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حجوزات" sheetId="3" state="visible" r:id="rId3"/>
    <sheet name="الدفعات" sheetId="4" state="visible" r:id="rId4"/>
    <sheet name="للمتابعة" sheetId="5" state="visible" r:id="rId5"/>
    <sheet name="الملخص" sheetId="6" state="visible" r:id="rId6"/>
    <sheet name="لماذا ما زلت على إكسل؟" sheetId="7" state="visible" r:id="rId7"/>
  </sheets>
  <definedNames>
    <definedName name="_xlnm._FilterDatabase" localSheetId="2" hidden="1">'الحجوزات'!$A$5:$T$1005</definedName>
    <definedName name="_xlnm._FilterDatabase" localSheetId="3" hidden="1">'الدفعات'!$A$5:$G$2005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4">
    <dxf>
      <font>
        <color rgb="0064748B"/>
      </font>
      <fill>
        <patternFill patternType="solid">
          <fgColor rgb="00E2E8F0"/>
        </patternFill>
      </fill>
    </dxf>
    <dxf>
      <fill>
        <patternFill patternType="solid">
          <fgColor rgb="00DCFCE7"/>
        </patternFill>
      </fill>
    </dxf>
    <dxf>
      <fill>
        <patternFill patternType="solid">
          <fgColor rgb="00FEF3C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travel-agency-bookings?utm_source=excel&amp;utm_medium=template&amp;utm_campaign=travel-agency-bookings"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travel-agency-bookings" TargetMode="External" Id="rId1" /><Relationship Type="http://schemas.openxmlformats.org/officeDocument/2006/relationships/hyperlink" Target="https://softwiro.com/ar/contact?utm_source=excel&amp;utm_medium=template&amp;utm_campaign=travel-agency-bookings"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حجوزات وكالة السفر</t>
        </is>
      </c>
    </row>
    <row r="3" ht="36" customHeight="1">
      <c r="B3" s="2" t="inlineStr">
        <is>
          <t>يتابع حجوزات الرحلات والعمرة والطيران والفنادق: سعر الحجز وتكلفته وعمولة الوكالة، ودفعات كل عميل والمتبقي عليه، وتنبيه بالسفر القريب الذي عليه متبقي، وقائمة بمن تحتاج إلى متابعته.</t>
        </is>
      </c>
    </row>
    <row r="5">
      <c r="B5" s="3" t="inlineStr">
        <is>
          <t>طريقة الاستخدام</t>
        </is>
      </c>
    </row>
    <row r="6" ht="30" customHeight="1">
      <c r="B6" s="4" t="inlineStr">
        <is>
          <t>1. في شيت «الإعدادات» اكتب تاريخ اليوم (أو اكتب =TODAY() ليتحدث وحده)، وعدد الأيام التي تنبهك قبل السفر، وعدّل أنواع الحجز إن أردت.</t>
        </is>
      </c>
    </row>
    <row r="7" ht="30" customHeight="1">
      <c r="B7" s="4" t="inlineStr">
        <is>
          <t>2. في شيت «الحجوزات» اكتب لكل حجز: رقمه وتاريخه والعميل والجوال والنوع والوجهة وتاريخ السفر وعدد الأفراد وسعر الفرد للعميل وتكلفته من المورّد والحالة.</t>
        </is>
      </c>
    </row>
    <row r="8" ht="30" customHeight="1">
      <c r="B8" s="4" t="inlineStr">
        <is>
          <t>3. في شيت «الدفعات» سجّل كل دفعة تستلمها: التاريخ ورقم الحجز والمبلغ وطريقة الدفع.</t>
        </is>
      </c>
    </row>
    <row r="9" ht="30" customHeight="1">
      <c r="B9" s="4" t="inlineStr">
        <is>
          <t>4. يحسب شيت «الحجوزات» تلقائيًا إجمالي السعر والتكلفة والعمولة والمدفوع والمتبقي وحالة السداد وأيام السفر وتنبيه كل حجز.</t>
        </is>
      </c>
    </row>
    <row r="10" ht="30" customHeight="1">
      <c r="B10" s="4" t="inlineStr">
        <is>
          <t>5. افتح شيت «للمتابعة» لتجد الحجوزات التي عليها متبقي مرتبة من الأكبر مبلغًا، ومعها تاريخ السفر والتنبيه.</t>
        </is>
      </c>
    </row>
    <row r="11" ht="30" customHeight="1">
      <c r="B11" s="4" t="inlineStr">
        <is>
          <t>6. راجع شيت «الملخص» لعدد الحجوزات والمبيعات والعمولة والمحصّل والمتبقي، ولتوزيعها حسب نوع الحجز.</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إجمالي السعر = عدد الأفراد × سعر الفرد. إجمالي التكلفة = عدد الأفراد × تكلفة الفرد من المورّد. العمولة = إجمالي السعر − إجمالي التكلفة.</t>
        </is>
      </c>
    </row>
    <row r="20" ht="30" customHeight="1">
      <c r="B20" s="4" t="inlineStr">
        <is>
          <t>• المتبقي = إجمالي السعر − المدفوع. المتبقي السالب يعني أن العميل دفع أكثر من السعر، وتظهر حالته «مدفوع زيادة».</t>
        </is>
      </c>
    </row>
    <row r="21" ht="30" customHeight="1">
      <c r="B21" s="4" t="inlineStr">
        <is>
          <t>• الحجز الملغي تصبح أرقامه صفرًا ولا يدخل في المبيعات ولا في العمولة ولا في المتبقي. وما دفعه العميل عليه يظهر في «الملخص» تحت «مدفوع على حجوزات ملغية» لتراجعه.</t>
        </is>
      </c>
    </row>
    <row r="22" ht="30" customHeight="1">
      <c r="B22" s="4" t="inlineStr">
        <is>
          <t>• تنبيه «سفر قريب ومتبقي» يظهر عندما يكون المتبقي أكبر من صفر وأيام السفر أقل من أو تساوي عدد أيام التنبيه. وتنبيه «سافر وعليه متبقي» لحجز مرّ تاريخ سفره وبقي عليه مبلغ.</t>
        </is>
      </c>
    </row>
    <row r="23" ht="30" customHeight="1">
      <c r="B23" s="4" t="inlineStr">
        <is>
          <t>• الدفعة المكتوبة برقم حجز غير موجود في «الحجوزات» تظهر بتنبيه «رقم غير موجود» ولا تدخل في أي حجز.</t>
        </is>
      </c>
    </row>
    <row r="24" ht="30" customHeight="1">
      <c r="B24" s="4" t="inlineStr">
        <is>
          <t>• يتسع الشيت لـ 1000 حجز و2000 دفعة، وتعرض قائمة «للمتابعة» أول 50 حجزًا عليه متبقي.</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6"/>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حجوزات وكالة السفر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تنبيه السفر القريب قبل (يوم)</t>
        </is>
      </c>
      <c r="B5" s="14" t="n">
        <v>14</v>
      </c>
    </row>
    <row r="7" ht="32" customHeight="1">
      <c r="A7" s="15" t="inlineStr">
        <is>
          <t>أنواع الحجز</t>
        </is>
      </c>
    </row>
    <row r="8">
      <c r="A8" s="5" t="inlineStr">
        <is>
          <t>رحلة داخلية</t>
        </is>
      </c>
    </row>
    <row r="9">
      <c r="A9" s="5" t="inlineStr">
        <is>
          <t>رحلة خارجية</t>
        </is>
      </c>
    </row>
    <row r="10">
      <c r="A10" s="5" t="inlineStr">
        <is>
          <t>عمرة</t>
        </is>
      </c>
    </row>
    <row r="11">
      <c r="A11" s="5" t="inlineStr">
        <is>
          <t>تذكرة طيران</t>
        </is>
      </c>
    </row>
    <row r="12">
      <c r="A12" s="5" t="inlineStr">
        <is>
          <t>حجز فندق</t>
        </is>
      </c>
    </row>
    <row r="14">
      <c r="A14" s="8" t="inlineStr">
        <is>
          <t>تاريخ اليوم مكتوب هنا بتاريخ المثال. اكتب بدله =TODAY() ليتحدث وحده كل يوم. عدّل أسماء الأنواع فتتغير القائمة المنسدلة وجدول «الملخص».</t>
        </is>
      </c>
    </row>
    <row r="15"/>
    <row r="16"/>
  </sheetData>
  <mergeCells count="3">
    <mergeCell ref="A1:C1"/>
    <mergeCell ref="A14:B16"/>
    <mergeCell ref="A2:C2"/>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T10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1" customWidth="1" min="1" max="1"/>
    <col width="13" customWidth="1" min="2" max="2"/>
    <col width="20" customWidth="1" min="3" max="3"/>
    <col width="15" customWidth="1" min="4" max="4"/>
    <col width="14" customWidth="1" min="5" max="5"/>
    <col width="24" customWidth="1" min="6" max="6"/>
    <col width="13" customWidth="1" min="7" max="7"/>
    <col width="9" customWidth="1" min="8" max="8"/>
    <col width="13" customWidth="1" min="9" max="9"/>
    <col width="13" customWidth="1" min="10" max="10"/>
    <col width="11" customWidth="1" min="11" max="11"/>
    <col width="14" customWidth="1" min="12" max="12"/>
    <col width="14" customWidth="1" min="13" max="13"/>
    <col width="14" customWidth="1" min="14" max="14"/>
    <col width="14" customWidth="1" min="15" max="15"/>
    <col width="14" customWidth="1" min="16" max="16"/>
    <col width="20" customWidth="1" min="17" max="17"/>
    <col width="11" customWidth="1" min="18" max="18"/>
    <col width="20" customWidth="1" min="19" max="19"/>
    <col width="11" customWidth="1" min="20" max="20"/>
  </cols>
  <sheetData>
    <row r="1" ht="26" customHeight="1">
      <c r="A1" s="10" t="inlineStr">
        <is>
          <t>شيت حجوزات وكالة السفر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رقم الحجز</t>
        </is>
      </c>
      <c r="B5" s="15" t="inlineStr">
        <is>
          <t>تاريخ الحجز</t>
        </is>
      </c>
      <c r="C5" s="15" t="inlineStr">
        <is>
          <t>العميل</t>
        </is>
      </c>
      <c r="D5" s="15" t="inlineStr">
        <is>
          <t>الجوال</t>
        </is>
      </c>
      <c r="E5" s="15" t="inlineStr">
        <is>
          <t>نوع الحجز</t>
        </is>
      </c>
      <c r="F5" s="15" t="inlineStr">
        <is>
          <t>الوجهة / البرنامج</t>
        </is>
      </c>
      <c r="G5" s="15" t="inlineStr">
        <is>
          <t>تاريخ السفر</t>
        </is>
      </c>
      <c r="H5" s="15" t="inlineStr">
        <is>
          <t>عدد الأفراد</t>
        </is>
      </c>
      <c r="I5" s="15" t="inlineStr">
        <is>
          <t>سعر الفرد للعميل</t>
        </is>
      </c>
      <c r="J5" s="15" t="inlineStr">
        <is>
          <t>تكلفة الفرد من المورّد</t>
        </is>
      </c>
      <c r="K5" s="15" t="inlineStr">
        <is>
          <t>حالة الحجز</t>
        </is>
      </c>
      <c r="L5" s="15" t="inlineStr">
        <is>
          <t>إجمالي السعر</t>
        </is>
      </c>
      <c r="M5" s="15" t="inlineStr">
        <is>
          <t>إجمالي التكلفة</t>
        </is>
      </c>
      <c r="N5" s="15" t="inlineStr">
        <is>
          <t>العمولة</t>
        </is>
      </c>
      <c r="O5" s="15" t="inlineStr">
        <is>
          <t>المدفوع</t>
        </is>
      </c>
      <c r="P5" s="15" t="inlineStr">
        <is>
          <t>المتبقي</t>
        </is>
      </c>
      <c r="Q5" s="15" t="inlineStr">
        <is>
          <t>حالة السداد</t>
        </is>
      </c>
      <c r="R5" s="15" t="inlineStr">
        <is>
          <t>أيام حتى السفر</t>
        </is>
      </c>
      <c r="S5" s="15" t="inlineStr">
        <is>
          <t>تنبيه</t>
        </is>
      </c>
      <c r="T5" s="15" t="inlineStr">
        <is>
          <t>ترتيب المتابعة</t>
        </is>
      </c>
    </row>
    <row r="6">
      <c r="A6" s="5" t="inlineStr">
        <is>
          <t>BK001</t>
        </is>
      </c>
      <c r="B6" s="13" t="n">
        <v>46244</v>
      </c>
      <c r="C6" s="5" t="inlineStr">
        <is>
          <t>محمود إبراهيم</t>
        </is>
      </c>
      <c r="D6" s="16" t="inlineStr">
        <is>
          <t>01010000001</t>
        </is>
      </c>
      <c r="E6" s="5" t="inlineStr">
        <is>
          <t>عمرة</t>
        </is>
      </c>
      <c r="F6" s="5" t="inlineStr">
        <is>
          <t>عمرة 10 أيام</t>
        </is>
      </c>
      <c r="G6" s="13" t="n">
        <v>46346</v>
      </c>
      <c r="H6" s="14" t="n">
        <v>2</v>
      </c>
      <c r="I6" s="17" t="n">
        <v>28000</v>
      </c>
      <c r="J6" s="17" t="n">
        <v>24000</v>
      </c>
      <c r="K6" s="5" t="inlineStr">
        <is>
          <t>مؤكد</t>
        </is>
      </c>
      <c r="L6" s="18">
        <f>IF(OR(A6&amp;""="",NOT(ISNUMBER(H6)),NOT(ISNUMBER(I6))),"",IF(K6="ملغي",0,ROUND(H6*I6,2)))</f>
        <v/>
      </c>
      <c r="M6" s="18">
        <f>IF(L6="","",IF(K6="ملغي",0,ROUND(H6*N(J6),2)))</f>
        <v/>
      </c>
      <c r="N6" s="18">
        <f>IF(L6="","",ROUND(L6-M6,2))</f>
        <v/>
      </c>
      <c r="O6" s="18">
        <f>IF(A6&amp;""="","",SUMIFS('الدفعات'!$C$6:$C$2005,'الدفعات'!$B$6:$B$2005,A6&amp;""))</f>
        <v/>
      </c>
      <c r="P6" s="18">
        <f>IF(L6="","",IF(K6="ملغي","",ROUND(L6-O6,2)))</f>
        <v/>
      </c>
      <c r="Q6" s="6">
        <f>IF(A6&amp;""="","",IF(L6="","بيانات ناقصة",IF(K6="ملغي",IF(O6&gt;0,"ملغي - يُراجع المدفوع","ملغي"),IF(P6&gt;0,IF(O6=0,"لم يدفع","دفع جزءًا"),IF(P6&lt;0,"مدفوع زيادة","مسدد")))))</f>
        <v/>
      </c>
      <c r="R6" s="19">
        <f>IF(OR(A6&amp;""="",NOT(ISNUMBER(G6))),"",G6-'الإعدادات'!$B$4)</f>
        <v/>
      </c>
      <c r="S6" s="6">
        <f>IF(OR(R6="",K6="ملغي"),"",IF(N(P6)&lt;=0,"",IF(R6&lt;0,"سافر وعليه متبقي",IF(R6&lt;='الإعدادات'!$B$5,"سفر قريب ومتبقي",""))))</f>
        <v/>
      </c>
      <c r="T6" s="19">
        <f>IF(ISNUMBER(P6),IF(P6&gt;0,COUNTIFS($P$6:$P$1005,"&gt;"&amp;P6)+COUNTIFS($P$6:P6,P6),""),"")</f>
        <v/>
      </c>
    </row>
    <row r="7">
      <c r="A7" s="5" t="inlineStr">
        <is>
          <t>BK002</t>
        </is>
      </c>
      <c r="B7" s="13" t="n">
        <v>46270</v>
      </c>
      <c r="C7" s="5" t="inlineStr">
        <is>
          <t>هالة صلاح</t>
        </is>
      </c>
      <c r="D7" s="16" t="inlineStr">
        <is>
          <t>01010000002</t>
        </is>
      </c>
      <c r="E7" s="5" t="inlineStr">
        <is>
          <t>رحلة داخلية</t>
        </is>
      </c>
      <c r="F7" s="5" t="inlineStr">
        <is>
          <t>شرم الشيخ 4 ليالي</t>
        </is>
      </c>
      <c r="G7" s="13" t="n">
        <v>46336</v>
      </c>
      <c r="H7" s="14" t="n">
        <v>3</v>
      </c>
      <c r="I7" s="17" t="n">
        <v>6000</v>
      </c>
      <c r="J7" s="17" t="n">
        <v>5000</v>
      </c>
      <c r="K7" s="5" t="inlineStr">
        <is>
          <t>مؤكد</t>
        </is>
      </c>
      <c r="L7" s="18">
        <f>IF(OR(A7&amp;""="",NOT(ISNUMBER(H7)),NOT(ISNUMBER(I7))),"",IF(K7="ملغي",0,ROUND(H7*I7,2)))</f>
        <v/>
      </c>
      <c r="M7" s="18">
        <f>IF(L7="","",IF(K7="ملغي",0,ROUND(H7*N(J7),2)))</f>
        <v/>
      </c>
      <c r="N7" s="18">
        <f>IF(L7="","",ROUND(L7-M7,2))</f>
        <v/>
      </c>
      <c r="O7" s="18">
        <f>IF(A7&amp;""="","",SUMIFS('الدفعات'!$C$6:$C$2005,'الدفعات'!$B$6:$B$2005,A7&amp;""))</f>
        <v/>
      </c>
      <c r="P7" s="18">
        <f>IF(L7="","",IF(K7="ملغي","",ROUND(L7-O7,2)))</f>
        <v/>
      </c>
      <c r="Q7" s="6">
        <f>IF(A7&amp;""="","",IF(L7="","بيانات ناقصة",IF(K7="ملغي",IF(O7&gt;0,"ملغي - يُراجع المدفوع","ملغي"),IF(P7&gt;0,IF(O7=0,"لم يدفع","دفع جزءًا"),IF(P7&lt;0,"مدفوع زيادة","مسدد")))))</f>
        <v/>
      </c>
      <c r="R7" s="19">
        <f>IF(OR(A7&amp;""="",NOT(ISNUMBER(G7))),"",G7-'الإعدادات'!$B$4)</f>
        <v/>
      </c>
      <c r="S7" s="6">
        <f>IF(OR(R7="",K7="ملغي"),"",IF(N(P7)&lt;=0,"",IF(R7&lt;0,"سافر وعليه متبقي",IF(R7&lt;='الإعدادات'!$B$5,"سفر قريب ومتبقي",""))))</f>
        <v/>
      </c>
      <c r="T7" s="19">
        <f>IF(ISNUMBER(P7),IF(P7&gt;0,COUNTIFS($P$6:$P$1005,"&gt;"&amp;P7)+COUNTIFS($P$6:P7,P7),""),"")</f>
        <v/>
      </c>
    </row>
    <row r="8">
      <c r="A8" s="5" t="inlineStr">
        <is>
          <t>BK003</t>
        </is>
      </c>
      <c r="B8" s="13" t="n">
        <v>46285</v>
      </c>
      <c r="C8" s="5" t="inlineStr">
        <is>
          <t>ياسر كمال</t>
        </is>
      </c>
      <c r="D8" s="16" t="inlineStr">
        <is>
          <t>01010000003</t>
        </is>
      </c>
      <c r="E8" s="5" t="inlineStr">
        <is>
          <t>رحلة خارجية</t>
        </is>
      </c>
      <c r="F8" s="5" t="inlineStr">
        <is>
          <t>إسطنبول 7 أيام</t>
        </is>
      </c>
      <c r="G8" s="13" t="n">
        <v>46371</v>
      </c>
      <c r="H8" s="14" t="n">
        <v>2</v>
      </c>
      <c r="I8" s="17" t="n">
        <v>25000</v>
      </c>
      <c r="J8" s="17" t="n">
        <v>21500</v>
      </c>
      <c r="K8" s="5" t="inlineStr">
        <is>
          <t>مؤكد</t>
        </is>
      </c>
      <c r="L8" s="18">
        <f>IF(OR(A8&amp;""="",NOT(ISNUMBER(H8)),NOT(ISNUMBER(I8))),"",IF(K8="ملغي",0,ROUND(H8*I8,2)))</f>
        <v/>
      </c>
      <c r="M8" s="18">
        <f>IF(L8="","",IF(K8="ملغي",0,ROUND(H8*N(J8),2)))</f>
        <v/>
      </c>
      <c r="N8" s="18">
        <f>IF(L8="","",ROUND(L8-M8,2))</f>
        <v/>
      </c>
      <c r="O8" s="18">
        <f>IF(A8&amp;""="","",SUMIFS('الدفعات'!$C$6:$C$2005,'الدفعات'!$B$6:$B$2005,A8&amp;""))</f>
        <v/>
      </c>
      <c r="P8" s="18">
        <f>IF(L8="","",IF(K8="ملغي","",ROUND(L8-O8,2)))</f>
        <v/>
      </c>
      <c r="Q8" s="6">
        <f>IF(A8&amp;""="","",IF(L8="","بيانات ناقصة",IF(K8="ملغي",IF(O8&gt;0,"ملغي - يُراجع المدفوع","ملغي"),IF(P8&gt;0,IF(O8=0,"لم يدفع","دفع جزءًا"),IF(P8&lt;0,"مدفوع زيادة","مسدد")))))</f>
        <v/>
      </c>
      <c r="R8" s="19">
        <f>IF(OR(A8&amp;""="",NOT(ISNUMBER(G8))),"",G8-'الإعدادات'!$B$4)</f>
        <v/>
      </c>
      <c r="S8" s="6">
        <f>IF(OR(R8="",K8="ملغي"),"",IF(N(P8)&lt;=0,"",IF(R8&lt;0,"سافر وعليه متبقي",IF(R8&lt;='الإعدادات'!$B$5,"سفر قريب ومتبقي",""))))</f>
        <v/>
      </c>
      <c r="T8" s="19">
        <f>IF(ISNUMBER(P8),IF(P8&gt;0,COUNTIFS($P$6:$P$1005,"&gt;"&amp;P8)+COUNTIFS($P$6:P8,P8),""),"")</f>
        <v/>
      </c>
    </row>
    <row r="9">
      <c r="A9" s="5" t="inlineStr">
        <is>
          <t>BK004</t>
        </is>
      </c>
      <c r="B9" s="13" t="n">
        <v>46296</v>
      </c>
      <c r="C9" s="5" t="inlineStr">
        <is>
          <t>نهى فؤاد</t>
        </is>
      </c>
      <c r="D9" s="16" t="inlineStr">
        <is>
          <t>01010000004</t>
        </is>
      </c>
      <c r="E9" s="5" t="inlineStr">
        <is>
          <t>تذكرة طيران</t>
        </is>
      </c>
      <c r="F9" s="5" t="inlineStr">
        <is>
          <t>القاهرة - دبي</t>
        </is>
      </c>
      <c r="G9" s="13" t="n">
        <v>46351</v>
      </c>
      <c r="H9" s="14" t="n">
        <v>1</v>
      </c>
      <c r="I9" s="17" t="n">
        <v>14500</v>
      </c>
      <c r="J9" s="17" t="n">
        <v>13000</v>
      </c>
      <c r="K9" s="5" t="inlineStr">
        <is>
          <t>مؤكد</t>
        </is>
      </c>
      <c r="L9" s="18">
        <f>IF(OR(A9&amp;""="",NOT(ISNUMBER(H9)),NOT(ISNUMBER(I9))),"",IF(K9="ملغي",0,ROUND(H9*I9,2)))</f>
        <v/>
      </c>
      <c r="M9" s="18">
        <f>IF(L9="","",IF(K9="ملغي",0,ROUND(H9*N(J9),2)))</f>
        <v/>
      </c>
      <c r="N9" s="18">
        <f>IF(L9="","",ROUND(L9-M9,2))</f>
        <v/>
      </c>
      <c r="O9" s="18">
        <f>IF(A9&amp;""="","",SUMIFS('الدفعات'!$C$6:$C$2005,'الدفعات'!$B$6:$B$2005,A9&amp;""))</f>
        <v/>
      </c>
      <c r="P9" s="18">
        <f>IF(L9="","",IF(K9="ملغي","",ROUND(L9-O9,2)))</f>
        <v/>
      </c>
      <c r="Q9" s="6">
        <f>IF(A9&amp;""="","",IF(L9="","بيانات ناقصة",IF(K9="ملغي",IF(O9&gt;0,"ملغي - يُراجع المدفوع","ملغي"),IF(P9&gt;0,IF(O9=0,"لم يدفع","دفع جزءًا"),IF(P9&lt;0,"مدفوع زيادة","مسدد")))))</f>
        <v/>
      </c>
      <c r="R9" s="19">
        <f>IF(OR(A9&amp;""="",NOT(ISNUMBER(G9))),"",G9-'الإعدادات'!$B$4)</f>
        <v/>
      </c>
      <c r="S9" s="6">
        <f>IF(OR(R9="",K9="ملغي"),"",IF(N(P9)&lt;=0,"",IF(R9&lt;0,"سافر وعليه متبقي",IF(R9&lt;='الإعدادات'!$B$5,"سفر قريب ومتبقي",""))))</f>
        <v/>
      </c>
      <c r="T9" s="19">
        <f>IF(ISNUMBER(P9),IF(P9&gt;0,COUNTIFS($P$6:$P$1005,"&gt;"&amp;P9)+COUNTIFS($P$6:P9,P9),""),"")</f>
        <v/>
      </c>
    </row>
    <row r="10">
      <c r="A10" s="5" t="inlineStr">
        <is>
          <t>BK005</t>
        </is>
      </c>
      <c r="B10" s="13" t="n">
        <v>46218</v>
      </c>
      <c r="C10" s="5" t="inlineStr">
        <is>
          <t>عماد رشاد</t>
        </is>
      </c>
      <c r="D10" s="16" t="inlineStr">
        <is>
          <t>01010000005</t>
        </is>
      </c>
      <c r="E10" s="5" t="inlineStr">
        <is>
          <t>رحلة داخلية</t>
        </is>
      </c>
      <c r="F10" s="5" t="inlineStr">
        <is>
          <t>الأقصر وأسوان</t>
        </is>
      </c>
      <c r="G10" s="13" t="n">
        <v>46320</v>
      </c>
      <c r="H10" s="14" t="n">
        <v>4</v>
      </c>
      <c r="I10" s="17" t="n">
        <v>3500</v>
      </c>
      <c r="J10" s="17" t="n">
        <v>2900</v>
      </c>
      <c r="K10" s="5" t="inlineStr">
        <is>
          <t>مؤكد</t>
        </is>
      </c>
      <c r="L10" s="18">
        <f>IF(OR(A10&amp;""="",NOT(ISNUMBER(H10)),NOT(ISNUMBER(I10))),"",IF(K10="ملغي",0,ROUND(H10*I10,2)))</f>
        <v/>
      </c>
      <c r="M10" s="18">
        <f>IF(L10="","",IF(K10="ملغي",0,ROUND(H10*N(J10),2)))</f>
        <v/>
      </c>
      <c r="N10" s="18">
        <f>IF(L10="","",ROUND(L10-M10,2))</f>
        <v/>
      </c>
      <c r="O10" s="18">
        <f>IF(A10&amp;""="","",SUMIFS('الدفعات'!$C$6:$C$2005,'الدفعات'!$B$6:$B$2005,A10&amp;""))</f>
        <v/>
      </c>
      <c r="P10" s="18">
        <f>IF(L10="","",IF(K10="ملغي","",ROUND(L10-O10,2)))</f>
        <v/>
      </c>
      <c r="Q10" s="6">
        <f>IF(A10&amp;""="","",IF(L10="","بيانات ناقصة",IF(K10="ملغي",IF(O10&gt;0,"ملغي - يُراجع المدفوع","ملغي"),IF(P10&gt;0,IF(O10=0,"لم يدفع","دفع جزءًا"),IF(P10&lt;0,"مدفوع زيادة","مسدد")))))</f>
        <v/>
      </c>
      <c r="R10" s="19">
        <f>IF(OR(A10&amp;""="",NOT(ISNUMBER(G10))),"",G10-'الإعدادات'!$B$4)</f>
        <v/>
      </c>
      <c r="S10" s="6">
        <f>IF(OR(R10="",K10="ملغي"),"",IF(N(P10)&lt;=0,"",IF(R10&lt;0,"سافر وعليه متبقي",IF(R10&lt;='الإعدادات'!$B$5,"سفر قريب ومتبقي",""))))</f>
        <v/>
      </c>
      <c r="T10" s="19">
        <f>IF(ISNUMBER(P10),IF(P10&gt;0,COUNTIFS($P$6:$P$1005,"&gt;"&amp;P10)+COUNTIFS($P$6:P10,P10),""),"")</f>
        <v/>
      </c>
    </row>
    <row r="11">
      <c r="A11" s="5" t="inlineStr">
        <is>
          <t>BK006</t>
        </is>
      </c>
      <c r="B11" s="13" t="n">
        <v>46300</v>
      </c>
      <c r="C11" s="5" t="inlineStr">
        <is>
          <t>ليلى سمير</t>
        </is>
      </c>
      <c r="D11" s="16" t="inlineStr">
        <is>
          <t>01010000006</t>
        </is>
      </c>
      <c r="E11" s="5" t="inlineStr">
        <is>
          <t>حجز فندق</t>
        </is>
      </c>
      <c r="F11" s="5" t="inlineStr">
        <is>
          <t>فندق الغردقة 5 ليالي</t>
        </is>
      </c>
      <c r="G11" s="13" t="n">
        <v>46361</v>
      </c>
      <c r="H11" s="14" t="n">
        <v>2</v>
      </c>
      <c r="I11" s="17" t="n">
        <v>9000</v>
      </c>
      <c r="J11" s="17" t="n">
        <v>7800</v>
      </c>
      <c r="K11" s="5" t="inlineStr">
        <is>
          <t>معلق</t>
        </is>
      </c>
      <c r="L11" s="18">
        <f>IF(OR(A11&amp;""="",NOT(ISNUMBER(H11)),NOT(ISNUMBER(I11))),"",IF(K11="ملغي",0,ROUND(H11*I11,2)))</f>
        <v/>
      </c>
      <c r="M11" s="18">
        <f>IF(L11="","",IF(K11="ملغي",0,ROUND(H11*N(J11),2)))</f>
        <v/>
      </c>
      <c r="N11" s="18">
        <f>IF(L11="","",ROUND(L11-M11,2))</f>
        <v/>
      </c>
      <c r="O11" s="18">
        <f>IF(A11&amp;""="","",SUMIFS('الدفعات'!$C$6:$C$2005,'الدفعات'!$B$6:$B$2005,A11&amp;""))</f>
        <v/>
      </c>
      <c r="P11" s="18">
        <f>IF(L11="","",IF(K11="ملغي","",ROUND(L11-O11,2)))</f>
        <v/>
      </c>
      <c r="Q11" s="6">
        <f>IF(A11&amp;""="","",IF(L11="","بيانات ناقصة",IF(K11="ملغي",IF(O11&gt;0,"ملغي - يُراجع المدفوع","ملغي"),IF(P11&gt;0,IF(O11=0,"لم يدفع","دفع جزءًا"),IF(P11&lt;0,"مدفوع زيادة","مسدد")))))</f>
        <v/>
      </c>
      <c r="R11" s="19">
        <f>IF(OR(A11&amp;""="",NOT(ISNUMBER(G11))),"",G11-'الإعدادات'!$B$4)</f>
        <v/>
      </c>
      <c r="S11" s="6">
        <f>IF(OR(R11="",K11="ملغي"),"",IF(N(P11)&lt;=0,"",IF(R11&lt;0,"سافر وعليه متبقي",IF(R11&lt;='الإعدادات'!$B$5,"سفر قريب ومتبقي",""))))</f>
        <v/>
      </c>
      <c r="T11" s="19">
        <f>IF(ISNUMBER(P11),IF(P11&gt;0,COUNTIFS($P$6:$P$1005,"&gt;"&amp;P11)+COUNTIFS($P$6:P11,P11),""),"")</f>
        <v/>
      </c>
    </row>
    <row r="12">
      <c r="A12" s="5" t="inlineStr">
        <is>
          <t>BK007</t>
        </is>
      </c>
      <c r="B12" s="13" t="n">
        <v>46277</v>
      </c>
      <c r="C12" s="5" t="inlineStr">
        <is>
          <t>أسامة نبيل</t>
        </is>
      </c>
      <c r="D12" s="16" t="inlineStr">
        <is>
          <t>01010000007</t>
        </is>
      </c>
      <c r="E12" s="5" t="inlineStr">
        <is>
          <t>عمرة</t>
        </is>
      </c>
      <c r="F12" s="5" t="inlineStr">
        <is>
          <t>عمرة 15 يومًا</t>
        </is>
      </c>
      <c r="G12" s="13" t="n">
        <v>46376</v>
      </c>
      <c r="H12" s="14" t="n">
        <v>1</v>
      </c>
      <c r="I12" s="17" t="n">
        <v>32000</v>
      </c>
      <c r="J12" s="17" t="n">
        <v>27500</v>
      </c>
      <c r="K12" s="5" t="inlineStr">
        <is>
          <t>ملغي</t>
        </is>
      </c>
      <c r="L12" s="18">
        <f>IF(OR(A12&amp;""="",NOT(ISNUMBER(H12)),NOT(ISNUMBER(I12))),"",IF(K12="ملغي",0,ROUND(H12*I12,2)))</f>
        <v/>
      </c>
      <c r="M12" s="18">
        <f>IF(L12="","",IF(K12="ملغي",0,ROUND(H12*N(J12),2)))</f>
        <v/>
      </c>
      <c r="N12" s="18">
        <f>IF(L12="","",ROUND(L12-M12,2))</f>
        <v/>
      </c>
      <c r="O12" s="18">
        <f>IF(A12&amp;""="","",SUMIFS('الدفعات'!$C$6:$C$2005,'الدفعات'!$B$6:$B$2005,A12&amp;""))</f>
        <v/>
      </c>
      <c r="P12" s="18">
        <f>IF(L12="","",IF(K12="ملغي","",ROUND(L12-O12,2)))</f>
        <v/>
      </c>
      <c r="Q12" s="6">
        <f>IF(A12&amp;""="","",IF(L12="","بيانات ناقصة",IF(K12="ملغي",IF(O12&gt;0,"ملغي - يُراجع المدفوع","ملغي"),IF(P12&gt;0,IF(O12=0,"لم يدفع","دفع جزءًا"),IF(P12&lt;0,"مدفوع زيادة","مسدد")))))</f>
        <v/>
      </c>
      <c r="R12" s="19">
        <f>IF(OR(A12&amp;""="",NOT(ISNUMBER(G12))),"",G12-'الإعدادات'!$B$4)</f>
        <v/>
      </c>
      <c r="S12" s="6">
        <f>IF(OR(R12="",K12="ملغي"),"",IF(N(P12)&lt;=0,"",IF(R12&lt;0,"سافر وعليه متبقي",IF(R12&lt;='الإعدادات'!$B$5,"سفر قريب ومتبقي",""))))</f>
        <v/>
      </c>
      <c r="T12" s="19">
        <f>IF(ISNUMBER(P12),IF(P12&gt;0,COUNTIFS($P$6:$P$1005,"&gt;"&amp;P12)+COUNTIFS($P$6:P12,P12),""),"")</f>
        <v/>
      </c>
    </row>
    <row r="13">
      <c r="A13" s="5" t="inlineStr">
        <is>
          <t>BK008</t>
        </is>
      </c>
      <c r="B13" s="13" t="n">
        <v>46313</v>
      </c>
      <c r="C13" s="5" t="inlineStr">
        <is>
          <t>دعاء عادل</t>
        </is>
      </c>
      <c r="D13" s="16" t="inlineStr">
        <is>
          <t>01010000008</t>
        </is>
      </c>
      <c r="E13" s="5" t="inlineStr">
        <is>
          <t>رحلة خارجية</t>
        </is>
      </c>
      <c r="F13" s="5" t="inlineStr">
        <is>
          <t>تفليس 6 أيام</t>
        </is>
      </c>
      <c r="G13" s="13" t="n">
        <v>46354</v>
      </c>
      <c r="H13" s="14" t="n">
        <v>2</v>
      </c>
      <c r="I13" s="17" t="n">
        <v>21000</v>
      </c>
      <c r="J13" s="17" t="n">
        <v>18000</v>
      </c>
      <c r="K13" s="5" t="inlineStr">
        <is>
          <t>مؤكد</t>
        </is>
      </c>
      <c r="L13" s="18">
        <f>IF(OR(A13&amp;""="",NOT(ISNUMBER(H13)),NOT(ISNUMBER(I13))),"",IF(K13="ملغي",0,ROUND(H13*I13,2)))</f>
        <v/>
      </c>
      <c r="M13" s="18">
        <f>IF(L13="","",IF(K13="ملغي",0,ROUND(H13*N(J13),2)))</f>
        <v/>
      </c>
      <c r="N13" s="18">
        <f>IF(L13="","",ROUND(L13-M13,2))</f>
        <v/>
      </c>
      <c r="O13" s="18">
        <f>IF(A13&amp;""="","",SUMIFS('الدفعات'!$C$6:$C$2005,'الدفعات'!$B$6:$B$2005,A13&amp;""))</f>
        <v/>
      </c>
      <c r="P13" s="18">
        <f>IF(L13="","",IF(K13="ملغي","",ROUND(L13-O13,2)))</f>
        <v/>
      </c>
      <c r="Q13" s="6">
        <f>IF(A13&amp;""="","",IF(L13="","بيانات ناقصة",IF(K13="ملغي",IF(O13&gt;0,"ملغي - يُراجع المدفوع","ملغي"),IF(P13&gt;0,IF(O13=0,"لم يدفع","دفع جزءًا"),IF(P13&lt;0,"مدفوع زيادة","مسدد")))))</f>
        <v/>
      </c>
      <c r="R13" s="19">
        <f>IF(OR(A13&amp;""="",NOT(ISNUMBER(G13))),"",G13-'الإعدادات'!$B$4)</f>
        <v/>
      </c>
      <c r="S13" s="6">
        <f>IF(OR(R13="",K13="ملغي"),"",IF(N(P13)&lt;=0,"",IF(R13&lt;0,"سافر وعليه متبقي",IF(R13&lt;='الإعدادات'!$B$5,"سفر قريب ومتبقي",""))))</f>
        <v/>
      </c>
      <c r="T13" s="19">
        <f>IF(ISNUMBER(P13),IF(P13&gt;0,COUNTIFS($P$6:$P$1005,"&gt;"&amp;P13)+COUNTIFS($P$6:P13,P13),""),"")</f>
        <v/>
      </c>
    </row>
    <row r="14">
      <c r="A14" s="5" t="inlineStr">
        <is>
          <t>BK009</t>
        </is>
      </c>
      <c r="B14" s="13" t="n">
        <v>46320</v>
      </c>
      <c r="C14" s="5" t="inlineStr">
        <is>
          <t>شريف جلال</t>
        </is>
      </c>
      <c r="D14" s="16" t="inlineStr">
        <is>
          <t>01010000009</t>
        </is>
      </c>
      <c r="E14" s="5" t="inlineStr">
        <is>
          <t>عمرة</t>
        </is>
      </c>
      <c r="F14" s="5" t="inlineStr">
        <is>
          <t>عمرة 7 أيام</t>
        </is>
      </c>
      <c r="G14" s="13" t="n">
        <v>46341</v>
      </c>
      <c r="H14" s="14" t="n">
        <v>3</v>
      </c>
      <c r="I14" s="17" t="n">
        <v>26000</v>
      </c>
      <c r="J14" s="17" t="n">
        <v>22500</v>
      </c>
      <c r="K14" s="5" t="inlineStr">
        <is>
          <t>مؤكد</t>
        </is>
      </c>
      <c r="L14" s="18">
        <f>IF(OR(A14&amp;""="",NOT(ISNUMBER(H14)),NOT(ISNUMBER(I14))),"",IF(K14="ملغي",0,ROUND(H14*I14,2)))</f>
        <v/>
      </c>
      <c r="M14" s="18">
        <f>IF(L14="","",IF(K14="ملغي",0,ROUND(H14*N(J14),2)))</f>
        <v/>
      </c>
      <c r="N14" s="18">
        <f>IF(L14="","",ROUND(L14-M14,2))</f>
        <v/>
      </c>
      <c r="O14" s="18">
        <f>IF(A14&amp;""="","",SUMIFS('الدفعات'!$C$6:$C$2005,'الدفعات'!$B$6:$B$2005,A14&amp;""))</f>
        <v/>
      </c>
      <c r="P14" s="18">
        <f>IF(L14="","",IF(K14="ملغي","",ROUND(L14-O14,2)))</f>
        <v/>
      </c>
      <c r="Q14" s="6">
        <f>IF(A14&amp;""="","",IF(L14="","بيانات ناقصة",IF(K14="ملغي",IF(O14&gt;0,"ملغي - يُراجع المدفوع","ملغي"),IF(P14&gt;0,IF(O14=0,"لم يدفع","دفع جزءًا"),IF(P14&lt;0,"مدفوع زيادة","مسدد")))))</f>
        <v/>
      </c>
      <c r="R14" s="19">
        <f>IF(OR(A14&amp;""="",NOT(ISNUMBER(G14))),"",G14-'الإعدادات'!$B$4)</f>
        <v/>
      </c>
      <c r="S14" s="6">
        <f>IF(OR(R14="",K14="ملغي"),"",IF(N(P14)&lt;=0,"",IF(R14&lt;0,"سافر وعليه متبقي",IF(R14&lt;='الإعدادات'!$B$5,"سفر قريب ومتبقي",""))))</f>
        <v/>
      </c>
      <c r="T14" s="19">
        <f>IF(ISNUMBER(P14),IF(P14&gt;0,COUNTIFS($P$6:$P$1005,"&gt;"&amp;P14)+COUNTIFS($P$6:P14,P14),""),"")</f>
        <v/>
      </c>
    </row>
    <row r="15">
      <c r="A15" s="5" t="n"/>
      <c r="B15" s="13" t="n"/>
      <c r="C15" s="5" t="n"/>
      <c r="D15" s="16" t="n"/>
      <c r="E15" s="5" t="n"/>
      <c r="F15" s="5" t="n"/>
      <c r="G15" s="13" t="n"/>
      <c r="H15" s="14" t="n"/>
      <c r="I15" s="17" t="n"/>
      <c r="J15" s="17" t="n"/>
      <c r="K15" s="5" t="n"/>
      <c r="L15" s="18">
        <f>IF(OR(A15&amp;""="",NOT(ISNUMBER(H15)),NOT(ISNUMBER(I15))),"",IF(K15="ملغي",0,ROUND(H15*I15,2)))</f>
        <v/>
      </c>
      <c r="M15" s="18">
        <f>IF(L15="","",IF(K15="ملغي",0,ROUND(H15*N(J15),2)))</f>
        <v/>
      </c>
      <c r="N15" s="18">
        <f>IF(L15="","",ROUND(L15-M15,2))</f>
        <v/>
      </c>
      <c r="O15" s="18">
        <f>IF(A15&amp;""="","",SUMIFS('الدفعات'!$C$6:$C$2005,'الدفعات'!$B$6:$B$2005,A15&amp;""))</f>
        <v/>
      </c>
      <c r="P15" s="18">
        <f>IF(L15="","",IF(K15="ملغي","",ROUND(L15-O15,2)))</f>
        <v/>
      </c>
      <c r="Q15" s="6">
        <f>IF(A15&amp;""="","",IF(L15="","بيانات ناقصة",IF(K15="ملغي",IF(O15&gt;0,"ملغي - يُراجع المدفوع","ملغي"),IF(P15&gt;0,IF(O15=0,"لم يدفع","دفع جزءًا"),IF(P15&lt;0,"مدفوع زيادة","مسدد")))))</f>
        <v/>
      </c>
      <c r="R15" s="19">
        <f>IF(OR(A15&amp;""="",NOT(ISNUMBER(G15))),"",G15-'الإعدادات'!$B$4)</f>
        <v/>
      </c>
      <c r="S15" s="6">
        <f>IF(OR(R15="",K15="ملغي"),"",IF(N(P15)&lt;=0,"",IF(R15&lt;0,"سافر وعليه متبقي",IF(R15&lt;='الإعدادات'!$B$5,"سفر قريب ومتبقي",""))))</f>
        <v/>
      </c>
      <c r="T15" s="19">
        <f>IF(ISNUMBER(P15),IF(P15&gt;0,COUNTIFS($P$6:$P$1005,"&gt;"&amp;P15)+COUNTIFS($P$6:P15,P15),""),"")</f>
        <v/>
      </c>
    </row>
    <row r="16">
      <c r="A16" s="5" t="n"/>
      <c r="B16" s="13" t="n"/>
      <c r="C16" s="5" t="n"/>
      <c r="D16" s="16" t="n"/>
      <c r="E16" s="5" t="n"/>
      <c r="F16" s="5" t="n"/>
      <c r="G16" s="13" t="n"/>
      <c r="H16" s="14" t="n"/>
      <c r="I16" s="17" t="n"/>
      <c r="J16" s="17" t="n"/>
      <c r="K16" s="5" t="n"/>
      <c r="L16" s="18">
        <f>IF(OR(A16&amp;""="",NOT(ISNUMBER(H16)),NOT(ISNUMBER(I16))),"",IF(K16="ملغي",0,ROUND(H16*I16,2)))</f>
        <v/>
      </c>
      <c r="M16" s="18">
        <f>IF(L16="","",IF(K16="ملغي",0,ROUND(H16*N(J16),2)))</f>
        <v/>
      </c>
      <c r="N16" s="18">
        <f>IF(L16="","",ROUND(L16-M16,2))</f>
        <v/>
      </c>
      <c r="O16" s="18">
        <f>IF(A16&amp;""="","",SUMIFS('الدفعات'!$C$6:$C$2005,'الدفعات'!$B$6:$B$2005,A16&amp;""))</f>
        <v/>
      </c>
      <c r="P16" s="18">
        <f>IF(L16="","",IF(K16="ملغي","",ROUND(L16-O16,2)))</f>
        <v/>
      </c>
      <c r="Q16" s="6">
        <f>IF(A16&amp;""="","",IF(L16="","بيانات ناقصة",IF(K16="ملغي",IF(O16&gt;0,"ملغي - يُراجع المدفوع","ملغي"),IF(P16&gt;0,IF(O16=0,"لم يدفع","دفع جزءًا"),IF(P16&lt;0,"مدفوع زيادة","مسدد")))))</f>
        <v/>
      </c>
      <c r="R16" s="19">
        <f>IF(OR(A16&amp;""="",NOT(ISNUMBER(G16))),"",G16-'الإعدادات'!$B$4)</f>
        <v/>
      </c>
      <c r="S16" s="6">
        <f>IF(OR(R16="",K16="ملغي"),"",IF(N(P16)&lt;=0,"",IF(R16&lt;0,"سافر وعليه متبقي",IF(R16&lt;='الإعدادات'!$B$5,"سفر قريب ومتبقي",""))))</f>
        <v/>
      </c>
      <c r="T16" s="19">
        <f>IF(ISNUMBER(P16),IF(P16&gt;0,COUNTIFS($P$6:$P$1005,"&gt;"&amp;P16)+COUNTIFS($P$6:P16,P16),""),"")</f>
        <v/>
      </c>
    </row>
    <row r="17">
      <c r="A17" s="5" t="n"/>
      <c r="B17" s="13" t="n"/>
      <c r="C17" s="5" t="n"/>
      <c r="D17" s="16" t="n"/>
      <c r="E17" s="5" t="n"/>
      <c r="F17" s="5" t="n"/>
      <c r="G17" s="13" t="n"/>
      <c r="H17" s="14" t="n"/>
      <c r="I17" s="17" t="n"/>
      <c r="J17" s="17" t="n"/>
      <c r="K17" s="5" t="n"/>
      <c r="L17" s="18">
        <f>IF(OR(A17&amp;""="",NOT(ISNUMBER(H17)),NOT(ISNUMBER(I17))),"",IF(K17="ملغي",0,ROUND(H17*I17,2)))</f>
        <v/>
      </c>
      <c r="M17" s="18">
        <f>IF(L17="","",IF(K17="ملغي",0,ROUND(H17*N(J17),2)))</f>
        <v/>
      </c>
      <c r="N17" s="18">
        <f>IF(L17="","",ROUND(L17-M17,2))</f>
        <v/>
      </c>
      <c r="O17" s="18">
        <f>IF(A17&amp;""="","",SUMIFS('الدفعات'!$C$6:$C$2005,'الدفعات'!$B$6:$B$2005,A17&amp;""))</f>
        <v/>
      </c>
      <c r="P17" s="18">
        <f>IF(L17="","",IF(K17="ملغي","",ROUND(L17-O17,2)))</f>
        <v/>
      </c>
      <c r="Q17" s="6">
        <f>IF(A17&amp;""="","",IF(L17="","بيانات ناقصة",IF(K17="ملغي",IF(O17&gt;0,"ملغي - يُراجع المدفوع","ملغي"),IF(P17&gt;0,IF(O17=0,"لم يدفع","دفع جزءًا"),IF(P17&lt;0,"مدفوع زيادة","مسدد")))))</f>
        <v/>
      </c>
      <c r="R17" s="19">
        <f>IF(OR(A17&amp;""="",NOT(ISNUMBER(G17))),"",G17-'الإعدادات'!$B$4)</f>
        <v/>
      </c>
      <c r="S17" s="6">
        <f>IF(OR(R17="",K17="ملغي"),"",IF(N(P17)&lt;=0,"",IF(R17&lt;0,"سافر وعليه متبقي",IF(R17&lt;='الإعدادات'!$B$5,"سفر قريب ومتبقي",""))))</f>
        <v/>
      </c>
      <c r="T17" s="19">
        <f>IF(ISNUMBER(P17),IF(P17&gt;0,COUNTIFS($P$6:$P$1005,"&gt;"&amp;P17)+COUNTIFS($P$6:P17,P17),""),"")</f>
        <v/>
      </c>
    </row>
    <row r="18">
      <c r="A18" s="5" t="n"/>
      <c r="B18" s="13" t="n"/>
      <c r="C18" s="5" t="n"/>
      <c r="D18" s="16" t="n"/>
      <c r="E18" s="5" t="n"/>
      <c r="F18" s="5" t="n"/>
      <c r="G18" s="13" t="n"/>
      <c r="H18" s="14" t="n"/>
      <c r="I18" s="17" t="n"/>
      <c r="J18" s="17" t="n"/>
      <c r="K18" s="5" t="n"/>
      <c r="L18" s="18">
        <f>IF(OR(A18&amp;""="",NOT(ISNUMBER(H18)),NOT(ISNUMBER(I18))),"",IF(K18="ملغي",0,ROUND(H18*I18,2)))</f>
        <v/>
      </c>
      <c r="M18" s="18">
        <f>IF(L18="","",IF(K18="ملغي",0,ROUND(H18*N(J18),2)))</f>
        <v/>
      </c>
      <c r="N18" s="18">
        <f>IF(L18="","",ROUND(L18-M18,2))</f>
        <v/>
      </c>
      <c r="O18" s="18">
        <f>IF(A18&amp;""="","",SUMIFS('الدفعات'!$C$6:$C$2005,'الدفعات'!$B$6:$B$2005,A18&amp;""))</f>
        <v/>
      </c>
      <c r="P18" s="18">
        <f>IF(L18="","",IF(K18="ملغي","",ROUND(L18-O18,2)))</f>
        <v/>
      </c>
      <c r="Q18" s="6">
        <f>IF(A18&amp;""="","",IF(L18="","بيانات ناقصة",IF(K18="ملغي",IF(O18&gt;0,"ملغي - يُراجع المدفوع","ملغي"),IF(P18&gt;0,IF(O18=0,"لم يدفع","دفع جزءًا"),IF(P18&lt;0,"مدفوع زيادة","مسدد")))))</f>
        <v/>
      </c>
      <c r="R18" s="19">
        <f>IF(OR(A18&amp;""="",NOT(ISNUMBER(G18))),"",G18-'الإعدادات'!$B$4)</f>
        <v/>
      </c>
      <c r="S18" s="6">
        <f>IF(OR(R18="",K18="ملغي"),"",IF(N(P18)&lt;=0,"",IF(R18&lt;0,"سافر وعليه متبقي",IF(R18&lt;='الإعدادات'!$B$5,"سفر قريب ومتبقي",""))))</f>
        <v/>
      </c>
      <c r="T18" s="19">
        <f>IF(ISNUMBER(P18),IF(P18&gt;0,COUNTIFS($P$6:$P$1005,"&gt;"&amp;P18)+COUNTIFS($P$6:P18,P18),""),"")</f>
        <v/>
      </c>
    </row>
    <row r="19">
      <c r="A19" s="5" t="n"/>
      <c r="B19" s="13" t="n"/>
      <c r="C19" s="5" t="n"/>
      <c r="D19" s="16" t="n"/>
      <c r="E19" s="5" t="n"/>
      <c r="F19" s="5" t="n"/>
      <c r="G19" s="13" t="n"/>
      <c r="H19" s="14" t="n"/>
      <c r="I19" s="17" t="n"/>
      <c r="J19" s="17" t="n"/>
      <c r="K19" s="5" t="n"/>
      <c r="L19" s="18">
        <f>IF(OR(A19&amp;""="",NOT(ISNUMBER(H19)),NOT(ISNUMBER(I19))),"",IF(K19="ملغي",0,ROUND(H19*I19,2)))</f>
        <v/>
      </c>
      <c r="M19" s="18">
        <f>IF(L19="","",IF(K19="ملغي",0,ROUND(H19*N(J19),2)))</f>
        <v/>
      </c>
      <c r="N19" s="18">
        <f>IF(L19="","",ROUND(L19-M19,2))</f>
        <v/>
      </c>
      <c r="O19" s="18">
        <f>IF(A19&amp;""="","",SUMIFS('الدفعات'!$C$6:$C$2005,'الدفعات'!$B$6:$B$2005,A19&amp;""))</f>
        <v/>
      </c>
      <c r="P19" s="18">
        <f>IF(L19="","",IF(K19="ملغي","",ROUND(L19-O19,2)))</f>
        <v/>
      </c>
      <c r="Q19" s="6">
        <f>IF(A19&amp;""="","",IF(L19="","بيانات ناقصة",IF(K19="ملغي",IF(O19&gt;0,"ملغي - يُراجع المدفوع","ملغي"),IF(P19&gt;0,IF(O19=0,"لم يدفع","دفع جزءًا"),IF(P19&lt;0,"مدفوع زيادة","مسدد")))))</f>
        <v/>
      </c>
      <c r="R19" s="19">
        <f>IF(OR(A19&amp;""="",NOT(ISNUMBER(G19))),"",G19-'الإعدادات'!$B$4)</f>
        <v/>
      </c>
      <c r="S19" s="6">
        <f>IF(OR(R19="",K19="ملغي"),"",IF(N(P19)&lt;=0,"",IF(R19&lt;0,"سافر وعليه متبقي",IF(R19&lt;='الإعدادات'!$B$5,"سفر قريب ومتبقي",""))))</f>
        <v/>
      </c>
      <c r="T19" s="19">
        <f>IF(ISNUMBER(P19),IF(P19&gt;0,COUNTIFS($P$6:$P$1005,"&gt;"&amp;P19)+COUNTIFS($P$6:P19,P19),""),"")</f>
        <v/>
      </c>
    </row>
    <row r="20">
      <c r="A20" s="5" t="n"/>
      <c r="B20" s="13" t="n"/>
      <c r="C20" s="5" t="n"/>
      <c r="D20" s="16" t="n"/>
      <c r="E20" s="5" t="n"/>
      <c r="F20" s="5" t="n"/>
      <c r="G20" s="13" t="n"/>
      <c r="H20" s="14" t="n"/>
      <c r="I20" s="17" t="n"/>
      <c r="J20" s="17" t="n"/>
      <c r="K20" s="5" t="n"/>
      <c r="L20" s="18">
        <f>IF(OR(A20&amp;""="",NOT(ISNUMBER(H20)),NOT(ISNUMBER(I20))),"",IF(K20="ملغي",0,ROUND(H20*I20,2)))</f>
        <v/>
      </c>
      <c r="M20" s="18">
        <f>IF(L20="","",IF(K20="ملغي",0,ROUND(H20*N(J20),2)))</f>
        <v/>
      </c>
      <c r="N20" s="18">
        <f>IF(L20="","",ROUND(L20-M20,2))</f>
        <v/>
      </c>
      <c r="O20" s="18">
        <f>IF(A20&amp;""="","",SUMIFS('الدفعات'!$C$6:$C$2005,'الدفعات'!$B$6:$B$2005,A20&amp;""))</f>
        <v/>
      </c>
      <c r="P20" s="18">
        <f>IF(L20="","",IF(K20="ملغي","",ROUND(L20-O20,2)))</f>
        <v/>
      </c>
      <c r="Q20" s="6">
        <f>IF(A20&amp;""="","",IF(L20="","بيانات ناقصة",IF(K20="ملغي",IF(O20&gt;0,"ملغي - يُراجع المدفوع","ملغي"),IF(P20&gt;0,IF(O20=0,"لم يدفع","دفع جزءًا"),IF(P20&lt;0,"مدفوع زيادة","مسدد")))))</f>
        <v/>
      </c>
      <c r="R20" s="19">
        <f>IF(OR(A20&amp;""="",NOT(ISNUMBER(G20))),"",G20-'الإعدادات'!$B$4)</f>
        <v/>
      </c>
      <c r="S20" s="6">
        <f>IF(OR(R20="",K20="ملغي"),"",IF(N(P20)&lt;=0,"",IF(R20&lt;0,"سافر وعليه متبقي",IF(R20&lt;='الإعدادات'!$B$5,"سفر قريب ومتبقي",""))))</f>
        <v/>
      </c>
      <c r="T20" s="19">
        <f>IF(ISNUMBER(P20),IF(P20&gt;0,COUNTIFS($P$6:$P$1005,"&gt;"&amp;P20)+COUNTIFS($P$6:P20,P20),""),"")</f>
        <v/>
      </c>
    </row>
    <row r="21">
      <c r="A21" s="5" t="n"/>
      <c r="B21" s="13" t="n"/>
      <c r="C21" s="5" t="n"/>
      <c r="D21" s="16" t="n"/>
      <c r="E21" s="5" t="n"/>
      <c r="F21" s="5" t="n"/>
      <c r="G21" s="13" t="n"/>
      <c r="H21" s="14" t="n"/>
      <c r="I21" s="17" t="n"/>
      <c r="J21" s="17" t="n"/>
      <c r="K21" s="5" t="n"/>
      <c r="L21" s="18">
        <f>IF(OR(A21&amp;""="",NOT(ISNUMBER(H21)),NOT(ISNUMBER(I21))),"",IF(K21="ملغي",0,ROUND(H21*I21,2)))</f>
        <v/>
      </c>
      <c r="M21" s="18">
        <f>IF(L21="","",IF(K21="ملغي",0,ROUND(H21*N(J21),2)))</f>
        <v/>
      </c>
      <c r="N21" s="18">
        <f>IF(L21="","",ROUND(L21-M21,2))</f>
        <v/>
      </c>
      <c r="O21" s="18">
        <f>IF(A21&amp;""="","",SUMIFS('الدفعات'!$C$6:$C$2005,'الدفعات'!$B$6:$B$2005,A21&amp;""))</f>
        <v/>
      </c>
      <c r="P21" s="18">
        <f>IF(L21="","",IF(K21="ملغي","",ROUND(L21-O21,2)))</f>
        <v/>
      </c>
      <c r="Q21" s="6">
        <f>IF(A21&amp;""="","",IF(L21="","بيانات ناقصة",IF(K21="ملغي",IF(O21&gt;0,"ملغي - يُراجع المدفوع","ملغي"),IF(P21&gt;0,IF(O21=0,"لم يدفع","دفع جزءًا"),IF(P21&lt;0,"مدفوع زيادة","مسدد")))))</f>
        <v/>
      </c>
      <c r="R21" s="19">
        <f>IF(OR(A21&amp;""="",NOT(ISNUMBER(G21))),"",G21-'الإعدادات'!$B$4)</f>
        <v/>
      </c>
      <c r="S21" s="6">
        <f>IF(OR(R21="",K21="ملغي"),"",IF(N(P21)&lt;=0,"",IF(R21&lt;0,"سافر وعليه متبقي",IF(R21&lt;='الإعدادات'!$B$5,"سفر قريب ومتبقي",""))))</f>
        <v/>
      </c>
      <c r="T21" s="19">
        <f>IF(ISNUMBER(P21),IF(P21&gt;0,COUNTIFS($P$6:$P$1005,"&gt;"&amp;P21)+COUNTIFS($P$6:P21,P21),""),"")</f>
        <v/>
      </c>
    </row>
    <row r="22">
      <c r="A22" s="5" t="n"/>
      <c r="B22" s="13" t="n"/>
      <c r="C22" s="5" t="n"/>
      <c r="D22" s="16" t="n"/>
      <c r="E22" s="5" t="n"/>
      <c r="F22" s="5" t="n"/>
      <c r="G22" s="13" t="n"/>
      <c r="H22" s="14" t="n"/>
      <c r="I22" s="17" t="n"/>
      <c r="J22" s="17" t="n"/>
      <c r="K22" s="5" t="n"/>
      <c r="L22" s="18">
        <f>IF(OR(A22&amp;""="",NOT(ISNUMBER(H22)),NOT(ISNUMBER(I22))),"",IF(K22="ملغي",0,ROUND(H22*I22,2)))</f>
        <v/>
      </c>
      <c r="M22" s="18">
        <f>IF(L22="","",IF(K22="ملغي",0,ROUND(H22*N(J22),2)))</f>
        <v/>
      </c>
      <c r="N22" s="18">
        <f>IF(L22="","",ROUND(L22-M22,2))</f>
        <v/>
      </c>
      <c r="O22" s="18">
        <f>IF(A22&amp;""="","",SUMIFS('الدفعات'!$C$6:$C$2005,'الدفعات'!$B$6:$B$2005,A22&amp;""))</f>
        <v/>
      </c>
      <c r="P22" s="18">
        <f>IF(L22="","",IF(K22="ملغي","",ROUND(L22-O22,2)))</f>
        <v/>
      </c>
      <c r="Q22" s="6">
        <f>IF(A22&amp;""="","",IF(L22="","بيانات ناقصة",IF(K22="ملغي",IF(O22&gt;0,"ملغي - يُراجع المدفوع","ملغي"),IF(P22&gt;0,IF(O22=0,"لم يدفع","دفع جزءًا"),IF(P22&lt;0,"مدفوع زيادة","مسدد")))))</f>
        <v/>
      </c>
      <c r="R22" s="19">
        <f>IF(OR(A22&amp;""="",NOT(ISNUMBER(G22))),"",G22-'الإعدادات'!$B$4)</f>
        <v/>
      </c>
      <c r="S22" s="6">
        <f>IF(OR(R22="",K22="ملغي"),"",IF(N(P22)&lt;=0,"",IF(R22&lt;0,"سافر وعليه متبقي",IF(R22&lt;='الإعدادات'!$B$5,"سفر قريب ومتبقي",""))))</f>
        <v/>
      </c>
      <c r="T22" s="19">
        <f>IF(ISNUMBER(P22),IF(P22&gt;0,COUNTIFS($P$6:$P$1005,"&gt;"&amp;P22)+COUNTIFS($P$6:P22,P22),""),"")</f>
        <v/>
      </c>
    </row>
    <row r="23">
      <c r="A23" s="5" t="n"/>
      <c r="B23" s="13" t="n"/>
      <c r="C23" s="5" t="n"/>
      <c r="D23" s="16" t="n"/>
      <c r="E23" s="5" t="n"/>
      <c r="F23" s="5" t="n"/>
      <c r="G23" s="13" t="n"/>
      <c r="H23" s="14" t="n"/>
      <c r="I23" s="17" t="n"/>
      <c r="J23" s="17" t="n"/>
      <c r="K23" s="5" t="n"/>
      <c r="L23" s="18">
        <f>IF(OR(A23&amp;""="",NOT(ISNUMBER(H23)),NOT(ISNUMBER(I23))),"",IF(K23="ملغي",0,ROUND(H23*I23,2)))</f>
        <v/>
      </c>
      <c r="M23" s="18">
        <f>IF(L23="","",IF(K23="ملغي",0,ROUND(H23*N(J23),2)))</f>
        <v/>
      </c>
      <c r="N23" s="18">
        <f>IF(L23="","",ROUND(L23-M23,2))</f>
        <v/>
      </c>
      <c r="O23" s="18">
        <f>IF(A23&amp;""="","",SUMIFS('الدفعات'!$C$6:$C$2005,'الدفعات'!$B$6:$B$2005,A23&amp;""))</f>
        <v/>
      </c>
      <c r="P23" s="18">
        <f>IF(L23="","",IF(K23="ملغي","",ROUND(L23-O23,2)))</f>
        <v/>
      </c>
      <c r="Q23" s="6">
        <f>IF(A23&amp;""="","",IF(L23="","بيانات ناقصة",IF(K23="ملغي",IF(O23&gt;0,"ملغي - يُراجع المدفوع","ملغي"),IF(P23&gt;0,IF(O23=0,"لم يدفع","دفع جزءًا"),IF(P23&lt;0,"مدفوع زيادة","مسدد")))))</f>
        <v/>
      </c>
      <c r="R23" s="19">
        <f>IF(OR(A23&amp;""="",NOT(ISNUMBER(G23))),"",G23-'الإعدادات'!$B$4)</f>
        <v/>
      </c>
      <c r="S23" s="6">
        <f>IF(OR(R23="",K23="ملغي"),"",IF(N(P23)&lt;=0,"",IF(R23&lt;0,"سافر وعليه متبقي",IF(R23&lt;='الإعدادات'!$B$5,"سفر قريب ومتبقي",""))))</f>
        <v/>
      </c>
      <c r="T23" s="19">
        <f>IF(ISNUMBER(P23),IF(P23&gt;0,COUNTIFS($P$6:$P$1005,"&gt;"&amp;P23)+COUNTIFS($P$6:P23,P23),""),"")</f>
        <v/>
      </c>
    </row>
    <row r="24">
      <c r="A24" s="5" t="n"/>
      <c r="B24" s="13" t="n"/>
      <c r="C24" s="5" t="n"/>
      <c r="D24" s="16" t="n"/>
      <c r="E24" s="5" t="n"/>
      <c r="F24" s="5" t="n"/>
      <c r="G24" s="13" t="n"/>
      <c r="H24" s="14" t="n"/>
      <c r="I24" s="17" t="n"/>
      <c r="J24" s="17" t="n"/>
      <c r="K24" s="5" t="n"/>
      <c r="L24" s="18">
        <f>IF(OR(A24&amp;""="",NOT(ISNUMBER(H24)),NOT(ISNUMBER(I24))),"",IF(K24="ملغي",0,ROUND(H24*I24,2)))</f>
        <v/>
      </c>
      <c r="M24" s="18">
        <f>IF(L24="","",IF(K24="ملغي",0,ROUND(H24*N(J24),2)))</f>
        <v/>
      </c>
      <c r="N24" s="18">
        <f>IF(L24="","",ROUND(L24-M24,2))</f>
        <v/>
      </c>
      <c r="O24" s="18">
        <f>IF(A24&amp;""="","",SUMIFS('الدفعات'!$C$6:$C$2005,'الدفعات'!$B$6:$B$2005,A24&amp;""))</f>
        <v/>
      </c>
      <c r="P24" s="18">
        <f>IF(L24="","",IF(K24="ملغي","",ROUND(L24-O24,2)))</f>
        <v/>
      </c>
      <c r="Q24" s="6">
        <f>IF(A24&amp;""="","",IF(L24="","بيانات ناقصة",IF(K24="ملغي",IF(O24&gt;0,"ملغي - يُراجع المدفوع","ملغي"),IF(P24&gt;0,IF(O24=0,"لم يدفع","دفع جزءًا"),IF(P24&lt;0,"مدفوع زيادة","مسدد")))))</f>
        <v/>
      </c>
      <c r="R24" s="19">
        <f>IF(OR(A24&amp;""="",NOT(ISNUMBER(G24))),"",G24-'الإعدادات'!$B$4)</f>
        <v/>
      </c>
      <c r="S24" s="6">
        <f>IF(OR(R24="",K24="ملغي"),"",IF(N(P24)&lt;=0,"",IF(R24&lt;0,"سافر وعليه متبقي",IF(R24&lt;='الإعدادات'!$B$5,"سفر قريب ومتبقي",""))))</f>
        <v/>
      </c>
      <c r="T24" s="19">
        <f>IF(ISNUMBER(P24),IF(P24&gt;0,COUNTIFS($P$6:$P$1005,"&gt;"&amp;P24)+COUNTIFS($P$6:P24,P24),""),"")</f>
        <v/>
      </c>
    </row>
    <row r="25">
      <c r="A25" s="5" t="n"/>
      <c r="B25" s="13" t="n"/>
      <c r="C25" s="5" t="n"/>
      <c r="D25" s="16" t="n"/>
      <c r="E25" s="5" t="n"/>
      <c r="F25" s="5" t="n"/>
      <c r="G25" s="13" t="n"/>
      <c r="H25" s="14" t="n"/>
      <c r="I25" s="17" t="n"/>
      <c r="J25" s="17" t="n"/>
      <c r="K25" s="5" t="n"/>
      <c r="L25" s="18">
        <f>IF(OR(A25&amp;""="",NOT(ISNUMBER(H25)),NOT(ISNUMBER(I25))),"",IF(K25="ملغي",0,ROUND(H25*I25,2)))</f>
        <v/>
      </c>
      <c r="M25" s="18">
        <f>IF(L25="","",IF(K25="ملغي",0,ROUND(H25*N(J25),2)))</f>
        <v/>
      </c>
      <c r="N25" s="18">
        <f>IF(L25="","",ROUND(L25-M25,2))</f>
        <v/>
      </c>
      <c r="O25" s="18">
        <f>IF(A25&amp;""="","",SUMIFS('الدفعات'!$C$6:$C$2005,'الدفعات'!$B$6:$B$2005,A25&amp;""))</f>
        <v/>
      </c>
      <c r="P25" s="18">
        <f>IF(L25="","",IF(K25="ملغي","",ROUND(L25-O25,2)))</f>
        <v/>
      </c>
      <c r="Q25" s="6">
        <f>IF(A25&amp;""="","",IF(L25="","بيانات ناقصة",IF(K25="ملغي",IF(O25&gt;0,"ملغي - يُراجع المدفوع","ملغي"),IF(P25&gt;0,IF(O25=0,"لم يدفع","دفع جزءًا"),IF(P25&lt;0,"مدفوع زيادة","مسدد")))))</f>
        <v/>
      </c>
      <c r="R25" s="19">
        <f>IF(OR(A25&amp;""="",NOT(ISNUMBER(G25))),"",G25-'الإعدادات'!$B$4)</f>
        <v/>
      </c>
      <c r="S25" s="6">
        <f>IF(OR(R25="",K25="ملغي"),"",IF(N(P25)&lt;=0,"",IF(R25&lt;0,"سافر وعليه متبقي",IF(R25&lt;='الإعدادات'!$B$5,"سفر قريب ومتبقي",""))))</f>
        <v/>
      </c>
      <c r="T25" s="19">
        <f>IF(ISNUMBER(P25),IF(P25&gt;0,COUNTIFS($P$6:$P$1005,"&gt;"&amp;P25)+COUNTIFS($P$6:P25,P25),""),"")</f>
        <v/>
      </c>
    </row>
    <row r="26">
      <c r="A26" s="5" t="n"/>
      <c r="B26" s="13" t="n"/>
      <c r="C26" s="5" t="n"/>
      <c r="D26" s="16" t="n"/>
      <c r="E26" s="5" t="n"/>
      <c r="F26" s="5" t="n"/>
      <c r="G26" s="13" t="n"/>
      <c r="H26" s="14" t="n"/>
      <c r="I26" s="17" t="n"/>
      <c r="J26" s="17" t="n"/>
      <c r="K26" s="5" t="n"/>
      <c r="L26" s="18">
        <f>IF(OR(A26&amp;""="",NOT(ISNUMBER(H26)),NOT(ISNUMBER(I26))),"",IF(K26="ملغي",0,ROUND(H26*I26,2)))</f>
        <v/>
      </c>
      <c r="M26" s="18">
        <f>IF(L26="","",IF(K26="ملغي",0,ROUND(H26*N(J26),2)))</f>
        <v/>
      </c>
      <c r="N26" s="18">
        <f>IF(L26="","",ROUND(L26-M26,2))</f>
        <v/>
      </c>
      <c r="O26" s="18">
        <f>IF(A26&amp;""="","",SUMIFS('الدفعات'!$C$6:$C$2005,'الدفعات'!$B$6:$B$2005,A26&amp;""))</f>
        <v/>
      </c>
      <c r="P26" s="18">
        <f>IF(L26="","",IF(K26="ملغي","",ROUND(L26-O26,2)))</f>
        <v/>
      </c>
      <c r="Q26" s="6">
        <f>IF(A26&amp;""="","",IF(L26="","بيانات ناقصة",IF(K26="ملغي",IF(O26&gt;0,"ملغي - يُراجع المدفوع","ملغي"),IF(P26&gt;0,IF(O26=0,"لم يدفع","دفع جزءًا"),IF(P26&lt;0,"مدفوع زيادة","مسدد")))))</f>
        <v/>
      </c>
      <c r="R26" s="19">
        <f>IF(OR(A26&amp;""="",NOT(ISNUMBER(G26))),"",G26-'الإعدادات'!$B$4)</f>
        <v/>
      </c>
      <c r="S26" s="6">
        <f>IF(OR(R26="",K26="ملغي"),"",IF(N(P26)&lt;=0,"",IF(R26&lt;0,"سافر وعليه متبقي",IF(R26&lt;='الإعدادات'!$B$5,"سفر قريب ومتبقي",""))))</f>
        <v/>
      </c>
      <c r="T26" s="19">
        <f>IF(ISNUMBER(P26),IF(P26&gt;0,COUNTIFS($P$6:$P$1005,"&gt;"&amp;P26)+COUNTIFS($P$6:P26,P26),""),"")</f>
        <v/>
      </c>
    </row>
    <row r="27">
      <c r="A27" s="5" t="n"/>
      <c r="B27" s="13" t="n"/>
      <c r="C27" s="5" t="n"/>
      <c r="D27" s="16" t="n"/>
      <c r="E27" s="5" t="n"/>
      <c r="F27" s="5" t="n"/>
      <c r="G27" s="13" t="n"/>
      <c r="H27" s="14" t="n"/>
      <c r="I27" s="17" t="n"/>
      <c r="J27" s="17" t="n"/>
      <c r="K27" s="5" t="n"/>
      <c r="L27" s="18">
        <f>IF(OR(A27&amp;""="",NOT(ISNUMBER(H27)),NOT(ISNUMBER(I27))),"",IF(K27="ملغي",0,ROUND(H27*I27,2)))</f>
        <v/>
      </c>
      <c r="M27" s="18">
        <f>IF(L27="","",IF(K27="ملغي",0,ROUND(H27*N(J27),2)))</f>
        <v/>
      </c>
      <c r="N27" s="18">
        <f>IF(L27="","",ROUND(L27-M27,2))</f>
        <v/>
      </c>
      <c r="O27" s="18">
        <f>IF(A27&amp;""="","",SUMIFS('الدفعات'!$C$6:$C$2005,'الدفعات'!$B$6:$B$2005,A27&amp;""))</f>
        <v/>
      </c>
      <c r="P27" s="18">
        <f>IF(L27="","",IF(K27="ملغي","",ROUND(L27-O27,2)))</f>
        <v/>
      </c>
      <c r="Q27" s="6">
        <f>IF(A27&amp;""="","",IF(L27="","بيانات ناقصة",IF(K27="ملغي",IF(O27&gt;0,"ملغي - يُراجع المدفوع","ملغي"),IF(P27&gt;0,IF(O27=0,"لم يدفع","دفع جزءًا"),IF(P27&lt;0,"مدفوع زيادة","مسدد")))))</f>
        <v/>
      </c>
      <c r="R27" s="19">
        <f>IF(OR(A27&amp;""="",NOT(ISNUMBER(G27))),"",G27-'الإعدادات'!$B$4)</f>
        <v/>
      </c>
      <c r="S27" s="6">
        <f>IF(OR(R27="",K27="ملغي"),"",IF(N(P27)&lt;=0,"",IF(R27&lt;0,"سافر وعليه متبقي",IF(R27&lt;='الإعدادات'!$B$5,"سفر قريب ومتبقي",""))))</f>
        <v/>
      </c>
      <c r="T27" s="19">
        <f>IF(ISNUMBER(P27),IF(P27&gt;0,COUNTIFS($P$6:$P$1005,"&gt;"&amp;P27)+COUNTIFS($P$6:P27,P27),""),"")</f>
        <v/>
      </c>
    </row>
    <row r="28">
      <c r="A28" s="5" t="n"/>
      <c r="B28" s="13" t="n"/>
      <c r="C28" s="5" t="n"/>
      <c r="D28" s="16" t="n"/>
      <c r="E28" s="5" t="n"/>
      <c r="F28" s="5" t="n"/>
      <c r="G28" s="13" t="n"/>
      <c r="H28" s="14" t="n"/>
      <c r="I28" s="17" t="n"/>
      <c r="J28" s="17" t="n"/>
      <c r="K28" s="5" t="n"/>
      <c r="L28" s="18">
        <f>IF(OR(A28&amp;""="",NOT(ISNUMBER(H28)),NOT(ISNUMBER(I28))),"",IF(K28="ملغي",0,ROUND(H28*I28,2)))</f>
        <v/>
      </c>
      <c r="M28" s="18">
        <f>IF(L28="","",IF(K28="ملغي",0,ROUND(H28*N(J28),2)))</f>
        <v/>
      </c>
      <c r="N28" s="18">
        <f>IF(L28="","",ROUND(L28-M28,2))</f>
        <v/>
      </c>
      <c r="O28" s="18">
        <f>IF(A28&amp;""="","",SUMIFS('الدفعات'!$C$6:$C$2005,'الدفعات'!$B$6:$B$2005,A28&amp;""))</f>
        <v/>
      </c>
      <c r="P28" s="18">
        <f>IF(L28="","",IF(K28="ملغي","",ROUND(L28-O28,2)))</f>
        <v/>
      </c>
      <c r="Q28" s="6">
        <f>IF(A28&amp;""="","",IF(L28="","بيانات ناقصة",IF(K28="ملغي",IF(O28&gt;0,"ملغي - يُراجع المدفوع","ملغي"),IF(P28&gt;0,IF(O28=0,"لم يدفع","دفع جزءًا"),IF(P28&lt;0,"مدفوع زيادة","مسدد")))))</f>
        <v/>
      </c>
      <c r="R28" s="19">
        <f>IF(OR(A28&amp;""="",NOT(ISNUMBER(G28))),"",G28-'الإعدادات'!$B$4)</f>
        <v/>
      </c>
      <c r="S28" s="6">
        <f>IF(OR(R28="",K28="ملغي"),"",IF(N(P28)&lt;=0,"",IF(R28&lt;0,"سافر وعليه متبقي",IF(R28&lt;='الإعدادات'!$B$5,"سفر قريب ومتبقي",""))))</f>
        <v/>
      </c>
      <c r="T28" s="19">
        <f>IF(ISNUMBER(P28),IF(P28&gt;0,COUNTIFS($P$6:$P$1005,"&gt;"&amp;P28)+COUNTIFS($P$6:P28,P28),""),"")</f>
        <v/>
      </c>
    </row>
    <row r="29">
      <c r="A29" s="5" t="n"/>
      <c r="B29" s="13" t="n"/>
      <c r="C29" s="5" t="n"/>
      <c r="D29" s="16" t="n"/>
      <c r="E29" s="5" t="n"/>
      <c r="F29" s="5" t="n"/>
      <c r="G29" s="13" t="n"/>
      <c r="H29" s="14" t="n"/>
      <c r="I29" s="17" t="n"/>
      <c r="J29" s="17" t="n"/>
      <c r="K29" s="5" t="n"/>
      <c r="L29" s="18">
        <f>IF(OR(A29&amp;""="",NOT(ISNUMBER(H29)),NOT(ISNUMBER(I29))),"",IF(K29="ملغي",0,ROUND(H29*I29,2)))</f>
        <v/>
      </c>
      <c r="M29" s="18">
        <f>IF(L29="","",IF(K29="ملغي",0,ROUND(H29*N(J29),2)))</f>
        <v/>
      </c>
      <c r="N29" s="18">
        <f>IF(L29="","",ROUND(L29-M29,2))</f>
        <v/>
      </c>
      <c r="O29" s="18">
        <f>IF(A29&amp;""="","",SUMIFS('الدفعات'!$C$6:$C$2005,'الدفعات'!$B$6:$B$2005,A29&amp;""))</f>
        <v/>
      </c>
      <c r="P29" s="18">
        <f>IF(L29="","",IF(K29="ملغي","",ROUND(L29-O29,2)))</f>
        <v/>
      </c>
      <c r="Q29" s="6">
        <f>IF(A29&amp;""="","",IF(L29="","بيانات ناقصة",IF(K29="ملغي",IF(O29&gt;0,"ملغي - يُراجع المدفوع","ملغي"),IF(P29&gt;0,IF(O29=0,"لم يدفع","دفع جزءًا"),IF(P29&lt;0,"مدفوع زيادة","مسدد")))))</f>
        <v/>
      </c>
      <c r="R29" s="19">
        <f>IF(OR(A29&amp;""="",NOT(ISNUMBER(G29))),"",G29-'الإعدادات'!$B$4)</f>
        <v/>
      </c>
      <c r="S29" s="6">
        <f>IF(OR(R29="",K29="ملغي"),"",IF(N(P29)&lt;=0,"",IF(R29&lt;0,"سافر وعليه متبقي",IF(R29&lt;='الإعدادات'!$B$5,"سفر قريب ومتبقي",""))))</f>
        <v/>
      </c>
      <c r="T29" s="19">
        <f>IF(ISNUMBER(P29),IF(P29&gt;0,COUNTIFS($P$6:$P$1005,"&gt;"&amp;P29)+COUNTIFS($P$6:P29,P29),""),"")</f>
        <v/>
      </c>
    </row>
    <row r="30">
      <c r="A30" s="5" t="n"/>
      <c r="B30" s="13" t="n"/>
      <c r="C30" s="5" t="n"/>
      <c r="D30" s="16" t="n"/>
      <c r="E30" s="5" t="n"/>
      <c r="F30" s="5" t="n"/>
      <c r="G30" s="13" t="n"/>
      <c r="H30" s="14" t="n"/>
      <c r="I30" s="17" t="n"/>
      <c r="J30" s="17" t="n"/>
      <c r="K30" s="5" t="n"/>
      <c r="L30" s="18">
        <f>IF(OR(A30&amp;""="",NOT(ISNUMBER(H30)),NOT(ISNUMBER(I30))),"",IF(K30="ملغي",0,ROUND(H30*I30,2)))</f>
        <v/>
      </c>
      <c r="M30" s="18">
        <f>IF(L30="","",IF(K30="ملغي",0,ROUND(H30*N(J30),2)))</f>
        <v/>
      </c>
      <c r="N30" s="18">
        <f>IF(L30="","",ROUND(L30-M30,2))</f>
        <v/>
      </c>
      <c r="O30" s="18">
        <f>IF(A30&amp;""="","",SUMIFS('الدفعات'!$C$6:$C$2005,'الدفعات'!$B$6:$B$2005,A30&amp;""))</f>
        <v/>
      </c>
      <c r="P30" s="18">
        <f>IF(L30="","",IF(K30="ملغي","",ROUND(L30-O30,2)))</f>
        <v/>
      </c>
      <c r="Q30" s="6">
        <f>IF(A30&amp;""="","",IF(L30="","بيانات ناقصة",IF(K30="ملغي",IF(O30&gt;0,"ملغي - يُراجع المدفوع","ملغي"),IF(P30&gt;0,IF(O30=0,"لم يدفع","دفع جزءًا"),IF(P30&lt;0,"مدفوع زيادة","مسدد")))))</f>
        <v/>
      </c>
      <c r="R30" s="19">
        <f>IF(OR(A30&amp;""="",NOT(ISNUMBER(G30))),"",G30-'الإعدادات'!$B$4)</f>
        <v/>
      </c>
      <c r="S30" s="6">
        <f>IF(OR(R30="",K30="ملغي"),"",IF(N(P30)&lt;=0,"",IF(R30&lt;0,"سافر وعليه متبقي",IF(R30&lt;='الإعدادات'!$B$5,"سفر قريب ومتبقي",""))))</f>
        <v/>
      </c>
      <c r="T30" s="19">
        <f>IF(ISNUMBER(P30),IF(P30&gt;0,COUNTIFS($P$6:$P$1005,"&gt;"&amp;P30)+COUNTIFS($P$6:P30,P30),""),"")</f>
        <v/>
      </c>
    </row>
    <row r="31">
      <c r="A31" s="5" t="n"/>
      <c r="B31" s="13" t="n"/>
      <c r="C31" s="5" t="n"/>
      <c r="D31" s="16" t="n"/>
      <c r="E31" s="5" t="n"/>
      <c r="F31" s="5" t="n"/>
      <c r="G31" s="13" t="n"/>
      <c r="H31" s="14" t="n"/>
      <c r="I31" s="17" t="n"/>
      <c r="J31" s="17" t="n"/>
      <c r="K31" s="5" t="n"/>
      <c r="L31" s="18">
        <f>IF(OR(A31&amp;""="",NOT(ISNUMBER(H31)),NOT(ISNUMBER(I31))),"",IF(K31="ملغي",0,ROUND(H31*I31,2)))</f>
        <v/>
      </c>
      <c r="M31" s="18">
        <f>IF(L31="","",IF(K31="ملغي",0,ROUND(H31*N(J31),2)))</f>
        <v/>
      </c>
      <c r="N31" s="18">
        <f>IF(L31="","",ROUND(L31-M31,2))</f>
        <v/>
      </c>
      <c r="O31" s="18">
        <f>IF(A31&amp;""="","",SUMIFS('الدفعات'!$C$6:$C$2005,'الدفعات'!$B$6:$B$2005,A31&amp;""))</f>
        <v/>
      </c>
      <c r="P31" s="18">
        <f>IF(L31="","",IF(K31="ملغي","",ROUND(L31-O31,2)))</f>
        <v/>
      </c>
      <c r="Q31" s="6">
        <f>IF(A31&amp;""="","",IF(L31="","بيانات ناقصة",IF(K31="ملغي",IF(O31&gt;0,"ملغي - يُراجع المدفوع","ملغي"),IF(P31&gt;0,IF(O31=0,"لم يدفع","دفع جزءًا"),IF(P31&lt;0,"مدفوع زيادة","مسدد")))))</f>
        <v/>
      </c>
      <c r="R31" s="19">
        <f>IF(OR(A31&amp;""="",NOT(ISNUMBER(G31))),"",G31-'الإعدادات'!$B$4)</f>
        <v/>
      </c>
      <c r="S31" s="6">
        <f>IF(OR(R31="",K31="ملغي"),"",IF(N(P31)&lt;=0,"",IF(R31&lt;0,"سافر وعليه متبقي",IF(R31&lt;='الإعدادات'!$B$5,"سفر قريب ومتبقي",""))))</f>
        <v/>
      </c>
      <c r="T31" s="19">
        <f>IF(ISNUMBER(P31),IF(P31&gt;0,COUNTIFS($P$6:$P$1005,"&gt;"&amp;P31)+COUNTIFS($P$6:P31,P31),""),"")</f>
        <v/>
      </c>
    </row>
    <row r="32">
      <c r="A32" s="5" t="n"/>
      <c r="B32" s="13" t="n"/>
      <c r="C32" s="5" t="n"/>
      <c r="D32" s="16" t="n"/>
      <c r="E32" s="5" t="n"/>
      <c r="F32" s="5" t="n"/>
      <c r="G32" s="13" t="n"/>
      <c r="H32" s="14" t="n"/>
      <c r="I32" s="17" t="n"/>
      <c r="J32" s="17" t="n"/>
      <c r="K32" s="5" t="n"/>
      <c r="L32" s="18">
        <f>IF(OR(A32&amp;""="",NOT(ISNUMBER(H32)),NOT(ISNUMBER(I32))),"",IF(K32="ملغي",0,ROUND(H32*I32,2)))</f>
        <v/>
      </c>
      <c r="M32" s="18">
        <f>IF(L32="","",IF(K32="ملغي",0,ROUND(H32*N(J32),2)))</f>
        <v/>
      </c>
      <c r="N32" s="18">
        <f>IF(L32="","",ROUND(L32-M32,2))</f>
        <v/>
      </c>
      <c r="O32" s="18">
        <f>IF(A32&amp;""="","",SUMIFS('الدفعات'!$C$6:$C$2005,'الدفعات'!$B$6:$B$2005,A32&amp;""))</f>
        <v/>
      </c>
      <c r="P32" s="18">
        <f>IF(L32="","",IF(K32="ملغي","",ROUND(L32-O32,2)))</f>
        <v/>
      </c>
      <c r="Q32" s="6">
        <f>IF(A32&amp;""="","",IF(L32="","بيانات ناقصة",IF(K32="ملغي",IF(O32&gt;0,"ملغي - يُراجع المدفوع","ملغي"),IF(P32&gt;0,IF(O32=0,"لم يدفع","دفع جزءًا"),IF(P32&lt;0,"مدفوع زيادة","مسدد")))))</f>
        <v/>
      </c>
      <c r="R32" s="19">
        <f>IF(OR(A32&amp;""="",NOT(ISNUMBER(G32))),"",G32-'الإعدادات'!$B$4)</f>
        <v/>
      </c>
      <c r="S32" s="6">
        <f>IF(OR(R32="",K32="ملغي"),"",IF(N(P32)&lt;=0,"",IF(R32&lt;0,"سافر وعليه متبقي",IF(R32&lt;='الإعدادات'!$B$5,"سفر قريب ومتبقي",""))))</f>
        <v/>
      </c>
      <c r="T32" s="19">
        <f>IF(ISNUMBER(P32),IF(P32&gt;0,COUNTIFS($P$6:$P$1005,"&gt;"&amp;P32)+COUNTIFS($P$6:P32,P32),""),"")</f>
        <v/>
      </c>
    </row>
    <row r="33">
      <c r="A33" s="5" t="n"/>
      <c r="B33" s="13" t="n"/>
      <c r="C33" s="5" t="n"/>
      <c r="D33" s="16" t="n"/>
      <c r="E33" s="5" t="n"/>
      <c r="F33" s="5" t="n"/>
      <c r="G33" s="13" t="n"/>
      <c r="H33" s="14" t="n"/>
      <c r="I33" s="17" t="n"/>
      <c r="J33" s="17" t="n"/>
      <c r="K33" s="5" t="n"/>
      <c r="L33" s="18">
        <f>IF(OR(A33&amp;""="",NOT(ISNUMBER(H33)),NOT(ISNUMBER(I33))),"",IF(K33="ملغي",0,ROUND(H33*I33,2)))</f>
        <v/>
      </c>
      <c r="M33" s="18">
        <f>IF(L33="","",IF(K33="ملغي",0,ROUND(H33*N(J33),2)))</f>
        <v/>
      </c>
      <c r="N33" s="18">
        <f>IF(L33="","",ROUND(L33-M33,2))</f>
        <v/>
      </c>
      <c r="O33" s="18">
        <f>IF(A33&amp;""="","",SUMIFS('الدفعات'!$C$6:$C$2005,'الدفعات'!$B$6:$B$2005,A33&amp;""))</f>
        <v/>
      </c>
      <c r="P33" s="18">
        <f>IF(L33="","",IF(K33="ملغي","",ROUND(L33-O33,2)))</f>
        <v/>
      </c>
      <c r="Q33" s="6">
        <f>IF(A33&amp;""="","",IF(L33="","بيانات ناقصة",IF(K33="ملغي",IF(O33&gt;0,"ملغي - يُراجع المدفوع","ملغي"),IF(P33&gt;0,IF(O33=0,"لم يدفع","دفع جزءًا"),IF(P33&lt;0,"مدفوع زيادة","مسدد")))))</f>
        <v/>
      </c>
      <c r="R33" s="19">
        <f>IF(OR(A33&amp;""="",NOT(ISNUMBER(G33))),"",G33-'الإعدادات'!$B$4)</f>
        <v/>
      </c>
      <c r="S33" s="6">
        <f>IF(OR(R33="",K33="ملغي"),"",IF(N(P33)&lt;=0,"",IF(R33&lt;0,"سافر وعليه متبقي",IF(R33&lt;='الإعدادات'!$B$5,"سفر قريب ومتبقي",""))))</f>
        <v/>
      </c>
      <c r="T33" s="19">
        <f>IF(ISNUMBER(P33),IF(P33&gt;0,COUNTIFS($P$6:$P$1005,"&gt;"&amp;P33)+COUNTIFS($P$6:P33,P33),""),"")</f>
        <v/>
      </c>
    </row>
    <row r="34">
      <c r="A34" s="5" t="n"/>
      <c r="B34" s="13" t="n"/>
      <c r="C34" s="5" t="n"/>
      <c r="D34" s="16" t="n"/>
      <c r="E34" s="5" t="n"/>
      <c r="F34" s="5" t="n"/>
      <c r="G34" s="13" t="n"/>
      <c r="H34" s="14" t="n"/>
      <c r="I34" s="17" t="n"/>
      <c r="J34" s="17" t="n"/>
      <c r="K34" s="5" t="n"/>
      <c r="L34" s="18">
        <f>IF(OR(A34&amp;""="",NOT(ISNUMBER(H34)),NOT(ISNUMBER(I34))),"",IF(K34="ملغي",0,ROUND(H34*I34,2)))</f>
        <v/>
      </c>
      <c r="M34" s="18">
        <f>IF(L34="","",IF(K34="ملغي",0,ROUND(H34*N(J34),2)))</f>
        <v/>
      </c>
      <c r="N34" s="18">
        <f>IF(L34="","",ROUND(L34-M34,2))</f>
        <v/>
      </c>
      <c r="O34" s="18">
        <f>IF(A34&amp;""="","",SUMIFS('الدفعات'!$C$6:$C$2005,'الدفعات'!$B$6:$B$2005,A34&amp;""))</f>
        <v/>
      </c>
      <c r="P34" s="18">
        <f>IF(L34="","",IF(K34="ملغي","",ROUND(L34-O34,2)))</f>
        <v/>
      </c>
      <c r="Q34" s="6">
        <f>IF(A34&amp;""="","",IF(L34="","بيانات ناقصة",IF(K34="ملغي",IF(O34&gt;0,"ملغي - يُراجع المدفوع","ملغي"),IF(P34&gt;0,IF(O34=0,"لم يدفع","دفع جزءًا"),IF(P34&lt;0,"مدفوع زيادة","مسدد")))))</f>
        <v/>
      </c>
      <c r="R34" s="19">
        <f>IF(OR(A34&amp;""="",NOT(ISNUMBER(G34))),"",G34-'الإعدادات'!$B$4)</f>
        <v/>
      </c>
      <c r="S34" s="6">
        <f>IF(OR(R34="",K34="ملغي"),"",IF(N(P34)&lt;=0,"",IF(R34&lt;0,"سافر وعليه متبقي",IF(R34&lt;='الإعدادات'!$B$5,"سفر قريب ومتبقي",""))))</f>
        <v/>
      </c>
      <c r="T34" s="19">
        <f>IF(ISNUMBER(P34),IF(P34&gt;0,COUNTIFS($P$6:$P$1005,"&gt;"&amp;P34)+COUNTIFS($P$6:P34,P34),""),"")</f>
        <v/>
      </c>
    </row>
    <row r="35">
      <c r="A35" s="5" t="n"/>
      <c r="B35" s="13" t="n"/>
      <c r="C35" s="5" t="n"/>
      <c r="D35" s="16" t="n"/>
      <c r="E35" s="5" t="n"/>
      <c r="F35" s="5" t="n"/>
      <c r="G35" s="13" t="n"/>
      <c r="H35" s="14" t="n"/>
      <c r="I35" s="17" t="n"/>
      <c r="J35" s="17" t="n"/>
      <c r="K35" s="5" t="n"/>
      <c r="L35" s="18">
        <f>IF(OR(A35&amp;""="",NOT(ISNUMBER(H35)),NOT(ISNUMBER(I35))),"",IF(K35="ملغي",0,ROUND(H35*I35,2)))</f>
        <v/>
      </c>
      <c r="M35" s="18">
        <f>IF(L35="","",IF(K35="ملغي",0,ROUND(H35*N(J35),2)))</f>
        <v/>
      </c>
      <c r="N35" s="18">
        <f>IF(L35="","",ROUND(L35-M35,2))</f>
        <v/>
      </c>
      <c r="O35" s="18">
        <f>IF(A35&amp;""="","",SUMIFS('الدفعات'!$C$6:$C$2005,'الدفعات'!$B$6:$B$2005,A35&amp;""))</f>
        <v/>
      </c>
      <c r="P35" s="18">
        <f>IF(L35="","",IF(K35="ملغي","",ROUND(L35-O35,2)))</f>
        <v/>
      </c>
      <c r="Q35" s="6">
        <f>IF(A35&amp;""="","",IF(L35="","بيانات ناقصة",IF(K35="ملغي",IF(O35&gt;0,"ملغي - يُراجع المدفوع","ملغي"),IF(P35&gt;0,IF(O35=0,"لم يدفع","دفع جزءًا"),IF(P35&lt;0,"مدفوع زيادة","مسدد")))))</f>
        <v/>
      </c>
      <c r="R35" s="19">
        <f>IF(OR(A35&amp;""="",NOT(ISNUMBER(G35))),"",G35-'الإعدادات'!$B$4)</f>
        <v/>
      </c>
      <c r="S35" s="6">
        <f>IF(OR(R35="",K35="ملغي"),"",IF(N(P35)&lt;=0,"",IF(R35&lt;0,"سافر وعليه متبقي",IF(R35&lt;='الإعدادات'!$B$5,"سفر قريب ومتبقي",""))))</f>
        <v/>
      </c>
      <c r="T35" s="19">
        <f>IF(ISNUMBER(P35),IF(P35&gt;0,COUNTIFS($P$6:$P$1005,"&gt;"&amp;P35)+COUNTIFS($P$6:P35,P35),""),"")</f>
        <v/>
      </c>
    </row>
    <row r="36">
      <c r="A36" s="5" t="n"/>
      <c r="B36" s="13" t="n"/>
      <c r="C36" s="5" t="n"/>
      <c r="D36" s="16" t="n"/>
      <c r="E36" s="5" t="n"/>
      <c r="F36" s="5" t="n"/>
      <c r="G36" s="13" t="n"/>
      <c r="H36" s="14" t="n"/>
      <c r="I36" s="17" t="n"/>
      <c r="J36" s="17" t="n"/>
      <c r="K36" s="5" t="n"/>
      <c r="L36" s="18">
        <f>IF(OR(A36&amp;""="",NOT(ISNUMBER(H36)),NOT(ISNUMBER(I36))),"",IF(K36="ملغي",0,ROUND(H36*I36,2)))</f>
        <v/>
      </c>
      <c r="M36" s="18">
        <f>IF(L36="","",IF(K36="ملغي",0,ROUND(H36*N(J36),2)))</f>
        <v/>
      </c>
      <c r="N36" s="18">
        <f>IF(L36="","",ROUND(L36-M36,2))</f>
        <v/>
      </c>
      <c r="O36" s="18">
        <f>IF(A36&amp;""="","",SUMIFS('الدفعات'!$C$6:$C$2005,'الدفعات'!$B$6:$B$2005,A36&amp;""))</f>
        <v/>
      </c>
      <c r="P36" s="18">
        <f>IF(L36="","",IF(K36="ملغي","",ROUND(L36-O36,2)))</f>
        <v/>
      </c>
      <c r="Q36" s="6">
        <f>IF(A36&amp;""="","",IF(L36="","بيانات ناقصة",IF(K36="ملغي",IF(O36&gt;0,"ملغي - يُراجع المدفوع","ملغي"),IF(P36&gt;0,IF(O36=0,"لم يدفع","دفع جزءًا"),IF(P36&lt;0,"مدفوع زيادة","مسدد")))))</f>
        <v/>
      </c>
      <c r="R36" s="19">
        <f>IF(OR(A36&amp;""="",NOT(ISNUMBER(G36))),"",G36-'الإعدادات'!$B$4)</f>
        <v/>
      </c>
      <c r="S36" s="6">
        <f>IF(OR(R36="",K36="ملغي"),"",IF(N(P36)&lt;=0,"",IF(R36&lt;0,"سافر وعليه متبقي",IF(R36&lt;='الإعدادات'!$B$5,"سفر قريب ومتبقي",""))))</f>
        <v/>
      </c>
      <c r="T36" s="19">
        <f>IF(ISNUMBER(P36),IF(P36&gt;0,COUNTIFS($P$6:$P$1005,"&gt;"&amp;P36)+COUNTIFS($P$6:P36,P36),""),"")</f>
        <v/>
      </c>
    </row>
    <row r="37">
      <c r="A37" s="5" t="n"/>
      <c r="B37" s="13" t="n"/>
      <c r="C37" s="5" t="n"/>
      <c r="D37" s="16" t="n"/>
      <c r="E37" s="5" t="n"/>
      <c r="F37" s="5" t="n"/>
      <c r="G37" s="13" t="n"/>
      <c r="H37" s="14" t="n"/>
      <c r="I37" s="17" t="n"/>
      <c r="J37" s="17" t="n"/>
      <c r="K37" s="5" t="n"/>
      <c r="L37" s="18">
        <f>IF(OR(A37&amp;""="",NOT(ISNUMBER(H37)),NOT(ISNUMBER(I37))),"",IF(K37="ملغي",0,ROUND(H37*I37,2)))</f>
        <v/>
      </c>
      <c r="M37" s="18">
        <f>IF(L37="","",IF(K37="ملغي",0,ROUND(H37*N(J37),2)))</f>
        <v/>
      </c>
      <c r="N37" s="18">
        <f>IF(L37="","",ROUND(L37-M37,2))</f>
        <v/>
      </c>
      <c r="O37" s="18">
        <f>IF(A37&amp;""="","",SUMIFS('الدفعات'!$C$6:$C$2005,'الدفعات'!$B$6:$B$2005,A37&amp;""))</f>
        <v/>
      </c>
      <c r="P37" s="18">
        <f>IF(L37="","",IF(K37="ملغي","",ROUND(L37-O37,2)))</f>
        <v/>
      </c>
      <c r="Q37" s="6">
        <f>IF(A37&amp;""="","",IF(L37="","بيانات ناقصة",IF(K37="ملغي",IF(O37&gt;0,"ملغي - يُراجع المدفوع","ملغي"),IF(P37&gt;0,IF(O37=0,"لم يدفع","دفع جزءًا"),IF(P37&lt;0,"مدفوع زيادة","مسدد")))))</f>
        <v/>
      </c>
      <c r="R37" s="19">
        <f>IF(OR(A37&amp;""="",NOT(ISNUMBER(G37))),"",G37-'الإعدادات'!$B$4)</f>
        <v/>
      </c>
      <c r="S37" s="6">
        <f>IF(OR(R37="",K37="ملغي"),"",IF(N(P37)&lt;=0,"",IF(R37&lt;0,"سافر وعليه متبقي",IF(R37&lt;='الإعدادات'!$B$5,"سفر قريب ومتبقي",""))))</f>
        <v/>
      </c>
      <c r="T37" s="19">
        <f>IF(ISNUMBER(P37),IF(P37&gt;0,COUNTIFS($P$6:$P$1005,"&gt;"&amp;P37)+COUNTIFS($P$6:P37,P37),""),"")</f>
        <v/>
      </c>
    </row>
    <row r="38">
      <c r="A38" s="5" t="n"/>
      <c r="B38" s="13" t="n"/>
      <c r="C38" s="5" t="n"/>
      <c r="D38" s="16" t="n"/>
      <c r="E38" s="5" t="n"/>
      <c r="F38" s="5" t="n"/>
      <c r="G38" s="13" t="n"/>
      <c r="H38" s="14" t="n"/>
      <c r="I38" s="17" t="n"/>
      <c r="J38" s="17" t="n"/>
      <c r="K38" s="5" t="n"/>
      <c r="L38" s="18">
        <f>IF(OR(A38&amp;""="",NOT(ISNUMBER(H38)),NOT(ISNUMBER(I38))),"",IF(K38="ملغي",0,ROUND(H38*I38,2)))</f>
        <v/>
      </c>
      <c r="M38" s="18">
        <f>IF(L38="","",IF(K38="ملغي",0,ROUND(H38*N(J38),2)))</f>
        <v/>
      </c>
      <c r="N38" s="18">
        <f>IF(L38="","",ROUND(L38-M38,2))</f>
        <v/>
      </c>
      <c r="O38" s="18">
        <f>IF(A38&amp;""="","",SUMIFS('الدفعات'!$C$6:$C$2005,'الدفعات'!$B$6:$B$2005,A38&amp;""))</f>
        <v/>
      </c>
      <c r="P38" s="18">
        <f>IF(L38="","",IF(K38="ملغي","",ROUND(L38-O38,2)))</f>
        <v/>
      </c>
      <c r="Q38" s="6">
        <f>IF(A38&amp;""="","",IF(L38="","بيانات ناقصة",IF(K38="ملغي",IF(O38&gt;0,"ملغي - يُراجع المدفوع","ملغي"),IF(P38&gt;0,IF(O38=0,"لم يدفع","دفع جزءًا"),IF(P38&lt;0,"مدفوع زيادة","مسدد")))))</f>
        <v/>
      </c>
      <c r="R38" s="19">
        <f>IF(OR(A38&amp;""="",NOT(ISNUMBER(G38))),"",G38-'الإعدادات'!$B$4)</f>
        <v/>
      </c>
      <c r="S38" s="6">
        <f>IF(OR(R38="",K38="ملغي"),"",IF(N(P38)&lt;=0,"",IF(R38&lt;0,"سافر وعليه متبقي",IF(R38&lt;='الإعدادات'!$B$5,"سفر قريب ومتبقي",""))))</f>
        <v/>
      </c>
      <c r="T38" s="19">
        <f>IF(ISNUMBER(P38),IF(P38&gt;0,COUNTIFS($P$6:$P$1005,"&gt;"&amp;P38)+COUNTIFS($P$6:P38,P38),""),"")</f>
        <v/>
      </c>
    </row>
    <row r="39">
      <c r="A39" s="5" t="n"/>
      <c r="B39" s="13" t="n"/>
      <c r="C39" s="5" t="n"/>
      <c r="D39" s="16" t="n"/>
      <c r="E39" s="5" t="n"/>
      <c r="F39" s="5" t="n"/>
      <c r="G39" s="13" t="n"/>
      <c r="H39" s="14" t="n"/>
      <c r="I39" s="17" t="n"/>
      <c r="J39" s="17" t="n"/>
      <c r="K39" s="5" t="n"/>
      <c r="L39" s="18">
        <f>IF(OR(A39&amp;""="",NOT(ISNUMBER(H39)),NOT(ISNUMBER(I39))),"",IF(K39="ملغي",0,ROUND(H39*I39,2)))</f>
        <v/>
      </c>
      <c r="M39" s="18">
        <f>IF(L39="","",IF(K39="ملغي",0,ROUND(H39*N(J39),2)))</f>
        <v/>
      </c>
      <c r="N39" s="18">
        <f>IF(L39="","",ROUND(L39-M39,2))</f>
        <v/>
      </c>
      <c r="O39" s="18">
        <f>IF(A39&amp;""="","",SUMIFS('الدفعات'!$C$6:$C$2005,'الدفعات'!$B$6:$B$2005,A39&amp;""))</f>
        <v/>
      </c>
      <c r="P39" s="18">
        <f>IF(L39="","",IF(K39="ملغي","",ROUND(L39-O39,2)))</f>
        <v/>
      </c>
      <c r="Q39" s="6">
        <f>IF(A39&amp;""="","",IF(L39="","بيانات ناقصة",IF(K39="ملغي",IF(O39&gt;0,"ملغي - يُراجع المدفوع","ملغي"),IF(P39&gt;0,IF(O39=0,"لم يدفع","دفع جزءًا"),IF(P39&lt;0,"مدفوع زيادة","مسدد")))))</f>
        <v/>
      </c>
      <c r="R39" s="19">
        <f>IF(OR(A39&amp;""="",NOT(ISNUMBER(G39))),"",G39-'الإعدادات'!$B$4)</f>
        <v/>
      </c>
      <c r="S39" s="6">
        <f>IF(OR(R39="",K39="ملغي"),"",IF(N(P39)&lt;=0,"",IF(R39&lt;0,"سافر وعليه متبقي",IF(R39&lt;='الإعدادات'!$B$5,"سفر قريب ومتبقي",""))))</f>
        <v/>
      </c>
      <c r="T39" s="19">
        <f>IF(ISNUMBER(P39),IF(P39&gt;0,COUNTIFS($P$6:$P$1005,"&gt;"&amp;P39)+COUNTIFS($P$6:P39,P39),""),"")</f>
        <v/>
      </c>
    </row>
    <row r="40">
      <c r="A40" s="5" t="n"/>
      <c r="B40" s="13" t="n"/>
      <c r="C40" s="5" t="n"/>
      <c r="D40" s="16" t="n"/>
      <c r="E40" s="5" t="n"/>
      <c r="F40" s="5" t="n"/>
      <c r="G40" s="13" t="n"/>
      <c r="H40" s="14" t="n"/>
      <c r="I40" s="17" t="n"/>
      <c r="J40" s="17" t="n"/>
      <c r="K40" s="5" t="n"/>
      <c r="L40" s="18">
        <f>IF(OR(A40&amp;""="",NOT(ISNUMBER(H40)),NOT(ISNUMBER(I40))),"",IF(K40="ملغي",0,ROUND(H40*I40,2)))</f>
        <v/>
      </c>
      <c r="M40" s="18">
        <f>IF(L40="","",IF(K40="ملغي",0,ROUND(H40*N(J40),2)))</f>
        <v/>
      </c>
      <c r="N40" s="18">
        <f>IF(L40="","",ROUND(L40-M40,2))</f>
        <v/>
      </c>
      <c r="O40" s="18">
        <f>IF(A40&amp;""="","",SUMIFS('الدفعات'!$C$6:$C$2005,'الدفعات'!$B$6:$B$2005,A40&amp;""))</f>
        <v/>
      </c>
      <c r="P40" s="18">
        <f>IF(L40="","",IF(K40="ملغي","",ROUND(L40-O40,2)))</f>
        <v/>
      </c>
      <c r="Q40" s="6">
        <f>IF(A40&amp;""="","",IF(L40="","بيانات ناقصة",IF(K40="ملغي",IF(O40&gt;0,"ملغي - يُراجع المدفوع","ملغي"),IF(P40&gt;0,IF(O40=0,"لم يدفع","دفع جزءًا"),IF(P40&lt;0,"مدفوع زيادة","مسدد")))))</f>
        <v/>
      </c>
      <c r="R40" s="19">
        <f>IF(OR(A40&amp;""="",NOT(ISNUMBER(G40))),"",G40-'الإعدادات'!$B$4)</f>
        <v/>
      </c>
      <c r="S40" s="6">
        <f>IF(OR(R40="",K40="ملغي"),"",IF(N(P40)&lt;=0,"",IF(R40&lt;0,"سافر وعليه متبقي",IF(R40&lt;='الإعدادات'!$B$5,"سفر قريب ومتبقي",""))))</f>
        <v/>
      </c>
      <c r="T40" s="19">
        <f>IF(ISNUMBER(P40),IF(P40&gt;0,COUNTIFS($P$6:$P$1005,"&gt;"&amp;P40)+COUNTIFS($P$6:P40,P40),""),"")</f>
        <v/>
      </c>
    </row>
    <row r="41">
      <c r="A41" s="5" t="n"/>
      <c r="B41" s="13" t="n"/>
      <c r="C41" s="5" t="n"/>
      <c r="D41" s="16" t="n"/>
      <c r="E41" s="5" t="n"/>
      <c r="F41" s="5" t="n"/>
      <c r="G41" s="13" t="n"/>
      <c r="H41" s="14" t="n"/>
      <c r="I41" s="17" t="n"/>
      <c r="J41" s="17" t="n"/>
      <c r="K41" s="5" t="n"/>
      <c r="L41" s="18">
        <f>IF(OR(A41&amp;""="",NOT(ISNUMBER(H41)),NOT(ISNUMBER(I41))),"",IF(K41="ملغي",0,ROUND(H41*I41,2)))</f>
        <v/>
      </c>
      <c r="M41" s="18">
        <f>IF(L41="","",IF(K41="ملغي",0,ROUND(H41*N(J41),2)))</f>
        <v/>
      </c>
      <c r="N41" s="18">
        <f>IF(L41="","",ROUND(L41-M41,2))</f>
        <v/>
      </c>
      <c r="O41" s="18">
        <f>IF(A41&amp;""="","",SUMIFS('الدفعات'!$C$6:$C$2005,'الدفعات'!$B$6:$B$2005,A41&amp;""))</f>
        <v/>
      </c>
      <c r="P41" s="18">
        <f>IF(L41="","",IF(K41="ملغي","",ROUND(L41-O41,2)))</f>
        <v/>
      </c>
      <c r="Q41" s="6">
        <f>IF(A41&amp;""="","",IF(L41="","بيانات ناقصة",IF(K41="ملغي",IF(O41&gt;0,"ملغي - يُراجع المدفوع","ملغي"),IF(P41&gt;0,IF(O41=0,"لم يدفع","دفع جزءًا"),IF(P41&lt;0,"مدفوع زيادة","مسدد")))))</f>
        <v/>
      </c>
      <c r="R41" s="19">
        <f>IF(OR(A41&amp;""="",NOT(ISNUMBER(G41))),"",G41-'الإعدادات'!$B$4)</f>
        <v/>
      </c>
      <c r="S41" s="6">
        <f>IF(OR(R41="",K41="ملغي"),"",IF(N(P41)&lt;=0,"",IF(R41&lt;0,"سافر وعليه متبقي",IF(R41&lt;='الإعدادات'!$B$5,"سفر قريب ومتبقي",""))))</f>
        <v/>
      </c>
      <c r="T41" s="19">
        <f>IF(ISNUMBER(P41),IF(P41&gt;0,COUNTIFS($P$6:$P$1005,"&gt;"&amp;P41)+COUNTIFS($P$6:P41,P41),""),"")</f>
        <v/>
      </c>
    </row>
    <row r="42">
      <c r="A42" s="5" t="n"/>
      <c r="B42" s="13" t="n"/>
      <c r="C42" s="5" t="n"/>
      <c r="D42" s="16" t="n"/>
      <c r="E42" s="5" t="n"/>
      <c r="F42" s="5" t="n"/>
      <c r="G42" s="13" t="n"/>
      <c r="H42" s="14" t="n"/>
      <c r="I42" s="17" t="n"/>
      <c r="J42" s="17" t="n"/>
      <c r="K42" s="5" t="n"/>
      <c r="L42" s="18">
        <f>IF(OR(A42&amp;""="",NOT(ISNUMBER(H42)),NOT(ISNUMBER(I42))),"",IF(K42="ملغي",0,ROUND(H42*I42,2)))</f>
        <v/>
      </c>
      <c r="M42" s="18">
        <f>IF(L42="","",IF(K42="ملغي",0,ROUND(H42*N(J42),2)))</f>
        <v/>
      </c>
      <c r="N42" s="18">
        <f>IF(L42="","",ROUND(L42-M42,2))</f>
        <v/>
      </c>
      <c r="O42" s="18">
        <f>IF(A42&amp;""="","",SUMIFS('الدفعات'!$C$6:$C$2005,'الدفعات'!$B$6:$B$2005,A42&amp;""))</f>
        <v/>
      </c>
      <c r="P42" s="18">
        <f>IF(L42="","",IF(K42="ملغي","",ROUND(L42-O42,2)))</f>
        <v/>
      </c>
      <c r="Q42" s="6">
        <f>IF(A42&amp;""="","",IF(L42="","بيانات ناقصة",IF(K42="ملغي",IF(O42&gt;0,"ملغي - يُراجع المدفوع","ملغي"),IF(P42&gt;0,IF(O42=0,"لم يدفع","دفع جزءًا"),IF(P42&lt;0,"مدفوع زيادة","مسدد")))))</f>
        <v/>
      </c>
      <c r="R42" s="19">
        <f>IF(OR(A42&amp;""="",NOT(ISNUMBER(G42))),"",G42-'الإعدادات'!$B$4)</f>
        <v/>
      </c>
      <c r="S42" s="6">
        <f>IF(OR(R42="",K42="ملغي"),"",IF(N(P42)&lt;=0,"",IF(R42&lt;0,"سافر وعليه متبقي",IF(R42&lt;='الإعدادات'!$B$5,"سفر قريب ومتبقي",""))))</f>
        <v/>
      </c>
      <c r="T42" s="19">
        <f>IF(ISNUMBER(P42),IF(P42&gt;0,COUNTIFS($P$6:$P$1005,"&gt;"&amp;P42)+COUNTIFS($P$6:P42,P42),""),"")</f>
        <v/>
      </c>
    </row>
    <row r="43">
      <c r="A43" s="5" t="n"/>
      <c r="B43" s="13" t="n"/>
      <c r="C43" s="5" t="n"/>
      <c r="D43" s="16" t="n"/>
      <c r="E43" s="5" t="n"/>
      <c r="F43" s="5" t="n"/>
      <c r="G43" s="13" t="n"/>
      <c r="H43" s="14" t="n"/>
      <c r="I43" s="17" t="n"/>
      <c r="J43" s="17" t="n"/>
      <c r="K43" s="5" t="n"/>
      <c r="L43" s="18">
        <f>IF(OR(A43&amp;""="",NOT(ISNUMBER(H43)),NOT(ISNUMBER(I43))),"",IF(K43="ملغي",0,ROUND(H43*I43,2)))</f>
        <v/>
      </c>
      <c r="M43" s="18">
        <f>IF(L43="","",IF(K43="ملغي",0,ROUND(H43*N(J43),2)))</f>
        <v/>
      </c>
      <c r="N43" s="18">
        <f>IF(L43="","",ROUND(L43-M43,2))</f>
        <v/>
      </c>
      <c r="O43" s="18">
        <f>IF(A43&amp;""="","",SUMIFS('الدفعات'!$C$6:$C$2005,'الدفعات'!$B$6:$B$2005,A43&amp;""))</f>
        <v/>
      </c>
      <c r="P43" s="18">
        <f>IF(L43="","",IF(K43="ملغي","",ROUND(L43-O43,2)))</f>
        <v/>
      </c>
      <c r="Q43" s="6">
        <f>IF(A43&amp;""="","",IF(L43="","بيانات ناقصة",IF(K43="ملغي",IF(O43&gt;0,"ملغي - يُراجع المدفوع","ملغي"),IF(P43&gt;0,IF(O43=0,"لم يدفع","دفع جزءًا"),IF(P43&lt;0,"مدفوع زيادة","مسدد")))))</f>
        <v/>
      </c>
      <c r="R43" s="19">
        <f>IF(OR(A43&amp;""="",NOT(ISNUMBER(G43))),"",G43-'الإعدادات'!$B$4)</f>
        <v/>
      </c>
      <c r="S43" s="6">
        <f>IF(OR(R43="",K43="ملغي"),"",IF(N(P43)&lt;=0,"",IF(R43&lt;0,"سافر وعليه متبقي",IF(R43&lt;='الإعدادات'!$B$5,"سفر قريب ومتبقي",""))))</f>
        <v/>
      </c>
      <c r="T43" s="19">
        <f>IF(ISNUMBER(P43),IF(P43&gt;0,COUNTIFS($P$6:$P$1005,"&gt;"&amp;P43)+COUNTIFS($P$6:P43,P43),""),"")</f>
        <v/>
      </c>
    </row>
    <row r="44">
      <c r="A44" s="5" t="n"/>
      <c r="B44" s="13" t="n"/>
      <c r="C44" s="5" t="n"/>
      <c r="D44" s="16" t="n"/>
      <c r="E44" s="5" t="n"/>
      <c r="F44" s="5" t="n"/>
      <c r="G44" s="13" t="n"/>
      <c r="H44" s="14" t="n"/>
      <c r="I44" s="17" t="n"/>
      <c r="J44" s="17" t="n"/>
      <c r="K44" s="5" t="n"/>
      <c r="L44" s="18">
        <f>IF(OR(A44&amp;""="",NOT(ISNUMBER(H44)),NOT(ISNUMBER(I44))),"",IF(K44="ملغي",0,ROUND(H44*I44,2)))</f>
        <v/>
      </c>
      <c r="M44" s="18">
        <f>IF(L44="","",IF(K44="ملغي",0,ROUND(H44*N(J44),2)))</f>
        <v/>
      </c>
      <c r="N44" s="18">
        <f>IF(L44="","",ROUND(L44-M44,2))</f>
        <v/>
      </c>
      <c r="O44" s="18">
        <f>IF(A44&amp;""="","",SUMIFS('الدفعات'!$C$6:$C$2005,'الدفعات'!$B$6:$B$2005,A44&amp;""))</f>
        <v/>
      </c>
      <c r="P44" s="18">
        <f>IF(L44="","",IF(K44="ملغي","",ROUND(L44-O44,2)))</f>
        <v/>
      </c>
      <c r="Q44" s="6">
        <f>IF(A44&amp;""="","",IF(L44="","بيانات ناقصة",IF(K44="ملغي",IF(O44&gt;0,"ملغي - يُراجع المدفوع","ملغي"),IF(P44&gt;0,IF(O44=0,"لم يدفع","دفع جزءًا"),IF(P44&lt;0,"مدفوع زيادة","مسدد")))))</f>
        <v/>
      </c>
      <c r="R44" s="19">
        <f>IF(OR(A44&amp;""="",NOT(ISNUMBER(G44))),"",G44-'الإعدادات'!$B$4)</f>
        <v/>
      </c>
      <c r="S44" s="6">
        <f>IF(OR(R44="",K44="ملغي"),"",IF(N(P44)&lt;=0,"",IF(R44&lt;0,"سافر وعليه متبقي",IF(R44&lt;='الإعدادات'!$B$5,"سفر قريب ومتبقي",""))))</f>
        <v/>
      </c>
      <c r="T44" s="19">
        <f>IF(ISNUMBER(P44),IF(P44&gt;0,COUNTIFS($P$6:$P$1005,"&gt;"&amp;P44)+COUNTIFS($P$6:P44,P44),""),"")</f>
        <v/>
      </c>
    </row>
    <row r="45">
      <c r="A45" s="5" t="n"/>
      <c r="B45" s="13" t="n"/>
      <c r="C45" s="5" t="n"/>
      <c r="D45" s="16" t="n"/>
      <c r="E45" s="5" t="n"/>
      <c r="F45" s="5" t="n"/>
      <c r="G45" s="13" t="n"/>
      <c r="H45" s="14" t="n"/>
      <c r="I45" s="17" t="n"/>
      <c r="J45" s="17" t="n"/>
      <c r="K45" s="5" t="n"/>
      <c r="L45" s="18">
        <f>IF(OR(A45&amp;""="",NOT(ISNUMBER(H45)),NOT(ISNUMBER(I45))),"",IF(K45="ملغي",0,ROUND(H45*I45,2)))</f>
        <v/>
      </c>
      <c r="M45" s="18">
        <f>IF(L45="","",IF(K45="ملغي",0,ROUND(H45*N(J45),2)))</f>
        <v/>
      </c>
      <c r="N45" s="18">
        <f>IF(L45="","",ROUND(L45-M45,2))</f>
        <v/>
      </c>
      <c r="O45" s="18">
        <f>IF(A45&amp;""="","",SUMIFS('الدفعات'!$C$6:$C$2005,'الدفعات'!$B$6:$B$2005,A45&amp;""))</f>
        <v/>
      </c>
      <c r="P45" s="18">
        <f>IF(L45="","",IF(K45="ملغي","",ROUND(L45-O45,2)))</f>
        <v/>
      </c>
      <c r="Q45" s="6">
        <f>IF(A45&amp;""="","",IF(L45="","بيانات ناقصة",IF(K45="ملغي",IF(O45&gt;0,"ملغي - يُراجع المدفوع","ملغي"),IF(P45&gt;0,IF(O45=0,"لم يدفع","دفع جزءًا"),IF(P45&lt;0,"مدفوع زيادة","مسدد")))))</f>
        <v/>
      </c>
      <c r="R45" s="19">
        <f>IF(OR(A45&amp;""="",NOT(ISNUMBER(G45))),"",G45-'الإعدادات'!$B$4)</f>
        <v/>
      </c>
      <c r="S45" s="6">
        <f>IF(OR(R45="",K45="ملغي"),"",IF(N(P45)&lt;=0,"",IF(R45&lt;0,"سافر وعليه متبقي",IF(R45&lt;='الإعدادات'!$B$5,"سفر قريب ومتبقي",""))))</f>
        <v/>
      </c>
      <c r="T45" s="19">
        <f>IF(ISNUMBER(P45),IF(P45&gt;0,COUNTIFS($P$6:$P$1005,"&gt;"&amp;P45)+COUNTIFS($P$6:P45,P45),""),"")</f>
        <v/>
      </c>
    </row>
    <row r="46">
      <c r="A46" s="5" t="n"/>
      <c r="B46" s="13" t="n"/>
      <c r="C46" s="5" t="n"/>
      <c r="D46" s="16" t="n"/>
      <c r="E46" s="5" t="n"/>
      <c r="F46" s="5" t="n"/>
      <c r="G46" s="13" t="n"/>
      <c r="H46" s="14" t="n"/>
      <c r="I46" s="17" t="n"/>
      <c r="J46" s="17" t="n"/>
      <c r="K46" s="5" t="n"/>
      <c r="L46" s="18">
        <f>IF(OR(A46&amp;""="",NOT(ISNUMBER(H46)),NOT(ISNUMBER(I46))),"",IF(K46="ملغي",0,ROUND(H46*I46,2)))</f>
        <v/>
      </c>
      <c r="M46" s="18">
        <f>IF(L46="","",IF(K46="ملغي",0,ROUND(H46*N(J46),2)))</f>
        <v/>
      </c>
      <c r="N46" s="18">
        <f>IF(L46="","",ROUND(L46-M46,2))</f>
        <v/>
      </c>
      <c r="O46" s="18">
        <f>IF(A46&amp;""="","",SUMIFS('الدفعات'!$C$6:$C$2005,'الدفعات'!$B$6:$B$2005,A46&amp;""))</f>
        <v/>
      </c>
      <c r="P46" s="18">
        <f>IF(L46="","",IF(K46="ملغي","",ROUND(L46-O46,2)))</f>
        <v/>
      </c>
      <c r="Q46" s="6">
        <f>IF(A46&amp;""="","",IF(L46="","بيانات ناقصة",IF(K46="ملغي",IF(O46&gt;0,"ملغي - يُراجع المدفوع","ملغي"),IF(P46&gt;0,IF(O46=0,"لم يدفع","دفع جزءًا"),IF(P46&lt;0,"مدفوع زيادة","مسدد")))))</f>
        <v/>
      </c>
      <c r="R46" s="19">
        <f>IF(OR(A46&amp;""="",NOT(ISNUMBER(G46))),"",G46-'الإعدادات'!$B$4)</f>
        <v/>
      </c>
      <c r="S46" s="6">
        <f>IF(OR(R46="",K46="ملغي"),"",IF(N(P46)&lt;=0,"",IF(R46&lt;0,"سافر وعليه متبقي",IF(R46&lt;='الإعدادات'!$B$5,"سفر قريب ومتبقي",""))))</f>
        <v/>
      </c>
      <c r="T46" s="19">
        <f>IF(ISNUMBER(P46),IF(P46&gt;0,COUNTIFS($P$6:$P$1005,"&gt;"&amp;P46)+COUNTIFS($P$6:P46,P46),""),"")</f>
        <v/>
      </c>
    </row>
    <row r="47">
      <c r="A47" s="5" t="n"/>
      <c r="B47" s="13" t="n"/>
      <c r="C47" s="5" t="n"/>
      <c r="D47" s="16" t="n"/>
      <c r="E47" s="5" t="n"/>
      <c r="F47" s="5" t="n"/>
      <c r="G47" s="13" t="n"/>
      <c r="H47" s="14" t="n"/>
      <c r="I47" s="17" t="n"/>
      <c r="J47" s="17" t="n"/>
      <c r="K47" s="5" t="n"/>
      <c r="L47" s="18">
        <f>IF(OR(A47&amp;""="",NOT(ISNUMBER(H47)),NOT(ISNUMBER(I47))),"",IF(K47="ملغي",0,ROUND(H47*I47,2)))</f>
        <v/>
      </c>
      <c r="M47" s="18">
        <f>IF(L47="","",IF(K47="ملغي",0,ROUND(H47*N(J47),2)))</f>
        <v/>
      </c>
      <c r="N47" s="18">
        <f>IF(L47="","",ROUND(L47-M47,2))</f>
        <v/>
      </c>
      <c r="O47" s="18">
        <f>IF(A47&amp;""="","",SUMIFS('الدفعات'!$C$6:$C$2005,'الدفعات'!$B$6:$B$2005,A47&amp;""))</f>
        <v/>
      </c>
      <c r="P47" s="18">
        <f>IF(L47="","",IF(K47="ملغي","",ROUND(L47-O47,2)))</f>
        <v/>
      </c>
      <c r="Q47" s="6">
        <f>IF(A47&amp;""="","",IF(L47="","بيانات ناقصة",IF(K47="ملغي",IF(O47&gt;0,"ملغي - يُراجع المدفوع","ملغي"),IF(P47&gt;0,IF(O47=0,"لم يدفع","دفع جزءًا"),IF(P47&lt;0,"مدفوع زيادة","مسدد")))))</f>
        <v/>
      </c>
      <c r="R47" s="19">
        <f>IF(OR(A47&amp;""="",NOT(ISNUMBER(G47))),"",G47-'الإعدادات'!$B$4)</f>
        <v/>
      </c>
      <c r="S47" s="6">
        <f>IF(OR(R47="",K47="ملغي"),"",IF(N(P47)&lt;=0,"",IF(R47&lt;0,"سافر وعليه متبقي",IF(R47&lt;='الإعدادات'!$B$5,"سفر قريب ومتبقي",""))))</f>
        <v/>
      </c>
      <c r="T47" s="19">
        <f>IF(ISNUMBER(P47),IF(P47&gt;0,COUNTIFS($P$6:$P$1005,"&gt;"&amp;P47)+COUNTIFS($P$6:P47,P47),""),"")</f>
        <v/>
      </c>
    </row>
    <row r="48">
      <c r="A48" s="5" t="n"/>
      <c r="B48" s="13" t="n"/>
      <c r="C48" s="5" t="n"/>
      <c r="D48" s="16" t="n"/>
      <c r="E48" s="5" t="n"/>
      <c r="F48" s="5" t="n"/>
      <c r="G48" s="13" t="n"/>
      <c r="H48" s="14" t="n"/>
      <c r="I48" s="17" t="n"/>
      <c r="J48" s="17" t="n"/>
      <c r="K48" s="5" t="n"/>
      <c r="L48" s="18">
        <f>IF(OR(A48&amp;""="",NOT(ISNUMBER(H48)),NOT(ISNUMBER(I48))),"",IF(K48="ملغي",0,ROUND(H48*I48,2)))</f>
        <v/>
      </c>
      <c r="M48" s="18">
        <f>IF(L48="","",IF(K48="ملغي",0,ROUND(H48*N(J48),2)))</f>
        <v/>
      </c>
      <c r="N48" s="18">
        <f>IF(L48="","",ROUND(L48-M48,2))</f>
        <v/>
      </c>
      <c r="O48" s="18">
        <f>IF(A48&amp;""="","",SUMIFS('الدفعات'!$C$6:$C$2005,'الدفعات'!$B$6:$B$2005,A48&amp;""))</f>
        <v/>
      </c>
      <c r="P48" s="18">
        <f>IF(L48="","",IF(K48="ملغي","",ROUND(L48-O48,2)))</f>
        <v/>
      </c>
      <c r="Q48" s="6">
        <f>IF(A48&amp;""="","",IF(L48="","بيانات ناقصة",IF(K48="ملغي",IF(O48&gt;0,"ملغي - يُراجع المدفوع","ملغي"),IF(P48&gt;0,IF(O48=0,"لم يدفع","دفع جزءًا"),IF(P48&lt;0,"مدفوع زيادة","مسدد")))))</f>
        <v/>
      </c>
      <c r="R48" s="19">
        <f>IF(OR(A48&amp;""="",NOT(ISNUMBER(G48))),"",G48-'الإعدادات'!$B$4)</f>
        <v/>
      </c>
      <c r="S48" s="6">
        <f>IF(OR(R48="",K48="ملغي"),"",IF(N(P48)&lt;=0,"",IF(R48&lt;0,"سافر وعليه متبقي",IF(R48&lt;='الإعدادات'!$B$5,"سفر قريب ومتبقي",""))))</f>
        <v/>
      </c>
      <c r="T48" s="19">
        <f>IF(ISNUMBER(P48),IF(P48&gt;0,COUNTIFS($P$6:$P$1005,"&gt;"&amp;P48)+COUNTIFS($P$6:P48,P48),""),"")</f>
        <v/>
      </c>
    </row>
    <row r="49">
      <c r="A49" s="5" t="n"/>
      <c r="B49" s="13" t="n"/>
      <c r="C49" s="5" t="n"/>
      <c r="D49" s="16" t="n"/>
      <c r="E49" s="5" t="n"/>
      <c r="F49" s="5" t="n"/>
      <c r="G49" s="13" t="n"/>
      <c r="H49" s="14" t="n"/>
      <c r="I49" s="17" t="n"/>
      <c r="J49" s="17" t="n"/>
      <c r="K49" s="5" t="n"/>
      <c r="L49" s="18">
        <f>IF(OR(A49&amp;""="",NOT(ISNUMBER(H49)),NOT(ISNUMBER(I49))),"",IF(K49="ملغي",0,ROUND(H49*I49,2)))</f>
        <v/>
      </c>
      <c r="M49" s="18">
        <f>IF(L49="","",IF(K49="ملغي",0,ROUND(H49*N(J49),2)))</f>
        <v/>
      </c>
      <c r="N49" s="18">
        <f>IF(L49="","",ROUND(L49-M49,2))</f>
        <v/>
      </c>
      <c r="O49" s="18">
        <f>IF(A49&amp;""="","",SUMIFS('الدفعات'!$C$6:$C$2005,'الدفعات'!$B$6:$B$2005,A49&amp;""))</f>
        <v/>
      </c>
      <c r="P49" s="18">
        <f>IF(L49="","",IF(K49="ملغي","",ROUND(L49-O49,2)))</f>
        <v/>
      </c>
      <c r="Q49" s="6">
        <f>IF(A49&amp;""="","",IF(L49="","بيانات ناقصة",IF(K49="ملغي",IF(O49&gt;0,"ملغي - يُراجع المدفوع","ملغي"),IF(P49&gt;0,IF(O49=0,"لم يدفع","دفع جزءًا"),IF(P49&lt;0,"مدفوع زيادة","مسدد")))))</f>
        <v/>
      </c>
      <c r="R49" s="19">
        <f>IF(OR(A49&amp;""="",NOT(ISNUMBER(G49))),"",G49-'الإعدادات'!$B$4)</f>
        <v/>
      </c>
      <c r="S49" s="6">
        <f>IF(OR(R49="",K49="ملغي"),"",IF(N(P49)&lt;=0,"",IF(R49&lt;0,"سافر وعليه متبقي",IF(R49&lt;='الإعدادات'!$B$5,"سفر قريب ومتبقي",""))))</f>
        <v/>
      </c>
      <c r="T49" s="19">
        <f>IF(ISNUMBER(P49),IF(P49&gt;0,COUNTIFS($P$6:$P$1005,"&gt;"&amp;P49)+COUNTIFS($P$6:P49,P49),""),"")</f>
        <v/>
      </c>
    </row>
    <row r="50">
      <c r="A50" s="5" t="n"/>
      <c r="B50" s="13" t="n"/>
      <c r="C50" s="5" t="n"/>
      <c r="D50" s="16" t="n"/>
      <c r="E50" s="5" t="n"/>
      <c r="F50" s="5" t="n"/>
      <c r="G50" s="13" t="n"/>
      <c r="H50" s="14" t="n"/>
      <c r="I50" s="17" t="n"/>
      <c r="J50" s="17" t="n"/>
      <c r="K50" s="5" t="n"/>
      <c r="L50" s="18">
        <f>IF(OR(A50&amp;""="",NOT(ISNUMBER(H50)),NOT(ISNUMBER(I50))),"",IF(K50="ملغي",0,ROUND(H50*I50,2)))</f>
        <v/>
      </c>
      <c r="M50" s="18">
        <f>IF(L50="","",IF(K50="ملغي",0,ROUND(H50*N(J50),2)))</f>
        <v/>
      </c>
      <c r="N50" s="18">
        <f>IF(L50="","",ROUND(L50-M50,2))</f>
        <v/>
      </c>
      <c r="O50" s="18">
        <f>IF(A50&amp;""="","",SUMIFS('الدفعات'!$C$6:$C$2005,'الدفعات'!$B$6:$B$2005,A50&amp;""))</f>
        <v/>
      </c>
      <c r="P50" s="18">
        <f>IF(L50="","",IF(K50="ملغي","",ROUND(L50-O50,2)))</f>
        <v/>
      </c>
      <c r="Q50" s="6">
        <f>IF(A50&amp;""="","",IF(L50="","بيانات ناقصة",IF(K50="ملغي",IF(O50&gt;0,"ملغي - يُراجع المدفوع","ملغي"),IF(P50&gt;0,IF(O50=0,"لم يدفع","دفع جزءًا"),IF(P50&lt;0,"مدفوع زيادة","مسدد")))))</f>
        <v/>
      </c>
      <c r="R50" s="19">
        <f>IF(OR(A50&amp;""="",NOT(ISNUMBER(G50))),"",G50-'الإعدادات'!$B$4)</f>
        <v/>
      </c>
      <c r="S50" s="6">
        <f>IF(OR(R50="",K50="ملغي"),"",IF(N(P50)&lt;=0,"",IF(R50&lt;0,"سافر وعليه متبقي",IF(R50&lt;='الإعدادات'!$B$5,"سفر قريب ومتبقي",""))))</f>
        <v/>
      </c>
      <c r="T50" s="19">
        <f>IF(ISNUMBER(P50),IF(P50&gt;0,COUNTIFS($P$6:$P$1005,"&gt;"&amp;P50)+COUNTIFS($P$6:P50,P50),""),"")</f>
        <v/>
      </c>
    </row>
    <row r="51">
      <c r="A51" s="5" t="n"/>
      <c r="B51" s="13" t="n"/>
      <c r="C51" s="5" t="n"/>
      <c r="D51" s="16" t="n"/>
      <c r="E51" s="5" t="n"/>
      <c r="F51" s="5" t="n"/>
      <c r="G51" s="13" t="n"/>
      <c r="H51" s="14" t="n"/>
      <c r="I51" s="17" t="n"/>
      <c r="J51" s="17" t="n"/>
      <c r="K51" s="5" t="n"/>
      <c r="L51" s="18">
        <f>IF(OR(A51&amp;""="",NOT(ISNUMBER(H51)),NOT(ISNUMBER(I51))),"",IF(K51="ملغي",0,ROUND(H51*I51,2)))</f>
        <v/>
      </c>
      <c r="M51" s="18">
        <f>IF(L51="","",IF(K51="ملغي",0,ROUND(H51*N(J51),2)))</f>
        <v/>
      </c>
      <c r="N51" s="18">
        <f>IF(L51="","",ROUND(L51-M51,2))</f>
        <v/>
      </c>
      <c r="O51" s="18">
        <f>IF(A51&amp;""="","",SUMIFS('الدفعات'!$C$6:$C$2005,'الدفعات'!$B$6:$B$2005,A51&amp;""))</f>
        <v/>
      </c>
      <c r="P51" s="18">
        <f>IF(L51="","",IF(K51="ملغي","",ROUND(L51-O51,2)))</f>
        <v/>
      </c>
      <c r="Q51" s="6">
        <f>IF(A51&amp;""="","",IF(L51="","بيانات ناقصة",IF(K51="ملغي",IF(O51&gt;0,"ملغي - يُراجع المدفوع","ملغي"),IF(P51&gt;0,IF(O51=0,"لم يدفع","دفع جزءًا"),IF(P51&lt;0,"مدفوع زيادة","مسدد")))))</f>
        <v/>
      </c>
      <c r="R51" s="19">
        <f>IF(OR(A51&amp;""="",NOT(ISNUMBER(G51))),"",G51-'الإعدادات'!$B$4)</f>
        <v/>
      </c>
      <c r="S51" s="6">
        <f>IF(OR(R51="",K51="ملغي"),"",IF(N(P51)&lt;=0,"",IF(R51&lt;0,"سافر وعليه متبقي",IF(R51&lt;='الإعدادات'!$B$5,"سفر قريب ومتبقي",""))))</f>
        <v/>
      </c>
      <c r="T51" s="19">
        <f>IF(ISNUMBER(P51),IF(P51&gt;0,COUNTIFS($P$6:$P$1005,"&gt;"&amp;P51)+COUNTIFS($P$6:P51,P51),""),"")</f>
        <v/>
      </c>
    </row>
    <row r="52">
      <c r="A52" s="5" t="n"/>
      <c r="B52" s="13" t="n"/>
      <c r="C52" s="5" t="n"/>
      <c r="D52" s="16" t="n"/>
      <c r="E52" s="5" t="n"/>
      <c r="F52" s="5" t="n"/>
      <c r="G52" s="13" t="n"/>
      <c r="H52" s="14" t="n"/>
      <c r="I52" s="17" t="n"/>
      <c r="J52" s="17" t="n"/>
      <c r="K52" s="5" t="n"/>
      <c r="L52" s="18">
        <f>IF(OR(A52&amp;""="",NOT(ISNUMBER(H52)),NOT(ISNUMBER(I52))),"",IF(K52="ملغي",0,ROUND(H52*I52,2)))</f>
        <v/>
      </c>
      <c r="M52" s="18">
        <f>IF(L52="","",IF(K52="ملغي",0,ROUND(H52*N(J52),2)))</f>
        <v/>
      </c>
      <c r="N52" s="18">
        <f>IF(L52="","",ROUND(L52-M52,2))</f>
        <v/>
      </c>
      <c r="O52" s="18">
        <f>IF(A52&amp;""="","",SUMIFS('الدفعات'!$C$6:$C$2005,'الدفعات'!$B$6:$B$2005,A52&amp;""))</f>
        <v/>
      </c>
      <c r="P52" s="18">
        <f>IF(L52="","",IF(K52="ملغي","",ROUND(L52-O52,2)))</f>
        <v/>
      </c>
      <c r="Q52" s="6">
        <f>IF(A52&amp;""="","",IF(L52="","بيانات ناقصة",IF(K52="ملغي",IF(O52&gt;0,"ملغي - يُراجع المدفوع","ملغي"),IF(P52&gt;0,IF(O52=0,"لم يدفع","دفع جزءًا"),IF(P52&lt;0,"مدفوع زيادة","مسدد")))))</f>
        <v/>
      </c>
      <c r="R52" s="19">
        <f>IF(OR(A52&amp;""="",NOT(ISNUMBER(G52))),"",G52-'الإعدادات'!$B$4)</f>
        <v/>
      </c>
      <c r="S52" s="6">
        <f>IF(OR(R52="",K52="ملغي"),"",IF(N(P52)&lt;=0,"",IF(R52&lt;0,"سافر وعليه متبقي",IF(R52&lt;='الإعدادات'!$B$5,"سفر قريب ومتبقي",""))))</f>
        <v/>
      </c>
      <c r="T52" s="19">
        <f>IF(ISNUMBER(P52),IF(P52&gt;0,COUNTIFS($P$6:$P$1005,"&gt;"&amp;P52)+COUNTIFS($P$6:P52,P52),""),"")</f>
        <v/>
      </c>
    </row>
    <row r="53">
      <c r="A53" s="5" t="n"/>
      <c r="B53" s="13" t="n"/>
      <c r="C53" s="5" t="n"/>
      <c r="D53" s="16" t="n"/>
      <c r="E53" s="5" t="n"/>
      <c r="F53" s="5" t="n"/>
      <c r="G53" s="13" t="n"/>
      <c r="H53" s="14" t="n"/>
      <c r="I53" s="17" t="n"/>
      <c r="J53" s="17" t="n"/>
      <c r="K53" s="5" t="n"/>
      <c r="L53" s="18">
        <f>IF(OR(A53&amp;""="",NOT(ISNUMBER(H53)),NOT(ISNUMBER(I53))),"",IF(K53="ملغي",0,ROUND(H53*I53,2)))</f>
        <v/>
      </c>
      <c r="M53" s="18">
        <f>IF(L53="","",IF(K53="ملغي",0,ROUND(H53*N(J53),2)))</f>
        <v/>
      </c>
      <c r="N53" s="18">
        <f>IF(L53="","",ROUND(L53-M53,2))</f>
        <v/>
      </c>
      <c r="O53" s="18">
        <f>IF(A53&amp;""="","",SUMIFS('الدفعات'!$C$6:$C$2005,'الدفعات'!$B$6:$B$2005,A53&amp;""))</f>
        <v/>
      </c>
      <c r="P53" s="18">
        <f>IF(L53="","",IF(K53="ملغي","",ROUND(L53-O53,2)))</f>
        <v/>
      </c>
      <c r="Q53" s="6">
        <f>IF(A53&amp;""="","",IF(L53="","بيانات ناقصة",IF(K53="ملغي",IF(O53&gt;0,"ملغي - يُراجع المدفوع","ملغي"),IF(P53&gt;0,IF(O53=0,"لم يدفع","دفع جزءًا"),IF(P53&lt;0,"مدفوع زيادة","مسدد")))))</f>
        <v/>
      </c>
      <c r="R53" s="19">
        <f>IF(OR(A53&amp;""="",NOT(ISNUMBER(G53))),"",G53-'الإعدادات'!$B$4)</f>
        <v/>
      </c>
      <c r="S53" s="6">
        <f>IF(OR(R53="",K53="ملغي"),"",IF(N(P53)&lt;=0,"",IF(R53&lt;0,"سافر وعليه متبقي",IF(R53&lt;='الإعدادات'!$B$5,"سفر قريب ومتبقي",""))))</f>
        <v/>
      </c>
      <c r="T53" s="19">
        <f>IF(ISNUMBER(P53),IF(P53&gt;0,COUNTIFS($P$6:$P$1005,"&gt;"&amp;P53)+COUNTIFS($P$6:P53,P53),""),"")</f>
        <v/>
      </c>
    </row>
    <row r="54">
      <c r="A54" s="5" t="n"/>
      <c r="B54" s="13" t="n"/>
      <c r="C54" s="5" t="n"/>
      <c r="D54" s="16" t="n"/>
      <c r="E54" s="5" t="n"/>
      <c r="F54" s="5" t="n"/>
      <c r="G54" s="13" t="n"/>
      <c r="H54" s="14" t="n"/>
      <c r="I54" s="17" t="n"/>
      <c r="J54" s="17" t="n"/>
      <c r="K54" s="5" t="n"/>
      <c r="L54" s="18">
        <f>IF(OR(A54&amp;""="",NOT(ISNUMBER(H54)),NOT(ISNUMBER(I54))),"",IF(K54="ملغي",0,ROUND(H54*I54,2)))</f>
        <v/>
      </c>
      <c r="M54" s="18">
        <f>IF(L54="","",IF(K54="ملغي",0,ROUND(H54*N(J54),2)))</f>
        <v/>
      </c>
      <c r="N54" s="18">
        <f>IF(L54="","",ROUND(L54-M54,2))</f>
        <v/>
      </c>
      <c r="O54" s="18">
        <f>IF(A54&amp;""="","",SUMIFS('الدفعات'!$C$6:$C$2005,'الدفعات'!$B$6:$B$2005,A54&amp;""))</f>
        <v/>
      </c>
      <c r="P54" s="18">
        <f>IF(L54="","",IF(K54="ملغي","",ROUND(L54-O54,2)))</f>
        <v/>
      </c>
      <c r="Q54" s="6">
        <f>IF(A54&amp;""="","",IF(L54="","بيانات ناقصة",IF(K54="ملغي",IF(O54&gt;0,"ملغي - يُراجع المدفوع","ملغي"),IF(P54&gt;0,IF(O54=0,"لم يدفع","دفع جزءًا"),IF(P54&lt;0,"مدفوع زيادة","مسدد")))))</f>
        <v/>
      </c>
      <c r="R54" s="19">
        <f>IF(OR(A54&amp;""="",NOT(ISNUMBER(G54))),"",G54-'الإعدادات'!$B$4)</f>
        <v/>
      </c>
      <c r="S54" s="6">
        <f>IF(OR(R54="",K54="ملغي"),"",IF(N(P54)&lt;=0,"",IF(R54&lt;0,"سافر وعليه متبقي",IF(R54&lt;='الإعدادات'!$B$5,"سفر قريب ومتبقي",""))))</f>
        <v/>
      </c>
      <c r="T54" s="19">
        <f>IF(ISNUMBER(P54),IF(P54&gt;0,COUNTIFS($P$6:$P$1005,"&gt;"&amp;P54)+COUNTIFS($P$6:P54,P54),""),"")</f>
        <v/>
      </c>
    </row>
    <row r="55">
      <c r="A55" s="5" t="n"/>
      <c r="B55" s="13" t="n"/>
      <c r="C55" s="5" t="n"/>
      <c r="D55" s="16" t="n"/>
      <c r="E55" s="5" t="n"/>
      <c r="F55" s="5" t="n"/>
      <c r="G55" s="13" t="n"/>
      <c r="H55" s="14" t="n"/>
      <c r="I55" s="17" t="n"/>
      <c r="J55" s="17" t="n"/>
      <c r="K55" s="5" t="n"/>
      <c r="L55" s="18">
        <f>IF(OR(A55&amp;""="",NOT(ISNUMBER(H55)),NOT(ISNUMBER(I55))),"",IF(K55="ملغي",0,ROUND(H55*I55,2)))</f>
        <v/>
      </c>
      <c r="M55" s="18">
        <f>IF(L55="","",IF(K55="ملغي",0,ROUND(H55*N(J55),2)))</f>
        <v/>
      </c>
      <c r="N55" s="18">
        <f>IF(L55="","",ROUND(L55-M55,2))</f>
        <v/>
      </c>
      <c r="O55" s="18">
        <f>IF(A55&amp;""="","",SUMIFS('الدفعات'!$C$6:$C$2005,'الدفعات'!$B$6:$B$2005,A55&amp;""))</f>
        <v/>
      </c>
      <c r="P55" s="18">
        <f>IF(L55="","",IF(K55="ملغي","",ROUND(L55-O55,2)))</f>
        <v/>
      </c>
      <c r="Q55" s="6">
        <f>IF(A55&amp;""="","",IF(L55="","بيانات ناقصة",IF(K55="ملغي",IF(O55&gt;0,"ملغي - يُراجع المدفوع","ملغي"),IF(P55&gt;0,IF(O55=0,"لم يدفع","دفع جزءًا"),IF(P55&lt;0,"مدفوع زيادة","مسدد")))))</f>
        <v/>
      </c>
      <c r="R55" s="19">
        <f>IF(OR(A55&amp;""="",NOT(ISNUMBER(G55))),"",G55-'الإعدادات'!$B$4)</f>
        <v/>
      </c>
      <c r="S55" s="6">
        <f>IF(OR(R55="",K55="ملغي"),"",IF(N(P55)&lt;=0,"",IF(R55&lt;0,"سافر وعليه متبقي",IF(R55&lt;='الإعدادات'!$B$5,"سفر قريب ومتبقي",""))))</f>
        <v/>
      </c>
      <c r="T55" s="19">
        <f>IF(ISNUMBER(P55),IF(P55&gt;0,COUNTIFS($P$6:$P$1005,"&gt;"&amp;P55)+COUNTIFS($P$6:P55,P55),""),"")</f>
        <v/>
      </c>
    </row>
    <row r="56">
      <c r="A56" s="5" t="n"/>
      <c r="B56" s="13" t="n"/>
      <c r="C56" s="5" t="n"/>
      <c r="D56" s="16" t="n"/>
      <c r="E56" s="5" t="n"/>
      <c r="F56" s="5" t="n"/>
      <c r="G56" s="13" t="n"/>
      <c r="H56" s="14" t="n"/>
      <c r="I56" s="17" t="n"/>
      <c r="J56" s="17" t="n"/>
      <c r="K56" s="5" t="n"/>
      <c r="L56" s="18">
        <f>IF(OR(A56&amp;""="",NOT(ISNUMBER(H56)),NOT(ISNUMBER(I56))),"",IF(K56="ملغي",0,ROUND(H56*I56,2)))</f>
        <v/>
      </c>
      <c r="M56" s="18">
        <f>IF(L56="","",IF(K56="ملغي",0,ROUND(H56*N(J56),2)))</f>
        <v/>
      </c>
      <c r="N56" s="18">
        <f>IF(L56="","",ROUND(L56-M56,2))</f>
        <v/>
      </c>
      <c r="O56" s="18">
        <f>IF(A56&amp;""="","",SUMIFS('الدفعات'!$C$6:$C$2005,'الدفعات'!$B$6:$B$2005,A56&amp;""))</f>
        <v/>
      </c>
      <c r="P56" s="18">
        <f>IF(L56="","",IF(K56="ملغي","",ROUND(L56-O56,2)))</f>
        <v/>
      </c>
      <c r="Q56" s="6">
        <f>IF(A56&amp;""="","",IF(L56="","بيانات ناقصة",IF(K56="ملغي",IF(O56&gt;0,"ملغي - يُراجع المدفوع","ملغي"),IF(P56&gt;0,IF(O56=0,"لم يدفع","دفع جزءًا"),IF(P56&lt;0,"مدفوع زيادة","مسدد")))))</f>
        <v/>
      </c>
      <c r="R56" s="19">
        <f>IF(OR(A56&amp;""="",NOT(ISNUMBER(G56))),"",G56-'الإعدادات'!$B$4)</f>
        <v/>
      </c>
      <c r="S56" s="6">
        <f>IF(OR(R56="",K56="ملغي"),"",IF(N(P56)&lt;=0,"",IF(R56&lt;0,"سافر وعليه متبقي",IF(R56&lt;='الإعدادات'!$B$5,"سفر قريب ومتبقي",""))))</f>
        <v/>
      </c>
      <c r="T56" s="19">
        <f>IF(ISNUMBER(P56),IF(P56&gt;0,COUNTIFS($P$6:$P$1005,"&gt;"&amp;P56)+COUNTIFS($P$6:P56,P56),""),"")</f>
        <v/>
      </c>
    </row>
    <row r="57">
      <c r="A57" s="5" t="n"/>
      <c r="B57" s="13" t="n"/>
      <c r="C57" s="5" t="n"/>
      <c r="D57" s="16" t="n"/>
      <c r="E57" s="5" t="n"/>
      <c r="F57" s="5" t="n"/>
      <c r="G57" s="13" t="n"/>
      <c r="H57" s="14" t="n"/>
      <c r="I57" s="17" t="n"/>
      <c r="J57" s="17" t="n"/>
      <c r="K57" s="5" t="n"/>
      <c r="L57" s="18">
        <f>IF(OR(A57&amp;""="",NOT(ISNUMBER(H57)),NOT(ISNUMBER(I57))),"",IF(K57="ملغي",0,ROUND(H57*I57,2)))</f>
        <v/>
      </c>
      <c r="M57" s="18">
        <f>IF(L57="","",IF(K57="ملغي",0,ROUND(H57*N(J57),2)))</f>
        <v/>
      </c>
      <c r="N57" s="18">
        <f>IF(L57="","",ROUND(L57-M57,2))</f>
        <v/>
      </c>
      <c r="O57" s="18">
        <f>IF(A57&amp;""="","",SUMIFS('الدفعات'!$C$6:$C$2005,'الدفعات'!$B$6:$B$2005,A57&amp;""))</f>
        <v/>
      </c>
      <c r="P57" s="18">
        <f>IF(L57="","",IF(K57="ملغي","",ROUND(L57-O57,2)))</f>
        <v/>
      </c>
      <c r="Q57" s="6">
        <f>IF(A57&amp;""="","",IF(L57="","بيانات ناقصة",IF(K57="ملغي",IF(O57&gt;0,"ملغي - يُراجع المدفوع","ملغي"),IF(P57&gt;0,IF(O57=0,"لم يدفع","دفع جزءًا"),IF(P57&lt;0,"مدفوع زيادة","مسدد")))))</f>
        <v/>
      </c>
      <c r="R57" s="19">
        <f>IF(OR(A57&amp;""="",NOT(ISNUMBER(G57))),"",G57-'الإعدادات'!$B$4)</f>
        <v/>
      </c>
      <c r="S57" s="6">
        <f>IF(OR(R57="",K57="ملغي"),"",IF(N(P57)&lt;=0,"",IF(R57&lt;0,"سافر وعليه متبقي",IF(R57&lt;='الإعدادات'!$B$5,"سفر قريب ومتبقي",""))))</f>
        <v/>
      </c>
      <c r="T57" s="19">
        <f>IF(ISNUMBER(P57),IF(P57&gt;0,COUNTIFS($P$6:$P$1005,"&gt;"&amp;P57)+COUNTIFS($P$6:P57,P57),""),"")</f>
        <v/>
      </c>
    </row>
    <row r="58">
      <c r="A58" s="5" t="n"/>
      <c r="B58" s="13" t="n"/>
      <c r="C58" s="5" t="n"/>
      <c r="D58" s="16" t="n"/>
      <c r="E58" s="5" t="n"/>
      <c r="F58" s="5" t="n"/>
      <c r="G58" s="13" t="n"/>
      <c r="H58" s="14" t="n"/>
      <c r="I58" s="17" t="n"/>
      <c r="J58" s="17" t="n"/>
      <c r="K58" s="5" t="n"/>
      <c r="L58" s="18">
        <f>IF(OR(A58&amp;""="",NOT(ISNUMBER(H58)),NOT(ISNUMBER(I58))),"",IF(K58="ملغي",0,ROUND(H58*I58,2)))</f>
        <v/>
      </c>
      <c r="M58" s="18">
        <f>IF(L58="","",IF(K58="ملغي",0,ROUND(H58*N(J58),2)))</f>
        <v/>
      </c>
      <c r="N58" s="18">
        <f>IF(L58="","",ROUND(L58-M58,2))</f>
        <v/>
      </c>
      <c r="O58" s="18">
        <f>IF(A58&amp;""="","",SUMIFS('الدفعات'!$C$6:$C$2005,'الدفعات'!$B$6:$B$2005,A58&amp;""))</f>
        <v/>
      </c>
      <c r="P58" s="18">
        <f>IF(L58="","",IF(K58="ملغي","",ROUND(L58-O58,2)))</f>
        <v/>
      </c>
      <c r="Q58" s="6">
        <f>IF(A58&amp;""="","",IF(L58="","بيانات ناقصة",IF(K58="ملغي",IF(O58&gt;0,"ملغي - يُراجع المدفوع","ملغي"),IF(P58&gt;0,IF(O58=0,"لم يدفع","دفع جزءًا"),IF(P58&lt;0,"مدفوع زيادة","مسدد")))))</f>
        <v/>
      </c>
      <c r="R58" s="19">
        <f>IF(OR(A58&amp;""="",NOT(ISNUMBER(G58))),"",G58-'الإعدادات'!$B$4)</f>
        <v/>
      </c>
      <c r="S58" s="6">
        <f>IF(OR(R58="",K58="ملغي"),"",IF(N(P58)&lt;=0,"",IF(R58&lt;0,"سافر وعليه متبقي",IF(R58&lt;='الإعدادات'!$B$5,"سفر قريب ومتبقي",""))))</f>
        <v/>
      </c>
      <c r="T58" s="19">
        <f>IF(ISNUMBER(P58),IF(P58&gt;0,COUNTIFS($P$6:$P$1005,"&gt;"&amp;P58)+COUNTIFS($P$6:P58,P58),""),"")</f>
        <v/>
      </c>
    </row>
    <row r="59">
      <c r="A59" s="5" t="n"/>
      <c r="B59" s="13" t="n"/>
      <c r="C59" s="5" t="n"/>
      <c r="D59" s="16" t="n"/>
      <c r="E59" s="5" t="n"/>
      <c r="F59" s="5" t="n"/>
      <c r="G59" s="13" t="n"/>
      <c r="H59" s="14" t="n"/>
      <c r="I59" s="17" t="n"/>
      <c r="J59" s="17" t="n"/>
      <c r="K59" s="5" t="n"/>
      <c r="L59" s="18">
        <f>IF(OR(A59&amp;""="",NOT(ISNUMBER(H59)),NOT(ISNUMBER(I59))),"",IF(K59="ملغي",0,ROUND(H59*I59,2)))</f>
        <v/>
      </c>
      <c r="M59" s="18">
        <f>IF(L59="","",IF(K59="ملغي",0,ROUND(H59*N(J59),2)))</f>
        <v/>
      </c>
      <c r="N59" s="18">
        <f>IF(L59="","",ROUND(L59-M59,2))</f>
        <v/>
      </c>
      <c r="O59" s="18">
        <f>IF(A59&amp;""="","",SUMIFS('الدفعات'!$C$6:$C$2005,'الدفعات'!$B$6:$B$2005,A59&amp;""))</f>
        <v/>
      </c>
      <c r="P59" s="18">
        <f>IF(L59="","",IF(K59="ملغي","",ROUND(L59-O59,2)))</f>
        <v/>
      </c>
      <c r="Q59" s="6">
        <f>IF(A59&amp;""="","",IF(L59="","بيانات ناقصة",IF(K59="ملغي",IF(O59&gt;0,"ملغي - يُراجع المدفوع","ملغي"),IF(P59&gt;0,IF(O59=0,"لم يدفع","دفع جزءًا"),IF(P59&lt;0,"مدفوع زيادة","مسدد")))))</f>
        <v/>
      </c>
      <c r="R59" s="19">
        <f>IF(OR(A59&amp;""="",NOT(ISNUMBER(G59))),"",G59-'الإعدادات'!$B$4)</f>
        <v/>
      </c>
      <c r="S59" s="6">
        <f>IF(OR(R59="",K59="ملغي"),"",IF(N(P59)&lt;=0,"",IF(R59&lt;0,"سافر وعليه متبقي",IF(R59&lt;='الإعدادات'!$B$5,"سفر قريب ومتبقي",""))))</f>
        <v/>
      </c>
      <c r="T59" s="19">
        <f>IF(ISNUMBER(P59),IF(P59&gt;0,COUNTIFS($P$6:$P$1005,"&gt;"&amp;P59)+COUNTIFS($P$6:P59,P59),""),"")</f>
        <v/>
      </c>
    </row>
    <row r="60">
      <c r="A60" s="5" t="n"/>
      <c r="B60" s="13" t="n"/>
      <c r="C60" s="5" t="n"/>
      <c r="D60" s="16" t="n"/>
      <c r="E60" s="5" t="n"/>
      <c r="F60" s="5" t="n"/>
      <c r="G60" s="13" t="n"/>
      <c r="H60" s="14" t="n"/>
      <c r="I60" s="17" t="n"/>
      <c r="J60" s="17" t="n"/>
      <c r="K60" s="5" t="n"/>
      <c r="L60" s="18">
        <f>IF(OR(A60&amp;""="",NOT(ISNUMBER(H60)),NOT(ISNUMBER(I60))),"",IF(K60="ملغي",0,ROUND(H60*I60,2)))</f>
        <v/>
      </c>
      <c r="M60" s="18">
        <f>IF(L60="","",IF(K60="ملغي",0,ROUND(H60*N(J60),2)))</f>
        <v/>
      </c>
      <c r="N60" s="18">
        <f>IF(L60="","",ROUND(L60-M60,2))</f>
        <v/>
      </c>
      <c r="O60" s="18">
        <f>IF(A60&amp;""="","",SUMIFS('الدفعات'!$C$6:$C$2005,'الدفعات'!$B$6:$B$2005,A60&amp;""))</f>
        <v/>
      </c>
      <c r="P60" s="18">
        <f>IF(L60="","",IF(K60="ملغي","",ROUND(L60-O60,2)))</f>
        <v/>
      </c>
      <c r="Q60" s="6">
        <f>IF(A60&amp;""="","",IF(L60="","بيانات ناقصة",IF(K60="ملغي",IF(O60&gt;0,"ملغي - يُراجع المدفوع","ملغي"),IF(P60&gt;0,IF(O60=0,"لم يدفع","دفع جزءًا"),IF(P60&lt;0,"مدفوع زيادة","مسدد")))))</f>
        <v/>
      </c>
      <c r="R60" s="19">
        <f>IF(OR(A60&amp;""="",NOT(ISNUMBER(G60))),"",G60-'الإعدادات'!$B$4)</f>
        <v/>
      </c>
      <c r="S60" s="6">
        <f>IF(OR(R60="",K60="ملغي"),"",IF(N(P60)&lt;=0,"",IF(R60&lt;0,"سافر وعليه متبقي",IF(R60&lt;='الإعدادات'!$B$5,"سفر قريب ومتبقي",""))))</f>
        <v/>
      </c>
      <c r="T60" s="19">
        <f>IF(ISNUMBER(P60),IF(P60&gt;0,COUNTIFS($P$6:$P$1005,"&gt;"&amp;P60)+COUNTIFS($P$6:P60,P60),""),"")</f>
        <v/>
      </c>
    </row>
    <row r="61">
      <c r="A61" s="5" t="n"/>
      <c r="B61" s="13" t="n"/>
      <c r="C61" s="5" t="n"/>
      <c r="D61" s="16" t="n"/>
      <c r="E61" s="5" t="n"/>
      <c r="F61" s="5" t="n"/>
      <c r="G61" s="13" t="n"/>
      <c r="H61" s="14" t="n"/>
      <c r="I61" s="17" t="n"/>
      <c r="J61" s="17" t="n"/>
      <c r="K61" s="5" t="n"/>
      <c r="L61" s="18">
        <f>IF(OR(A61&amp;""="",NOT(ISNUMBER(H61)),NOT(ISNUMBER(I61))),"",IF(K61="ملغي",0,ROUND(H61*I61,2)))</f>
        <v/>
      </c>
      <c r="M61" s="18">
        <f>IF(L61="","",IF(K61="ملغي",0,ROUND(H61*N(J61),2)))</f>
        <v/>
      </c>
      <c r="N61" s="18">
        <f>IF(L61="","",ROUND(L61-M61,2))</f>
        <v/>
      </c>
      <c r="O61" s="18">
        <f>IF(A61&amp;""="","",SUMIFS('الدفعات'!$C$6:$C$2005,'الدفعات'!$B$6:$B$2005,A61&amp;""))</f>
        <v/>
      </c>
      <c r="P61" s="18">
        <f>IF(L61="","",IF(K61="ملغي","",ROUND(L61-O61,2)))</f>
        <v/>
      </c>
      <c r="Q61" s="6">
        <f>IF(A61&amp;""="","",IF(L61="","بيانات ناقصة",IF(K61="ملغي",IF(O61&gt;0,"ملغي - يُراجع المدفوع","ملغي"),IF(P61&gt;0,IF(O61=0,"لم يدفع","دفع جزءًا"),IF(P61&lt;0,"مدفوع زيادة","مسدد")))))</f>
        <v/>
      </c>
      <c r="R61" s="19">
        <f>IF(OR(A61&amp;""="",NOT(ISNUMBER(G61))),"",G61-'الإعدادات'!$B$4)</f>
        <v/>
      </c>
      <c r="S61" s="6">
        <f>IF(OR(R61="",K61="ملغي"),"",IF(N(P61)&lt;=0,"",IF(R61&lt;0,"سافر وعليه متبقي",IF(R61&lt;='الإعدادات'!$B$5,"سفر قريب ومتبقي",""))))</f>
        <v/>
      </c>
      <c r="T61" s="19">
        <f>IF(ISNUMBER(P61),IF(P61&gt;0,COUNTIFS($P$6:$P$1005,"&gt;"&amp;P61)+COUNTIFS($P$6:P61,P61),""),"")</f>
        <v/>
      </c>
    </row>
    <row r="62">
      <c r="A62" s="5" t="n"/>
      <c r="B62" s="13" t="n"/>
      <c r="C62" s="5" t="n"/>
      <c r="D62" s="16" t="n"/>
      <c r="E62" s="5" t="n"/>
      <c r="F62" s="5" t="n"/>
      <c r="G62" s="13" t="n"/>
      <c r="H62" s="14" t="n"/>
      <c r="I62" s="17" t="n"/>
      <c r="J62" s="17" t="n"/>
      <c r="K62" s="5" t="n"/>
      <c r="L62" s="18">
        <f>IF(OR(A62&amp;""="",NOT(ISNUMBER(H62)),NOT(ISNUMBER(I62))),"",IF(K62="ملغي",0,ROUND(H62*I62,2)))</f>
        <v/>
      </c>
      <c r="M62" s="18">
        <f>IF(L62="","",IF(K62="ملغي",0,ROUND(H62*N(J62),2)))</f>
        <v/>
      </c>
      <c r="N62" s="18">
        <f>IF(L62="","",ROUND(L62-M62,2))</f>
        <v/>
      </c>
      <c r="O62" s="18">
        <f>IF(A62&amp;""="","",SUMIFS('الدفعات'!$C$6:$C$2005,'الدفعات'!$B$6:$B$2005,A62&amp;""))</f>
        <v/>
      </c>
      <c r="P62" s="18">
        <f>IF(L62="","",IF(K62="ملغي","",ROUND(L62-O62,2)))</f>
        <v/>
      </c>
      <c r="Q62" s="6">
        <f>IF(A62&amp;""="","",IF(L62="","بيانات ناقصة",IF(K62="ملغي",IF(O62&gt;0,"ملغي - يُراجع المدفوع","ملغي"),IF(P62&gt;0,IF(O62=0,"لم يدفع","دفع جزءًا"),IF(P62&lt;0,"مدفوع زيادة","مسدد")))))</f>
        <v/>
      </c>
      <c r="R62" s="19">
        <f>IF(OR(A62&amp;""="",NOT(ISNUMBER(G62))),"",G62-'الإعدادات'!$B$4)</f>
        <v/>
      </c>
      <c r="S62" s="6">
        <f>IF(OR(R62="",K62="ملغي"),"",IF(N(P62)&lt;=0,"",IF(R62&lt;0,"سافر وعليه متبقي",IF(R62&lt;='الإعدادات'!$B$5,"سفر قريب ومتبقي",""))))</f>
        <v/>
      </c>
      <c r="T62" s="19">
        <f>IF(ISNUMBER(P62),IF(P62&gt;0,COUNTIFS($P$6:$P$1005,"&gt;"&amp;P62)+COUNTIFS($P$6:P62,P62),""),"")</f>
        <v/>
      </c>
    </row>
    <row r="63">
      <c r="A63" s="5" t="n"/>
      <c r="B63" s="13" t="n"/>
      <c r="C63" s="5" t="n"/>
      <c r="D63" s="16" t="n"/>
      <c r="E63" s="5" t="n"/>
      <c r="F63" s="5" t="n"/>
      <c r="G63" s="13" t="n"/>
      <c r="H63" s="14" t="n"/>
      <c r="I63" s="17" t="n"/>
      <c r="J63" s="17" t="n"/>
      <c r="K63" s="5" t="n"/>
      <c r="L63" s="18">
        <f>IF(OR(A63&amp;""="",NOT(ISNUMBER(H63)),NOT(ISNUMBER(I63))),"",IF(K63="ملغي",0,ROUND(H63*I63,2)))</f>
        <v/>
      </c>
      <c r="M63" s="18">
        <f>IF(L63="","",IF(K63="ملغي",0,ROUND(H63*N(J63),2)))</f>
        <v/>
      </c>
      <c r="N63" s="18">
        <f>IF(L63="","",ROUND(L63-M63,2))</f>
        <v/>
      </c>
      <c r="O63" s="18">
        <f>IF(A63&amp;""="","",SUMIFS('الدفعات'!$C$6:$C$2005,'الدفعات'!$B$6:$B$2005,A63&amp;""))</f>
        <v/>
      </c>
      <c r="P63" s="18">
        <f>IF(L63="","",IF(K63="ملغي","",ROUND(L63-O63,2)))</f>
        <v/>
      </c>
      <c r="Q63" s="6">
        <f>IF(A63&amp;""="","",IF(L63="","بيانات ناقصة",IF(K63="ملغي",IF(O63&gt;0,"ملغي - يُراجع المدفوع","ملغي"),IF(P63&gt;0,IF(O63=0,"لم يدفع","دفع جزءًا"),IF(P63&lt;0,"مدفوع زيادة","مسدد")))))</f>
        <v/>
      </c>
      <c r="R63" s="19">
        <f>IF(OR(A63&amp;""="",NOT(ISNUMBER(G63))),"",G63-'الإعدادات'!$B$4)</f>
        <v/>
      </c>
      <c r="S63" s="6">
        <f>IF(OR(R63="",K63="ملغي"),"",IF(N(P63)&lt;=0,"",IF(R63&lt;0,"سافر وعليه متبقي",IF(R63&lt;='الإعدادات'!$B$5,"سفر قريب ومتبقي",""))))</f>
        <v/>
      </c>
      <c r="T63" s="19">
        <f>IF(ISNUMBER(P63),IF(P63&gt;0,COUNTIFS($P$6:$P$1005,"&gt;"&amp;P63)+COUNTIFS($P$6:P63,P63),""),"")</f>
        <v/>
      </c>
    </row>
    <row r="64">
      <c r="A64" s="5" t="n"/>
      <c r="B64" s="13" t="n"/>
      <c r="C64" s="5" t="n"/>
      <c r="D64" s="16" t="n"/>
      <c r="E64" s="5" t="n"/>
      <c r="F64" s="5" t="n"/>
      <c r="G64" s="13" t="n"/>
      <c r="H64" s="14" t="n"/>
      <c r="I64" s="17" t="n"/>
      <c r="J64" s="17" t="n"/>
      <c r="K64" s="5" t="n"/>
      <c r="L64" s="18">
        <f>IF(OR(A64&amp;""="",NOT(ISNUMBER(H64)),NOT(ISNUMBER(I64))),"",IF(K64="ملغي",0,ROUND(H64*I64,2)))</f>
        <v/>
      </c>
      <c r="M64" s="18">
        <f>IF(L64="","",IF(K64="ملغي",0,ROUND(H64*N(J64),2)))</f>
        <v/>
      </c>
      <c r="N64" s="18">
        <f>IF(L64="","",ROUND(L64-M64,2))</f>
        <v/>
      </c>
      <c r="O64" s="18">
        <f>IF(A64&amp;""="","",SUMIFS('الدفعات'!$C$6:$C$2005,'الدفعات'!$B$6:$B$2005,A64&amp;""))</f>
        <v/>
      </c>
      <c r="P64" s="18">
        <f>IF(L64="","",IF(K64="ملغي","",ROUND(L64-O64,2)))</f>
        <v/>
      </c>
      <c r="Q64" s="6">
        <f>IF(A64&amp;""="","",IF(L64="","بيانات ناقصة",IF(K64="ملغي",IF(O64&gt;0,"ملغي - يُراجع المدفوع","ملغي"),IF(P64&gt;0,IF(O64=0,"لم يدفع","دفع جزءًا"),IF(P64&lt;0,"مدفوع زيادة","مسدد")))))</f>
        <v/>
      </c>
      <c r="R64" s="19">
        <f>IF(OR(A64&amp;""="",NOT(ISNUMBER(G64))),"",G64-'الإعدادات'!$B$4)</f>
        <v/>
      </c>
      <c r="S64" s="6">
        <f>IF(OR(R64="",K64="ملغي"),"",IF(N(P64)&lt;=0,"",IF(R64&lt;0,"سافر وعليه متبقي",IF(R64&lt;='الإعدادات'!$B$5,"سفر قريب ومتبقي",""))))</f>
        <v/>
      </c>
      <c r="T64" s="19">
        <f>IF(ISNUMBER(P64),IF(P64&gt;0,COUNTIFS($P$6:$P$1005,"&gt;"&amp;P64)+COUNTIFS($P$6:P64,P64),""),"")</f>
        <v/>
      </c>
    </row>
    <row r="65">
      <c r="A65" s="5" t="n"/>
      <c r="B65" s="13" t="n"/>
      <c r="C65" s="5" t="n"/>
      <c r="D65" s="16" t="n"/>
      <c r="E65" s="5" t="n"/>
      <c r="F65" s="5" t="n"/>
      <c r="G65" s="13" t="n"/>
      <c r="H65" s="14" t="n"/>
      <c r="I65" s="17" t="n"/>
      <c r="J65" s="17" t="n"/>
      <c r="K65" s="5" t="n"/>
      <c r="L65" s="18">
        <f>IF(OR(A65&amp;""="",NOT(ISNUMBER(H65)),NOT(ISNUMBER(I65))),"",IF(K65="ملغي",0,ROUND(H65*I65,2)))</f>
        <v/>
      </c>
      <c r="M65" s="18">
        <f>IF(L65="","",IF(K65="ملغي",0,ROUND(H65*N(J65),2)))</f>
        <v/>
      </c>
      <c r="N65" s="18">
        <f>IF(L65="","",ROUND(L65-M65,2))</f>
        <v/>
      </c>
      <c r="O65" s="18">
        <f>IF(A65&amp;""="","",SUMIFS('الدفعات'!$C$6:$C$2005,'الدفعات'!$B$6:$B$2005,A65&amp;""))</f>
        <v/>
      </c>
      <c r="P65" s="18">
        <f>IF(L65="","",IF(K65="ملغي","",ROUND(L65-O65,2)))</f>
        <v/>
      </c>
      <c r="Q65" s="6">
        <f>IF(A65&amp;""="","",IF(L65="","بيانات ناقصة",IF(K65="ملغي",IF(O65&gt;0,"ملغي - يُراجع المدفوع","ملغي"),IF(P65&gt;0,IF(O65=0,"لم يدفع","دفع جزءًا"),IF(P65&lt;0,"مدفوع زيادة","مسدد")))))</f>
        <v/>
      </c>
      <c r="R65" s="19">
        <f>IF(OR(A65&amp;""="",NOT(ISNUMBER(G65))),"",G65-'الإعدادات'!$B$4)</f>
        <v/>
      </c>
      <c r="S65" s="6">
        <f>IF(OR(R65="",K65="ملغي"),"",IF(N(P65)&lt;=0,"",IF(R65&lt;0,"سافر وعليه متبقي",IF(R65&lt;='الإعدادات'!$B$5,"سفر قريب ومتبقي",""))))</f>
        <v/>
      </c>
      <c r="T65" s="19">
        <f>IF(ISNUMBER(P65),IF(P65&gt;0,COUNTIFS($P$6:$P$1005,"&gt;"&amp;P65)+COUNTIFS($P$6:P65,P65),""),"")</f>
        <v/>
      </c>
    </row>
    <row r="66">
      <c r="A66" s="5" t="n"/>
      <c r="B66" s="13" t="n"/>
      <c r="C66" s="5" t="n"/>
      <c r="D66" s="16" t="n"/>
      <c r="E66" s="5" t="n"/>
      <c r="F66" s="5" t="n"/>
      <c r="G66" s="13" t="n"/>
      <c r="H66" s="14" t="n"/>
      <c r="I66" s="17" t="n"/>
      <c r="J66" s="17" t="n"/>
      <c r="K66" s="5" t="n"/>
      <c r="L66" s="18">
        <f>IF(OR(A66&amp;""="",NOT(ISNUMBER(H66)),NOT(ISNUMBER(I66))),"",IF(K66="ملغي",0,ROUND(H66*I66,2)))</f>
        <v/>
      </c>
      <c r="M66" s="18">
        <f>IF(L66="","",IF(K66="ملغي",0,ROUND(H66*N(J66),2)))</f>
        <v/>
      </c>
      <c r="N66" s="18">
        <f>IF(L66="","",ROUND(L66-M66,2))</f>
        <v/>
      </c>
      <c r="O66" s="18">
        <f>IF(A66&amp;""="","",SUMIFS('الدفعات'!$C$6:$C$2005,'الدفعات'!$B$6:$B$2005,A66&amp;""))</f>
        <v/>
      </c>
      <c r="P66" s="18">
        <f>IF(L66="","",IF(K66="ملغي","",ROUND(L66-O66,2)))</f>
        <v/>
      </c>
      <c r="Q66" s="6">
        <f>IF(A66&amp;""="","",IF(L66="","بيانات ناقصة",IF(K66="ملغي",IF(O66&gt;0,"ملغي - يُراجع المدفوع","ملغي"),IF(P66&gt;0,IF(O66=0,"لم يدفع","دفع جزءًا"),IF(P66&lt;0,"مدفوع زيادة","مسدد")))))</f>
        <v/>
      </c>
      <c r="R66" s="19">
        <f>IF(OR(A66&amp;""="",NOT(ISNUMBER(G66))),"",G66-'الإعدادات'!$B$4)</f>
        <v/>
      </c>
      <c r="S66" s="6">
        <f>IF(OR(R66="",K66="ملغي"),"",IF(N(P66)&lt;=0,"",IF(R66&lt;0,"سافر وعليه متبقي",IF(R66&lt;='الإعدادات'!$B$5,"سفر قريب ومتبقي",""))))</f>
        <v/>
      </c>
      <c r="T66" s="19">
        <f>IF(ISNUMBER(P66),IF(P66&gt;0,COUNTIFS($P$6:$P$1005,"&gt;"&amp;P66)+COUNTIFS($P$6:P66,P66),""),"")</f>
        <v/>
      </c>
    </row>
    <row r="67">
      <c r="A67" s="5" t="n"/>
      <c r="B67" s="13" t="n"/>
      <c r="C67" s="5" t="n"/>
      <c r="D67" s="16" t="n"/>
      <c r="E67" s="5" t="n"/>
      <c r="F67" s="5" t="n"/>
      <c r="G67" s="13" t="n"/>
      <c r="H67" s="14" t="n"/>
      <c r="I67" s="17" t="n"/>
      <c r="J67" s="17" t="n"/>
      <c r="K67" s="5" t="n"/>
      <c r="L67" s="18">
        <f>IF(OR(A67&amp;""="",NOT(ISNUMBER(H67)),NOT(ISNUMBER(I67))),"",IF(K67="ملغي",0,ROUND(H67*I67,2)))</f>
        <v/>
      </c>
      <c r="M67" s="18">
        <f>IF(L67="","",IF(K67="ملغي",0,ROUND(H67*N(J67),2)))</f>
        <v/>
      </c>
      <c r="N67" s="18">
        <f>IF(L67="","",ROUND(L67-M67,2))</f>
        <v/>
      </c>
      <c r="O67" s="18">
        <f>IF(A67&amp;""="","",SUMIFS('الدفعات'!$C$6:$C$2005,'الدفعات'!$B$6:$B$2005,A67&amp;""))</f>
        <v/>
      </c>
      <c r="P67" s="18">
        <f>IF(L67="","",IF(K67="ملغي","",ROUND(L67-O67,2)))</f>
        <v/>
      </c>
      <c r="Q67" s="6">
        <f>IF(A67&amp;""="","",IF(L67="","بيانات ناقصة",IF(K67="ملغي",IF(O67&gt;0,"ملغي - يُراجع المدفوع","ملغي"),IF(P67&gt;0,IF(O67=0,"لم يدفع","دفع جزءًا"),IF(P67&lt;0,"مدفوع زيادة","مسدد")))))</f>
        <v/>
      </c>
      <c r="R67" s="19">
        <f>IF(OR(A67&amp;""="",NOT(ISNUMBER(G67))),"",G67-'الإعدادات'!$B$4)</f>
        <v/>
      </c>
      <c r="S67" s="6">
        <f>IF(OR(R67="",K67="ملغي"),"",IF(N(P67)&lt;=0,"",IF(R67&lt;0,"سافر وعليه متبقي",IF(R67&lt;='الإعدادات'!$B$5,"سفر قريب ومتبقي",""))))</f>
        <v/>
      </c>
      <c r="T67" s="19">
        <f>IF(ISNUMBER(P67),IF(P67&gt;0,COUNTIFS($P$6:$P$1005,"&gt;"&amp;P67)+COUNTIFS($P$6:P67,P67),""),"")</f>
        <v/>
      </c>
    </row>
    <row r="68">
      <c r="A68" s="5" t="n"/>
      <c r="B68" s="13" t="n"/>
      <c r="C68" s="5" t="n"/>
      <c r="D68" s="16" t="n"/>
      <c r="E68" s="5" t="n"/>
      <c r="F68" s="5" t="n"/>
      <c r="G68" s="13" t="n"/>
      <c r="H68" s="14" t="n"/>
      <c r="I68" s="17" t="n"/>
      <c r="J68" s="17" t="n"/>
      <c r="K68" s="5" t="n"/>
      <c r="L68" s="18">
        <f>IF(OR(A68&amp;""="",NOT(ISNUMBER(H68)),NOT(ISNUMBER(I68))),"",IF(K68="ملغي",0,ROUND(H68*I68,2)))</f>
        <v/>
      </c>
      <c r="M68" s="18">
        <f>IF(L68="","",IF(K68="ملغي",0,ROUND(H68*N(J68),2)))</f>
        <v/>
      </c>
      <c r="N68" s="18">
        <f>IF(L68="","",ROUND(L68-M68,2))</f>
        <v/>
      </c>
      <c r="O68" s="18">
        <f>IF(A68&amp;""="","",SUMIFS('الدفعات'!$C$6:$C$2005,'الدفعات'!$B$6:$B$2005,A68&amp;""))</f>
        <v/>
      </c>
      <c r="P68" s="18">
        <f>IF(L68="","",IF(K68="ملغي","",ROUND(L68-O68,2)))</f>
        <v/>
      </c>
      <c r="Q68" s="6">
        <f>IF(A68&amp;""="","",IF(L68="","بيانات ناقصة",IF(K68="ملغي",IF(O68&gt;0,"ملغي - يُراجع المدفوع","ملغي"),IF(P68&gt;0,IF(O68=0,"لم يدفع","دفع جزءًا"),IF(P68&lt;0,"مدفوع زيادة","مسدد")))))</f>
        <v/>
      </c>
      <c r="R68" s="19">
        <f>IF(OR(A68&amp;""="",NOT(ISNUMBER(G68))),"",G68-'الإعدادات'!$B$4)</f>
        <v/>
      </c>
      <c r="S68" s="6">
        <f>IF(OR(R68="",K68="ملغي"),"",IF(N(P68)&lt;=0,"",IF(R68&lt;0,"سافر وعليه متبقي",IF(R68&lt;='الإعدادات'!$B$5,"سفر قريب ومتبقي",""))))</f>
        <v/>
      </c>
      <c r="T68" s="19">
        <f>IF(ISNUMBER(P68),IF(P68&gt;0,COUNTIFS($P$6:$P$1005,"&gt;"&amp;P68)+COUNTIFS($P$6:P68,P68),""),"")</f>
        <v/>
      </c>
    </row>
    <row r="69">
      <c r="A69" s="5" t="n"/>
      <c r="B69" s="13" t="n"/>
      <c r="C69" s="5" t="n"/>
      <c r="D69" s="16" t="n"/>
      <c r="E69" s="5" t="n"/>
      <c r="F69" s="5" t="n"/>
      <c r="G69" s="13" t="n"/>
      <c r="H69" s="14" t="n"/>
      <c r="I69" s="17" t="n"/>
      <c r="J69" s="17" t="n"/>
      <c r="K69" s="5" t="n"/>
      <c r="L69" s="18">
        <f>IF(OR(A69&amp;""="",NOT(ISNUMBER(H69)),NOT(ISNUMBER(I69))),"",IF(K69="ملغي",0,ROUND(H69*I69,2)))</f>
        <v/>
      </c>
      <c r="M69" s="18">
        <f>IF(L69="","",IF(K69="ملغي",0,ROUND(H69*N(J69),2)))</f>
        <v/>
      </c>
      <c r="N69" s="18">
        <f>IF(L69="","",ROUND(L69-M69,2))</f>
        <v/>
      </c>
      <c r="O69" s="18">
        <f>IF(A69&amp;""="","",SUMIFS('الدفعات'!$C$6:$C$2005,'الدفعات'!$B$6:$B$2005,A69&amp;""))</f>
        <v/>
      </c>
      <c r="P69" s="18">
        <f>IF(L69="","",IF(K69="ملغي","",ROUND(L69-O69,2)))</f>
        <v/>
      </c>
      <c r="Q69" s="6">
        <f>IF(A69&amp;""="","",IF(L69="","بيانات ناقصة",IF(K69="ملغي",IF(O69&gt;0,"ملغي - يُراجع المدفوع","ملغي"),IF(P69&gt;0,IF(O69=0,"لم يدفع","دفع جزءًا"),IF(P69&lt;0,"مدفوع زيادة","مسدد")))))</f>
        <v/>
      </c>
      <c r="R69" s="19">
        <f>IF(OR(A69&amp;""="",NOT(ISNUMBER(G69))),"",G69-'الإعدادات'!$B$4)</f>
        <v/>
      </c>
      <c r="S69" s="6">
        <f>IF(OR(R69="",K69="ملغي"),"",IF(N(P69)&lt;=0,"",IF(R69&lt;0,"سافر وعليه متبقي",IF(R69&lt;='الإعدادات'!$B$5,"سفر قريب ومتبقي",""))))</f>
        <v/>
      </c>
      <c r="T69" s="19">
        <f>IF(ISNUMBER(P69),IF(P69&gt;0,COUNTIFS($P$6:$P$1005,"&gt;"&amp;P69)+COUNTIFS($P$6:P69,P69),""),"")</f>
        <v/>
      </c>
    </row>
    <row r="70">
      <c r="A70" s="5" t="n"/>
      <c r="B70" s="13" t="n"/>
      <c r="C70" s="5" t="n"/>
      <c r="D70" s="16" t="n"/>
      <c r="E70" s="5" t="n"/>
      <c r="F70" s="5" t="n"/>
      <c r="G70" s="13" t="n"/>
      <c r="H70" s="14" t="n"/>
      <c r="I70" s="17" t="n"/>
      <c r="J70" s="17" t="n"/>
      <c r="K70" s="5" t="n"/>
      <c r="L70" s="18">
        <f>IF(OR(A70&amp;""="",NOT(ISNUMBER(H70)),NOT(ISNUMBER(I70))),"",IF(K70="ملغي",0,ROUND(H70*I70,2)))</f>
        <v/>
      </c>
      <c r="M70" s="18">
        <f>IF(L70="","",IF(K70="ملغي",0,ROUND(H70*N(J70),2)))</f>
        <v/>
      </c>
      <c r="N70" s="18">
        <f>IF(L70="","",ROUND(L70-M70,2))</f>
        <v/>
      </c>
      <c r="O70" s="18">
        <f>IF(A70&amp;""="","",SUMIFS('الدفعات'!$C$6:$C$2005,'الدفعات'!$B$6:$B$2005,A70&amp;""))</f>
        <v/>
      </c>
      <c r="P70" s="18">
        <f>IF(L70="","",IF(K70="ملغي","",ROUND(L70-O70,2)))</f>
        <v/>
      </c>
      <c r="Q70" s="6">
        <f>IF(A70&amp;""="","",IF(L70="","بيانات ناقصة",IF(K70="ملغي",IF(O70&gt;0,"ملغي - يُراجع المدفوع","ملغي"),IF(P70&gt;0,IF(O70=0,"لم يدفع","دفع جزءًا"),IF(P70&lt;0,"مدفوع زيادة","مسدد")))))</f>
        <v/>
      </c>
      <c r="R70" s="19">
        <f>IF(OR(A70&amp;""="",NOT(ISNUMBER(G70))),"",G70-'الإعدادات'!$B$4)</f>
        <v/>
      </c>
      <c r="S70" s="6">
        <f>IF(OR(R70="",K70="ملغي"),"",IF(N(P70)&lt;=0,"",IF(R70&lt;0,"سافر وعليه متبقي",IF(R70&lt;='الإعدادات'!$B$5,"سفر قريب ومتبقي",""))))</f>
        <v/>
      </c>
      <c r="T70" s="19">
        <f>IF(ISNUMBER(P70),IF(P70&gt;0,COUNTIFS($P$6:$P$1005,"&gt;"&amp;P70)+COUNTIFS($P$6:P70,P70),""),"")</f>
        <v/>
      </c>
    </row>
    <row r="71">
      <c r="A71" s="5" t="n"/>
      <c r="B71" s="13" t="n"/>
      <c r="C71" s="5" t="n"/>
      <c r="D71" s="16" t="n"/>
      <c r="E71" s="5" t="n"/>
      <c r="F71" s="5" t="n"/>
      <c r="G71" s="13" t="n"/>
      <c r="H71" s="14" t="n"/>
      <c r="I71" s="17" t="n"/>
      <c r="J71" s="17" t="n"/>
      <c r="K71" s="5" t="n"/>
      <c r="L71" s="18">
        <f>IF(OR(A71&amp;""="",NOT(ISNUMBER(H71)),NOT(ISNUMBER(I71))),"",IF(K71="ملغي",0,ROUND(H71*I71,2)))</f>
        <v/>
      </c>
      <c r="M71" s="18">
        <f>IF(L71="","",IF(K71="ملغي",0,ROUND(H71*N(J71),2)))</f>
        <v/>
      </c>
      <c r="N71" s="18">
        <f>IF(L71="","",ROUND(L71-M71,2))</f>
        <v/>
      </c>
      <c r="O71" s="18">
        <f>IF(A71&amp;""="","",SUMIFS('الدفعات'!$C$6:$C$2005,'الدفعات'!$B$6:$B$2005,A71&amp;""))</f>
        <v/>
      </c>
      <c r="P71" s="18">
        <f>IF(L71="","",IF(K71="ملغي","",ROUND(L71-O71,2)))</f>
        <v/>
      </c>
      <c r="Q71" s="6">
        <f>IF(A71&amp;""="","",IF(L71="","بيانات ناقصة",IF(K71="ملغي",IF(O71&gt;0,"ملغي - يُراجع المدفوع","ملغي"),IF(P71&gt;0,IF(O71=0,"لم يدفع","دفع جزءًا"),IF(P71&lt;0,"مدفوع زيادة","مسدد")))))</f>
        <v/>
      </c>
      <c r="R71" s="19">
        <f>IF(OR(A71&amp;""="",NOT(ISNUMBER(G71))),"",G71-'الإعدادات'!$B$4)</f>
        <v/>
      </c>
      <c r="S71" s="6">
        <f>IF(OR(R71="",K71="ملغي"),"",IF(N(P71)&lt;=0,"",IF(R71&lt;0,"سافر وعليه متبقي",IF(R71&lt;='الإعدادات'!$B$5,"سفر قريب ومتبقي",""))))</f>
        <v/>
      </c>
      <c r="T71" s="19">
        <f>IF(ISNUMBER(P71),IF(P71&gt;0,COUNTIFS($P$6:$P$1005,"&gt;"&amp;P71)+COUNTIFS($P$6:P71,P71),""),"")</f>
        <v/>
      </c>
    </row>
    <row r="72">
      <c r="A72" s="5" t="n"/>
      <c r="B72" s="13" t="n"/>
      <c r="C72" s="5" t="n"/>
      <c r="D72" s="16" t="n"/>
      <c r="E72" s="5" t="n"/>
      <c r="F72" s="5" t="n"/>
      <c r="G72" s="13" t="n"/>
      <c r="H72" s="14" t="n"/>
      <c r="I72" s="17" t="n"/>
      <c r="J72" s="17" t="n"/>
      <c r="K72" s="5" t="n"/>
      <c r="L72" s="18">
        <f>IF(OR(A72&amp;""="",NOT(ISNUMBER(H72)),NOT(ISNUMBER(I72))),"",IF(K72="ملغي",0,ROUND(H72*I72,2)))</f>
        <v/>
      </c>
      <c r="M72" s="18">
        <f>IF(L72="","",IF(K72="ملغي",0,ROUND(H72*N(J72),2)))</f>
        <v/>
      </c>
      <c r="N72" s="18">
        <f>IF(L72="","",ROUND(L72-M72,2))</f>
        <v/>
      </c>
      <c r="O72" s="18">
        <f>IF(A72&amp;""="","",SUMIFS('الدفعات'!$C$6:$C$2005,'الدفعات'!$B$6:$B$2005,A72&amp;""))</f>
        <v/>
      </c>
      <c r="P72" s="18">
        <f>IF(L72="","",IF(K72="ملغي","",ROUND(L72-O72,2)))</f>
        <v/>
      </c>
      <c r="Q72" s="6">
        <f>IF(A72&amp;""="","",IF(L72="","بيانات ناقصة",IF(K72="ملغي",IF(O72&gt;0,"ملغي - يُراجع المدفوع","ملغي"),IF(P72&gt;0,IF(O72=0,"لم يدفع","دفع جزءًا"),IF(P72&lt;0,"مدفوع زيادة","مسدد")))))</f>
        <v/>
      </c>
      <c r="R72" s="19">
        <f>IF(OR(A72&amp;""="",NOT(ISNUMBER(G72))),"",G72-'الإعدادات'!$B$4)</f>
        <v/>
      </c>
      <c r="S72" s="6">
        <f>IF(OR(R72="",K72="ملغي"),"",IF(N(P72)&lt;=0,"",IF(R72&lt;0,"سافر وعليه متبقي",IF(R72&lt;='الإعدادات'!$B$5,"سفر قريب ومتبقي",""))))</f>
        <v/>
      </c>
      <c r="T72" s="19">
        <f>IF(ISNUMBER(P72),IF(P72&gt;0,COUNTIFS($P$6:$P$1005,"&gt;"&amp;P72)+COUNTIFS($P$6:P72,P72),""),"")</f>
        <v/>
      </c>
    </row>
    <row r="73">
      <c r="A73" s="5" t="n"/>
      <c r="B73" s="13" t="n"/>
      <c r="C73" s="5" t="n"/>
      <c r="D73" s="16" t="n"/>
      <c r="E73" s="5" t="n"/>
      <c r="F73" s="5" t="n"/>
      <c r="G73" s="13" t="n"/>
      <c r="H73" s="14" t="n"/>
      <c r="I73" s="17" t="n"/>
      <c r="J73" s="17" t="n"/>
      <c r="K73" s="5" t="n"/>
      <c r="L73" s="18">
        <f>IF(OR(A73&amp;""="",NOT(ISNUMBER(H73)),NOT(ISNUMBER(I73))),"",IF(K73="ملغي",0,ROUND(H73*I73,2)))</f>
        <v/>
      </c>
      <c r="M73" s="18">
        <f>IF(L73="","",IF(K73="ملغي",0,ROUND(H73*N(J73),2)))</f>
        <v/>
      </c>
      <c r="N73" s="18">
        <f>IF(L73="","",ROUND(L73-M73,2))</f>
        <v/>
      </c>
      <c r="O73" s="18">
        <f>IF(A73&amp;""="","",SUMIFS('الدفعات'!$C$6:$C$2005,'الدفعات'!$B$6:$B$2005,A73&amp;""))</f>
        <v/>
      </c>
      <c r="P73" s="18">
        <f>IF(L73="","",IF(K73="ملغي","",ROUND(L73-O73,2)))</f>
        <v/>
      </c>
      <c r="Q73" s="6">
        <f>IF(A73&amp;""="","",IF(L73="","بيانات ناقصة",IF(K73="ملغي",IF(O73&gt;0,"ملغي - يُراجع المدفوع","ملغي"),IF(P73&gt;0,IF(O73=0,"لم يدفع","دفع جزءًا"),IF(P73&lt;0,"مدفوع زيادة","مسدد")))))</f>
        <v/>
      </c>
      <c r="R73" s="19">
        <f>IF(OR(A73&amp;""="",NOT(ISNUMBER(G73))),"",G73-'الإعدادات'!$B$4)</f>
        <v/>
      </c>
      <c r="S73" s="6">
        <f>IF(OR(R73="",K73="ملغي"),"",IF(N(P73)&lt;=0,"",IF(R73&lt;0,"سافر وعليه متبقي",IF(R73&lt;='الإعدادات'!$B$5,"سفر قريب ومتبقي",""))))</f>
        <v/>
      </c>
      <c r="T73" s="19">
        <f>IF(ISNUMBER(P73),IF(P73&gt;0,COUNTIFS($P$6:$P$1005,"&gt;"&amp;P73)+COUNTIFS($P$6:P73,P73),""),"")</f>
        <v/>
      </c>
    </row>
    <row r="74">
      <c r="A74" s="5" t="n"/>
      <c r="B74" s="13" t="n"/>
      <c r="C74" s="5" t="n"/>
      <c r="D74" s="16" t="n"/>
      <c r="E74" s="5" t="n"/>
      <c r="F74" s="5" t="n"/>
      <c r="G74" s="13" t="n"/>
      <c r="H74" s="14" t="n"/>
      <c r="I74" s="17" t="n"/>
      <c r="J74" s="17" t="n"/>
      <c r="K74" s="5" t="n"/>
      <c r="L74" s="18">
        <f>IF(OR(A74&amp;""="",NOT(ISNUMBER(H74)),NOT(ISNUMBER(I74))),"",IF(K74="ملغي",0,ROUND(H74*I74,2)))</f>
        <v/>
      </c>
      <c r="M74" s="18">
        <f>IF(L74="","",IF(K74="ملغي",0,ROUND(H74*N(J74),2)))</f>
        <v/>
      </c>
      <c r="N74" s="18">
        <f>IF(L74="","",ROUND(L74-M74,2))</f>
        <v/>
      </c>
      <c r="O74" s="18">
        <f>IF(A74&amp;""="","",SUMIFS('الدفعات'!$C$6:$C$2005,'الدفعات'!$B$6:$B$2005,A74&amp;""))</f>
        <v/>
      </c>
      <c r="P74" s="18">
        <f>IF(L74="","",IF(K74="ملغي","",ROUND(L74-O74,2)))</f>
        <v/>
      </c>
      <c r="Q74" s="6">
        <f>IF(A74&amp;""="","",IF(L74="","بيانات ناقصة",IF(K74="ملغي",IF(O74&gt;0,"ملغي - يُراجع المدفوع","ملغي"),IF(P74&gt;0,IF(O74=0,"لم يدفع","دفع جزءًا"),IF(P74&lt;0,"مدفوع زيادة","مسدد")))))</f>
        <v/>
      </c>
      <c r="R74" s="19">
        <f>IF(OR(A74&amp;""="",NOT(ISNUMBER(G74))),"",G74-'الإعدادات'!$B$4)</f>
        <v/>
      </c>
      <c r="S74" s="6">
        <f>IF(OR(R74="",K74="ملغي"),"",IF(N(P74)&lt;=0,"",IF(R74&lt;0,"سافر وعليه متبقي",IF(R74&lt;='الإعدادات'!$B$5,"سفر قريب ومتبقي",""))))</f>
        <v/>
      </c>
      <c r="T74" s="19">
        <f>IF(ISNUMBER(P74),IF(P74&gt;0,COUNTIFS($P$6:$P$1005,"&gt;"&amp;P74)+COUNTIFS($P$6:P74,P74),""),"")</f>
        <v/>
      </c>
    </row>
    <row r="75">
      <c r="A75" s="5" t="n"/>
      <c r="B75" s="13" t="n"/>
      <c r="C75" s="5" t="n"/>
      <c r="D75" s="16" t="n"/>
      <c r="E75" s="5" t="n"/>
      <c r="F75" s="5" t="n"/>
      <c r="G75" s="13" t="n"/>
      <c r="H75" s="14" t="n"/>
      <c r="I75" s="17" t="n"/>
      <c r="J75" s="17" t="n"/>
      <c r="K75" s="5" t="n"/>
      <c r="L75" s="18">
        <f>IF(OR(A75&amp;""="",NOT(ISNUMBER(H75)),NOT(ISNUMBER(I75))),"",IF(K75="ملغي",0,ROUND(H75*I75,2)))</f>
        <v/>
      </c>
      <c r="M75" s="18">
        <f>IF(L75="","",IF(K75="ملغي",0,ROUND(H75*N(J75),2)))</f>
        <v/>
      </c>
      <c r="N75" s="18">
        <f>IF(L75="","",ROUND(L75-M75,2))</f>
        <v/>
      </c>
      <c r="O75" s="18">
        <f>IF(A75&amp;""="","",SUMIFS('الدفعات'!$C$6:$C$2005,'الدفعات'!$B$6:$B$2005,A75&amp;""))</f>
        <v/>
      </c>
      <c r="P75" s="18">
        <f>IF(L75="","",IF(K75="ملغي","",ROUND(L75-O75,2)))</f>
        <v/>
      </c>
      <c r="Q75" s="6">
        <f>IF(A75&amp;""="","",IF(L75="","بيانات ناقصة",IF(K75="ملغي",IF(O75&gt;0,"ملغي - يُراجع المدفوع","ملغي"),IF(P75&gt;0,IF(O75=0,"لم يدفع","دفع جزءًا"),IF(P75&lt;0,"مدفوع زيادة","مسدد")))))</f>
        <v/>
      </c>
      <c r="R75" s="19">
        <f>IF(OR(A75&amp;""="",NOT(ISNUMBER(G75))),"",G75-'الإعدادات'!$B$4)</f>
        <v/>
      </c>
      <c r="S75" s="6">
        <f>IF(OR(R75="",K75="ملغي"),"",IF(N(P75)&lt;=0,"",IF(R75&lt;0,"سافر وعليه متبقي",IF(R75&lt;='الإعدادات'!$B$5,"سفر قريب ومتبقي",""))))</f>
        <v/>
      </c>
      <c r="T75" s="19">
        <f>IF(ISNUMBER(P75),IF(P75&gt;0,COUNTIFS($P$6:$P$1005,"&gt;"&amp;P75)+COUNTIFS($P$6:P75,P75),""),"")</f>
        <v/>
      </c>
    </row>
    <row r="76">
      <c r="A76" s="5" t="n"/>
      <c r="B76" s="13" t="n"/>
      <c r="C76" s="5" t="n"/>
      <c r="D76" s="16" t="n"/>
      <c r="E76" s="5" t="n"/>
      <c r="F76" s="5" t="n"/>
      <c r="G76" s="13" t="n"/>
      <c r="H76" s="14" t="n"/>
      <c r="I76" s="17" t="n"/>
      <c r="J76" s="17" t="n"/>
      <c r="K76" s="5" t="n"/>
      <c r="L76" s="18">
        <f>IF(OR(A76&amp;""="",NOT(ISNUMBER(H76)),NOT(ISNUMBER(I76))),"",IF(K76="ملغي",0,ROUND(H76*I76,2)))</f>
        <v/>
      </c>
      <c r="M76" s="18">
        <f>IF(L76="","",IF(K76="ملغي",0,ROUND(H76*N(J76),2)))</f>
        <v/>
      </c>
      <c r="N76" s="18">
        <f>IF(L76="","",ROUND(L76-M76,2))</f>
        <v/>
      </c>
      <c r="O76" s="18">
        <f>IF(A76&amp;""="","",SUMIFS('الدفعات'!$C$6:$C$2005,'الدفعات'!$B$6:$B$2005,A76&amp;""))</f>
        <v/>
      </c>
      <c r="P76" s="18">
        <f>IF(L76="","",IF(K76="ملغي","",ROUND(L76-O76,2)))</f>
        <v/>
      </c>
      <c r="Q76" s="6">
        <f>IF(A76&amp;""="","",IF(L76="","بيانات ناقصة",IF(K76="ملغي",IF(O76&gt;0,"ملغي - يُراجع المدفوع","ملغي"),IF(P76&gt;0,IF(O76=0,"لم يدفع","دفع جزءًا"),IF(P76&lt;0,"مدفوع زيادة","مسدد")))))</f>
        <v/>
      </c>
      <c r="R76" s="19">
        <f>IF(OR(A76&amp;""="",NOT(ISNUMBER(G76))),"",G76-'الإعدادات'!$B$4)</f>
        <v/>
      </c>
      <c r="S76" s="6">
        <f>IF(OR(R76="",K76="ملغي"),"",IF(N(P76)&lt;=0,"",IF(R76&lt;0,"سافر وعليه متبقي",IF(R76&lt;='الإعدادات'!$B$5,"سفر قريب ومتبقي",""))))</f>
        <v/>
      </c>
      <c r="T76" s="19">
        <f>IF(ISNUMBER(P76),IF(P76&gt;0,COUNTIFS($P$6:$P$1005,"&gt;"&amp;P76)+COUNTIFS($P$6:P76,P76),""),"")</f>
        <v/>
      </c>
    </row>
    <row r="77">
      <c r="A77" s="5" t="n"/>
      <c r="B77" s="13" t="n"/>
      <c r="C77" s="5" t="n"/>
      <c r="D77" s="16" t="n"/>
      <c r="E77" s="5" t="n"/>
      <c r="F77" s="5" t="n"/>
      <c r="G77" s="13" t="n"/>
      <c r="H77" s="14" t="n"/>
      <c r="I77" s="17" t="n"/>
      <c r="J77" s="17" t="n"/>
      <c r="K77" s="5" t="n"/>
      <c r="L77" s="18">
        <f>IF(OR(A77&amp;""="",NOT(ISNUMBER(H77)),NOT(ISNUMBER(I77))),"",IF(K77="ملغي",0,ROUND(H77*I77,2)))</f>
        <v/>
      </c>
      <c r="M77" s="18">
        <f>IF(L77="","",IF(K77="ملغي",0,ROUND(H77*N(J77),2)))</f>
        <v/>
      </c>
      <c r="N77" s="18">
        <f>IF(L77="","",ROUND(L77-M77,2))</f>
        <v/>
      </c>
      <c r="O77" s="18">
        <f>IF(A77&amp;""="","",SUMIFS('الدفعات'!$C$6:$C$2005,'الدفعات'!$B$6:$B$2005,A77&amp;""))</f>
        <v/>
      </c>
      <c r="P77" s="18">
        <f>IF(L77="","",IF(K77="ملغي","",ROUND(L77-O77,2)))</f>
        <v/>
      </c>
      <c r="Q77" s="6">
        <f>IF(A77&amp;""="","",IF(L77="","بيانات ناقصة",IF(K77="ملغي",IF(O77&gt;0,"ملغي - يُراجع المدفوع","ملغي"),IF(P77&gt;0,IF(O77=0,"لم يدفع","دفع جزءًا"),IF(P77&lt;0,"مدفوع زيادة","مسدد")))))</f>
        <v/>
      </c>
      <c r="R77" s="19">
        <f>IF(OR(A77&amp;""="",NOT(ISNUMBER(G77))),"",G77-'الإعدادات'!$B$4)</f>
        <v/>
      </c>
      <c r="S77" s="6">
        <f>IF(OR(R77="",K77="ملغي"),"",IF(N(P77)&lt;=0,"",IF(R77&lt;0,"سافر وعليه متبقي",IF(R77&lt;='الإعدادات'!$B$5,"سفر قريب ومتبقي",""))))</f>
        <v/>
      </c>
      <c r="T77" s="19">
        <f>IF(ISNUMBER(P77),IF(P77&gt;0,COUNTIFS($P$6:$P$1005,"&gt;"&amp;P77)+COUNTIFS($P$6:P77,P77),""),"")</f>
        <v/>
      </c>
    </row>
    <row r="78">
      <c r="A78" s="5" t="n"/>
      <c r="B78" s="13" t="n"/>
      <c r="C78" s="5" t="n"/>
      <c r="D78" s="16" t="n"/>
      <c r="E78" s="5" t="n"/>
      <c r="F78" s="5" t="n"/>
      <c r="G78" s="13" t="n"/>
      <c r="H78" s="14" t="n"/>
      <c r="I78" s="17" t="n"/>
      <c r="J78" s="17" t="n"/>
      <c r="K78" s="5" t="n"/>
      <c r="L78" s="18">
        <f>IF(OR(A78&amp;""="",NOT(ISNUMBER(H78)),NOT(ISNUMBER(I78))),"",IF(K78="ملغي",0,ROUND(H78*I78,2)))</f>
        <v/>
      </c>
      <c r="M78" s="18">
        <f>IF(L78="","",IF(K78="ملغي",0,ROUND(H78*N(J78),2)))</f>
        <v/>
      </c>
      <c r="N78" s="18">
        <f>IF(L78="","",ROUND(L78-M78,2))</f>
        <v/>
      </c>
      <c r="O78" s="18">
        <f>IF(A78&amp;""="","",SUMIFS('الدفعات'!$C$6:$C$2005,'الدفعات'!$B$6:$B$2005,A78&amp;""))</f>
        <v/>
      </c>
      <c r="P78" s="18">
        <f>IF(L78="","",IF(K78="ملغي","",ROUND(L78-O78,2)))</f>
        <v/>
      </c>
      <c r="Q78" s="6">
        <f>IF(A78&amp;""="","",IF(L78="","بيانات ناقصة",IF(K78="ملغي",IF(O78&gt;0,"ملغي - يُراجع المدفوع","ملغي"),IF(P78&gt;0,IF(O78=0,"لم يدفع","دفع جزءًا"),IF(P78&lt;0,"مدفوع زيادة","مسدد")))))</f>
        <v/>
      </c>
      <c r="R78" s="19">
        <f>IF(OR(A78&amp;""="",NOT(ISNUMBER(G78))),"",G78-'الإعدادات'!$B$4)</f>
        <v/>
      </c>
      <c r="S78" s="6">
        <f>IF(OR(R78="",K78="ملغي"),"",IF(N(P78)&lt;=0,"",IF(R78&lt;0,"سافر وعليه متبقي",IF(R78&lt;='الإعدادات'!$B$5,"سفر قريب ومتبقي",""))))</f>
        <v/>
      </c>
      <c r="T78" s="19">
        <f>IF(ISNUMBER(P78),IF(P78&gt;0,COUNTIFS($P$6:$P$1005,"&gt;"&amp;P78)+COUNTIFS($P$6:P78,P78),""),"")</f>
        <v/>
      </c>
    </row>
    <row r="79">
      <c r="A79" s="5" t="n"/>
      <c r="B79" s="13" t="n"/>
      <c r="C79" s="5" t="n"/>
      <c r="D79" s="16" t="n"/>
      <c r="E79" s="5" t="n"/>
      <c r="F79" s="5" t="n"/>
      <c r="G79" s="13" t="n"/>
      <c r="H79" s="14" t="n"/>
      <c r="I79" s="17" t="n"/>
      <c r="J79" s="17" t="n"/>
      <c r="K79" s="5" t="n"/>
      <c r="L79" s="18">
        <f>IF(OR(A79&amp;""="",NOT(ISNUMBER(H79)),NOT(ISNUMBER(I79))),"",IF(K79="ملغي",0,ROUND(H79*I79,2)))</f>
        <v/>
      </c>
      <c r="M79" s="18">
        <f>IF(L79="","",IF(K79="ملغي",0,ROUND(H79*N(J79),2)))</f>
        <v/>
      </c>
      <c r="N79" s="18">
        <f>IF(L79="","",ROUND(L79-M79,2))</f>
        <v/>
      </c>
      <c r="O79" s="18">
        <f>IF(A79&amp;""="","",SUMIFS('الدفعات'!$C$6:$C$2005,'الدفعات'!$B$6:$B$2005,A79&amp;""))</f>
        <v/>
      </c>
      <c r="P79" s="18">
        <f>IF(L79="","",IF(K79="ملغي","",ROUND(L79-O79,2)))</f>
        <v/>
      </c>
      <c r="Q79" s="6">
        <f>IF(A79&amp;""="","",IF(L79="","بيانات ناقصة",IF(K79="ملغي",IF(O79&gt;0,"ملغي - يُراجع المدفوع","ملغي"),IF(P79&gt;0,IF(O79=0,"لم يدفع","دفع جزءًا"),IF(P79&lt;0,"مدفوع زيادة","مسدد")))))</f>
        <v/>
      </c>
      <c r="R79" s="19">
        <f>IF(OR(A79&amp;""="",NOT(ISNUMBER(G79))),"",G79-'الإعدادات'!$B$4)</f>
        <v/>
      </c>
      <c r="S79" s="6">
        <f>IF(OR(R79="",K79="ملغي"),"",IF(N(P79)&lt;=0,"",IF(R79&lt;0,"سافر وعليه متبقي",IF(R79&lt;='الإعدادات'!$B$5,"سفر قريب ومتبقي",""))))</f>
        <v/>
      </c>
      <c r="T79" s="19">
        <f>IF(ISNUMBER(P79),IF(P79&gt;0,COUNTIFS($P$6:$P$1005,"&gt;"&amp;P79)+COUNTIFS($P$6:P79,P79),""),"")</f>
        <v/>
      </c>
    </row>
    <row r="80">
      <c r="A80" s="5" t="n"/>
      <c r="B80" s="13" t="n"/>
      <c r="C80" s="5" t="n"/>
      <c r="D80" s="16" t="n"/>
      <c r="E80" s="5" t="n"/>
      <c r="F80" s="5" t="n"/>
      <c r="G80" s="13" t="n"/>
      <c r="H80" s="14" t="n"/>
      <c r="I80" s="17" t="n"/>
      <c r="J80" s="17" t="n"/>
      <c r="K80" s="5" t="n"/>
      <c r="L80" s="18">
        <f>IF(OR(A80&amp;""="",NOT(ISNUMBER(H80)),NOT(ISNUMBER(I80))),"",IF(K80="ملغي",0,ROUND(H80*I80,2)))</f>
        <v/>
      </c>
      <c r="M80" s="18">
        <f>IF(L80="","",IF(K80="ملغي",0,ROUND(H80*N(J80),2)))</f>
        <v/>
      </c>
      <c r="N80" s="18">
        <f>IF(L80="","",ROUND(L80-M80,2))</f>
        <v/>
      </c>
      <c r="O80" s="18">
        <f>IF(A80&amp;""="","",SUMIFS('الدفعات'!$C$6:$C$2005,'الدفعات'!$B$6:$B$2005,A80&amp;""))</f>
        <v/>
      </c>
      <c r="P80" s="18">
        <f>IF(L80="","",IF(K80="ملغي","",ROUND(L80-O80,2)))</f>
        <v/>
      </c>
      <c r="Q80" s="6">
        <f>IF(A80&amp;""="","",IF(L80="","بيانات ناقصة",IF(K80="ملغي",IF(O80&gt;0,"ملغي - يُراجع المدفوع","ملغي"),IF(P80&gt;0,IF(O80=0,"لم يدفع","دفع جزءًا"),IF(P80&lt;0,"مدفوع زيادة","مسدد")))))</f>
        <v/>
      </c>
      <c r="R80" s="19">
        <f>IF(OR(A80&amp;""="",NOT(ISNUMBER(G80))),"",G80-'الإعدادات'!$B$4)</f>
        <v/>
      </c>
      <c r="S80" s="6">
        <f>IF(OR(R80="",K80="ملغي"),"",IF(N(P80)&lt;=0,"",IF(R80&lt;0,"سافر وعليه متبقي",IF(R80&lt;='الإعدادات'!$B$5,"سفر قريب ومتبقي",""))))</f>
        <v/>
      </c>
      <c r="T80" s="19">
        <f>IF(ISNUMBER(P80),IF(P80&gt;0,COUNTIFS($P$6:$P$1005,"&gt;"&amp;P80)+COUNTIFS($P$6:P80,P80),""),"")</f>
        <v/>
      </c>
    </row>
    <row r="81">
      <c r="A81" s="5" t="n"/>
      <c r="B81" s="13" t="n"/>
      <c r="C81" s="5" t="n"/>
      <c r="D81" s="16" t="n"/>
      <c r="E81" s="5" t="n"/>
      <c r="F81" s="5" t="n"/>
      <c r="G81" s="13" t="n"/>
      <c r="H81" s="14" t="n"/>
      <c r="I81" s="17" t="n"/>
      <c r="J81" s="17" t="n"/>
      <c r="K81" s="5" t="n"/>
      <c r="L81" s="18">
        <f>IF(OR(A81&amp;""="",NOT(ISNUMBER(H81)),NOT(ISNUMBER(I81))),"",IF(K81="ملغي",0,ROUND(H81*I81,2)))</f>
        <v/>
      </c>
      <c r="M81" s="18">
        <f>IF(L81="","",IF(K81="ملغي",0,ROUND(H81*N(J81),2)))</f>
        <v/>
      </c>
      <c r="N81" s="18">
        <f>IF(L81="","",ROUND(L81-M81,2))</f>
        <v/>
      </c>
      <c r="O81" s="18">
        <f>IF(A81&amp;""="","",SUMIFS('الدفعات'!$C$6:$C$2005,'الدفعات'!$B$6:$B$2005,A81&amp;""))</f>
        <v/>
      </c>
      <c r="P81" s="18">
        <f>IF(L81="","",IF(K81="ملغي","",ROUND(L81-O81,2)))</f>
        <v/>
      </c>
      <c r="Q81" s="6">
        <f>IF(A81&amp;""="","",IF(L81="","بيانات ناقصة",IF(K81="ملغي",IF(O81&gt;0,"ملغي - يُراجع المدفوع","ملغي"),IF(P81&gt;0,IF(O81=0,"لم يدفع","دفع جزءًا"),IF(P81&lt;0,"مدفوع زيادة","مسدد")))))</f>
        <v/>
      </c>
      <c r="R81" s="19">
        <f>IF(OR(A81&amp;""="",NOT(ISNUMBER(G81))),"",G81-'الإعدادات'!$B$4)</f>
        <v/>
      </c>
      <c r="S81" s="6">
        <f>IF(OR(R81="",K81="ملغي"),"",IF(N(P81)&lt;=0,"",IF(R81&lt;0,"سافر وعليه متبقي",IF(R81&lt;='الإعدادات'!$B$5,"سفر قريب ومتبقي",""))))</f>
        <v/>
      </c>
      <c r="T81" s="19">
        <f>IF(ISNUMBER(P81),IF(P81&gt;0,COUNTIFS($P$6:$P$1005,"&gt;"&amp;P81)+COUNTIFS($P$6:P81,P81),""),"")</f>
        <v/>
      </c>
    </row>
    <row r="82">
      <c r="A82" s="5" t="n"/>
      <c r="B82" s="13" t="n"/>
      <c r="C82" s="5" t="n"/>
      <c r="D82" s="16" t="n"/>
      <c r="E82" s="5" t="n"/>
      <c r="F82" s="5" t="n"/>
      <c r="G82" s="13" t="n"/>
      <c r="H82" s="14" t="n"/>
      <c r="I82" s="17" t="n"/>
      <c r="J82" s="17" t="n"/>
      <c r="K82" s="5" t="n"/>
      <c r="L82" s="18">
        <f>IF(OR(A82&amp;""="",NOT(ISNUMBER(H82)),NOT(ISNUMBER(I82))),"",IF(K82="ملغي",0,ROUND(H82*I82,2)))</f>
        <v/>
      </c>
      <c r="M82" s="18">
        <f>IF(L82="","",IF(K82="ملغي",0,ROUND(H82*N(J82),2)))</f>
        <v/>
      </c>
      <c r="N82" s="18">
        <f>IF(L82="","",ROUND(L82-M82,2))</f>
        <v/>
      </c>
      <c r="O82" s="18">
        <f>IF(A82&amp;""="","",SUMIFS('الدفعات'!$C$6:$C$2005,'الدفعات'!$B$6:$B$2005,A82&amp;""))</f>
        <v/>
      </c>
      <c r="P82" s="18">
        <f>IF(L82="","",IF(K82="ملغي","",ROUND(L82-O82,2)))</f>
        <v/>
      </c>
      <c r="Q82" s="6">
        <f>IF(A82&amp;""="","",IF(L82="","بيانات ناقصة",IF(K82="ملغي",IF(O82&gt;0,"ملغي - يُراجع المدفوع","ملغي"),IF(P82&gt;0,IF(O82=0,"لم يدفع","دفع جزءًا"),IF(P82&lt;0,"مدفوع زيادة","مسدد")))))</f>
        <v/>
      </c>
      <c r="R82" s="19">
        <f>IF(OR(A82&amp;""="",NOT(ISNUMBER(G82))),"",G82-'الإعدادات'!$B$4)</f>
        <v/>
      </c>
      <c r="S82" s="6">
        <f>IF(OR(R82="",K82="ملغي"),"",IF(N(P82)&lt;=0,"",IF(R82&lt;0,"سافر وعليه متبقي",IF(R82&lt;='الإعدادات'!$B$5,"سفر قريب ومتبقي",""))))</f>
        <v/>
      </c>
      <c r="T82" s="19">
        <f>IF(ISNUMBER(P82),IF(P82&gt;0,COUNTIFS($P$6:$P$1005,"&gt;"&amp;P82)+COUNTIFS($P$6:P82,P82),""),"")</f>
        <v/>
      </c>
    </row>
    <row r="83">
      <c r="A83" s="5" t="n"/>
      <c r="B83" s="13" t="n"/>
      <c r="C83" s="5" t="n"/>
      <c r="D83" s="16" t="n"/>
      <c r="E83" s="5" t="n"/>
      <c r="F83" s="5" t="n"/>
      <c r="G83" s="13" t="n"/>
      <c r="H83" s="14" t="n"/>
      <c r="I83" s="17" t="n"/>
      <c r="J83" s="17" t="n"/>
      <c r="K83" s="5" t="n"/>
      <c r="L83" s="18">
        <f>IF(OR(A83&amp;""="",NOT(ISNUMBER(H83)),NOT(ISNUMBER(I83))),"",IF(K83="ملغي",0,ROUND(H83*I83,2)))</f>
        <v/>
      </c>
      <c r="M83" s="18">
        <f>IF(L83="","",IF(K83="ملغي",0,ROUND(H83*N(J83),2)))</f>
        <v/>
      </c>
      <c r="N83" s="18">
        <f>IF(L83="","",ROUND(L83-M83,2))</f>
        <v/>
      </c>
      <c r="O83" s="18">
        <f>IF(A83&amp;""="","",SUMIFS('الدفعات'!$C$6:$C$2005,'الدفعات'!$B$6:$B$2005,A83&amp;""))</f>
        <v/>
      </c>
      <c r="P83" s="18">
        <f>IF(L83="","",IF(K83="ملغي","",ROUND(L83-O83,2)))</f>
        <v/>
      </c>
      <c r="Q83" s="6">
        <f>IF(A83&amp;""="","",IF(L83="","بيانات ناقصة",IF(K83="ملغي",IF(O83&gt;0,"ملغي - يُراجع المدفوع","ملغي"),IF(P83&gt;0,IF(O83=0,"لم يدفع","دفع جزءًا"),IF(P83&lt;0,"مدفوع زيادة","مسدد")))))</f>
        <v/>
      </c>
      <c r="R83" s="19">
        <f>IF(OR(A83&amp;""="",NOT(ISNUMBER(G83))),"",G83-'الإعدادات'!$B$4)</f>
        <v/>
      </c>
      <c r="S83" s="6">
        <f>IF(OR(R83="",K83="ملغي"),"",IF(N(P83)&lt;=0,"",IF(R83&lt;0,"سافر وعليه متبقي",IF(R83&lt;='الإعدادات'!$B$5,"سفر قريب ومتبقي",""))))</f>
        <v/>
      </c>
      <c r="T83" s="19">
        <f>IF(ISNUMBER(P83),IF(P83&gt;0,COUNTIFS($P$6:$P$1005,"&gt;"&amp;P83)+COUNTIFS($P$6:P83,P83),""),"")</f>
        <v/>
      </c>
    </row>
    <row r="84">
      <c r="A84" s="5" t="n"/>
      <c r="B84" s="13" t="n"/>
      <c r="C84" s="5" t="n"/>
      <c r="D84" s="16" t="n"/>
      <c r="E84" s="5" t="n"/>
      <c r="F84" s="5" t="n"/>
      <c r="G84" s="13" t="n"/>
      <c r="H84" s="14" t="n"/>
      <c r="I84" s="17" t="n"/>
      <c r="J84" s="17" t="n"/>
      <c r="K84" s="5" t="n"/>
      <c r="L84" s="18">
        <f>IF(OR(A84&amp;""="",NOT(ISNUMBER(H84)),NOT(ISNUMBER(I84))),"",IF(K84="ملغي",0,ROUND(H84*I84,2)))</f>
        <v/>
      </c>
      <c r="M84" s="18">
        <f>IF(L84="","",IF(K84="ملغي",0,ROUND(H84*N(J84),2)))</f>
        <v/>
      </c>
      <c r="N84" s="18">
        <f>IF(L84="","",ROUND(L84-M84,2))</f>
        <v/>
      </c>
      <c r="O84" s="18">
        <f>IF(A84&amp;""="","",SUMIFS('الدفعات'!$C$6:$C$2005,'الدفعات'!$B$6:$B$2005,A84&amp;""))</f>
        <v/>
      </c>
      <c r="P84" s="18">
        <f>IF(L84="","",IF(K84="ملغي","",ROUND(L84-O84,2)))</f>
        <v/>
      </c>
      <c r="Q84" s="6">
        <f>IF(A84&amp;""="","",IF(L84="","بيانات ناقصة",IF(K84="ملغي",IF(O84&gt;0,"ملغي - يُراجع المدفوع","ملغي"),IF(P84&gt;0,IF(O84=0,"لم يدفع","دفع جزءًا"),IF(P84&lt;0,"مدفوع زيادة","مسدد")))))</f>
        <v/>
      </c>
      <c r="R84" s="19">
        <f>IF(OR(A84&amp;""="",NOT(ISNUMBER(G84))),"",G84-'الإعدادات'!$B$4)</f>
        <v/>
      </c>
      <c r="S84" s="6">
        <f>IF(OR(R84="",K84="ملغي"),"",IF(N(P84)&lt;=0,"",IF(R84&lt;0,"سافر وعليه متبقي",IF(R84&lt;='الإعدادات'!$B$5,"سفر قريب ومتبقي",""))))</f>
        <v/>
      </c>
      <c r="T84" s="19">
        <f>IF(ISNUMBER(P84),IF(P84&gt;0,COUNTIFS($P$6:$P$1005,"&gt;"&amp;P84)+COUNTIFS($P$6:P84,P84),""),"")</f>
        <v/>
      </c>
    </row>
    <row r="85">
      <c r="A85" s="5" t="n"/>
      <c r="B85" s="13" t="n"/>
      <c r="C85" s="5" t="n"/>
      <c r="D85" s="16" t="n"/>
      <c r="E85" s="5" t="n"/>
      <c r="F85" s="5" t="n"/>
      <c r="G85" s="13" t="n"/>
      <c r="H85" s="14" t="n"/>
      <c r="I85" s="17" t="n"/>
      <c r="J85" s="17" t="n"/>
      <c r="K85" s="5" t="n"/>
      <c r="L85" s="18">
        <f>IF(OR(A85&amp;""="",NOT(ISNUMBER(H85)),NOT(ISNUMBER(I85))),"",IF(K85="ملغي",0,ROUND(H85*I85,2)))</f>
        <v/>
      </c>
      <c r="M85" s="18">
        <f>IF(L85="","",IF(K85="ملغي",0,ROUND(H85*N(J85),2)))</f>
        <v/>
      </c>
      <c r="N85" s="18">
        <f>IF(L85="","",ROUND(L85-M85,2))</f>
        <v/>
      </c>
      <c r="O85" s="18">
        <f>IF(A85&amp;""="","",SUMIFS('الدفعات'!$C$6:$C$2005,'الدفعات'!$B$6:$B$2005,A85&amp;""))</f>
        <v/>
      </c>
      <c r="P85" s="18">
        <f>IF(L85="","",IF(K85="ملغي","",ROUND(L85-O85,2)))</f>
        <v/>
      </c>
      <c r="Q85" s="6">
        <f>IF(A85&amp;""="","",IF(L85="","بيانات ناقصة",IF(K85="ملغي",IF(O85&gt;0,"ملغي - يُراجع المدفوع","ملغي"),IF(P85&gt;0,IF(O85=0,"لم يدفع","دفع جزءًا"),IF(P85&lt;0,"مدفوع زيادة","مسدد")))))</f>
        <v/>
      </c>
      <c r="R85" s="19">
        <f>IF(OR(A85&amp;""="",NOT(ISNUMBER(G85))),"",G85-'الإعدادات'!$B$4)</f>
        <v/>
      </c>
      <c r="S85" s="6">
        <f>IF(OR(R85="",K85="ملغي"),"",IF(N(P85)&lt;=0,"",IF(R85&lt;0,"سافر وعليه متبقي",IF(R85&lt;='الإعدادات'!$B$5,"سفر قريب ومتبقي",""))))</f>
        <v/>
      </c>
      <c r="T85" s="19">
        <f>IF(ISNUMBER(P85),IF(P85&gt;0,COUNTIFS($P$6:$P$1005,"&gt;"&amp;P85)+COUNTIFS($P$6:P85,P85),""),"")</f>
        <v/>
      </c>
    </row>
    <row r="86">
      <c r="A86" s="5" t="n"/>
      <c r="B86" s="13" t="n"/>
      <c r="C86" s="5" t="n"/>
      <c r="D86" s="16" t="n"/>
      <c r="E86" s="5" t="n"/>
      <c r="F86" s="5" t="n"/>
      <c r="G86" s="13" t="n"/>
      <c r="H86" s="14" t="n"/>
      <c r="I86" s="17" t="n"/>
      <c r="J86" s="17" t="n"/>
      <c r="K86" s="5" t="n"/>
      <c r="L86" s="18">
        <f>IF(OR(A86&amp;""="",NOT(ISNUMBER(H86)),NOT(ISNUMBER(I86))),"",IF(K86="ملغي",0,ROUND(H86*I86,2)))</f>
        <v/>
      </c>
      <c r="M86" s="18">
        <f>IF(L86="","",IF(K86="ملغي",0,ROUND(H86*N(J86),2)))</f>
        <v/>
      </c>
      <c r="N86" s="18">
        <f>IF(L86="","",ROUND(L86-M86,2))</f>
        <v/>
      </c>
      <c r="O86" s="18">
        <f>IF(A86&amp;""="","",SUMIFS('الدفعات'!$C$6:$C$2005,'الدفعات'!$B$6:$B$2005,A86&amp;""))</f>
        <v/>
      </c>
      <c r="P86" s="18">
        <f>IF(L86="","",IF(K86="ملغي","",ROUND(L86-O86,2)))</f>
        <v/>
      </c>
      <c r="Q86" s="6">
        <f>IF(A86&amp;""="","",IF(L86="","بيانات ناقصة",IF(K86="ملغي",IF(O86&gt;0,"ملغي - يُراجع المدفوع","ملغي"),IF(P86&gt;0,IF(O86=0,"لم يدفع","دفع جزءًا"),IF(P86&lt;0,"مدفوع زيادة","مسدد")))))</f>
        <v/>
      </c>
      <c r="R86" s="19">
        <f>IF(OR(A86&amp;""="",NOT(ISNUMBER(G86))),"",G86-'الإعدادات'!$B$4)</f>
        <v/>
      </c>
      <c r="S86" s="6">
        <f>IF(OR(R86="",K86="ملغي"),"",IF(N(P86)&lt;=0,"",IF(R86&lt;0,"سافر وعليه متبقي",IF(R86&lt;='الإعدادات'!$B$5,"سفر قريب ومتبقي",""))))</f>
        <v/>
      </c>
      <c r="T86" s="19">
        <f>IF(ISNUMBER(P86),IF(P86&gt;0,COUNTIFS($P$6:$P$1005,"&gt;"&amp;P86)+COUNTIFS($P$6:P86,P86),""),"")</f>
        <v/>
      </c>
    </row>
    <row r="87">
      <c r="A87" s="5" t="n"/>
      <c r="B87" s="13" t="n"/>
      <c r="C87" s="5" t="n"/>
      <c r="D87" s="16" t="n"/>
      <c r="E87" s="5" t="n"/>
      <c r="F87" s="5" t="n"/>
      <c r="G87" s="13" t="n"/>
      <c r="H87" s="14" t="n"/>
      <c r="I87" s="17" t="n"/>
      <c r="J87" s="17" t="n"/>
      <c r="K87" s="5" t="n"/>
      <c r="L87" s="18">
        <f>IF(OR(A87&amp;""="",NOT(ISNUMBER(H87)),NOT(ISNUMBER(I87))),"",IF(K87="ملغي",0,ROUND(H87*I87,2)))</f>
        <v/>
      </c>
      <c r="M87" s="18">
        <f>IF(L87="","",IF(K87="ملغي",0,ROUND(H87*N(J87),2)))</f>
        <v/>
      </c>
      <c r="N87" s="18">
        <f>IF(L87="","",ROUND(L87-M87,2))</f>
        <v/>
      </c>
      <c r="O87" s="18">
        <f>IF(A87&amp;""="","",SUMIFS('الدفعات'!$C$6:$C$2005,'الدفعات'!$B$6:$B$2005,A87&amp;""))</f>
        <v/>
      </c>
      <c r="P87" s="18">
        <f>IF(L87="","",IF(K87="ملغي","",ROUND(L87-O87,2)))</f>
        <v/>
      </c>
      <c r="Q87" s="6">
        <f>IF(A87&amp;""="","",IF(L87="","بيانات ناقصة",IF(K87="ملغي",IF(O87&gt;0,"ملغي - يُراجع المدفوع","ملغي"),IF(P87&gt;0,IF(O87=0,"لم يدفع","دفع جزءًا"),IF(P87&lt;0,"مدفوع زيادة","مسدد")))))</f>
        <v/>
      </c>
      <c r="R87" s="19">
        <f>IF(OR(A87&amp;""="",NOT(ISNUMBER(G87))),"",G87-'الإعدادات'!$B$4)</f>
        <v/>
      </c>
      <c r="S87" s="6">
        <f>IF(OR(R87="",K87="ملغي"),"",IF(N(P87)&lt;=0,"",IF(R87&lt;0,"سافر وعليه متبقي",IF(R87&lt;='الإعدادات'!$B$5,"سفر قريب ومتبقي",""))))</f>
        <v/>
      </c>
      <c r="T87" s="19">
        <f>IF(ISNUMBER(P87),IF(P87&gt;0,COUNTIFS($P$6:$P$1005,"&gt;"&amp;P87)+COUNTIFS($P$6:P87,P87),""),"")</f>
        <v/>
      </c>
    </row>
    <row r="88">
      <c r="A88" s="5" t="n"/>
      <c r="B88" s="13" t="n"/>
      <c r="C88" s="5" t="n"/>
      <c r="D88" s="16" t="n"/>
      <c r="E88" s="5" t="n"/>
      <c r="F88" s="5" t="n"/>
      <c r="G88" s="13" t="n"/>
      <c r="H88" s="14" t="n"/>
      <c r="I88" s="17" t="n"/>
      <c r="J88" s="17" t="n"/>
      <c r="K88" s="5" t="n"/>
      <c r="L88" s="18">
        <f>IF(OR(A88&amp;""="",NOT(ISNUMBER(H88)),NOT(ISNUMBER(I88))),"",IF(K88="ملغي",0,ROUND(H88*I88,2)))</f>
        <v/>
      </c>
      <c r="M88" s="18">
        <f>IF(L88="","",IF(K88="ملغي",0,ROUND(H88*N(J88),2)))</f>
        <v/>
      </c>
      <c r="N88" s="18">
        <f>IF(L88="","",ROUND(L88-M88,2))</f>
        <v/>
      </c>
      <c r="O88" s="18">
        <f>IF(A88&amp;""="","",SUMIFS('الدفعات'!$C$6:$C$2005,'الدفعات'!$B$6:$B$2005,A88&amp;""))</f>
        <v/>
      </c>
      <c r="P88" s="18">
        <f>IF(L88="","",IF(K88="ملغي","",ROUND(L88-O88,2)))</f>
        <v/>
      </c>
      <c r="Q88" s="6">
        <f>IF(A88&amp;""="","",IF(L88="","بيانات ناقصة",IF(K88="ملغي",IF(O88&gt;0,"ملغي - يُراجع المدفوع","ملغي"),IF(P88&gt;0,IF(O88=0,"لم يدفع","دفع جزءًا"),IF(P88&lt;0,"مدفوع زيادة","مسدد")))))</f>
        <v/>
      </c>
      <c r="R88" s="19">
        <f>IF(OR(A88&amp;""="",NOT(ISNUMBER(G88))),"",G88-'الإعدادات'!$B$4)</f>
        <v/>
      </c>
      <c r="S88" s="6">
        <f>IF(OR(R88="",K88="ملغي"),"",IF(N(P88)&lt;=0,"",IF(R88&lt;0,"سافر وعليه متبقي",IF(R88&lt;='الإعدادات'!$B$5,"سفر قريب ومتبقي",""))))</f>
        <v/>
      </c>
      <c r="T88" s="19">
        <f>IF(ISNUMBER(P88),IF(P88&gt;0,COUNTIFS($P$6:$P$1005,"&gt;"&amp;P88)+COUNTIFS($P$6:P88,P88),""),"")</f>
        <v/>
      </c>
    </row>
    <row r="89">
      <c r="A89" s="5" t="n"/>
      <c r="B89" s="13" t="n"/>
      <c r="C89" s="5" t="n"/>
      <c r="D89" s="16" t="n"/>
      <c r="E89" s="5" t="n"/>
      <c r="F89" s="5" t="n"/>
      <c r="G89" s="13" t="n"/>
      <c r="H89" s="14" t="n"/>
      <c r="I89" s="17" t="n"/>
      <c r="J89" s="17" t="n"/>
      <c r="K89" s="5" t="n"/>
      <c r="L89" s="18">
        <f>IF(OR(A89&amp;""="",NOT(ISNUMBER(H89)),NOT(ISNUMBER(I89))),"",IF(K89="ملغي",0,ROUND(H89*I89,2)))</f>
        <v/>
      </c>
      <c r="M89" s="18">
        <f>IF(L89="","",IF(K89="ملغي",0,ROUND(H89*N(J89),2)))</f>
        <v/>
      </c>
      <c r="N89" s="18">
        <f>IF(L89="","",ROUND(L89-M89,2))</f>
        <v/>
      </c>
      <c r="O89" s="18">
        <f>IF(A89&amp;""="","",SUMIFS('الدفعات'!$C$6:$C$2005,'الدفعات'!$B$6:$B$2005,A89&amp;""))</f>
        <v/>
      </c>
      <c r="P89" s="18">
        <f>IF(L89="","",IF(K89="ملغي","",ROUND(L89-O89,2)))</f>
        <v/>
      </c>
      <c r="Q89" s="6">
        <f>IF(A89&amp;""="","",IF(L89="","بيانات ناقصة",IF(K89="ملغي",IF(O89&gt;0,"ملغي - يُراجع المدفوع","ملغي"),IF(P89&gt;0,IF(O89=0,"لم يدفع","دفع جزءًا"),IF(P89&lt;0,"مدفوع زيادة","مسدد")))))</f>
        <v/>
      </c>
      <c r="R89" s="19">
        <f>IF(OR(A89&amp;""="",NOT(ISNUMBER(G89))),"",G89-'الإعدادات'!$B$4)</f>
        <v/>
      </c>
      <c r="S89" s="6">
        <f>IF(OR(R89="",K89="ملغي"),"",IF(N(P89)&lt;=0,"",IF(R89&lt;0,"سافر وعليه متبقي",IF(R89&lt;='الإعدادات'!$B$5,"سفر قريب ومتبقي",""))))</f>
        <v/>
      </c>
      <c r="T89" s="19">
        <f>IF(ISNUMBER(P89),IF(P89&gt;0,COUNTIFS($P$6:$P$1005,"&gt;"&amp;P89)+COUNTIFS($P$6:P89,P89),""),"")</f>
        <v/>
      </c>
    </row>
    <row r="90">
      <c r="A90" s="5" t="n"/>
      <c r="B90" s="13" t="n"/>
      <c r="C90" s="5" t="n"/>
      <c r="D90" s="16" t="n"/>
      <c r="E90" s="5" t="n"/>
      <c r="F90" s="5" t="n"/>
      <c r="G90" s="13" t="n"/>
      <c r="H90" s="14" t="n"/>
      <c r="I90" s="17" t="n"/>
      <c r="J90" s="17" t="n"/>
      <c r="K90" s="5" t="n"/>
      <c r="L90" s="18">
        <f>IF(OR(A90&amp;""="",NOT(ISNUMBER(H90)),NOT(ISNUMBER(I90))),"",IF(K90="ملغي",0,ROUND(H90*I90,2)))</f>
        <v/>
      </c>
      <c r="M90" s="18">
        <f>IF(L90="","",IF(K90="ملغي",0,ROUND(H90*N(J90),2)))</f>
        <v/>
      </c>
      <c r="N90" s="18">
        <f>IF(L90="","",ROUND(L90-M90,2))</f>
        <v/>
      </c>
      <c r="O90" s="18">
        <f>IF(A90&amp;""="","",SUMIFS('الدفعات'!$C$6:$C$2005,'الدفعات'!$B$6:$B$2005,A90&amp;""))</f>
        <v/>
      </c>
      <c r="P90" s="18">
        <f>IF(L90="","",IF(K90="ملغي","",ROUND(L90-O90,2)))</f>
        <v/>
      </c>
      <c r="Q90" s="6">
        <f>IF(A90&amp;""="","",IF(L90="","بيانات ناقصة",IF(K90="ملغي",IF(O90&gt;0,"ملغي - يُراجع المدفوع","ملغي"),IF(P90&gt;0,IF(O90=0,"لم يدفع","دفع جزءًا"),IF(P90&lt;0,"مدفوع زيادة","مسدد")))))</f>
        <v/>
      </c>
      <c r="R90" s="19">
        <f>IF(OR(A90&amp;""="",NOT(ISNUMBER(G90))),"",G90-'الإعدادات'!$B$4)</f>
        <v/>
      </c>
      <c r="S90" s="6">
        <f>IF(OR(R90="",K90="ملغي"),"",IF(N(P90)&lt;=0,"",IF(R90&lt;0,"سافر وعليه متبقي",IF(R90&lt;='الإعدادات'!$B$5,"سفر قريب ومتبقي",""))))</f>
        <v/>
      </c>
      <c r="T90" s="19">
        <f>IF(ISNUMBER(P90),IF(P90&gt;0,COUNTIFS($P$6:$P$1005,"&gt;"&amp;P90)+COUNTIFS($P$6:P90,P90),""),"")</f>
        <v/>
      </c>
    </row>
    <row r="91">
      <c r="A91" s="5" t="n"/>
      <c r="B91" s="13" t="n"/>
      <c r="C91" s="5" t="n"/>
      <c r="D91" s="16" t="n"/>
      <c r="E91" s="5" t="n"/>
      <c r="F91" s="5" t="n"/>
      <c r="G91" s="13" t="n"/>
      <c r="H91" s="14" t="n"/>
      <c r="I91" s="17" t="n"/>
      <c r="J91" s="17" t="n"/>
      <c r="K91" s="5" t="n"/>
      <c r="L91" s="18">
        <f>IF(OR(A91&amp;""="",NOT(ISNUMBER(H91)),NOT(ISNUMBER(I91))),"",IF(K91="ملغي",0,ROUND(H91*I91,2)))</f>
        <v/>
      </c>
      <c r="M91" s="18">
        <f>IF(L91="","",IF(K91="ملغي",0,ROUND(H91*N(J91),2)))</f>
        <v/>
      </c>
      <c r="N91" s="18">
        <f>IF(L91="","",ROUND(L91-M91,2))</f>
        <v/>
      </c>
      <c r="O91" s="18">
        <f>IF(A91&amp;""="","",SUMIFS('الدفعات'!$C$6:$C$2005,'الدفعات'!$B$6:$B$2005,A91&amp;""))</f>
        <v/>
      </c>
      <c r="P91" s="18">
        <f>IF(L91="","",IF(K91="ملغي","",ROUND(L91-O91,2)))</f>
        <v/>
      </c>
      <c r="Q91" s="6">
        <f>IF(A91&amp;""="","",IF(L91="","بيانات ناقصة",IF(K91="ملغي",IF(O91&gt;0,"ملغي - يُراجع المدفوع","ملغي"),IF(P91&gt;0,IF(O91=0,"لم يدفع","دفع جزءًا"),IF(P91&lt;0,"مدفوع زيادة","مسدد")))))</f>
        <v/>
      </c>
      <c r="R91" s="19">
        <f>IF(OR(A91&amp;""="",NOT(ISNUMBER(G91))),"",G91-'الإعدادات'!$B$4)</f>
        <v/>
      </c>
      <c r="S91" s="6">
        <f>IF(OR(R91="",K91="ملغي"),"",IF(N(P91)&lt;=0,"",IF(R91&lt;0,"سافر وعليه متبقي",IF(R91&lt;='الإعدادات'!$B$5,"سفر قريب ومتبقي",""))))</f>
        <v/>
      </c>
      <c r="T91" s="19">
        <f>IF(ISNUMBER(P91),IF(P91&gt;0,COUNTIFS($P$6:$P$1005,"&gt;"&amp;P91)+COUNTIFS($P$6:P91,P91),""),"")</f>
        <v/>
      </c>
    </row>
    <row r="92">
      <c r="A92" s="5" t="n"/>
      <c r="B92" s="13" t="n"/>
      <c r="C92" s="5" t="n"/>
      <c r="D92" s="16" t="n"/>
      <c r="E92" s="5" t="n"/>
      <c r="F92" s="5" t="n"/>
      <c r="G92" s="13" t="n"/>
      <c r="H92" s="14" t="n"/>
      <c r="I92" s="17" t="n"/>
      <c r="J92" s="17" t="n"/>
      <c r="K92" s="5" t="n"/>
      <c r="L92" s="18">
        <f>IF(OR(A92&amp;""="",NOT(ISNUMBER(H92)),NOT(ISNUMBER(I92))),"",IF(K92="ملغي",0,ROUND(H92*I92,2)))</f>
        <v/>
      </c>
      <c r="M92" s="18">
        <f>IF(L92="","",IF(K92="ملغي",0,ROUND(H92*N(J92),2)))</f>
        <v/>
      </c>
      <c r="N92" s="18">
        <f>IF(L92="","",ROUND(L92-M92,2))</f>
        <v/>
      </c>
      <c r="O92" s="18">
        <f>IF(A92&amp;""="","",SUMIFS('الدفعات'!$C$6:$C$2005,'الدفعات'!$B$6:$B$2005,A92&amp;""))</f>
        <v/>
      </c>
      <c r="P92" s="18">
        <f>IF(L92="","",IF(K92="ملغي","",ROUND(L92-O92,2)))</f>
        <v/>
      </c>
      <c r="Q92" s="6">
        <f>IF(A92&amp;""="","",IF(L92="","بيانات ناقصة",IF(K92="ملغي",IF(O92&gt;0,"ملغي - يُراجع المدفوع","ملغي"),IF(P92&gt;0,IF(O92=0,"لم يدفع","دفع جزءًا"),IF(P92&lt;0,"مدفوع زيادة","مسدد")))))</f>
        <v/>
      </c>
      <c r="R92" s="19">
        <f>IF(OR(A92&amp;""="",NOT(ISNUMBER(G92))),"",G92-'الإعدادات'!$B$4)</f>
        <v/>
      </c>
      <c r="S92" s="6">
        <f>IF(OR(R92="",K92="ملغي"),"",IF(N(P92)&lt;=0,"",IF(R92&lt;0,"سافر وعليه متبقي",IF(R92&lt;='الإعدادات'!$B$5,"سفر قريب ومتبقي",""))))</f>
        <v/>
      </c>
      <c r="T92" s="19">
        <f>IF(ISNUMBER(P92),IF(P92&gt;0,COUNTIFS($P$6:$P$1005,"&gt;"&amp;P92)+COUNTIFS($P$6:P92,P92),""),"")</f>
        <v/>
      </c>
    </row>
    <row r="93">
      <c r="A93" s="5" t="n"/>
      <c r="B93" s="13" t="n"/>
      <c r="C93" s="5" t="n"/>
      <c r="D93" s="16" t="n"/>
      <c r="E93" s="5" t="n"/>
      <c r="F93" s="5" t="n"/>
      <c r="G93" s="13" t="n"/>
      <c r="H93" s="14" t="n"/>
      <c r="I93" s="17" t="n"/>
      <c r="J93" s="17" t="n"/>
      <c r="K93" s="5" t="n"/>
      <c r="L93" s="18">
        <f>IF(OR(A93&amp;""="",NOT(ISNUMBER(H93)),NOT(ISNUMBER(I93))),"",IF(K93="ملغي",0,ROUND(H93*I93,2)))</f>
        <v/>
      </c>
      <c r="M93" s="18">
        <f>IF(L93="","",IF(K93="ملغي",0,ROUND(H93*N(J93),2)))</f>
        <v/>
      </c>
      <c r="N93" s="18">
        <f>IF(L93="","",ROUND(L93-M93,2))</f>
        <v/>
      </c>
      <c r="O93" s="18">
        <f>IF(A93&amp;""="","",SUMIFS('الدفعات'!$C$6:$C$2005,'الدفعات'!$B$6:$B$2005,A93&amp;""))</f>
        <v/>
      </c>
      <c r="P93" s="18">
        <f>IF(L93="","",IF(K93="ملغي","",ROUND(L93-O93,2)))</f>
        <v/>
      </c>
      <c r="Q93" s="6">
        <f>IF(A93&amp;""="","",IF(L93="","بيانات ناقصة",IF(K93="ملغي",IF(O93&gt;0,"ملغي - يُراجع المدفوع","ملغي"),IF(P93&gt;0,IF(O93=0,"لم يدفع","دفع جزءًا"),IF(P93&lt;0,"مدفوع زيادة","مسدد")))))</f>
        <v/>
      </c>
      <c r="R93" s="19">
        <f>IF(OR(A93&amp;""="",NOT(ISNUMBER(G93))),"",G93-'الإعدادات'!$B$4)</f>
        <v/>
      </c>
      <c r="S93" s="6">
        <f>IF(OR(R93="",K93="ملغي"),"",IF(N(P93)&lt;=0,"",IF(R93&lt;0,"سافر وعليه متبقي",IF(R93&lt;='الإعدادات'!$B$5,"سفر قريب ومتبقي",""))))</f>
        <v/>
      </c>
      <c r="T93" s="19">
        <f>IF(ISNUMBER(P93),IF(P93&gt;0,COUNTIFS($P$6:$P$1005,"&gt;"&amp;P93)+COUNTIFS($P$6:P93,P93),""),"")</f>
        <v/>
      </c>
    </row>
    <row r="94">
      <c r="A94" s="5" t="n"/>
      <c r="B94" s="13" t="n"/>
      <c r="C94" s="5" t="n"/>
      <c r="D94" s="16" t="n"/>
      <c r="E94" s="5" t="n"/>
      <c r="F94" s="5" t="n"/>
      <c r="G94" s="13" t="n"/>
      <c r="H94" s="14" t="n"/>
      <c r="I94" s="17" t="n"/>
      <c r="J94" s="17" t="n"/>
      <c r="K94" s="5" t="n"/>
      <c r="L94" s="18">
        <f>IF(OR(A94&amp;""="",NOT(ISNUMBER(H94)),NOT(ISNUMBER(I94))),"",IF(K94="ملغي",0,ROUND(H94*I94,2)))</f>
        <v/>
      </c>
      <c r="M94" s="18">
        <f>IF(L94="","",IF(K94="ملغي",0,ROUND(H94*N(J94),2)))</f>
        <v/>
      </c>
      <c r="N94" s="18">
        <f>IF(L94="","",ROUND(L94-M94,2))</f>
        <v/>
      </c>
      <c r="O94" s="18">
        <f>IF(A94&amp;""="","",SUMIFS('الدفعات'!$C$6:$C$2005,'الدفعات'!$B$6:$B$2005,A94&amp;""))</f>
        <v/>
      </c>
      <c r="P94" s="18">
        <f>IF(L94="","",IF(K94="ملغي","",ROUND(L94-O94,2)))</f>
        <v/>
      </c>
      <c r="Q94" s="6">
        <f>IF(A94&amp;""="","",IF(L94="","بيانات ناقصة",IF(K94="ملغي",IF(O94&gt;0,"ملغي - يُراجع المدفوع","ملغي"),IF(P94&gt;0,IF(O94=0,"لم يدفع","دفع جزءًا"),IF(P94&lt;0,"مدفوع زيادة","مسدد")))))</f>
        <v/>
      </c>
      <c r="R94" s="19">
        <f>IF(OR(A94&amp;""="",NOT(ISNUMBER(G94))),"",G94-'الإعدادات'!$B$4)</f>
        <v/>
      </c>
      <c r="S94" s="6">
        <f>IF(OR(R94="",K94="ملغي"),"",IF(N(P94)&lt;=0,"",IF(R94&lt;0,"سافر وعليه متبقي",IF(R94&lt;='الإعدادات'!$B$5,"سفر قريب ومتبقي",""))))</f>
        <v/>
      </c>
      <c r="T94" s="19">
        <f>IF(ISNUMBER(P94),IF(P94&gt;0,COUNTIFS($P$6:$P$1005,"&gt;"&amp;P94)+COUNTIFS($P$6:P94,P94),""),"")</f>
        <v/>
      </c>
    </row>
    <row r="95">
      <c r="A95" s="5" t="n"/>
      <c r="B95" s="13" t="n"/>
      <c r="C95" s="5" t="n"/>
      <c r="D95" s="16" t="n"/>
      <c r="E95" s="5" t="n"/>
      <c r="F95" s="5" t="n"/>
      <c r="G95" s="13" t="n"/>
      <c r="H95" s="14" t="n"/>
      <c r="I95" s="17" t="n"/>
      <c r="J95" s="17" t="n"/>
      <c r="K95" s="5" t="n"/>
      <c r="L95" s="18">
        <f>IF(OR(A95&amp;""="",NOT(ISNUMBER(H95)),NOT(ISNUMBER(I95))),"",IF(K95="ملغي",0,ROUND(H95*I95,2)))</f>
        <v/>
      </c>
      <c r="M95" s="18">
        <f>IF(L95="","",IF(K95="ملغي",0,ROUND(H95*N(J95),2)))</f>
        <v/>
      </c>
      <c r="N95" s="18">
        <f>IF(L95="","",ROUND(L95-M95,2))</f>
        <v/>
      </c>
      <c r="O95" s="18">
        <f>IF(A95&amp;""="","",SUMIFS('الدفعات'!$C$6:$C$2005,'الدفعات'!$B$6:$B$2005,A95&amp;""))</f>
        <v/>
      </c>
      <c r="P95" s="18">
        <f>IF(L95="","",IF(K95="ملغي","",ROUND(L95-O95,2)))</f>
        <v/>
      </c>
      <c r="Q95" s="6">
        <f>IF(A95&amp;""="","",IF(L95="","بيانات ناقصة",IF(K95="ملغي",IF(O95&gt;0,"ملغي - يُراجع المدفوع","ملغي"),IF(P95&gt;0,IF(O95=0,"لم يدفع","دفع جزءًا"),IF(P95&lt;0,"مدفوع زيادة","مسدد")))))</f>
        <v/>
      </c>
      <c r="R95" s="19">
        <f>IF(OR(A95&amp;""="",NOT(ISNUMBER(G95))),"",G95-'الإعدادات'!$B$4)</f>
        <v/>
      </c>
      <c r="S95" s="6">
        <f>IF(OR(R95="",K95="ملغي"),"",IF(N(P95)&lt;=0,"",IF(R95&lt;0,"سافر وعليه متبقي",IF(R95&lt;='الإعدادات'!$B$5,"سفر قريب ومتبقي",""))))</f>
        <v/>
      </c>
      <c r="T95" s="19">
        <f>IF(ISNUMBER(P95),IF(P95&gt;0,COUNTIFS($P$6:$P$1005,"&gt;"&amp;P95)+COUNTIFS($P$6:P95,P95),""),"")</f>
        <v/>
      </c>
    </row>
    <row r="96">
      <c r="A96" s="5" t="n"/>
      <c r="B96" s="13" t="n"/>
      <c r="C96" s="5" t="n"/>
      <c r="D96" s="16" t="n"/>
      <c r="E96" s="5" t="n"/>
      <c r="F96" s="5" t="n"/>
      <c r="G96" s="13" t="n"/>
      <c r="H96" s="14" t="n"/>
      <c r="I96" s="17" t="n"/>
      <c r="J96" s="17" t="n"/>
      <c r="K96" s="5" t="n"/>
      <c r="L96" s="18">
        <f>IF(OR(A96&amp;""="",NOT(ISNUMBER(H96)),NOT(ISNUMBER(I96))),"",IF(K96="ملغي",0,ROUND(H96*I96,2)))</f>
        <v/>
      </c>
      <c r="M96" s="18">
        <f>IF(L96="","",IF(K96="ملغي",0,ROUND(H96*N(J96),2)))</f>
        <v/>
      </c>
      <c r="N96" s="18">
        <f>IF(L96="","",ROUND(L96-M96,2))</f>
        <v/>
      </c>
      <c r="O96" s="18">
        <f>IF(A96&amp;""="","",SUMIFS('الدفعات'!$C$6:$C$2005,'الدفعات'!$B$6:$B$2005,A96&amp;""))</f>
        <v/>
      </c>
      <c r="P96" s="18">
        <f>IF(L96="","",IF(K96="ملغي","",ROUND(L96-O96,2)))</f>
        <v/>
      </c>
      <c r="Q96" s="6">
        <f>IF(A96&amp;""="","",IF(L96="","بيانات ناقصة",IF(K96="ملغي",IF(O96&gt;0,"ملغي - يُراجع المدفوع","ملغي"),IF(P96&gt;0,IF(O96=0,"لم يدفع","دفع جزءًا"),IF(P96&lt;0,"مدفوع زيادة","مسدد")))))</f>
        <v/>
      </c>
      <c r="R96" s="19">
        <f>IF(OR(A96&amp;""="",NOT(ISNUMBER(G96))),"",G96-'الإعدادات'!$B$4)</f>
        <v/>
      </c>
      <c r="S96" s="6">
        <f>IF(OR(R96="",K96="ملغي"),"",IF(N(P96)&lt;=0,"",IF(R96&lt;0,"سافر وعليه متبقي",IF(R96&lt;='الإعدادات'!$B$5,"سفر قريب ومتبقي",""))))</f>
        <v/>
      </c>
      <c r="T96" s="19">
        <f>IF(ISNUMBER(P96),IF(P96&gt;0,COUNTIFS($P$6:$P$1005,"&gt;"&amp;P96)+COUNTIFS($P$6:P96,P96),""),"")</f>
        <v/>
      </c>
    </row>
    <row r="97">
      <c r="A97" s="5" t="n"/>
      <c r="B97" s="13" t="n"/>
      <c r="C97" s="5" t="n"/>
      <c r="D97" s="16" t="n"/>
      <c r="E97" s="5" t="n"/>
      <c r="F97" s="5" t="n"/>
      <c r="G97" s="13" t="n"/>
      <c r="H97" s="14" t="n"/>
      <c r="I97" s="17" t="n"/>
      <c r="J97" s="17" t="n"/>
      <c r="K97" s="5" t="n"/>
      <c r="L97" s="18">
        <f>IF(OR(A97&amp;""="",NOT(ISNUMBER(H97)),NOT(ISNUMBER(I97))),"",IF(K97="ملغي",0,ROUND(H97*I97,2)))</f>
        <v/>
      </c>
      <c r="M97" s="18">
        <f>IF(L97="","",IF(K97="ملغي",0,ROUND(H97*N(J97),2)))</f>
        <v/>
      </c>
      <c r="N97" s="18">
        <f>IF(L97="","",ROUND(L97-M97,2))</f>
        <v/>
      </c>
      <c r="O97" s="18">
        <f>IF(A97&amp;""="","",SUMIFS('الدفعات'!$C$6:$C$2005,'الدفعات'!$B$6:$B$2005,A97&amp;""))</f>
        <v/>
      </c>
      <c r="P97" s="18">
        <f>IF(L97="","",IF(K97="ملغي","",ROUND(L97-O97,2)))</f>
        <v/>
      </c>
      <c r="Q97" s="6">
        <f>IF(A97&amp;""="","",IF(L97="","بيانات ناقصة",IF(K97="ملغي",IF(O97&gt;0,"ملغي - يُراجع المدفوع","ملغي"),IF(P97&gt;0,IF(O97=0,"لم يدفع","دفع جزءًا"),IF(P97&lt;0,"مدفوع زيادة","مسدد")))))</f>
        <v/>
      </c>
      <c r="R97" s="19">
        <f>IF(OR(A97&amp;""="",NOT(ISNUMBER(G97))),"",G97-'الإعدادات'!$B$4)</f>
        <v/>
      </c>
      <c r="S97" s="6">
        <f>IF(OR(R97="",K97="ملغي"),"",IF(N(P97)&lt;=0,"",IF(R97&lt;0,"سافر وعليه متبقي",IF(R97&lt;='الإعدادات'!$B$5,"سفر قريب ومتبقي",""))))</f>
        <v/>
      </c>
      <c r="T97" s="19">
        <f>IF(ISNUMBER(P97),IF(P97&gt;0,COUNTIFS($P$6:$P$1005,"&gt;"&amp;P97)+COUNTIFS($P$6:P97,P97),""),"")</f>
        <v/>
      </c>
    </row>
    <row r="98">
      <c r="A98" s="5" t="n"/>
      <c r="B98" s="13" t="n"/>
      <c r="C98" s="5" t="n"/>
      <c r="D98" s="16" t="n"/>
      <c r="E98" s="5" t="n"/>
      <c r="F98" s="5" t="n"/>
      <c r="G98" s="13" t="n"/>
      <c r="H98" s="14" t="n"/>
      <c r="I98" s="17" t="n"/>
      <c r="J98" s="17" t="n"/>
      <c r="K98" s="5" t="n"/>
      <c r="L98" s="18">
        <f>IF(OR(A98&amp;""="",NOT(ISNUMBER(H98)),NOT(ISNUMBER(I98))),"",IF(K98="ملغي",0,ROUND(H98*I98,2)))</f>
        <v/>
      </c>
      <c r="M98" s="18">
        <f>IF(L98="","",IF(K98="ملغي",0,ROUND(H98*N(J98),2)))</f>
        <v/>
      </c>
      <c r="N98" s="18">
        <f>IF(L98="","",ROUND(L98-M98,2))</f>
        <v/>
      </c>
      <c r="O98" s="18">
        <f>IF(A98&amp;""="","",SUMIFS('الدفعات'!$C$6:$C$2005,'الدفعات'!$B$6:$B$2005,A98&amp;""))</f>
        <v/>
      </c>
      <c r="P98" s="18">
        <f>IF(L98="","",IF(K98="ملغي","",ROUND(L98-O98,2)))</f>
        <v/>
      </c>
      <c r="Q98" s="6">
        <f>IF(A98&amp;""="","",IF(L98="","بيانات ناقصة",IF(K98="ملغي",IF(O98&gt;0,"ملغي - يُراجع المدفوع","ملغي"),IF(P98&gt;0,IF(O98=0,"لم يدفع","دفع جزءًا"),IF(P98&lt;0,"مدفوع زيادة","مسدد")))))</f>
        <v/>
      </c>
      <c r="R98" s="19">
        <f>IF(OR(A98&amp;""="",NOT(ISNUMBER(G98))),"",G98-'الإعدادات'!$B$4)</f>
        <v/>
      </c>
      <c r="S98" s="6">
        <f>IF(OR(R98="",K98="ملغي"),"",IF(N(P98)&lt;=0,"",IF(R98&lt;0,"سافر وعليه متبقي",IF(R98&lt;='الإعدادات'!$B$5,"سفر قريب ومتبقي",""))))</f>
        <v/>
      </c>
      <c r="T98" s="19">
        <f>IF(ISNUMBER(P98),IF(P98&gt;0,COUNTIFS($P$6:$P$1005,"&gt;"&amp;P98)+COUNTIFS($P$6:P98,P98),""),"")</f>
        <v/>
      </c>
    </row>
    <row r="99">
      <c r="A99" s="5" t="n"/>
      <c r="B99" s="13" t="n"/>
      <c r="C99" s="5" t="n"/>
      <c r="D99" s="16" t="n"/>
      <c r="E99" s="5" t="n"/>
      <c r="F99" s="5" t="n"/>
      <c r="G99" s="13" t="n"/>
      <c r="H99" s="14" t="n"/>
      <c r="I99" s="17" t="n"/>
      <c r="J99" s="17" t="n"/>
      <c r="K99" s="5" t="n"/>
      <c r="L99" s="18">
        <f>IF(OR(A99&amp;""="",NOT(ISNUMBER(H99)),NOT(ISNUMBER(I99))),"",IF(K99="ملغي",0,ROUND(H99*I99,2)))</f>
        <v/>
      </c>
      <c r="M99" s="18">
        <f>IF(L99="","",IF(K99="ملغي",0,ROUND(H99*N(J99),2)))</f>
        <v/>
      </c>
      <c r="N99" s="18">
        <f>IF(L99="","",ROUND(L99-M99,2))</f>
        <v/>
      </c>
      <c r="O99" s="18">
        <f>IF(A99&amp;""="","",SUMIFS('الدفعات'!$C$6:$C$2005,'الدفعات'!$B$6:$B$2005,A99&amp;""))</f>
        <v/>
      </c>
      <c r="P99" s="18">
        <f>IF(L99="","",IF(K99="ملغي","",ROUND(L99-O99,2)))</f>
        <v/>
      </c>
      <c r="Q99" s="6">
        <f>IF(A99&amp;""="","",IF(L99="","بيانات ناقصة",IF(K99="ملغي",IF(O99&gt;0,"ملغي - يُراجع المدفوع","ملغي"),IF(P99&gt;0,IF(O99=0,"لم يدفع","دفع جزءًا"),IF(P99&lt;0,"مدفوع زيادة","مسدد")))))</f>
        <v/>
      </c>
      <c r="R99" s="19">
        <f>IF(OR(A99&amp;""="",NOT(ISNUMBER(G99))),"",G99-'الإعدادات'!$B$4)</f>
        <v/>
      </c>
      <c r="S99" s="6">
        <f>IF(OR(R99="",K99="ملغي"),"",IF(N(P99)&lt;=0,"",IF(R99&lt;0,"سافر وعليه متبقي",IF(R99&lt;='الإعدادات'!$B$5,"سفر قريب ومتبقي",""))))</f>
        <v/>
      </c>
      <c r="T99" s="19">
        <f>IF(ISNUMBER(P99),IF(P99&gt;0,COUNTIFS($P$6:$P$1005,"&gt;"&amp;P99)+COUNTIFS($P$6:P99,P99),""),"")</f>
        <v/>
      </c>
    </row>
    <row r="100">
      <c r="A100" s="5" t="n"/>
      <c r="B100" s="13" t="n"/>
      <c r="C100" s="5" t="n"/>
      <c r="D100" s="16" t="n"/>
      <c r="E100" s="5" t="n"/>
      <c r="F100" s="5" t="n"/>
      <c r="G100" s="13" t="n"/>
      <c r="H100" s="14" t="n"/>
      <c r="I100" s="17" t="n"/>
      <c r="J100" s="17" t="n"/>
      <c r="K100" s="5" t="n"/>
      <c r="L100" s="18">
        <f>IF(OR(A100&amp;""="",NOT(ISNUMBER(H100)),NOT(ISNUMBER(I100))),"",IF(K100="ملغي",0,ROUND(H100*I100,2)))</f>
        <v/>
      </c>
      <c r="M100" s="18">
        <f>IF(L100="","",IF(K100="ملغي",0,ROUND(H100*N(J100),2)))</f>
        <v/>
      </c>
      <c r="N100" s="18">
        <f>IF(L100="","",ROUND(L100-M100,2))</f>
        <v/>
      </c>
      <c r="O100" s="18">
        <f>IF(A100&amp;""="","",SUMIFS('الدفعات'!$C$6:$C$2005,'الدفعات'!$B$6:$B$2005,A100&amp;""))</f>
        <v/>
      </c>
      <c r="P100" s="18">
        <f>IF(L100="","",IF(K100="ملغي","",ROUND(L100-O100,2)))</f>
        <v/>
      </c>
      <c r="Q100" s="6">
        <f>IF(A100&amp;""="","",IF(L100="","بيانات ناقصة",IF(K100="ملغي",IF(O100&gt;0,"ملغي - يُراجع المدفوع","ملغي"),IF(P100&gt;0,IF(O100=0,"لم يدفع","دفع جزءًا"),IF(P100&lt;0,"مدفوع زيادة","مسدد")))))</f>
        <v/>
      </c>
      <c r="R100" s="19">
        <f>IF(OR(A100&amp;""="",NOT(ISNUMBER(G100))),"",G100-'الإعدادات'!$B$4)</f>
        <v/>
      </c>
      <c r="S100" s="6">
        <f>IF(OR(R100="",K100="ملغي"),"",IF(N(P100)&lt;=0,"",IF(R100&lt;0,"سافر وعليه متبقي",IF(R100&lt;='الإعدادات'!$B$5,"سفر قريب ومتبقي",""))))</f>
        <v/>
      </c>
      <c r="T100" s="19">
        <f>IF(ISNUMBER(P100),IF(P100&gt;0,COUNTIFS($P$6:$P$1005,"&gt;"&amp;P100)+COUNTIFS($P$6:P100,P100),""),"")</f>
        <v/>
      </c>
    </row>
    <row r="101">
      <c r="A101" s="5" t="n"/>
      <c r="B101" s="13" t="n"/>
      <c r="C101" s="5" t="n"/>
      <c r="D101" s="16" t="n"/>
      <c r="E101" s="5" t="n"/>
      <c r="F101" s="5" t="n"/>
      <c r="G101" s="13" t="n"/>
      <c r="H101" s="14" t="n"/>
      <c r="I101" s="17" t="n"/>
      <c r="J101" s="17" t="n"/>
      <c r="K101" s="5" t="n"/>
      <c r="L101" s="18">
        <f>IF(OR(A101&amp;""="",NOT(ISNUMBER(H101)),NOT(ISNUMBER(I101))),"",IF(K101="ملغي",0,ROUND(H101*I101,2)))</f>
        <v/>
      </c>
      <c r="M101" s="18">
        <f>IF(L101="","",IF(K101="ملغي",0,ROUND(H101*N(J101),2)))</f>
        <v/>
      </c>
      <c r="N101" s="18">
        <f>IF(L101="","",ROUND(L101-M101,2))</f>
        <v/>
      </c>
      <c r="O101" s="18">
        <f>IF(A101&amp;""="","",SUMIFS('الدفعات'!$C$6:$C$2005,'الدفعات'!$B$6:$B$2005,A101&amp;""))</f>
        <v/>
      </c>
      <c r="P101" s="18">
        <f>IF(L101="","",IF(K101="ملغي","",ROUND(L101-O101,2)))</f>
        <v/>
      </c>
      <c r="Q101" s="6">
        <f>IF(A101&amp;""="","",IF(L101="","بيانات ناقصة",IF(K101="ملغي",IF(O101&gt;0,"ملغي - يُراجع المدفوع","ملغي"),IF(P101&gt;0,IF(O101=0,"لم يدفع","دفع جزءًا"),IF(P101&lt;0,"مدفوع زيادة","مسدد")))))</f>
        <v/>
      </c>
      <c r="R101" s="19">
        <f>IF(OR(A101&amp;""="",NOT(ISNUMBER(G101))),"",G101-'الإعدادات'!$B$4)</f>
        <v/>
      </c>
      <c r="S101" s="6">
        <f>IF(OR(R101="",K101="ملغي"),"",IF(N(P101)&lt;=0,"",IF(R101&lt;0,"سافر وعليه متبقي",IF(R101&lt;='الإعدادات'!$B$5,"سفر قريب ومتبقي",""))))</f>
        <v/>
      </c>
      <c r="T101" s="19">
        <f>IF(ISNUMBER(P101),IF(P101&gt;0,COUNTIFS($P$6:$P$1005,"&gt;"&amp;P101)+COUNTIFS($P$6:P101,P101),""),"")</f>
        <v/>
      </c>
    </row>
    <row r="102">
      <c r="A102" s="5" t="n"/>
      <c r="B102" s="13" t="n"/>
      <c r="C102" s="5" t="n"/>
      <c r="D102" s="16" t="n"/>
      <c r="E102" s="5" t="n"/>
      <c r="F102" s="5" t="n"/>
      <c r="G102" s="13" t="n"/>
      <c r="H102" s="14" t="n"/>
      <c r="I102" s="17" t="n"/>
      <c r="J102" s="17" t="n"/>
      <c r="K102" s="5" t="n"/>
      <c r="L102" s="18">
        <f>IF(OR(A102&amp;""="",NOT(ISNUMBER(H102)),NOT(ISNUMBER(I102))),"",IF(K102="ملغي",0,ROUND(H102*I102,2)))</f>
        <v/>
      </c>
      <c r="M102" s="18">
        <f>IF(L102="","",IF(K102="ملغي",0,ROUND(H102*N(J102),2)))</f>
        <v/>
      </c>
      <c r="N102" s="18">
        <f>IF(L102="","",ROUND(L102-M102,2))</f>
        <v/>
      </c>
      <c r="O102" s="18">
        <f>IF(A102&amp;""="","",SUMIFS('الدفعات'!$C$6:$C$2005,'الدفعات'!$B$6:$B$2005,A102&amp;""))</f>
        <v/>
      </c>
      <c r="P102" s="18">
        <f>IF(L102="","",IF(K102="ملغي","",ROUND(L102-O102,2)))</f>
        <v/>
      </c>
      <c r="Q102" s="6">
        <f>IF(A102&amp;""="","",IF(L102="","بيانات ناقصة",IF(K102="ملغي",IF(O102&gt;0,"ملغي - يُراجع المدفوع","ملغي"),IF(P102&gt;0,IF(O102=0,"لم يدفع","دفع جزءًا"),IF(P102&lt;0,"مدفوع زيادة","مسدد")))))</f>
        <v/>
      </c>
      <c r="R102" s="19">
        <f>IF(OR(A102&amp;""="",NOT(ISNUMBER(G102))),"",G102-'الإعدادات'!$B$4)</f>
        <v/>
      </c>
      <c r="S102" s="6">
        <f>IF(OR(R102="",K102="ملغي"),"",IF(N(P102)&lt;=0,"",IF(R102&lt;0,"سافر وعليه متبقي",IF(R102&lt;='الإعدادات'!$B$5,"سفر قريب ومتبقي",""))))</f>
        <v/>
      </c>
      <c r="T102" s="19">
        <f>IF(ISNUMBER(P102),IF(P102&gt;0,COUNTIFS($P$6:$P$1005,"&gt;"&amp;P102)+COUNTIFS($P$6:P102,P102),""),"")</f>
        <v/>
      </c>
    </row>
    <row r="103">
      <c r="A103" s="5" t="n"/>
      <c r="B103" s="13" t="n"/>
      <c r="C103" s="5" t="n"/>
      <c r="D103" s="16" t="n"/>
      <c r="E103" s="5" t="n"/>
      <c r="F103" s="5" t="n"/>
      <c r="G103" s="13" t="n"/>
      <c r="H103" s="14" t="n"/>
      <c r="I103" s="17" t="n"/>
      <c r="J103" s="17" t="n"/>
      <c r="K103" s="5" t="n"/>
      <c r="L103" s="18">
        <f>IF(OR(A103&amp;""="",NOT(ISNUMBER(H103)),NOT(ISNUMBER(I103))),"",IF(K103="ملغي",0,ROUND(H103*I103,2)))</f>
        <v/>
      </c>
      <c r="M103" s="18">
        <f>IF(L103="","",IF(K103="ملغي",0,ROUND(H103*N(J103),2)))</f>
        <v/>
      </c>
      <c r="N103" s="18">
        <f>IF(L103="","",ROUND(L103-M103,2))</f>
        <v/>
      </c>
      <c r="O103" s="18">
        <f>IF(A103&amp;""="","",SUMIFS('الدفعات'!$C$6:$C$2005,'الدفعات'!$B$6:$B$2005,A103&amp;""))</f>
        <v/>
      </c>
      <c r="P103" s="18">
        <f>IF(L103="","",IF(K103="ملغي","",ROUND(L103-O103,2)))</f>
        <v/>
      </c>
      <c r="Q103" s="6">
        <f>IF(A103&amp;""="","",IF(L103="","بيانات ناقصة",IF(K103="ملغي",IF(O103&gt;0,"ملغي - يُراجع المدفوع","ملغي"),IF(P103&gt;0,IF(O103=0,"لم يدفع","دفع جزءًا"),IF(P103&lt;0,"مدفوع زيادة","مسدد")))))</f>
        <v/>
      </c>
      <c r="R103" s="19">
        <f>IF(OR(A103&amp;""="",NOT(ISNUMBER(G103))),"",G103-'الإعدادات'!$B$4)</f>
        <v/>
      </c>
      <c r="S103" s="6">
        <f>IF(OR(R103="",K103="ملغي"),"",IF(N(P103)&lt;=0,"",IF(R103&lt;0,"سافر وعليه متبقي",IF(R103&lt;='الإعدادات'!$B$5,"سفر قريب ومتبقي",""))))</f>
        <v/>
      </c>
      <c r="T103" s="19">
        <f>IF(ISNUMBER(P103),IF(P103&gt;0,COUNTIFS($P$6:$P$1005,"&gt;"&amp;P103)+COUNTIFS($P$6:P103,P103),""),"")</f>
        <v/>
      </c>
    </row>
    <row r="104">
      <c r="A104" s="5" t="n"/>
      <c r="B104" s="13" t="n"/>
      <c r="C104" s="5" t="n"/>
      <c r="D104" s="16" t="n"/>
      <c r="E104" s="5" t="n"/>
      <c r="F104" s="5" t="n"/>
      <c r="G104" s="13" t="n"/>
      <c r="H104" s="14" t="n"/>
      <c r="I104" s="17" t="n"/>
      <c r="J104" s="17" t="n"/>
      <c r="K104" s="5" t="n"/>
      <c r="L104" s="18">
        <f>IF(OR(A104&amp;""="",NOT(ISNUMBER(H104)),NOT(ISNUMBER(I104))),"",IF(K104="ملغي",0,ROUND(H104*I104,2)))</f>
        <v/>
      </c>
      <c r="M104" s="18">
        <f>IF(L104="","",IF(K104="ملغي",0,ROUND(H104*N(J104),2)))</f>
        <v/>
      </c>
      <c r="N104" s="18">
        <f>IF(L104="","",ROUND(L104-M104,2))</f>
        <v/>
      </c>
      <c r="O104" s="18">
        <f>IF(A104&amp;""="","",SUMIFS('الدفعات'!$C$6:$C$2005,'الدفعات'!$B$6:$B$2005,A104&amp;""))</f>
        <v/>
      </c>
      <c r="P104" s="18">
        <f>IF(L104="","",IF(K104="ملغي","",ROUND(L104-O104,2)))</f>
        <v/>
      </c>
      <c r="Q104" s="6">
        <f>IF(A104&amp;""="","",IF(L104="","بيانات ناقصة",IF(K104="ملغي",IF(O104&gt;0,"ملغي - يُراجع المدفوع","ملغي"),IF(P104&gt;0,IF(O104=0,"لم يدفع","دفع جزءًا"),IF(P104&lt;0,"مدفوع زيادة","مسدد")))))</f>
        <v/>
      </c>
      <c r="R104" s="19">
        <f>IF(OR(A104&amp;""="",NOT(ISNUMBER(G104))),"",G104-'الإعدادات'!$B$4)</f>
        <v/>
      </c>
      <c r="S104" s="6">
        <f>IF(OR(R104="",K104="ملغي"),"",IF(N(P104)&lt;=0,"",IF(R104&lt;0,"سافر وعليه متبقي",IF(R104&lt;='الإعدادات'!$B$5,"سفر قريب ومتبقي",""))))</f>
        <v/>
      </c>
      <c r="T104" s="19">
        <f>IF(ISNUMBER(P104),IF(P104&gt;0,COUNTIFS($P$6:$P$1005,"&gt;"&amp;P104)+COUNTIFS($P$6:P104,P104),""),"")</f>
        <v/>
      </c>
    </row>
    <row r="105">
      <c r="A105" s="5" t="n"/>
      <c r="B105" s="13" t="n"/>
      <c r="C105" s="5" t="n"/>
      <c r="D105" s="16" t="n"/>
      <c r="E105" s="5" t="n"/>
      <c r="F105" s="5" t="n"/>
      <c r="G105" s="13" t="n"/>
      <c r="H105" s="14" t="n"/>
      <c r="I105" s="17" t="n"/>
      <c r="J105" s="17" t="n"/>
      <c r="K105" s="5" t="n"/>
      <c r="L105" s="18">
        <f>IF(OR(A105&amp;""="",NOT(ISNUMBER(H105)),NOT(ISNUMBER(I105))),"",IF(K105="ملغي",0,ROUND(H105*I105,2)))</f>
        <v/>
      </c>
      <c r="M105" s="18">
        <f>IF(L105="","",IF(K105="ملغي",0,ROUND(H105*N(J105),2)))</f>
        <v/>
      </c>
      <c r="N105" s="18">
        <f>IF(L105="","",ROUND(L105-M105,2))</f>
        <v/>
      </c>
      <c r="O105" s="18">
        <f>IF(A105&amp;""="","",SUMIFS('الدفعات'!$C$6:$C$2005,'الدفعات'!$B$6:$B$2005,A105&amp;""))</f>
        <v/>
      </c>
      <c r="P105" s="18">
        <f>IF(L105="","",IF(K105="ملغي","",ROUND(L105-O105,2)))</f>
        <v/>
      </c>
      <c r="Q105" s="6">
        <f>IF(A105&amp;""="","",IF(L105="","بيانات ناقصة",IF(K105="ملغي",IF(O105&gt;0,"ملغي - يُراجع المدفوع","ملغي"),IF(P105&gt;0,IF(O105=0,"لم يدفع","دفع جزءًا"),IF(P105&lt;0,"مدفوع زيادة","مسدد")))))</f>
        <v/>
      </c>
      <c r="R105" s="19">
        <f>IF(OR(A105&amp;""="",NOT(ISNUMBER(G105))),"",G105-'الإعدادات'!$B$4)</f>
        <v/>
      </c>
      <c r="S105" s="6">
        <f>IF(OR(R105="",K105="ملغي"),"",IF(N(P105)&lt;=0,"",IF(R105&lt;0,"سافر وعليه متبقي",IF(R105&lt;='الإعدادات'!$B$5,"سفر قريب ومتبقي",""))))</f>
        <v/>
      </c>
      <c r="T105" s="19">
        <f>IF(ISNUMBER(P105),IF(P105&gt;0,COUNTIFS($P$6:$P$1005,"&gt;"&amp;P105)+COUNTIFS($P$6:P105,P105),""),"")</f>
        <v/>
      </c>
    </row>
    <row r="106">
      <c r="A106" s="5" t="n"/>
      <c r="B106" s="13" t="n"/>
      <c r="C106" s="5" t="n"/>
      <c r="D106" s="16" t="n"/>
      <c r="E106" s="5" t="n"/>
      <c r="F106" s="5" t="n"/>
      <c r="G106" s="13" t="n"/>
      <c r="H106" s="14" t="n"/>
      <c r="I106" s="17" t="n"/>
      <c r="J106" s="17" t="n"/>
      <c r="K106" s="5" t="n"/>
      <c r="L106" s="18">
        <f>IF(OR(A106&amp;""="",NOT(ISNUMBER(H106)),NOT(ISNUMBER(I106))),"",IF(K106="ملغي",0,ROUND(H106*I106,2)))</f>
        <v/>
      </c>
      <c r="M106" s="18">
        <f>IF(L106="","",IF(K106="ملغي",0,ROUND(H106*N(J106),2)))</f>
        <v/>
      </c>
      <c r="N106" s="18">
        <f>IF(L106="","",ROUND(L106-M106,2))</f>
        <v/>
      </c>
      <c r="O106" s="18">
        <f>IF(A106&amp;""="","",SUMIFS('الدفعات'!$C$6:$C$2005,'الدفعات'!$B$6:$B$2005,A106&amp;""))</f>
        <v/>
      </c>
      <c r="P106" s="18">
        <f>IF(L106="","",IF(K106="ملغي","",ROUND(L106-O106,2)))</f>
        <v/>
      </c>
      <c r="Q106" s="6">
        <f>IF(A106&amp;""="","",IF(L106="","بيانات ناقصة",IF(K106="ملغي",IF(O106&gt;0,"ملغي - يُراجع المدفوع","ملغي"),IF(P106&gt;0,IF(O106=0,"لم يدفع","دفع جزءًا"),IF(P106&lt;0,"مدفوع زيادة","مسدد")))))</f>
        <v/>
      </c>
      <c r="R106" s="19">
        <f>IF(OR(A106&amp;""="",NOT(ISNUMBER(G106))),"",G106-'الإعدادات'!$B$4)</f>
        <v/>
      </c>
      <c r="S106" s="6">
        <f>IF(OR(R106="",K106="ملغي"),"",IF(N(P106)&lt;=0,"",IF(R106&lt;0,"سافر وعليه متبقي",IF(R106&lt;='الإعدادات'!$B$5,"سفر قريب ومتبقي",""))))</f>
        <v/>
      </c>
      <c r="T106" s="19">
        <f>IF(ISNUMBER(P106),IF(P106&gt;0,COUNTIFS($P$6:$P$1005,"&gt;"&amp;P106)+COUNTIFS($P$6:P106,P106),""),"")</f>
        <v/>
      </c>
    </row>
    <row r="107">
      <c r="A107" s="5" t="n"/>
      <c r="B107" s="13" t="n"/>
      <c r="C107" s="5" t="n"/>
      <c r="D107" s="16" t="n"/>
      <c r="E107" s="5" t="n"/>
      <c r="F107" s="5" t="n"/>
      <c r="G107" s="13" t="n"/>
      <c r="H107" s="14" t="n"/>
      <c r="I107" s="17" t="n"/>
      <c r="J107" s="17" t="n"/>
      <c r="K107" s="5" t="n"/>
      <c r="L107" s="18">
        <f>IF(OR(A107&amp;""="",NOT(ISNUMBER(H107)),NOT(ISNUMBER(I107))),"",IF(K107="ملغي",0,ROUND(H107*I107,2)))</f>
        <v/>
      </c>
      <c r="M107" s="18">
        <f>IF(L107="","",IF(K107="ملغي",0,ROUND(H107*N(J107),2)))</f>
        <v/>
      </c>
      <c r="N107" s="18">
        <f>IF(L107="","",ROUND(L107-M107,2))</f>
        <v/>
      </c>
      <c r="O107" s="18">
        <f>IF(A107&amp;""="","",SUMIFS('الدفعات'!$C$6:$C$2005,'الدفعات'!$B$6:$B$2005,A107&amp;""))</f>
        <v/>
      </c>
      <c r="P107" s="18">
        <f>IF(L107="","",IF(K107="ملغي","",ROUND(L107-O107,2)))</f>
        <v/>
      </c>
      <c r="Q107" s="6">
        <f>IF(A107&amp;""="","",IF(L107="","بيانات ناقصة",IF(K107="ملغي",IF(O107&gt;0,"ملغي - يُراجع المدفوع","ملغي"),IF(P107&gt;0,IF(O107=0,"لم يدفع","دفع جزءًا"),IF(P107&lt;0,"مدفوع زيادة","مسدد")))))</f>
        <v/>
      </c>
      <c r="R107" s="19">
        <f>IF(OR(A107&amp;""="",NOT(ISNUMBER(G107))),"",G107-'الإعدادات'!$B$4)</f>
        <v/>
      </c>
      <c r="S107" s="6">
        <f>IF(OR(R107="",K107="ملغي"),"",IF(N(P107)&lt;=0,"",IF(R107&lt;0,"سافر وعليه متبقي",IF(R107&lt;='الإعدادات'!$B$5,"سفر قريب ومتبقي",""))))</f>
        <v/>
      </c>
      <c r="T107" s="19">
        <f>IF(ISNUMBER(P107),IF(P107&gt;0,COUNTIFS($P$6:$P$1005,"&gt;"&amp;P107)+COUNTIFS($P$6:P107,P107),""),"")</f>
        <v/>
      </c>
    </row>
    <row r="108">
      <c r="A108" s="5" t="n"/>
      <c r="B108" s="13" t="n"/>
      <c r="C108" s="5" t="n"/>
      <c r="D108" s="16" t="n"/>
      <c r="E108" s="5" t="n"/>
      <c r="F108" s="5" t="n"/>
      <c r="G108" s="13" t="n"/>
      <c r="H108" s="14" t="n"/>
      <c r="I108" s="17" t="n"/>
      <c r="J108" s="17" t="n"/>
      <c r="K108" s="5" t="n"/>
      <c r="L108" s="18">
        <f>IF(OR(A108&amp;""="",NOT(ISNUMBER(H108)),NOT(ISNUMBER(I108))),"",IF(K108="ملغي",0,ROUND(H108*I108,2)))</f>
        <v/>
      </c>
      <c r="M108" s="18">
        <f>IF(L108="","",IF(K108="ملغي",0,ROUND(H108*N(J108),2)))</f>
        <v/>
      </c>
      <c r="N108" s="18">
        <f>IF(L108="","",ROUND(L108-M108,2))</f>
        <v/>
      </c>
      <c r="O108" s="18">
        <f>IF(A108&amp;""="","",SUMIFS('الدفعات'!$C$6:$C$2005,'الدفعات'!$B$6:$B$2005,A108&amp;""))</f>
        <v/>
      </c>
      <c r="P108" s="18">
        <f>IF(L108="","",IF(K108="ملغي","",ROUND(L108-O108,2)))</f>
        <v/>
      </c>
      <c r="Q108" s="6">
        <f>IF(A108&amp;""="","",IF(L108="","بيانات ناقصة",IF(K108="ملغي",IF(O108&gt;0,"ملغي - يُراجع المدفوع","ملغي"),IF(P108&gt;0,IF(O108=0,"لم يدفع","دفع جزءًا"),IF(P108&lt;0,"مدفوع زيادة","مسدد")))))</f>
        <v/>
      </c>
      <c r="R108" s="19">
        <f>IF(OR(A108&amp;""="",NOT(ISNUMBER(G108))),"",G108-'الإعدادات'!$B$4)</f>
        <v/>
      </c>
      <c r="S108" s="6">
        <f>IF(OR(R108="",K108="ملغي"),"",IF(N(P108)&lt;=0,"",IF(R108&lt;0,"سافر وعليه متبقي",IF(R108&lt;='الإعدادات'!$B$5,"سفر قريب ومتبقي",""))))</f>
        <v/>
      </c>
      <c r="T108" s="19">
        <f>IF(ISNUMBER(P108),IF(P108&gt;0,COUNTIFS($P$6:$P$1005,"&gt;"&amp;P108)+COUNTIFS($P$6:P108,P108),""),"")</f>
        <v/>
      </c>
    </row>
    <row r="109">
      <c r="A109" s="5" t="n"/>
      <c r="B109" s="13" t="n"/>
      <c r="C109" s="5" t="n"/>
      <c r="D109" s="16" t="n"/>
      <c r="E109" s="5" t="n"/>
      <c r="F109" s="5" t="n"/>
      <c r="G109" s="13" t="n"/>
      <c r="H109" s="14" t="n"/>
      <c r="I109" s="17" t="n"/>
      <c r="J109" s="17" t="n"/>
      <c r="K109" s="5" t="n"/>
      <c r="L109" s="18">
        <f>IF(OR(A109&amp;""="",NOT(ISNUMBER(H109)),NOT(ISNUMBER(I109))),"",IF(K109="ملغي",0,ROUND(H109*I109,2)))</f>
        <v/>
      </c>
      <c r="M109" s="18">
        <f>IF(L109="","",IF(K109="ملغي",0,ROUND(H109*N(J109),2)))</f>
        <v/>
      </c>
      <c r="N109" s="18">
        <f>IF(L109="","",ROUND(L109-M109,2))</f>
        <v/>
      </c>
      <c r="O109" s="18">
        <f>IF(A109&amp;""="","",SUMIFS('الدفعات'!$C$6:$C$2005,'الدفعات'!$B$6:$B$2005,A109&amp;""))</f>
        <v/>
      </c>
      <c r="P109" s="18">
        <f>IF(L109="","",IF(K109="ملغي","",ROUND(L109-O109,2)))</f>
        <v/>
      </c>
      <c r="Q109" s="6">
        <f>IF(A109&amp;""="","",IF(L109="","بيانات ناقصة",IF(K109="ملغي",IF(O109&gt;0,"ملغي - يُراجع المدفوع","ملغي"),IF(P109&gt;0,IF(O109=0,"لم يدفع","دفع جزءًا"),IF(P109&lt;0,"مدفوع زيادة","مسدد")))))</f>
        <v/>
      </c>
      <c r="R109" s="19">
        <f>IF(OR(A109&amp;""="",NOT(ISNUMBER(G109))),"",G109-'الإعدادات'!$B$4)</f>
        <v/>
      </c>
      <c r="S109" s="6">
        <f>IF(OR(R109="",K109="ملغي"),"",IF(N(P109)&lt;=0,"",IF(R109&lt;0,"سافر وعليه متبقي",IF(R109&lt;='الإعدادات'!$B$5,"سفر قريب ومتبقي",""))))</f>
        <v/>
      </c>
      <c r="T109" s="19">
        <f>IF(ISNUMBER(P109),IF(P109&gt;0,COUNTIFS($P$6:$P$1005,"&gt;"&amp;P109)+COUNTIFS($P$6:P109,P109),""),"")</f>
        <v/>
      </c>
    </row>
    <row r="110">
      <c r="A110" s="5" t="n"/>
      <c r="B110" s="13" t="n"/>
      <c r="C110" s="5" t="n"/>
      <c r="D110" s="16" t="n"/>
      <c r="E110" s="5" t="n"/>
      <c r="F110" s="5" t="n"/>
      <c r="G110" s="13" t="n"/>
      <c r="H110" s="14" t="n"/>
      <c r="I110" s="17" t="n"/>
      <c r="J110" s="17" t="n"/>
      <c r="K110" s="5" t="n"/>
      <c r="L110" s="18">
        <f>IF(OR(A110&amp;""="",NOT(ISNUMBER(H110)),NOT(ISNUMBER(I110))),"",IF(K110="ملغي",0,ROUND(H110*I110,2)))</f>
        <v/>
      </c>
      <c r="M110" s="18">
        <f>IF(L110="","",IF(K110="ملغي",0,ROUND(H110*N(J110),2)))</f>
        <v/>
      </c>
      <c r="N110" s="18">
        <f>IF(L110="","",ROUND(L110-M110,2))</f>
        <v/>
      </c>
      <c r="O110" s="18">
        <f>IF(A110&amp;""="","",SUMIFS('الدفعات'!$C$6:$C$2005,'الدفعات'!$B$6:$B$2005,A110&amp;""))</f>
        <v/>
      </c>
      <c r="P110" s="18">
        <f>IF(L110="","",IF(K110="ملغي","",ROUND(L110-O110,2)))</f>
        <v/>
      </c>
      <c r="Q110" s="6">
        <f>IF(A110&amp;""="","",IF(L110="","بيانات ناقصة",IF(K110="ملغي",IF(O110&gt;0,"ملغي - يُراجع المدفوع","ملغي"),IF(P110&gt;0,IF(O110=0,"لم يدفع","دفع جزءًا"),IF(P110&lt;0,"مدفوع زيادة","مسدد")))))</f>
        <v/>
      </c>
      <c r="R110" s="19">
        <f>IF(OR(A110&amp;""="",NOT(ISNUMBER(G110))),"",G110-'الإعدادات'!$B$4)</f>
        <v/>
      </c>
      <c r="S110" s="6">
        <f>IF(OR(R110="",K110="ملغي"),"",IF(N(P110)&lt;=0,"",IF(R110&lt;0,"سافر وعليه متبقي",IF(R110&lt;='الإعدادات'!$B$5,"سفر قريب ومتبقي",""))))</f>
        <v/>
      </c>
      <c r="T110" s="19">
        <f>IF(ISNUMBER(P110),IF(P110&gt;0,COUNTIFS($P$6:$P$1005,"&gt;"&amp;P110)+COUNTIFS($P$6:P110,P110),""),"")</f>
        <v/>
      </c>
    </row>
    <row r="111">
      <c r="A111" s="5" t="n"/>
      <c r="B111" s="13" t="n"/>
      <c r="C111" s="5" t="n"/>
      <c r="D111" s="16" t="n"/>
      <c r="E111" s="5" t="n"/>
      <c r="F111" s="5" t="n"/>
      <c r="G111" s="13" t="n"/>
      <c r="H111" s="14" t="n"/>
      <c r="I111" s="17" t="n"/>
      <c r="J111" s="17" t="n"/>
      <c r="K111" s="5" t="n"/>
      <c r="L111" s="18">
        <f>IF(OR(A111&amp;""="",NOT(ISNUMBER(H111)),NOT(ISNUMBER(I111))),"",IF(K111="ملغي",0,ROUND(H111*I111,2)))</f>
        <v/>
      </c>
      <c r="M111" s="18">
        <f>IF(L111="","",IF(K111="ملغي",0,ROUND(H111*N(J111),2)))</f>
        <v/>
      </c>
      <c r="N111" s="18">
        <f>IF(L111="","",ROUND(L111-M111,2))</f>
        <v/>
      </c>
      <c r="O111" s="18">
        <f>IF(A111&amp;""="","",SUMIFS('الدفعات'!$C$6:$C$2005,'الدفعات'!$B$6:$B$2005,A111&amp;""))</f>
        <v/>
      </c>
      <c r="P111" s="18">
        <f>IF(L111="","",IF(K111="ملغي","",ROUND(L111-O111,2)))</f>
        <v/>
      </c>
      <c r="Q111" s="6">
        <f>IF(A111&amp;""="","",IF(L111="","بيانات ناقصة",IF(K111="ملغي",IF(O111&gt;0,"ملغي - يُراجع المدفوع","ملغي"),IF(P111&gt;0,IF(O111=0,"لم يدفع","دفع جزءًا"),IF(P111&lt;0,"مدفوع زيادة","مسدد")))))</f>
        <v/>
      </c>
      <c r="R111" s="19">
        <f>IF(OR(A111&amp;""="",NOT(ISNUMBER(G111))),"",G111-'الإعدادات'!$B$4)</f>
        <v/>
      </c>
      <c r="S111" s="6">
        <f>IF(OR(R111="",K111="ملغي"),"",IF(N(P111)&lt;=0,"",IF(R111&lt;0,"سافر وعليه متبقي",IF(R111&lt;='الإعدادات'!$B$5,"سفر قريب ومتبقي",""))))</f>
        <v/>
      </c>
      <c r="T111" s="19">
        <f>IF(ISNUMBER(P111),IF(P111&gt;0,COUNTIFS($P$6:$P$1005,"&gt;"&amp;P111)+COUNTIFS($P$6:P111,P111),""),"")</f>
        <v/>
      </c>
    </row>
    <row r="112">
      <c r="A112" s="5" t="n"/>
      <c r="B112" s="13" t="n"/>
      <c r="C112" s="5" t="n"/>
      <c r="D112" s="16" t="n"/>
      <c r="E112" s="5" t="n"/>
      <c r="F112" s="5" t="n"/>
      <c r="G112" s="13" t="n"/>
      <c r="H112" s="14" t="n"/>
      <c r="I112" s="17" t="n"/>
      <c r="J112" s="17" t="n"/>
      <c r="K112" s="5" t="n"/>
      <c r="L112" s="18">
        <f>IF(OR(A112&amp;""="",NOT(ISNUMBER(H112)),NOT(ISNUMBER(I112))),"",IF(K112="ملغي",0,ROUND(H112*I112,2)))</f>
        <v/>
      </c>
      <c r="M112" s="18">
        <f>IF(L112="","",IF(K112="ملغي",0,ROUND(H112*N(J112),2)))</f>
        <v/>
      </c>
      <c r="N112" s="18">
        <f>IF(L112="","",ROUND(L112-M112,2))</f>
        <v/>
      </c>
      <c r="O112" s="18">
        <f>IF(A112&amp;""="","",SUMIFS('الدفعات'!$C$6:$C$2005,'الدفعات'!$B$6:$B$2005,A112&amp;""))</f>
        <v/>
      </c>
      <c r="P112" s="18">
        <f>IF(L112="","",IF(K112="ملغي","",ROUND(L112-O112,2)))</f>
        <v/>
      </c>
      <c r="Q112" s="6">
        <f>IF(A112&amp;""="","",IF(L112="","بيانات ناقصة",IF(K112="ملغي",IF(O112&gt;0,"ملغي - يُراجع المدفوع","ملغي"),IF(P112&gt;0,IF(O112=0,"لم يدفع","دفع جزءًا"),IF(P112&lt;0,"مدفوع زيادة","مسدد")))))</f>
        <v/>
      </c>
      <c r="R112" s="19">
        <f>IF(OR(A112&amp;""="",NOT(ISNUMBER(G112))),"",G112-'الإعدادات'!$B$4)</f>
        <v/>
      </c>
      <c r="S112" s="6">
        <f>IF(OR(R112="",K112="ملغي"),"",IF(N(P112)&lt;=0,"",IF(R112&lt;0,"سافر وعليه متبقي",IF(R112&lt;='الإعدادات'!$B$5,"سفر قريب ومتبقي",""))))</f>
        <v/>
      </c>
      <c r="T112" s="19">
        <f>IF(ISNUMBER(P112),IF(P112&gt;0,COUNTIFS($P$6:$P$1005,"&gt;"&amp;P112)+COUNTIFS($P$6:P112,P112),""),"")</f>
        <v/>
      </c>
    </row>
    <row r="113">
      <c r="A113" s="5" t="n"/>
      <c r="B113" s="13" t="n"/>
      <c r="C113" s="5" t="n"/>
      <c r="D113" s="16" t="n"/>
      <c r="E113" s="5" t="n"/>
      <c r="F113" s="5" t="n"/>
      <c r="G113" s="13" t="n"/>
      <c r="H113" s="14" t="n"/>
      <c r="I113" s="17" t="n"/>
      <c r="J113" s="17" t="n"/>
      <c r="K113" s="5" t="n"/>
      <c r="L113" s="18">
        <f>IF(OR(A113&amp;""="",NOT(ISNUMBER(H113)),NOT(ISNUMBER(I113))),"",IF(K113="ملغي",0,ROUND(H113*I113,2)))</f>
        <v/>
      </c>
      <c r="M113" s="18">
        <f>IF(L113="","",IF(K113="ملغي",0,ROUND(H113*N(J113),2)))</f>
        <v/>
      </c>
      <c r="N113" s="18">
        <f>IF(L113="","",ROUND(L113-M113,2))</f>
        <v/>
      </c>
      <c r="O113" s="18">
        <f>IF(A113&amp;""="","",SUMIFS('الدفعات'!$C$6:$C$2005,'الدفعات'!$B$6:$B$2005,A113&amp;""))</f>
        <v/>
      </c>
      <c r="P113" s="18">
        <f>IF(L113="","",IF(K113="ملغي","",ROUND(L113-O113,2)))</f>
        <v/>
      </c>
      <c r="Q113" s="6">
        <f>IF(A113&amp;""="","",IF(L113="","بيانات ناقصة",IF(K113="ملغي",IF(O113&gt;0,"ملغي - يُراجع المدفوع","ملغي"),IF(P113&gt;0,IF(O113=0,"لم يدفع","دفع جزءًا"),IF(P113&lt;0,"مدفوع زيادة","مسدد")))))</f>
        <v/>
      </c>
      <c r="R113" s="19">
        <f>IF(OR(A113&amp;""="",NOT(ISNUMBER(G113))),"",G113-'الإعدادات'!$B$4)</f>
        <v/>
      </c>
      <c r="S113" s="6">
        <f>IF(OR(R113="",K113="ملغي"),"",IF(N(P113)&lt;=0,"",IF(R113&lt;0,"سافر وعليه متبقي",IF(R113&lt;='الإعدادات'!$B$5,"سفر قريب ومتبقي",""))))</f>
        <v/>
      </c>
      <c r="T113" s="19">
        <f>IF(ISNUMBER(P113),IF(P113&gt;0,COUNTIFS($P$6:$P$1005,"&gt;"&amp;P113)+COUNTIFS($P$6:P113,P113),""),"")</f>
        <v/>
      </c>
    </row>
    <row r="114">
      <c r="A114" s="5" t="n"/>
      <c r="B114" s="13" t="n"/>
      <c r="C114" s="5" t="n"/>
      <c r="D114" s="16" t="n"/>
      <c r="E114" s="5" t="n"/>
      <c r="F114" s="5" t="n"/>
      <c r="G114" s="13" t="n"/>
      <c r="H114" s="14" t="n"/>
      <c r="I114" s="17" t="n"/>
      <c r="J114" s="17" t="n"/>
      <c r="K114" s="5" t="n"/>
      <c r="L114" s="18">
        <f>IF(OR(A114&amp;""="",NOT(ISNUMBER(H114)),NOT(ISNUMBER(I114))),"",IF(K114="ملغي",0,ROUND(H114*I114,2)))</f>
        <v/>
      </c>
      <c r="M114" s="18">
        <f>IF(L114="","",IF(K114="ملغي",0,ROUND(H114*N(J114),2)))</f>
        <v/>
      </c>
      <c r="N114" s="18">
        <f>IF(L114="","",ROUND(L114-M114,2))</f>
        <v/>
      </c>
      <c r="O114" s="18">
        <f>IF(A114&amp;""="","",SUMIFS('الدفعات'!$C$6:$C$2005,'الدفعات'!$B$6:$B$2005,A114&amp;""))</f>
        <v/>
      </c>
      <c r="P114" s="18">
        <f>IF(L114="","",IF(K114="ملغي","",ROUND(L114-O114,2)))</f>
        <v/>
      </c>
      <c r="Q114" s="6">
        <f>IF(A114&amp;""="","",IF(L114="","بيانات ناقصة",IF(K114="ملغي",IF(O114&gt;0,"ملغي - يُراجع المدفوع","ملغي"),IF(P114&gt;0,IF(O114=0,"لم يدفع","دفع جزءًا"),IF(P114&lt;0,"مدفوع زيادة","مسدد")))))</f>
        <v/>
      </c>
      <c r="R114" s="19">
        <f>IF(OR(A114&amp;""="",NOT(ISNUMBER(G114))),"",G114-'الإعدادات'!$B$4)</f>
        <v/>
      </c>
      <c r="S114" s="6">
        <f>IF(OR(R114="",K114="ملغي"),"",IF(N(P114)&lt;=0,"",IF(R114&lt;0,"سافر وعليه متبقي",IF(R114&lt;='الإعدادات'!$B$5,"سفر قريب ومتبقي",""))))</f>
        <v/>
      </c>
      <c r="T114" s="19">
        <f>IF(ISNUMBER(P114),IF(P114&gt;0,COUNTIFS($P$6:$P$1005,"&gt;"&amp;P114)+COUNTIFS($P$6:P114,P114),""),"")</f>
        <v/>
      </c>
    </row>
    <row r="115">
      <c r="A115" s="5" t="n"/>
      <c r="B115" s="13" t="n"/>
      <c r="C115" s="5" t="n"/>
      <c r="D115" s="16" t="n"/>
      <c r="E115" s="5" t="n"/>
      <c r="F115" s="5" t="n"/>
      <c r="G115" s="13" t="n"/>
      <c r="H115" s="14" t="n"/>
      <c r="I115" s="17" t="n"/>
      <c r="J115" s="17" t="n"/>
      <c r="K115" s="5" t="n"/>
      <c r="L115" s="18">
        <f>IF(OR(A115&amp;""="",NOT(ISNUMBER(H115)),NOT(ISNUMBER(I115))),"",IF(K115="ملغي",0,ROUND(H115*I115,2)))</f>
        <v/>
      </c>
      <c r="M115" s="18">
        <f>IF(L115="","",IF(K115="ملغي",0,ROUND(H115*N(J115),2)))</f>
        <v/>
      </c>
      <c r="N115" s="18">
        <f>IF(L115="","",ROUND(L115-M115,2))</f>
        <v/>
      </c>
      <c r="O115" s="18">
        <f>IF(A115&amp;""="","",SUMIFS('الدفعات'!$C$6:$C$2005,'الدفعات'!$B$6:$B$2005,A115&amp;""))</f>
        <v/>
      </c>
      <c r="P115" s="18">
        <f>IF(L115="","",IF(K115="ملغي","",ROUND(L115-O115,2)))</f>
        <v/>
      </c>
      <c r="Q115" s="6">
        <f>IF(A115&amp;""="","",IF(L115="","بيانات ناقصة",IF(K115="ملغي",IF(O115&gt;0,"ملغي - يُراجع المدفوع","ملغي"),IF(P115&gt;0,IF(O115=0,"لم يدفع","دفع جزءًا"),IF(P115&lt;0,"مدفوع زيادة","مسدد")))))</f>
        <v/>
      </c>
      <c r="R115" s="19">
        <f>IF(OR(A115&amp;""="",NOT(ISNUMBER(G115))),"",G115-'الإعدادات'!$B$4)</f>
        <v/>
      </c>
      <c r="S115" s="6">
        <f>IF(OR(R115="",K115="ملغي"),"",IF(N(P115)&lt;=0,"",IF(R115&lt;0,"سافر وعليه متبقي",IF(R115&lt;='الإعدادات'!$B$5,"سفر قريب ومتبقي",""))))</f>
        <v/>
      </c>
      <c r="T115" s="19">
        <f>IF(ISNUMBER(P115),IF(P115&gt;0,COUNTIFS($P$6:$P$1005,"&gt;"&amp;P115)+COUNTIFS($P$6:P115,P115),""),"")</f>
        <v/>
      </c>
    </row>
    <row r="116">
      <c r="A116" s="5" t="n"/>
      <c r="B116" s="13" t="n"/>
      <c r="C116" s="5" t="n"/>
      <c r="D116" s="16" t="n"/>
      <c r="E116" s="5" t="n"/>
      <c r="F116" s="5" t="n"/>
      <c r="G116" s="13" t="n"/>
      <c r="H116" s="14" t="n"/>
      <c r="I116" s="17" t="n"/>
      <c r="J116" s="17" t="n"/>
      <c r="K116" s="5" t="n"/>
      <c r="L116" s="18">
        <f>IF(OR(A116&amp;""="",NOT(ISNUMBER(H116)),NOT(ISNUMBER(I116))),"",IF(K116="ملغي",0,ROUND(H116*I116,2)))</f>
        <v/>
      </c>
      <c r="M116" s="18">
        <f>IF(L116="","",IF(K116="ملغي",0,ROUND(H116*N(J116),2)))</f>
        <v/>
      </c>
      <c r="N116" s="18">
        <f>IF(L116="","",ROUND(L116-M116,2))</f>
        <v/>
      </c>
      <c r="O116" s="18">
        <f>IF(A116&amp;""="","",SUMIFS('الدفعات'!$C$6:$C$2005,'الدفعات'!$B$6:$B$2005,A116&amp;""))</f>
        <v/>
      </c>
      <c r="P116" s="18">
        <f>IF(L116="","",IF(K116="ملغي","",ROUND(L116-O116,2)))</f>
        <v/>
      </c>
      <c r="Q116" s="6">
        <f>IF(A116&amp;""="","",IF(L116="","بيانات ناقصة",IF(K116="ملغي",IF(O116&gt;0,"ملغي - يُراجع المدفوع","ملغي"),IF(P116&gt;0,IF(O116=0,"لم يدفع","دفع جزءًا"),IF(P116&lt;0,"مدفوع زيادة","مسدد")))))</f>
        <v/>
      </c>
      <c r="R116" s="19">
        <f>IF(OR(A116&amp;""="",NOT(ISNUMBER(G116))),"",G116-'الإعدادات'!$B$4)</f>
        <v/>
      </c>
      <c r="S116" s="6">
        <f>IF(OR(R116="",K116="ملغي"),"",IF(N(P116)&lt;=0,"",IF(R116&lt;0,"سافر وعليه متبقي",IF(R116&lt;='الإعدادات'!$B$5,"سفر قريب ومتبقي",""))))</f>
        <v/>
      </c>
      <c r="T116" s="19">
        <f>IF(ISNUMBER(P116),IF(P116&gt;0,COUNTIFS($P$6:$P$1005,"&gt;"&amp;P116)+COUNTIFS($P$6:P116,P116),""),"")</f>
        <v/>
      </c>
    </row>
    <row r="117">
      <c r="A117" s="5" t="n"/>
      <c r="B117" s="13" t="n"/>
      <c r="C117" s="5" t="n"/>
      <c r="D117" s="16" t="n"/>
      <c r="E117" s="5" t="n"/>
      <c r="F117" s="5" t="n"/>
      <c r="G117" s="13" t="n"/>
      <c r="H117" s="14" t="n"/>
      <c r="I117" s="17" t="n"/>
      <c r="J117" s="17" t="n"/>
      <c r="K117" s="5" t="n"/>
      <c r="L117" s="18">
        <f>IF(OR(A117&amp;""="",NOT(ISNUMBER(H117)),NOT(ISNUMBER(I117))),"",IF(K117="ملغي",0,ROUND(H117*I117,2)))</f>
        <v/>
      </c>
      <c r="M117" s="18">
        <f>IF(L117="","",IF(K117="ملغي",0,ROUND(H117*N(J117),2)))</f>
        <v/>
      </c>
      <c r="N117" s="18">
        <f>IF(L117="","",ROUND(L117-M117,2))</f>
        <v/>
      </c>
      <c r="O117" s="18">
        <f>IF(A117&amp;""="","",SUMIFS('الدفعات'!$C$6:$C$2005,'الدفعات'!$B$6:$B$2005,A117&amp;""))</f>
        <v/>
      </c>
      <c r="P117" s="18">
        <f>IF(L117="","",IF(K117="ملغي","",ROUND(L117-O117,2)))</f>
        <v/>
      </c>
      <c r="Q117" s="6">
        <f>IF(A117&amp;""="","",IF(L117="","بيانات ناقصة",IF(K117="ملغي",IF(O117&gt;0,"ملغي - يُراجع المدفوع","ملغي"),IF(P117&gt;0,IF(O117=0,"لم يدفع","دفع جزءًا"),IF(P117&lt;0,"مدفوع زيادة","مسدد")))))</f>
        <v/>
      </c>
      <c r="R117" s="19">
        <f>IF(OR(A117&amp;""="",NOT(ISNUMBER(G117))),"",G117-'الإعدادات'!$B$4)</f>
        <v/>
      </c>
      <c r="S117" s="6">
        <f>IF(OR(R117="",K117="ملغي"),"",IF(N(P117)&lt;=0,"",IF(R117&lt;0,"سافر وعليه متبقي",IF(R117&lt;='الإعدادات'!$B$5,"سفر قريب ومتبقي",""))))</f>
        <v/>
      </c>
      <c r="T117" s="19">
        <f>IF(ISNUMBER(P117),IF(P117&gt;0,COUNTIFS($P$6:$P$1005,"&gt;"&amp;P117)+COUNTIFS($P$6:P117,P117),""),"")</f>
        <v/>
      </c>
    </row>
    <row r="118">
      <c r="A118" s="5" t="n"/>
      <c r="B118" s="13" t="n"/>
      <c r="C118" s="5" t="n"/>
      <c r="D118" s="16" t="n"/>
      <c r="E118" s="5" t="n"/>
      <c r="F118" s="5" t="n"/>
      <c r="G118" s="13" t="n"/>
      <c r="H118" s="14" t="n"/>
      <c r="I118" s="17" t="n"/>
      <c r="J118" s="17" t="n"/>
      <c r="K118" s="5" t="n"/>
      <c r="L118" s="18">
        <f>IF(OR(A118&amp;""="",NOT(ISNUMBER(H118)),NOT(ISNUMBER(I118))),"",IF(K118="ملغي",0,ROUND(H118*I118,2)))</f>
        <v/>
      </c>
      <c r="M118" s="18">
        <f>IF(L118="","",IF(K118="ملغي",0,ROUND(H118*N(J118),2)))</f>
        <v/>
      </c>
      <c r="N118" s="18">
        <f>IF(L118="","",ROUND(L118-M118,2))</f>
        <v/>
      </c>
      <c r="O118" s="18">
        <f>IF(A118&amp;""="","",SUMIFS('الدفعات'!$C$6:$C$2005,'الدفعات'!$B$6:$B$2005,A118&amp;""))</f>
        <v/>
      </c>
      <c r="P118" s="18">
        <f>IF(L118="","",IF(K118="ملغي","",ROUND(L118-O118,2)))</f>
        <v/>
      </c>
      <c r="Q118" s="6">
        <f>IF(A118&amp;""="","",IF(L118="","بيانات ناقصة",IF(K118="ملغي",IF(O118&gt;0,"ملغي - يُراجع المدفوع","ملغي"),IF(P118&gt;0,IF(O118=0,"لم يدفع","دفع جزءًا"),IF(P118&lt;0,"مدفوع زيادة","مسدد")))))</f>
        <v/>
      </c>
      <c r="R118" s="19">
        <f>IF(OR(A118&amp;""="",NOT(ISNUMBER(G118))),"",G118-'الإعدادات'!$B$4)</f>
        <v/>
      </c>
      <c r="S118" s="6">
        <f>IF(OR(R118="",K118="ملغي"),"",IF(N(P118)&lt;=0,"",IF(R118&lt;0,"سافر وعليه متبقي",IF(R118&lt;='الإعدادات'!$B$5,"سفر قريب ومتبقي",""))))</f>
        <v/>
      </c>
      <c r="T118" s="19">
        <f>IF(ISNUMBER(P118),IF(P118&gt;0,COUNTIFS($P$6:$P$1005,"&gt;"&amp;P118)+COUNTIFS($P$6:P118,P118),""),"")</f>
        <v/>
      </c>
    </row>
    <row r="119">
      <c r="A119" s="5" t="n"/>
      <c r="B119" s="13" t="n"/>
      <c r="C119" s="5" t="n"/>
      <c r="D119" s="16" t="n"/>
      <c r="E119" s="5" t="n"/>
      <c r="F119" s="5" t="n"/>
      <c r="G119" s="13" t="n"/>
      <c r="H119" s="14" t="n"/>
      <c r="I119" s="17" t="n"/>
      <c r="J119" s="17" t="n"/>
      <c r="K119" s="5" t="n"/>
      <c r="L119" s="18">
        <f>IF(OR(A119&amp;""="",NOT(ISNUMBER(H119)),NOT(ISNUMBER(I119))),"",IF(K119="ملغي",0,ROUND(H119*I119,2)))</f>
        <v/>
      </c>
      <c r="M119" s="18">
        <f>IF(L119="","",IF(K119="ملغي",0,ROUND(H119*N(J119),2)))</f>
        <v/>
      </c>
      <c r="N119" s="18">
        <f>IF(L119="","",ROUND(L119-M119,2))</f>
        <v/>
      </c>
      <c r="O119" s="18">
        <f>IF(A119&amp;""="","",SUMIFS('الدفعات'!$C$6:$C$2005,'الدفعات'!$B$6:$B$2005,A119&amp;""))</f>
        <v/>
      </c>
      <c r="P119" s="18">
        <f>IF(L119="","",IF(K119="ملغي","",ROUND(L119-O119,2)))</f>
        <v/>
      </c>
      <c r="Q119" s="6">
        <f>IF(A119&amp;""="","",IF(L119="","بيانات ناقصة",IF(K119="ملغي",IF(O119&gt;0,"ملغي - يُراجع المدفوع","ملغي"),IF(P119&gt;0,IF(O119=0,"لم يدفع","دفع جزءًا"),IF(P119&lt;0,"مدفوع زيادة","مسدد")))))</f>
        <v/>
      </c>
      <c r="R119" s="19">
        <f>IF(OR(A119&amp;""="",NOT(ISNUMBER(G119))),"",G119-'الإعدادات'!$B$4)</f>
        <v/>
      </c>
      <c r="S119" s="6">
        <f>IF(OR(R119="",K119="ملغي"),"",IF(N(P119)&lt;=0,"",IF(R119&lt;0,"سافر وعليه متبقي",IF(R119&lt;='الإعدادات'!$B$5,"سفر قريب ومتبقي",""))))</f>
        <v/>
      </c>
      <c r="T119" s="19">
        <f>IF(ISNUMBER(P119),IF(P119&gt;0,COUNTIFS($P$6:$P$1005,"&gt;"&amp;P119)+COUNTIFS($P$6:P119,P119),""),"")</f>
        <v/>
      </c>
    </row>
    <row r="120">
      <c r="A120" s="5" t="n"/>
      <c r="B120" s="13" t="n"/>
      <c r="C120" s="5" t="n"/>
      <c r="D120" s="16" t="n"/>
      <c r="E120" s="5" t="n"/>
      <c r="F120" s="5" t="n"/>
      <c r="G120" s="13" t="n"/>
      <c r="H120" s="14" t="n"/>
      <c r="I120" s="17" t="n"/>
      <c r="J120" s="17" t="n"/>
      <c r="K120" s="5" t="n"/>
      <c r="L120" s="18">
        <f>IF(OR(A120&amp;""="",NOT(ISNUMBER(H120)),NOT(ISNUMBER(I120))),"",IF(K120="ملغي",0,ROUND(H120*I120,2)))</f>
        <v/>
      </c>
      <c r="M120" s="18">
        <f>IF(L120="","",IF(K120="ملغي",0,ROUND(H120*N(J120),2)))</f>
        <v/>
      </c>
      <c r="N120" s="18">
        <f>IF(L120="","",ROUND(L120-M120,2))</f>
        <v/>
      </c>
      <c r="O120" s="18">
        <f>IF(A120&amp;""="","",SUMIFS('الدفعات'!$C$6:$C$2005,'الدفعات'!$B$6:$B$2005,A120&amp;""))</f>
        <v/>
      </c>
      <c r="P120" s="18">
        <f>IF(L120="","",IF(K120="ملغي","",ROUND(L120-O120,2)))</f>
        <v/>
      </c>
      <c r="Q120" s="6">
        <f>IF(A120&amp;""="","",IF(L120="","بيانات ناقصة",IF(K120="ملغي",IF(O120&gt;0,"ملغي - يُراجع المدفوع","ملغي"),IF(P120&gt;0,IF(O120=0,"لم يدفع","دفع جزءًا"),IF(P120&lt;0,"مدفوع زيادة","مسدد")))))</f>
        <v/>
      </c>
      <c r="R120" s="19">
        <f>IF(OR(A120&amp;""="",NOT(ISNUMBER(G120))),"",G120-'الإعدادات'!$B$4)</f>
        <v/>
      </c>
      <c r="S120" s="6">
        <f>IF(OR(R120="",K120="ملغي"),"",IF(N(P120)&lt;=0,"",IF(R120&lt;0,"سافر وعليه متبقي",IF(R120&lt;='الإعدادات'!$B$5,"سفر قريب ومتبقي",""))))</f>
        <v/>
      </c>
      <c r="T120" s="19">
        <f>IF(ISNUMBER(P120),IF(P120&gt;0,COUNTIFS($P$6:$P$1005,"&gt;"&amp;P120)+COUNTIFS($P$6:P120,P120),""),"")</f>
        <v/>
      </c>
    </row>
    <row r="121">
      <c r="A121" s="5" t="n"/>
      <c r="B121" s="13" t="n"/>
      <c r="C121" s="5" t="n"/>
      <c r="D121" s="16" t="n"/>
      <c r="E121" s="5" t="n"/>
      <c r="F121" s="5" t="n"/>
      <c r="G121" s="13" t="n"/>
      <c r="H121" s="14" t="n"/>
      <c r="I121" s="17" t="n"/>
      <c r="J121" s="17" t="n"/>
      <c r="K121" s="5" t="n"/>
      <c r="L121" s="18">
        <f>IF(OR(A121&amp;""="",NOT(ISNUMBER(H121)),NOT(ISNUMBER(I121))),"",IF(K121="ملغي",0,ROUND(H121*I121,2)))</f>
        <v/>
      </c>
      <c r="M121" s="18">
        <f>IF(L121="","",IF(K121="ملغي",0,ROUND(H121*N(J121),2)))</f>
        <v/>
      </c>
      <c r="N121" s="18">
        <f>IF(L121="","",ROUND(L121-M121,2))</f>
        <v/>
      </c>
      <c r="O121" s="18">
        <f>IF(A121&amp;""="","",SUMIFS('الدفعات'!$C$6:$C$2005,'الدفعات'!$B$6:$B$2005,A121&amp;""))</f>
        <v/>
      </c>
      <c r="P121" s="18">
        <f>IF(L121="","",IF(K121="ملغي","",ROUND(L121-O121,2)))</f>
        <v/>
      </c>
      <c r="Q121" s="6">
        <f>IF(A121&amp;""="","",IF(L121="","بيانات ناقصة",IF(K121="ملغي",IF(O121&gt;0,"ملغي - يُراجع المدفوع","ملغي"),IF(P121&gt;0,IF(O121=0,"لم يدفع","دفع جزءًا"),IF(P121&lt;0,"مدفوع زيادة","مسدد")))))</f>
        <v/>
      </c>
      <c r="R121" s="19">
        <f>IF(OR(A121&amp;""="",NOT(ISNUMBER(G121))),"",G121-'الإعدادات'!$B$4)</f>
        <v/>
      </c>
      <c r="S121" s="6">
        <f>IF(OR(R121="",K121="ملغي"),"",IF(N(P121)&lt;=0,"",IF(R121&lt;0,"سافر وعليه متبقي",IF(R121&lt;='الإعدادات'!$B$5,"سفر قريب ومتبقي",""))))</f>
        <v/>
      </c>
      <c r="T121" s="19">
        <f>IF(ISNUMBER(P121),IF(P121&gt;0,COUNTIFS($P$6:$P$1005,"&gt;"&amp;P121)+COUNTIFS($P$6:P121,P121),""),"")</f>
        <v/>
      </c>
    </row>
    <row r="122">
      <c r="A122" s="5" t="n"/>
      <c r="B122" s="13" t="n"/>
      <c r="C122" s="5" t="n"/>
      <c r="D122" s="16" t="n"/>
      <c r="E122" s="5" t="n"/>
      <c r="F122" s="5" t="n"/>
      <c r="G122" s="13" t="n"/>
      <c r="H122" s="14" t="n"/>
      <c r="I122" s="17" t="n"/>
      <c r="J122" s="17" t="n"/>
      <c r="K122" s="5" t="n"/>
      <c r="L122" s="18">
        <f>IF(OR(A122&amp;""="",NOT(ISNUMBER(H122)),NOT(ISNUMBER(I122))),"",IF(K122="ملغي",0,ROUND(H122*I122,2)))</f>
        <v/>
      </c>
      <c r="M122" s="18">
        <f>IF(L122="","",IF(K122="ملغي",0,ROUND(H122*N(J122),2)))</f>
        <v/>
      </c>
      <c r="N122" s="18">
        <f>IF(L122="","",ROUND(L122-M122,2))</f>
        <v/>
      </c>
      <c r="O122" s="18">
        <f>IF(A122&amp;""="","",SUMIFS('الدفعات'!$C$6:$C$2005,'الدفعات'!$B$6:$B$2005,A122&amp;""))</f>
        <v/>
      </c>
      <c r="P122" s="18">
        <f>IF(L122="","",IF(K122="ملغي","",ROUND(L122-O122,2)))</f>
        <v/>
      </c>
      <c r="Q122" s="6">
        <f>IF(A122&amp;""="","",IF(L122="","بيانات ناقصة",IF(K122="ملغي",IF(O122&gt;0,"ملغي - يُراجع المدفوع","ملغي"),IF(P122&gt;0,IF(O122=0,"لم يدفع","دفع جزءًا"),IF(P122&lt;0,"مدفوع زيادة","مسدد")))))</f>
        <v/>
      </c>
      <c r="R122" s="19">
        <f>IF(OR(A122&amp;""="",NOT(ISNUMBER(G122))),"",G122-'الإعدادات'!$B$4)</f>
        <v/>
      </c>
      <c r="S122" s="6">
        <f>IF(OR(R122="",K122="ملغي"),"",IF(N(P122)&lt;=0,"",IF(R122&lt;0,"سافر وعليه متبقي",IF(R122&lt;='الإعدادات'!$B$5,"سفر قريب ومتبقي",""))))</f>
        <v/>
      </c>
      <c r="T122" s="19">
        <f>IF(ISNUMBER(P122),IF(P122&gt;0,COUNTIFS($P$6:$P$1005,"&gt;"&amp;P122)+COUNTIFS($P$6:P122,P122),""),"")</f>
        <v/>
      </c>
    </row>
    <row r="123">
      <c r="A123" s="5" t="n"/>
      <c r="B123" s="13" t="n"/>
      <c r="C123" s="5" t="n"/>
      <c r="D123" s="16" t="n"/>
      <c r="E123" s="5" t="n"/>
      <c r="F123" s="5" t="n"/>
      <c r="G123" s="13" t="n"/>
      <c r="H123" s="14" t="n"/>
      <c r="I123" s="17" t="n"/>
      <c r="J123" s="17" t="n"/>
      <c r="K123" s="5" t="n"/>
      <c r="L123" s="18">
        <f>IF(OR(A123&amp;""="",NOT(ISNUMBER(H123)),NOT(ISNUMBER(I123))),"",IF(K123="ملغي",0,ROUND(H123*I123,2)))</f>
        <v/>
      </c>
      <c r="M123" s="18">
        <f>IF(L123="","",IF(K123="ملغي",0,ROUND(H123*N(J123),2)))</f>
        <v/>
      </c>
      <c r="N123" s="18">
        <f>IF(L123="","",ROUND(L123-M123,2))</f>
        <v/>
      </c>
      <c r="O123" s="18">
        <f>IF(A123&amp;""="","",SUMIFS('الدفعات'!$C$6:$C$2005,'الدفعات'!$B$6:$B$2005,A123&amp;""))</f>
        <v/>
      </c>
      <c r="P123" s="18">
        <f>IF(L123="","",IF(K123="ملغي","",ROUND(L123-O123,2)))</f>
        <v/>
      </c>
      <c r="Q123" s="6">
        <f>IF(A123&amp;""="","",IF(L123="","بيانات ناقصة",IF(K123="ملغي",IF(O123&gt;0,"ملغي - يُراجع المدفوع","ملغي"),IF(P123&gt;0,IF(O123=0,"لم يدفع","دفع جزءًا"),IF(P123&lt;0,"مدفوع زيادة","مسدد")))))</f>
        <v/>
      </c>
      <c r="R123" s="19">
        <f>IF(OR(A123&amp;""="",NOT(ISNUMBER(G123))),"",G123-'الإعدادات'!$B$4)</f>
        <v/>
      </c>
      <c r="S123" s="6">
        <f>IF(OR(R123="",K123="ملغي"),"",IF(N(P123)&lt;=0,"",IF(R123&lt;0,"سافر وعليه متبقي",IF(R123&lt;='الإعدادات'!$B$5,"سفر قريب ومتبقي",""))))</f>
        <v/>
      </c>
      <c r="T123" s="19">
        <f>IF(ISNUMBER(P123),IF(P123&gt;0,COUNTIFS($P$6:$P$1005,"&gt;"&amp;P123)+COUNTIFS($P$6:P123,P123),""),"")</f>
        <v/>
      </c>
    </row>
    <row r="124">
      <c r="A124" s="5" t="n"/>
      <c r="B124" s="13" t="n"/>
      <c r="C124" s="5" t="n"/>
      <c r="D124" s="16" t="n"/>
      <c r="E124" s="5" t="n"/>
      <c r="F124" s="5" t="n"/>
      <c r="G124" s="13" t="n"/>
      <c r="H124" s="14" t="n"/>
      <c r="I124" s="17" t="n"/>
      <c r="J124" s="17" t="n"/>
      <c r="K124" s="5" t="n"/>
      <c r="L124" s="18">
        <f>IF(OR(A124&amp;""="",NOT(ISNUMBER(H124)),NOT(ISNUMBER(I124))),"",IF(K124="ملغي",0,ROUND(H124*I124,2)))</f>
        <v/>
      </c>
      <c r="M124" s="18">
        <f>IF(L124="","",IF(K124="ملغي",0,ROUND(H124*N(J124),2)))</f>
        <v/>
      </c>
      <c r="N124" s="18">
        <f>IF(L124="","",ROUND(L124-M124,2))</f>
        <v/>
      </c>
      <c r="O124" s="18">
        <f>IF(A124&amp;""="","",SUMIFS('الدفعات'!$C$6:$C$2005,'الدفعات'!$B$6:$B$2005,A124&amp;""))</f>
        <v/>
      </c>
      <c r="P124" s="18">
        <f>IF(L124="","",IF(K124="ملغي","",ROUND(L124-O124,2)))</f>
        <v/>
      </c>
      <c r="Q124" s="6">
        <f>IF(A124&amp;""="","",IF(L124="","بيانات ناقصة",IF(K124="ملغي",IF(O124&gt;0,"ملغي - يُراجع المدفوع","ملغي"),IF(P124&gt;0,IF(O124=0,"لم يدفع","دفع جزءًا"),IF(P124&lt;0,"مدفوع زيادة","مسدد")))))</f>
        <v/>
      </c>
      <c r="R124" s="19">
        <f>IF(OR(A124&amp;""="",NOT(ISNUMBER(G124))),"",G124-'الإعدادات'!$B$4)</f>
        <v/>
      </c>
      <c r="S124" s="6">
        <f>IF(OR(R124="",K124="ملغي"),"",IF(N(P124)&lt;=0,"",IF(R124&lt;0,"سافر وعليه متبقي",IF(R124&lt;='الإعدادات'!$B$5,"سفر قريب ومتبقي",""))))</f>
        <v/>
      </c>
      <c r="T124" s="19">
        <f>IF(ISNUMBER(P124),IF(P124&gt;0,COUNTIFS($P$6:$P$1005,"&gt;"&amp;P124)+COUNTIFS($P$6:P124,P124),""),"")</f>
        <v/>
      </c>
    </row>
    <row r="125">
      <c r="A125" s="5" t="n"/>
      <c r="B125" s="13" t="n"/>
      <c r="C125" s="5" t="n"/>
      <c r="D125" s="16" t="n"/>
      <c r="E125" s="5" t="n"/>
      <c r="F125" s="5" t="n"/>
      <c r="G125" s="13" t="n"/>
      <c r="H125" s="14" t="n"/>
      <c r="I125" s="17" t="n"/>
      <c r="J125" s="17" t="n"/>
      <c r="K125" s="5" t="n"/>
      <c r="L125" s="18">
        <f>IF(OR(A125&amp;""="",NOT(ISNUMBER(H125)),NOT(ISNUMBER(I125))),"",IF(K125="ملغي",0,ROUND(H125*I125,2)))</f>
        <v/>
      </c>
      <c r="M125" s="18">
        <f>IF(L125="","",IF(K125="ملغي",0,ROUND(H125*N(J125),2)))</f>
        <v/>
      </c>
      <c r="N125" s="18">
        <f>IF(L125="","",ROUND(L125-M125,2))</f>
        <v/>
      </c>
      <c r="O125" s="18">
        <f>IF(A125&amp;""="","",SUMIFS('الدفعات'!$C$6:$C$2005,'الدفعات'!$B$6:$B$2005,A125&amp;""))</f>
        <v/>
      </c>
      <c r="P125" s="18">
        <f>IF(L125="","",IF(K125="ملغي","",ROUND(L125-O125,2)))</f>
        <v/>
      </c>
      <c r="Q125" s="6">
        <f>IF(A125&amp;""="","",IF(L125="","بيانات ناقصة",IF(K125="ملغي",IF(O125&gt;0,"ملغي - يُراجع المدفوع","ملغي"),IF(P125&gt;0,IF(O125=0,"لم يدفع","دفع جزءًا"),IF(P125&lt;0,"مدفوع زيادة","مسدد")))))</f>
        <v/>
      </c>
      <c r="R125" s="19">
        <f>IF(OR(A125&amp;""="",NOT(ISNUMBER(G125))),"",G125-'الإعدادات'!$B$4)</f>
        <v/>
      </c>
      <c r="S125" s="6">
        <f>IF(OR(R125="",K125="ملغي"),"",IF(N(P125)&lt;=0,"",IF(R125&lt;0,"سافر وعليه متبقي",IF(R125&lt;='الإعدادات'!$B$5,"سفر قريب ومتبقي",""))))</f>
        <v/>
      </c>
      <c r="T125" s="19">
        <f>IF(ISNUMBER(P125),IF(P125&gt;0,COUNTIFS($P$6:$P$1005,"&gt;"&amp;P125)+COUNTIFS($P$6:P125,P125),""),"")</f>
        <v/>
      </c>
    </row>
    <row r="126">
      <c r="A126" s="5" t="n"/>
      <c r="B126" s="13" t="n"/>
      <c r="C126" s="5" t="n"/>
      <c r="D126" s="16" t="n"/>
      <c r="E126" s="5" t="n"/>
      <c r="F126" s="5" t="n"/>
      <c r="G126" s="13" t="n"/>
      <c r="H126" s="14" t="n"/>
      <c r="I126" s="17" t="n"/>
      <c r="J126" s="17" t="n"/>
      <c r="K126" s="5" t="n"/>
      <c r="L126" s="18">
        <f>IF(OR(A126&amp;""="",NOT(ISNUMBER(H126)),NOT(ISNUMBER(I126))),"",IF(K126="ملغي",0,ROUND(H126*I126,2)))</f>
        <v/>
      </c>
      <c r="M126" s="18">
        <f>IF(L126="","",IF(K126="ملغي",0,ROUND(H126*N(J126),2)))</f>
        <v/>
      </c>
      <c r="N126" s="18">
        <f>IF(L126="","",ROUND(L126-M126,2))</f>
        <v/>
      </c>
      <c r="O126" s="18">
        <f>IF(A126&amp;""="","",SUMIFS('الدفعات'!$C$6:$C$2005,'الدفعات'!$B$6:$B$2005,A126&amp;""))</f>
        <v/>
      </c>
      <c r="P126" s="18">
        <f>IF(L126="","",IF(K126="ملغي","",ROUND(L126-O126,2)))</f>
        <v/>
      </c>
      <c r="Q126" s="6">
        <f>IF(A126&amp;""="","",IF(L126="","بيانات ناقصة",IF(K126="ملغي",IF(O126&gt;0,"ملغي - يُراجع المدفوع","ملغي"),IF(P126&gt;0,IF(O126=0,"لم يدفع","دفع جزءًا"),IF(P126&lt;0,"مدفوع زيادة","مسدد")))))</f>
        <v/>
      </c>
      <c r="R126" s="19">
        <f>IF(OR(A126&amp;""="",NOT(ISNUMBER(G126))),"",G126-'الإعدادات'!$B$4)</f>
        <v/>
      </c>
      <c r="S126" s="6">
        <f>IF(OR(R126="",K126="ملغي"),"",IF(N(P126)&lt;=0,"",IF(R126&lt;0,"سافر وعليه متبقي",IF(R126&lt;='الإعدادات'!$B$5,"سفر قريب ومتبقي",""))))</f>
        <v/>
      </c>
      <c r="T126" s="19">
        <f>IF(ISNUMBER(P126),IF(P126&gt;0,COUNTIFS($P$6:$P$1005,"&gt;"&amp;P126)+COUNTIFS($P$6:P126,P126),""),"")</f>
        <v/>
      </c>
    </row>
    <row r="127">
      <c r="A127" s="5" t="n"/>
      <c r="B127" s="13" t="n"/>
      <c r="C127" s="5" t="n"/>
      <c r="D127" s="16" t="n"/>
      <c r="E127" s="5" t="n"/>
      <c r="F127" s="5" t="n"/>
      <c r="G127" s="13" t="n"/>
      <c r="H127" s="14" t="n"/>
      <c r="I127" s="17" t="n"/>
      <c r="J127" s="17" t="n"/>
      <c r="K127" s="5" t="n"/>
      <c r="L127" s="18">
        <f>IF(OR(A127&amp;""="",NOT(ISNUMBER(H127)),NOT(ISNUMBER(I127))),"",IF(K127="ملغي",0,ROUND(H127*I127,2)))</f>
        <v/>
      </c>
      <c r="M127" s="18">
        <f>IF(L127="","",IF(K127="ملغي",0,ROUND(H127*N(J127),2)))</f>
        <v/>
      </c>
      <c r="N127" s="18">
        <f>IF(L127="","",ROUND(L127-M127,2))</f>
        <v/>
      </c>
      <c r="O127" s="18">
        <f>IF(A127&amp;""="","",SUMIFS('الدفعات'!$C$6:$C$2005,'الدفعات'!$B$6:$B$2005,A127&amp;""))</f>
        <v/>
      </c>
      <c r="P127" s="18">
        <f>IF(L127="","",IF(K127="ملغي","",ROUND(L127-O127,2)))</f>
        <v/>
      </c>
      <c r="Q127" s="6">
        <f>IF(A127&amp;""="","",IF(L127="","بيانات ناقصة",IF(K127="ملغي",IF(O127&gt;0,"ملغي - يُراجع المدفوع","ملغي"),IF(P127&gt;0,IF(O127=0,"لم يدفع","دفع جزءًا"),IF(P127&lt;0,"مدفوع زيادة","مسدد")))))</f>
        <v/>
      </c>
      <c r="R127" s="19">
        <f>IF(OR(A127&amp;""="",NOT(ISNUMBER(G127))),"",G127-'الإعدادات'!$B$4)</f>
        <v/>
      </c>
      <c r="S127" s="6">
        <f>IF(OR(R127="",K127="ملغي"),"",IF(N(P127)&lt;=0,"",IF(R127&lt;0,"سافر وعليه متبقي",IF(R127&lt;='الإعدادات'!$B$5,"سفر قريب ومتبقي",""))))</f>
        <v/>
      </c>
      <c r="T127" s="19">
        <f>IF(ISNUMBER(P127),IF(P127&gt;0,COUNTIFS($P$6:$P$1005,"&gt;"&amp;P127)+COUNTIFS($P$6:P127,P127),""),"")</f>
        <v/>
      </c>
    </row>
    <row r="128">
      <c r="A128" s="5" t="n"/>
      <c r="B128" s="13" t="n"/>
      <c r="C128" s="5" t="n"/>
      <c r="D128" s="16" t="n"/>
      <c r="E128" s="5" t="n"/>
      <c r="F128" s="5" t="n"/>
      <c r="G128" s="13" t="n"/>
      <c r="H128" s="14" t="n"/>
      <c r="I128" s="17" t="n"/>
      <c r="J128" s="17" t="n"/>
      <c r="K128" s="5" t="n"/>
      <c r="L128" s="18">
        <f>IF(OR(A128&amp;""="",NOT(ISNUMBER(H128)),NOT(ISNUMBER(I128))),"",IF(K128="ملغي",0,ROUND(H128*I128,2)))</f>
        <v/>
      </c>
      <c r="M128" s="18">
        <f>IF(L128="","",IF(K128="ملغي",0,ROUND(H128*N(J128),2)))</f>
        <v/>
      </c>
      <c r="N128" s="18">
        <f>IF(L128="","",ROUND(L128-M128,2))</f>
        <v/>
      </c>
      <c r="O128" s="18">
        <f>IF(A128&amp;""="","",SUMIFS('الدفعات'!$C$6:$C$2005,'الدفعات'!$B$6:$B$2005,A128&amp;""))</f>
        <v/>
      </c>
      <c r="P128" s="18">
        <f>IF(L128="","",IF(K128="ملغي","",ROUND(L128-O128,2)))</f>
        <v/>
      </c>
      <c r="Q128" s="6">
        <f>IF(A128&amp;""="","",IF(L128="","بيانات ناقصة",IF(K128="ملغي",IF(O128&gt;0,"ملغي - يُراجع المدفوع","ملغي"),IF(P128&gt;0,IF(O128=0,"لم يدفع","دفع جزءًا"),IF(P128&lt;0,"مدفوع زيادة","مسدد")))))</f>
        <v/>
      </c>
      <c r="R128" s="19">
        <f>IF(OR(A128&amp;""="",NOT(ISNUMBER(G128))),"",G128-'الإعدادات'!$B$4)</f>
        <v/>
      </c>
      <c r="S128" s="6">
        <f>IF(OR(R128="",K128="ملغي"),"",IF(N(P128)&lt;=0,"",IF(R128&lt;0,"سافر وعليه متبقي",IF(R128&lt;='الإعدادات'!$B$5,"سفر قريب ومتبقي",""))))</f>
        <v/>
      </c>
      <c r="T128" s="19">
        <f>IF(ISNUMBER(P128),IF(P128&gt;0,COUNTIFS($P$6:$P$1005,"&gt;"&amp;P128)+COUNTIFS($P$6:P128,P128),""),"")</f>
        <v/>
      </c>
    </row>
    <row r="129">
      <c r="A129" s="5" t="n"/>
      <c r="B129" s="13" t="n"/>
      <c r="C129" s="5" t="n"/>
      <c r="D129" s="16" t="n"/>
      <c r="E129" s="5" t="n"/>
      <c r="F129" s="5" t="n"/>
      <c r="G129" s="13" t="n"/>
      <c r="H129" s="14" t="n"/>
      <c r="I129" s="17" t="n"/>
      <c r="J129" s="17" t="n"/>
      <c r="K129" s="5" t="n"/>
      <c r="L129" s="18">
        <f>IF(OR(A129&amp;""="",NOT(ISNUMBER(H129)),NOT(ISNUMBER(I129))),"",IF(K129="ملغي",0,ROUND(H129*I129,2)))</f>
        <v/>
      </c>
      <c r="M129" s="18">
        <f>IF(L129="","",IF(K129="ملغي",0,ROUND(H129*N(J129),2)))</f>
        <v/>
      </c>
      <c r="N129" s="18">
        <f>IF(L129="","",ROUND(L129-M129,2))</f>
        <v/>
      </c>
      <c r="O129" s="18">
        <f>IF(A129&amp;""="","",SUMIFS('الدفعات'!$C$6:$C$2005,'الدفعات'!$B$6:$B$2005,A129&amp;""))</f>
        <v/>
      </c>
      <c r="P129" s="18">
        <f>IF(L129="","",IF(K129="ملغي","",ROUND(L129-O129,2)))</f>
        <v/>
      </c>
      <c r="Q129" s="6">
        <f>IF(A129&amp;""="","",IF(L129="","بيانات ناقصة",IF(K129="ملغي",IF(O129&gt;0,"ملغي - يُراجع المدفوع","ملغي"),IF(P129&gt;0,IF(O129=0,"لم يدفع","دفع جزءًا"),IF(P129&lt;0,"مدفوع زيادة","مسدد")))))</f>
        <v/>
      </c>
      <c r="R129" s="19">
        <f>IF(OR(A129&amp;""="",NOT(ISNUMBER(G129))),"",G129-'الإعدادات'!$B$4)</f>
        <v/>
      </c>
      <c r="S129" s="6">
        <f>IF(OR(R129="",K129="ملغي"),"",IF(N(P129)&lt;=0,"",IF(R129&lt;0,"سافر وعليه متبقي",IF(R129&lt;='الإعدادات'!$B$5,"سفر قريب ومتبقي",""))))</f>
        <v/>
      </c>
      <c r="T129" s="19">
        <f>IF(ISNUMBER(P129),IF(P129&gt;0,COUNTIFS($P$6:$P$1005,"&gt;"&amp;P129)+COUNTIFS($P$6:P129,P129),""),"")</f>
        <v/>
      </c>
    </row>
    <row r="130">
      <c r="A130" s="5" t="n"/>
      <c r="B130" s="13" t="n"/>
      <c r="C130" s="5" t="n"/>
      <c r="D130" s="16" t="n"/>
      <c r="E130" s="5" t="n"/>
      <c r="F130" s="5" t="n"/>
      <c r="G130" s="13" t="n"/>
      <c r="H130" s="14" t="n"/>
      <c r="I130" s="17" t="n"/>
      <c r="J130" s="17" t="n"/>
      <c r="K130" s="5" t="n"/>
      <c r="L130" s="18">
        <f>IF(OR(A130&amp;""="",NOT(ISNUMBER(H130)),NOT(ISNUMBER(I130))),"",IF(K130="ملغي",0,ROUND(H130*I130,2)))</f>
        <v/>
      </c>
      <c r="M130" s="18">
        <f>IF(L130="","",IF(K130="ملغي",0,ROUND(H130*N(J130),2)))</f>
        <v/>
      </c>
      <c r="N130" s="18">
        <f>IF(L130="","",ROUND(L130-M130,2))</f>
        <v/>
      </c>
      <c r="O130" s="18">
        <f>IF(A130&amp;""="","",SUMIFS('الدفعات'!$C$6:$C$2005,'الدفعات'!$B$6:$B$2005,A130&amp;""))</f>
        <v/>
      </c>
      <c r="P130" s="18">
        <f>IF(L130="","",IF(K130="ملغي","",ROUND(L130-O130,2)))</f>
        <v/>
      </c>
      <c r="Q130" s="6">
        <f>IF(A130&amp;""="","",IF(L130="","بيانات ناقصة",IF(K130="ملغي",IF(O130&gt;0,"ملغي - يُراجع المدفوع","ملغي"),IF(P130&gt;0,IF(O130=0,"لم يدفع","دفع جزءًا"),IF(P130&lt;0,"مدفوع زيادة","مسدد")))))</f>
        <v/>
      </c>
      <c r="R130" s="19">
        <f>IF(OR(A130&amp;""="",NOT(ISNUMBER(G130))),"",G130-'الإعدادات'!$B$4)</f>
        <v/>
      </c>
      <c r="S130" s="6">
        <f>IF(OR(R130="",K130="ملغي"),"",IF(N(P130)&lt;=0,"",IF(R130&lt;0,"سافر وعليه متبقي",IF(R130&lt;='الإعدادات'!$B$5,"سفر قريب ومتبقي",""))))</f>
        <v/>
      </c>
      <c r="T130" s="19">
        <f>IF(ISNUMBER(P130),IF(P130&gt;0,COUNTIFS($P$6:$P$1005,"&gt;"&amp;P130)+COUNTIFS($P$6:P130,P130),""),"")</f>
        <v/>
      </c>
    </row>
    <row r="131">
      <c r="A131" s="5" t="n"/>
      <c r="B131" s="13" t="n"/>
      <c r="C131" s="5" t="n"/>
      <c r="D131" s="16" t="n"/>
      <c r="E131" s="5" t="n"/>
      <c r="F131" s="5" t="n"/>
      <c r="G131" s="13" t="n"/>
      <c r="H131" s="14" t="n"/>
      <c r="I131" s="17" t="n"/>
      <c r="J131" s="17" t="n"/>
      <c r="K131" s="5" t="n"/>
      <c r="L131" s="18">
        <f>IF(OR(A131&amp;""="",NOT(ISNUMBER(H131)),NOT(ISNUMBER(I131))),"",IF(K131="ملغي",0,ROUND(H131*I131,2)))</f>
        <v/>
      </c>
      <c r="M131" s="18">
        <f>IF(L131="","",IF(K131="ملغي",0,ROUND(H131*N(J131),2)))</f>
        <v/>
      </c>
      <c r="N131" s="18">
        <f>IF(L131="","",ROUND(L131-M131,2))</f>
        <v/>
      </c>
      <c r="O131" s="18">
        <f>IF(A131&amp;""="","",SUMIFS('الدفعات'!$C$6:$C$2005,'الدفعات'!$B$6:$B$2005,A131&amp;""))</f>
        <v/>
      </c>
      <c r="P131" s="18">
        <f>IF(L131="","",IF(K131="ملغي","",ROUND(L131-O131,2)))</f>
        <v/>
      </c>
      <c r="Q131" s="6">
        <f>IF(A131&amp;""="","",IF(L131="","بيانات ناقصة",IF(K131="ملغي",IF(O131&gt;0,"ملغي - يُراجع المدفوع","ملغي"),IF(P131&gt;0,IF(O131=0,"لم يدفع","دفع جزءًا"),IF(P131&lt;0,"مدفوع زيادة","مسدد")))))</f>
        <v/>
      </c>
      <c r="R131" s="19">
        <f>IF(OR(A131&amp;""="",NOT(ISNUMBER(G131))),"",G131-'الإعدادات'!$B$4)</f>
        <v/>
      </c>
      <c r="S131" s="6">
        <f>IF(OR(R131="",K131="ملغي"),"",IF(N(P131)&lt;=0,"",IF(R131&lt;0,"سافر وعليه متبقي",IF(R131&lt;='الإعدادات'!$B$5,"سفر قريب ومتبقي",""))))</f>
        <v/>
      </c>
      <c r="T131" s="19">
        <f>IF(ISNUMBER(P131),IF(P131&gt;0,COUNTIFS($P$6:$P$1005,"&gt;"&amp;P131)+COUNTIFS($P$6:P131,P131),""),"")</f>
        <v/>
      </c>
    </row>
    <row r="132">
      <c r="A132" s="5" t="n"/>
      <c r="B132" s="13" t="n"/>
      <c r="C132" s="5" t="n"/>
      <c r="D132" s="16" t="n"/>
      <c r="E132" s="5" t="n"/>
      <c r="F132" s="5" t="n"/>
      <c r="G132" s="13" t="n"/>
      <c r="H132" s="14" t="n"/>
      <c r="I132" s="17" t="n"/>
      <c r="J132" s="17" t="n"/>
      <c r="K132" s="5" t="n"/>
      <c r="L132" s="18">
        <f>IF(OR(A132&amp;""="",NOT(ISNUMBER(H132)),NOT(ISNUMBER(I132))),"",IF(K132="ملغي",0,ROUND(H132*I132,2)))</f>
        <v/>
      </c>
      <c r="M132" s="18">
        <f>IF(L132="","",IF(K132="ملغي",0,ROUND(H132*N(J132),2)))</f>
        <v/>
      </c>
      <c r="N132" s="18">
        <f>IF(L132="","",ROUND(L132-M132,2))</f>
        <v/>
      </c>
      <c r="O132" s="18">
        <f>IF(A132&amp;""="","",SUMIFS('الدفعات'!$C$6:$C$2005,'الدفعات'!$B$6:$B$2005,A132&amp;""))</f>
        <v/>
      </c>
      <c r="P132" s="18">
        <f>IF(L132="","",IF(K132="ملغي","",ROUND(L132-O132,2)))</f>
        <v/>
      </c>
      <c r="Q132" s="6">
        <f>IF(A132&amp;""="","",IF(L132="","بيانات ناقصة",IF(K132="ملغي",IF(O132&gt;0,"ملغي - يُراجع المدفوع","ملغي"),IF(P132&gt;0,IF(O132=0,"لم يدفع","دفع جزءًا"),IF(P132&lt;0,"مدفوع زيادة","مسدد")))))</f>
        <v/>
      </c>
      <c r="R132" s="19">
        <f>IF(OR(A132&amp;""="",NOT(ISNUMBER(G132))),"",G132-'الإعدادات'!$B$4)</f>
        <v/>
      </c>
      <c r="S132" s="6">
        <f>IF(OR(R132="",K132="ملغي"),"",IF(N(P132)&lt;=0,"",IF(R132&lt;0,"سافر وعليه متبقي",IF(R132&lt;='الإعدادات'!$B$5,"سفر قريب ومتبقي",""))))</f>
        <v/>
      </c>
      <c r="T132" s="19">
        <f>IF(ISNUMBER(P132),IF(P132&gt;0,COUNTIFS($P$6:$P$1005,"&gt;"&amp;P132)+COUNTIFS($P$6:P132,P132),""),"")</f>
        <v/>
      </c>
    </row>
    <row r="133">
      <c r="A133" s="5" t="n"/>
      <c r="B133" s="13" t="n"/>
      <c r="C133" s="5" t="n"/>
      <c r="D133" s="16" t="n"/>
      <c r="E133" s="5" t="n"/>
      <c r="F133" s="5" t="n"/>
      <c r="G133" s="13" t="n"/>
      <c r="H133" s="14" t="n"/>
      <c r="I133" s="17" t="n"/>
      <c r="J133" s="17" t="n"/>
      <c r="K133" s="5" t="n"/>
      <c r="L133" s="18">
        <f>IF(OR(A133&amp;""="",NOT(ISNUMBER(H133)),NOT(ISNUMBER(I133))),"",IF(K133="ملغي",0,ROUND(H133*I133,2)))</f>
        <v/>
      </c>
      <c r="M133" s="18">
        <f>IF(L133="","",IF(K133="ملغي",0,ROUND(H133*N(J133),2)))</f>
        <v/>
      </c>
      <c r="N133" s="18">
        <f>IF(L133="","",ROUND(L133-M133,2))</f>
        <v/>
      </c>
      <c r="O133" s="18">
        <f>IF(A133&amp;""="","",SUMIFS('الدفعات'!$C$6:$C$2005,'الدفعات'!$B$6:$B$2005,A133&amp;""))</f>
        <v/>
      </c>
      <c r="P133" s="18">
        <f>IF(L133="","",IF(K133="ملغي","",ROUND(L133-O133,2)))</f>
        <v/>
      </c>
      <c r="Q133" s="6">
        <f>IF(A133&amp;""="","",IF(L133="","بيانات ناقصة",IF(K133="ملغي",IF(O133&gt;0,"ملغي - يُراجع المدفوع","ملغي"),IF(P133&gt;0,IF(O133=0,"لم يدفع","دفع جزءًا"),IF(P133&lt;0,"مدفوع زيادة","مسدد")))))</f>
        <v/>
      </c>
      <c r="R133" s="19">
        <f>IF(OR(A133&amp;""="",NOT(ISNUMBER(G133))),"",G133-'الإعدادات'!$B$4)</f>
        <v/>
      </c>
      <c r="S133" s="6">
        <f>IF(OR(R133="",K133="ملغي"),"",IF(N(P133)&lt;=0,"",IF(R133&lt;0,"سافر وعليه متبقي",IF(R133&lt;='الإعدادات'!$B$5,"سفر قريب ومتبقي",""))))</f>
        <v/>
      </c>
      <c r="T133" s="19">
        <f>IF(ISNUMBER(P133),IF(P133&gt;0,COUNTIFS($P$6:$P$1005,"&gt;"&amp;P133)+COUNTIFS($P$6:P133,P133),""),"")</f>
        <v/>
      </c>
    </row>
    <row r="134">
      <c r="A134" s="5" t="n"/>
      <c r="B134" s="13" t="n"/>
      <c r="C134" s="5" t="n"/>
      <c r="D134" s="16" t="n"/>
      <c r="E134" s="5" t="n"/>
      <c r="F134" s="5" t="n"/>
      <c r="G134" s="13" t="n"/>
      <c r="H134" s="14" t="n"/>
      <c r="I134" s="17" t="n"/>
      <c r="J134" s="17" t="n"/>
      <c r="K134" s="5" t="n"/>
      <c r="L134" s="18">
        <f>IF(OR(A134&amp;""="",NOT(ISNUMBER(H134)),NOT(ISNUMBER(I134))),"",IF(K134="ملغي",0,ROUND(H134*I134,2)))</f>
        <v/>
      </c>
      <c r="M134" s="18">
        <f>IF(L134="","",IF(K134="ملغي",0,ROUND(H134*N(J134),2)))</f>
        <v/>
      </c>
      <c r="N134" s="18">
        <f>IF(L134="","",ROUND(L134-M134,2))</f>
        <v/>
      </c>
      <c r="O134" s="18">
        <f>IF(A134&amp;""="","",SUMIFS('الدفعات'!$C$6:$C$2005,'الدفعات'!$B$6:$B$2005,A134&amp;""))</f>
        <v/>
      </c>
      <c r="P134" s="18">
        <f>IF(L134="","",IF(K134="ملغي","",ROUND(L134-O134,2)))</f>
        <v/>
      </c>
      <c r="Q134" s="6">
        <f>IF(A134&amp;""="","",IF(L134="","بيانات ناقصة",IF(K134="ملغي",IF(O134&gt;0,"ملغي - يُراجع المدفوع","ملغي"),IF(P134&gt;0,IF(O134=0,"لم يدفع","دفع جزءًا"),IF(P134&lt;0,"مدفوع زيادة","مسدد")))))</f>
        <v/>
      </c>
      <c r="R134" s="19">
        <f>IF(OR(A134&amp;""="",NOT(ISNUMBER(G134))),"",G134-'الإعدادات'!$B$4)</f>
        <v/>
      </c>
      <c r="S134" s="6">
        <f>IF(OR(R134="",K134="ملغي"),"",IF(N(P134)&lt;=0,"",IF(R134&lt;0,"سافر وعليه متبقي",IF(R134&lt;='الإعدادات'!$B$5,"سفر قريب ومتبقي",""))))</f>
        <v/>
      </c>
      <c r="T134" s="19">
        <f>IF(ISNUMBER(P134),IF(P134&gt;0,COUNTIFS($P$6:$P$1005,"&gt;"&amp;P134)+COUNTIFS($P$6:P134,P134),""),"")</f>
        <v/>
      </c>
    </row>
    <row r="135">
      <c r="A135" s="5" t="n"/>
      <c r="B135" s="13" t="n"/>
      <c r="C135" s="5" t="n"/>
      <c r="D135" s="16" t="n"/>
      <c r="E135" s="5" t="n"/>
      <c r="F135" s="5" t="n"/>
      <c r="G135" s="13" t="n"/>
      <c r="H135" s="14" t="n"/>
      <c r="I135" s="17" t="n"/>
      <c r="J135" s="17" t="n"/>
      <c r="K135" s="5" t="n"/>
      <c r="L135" s="18">
        <f>IF(OR(A135&amp;""="",NOT(ISNUMBER(H135)),NOT(ISNUMBER(I135))),"",IF(K135="ملغي",0,ROUND(H135*I135,2)))</f>
        <v/>
      </c>
      <c r="M135" s="18">
        <f>IF(L135="","",IF(K135="ملغي",0,ROUND(H135*N(J135),2)))</f>
        <v/>
      </c>
      <c r="N135" s="18">
        <f>IF(L135="","",ROUND(L135-M135,2))</f>
        <v/>
      </c>
      <c r="O135" s="18">
        <f>IF(A135&amp;""="","",SUMIFS('الدفعات'!$C$6:$C$2005,'الدفعات'!$B$6:$B$2005,A135&amp;""))</f>
        <v/>
      </c>
      <c r="P135" s="18">
        <f>IF(L135="","",IF(K135="ملغي","",ROUND(L135-O135,2)))</f>
        <v/>
      </c>
      <c r="Q135" s="6">
        <f>IF(A135&amp;""="","",IF(L135="","بيانات ناقصة",IF(K135="ملغي",IF(O135&gt;0,"ملغي - يُراجع المدفوع","ملغي"),IF(P135&gt;0,IF(O135=0,"لم يدفع","دفع جزءًا"),IF(P135&lt;0,"مدفوع زيادة","مسدد")))))</f>
        <v/>
      </c>
      <c r="R135" s="19">
        <f>IF(OR(A135&amp;""="",NOT(ISNUMBER(G135))),"",G135-'الإعدادات'!$B$4)</f>
        <v/>
      </c>
      <c r="S135" s="6">
        <f>IF(OR(R135="",K135="ملغي"),"",IF(N(P135)&lt;=0,"",IF(R135&lt;0,"سافر وعليه متبقي",IF(R135&lt;='الإعدادات'!$B$5,"سفر قريب ومتبقي",""))))</f>
        <v/>
      </c>
      <c r="T135" s="19">
        <f>IF(ISNUMBER(P135),IF(P135&gt;0,COUNTIFS($P$6:$P$1005,"&gt;"&amp;P135)+COUNTIFS($P$6:P135,P135),""),"")</f>
        <v/>
      </c>
    </row>
    <row r="136">
      <c r="A136" s="5" t="n"/>
      <c r="B136" s="13" t="n"/>
      <c r="C136" s="5" t="n"/>
      <c r="D136" s="16" t="n"/>
      <c r="E136" s="5" t="n"/>
      <c r="F136" s="5" t="n"/>
      <c r="G136" s="13" t="n"/>
      <c r="H136" s="14" t="n"/>
      <c r="I136" s="17" t="n"/>
      <c r="J136" s="17" t="n"/>
      <c r="K136" s="5" t="n"/>
      <c r="L136" s="18">
        <f>IF(OR(A136&amp;""="",NOT(ISNUMBER(H136)),NOT(ISNUMBER(I136))),"",IF(K136="ملغي",0,ROUND(H136*I136,2)))</f>
        <v/>
      </c>
      <c r="M136" s="18">
        <f>IF(L136="","",IF(K136="ملغي",0,ROUND(H136*N(J136),2)))</f>
        <v/>
      </c>
      <c r="N136" s="18">
        <f>IF(L136="","",ROUND(L136-M136,2))</f>
        <v/>
      </c>
      <c r="O136" s="18">
        <f>IF(A136&amp;""="","",SUMIFS('الدفعات'!$C$6:$C$2005,'الدفعات'!$B$6:$B$2005,A136&amp;""))</f>
        <v/>
      </c>
      <c r="P136" s="18">
        <f>IF(L136="","",IF(K136="ملغي","",ROUND(L136-O136,2)))</f>
        <v/>
      </c>
      <c r="Q136" s="6">
        <f>IF(A136&amp;""="","",IF(L136="","بيانات ناقصة",IF(K136="ملغي",IF(O136&gt;0,"ملغي - يُراجع المدفوع","ملغي"),IF(P136&gt;0,IF(O136=0,"لم يدفع","دفع جزءًا"),IF(P136&lt;0,"مدفوع زيادة","مسدد")))))</f>
        <v/>
      </c>
      <c r="R136" s="19">
        <f>IF(OR(A136&amp;""="",NOT(ISNUMBER(G136))),"",G136-'الإعدادات'!$B$4)</f>
        <v/>
      </c>
      <c r="S136" s="6">
        <f>IF(OR(R136="",K136="ملغي"),"",IF(N(P136)&lt;=0,"",IF(R136&lt;0,"سافر وعليه متبقي",IF(R136&lt;='الإعدادات'!$B$5,"سفر قريب ومتبقي",""))))</f>
        <v/>
      </c>
      <c r="T136" s="19">
        <f>IF(ISNUMBER(P136),IF(P136&gt;0,COUNTIFS($P$6:$P$1005,"&gt;"&amp;P136)+COUNTIFS($P$6:P136,P136),""),"")</f>
        <v/>
      </c>
    </row>
    <row r="137">
      <c r="A137" s="5" t="n"/>
      <c r="B137" s="13" t="n"/>
      <c r="C137" s="5" t="n"/>
      <c r="D137" s="16" t="n"/>
      <c r="E137" s="5" t="n"/>
      <c r="F137" s="5" t="n"/>
      <c r="G137" s="13" t="n"/>
      <c r="H137" s="14" t="n"/>
      <c r="I137" s="17" t="n"/>
      <c r="J137" s="17" t="n"/>
      <c r="K137" s="5" t="n"/>
      <c r="L137" s="18">
        <f>IF(OR(A137&amp;""="",NOT(ISNUMBER(H137)),NOT(ISNUMBER(I137))),"",IF(K137="ملغي",0,ROUND(H137*I137,2)))</f>
        <v/>
      </c>
      <c r="M137" s="18">
        <f>IF(L137="","",IF(K137="ملغي",0,ROUND(H137*N(J137),2)))</f>
        <v/>
      </c>
      <c r="N137" s="18">
        <f>IF(L137="","",ROUND(L137-M137,2))</f>
        <v/>
      </c>
      <c r="O137" s="18">
        <f>IF(A137&amp;""="","",SUMIFS('الدفعات'!$C$6:$C$2005,'الدفعات'!$B$6:$B$2005,A137&amp;""))</f>
        <v/>
      </c>
      <c r="P137" s="18">
        <f>IF(L137="","",IF(K137="ملغي","",ROUND(L137-O137,2)))</f>
        <v/>
      </c>
      <c r="Q137" s="6">
        <f>IF(A137&amp;""="","",IF(L137="","بيانات ناقصة",IF(K137="ملغي",IF(O137&gt;0,"ملغي - يُراجع المدفوع","ملغي"),IF(P137&gt;0,IF(O137=0,"لم يدفع","دفع جزءًا"),IF(P137&lt;0,"مدفوع زيادة","مسدد")))))</f>
        <v/>
      </c>
      <c r="R137" s="19">
        <f>IF(OR(A137&amp;""="",NOT(ISNUMBER(G137))),"",G137-'الإعدادات'!$B$4)</f>
        <v/>
      </c>
      <c r="S137" s="6">
        <f>IF(OR(R137="",K137="ملغي"),"",IF(N(P137)&lt;=0,"",IF(R137&lt;0,"سافر وعليه متبقي",IF(R137&lt;='الإعدادات'!$B$5,"سفر قريب ومتبقي",""))))</f>
        <v/>
      </c>
      <c r="T137" s="19">
        <f>IF(ISNUMBER(P137),IF(P137&gt;0,COUNTIFS($P$6:$P$1005,"&gt;"&amp;P137)+COUNTIFS($P$6:P137,P137),""),"")</f>
        <v/>
      </c>
    </row>
    <row r="138">
      <c r="A138" s="5" t="n"/>
      <c r="B138" s="13" t="n"/>
      <c r="C138" s="5" t="n"/>
      <c r="D138" s="16" t="n"/>
      <c r="E138" s="5" t="n"/>
      <c r="F138" s="5" t="n"/>
      <c r="G138" s="13" t="n"/>
      <c r="H138" s="14" t="n"/>
      <c r="I138" s="17" t="n"/>
      <c r="J138" s="17" t="n"/>
      <c r="K138" s="5" t="n"/>
      <c r="L138" s="18">
        <f>IF(OR(A138&amp;""="",NOT(ISNUMBER(H138)),NOT(ISNUMBER(I138))),"",IF(K138="ملغي",0,ROUND(H138*I138,2)))</f>
        <v/>
      </c>
      <c r="M138" s="18">
        <f>IF(L138="","",IF(K138="ملغي",0,ROUND(H138*N(J138),2)))</f>
        <v/>
      </c>
      <c r="N138" s="18">
        <f>IF(L138="","",ROUND(L138-M138,2))</f>
        <v/>
      </c>
      <c r="O138" s="18">
        <f>IF(A138&amp;""="","",SUMIFS('الدفعات'!$C$6:$C$2005,'الدفعات'!$B$6:$B$2005,A138&amp;""))</f>
        <v/>
      </c>
      <c r="P138" s="18">
        <f>IF(L138="","",IF(K138="ملغي","",ROUND(L138-O138,2)))</f>
        <v/>
      </c>
      <c r="Q138" s="6">
        <f>IF(A138&amp;""="","",IF(L138="","بيانات ناقصة",IF(K138="ملغي",IF(O138&gt;0,"ملغي - يُراجع المدفوع","ملغي"),IF(P138&gt;0,IF(O138=0,"لم يدفع","دفع جزءًا"),IF(P138&lt;0,"مدفوع زيادة","مسدد")))))</f>
        <v/>
      </c>
      <c r="R138" s="19">
        <f>IF(OR(A138&amp;""="",NOT(ISNUMBER(G138))),"",G138-'الإعدادات'!$B$4)</f>
        <v/>
      </c>
      <c r="S138" s="6">
        <f>IF(OR(R138="",K138="ملغي"),"",IF(N(P138)&lt;=0,"",IF(R138&lt;0,"سافر وعليه متبقي",IF(R138&lt;='الإعدادات'!$B$5,"سفر قريب ومتبقي",""))))</f>
        <v/>
      </c>
      <c r="T138" s="19">
        <f>IF(ISNUMBER(P138),IF(P138&gt;0,COUNTIFS($P$6:$P$1005,"&gt;"&amp;P138)+COUNTIFS($P$6:P138,P138),""),"")</f>
        <v/>
      </c>
    </row>
    <row r="139">
      <c r="A139" s="5" t="n"/>
      <c r="B139" s="13" t="n"/>
      <c r="C139" s="5" t="n"/>
      <c r="D139" s="16" t="n"/>
      <c r="E139" s="5" t="n"/>
      <c r="F139" s="5" t="n"/>
      <c r="G139" s="13" t="n"/>
      <c r="H139" s="14" t="n"/>
      <c r="I139" s="17" t="n"/>
      <c r="J139" s="17" t="n"/>
      <c r="K139" s="5" t="n"/>
      <c r="L139" s="18">
        <f>IF(OR(A139&amp;""="",NOT(ISNUMBER(H139)),NOT(ISNUMBER(I139))),"",IF(K139="ملغي",0,ROUND(H139*I139,2)))</f>
        <v/>
      </c>
      <c r="M139" s="18">
        <f>IF(L139="","",IF(K139="ملغي",0,ROUND(H139*N(J139),2)))</f>
        <v/>
      </c>
      <c r="N139" s="18">
        <f>IF(L139="","",ROUND(L139-M139,2))</f>
        <v/>
      </c>
      <c r="O139" s="18">
        <f>IF(A139&amp;""="","",SUMIFS('الدفعات'!$C$6:$C$2005,'الدفعات'!$B$6:$B$2005,A139&amp;""))</f>
        <v/>
      </c>
      <c r="P139" s="18">
        <f>IF(L139="","",IF(K139="ملغي","",ROUND(L139-O139,2)))</f>
        <v/>
      </c>
      <c r="Q139" s="6">
        <f>IF(A139&amp;""="","",IF(L139="","بيانات ناقصة",IF(K139="ملغي",IF(O139&gt;0,"ملغي - يُراجع المدفوع","ملغي"),IF(P139&gt;0,IF(O139=0,"لم يدفع","دفع جزءًا"),IF(P139&lt;0,"مدفوع زيادة","مسدد")))))</f>
        <v/>
      </c>
      <c r="R139" s="19">
        <f>IF(OR(A139&amp;""="",NOT(ISNUMBER(G139))),"",G139-'الإعدادات'!$B$4)</f>
        <v/>
      </c>
      <c r="S139" s="6">
        <f>IF(OR(R139="",K139="ملغي"),"",IF(N(P139)&lt;=0,"",IF(R139&lt;0,"سافر وعليه متبقي",IF(R139&lt;='الإعدادات'!$B$5,"سفر قريب ومتبقي",""))))</f>
        <v/>
      </c>
      <c r="T139" s="19">
        <f>IF(ISNUMBER(P139),IF(P139&gt;0,COUNTIFS($P$6:$P$1005,"&gt;"&amp;P139)+COUNTIFS($P$6:P139,P139),""),"")</f>
        <v/>
      </c>
    </row>
    <row r="140">
      <c r="A140" s="5" t="n"/>
      <c r="B140" s="13" t="n"/>
      <c r="C140" s="5" t="n"/>
      <c r="D140" s="16" t="n"/>
      <c r="E140" s="5" t="n"/>
      <c r="F140" s="5" t="n"/>
      <c r="G140" s="13" t="n"/>
      <c r="H140" s="14" t="n"/>
      <c r="I140" s="17" t="n"/>
      <c r="J140" s="17" t="n"/>
      <c r="K140" s="5" t="n"/>
      <c r="L140" s="18">
        <f>IF(OR(A140&amp;""="",NOT(ISNUMBER(H140)),NOT(ISNUMBER(I140))),"",IF(K140="ملغي",0,ROUND(H140*I140,2)))</f>
        <v/>
      </c>
      <c r="M140" s="18">
        <f>IF(L140="","",IF(K140="ملغي",0,ROUND(H140*N(J140),2)))</f>
        <v/>
      </c>
      <c r="N140" s="18">
        <f>IF(L140="","",ROUND(L140-M140,2))</f>
        <v/>
      </c>
      <c r="O140" s="18">
        <f>IF(A140&amp;""="","",SUMIFS('الدفعات'!$C$6:$C$2005,'الدفعات'!$B$6:$B$2005,A140&amp;""))</f>
        <v/>
      </c>
      <c r="P140" s="18">
        <f>IF(L140="","",IF(K140="ملغي","",ROUND(L140-O140,2)))</f>
        <v/>
      </c>
      <c r="Q140" s="6">
        <f>IF(A140&amp;""="","",IF(L140="","بيانات ناقصة",IF(K140="ملغي",IF(O140&gt;0,"ملغي - يُراجع المدفوع","ملغي"),IF(P140&gt;0,IF(O140=0,"لم يدفع","دفع جزءًا"),IF(P140&lt;0,"مدفوع زيادة","مسدد")))))</f>
        <v/>
      </c>
      <c r="R140" s="19">
        <f>IF(OR(A140&amp;""="",NOT(ISNUMBER(G140))),"",G140-'الإعدادات'!$B$4)</f>
        <v/>
      </c>
      <c r="S140" s="6">
        <f>IF(OR(R140="",K140="ملغي"),"",IF(N(P140)&lt;=0,"",IF(R140&lt;0,"سافر وعليه متبقي",IF(R140&lt;='الإعدادات'!$B$5,"سفر قريب ومتبقي",""))))</f>
        <v/>
      </c>
      <c r="T140" s="19">
        <f>IF(ISNUMBER(P140),IF(P140&gt;0,COUNTIFS($P$6:$P$1005,"&gt;"&amp;P140)+COUNTIFS($P$6:P140,P140),""),"")</f>
        <v/>
      </c>
    </row>
    <row r="141">
      <c r="A141" s="5" t="n"/>
      <c r="B141" s="13" t="n"/>
      <c r="C141" s="5" t="n"/>
      <c r="D141" s="16" t="n"/>
      <c r="E141" s="5" t="n"/>
      <c r="F141" s="5" t="n"/>
      <c r="G141" s="13" t="n"/>
      <c r="H141" s="14" t="n"/>
      <c r="I141" s="17" t="n"/>
      <c r="J141" s="17" t="n"/>
      <c r="K141" s="5" t="n"/>
      <c r="L141" s="18">
        <f>IF(OR(A141&amp;""="",NOT(ISNUMBER(H141)),NOT(ISNUMBER(I141))),"",IF(K141="ملغي",0,ROUND(H141*I141,2)))</f>
        <v/>
      </c>
      <c r="M141" s="18">
        <f>IF(L141="","",IF(K141="ملغي",0,ROUND(H141*N(J141),2)))</f>
        <v/>
      </c>
      <c r="N141" s="18">
        <f>IF(L141="","",ROUND(L141-M141,2))</f>
        <v/>
      </c>
      <c r="O141" s="18">
        <f>IF(A141&amp;""="","",SUMIFS('الدفعات'!$C$6:$C$2005,'الدفعات'!$B$6:$B$2005,A141&amp;""))</f>
        <v/>
      </c>
      <c r="P141" s="18">
        <f>IF(L141="","",IF(K141="ملغي","",ROUND(L141-O141,2)))</f>
        <v/>
      </c>
      <c r="Q141" s="6">
        <f>IF(A141&amp;""="","",IF(L141="","بيانات ناقصة",IF(K141="ملغي",IF(O141&gt;0,"ملغي - يُراجع المدفوع","ملغي"),IF(P141&gt;0,IF(O141=0,"لم يدفع","دفع جزءًا"),IF(P141&lt;0,"مدفوع زيادة","مسدد")))))</f>
        <v/>
      </c>
      <c r="R141" s="19">
        <f>IF(OR(A141&amp;""="",NOT(ISNUMBER(G141))),"",G141-'الإعدادات'!$B$4)</f>
        <v/>
      </c>
      <c r="S141" s="6">
        <f>IF(OR(R141="",K141="ملغي"),"",IF(N(P141)&lt;=0,"",IF(R141&lt;0,"سافر وعليه متبقي",IF(R141&lt;='الإعدادات'!$B$5,"سفر قريب ومتبقي",""))))</f>
        <v/>
      </c>
      <c r="T141" s="19">
        <f>IF(ISNUMBER(P141),IF(P141&gt;0,COUNTIFS($P$6:$P$1005,"&gt;"&amp;P141)+COUNTIFS($P$6:P141,P141),""),"")</f>
        <v/>
      </c>
    </row>
    <row r="142">
      <c r="A142" s="5" t="n"/>
      <c r="B142" s="13" t="n"/>
      <c r="C142" s="5" t="n"/>
      <c r="D142" s="16" t="n"/>
      <c r="E142" s="5" t="n"/>
      <c r="F142" s="5" t="n"/>
      <c r="G142" s="13" t="n"/>
      <c r="H142" s="14" t="n"/>
      <c r="I142" s="17" t="n"/>
      <c r="J142" s="17" t="n"/>
      <c r="K142" s="5" t="n"/>
      <c r="L142" s="18">
        <f>IF(OR(A142&amp;""="",NOT(ISNUMBER(H142)),NOT(ISNUMBER(I142))),"",IF(K142="ملغي",0,ROUND(H142*I142,2)))</f>
        <v/>
      </c>
      <c r="M142" s="18">
        <f>IF(L142="","",IF(K142="ملغي",0,ROUND(H142*N(J142),2)))</f>
        <v/>
      </c>
      <c r="N142" s="18">
        <f>IF(L142="","",ROUND(L142-M142,2))</f>
        <v/>
      </c>
      <c r="O142" s="18">
        <f>IF(A142&amp;""="","",SUMIFS('الدفعات'!$C$6:$C$2005,'الدفعات'!$B$6:$B$2005,A142&amp;""))</f>
        <v/>
      </c>
      <c r="P142" s="18">
        <f>IF(L142="","",IF(K142="ملغي","",ROUND(L142-O142,2)))</f>
        <v/>
      </c>
      <c r="Q142" s="6">
        <f>IF(A142&amp;""="","",IF(L142="","بيانات ناقصة",IF(K142="ملغي",IF(O142&gt;0,"ملغي - يُراجع المدفوع","ملغي"),IF(P142&gt;0,IF(O142=0,"لم يدفع","دفع جزءًا"),IF(P142&lt;0,"مدفوع زيادة","مسدد")))))</f>
        <v/>
      </c>
      <c r="R142" s="19">
        <f>IF(OR(A142&amp;""="",NOT(ISNUMBER(G142))),"",G142-'الإعدادات'!$B$4)</f>
        <v/>
      </c>
      <c r="S142" s="6">
        <f>IF(OR(R142="",K142="ملغي"),"",IF(N(P142)&lt;=0,"",IF(R142&lt;0,"سافر وعليه متبقي",IF(R142&lt;='الإعدادات'!$B$5,"سفر قريب ومتبقي",""))))</f>
        <v/>
      </c>
      <c r="T142" s="19">
        <f>IF(ISNUMBER(P142),IF(P142&gt;0,COUNTIFS($P$6:$P$1005,"&gt;"&amp;P142)+COUNTIFS($P$6:P142,P142),""),"")</f>
        <v/>
      </c>
    </row>
    <row r="143">
      <c r="A143" s="5" t="n"/>
      <c r="B143" s="13" t="n"/>
      <c r="C143" s="5" t="n"/>
      <c r="D143" s="16" t="n"/>
      <c r="E143" s="5" t="n"/>
      <c r="F143" s="5" t="n"/>
      <c r="G143" s="13" t="n"/>
      <c r="H143" s="14" t="n"/>
      <c r="I143" s="17" t="n"/>
      <c r="J143" s="17" t="n"/>
      <c r="K143" s="5" t="n"/>
      <c r="L143" s="18">
        <f>IF(OR(A143&amp;""="",NOT(ISNUMBER(H143)),NOT(ISNUMBER(I143))),"",IF(K143="ملغي",0,ROUND(H143*I143,2)))</f>
        <v/>
      </c>
      <c r="M143" s="18">
        <f>IF(L143="","",IF(K143="ملغي",0,ROUND(H143*N(J143),2)))</f>
        <v/>
      </c>
      <c r="N143" s="18">
        <f>IF(L143="","",ROUND(L143-M143,2))</f>
        <v/>
      </c>
      <c r="O143" s="18">
        <f>IF(A143&amp;""="","",SUMIFS('الدفعات'!$C$6:$C$2005,'الدفعات'!$B$6:$B$2005,A143&amp;""))</f>
        <v/>
      </c>
      <c r="P143" s="18">
        <f>IF(L143="","",IF(K143="ملغي","",ROUND(L143-O143,2)))</f>
        <v/>
      </c>
      <c r="Q143" s="6">
        <f>IF(A143&amp;""="","",IF(L143="","بيانات ناقصة",IF(K143="ملغي",IF(O143&gt;0,"ملغي - يُراجع المدفوع","ملغي"),IF(P143&gt;0,IF(O143=0,"لم يدفع","دفع جزءًا"),IF(P143&lt;0,"مدفوع زيادة","مسدد")))))</f>
        <v/>
      </c>
      <c r="R143" s="19">
        <f>IF(OR(A143&amp;""="",NOT(ISNUMBER(G143))),"",G143-'الإعدادات'!$B$4)</f>
        <v/>
      </c>
      <c r="S143" s="6">
        <f>IF(OR(R143="",K143="ملغي"),"",IF(N(P143)&lt;=0,"",IF(R143&lt;0,"سافر وعليه متبقي",IF(R143&lt;='الإعدادات'!$B$5,"سفر قريب ومتبقي",""))))</f>
        <v/>
      </c>
      <c r="T143" s="19">
        <f>IF(ISNUMBER(P143),IF(P143&gt;0,COUNTIFS($P$6:$P$1005,"&gt;"&amp;P143)+COUNTIFS($P$6:P143,P143),""),"")</f>
        <v/>
      </c>
    </row>
    <row r="144">
      <c r="A144" s="5" t="n"/>
      <c r="B144" s="13" t="n"/>
      <c r="C144" s="5" t="n"/>
      <c r="D144" s="16" t="n"/>
      <c r="E144" s="5" t="n"/>
      <c r="F144" s="5" t="n"/>
      <c r="G144" s="13" t="n"/>
      <c r="H144" s="14" t="n"/>
      <c r="I144" s="17" t="n"/>
      <c r="J144" s="17" t="n"/>
      <c r="K144" s="5" t="n"/>
      <c r="L144" s="18">
        <f>IF(OR(A144&amp;""="",NOT(ISNUMBER(H144)),NOT(ISNUMBER(I144))),"",IF(K144="ملغي",0,ROUND(H144*I144,2)))</f>
        <v/>
      </c>
      <c r="M144" s="18">
        <f>IF(L144="","",IF(K144="ملغي",0,ROUND(H144*N(J144),2)))</f>
        <v/>
      </c>
      <c r="N144" s="18">
        <f>IF(L144="","",ROUND(L144-M144,2))</f>
        <v/>
      </c>
      <c r="O144" s="18">
        <f>IF(A144&amp;""="","",SUMIFS('الدفعات'!$C$6:$C$2005,'الدفعات'!$B$6:$B$2005,A144&amp;""))</f>
        <v/>
      </c>
      <c r="P144" s="18">
        <f>IF(L144="","",IF(K144="ملغي","",ROUND(L144-O144,2)))</f>
        <v/>
      </c>
      <c r="Q144" s="6">
        <f>IF(A144&amp;""="","",IF(L144="","بيانات ناقصة",IF(K144="ملغي",IF(O144&gt;0,"ملغي - يُراجع المدفوع","ملغي"),IF(P144&gt;0,IF(O144=0,"لم يدفع","دفع جزءًا"),IF(P144&lt;0,"مدفوع زيادة","مسدد")))))</f>
        <v/>
      </c>
      <c r="R144" s="19">
        <f>IF(OR(A144&amp;""="",NOT(ISNUMBER(G144))),"",G144-'الإعدادات'!$B$4)</f>
        <v/>
      </c>
      <c r="S144" s="6">
        <f>IF(OR(R144="",K144="ملغي"),"",IF(N(P144)&lt;=0,"",IF(R144&lt;0,"سافر وعليه متبقي",IF(R144&lt;='الإعدادات'!$B$5,"سفر قريب ومتبقي",""))))</f>
        <v/>
      </c>
      <c r="T144" s="19">
        <f>IF(ISNUMBER(P144),IF(P144&gt;0,COUNTIFS($P$6:$P$1005,"&gt;"&amp;P144)+COUNTIFS($P$6:P144,P144),""),"")</f>
        <v/>
      </c>
    </row>
    <row r="145">
      <c r="A145" s="5" t="n"/>
      <c r="B145" s="13" t="n"/>
      <c r="C145" s="5" t="n"/>
      <c r="D145" s="16" t="n"/>
      <c r="E145" s="5" t="n"/>
      <c r="F145" s="5" t="n"/>
      <c r="G145" s="13" t="n"/>
      <c r="H145" s="14" t="n"/>
      <c r="I145" s="17" t="n"/>
      <c r="J145" s="17" t="n"/>
      <c r="K145" s="5" t="n"/>
      <c r="L145" s="18">
        <f>IF(OR(A145&amp;""="",NOT(ISNUMBER(H145)),NOT(ISNUMBER(I145))),"",IF(K145="ملغي",0,ROUND(H145*I145,2)))</f>
        <v/>
      </c>
      <c r="M145" s="18">
        <f>IF(L145="","",IF(K145="ملغي",0,ROUND(H145*N(J145),2)))</f>
        <v/>
      </c>
      <c r="N145" s="18">
        <f>IF(L145="","",ROUND(L145-M145,2))</f>
        <v/>
      </c>
      <c r="O145" s="18">
        <f>IF(A145&amp;""="","",SUMIFS('الدفعات'!$C$6:$C$2005,'الدفعات'!$B$6:$B$2005,A145&amp;""))</f>
        <v/>
      </c>
      <c r="P145" s="18">
        <f>IF(L145="","",IF(K145="ملغي","",ROUND(L145-O145,2)))</f>
        <v/>
      </c>
      <c r="Q145" s="6">
        <f>IF(A145&amp;""="","",IF(L145="","بيانات ناقصة",IF(K145="ملغي",IF(O145&gt;0,"ملغي - يُراجع المدفوع","ملغي"),IF(P145&gt;0,IF(O145=0,"لم يدفع","دفع جزءًا"),IF(P145&lt;0,"مدفوع زيادة","مسدد")))))</f>
        <v/>
      </c>
      <c r="R145" s="19">
        <f>IF(OR(A145&amp;""="",NOT(ISNUMBER(G145))),"",G145-'الإعدادات'!$B$4)</f>
        <v/>
      </c>
      <c r="S145" s="6">
        <f>IF(OR(R145="",K145="ملغي"),"",IF(N(P145)&lt;=0,"",IF(R145&lt;0,"سافر وعليه متبقي",IF(R145&lt;='الإعدادات'!$B$5,"سفر قريب ومتبقي",""))))</f>
        <v/>
      </c>
      <c r="T145" s="19">
        <f>IF(ISNUMBER(P145),IF(P145&gt;0,COUNTIFS($P$6:$P$1005,"&gt;"&amp;P145)+COUNTIFS($P$6:P145,P145),""),"")</f>
        <v/>
      </c>
    </row>
    <row r="146">
      <c r="A146" s="5" t="n"/>
      <c r="B146" s="13" t="n"/>
      <c r="C146" s="5" t="n"/>
      <c r="D146" s="16" t="n"/>
      <c r="E146" s="5" t="n"/>
      <c r="F146" s="5" t="n"/>
      <c r="G146" s="13" t="n"/>
      <c r="H146" s="14" t="n"/>
      <c r="I146" s="17" t="n"/>
      <c r="J146" s="17" t="n"/>
      <c r="K146" s="5" t="n"/>
      <c r="L146" s="18">
        <f>IF(OR(A146&amp;""="",NOT(ISNUMBER(H146)),NOT(ISNUMBER(I146))),"",IF(K146="ملغي",0,ROUND(H146*I146,2)))</f>
        <v/>
      </c>
      <c r="M146" s="18">
        <f>IF(L146="","",IF(K146="ملغي",0,ROUND(H146*N(J146),2)))</f>
        <v/>
      </c>
      <c r="N146" s="18">
        <f>IF(L146="","",ROUND(L146-M146,2))</f>
        <v/>
      </c>
      <c r="O146" s="18">
        <f>IF(A146&amp;""="","",SUMIFS('الدفعات'!$C$6:$C$2005,'الدفعات'!$B$6:$B$2005,A146&amp;""))</f>
        <v/>
      </c>
      <c r="P146" s="18">
        <f>IF(L146="","",IF(K146="ملغي","",ROUND(L146-O146,2)))</f>
        <v/>
      </c>
      <c r="Q146" s="6">
        <f>IF(A146&amp;""="","",IF(L146="","بيانات ناقصة",IF(K146="ملغي",IF(O146&gt;0,"ملغي - يُراجع المدفوع","ملغي"),IF(P146&gt;0,IF(O146=0,"لم يدفع","دفع جزءًا"),IF(P146&lt;0,"مدفوع زيادة","مسدد")))))</f>
        <v/>
      </c>
      <c r="R146" s="19">
        <f>IF(OR(A146&amp;""="",NOT(ISNUMBER(G146))),"",G146-'الإعدادات'!$B$4)</f>
        <v/>
      </c>
      <c r="S146" s="6">
        <f>IF(OR(R146="",K146="ملغي"),"",IF(N(P146)&lt;=0,"",IF(R146&lt;0,"سافر وعليه متبقي",IF(R146&lt;='الإعدادات'!$B$5,"سفر قريب ومتبقي",""))))</f>
        <v/>
      </c>
      <c r="T146" s="19">
        <f>IF(ISNUMBER(P146),IF(P146&gt;0,COUNTIFS($P$6:$P$1005,"&gt;"&amp;P146)+COUNTIFS($P$6:P146,P146),""),"")</f>
        <v/>
      </c>
    </row>
    <row r="147">
      <c r="A147" s="5" t="n"/>
      <c r="B147" s="13" t="n"/>
      <c r="C147" s="5" t="n"/>
      <c r="D147" s="16" t="n"/>
      <c r="E147" s="5" t="n"/>
      <c r="F147" s="5" t="n"/>
      <c r="G147" s="13" t="n"/>
      <c r="H147" s="14" t="n"/>
      <c r="I147" s="17" t="n"/>
      <c r="J147" s="17" t="n"/>
      <c r="K147" s="5" t="n"/>
      <c r="L147" s="18">
        <f>IF(OR(A147&amp;""="",NOT(ISNUMBER(H147)),NOT(ISNUMBER(I147))),"",IF(K147="ملغي",0,ROUND(H147*I147,2)))</f>
        <v/>
      </c>
      <c r="M147" s="18">
        <f>IF(L147="","",IF(K147="ملغي",0,ROUND(H147*N(J147),2)))</f>
        <v/>
      </c>
      <c r="N147" s="18">
        <f>IF(L147="","",ROUND(L147-M147,2))</f>
        <v/>
      </c>
      <c r="O147" s="18">
        <f>IF(A147&amp;""="","",SUMIFS('الدفعات'!$C$6:$C$2005,'الدفعات'!$B$6:$B$2005,A147&amp;""))</f>
        <v/>
      </c>
      <c r="P147" s="18">
        <f>IF(L147="","",IF(K147="ملغي","",ROUND(L147-O147,2)))</f>
        <v/>
      </c>
      <c r="Q147" s="6">
        <f>IF(A147&amp;""="","",IF(L147="","بيانات ناقصة",IF(K147="ملغي",IF(O147&gt;0,"ملغي - يُراجع المدفوع","ملغي"),IF(P147&gt;0,IF(O147=0,"لم يدفع","دفع جزءًا"),IF(P147&lt;0,"مدفوع زيادة","مسدد")))))</f>
        <v/>
      </c>
      <c r="R147" s="19">
        <f>IF(OR(A147&amp;""="",NOT(ISNUMBER(G147))),"",G147-'الإعدادات'!$B$4)</f>
        <v/>
      </c>
      <c r="S147" s="6">
        <f>IF(OR(R147="",K147="ملغي"),"",IF(N(P147)&lt;=0,"",IF(R147&lt;0,"سافر وعليه متبقي",IF(R147&lt;='الإعدادات'!$B$5,"سفر قريب ومتبقي",""))))</f>
        <v/>
      </c>
      <c r="T147" s="19">
        <f>IF(ISNUMBER(P147),IF(P147&gt;0,COUNTIFS($P$6:$P$1005,"&gt;"&amp;P147)+COUNTIFS($P$6:P147,P147),""),"")</f>
        <v/>
      </c>
    </row>
    <row r="148">
      <c r="A148" s="5" t="n"/>
      <c r="B148" s="13" t="n"/>
      <c r="C148" s="5" t="n"/>
      <c r="D148" s="16" t="n"/>
      <c r="E148" s="5" t="n"/>
      <c r="F148" s="5" t="n"/>
      <c r="G148" s="13" t="n"/>
      <c r="H148" s="14" t="n"/>
      <c r="I148" s="17" t="n"/>
      <c r="J148" s="17" t="n"/>
      <c r="K148" s="5" t="n"/>
      <c r="L148" s="18">
        <f>IF(OR(A148&amp;""="",NOT(ISNUMBER(H148)),NOT(ISNUMBER(I148))),"",IF(K148="ملغي",0,ROUND(H148*I148,2)))</f>
        <v/>
      </c>
      <c r="M148" s="18">
        <f>IF(L148="","",IF(K148="ملغي",0,ROUND(H148*N(J148),2)))</f>
        <v/>
      </c>
      <c r="N148" s="18">
        <f>IF(L148="","",ROUND(L148-M148,2))</f>
        <v/>
      </c>
      <c r="O148" s="18">
        <f>IF(A148&amp;""="","",SUMIFS('الدفعات'!$C$6:$C$2005,'الدفعات'!$B$6:$B$2005,A148&amp;""))</f>
        <v/>
      </c>
      <c r="P148" s="18">
        <f>IF(L148="","",IF(K148="ملغي","",ROUND(L148-O148,2)))</f>
        <v/>
      </c>
      <c r="Q148" s="6">
        <f>IF(A148&amp;""="","",IF(L148="","بيانات ناقصة",IF(K148="ملغي",IF(O148&gt;0,"ملغي - يُراجع المدفوع","ملغي"),IF(P148&gt;0,IF(O148=0,"لم يدفع","دفع جزءًا"),IF(P148&lt;0,"مدفوع زيادة","مسدد")))))</f>
        <v/>
      </c>
      <c r="R148" s="19">
        <f>IF(OR(A148&amp;""="",NOT(ISNUMBER(G148))),"",G148-'الإعدادات'!$B$4)</f>
        <v/>
      </c>
      <c r="S148" s="6">
        <f>IF(OR(R148="",K148="ملغي"),"",IF(N(P148)&lt;=0,"",IF(R148&lt;0,"سافر وعليه متبقي",IF(R148&lt;='الإعدادات'!$B$5,"سفر قريب ومتبقي",""))))</f>
        <v/>
      </c>
      <c r="T148" s="19">
        <f>IF(ISNUMBER(P148),IF(P148&gt;0,COUNTIFS($P$6:$P$1005,"&gt;"&amp;P148)+COUNTIFS($P$6:P148,P148),""),"")</f>
        <v/>
      </c>
    </row>
    <row r="149">
      <c r="A149" s="5" t="n"/>
      <c r="B149" s="13" t="n"/>
      <c r="C149" s="5" t="n"/>
      <c r="D149" s="16" t="n"/>
      <c r="E149" s="5" t="n"/>
      <c r="F149" s="5" t="n"/>
      <c r="G149" s="13" t="n"/>
      <c r="H149" s="14" t="n"/>
      <c r="I149" s="17" t="n"/>
      <c r="J149" s="17" t="n"/>
      <c r="K149" s="5" t="n"/>
      <c r="L149" s="18">
        <f>IF(OR(A149&amp;""="",NOT(ISNUMBER(H149)),NOT(ISNUMBER(I149))),"",IF(K149="ملغي",0,ROUND(H149*I149,2)))</f>
        <v/>
      </c>
      <c r="M149" s="18">
        <f>IF(L149="","",IF(K149="ملغي",0,ROUND(H149*N(J149),2)))</f>
        <v/>
      </c>
      <c r="N149" s="18">
        <f>IF(L149="","",ROUND(L149-M149,2))</f>
        <v/>
      </c>
      <c r="O149" s="18">
        <f>IF(A149&amp;""="","",SUMIFS('الدفعات'!$C$6:$C$2005,'الدفعات'!$B$6:$B$2005,A149&amp;""))</f>
        <v/>
      </c>
      <c r="P149" s="18">
        <f>IF(L149="","",IF(K149="ملغي","",ROUND(L149-O149,2)))</f>
        <v/>
      </c>
      <c r="Q149" s="6">
        <f>IF(A149&amp;""="","",IF(L149="","بيانات ناقصة",IF(K149="ملغي",IF(O149&gt;0,"ملغي - يُراجع المدفوع","ملغي"),IF(P149&gt;0,IF(O149=0,"لم يدفع","دفع جزءًا"),IF(P149&lt;0,"مدفوع زيادة","مسدد")))))</f>
        <v/>
      </c>
      <c r="R149" s="19">
        <f>IF(OR(A149&amp;""="",NOT(ISNUMBER(G149))),"",G149-'الإعدادات'!$B$4)</f>
        <v/>
      </c>
      <c r="S149" s="6">
        <f>IF(OR(R149="",K149="ملغي"),"",IF(N(P149)&lt;=0,"",IF(R149&lt;0,"سافر وعليه متبقي",IF(R149&lt;='الإعدادات'!$B$5,"سفر قريب ومتبقي",""))))</f>
        <v/>
      </c>
      <c r="T149" s="19">
        <f>IF(ISNUMBER(P149),IF(P149&gt;0,COUNTIFS($P$6:$P$1005,"&gt;"&amp;P149)+COUNTIFS($P$6:P149,P149),""),"")</f>
        <v/>
      </c>
    </row>
    <row r="150">
      <c r="A150" s="5" t="n"/>
      <c r="B150" s="13" t="n"/>
      <c r="C150" s="5" t="n"/>
      <c r="D150" s="16" t="n"/>
      <c r="E150" s="5" t="n"/>
      <c r="F150" s="5" t="n"/>
      <c r="G150" s="13" t="n"/>
      <c r="H150" s="14" t="n"/>
      <c r="I150" s="17" t="n"/>
      <c r="J150" s="17" t="n"/>
      <c r="K150" s="5" t="n"/>
      <c r="L150" s="18">
        <f>IF(OR(A150&amp;""="",NOT(ISNUMBER(H150)),NOT(ISNUMBER(I150))),"",IF(K150="ملغي",0,ROUND(H150*I150,2)))</f>
        <v/>
      </c>
      <c r="M150" s="18">
        <f>IF(L150="","",IF(K150="ملغي",0,ROUND(H150*N(J150),2)))</f>
        <v/>
      </c>
      <c r="N150" s="18">
        <f>IF(L150="","",ROUND(L150-M150,2))</f>
        <v/>
      </c>
      <c r="O150" s="18">
        <f>IF(A150&amp;""="","",SUMIFS('الدفعات'!$C$6:$C$2005,'الدفعات'!$B$6:$B$2005,A150&amp;""))</f>
        <v/>
      </c>
      <c r="P150" s="18">
        <f>IF(L150="","",IF(K150="ملغي","",ROUND(L150-O150,2)))</f>
        <v/>
      </c>
      <c r="Q150" s="6">
        <f>IF(A150&amp;""="","",IF(L150="","بيانات ناقصة",IF(K150="ملغي",IF(O150&gt;0,"ملغي - يُراجع المدفوع","ملغي"),IF(P150&gt;0,IF(O150=0,"لم يدفع","دفع جزءًا"),IF(P150&lt;0,"مدفوع زيادة","مسدد")))))</f>
        <v/>
      </c>
      <c r="R150" s="19">
        <f>IF(OR(A150&amp;""="",NOT(ISNUMBER(G150))),"",G150-'الإعدادات'!$B$4)</f>
        <v/>
      </c>
      <c r="S150" s="6">
        <f>IF(OR(R150="",K150="ملغي"),"",IF(N(P150)&lt;=0,"",IF(R150&lt;0,"سافر وعليه متبقي",IF(R150&lt;='الإعدادات'!$B$5,"سفر قريب ومتبقي",""))))</f>
        <v/>
      </c>
      <c r="T150" s="19">
        <f>IF(ISNUMBER(P150),IF(P150&gt;0,COUNTIFS($P$6:$P$1005,"&gt;"&amp;P150)+COUNTIFS($P$6:P150,P150),""),"")</f>
        <v/>
      </c>
    </row>
    <row r="151">
      <c r="A151" s="5" t="n"/>
      <c r="B151" s="13" t="n"/>
      <c r="C151" s="5" t="n"/>
      <c r="D151" s="16" t="n"/>
      <c r="E151" s="5" t="n"/>
      <c r="F151" s="5" t="n"/>
      <c r="G151" s="13" t="n"/>
      <c r="H151" s="14" t="n"/>
      <c r="I151" s="17" t="n"/>
      <c r="J151" s="17" t="n"/>
      <c r="K151" s="5" t="n"/>
      <c r="L151" s="18">
        <f>IF(OR(A151&amp;""="",NOT(ISNUMBER(H151)),NOT(ISNUMBER(I151))),"",IF(K151="ملغي",0,ROUND(H151*I151,2)))</f>
        <v/>
      </c>
      <c r="M151" s="18">
        <f>IF(L151="","",IF(K151="ملغي",0,ROUND(H151*N(J151),2)))</f>
        <v/>
      </c>
      <c r="N151" s="18">
        <f>IF(L151="","",ROUND(L151-M151,2))</f>
        <v/>
      </c>
      <c r="O151" s="18">
        <f>IF(A151&amp;""="","",SUMIFS('الدفعات'!$C$6:$C$2005,'الدفعات'!$B$6:$B$2005,A151&amp;""))</f>
        <v/>
      </c>
      <c r="P151" s="18">
        <f>IF(L151="","",IF(K151="ملغي","",ROUND(L151-O151,2)))</f>
        <v/>
      </c>
      <c r="Q151" s="6">
        <f>IF(A151&amp;""="","",IF(L151="","بيانات ناقصة",IF(K151="ملغي",IF(O151&gt;0,"ملغي - يُراجع المدفوع","ملغي"),IF(P151&gt;0,IF(O151=0,"لم يدفع","دفع جزءًا"),IF(P151&lt;0,"مدفوع زيادة","مسدد")))))</f>
        <v/>
      </c>
      <c r="R151" s="19">
        <f>IF(OR(A151&amp;""="",NOT(ISNUMBER(G151))),"",G151-'الإعدادات'!$B$4)</f>
        <v/>
      </c>
      <c r="S151" s="6">
        <f>IF(OR(R151="",K151="ملغي"),"",IF(N(P151)&lt;=0,"",IF(R151&lt;0,"سافر وعليه متبقي",IF(R151&lt;='الإعدادات'!$B$5,"سفر قريب ومتبقي",""))))</f>
        <v/>
      </c>
      <c r="T151" s="19">
        <f>IF(ISNUMBER(P151),IF(P151&gt;0,COUNTIFS($P$6:$P$1005,"&gt;"&amp;P151)+COUNTIFS($P$6:P151,P151),""),"")</f>
        <v/>
      </c>
    </row>
    <row r="152">
      <c r="A152" s="5" t="n"/>
      <c r="B152" s="13" t="n"/>
      <c r="C152" s="5" t="n"/>
      <c r="D152" s="16" t="n"/>
      <c r="E152" s="5" t="n"/>
      <c r="F152" s="5" t="n"/>
      <c r="G152" s="13" t="n"/>
      <c r="H152" s="14" t="n"/>
      <c r="I152" s="17" t="n"/>
      <c r="J152" s="17" t="n"/>
      <c r="K152" s="5" t="n"/>
      <c r="L152" s="18">
        <f>IF(OR(A152&amp;""="",NOT(ISNUMBER(H152)),NOT(ISNUMBER(I152))),"",IF(K152="ملغي",0,ROUND(H152*I152,2)))</f>
        <v/>
      </c>
      <c r="M152" s="18">
        <f>IF(L152="","",IF(K152="ملغي",0,ROUND(H152*N(J152),2)))</f>
        <v/>
      </c>
      <c r="N152" s="18">
        <f>IF(L152="","",ROUND(L152-M152,2))</f>
        <v/>
      </c>
      <c r="O152" s="18">
        <f>IF(A152&amp;""="","",SUMIFS('الدفعات'!$C$6:$C$2005,'الدفعات'!$B$6:$B$2005,A152&amp;""))</f>
        <v/>
      </c>
      <c r="P152" s="18">
        <f>IF(L152="","",IF(K152="ملغي","",ROUND(L152-O152,2)))</f>
        <v/>
      </c>
      <c r="Q152" s="6">
        <f>IF(A152&amp;""="","",IF(L152="","بيانات ناقصة",IF(K152="ملغي",IF(O152&gt;0,"ملغي - يُراجع المدفوع","ملغي"),IF(P152&gt;0,IF(O152=0,"لم يدفع","دفع جزءًا"),IF(P152&lt;0,"مدفوع زيادة","مسدد")))))</f>
        <v/>
      </c>
      <c r="R152" s="19">
        <f>IF(OR(A152&amp;""="",NOT(ISNUMBER(G152))),"",G152-'الإعدادات'!$B$4)</f>
        <v/>
      </c>
      <c r="S152" s="6">
        <f>IF(OR(R152="",K152="ملغي"),"",IF(N(P152)&lt;=0,"",IF(R152&lt;0,"سافر وعليه متبقي",IF(R152&lt;='الإعدادات'!$B$5,"سفر قريب ومتبقي",""))))</f>
        <v/>
      </c>
      <c r="T152" s="19">
        <f>IF(ISNUMBER(P152),IF(P152&gt;0,COUNTIFS($P$6:$P$1005,"&gt;"&amp;P152)+COUNTIFS($P$6:P152,P152),""),"")</f>
        <v/>
      </c>
    </row>
    <row r="153">
      <c r="A153" s="5" t="n"/>
      <c r="B153" s="13" t="n"/>
      <c r="C153" s="5" t="n"/>
      <c r="D153" s="16" t="n"/>
      <c r="E153" s="5" t="n"/>
      <c r="F153" s="5" t="n"/>
      <c r="G153" s="13" t="n"/>
      <c r="H153" s="14" t="n"/>
      <c r="I153" s="17" t="n"/>
      <c r="J153" s="17" t="n"/>
      <c r="K153" s="5" t="n"/>
      <c r="L153" s="18">
        <f>IF(OR(A153&amp;""="",NOT(ISNUMBER(H153)),NOT(ISNUMBER(I153))),"",IF(K153="ملغي",0,ROUND(H153*I153,2)))</f>
        <v/>
      </c>
      <c r="M153" s="18">
        <f>IF(L153="","",IF(K153="ملغي",0,ROUND(H153*N(J153),2)))</f>
        <v/>
      </c>
      <c r="N153" s="18">
        <f>IF(L153="","",ROUND(L153-M153,2))</f>
        <v/>
      </c>
      <c r="O153" s="18">
        <f>IF(A153&amp;""="","",SUMIFS('الدفعات'!$C$6:$C$2005,'الدفعات'!$B$6:$B$2005,A153&amp;""))</f>
        <v/>
      </c>
      <c r="P153" s="18">
        <f>IF(L153="","",IF(K153="ملغي","",ROUND(L153-O153,2)))</f>
        <v/>
      </c>
      <c r="Q153" s="6">
        <f>IF(A153&amp;""="","",IF(L153="","بيانات ناقصة",IF(K153="ملغي",IF(O153&gt;0,"ملغي - يُراجع المدفوع","ملغي"),IF(P153&gt;0,IF(O153=0,"لم يدفع","دفع جزءًا"),IF(P153&lt;0,"مدفوع زيادة","مسدد")))))</f>
        <v/>
      </c>
      <c r="R153" s="19">
        <f>IF(OR(A153&amp;""="",NOT(ISNUMBER(G153))),"",G153-'الإعدادات'!$B$4)</f>
        <v/>
      </c>
      <c r="S153" s="6">
        <f>IF(OR(R153="",K153="ملغي"),"",IF(N(P153)&lt;=0,"",IF(R153&lt;0,"سافر وعليه متبقي",IF(R153&lt;='الإعدادات'!$B$5,"سفر قريب ومتبقي",""))))</f>
        <v/>
      </c>
      <c r="T153" s="19">
        <f>IF(ISNUMBER(P153),IF(P153&gt;0,COUNTIFS($P$6:$P$1005,"&gt;"&amp;P153)+COUNTIFS($P$6:P153,P153),""),"")</f>
        <v/>
      </c>
    </row>
    <row r="154">
      <c r="A154" s="5" t="n"/>
      <c r="B154" s="13" t="n"/>
      <c r="C154" s="5" t="n"/>
      <c r="D154" s="16" t="n"/>
      <c r="E154" s="5" t="n"/>
      <c r="F154" s="5" t="n"/>
      <c r="G154" s="13" t="n"/>
      <c r="H154" s="14" t="n"/>
      <c r="I154" s="17" t="n"/>
      <c r="J154" s="17" t="n"/>
      <c r="K154" s="5" t="n"/>
      <c r="L154" s="18">
        <f>IF(OR(A154&amp;""="",NOT(ISNUMBER(H154)),NOT(ISNUMBER(I154))),"",IF(K154="ملغي",0,ROUND(H154*I154,2)))</f>
        <v/>
      </c>
      <c r="M154" s="18">
        <f>IF(L154="","",IF(K154="ملغي",0,ROUND(H154*N(J154),2)))</f>
        <v/>
      </c>
      <c r="N154" s="18">
        <f>IF(L154="","",ROUND(L154-M154,2))</f>
        <v/>
      </c>
      <c r="O154" s="18">
        <f>IF(A154&amp;""="","",SUMIFS('الدفعات'!$C$6:$C$2005,'الدفعات'!$B$6:$B$2005,A154&amp;""))</f>
        <v/>
      </c>
      <c r="P154" s="18">
        <f>IF(L154="","",IF(K154="ملغي","",ROUND(L154-O154,2)))</f>
        <v/>
      </c>
      <c r="Q154" s="6">
        <f>IF(A154&amp;""="","",IF(L154="","بيانات ناقصة",IF(K154="ملغي",IF(O154&gt;0,"ملغي - يُراجع المدفوع","ملغي"),IF(P154&gt;0,IF(O154=0,"لم يدفع","دفع جزءًا"),IF(P154&lt;0,"مدفوع زيادة","مسدد")))))</f>
        <v/>
      </c>
      <c r="R154" s="19">
        <f>IF(OR(A154&amp;""="",NOT(ISNUMBER(G154))),"",G154-'الإعدادات'!$B$4)</f>
        <v/>
      </c>
      <c r="S154" s="6">
        <f>IF(OR(R154="",K154="ملغي"),"",IF(N(P154)&lt;=0,"",IF(R154&lt;0,"سافر وعليه متبقي",IF(R154&lt;='الإعدادات'!$B$5,"سفر قريب ومتبقي",""))))</f>
        <v/>
      </c>
      <c r="T154" s="19">
        <f>IF(ISNUMBER(P154),IF(P154&gt;0,COUNTIFS($P$6:$P$1005,"&gt;"&amp;P154)+COUNTIFS($P$6:P154,P154),""),"")</f>
        <v/>
      </c>
    </row>
    <row r="155">
      <c r="A155" s="5" t="n"/>
      <c r="B155" s="13" t="n"/>
      <c r="C155" s="5" t="n"/>
      <c r="D155" s="16" t="n"/>
      <c r="E155" s="5" t="n"/>
      <c r="F155" s="5" t="n"/>
      <c r="G155" s="13" t="n"/>
      <c r="H155" s="14" t="n"/>
      <c r="I155" s="17" t="n"/>
      <c r="J155" s="17" t="n"/>
      <c r="K155" s="5" t="n"/>
      <c r="L155" s="18">
        <f>IF(OR(A155&amp;""="",NOT(ISNUMBER(H155)),NOT(ISNUMBER(I155))),"",IF(K155="ملغي",0,ROUND(H155*I155,2)))</f>
        <v/>
      </c>
      <c r="M155" s="18">
        <f>IF(L155="","",IF(K155="ملغي",0,ROUND(H155*N(J155),2)))</f>
        <v/>
      </c>
      <c r="N155" s="18">
        <f>IF(L155="","",ROUND(L155-M155,2))</f>
        <v/>
      </c>
      <c r="O155" s="18">
        <f>IF(A155&amp;""="","",SUMIFS('الدفعات'!$C$6:$C$2005,'الدفعات'!$B$6:$B$2005,A155&amp;""))</f>
        <v/>
      </c>
      <c r="P155" s="18">
        <f>IF(L155="","",IF(K155="ملغي","",ROUND(L155-O155,2)))</f>
        <v/>
      </c>
      <c r="Q155" s="6">
        <f>IF(A155&amp;""="","",IF(L155="","بيانات ناقصة",IF(K155="ملغي",IF(O155&gt;0,"ملغي - يُراجع المدفوع","ملغي"),IF(P155&gt;0,IF(O155=0,"لم يدفع","دفع جزءًا"),IF(P155&lt;0,"مدفوع زيادة","مسدد")))))</f>
        <v/>
      </c>
      <c r="R155" s="19">
        <f>IF(OR(A155&amp;""="",NOT(ISNUMBER(G155))),"",G155-'الإعدادات'!$B$4)</f>
        <v/>
      </c>
      <c r="S155" s="6">
        <f>IF(OR(R155="",K155="ملغي"),"",IF(N(P155)&lt;=0,"",IF(R155&lt;0,"سافر وعليه متبقي",IF(R155&lt;='الإعدادات'!$B$5,"سفر قريب ومتبقي",""))))</f>
        <v/>
      </c>
      <c r="T155" s="19">
        <f>IF(ISNUMBER(P155),IF(P155&gt;0,COUNTIFS($P$6:$P$1005,"&gt;"&amp;P155)+COUNTIFS($P$6:P155,P155),""),"")</f>
        <v/>
      </c>
    </row>
    <row r="156">
      <c r="A156" s="5" t="n"/>
      <c r="B156" s="13" t="n"/>
      <c r="C156" s="5" t="n"/>
      <c r="D156" s="16" t="n"/>
      <c r="E156" s="5" t="n"/>
      <c r="F156" s="5" t="n"/>
      <c r="G156" s="13" t="n"/>
      <c r="H156" s="14" t="n"/>
      <c r="I156" s="17" t="n"/>
      <c r="J156" s="17" t="n"/>
      <c r="K156" s="5" t="n"/>
      <c r="L156" s="18">
        <f>IF(OR(A156&amp;""="",NOT(ISNUMBER(H156)),NOT(ISNUMBER(I156))),"",IF(K156="ملغي",0,ROUND(H156*I156,2)))</f>
        <v/>
      </c>
      <c r="M156" s="18">
        <f>IF(L156="","",IF(K156="ملغي",0,ROUND(H156*N(J156),2)))</f>
        <v/>
      </c>
      <c r="N156" s="18">
        <f>IF(L156="","",ROUND(L156-M156,2))</f>
        <v/>
      </c>
      <c r="O156" s="18">
        <f>IF(A156&amp;""="","",SUMIFS('الدفعات'!$C$6:$C$2005,'الدفعات'!$B$6:$B$2005,A156&amp;""))</f>
        <v/>
      </c>
      <c r="P156" s="18">
        <f>IF(L156="","",IF(K156="ملغي","",ROUND(L156-O156,2)))</f>
        <v/>
      </c>
      <c r="Q156" s="6">
        <f>IF(A156&amp;""="","",IF(L156="","بيانات ناقصة",IF(K156="ملغي",IF(O156&gt;0,"ملغي - يُراجع المدفوع","ملغي"),IF(P156&gt;0,IF(O156=0,"لم يدفع","دفع جزءًا"),IF(P156&lt;0,"مدفوع زيادة","مسدد")))))</f>
        <v/>
      </c>
      <c r="R156" s="19">
        <f>IF(OR(A156&amp;""="",NOT(ISNUMBER(G156))),"",G156-'الإعدادات'!$B$4)</f>
        <v/>
      </c>
      <c r="S156" s="6">
        <f>IF(OR(R156="",K156="ملغي"),"",IF(N(P156)&lt;=0,"",IF(R156&lt;0,"سافر وعليه متبقي",IF(R156&lt;='الإعدادات'!$B$5,"سفر قريب ومتبقي",""))))</f>
        <v/>
      </c>
      <c r="T156" s="19">
        <f>IF(ISNUMBER(P156),IF(P156&gt;0,COUNTIFS($P$6:$P$1005,"&gt;"&amp;P156)+COUNTIFS($P$6:P156,P156),""),"")</f>
        <v/>
      </c>
    </row>
    <row r="157">
      <c r="A157" s="5" t="n"/>
      <c r="B157" s="13" t="n"/>
      <c r="C157" s="5" t="n"/>
      <c r="D157" s="16" t="n"/>
      <c r="E157" s="5" t="n"/>
      <c r="F157" s="5" t="n"/>
      <c r="G157" s="13" t="n"/>
      <c r="H157" s="14" t="n"/>
      <c r="I157" s="17" t="n"/>
      <c r="J157" s="17" t="n"/>
      <c r="K157" s="5" t="n"/>
      <c r="L157" s="18">
        <f>IF(OR(A157&amp;""="",NOT(ISNUMBER(H157)),NOT(ISNUMBER(I157))),"",IF(K157="ملغي",0,ROUND(H157*I157,2)))</f>
        <v/>
      </c>
      <c r="M157" s="18">
        <f>IF(L157="","",IF(K157="ملغي",0,ROUND(H157*N(J157),2)))</f>
        <v/>
      </c>
      <c r="N157" s="18">
        <f>IF(L157="","",ROUND(L157-M157,2))</f>
        <v/>
      </c>
      <c r="O157" s="18">
        <f>IF(A157&amp;""="","",SUMIFS('الدفعات'!$C$6:$C$2005,'الدفعات'!$B$6:$B$2005,A157&amp;""))</f>
        <v/>
      </c>
      <c r="P157" s="18">
        <f>IF(L157="","",IF(K157="ملغي","",ROUND(L157-O157,2)))</f>
        <v/>
      </c>
      <c r="Q157" s="6">
        <f>IF(A157&amp;""="","",IF(L157="","بيانات ناقصة",IF(K157="ملغي",IF(O157&gt;0,"ملغي - يُراجع المدفوع","ملغي"),IF(P157&gt;0,IF(O157=0,"لم يدفع","دفع جزءًا"),IF(P157&lt;0,"مدفوع زيادة","مسدد")))))</f>
        <v/>
      </c>
      <c r="R157" s="19">
        <f>IF(OR(A157&amp;""="",NOT(ISNUMBER(G157))),"",G157-'الإعدادات'!$B$4)</f>
        <v/>
      </c>
      <c r="S157" s="6">
        <f>IF(OR(R157="",K157="ملغي"),"",IF(N(P157)&lt;=0,"",IF(R157&lt;0,"سافر وعليه متبقي",IF(R157&lt;='الإعدادات'!$B$5,"سفر قريب ومتبقي",""))))</f>
        <v/>
      </c>
      <c r="T157" s="19">
        <f>IF(ISNUMBER(P157),IF(P157&gt;0,COUNTIFS($P$6:$P$1005,"&gt;"&amp;P157)+COUNTIFS($P$6:P157,P157),""),"")</f>
        <v/>
      </c>
    </row>
    <row r="158">
      <c r="A158" s="5" t="n"/>
      <c r="B158" s="13" t="n"/>
      <c r="C158" s="5" t="n"/>
      <c r="D158" s="16" t="n"/>
      <c r="E158" s="5" t="n"/>
      <c r="F158" s="5" t="n"/>
      <c r="G158" s="13" t="n"/>
      <c r="H158" s="14" t="n"/>
      <c r="I158" s="17" t="n"/>
      <c r="J158" s="17" t="n"/>
      <c r="K158" s="5" t="n"/>
      <c r="L158" s="18">
        <f>IF(OR(A158&amp;""="",NOT(ISNUMBER(H158)),NOT(ISNUMBER(I158))),"",IF(K158="ملغي",0,ROUND(H158*I158,2)))</f>
        <v/>
      </c>
      <c r="M158" s="18">
        <f>IF(L158="","",IF(K158="ملغي",0,ROUND(H158*N(J158),2)))</f>
        <v/>
      </c>
      <c r="N158" s="18">
        <f>IF(L158="","",ROUND(L158-M158,2))</f>
        <v/>
      </c>
      <c r="O158" s="18">
        <f>IF(A158&amp;""="","",SUMIFS('الدفعات'!$C$6:$C$2005,'الدفعات'!$B$6:$B$2005,A158&amp;""))</f>
        <v/>
      </c>
      <c r="P158" s="18">
        <f>IF(L158="","",IF(K158="ملغي","",ROUND(L158-O158,2)))</f>
        <v/>
      </c>
      <c r="Q158" s="6">
        <f>IF(A158&amp;""="","",IF(L158="","بيانات ناقصة",IF(K158="ملغي",IF(O158&gt;0,"ملغي - يُراجع المدفوع","ملغي"),IF(P158&gt;0,IF(O158=0,"لم يدفع","دفع جزءًا"),IF(P158&lt;0,"مدفوع زيادة","مسدد")))))</f>
        <v/>
      </c>
      <c r="R158" s="19">
        <f>IF(OR(A158&amp;""="",NOT(ISNUMBER(G158))),"",G158-'الإعدادات'!$B$4)</f>
        <v/>
      </c>
      <c r="S158" s="6">
        <f>IF(OR(R158="",K158="ملغي"),"",IF(N(P158)&lt;=0,"",IF(R158&lt;0,"سافر وعليه متبقي",IF(R158&lt;='الإعدادات'!$B$5,"سفر قريب ومتبقي",""))))</f>
        <v/>
      </c>
      <c r="T158" s="19">
        <f>IF(ISNUMBER(P158),IF(P158&gt;0,COUNTIFS($P$6:$P$1005,"&gt;"&amp;P158)+COUNTIFS($P$6:P158,P158),""),"")</f>
        <v/>
      </c>
    </row>
    <row r="159">
      <c r="A159" s="5" t="n"/>
      <c r="B159" s="13" t="n"/>
      <c r="C159" s="5" t="n"/>
      <c r="D159" s="16" t="n"/>
      <c r="E159" s="5" t="n"/>
      <c r="F159" s="5" t="n"/>
      <c r="G159" s="13" t="n"/>
      <c r="H159" s="14" t="n"/>
      <c r="I159" s="17" t="n"/>
      <c r="J159" s="17" t="n"/>
      <c r="K159" s="5" t="n"/>
      <c r="L159" s="18">
        <f>IF(OR(A159&amp;""="",NOT(ISNUMBER(H159)),NOT(ISNUMBER(I159))),"",IF(K159="ملغي",0,ROUND(H159*I159,2)))</f>
        <v/>
      </c>
      <c r="M159" s="18">
        <f>IF(L159="","",IF(K159="ملغي",0,ROUND(H159*N(J159),2)))</f>
        <v/>
      </c>
      <c r="N159" s="18">
        <f>IF(L159="","",ROUND(L159-M159,2))</f>
        <v/>
      </c>
      <c r="O159" s="18">
        <f>IF(A159&amp;""="","",SUMIFS('الدفعات'!$C$6:$C$2005,'الدفعات'!$B$6:$B$2005,A159&amp;""))</f>
        <v/>
      </c>
      <c r="P159" s="18">
        <f>IF(L159="","",IF(K159="ملغي","",ROUND(L159-O159,2)))</f>
        <v/>
      </c>
      <c r="Q159" s="6">
        <f>IF(A159&amp;""="","",IF(L159="","بيانات ناقصة",IF(K159="ملغي",IF(O159&gt;0,"ملغي - يُراجع المدفوع","ملغي"),IF(P159&gt;0,IF(O159=0,"لم يدفع","دفع جزءًا"),IF(P159&lt;0,"مدفوع زيادة","مسدد")))))</f>
        <v/>
      </c>
      <c r="R159" s="19">
        <f>IF(OR(A159&amp;""="",NOT(ISNUMBER(G159))),"",G159-'الإعدادات'!$B$4)</f>
        <v/>
      </c>
      <c r="S159" s="6">
        <f>IF(OR(R159="",K159="ملغي"),"",IF(N(P159)&lt;=0,"",IF(R159&lt;0,"سافر وعليه متبقي",IF(R159&lt;='الإعدادات'!$B$5,"سفر قريب ومتبقي",""))))</f>
        <v/>
      </c>
      <c r="T159" s="19">
        <f>IF(ISNUMBER(P159),IF(P159&gt;0,COUNTIFS($P$6:$P$1005,"&gt;"&amp;P159)+COUNTIFS($P$6:P159,P159),""),"")</f>
        <v/>
      </c>
    </row>
    <row r="160">
      <c r="A160" s="5" t="n"/>
      <c r="B160" s="13" t="n"/>
      <c r="C160" s="5" t="n"/>
      <c r="D160" s="16" t="n"/>
      <c r="E160" s="5" t="n"/>
      <c r="F160" s="5" t="n"/>
      <c r="G160" s="13" t="n"/>
      <c r="H160" s="14" t="n"/>
      <c r="I160" s="17" t="n"/>
      <c r="J160" s="17" t="n"/>
      <c r="K160" s="5" t="n"/>
      <c r="L160" s="18">
        <f>IF(OR(A160&amp;""="",NOT(ISNUMBER(H160)),NOT(ISNUMBER(I160))),"",IF(K160="ملغي",0,ROUND(H160*I160,2)))</f>
        <v/>
      </c>
      <c r="M160" s="18">
        <f>IF(L160="","",IF(K160="ملغي",0,ROUND(H160*N(J160),2)))</f>
        <v/>
      </c>
      <c r="N160" s="18">
        <f>IF(L160="","",ROUND(L160-M160,2))</f>
        <v/>
      </c>
      <c r="O160" s="18">
        <f>IF(A160&amp;""="","",SUMIFS('الدفعات'!$C$6:$C$2005,'الدفعات'!$B$6:$B$2005,A160&amp;""))</f>
        <v/>
      </c>
      <c r="P160" s="18">
        <f>IF(L160="","",IF(K160="ملغي","",ROUND(L160-O160,2)))</f>
        <v/>
      </c>
      <c r="Q160" s="6">
        <f>IF(A160&amp;""="","",IF(L160="","بيانات ناقصة",IF(K160="ملغي",IF(O160&gt;0,"ملغي - يُراجع المدفوع","ملغي"),IF(P160&gt;0,IF(O160=0,"لم يدفع","دفع جزءًا"),IF(P160&lt;0,"مدفوع زيادة","مسدد")))))</f>
        <v/>
      </c>
      <c r="R160" s="19">
        <f>IF(OR(A160&amp;""="",NOT(ISNUMBER(G160))),"",G160-'الإعدادات'!$B$4)</f>
        <v/>
      </c>
      <c r="S160" s="6">
        <f>IF(OR(R160="",K160="ملغي"),"",IF(N(P160)&lt;=0,"",IF(R160&lt;0,"سافر وعليه متبقي",IF(R160&lt;='الإعدادات'!$B$5,"سفر قريب ومتبقي",""))))</f>
        <v/>
      </c>
      <c r="T160" s="19">
        <f>IF(ISNUMBER(P160),IF(P160&gt;0,COUNTIFS($P$6:$P$1005,"&gt;"&amp;P160)+COUNTIFS($P$6:P160,P160),""),"")</f>
        <v/>
      </c>
    </row>
    <row r="161">
      <c r="A161" s="5" t="n"/>
      <c r="B161" s="13" t="n"/>
      <c r="C161" s="5" t="n"/>
      <c r="D161" s="16" t="n"/>
      <c r="E161" s="5" t="n"/>
      <c r="F161" s="5" t="n"/>
      <c r="G161" s="13" t="n"/>
      <c r="H161" s="14" t="n"/>
      <c r="I161" s="17" t="n"/>
      <c r="J161" s="17" t="n"/>
      <c r="K161" s="5" t="n"/>
      <c r="L161" s="18">
        <f>IF(OR(A161&amp;""="",NOT(ISNUMBER(H161)),NOT(ISNUMBER(I161))),"",IF(K161="ملغي",0,ROUND(H161*I161,2)))</f>
        <v/>
      </c>
      <c r="M161" s="18">
        <f>IF(L161="","",IF(K161="ملغي",0,ROUND(H161*N(J161),2)))</f>
        <v/>
      </c>
      <c r="N161" s="18">
        <f>IF(L161="","",ROUND(L161-M161,2))</f>
        <v/>
      </c>
      <c r="O161" s="18">
        <f>IF(A161&amp;""="","",SUMIFS('الدفعات'!$C$6:$C$2005,'الدفعات'!$B$6:$B$2005,A161&amp;""))</f>
        <v/>
      </c>
      <c r="P161" s="18">
        <f>IF(L161="","",IF(K161="ملغي","",ROUND(L161-O161,2)))</f>
        <v/>
      </c>
      <c r="Q161" s="6">
        <f>IF(A161&amp;""="","",IF(L161="","بيانات ناقصة",IF(K161="ملغي",IF(O161&gt;0,"ملغي - يُراجع المدفوع","ملغي"),IF(P161&gt;0,IF(O161=0,"لم يدفع","دفع جزءًا"),IF(P161&lt;0,"مدفوع زيادة","مسدد")))))</f>
        <v/>
      </c>
      <c r="R161" s="19">
        <f>IF(OR(A161&amp;""="",NOT(ISNUMBER(G161))),"",G161-'الإعدادات'!$B$4)</f>
        <v/>
      </c>
      <c r="S161" s="6">
        <f>IF(OR(R161="",K161="ملغي"),"",IF(N(P161)&lt;=0,"",IF(R161&lt;0,"سافر وعليه متبقي",IF(R161&lt;='الإعدادات'!$B$5,"سفر قريب ومتبقي",""))))</f>
        <v/>
      </c>
      <c r="T161" s="19">
        <f>IF(ISNUMBER(P161),IF(P161&gt;0,COUNTIFS($P$6:$P$1005,"&gt;"&amp;P161)+COUNTIFS($P$6:P161,P161),""),"")</f>
        <v/>
      </c>
    </row>
    <row r="162">
      <c r="A162" s="5" t="n"/>
      <c r="B162" s="13" t="n"/>
      <c r="C162" s="5" t="n"/>
      <c r="D162" s="16" t="n"/>
      <c r="E162" s="5" t="n"/>
      <c r="F162" s="5" t="n"/>
      <c r="G162" s="13" t="n"/>
      <c r="H162" s="14" t="n"/>
      <c r="I162" s="17" t="n"/>
      <c r="J162" s="17" t="n"/>
      <c r="K162" s="5" t="n"/>
      <c r="L162" s="18">
        <f>IF(OR(A162&amp;""="",NOT(ISNUMBER(H162)),NOT(ISNUMBER(I162))),"",IF(K162="ملغي",0,ROUND(H162*I162,2)))</f>
        <v/>
      </c>
      <c r="M162" s="18">
        <f>IF(L162="","",IF(K162="ملغي",0,ROUND(H162*N(J162),2)))</f>
        <v/>
      </c>
      <c r="N162" s="18">
        <f>IF(L162="","",ROUND(L162-M162,2))</f>
        <v/>
      </c>
      <c r="O162" s="18">
        <f>IF(A162&amp;""="","",SUMIFS('الدفعات'!$C$6:$C$2005,'الدفعات'!$B$6:$B$2005,A162&amp;""))</f>
        <v/>
      </c>
      <c r="P162" s="18">
        <f>IF(L162="","",IF(K162="ملغي","",ROUND(L162-O162,2)))</f>
        <v/>
      </c>
      <c r="Q162" s="6">
        <f>IF(A162&amp;""="","",IF(L162="","بيانات ناقصة",IF(K162="ملغي",IF(O162&gt;0,"ملغي - يُراجع المدفوع","ملغي"),IF(P162&gt;0,IF(O162=0,"لم يدفع","دفع جزءًا"),IF(P162&lt;0,"مدفوع زيادة","مسدد")))))</f>
        <v/>
      </c>
      <c r="R162" s="19">
        <f>IF(OR(A162&amp;""="",NOT(ISNUMBER(G162))),"",G162-'الإعدادات'!$B$4)</f>
        <v/>
      </c>
      <c r="S162" s="6">
        <f>IF(OR(R162="",K162="ملغي"),"",IF(N(P162)&lt;=0,"",IF(R162&lt;0,"سافر وعليه متبقي",IF(R162&lt;='الإعدادات'!$B$5,"سفر قريب ومتبقي",""))))</f>
        <v/>
      </c>
      <c r="T162" s="19">
        <f>IF(ISNUMBER(P162),IF(P162&gt;0,COUNTIFS($P$6:$P$1005,"&gt;"&amp;P162)+COUNTIFS($P$6:P162,P162),""),"")</f>
        <v/>
      </c>
    </row>
    <row r="163">
      <c r="A163" s="5" t="n"/>
      <c r="B163" s="13" t="n"/>
      <c r="C163" s="5" t="n"/>
      <c r="D163" s="16" t="n"/>
      <c r="E163" s="5" t="n"/>
      <c r="F163" s="5" t="n"/>
      <c r="G163" s="13" t="n"/>
      <c r="H163" s="14" t="n"/>
      <c r="I163" s="17" t="n"/>
      <c r="J163" s="17" t="n"/>
      <c r="K163" s="5" t="n"/>
      <c r="L163" s="18">
        <f>IF(OR(A163&amp;""="",NOT(ISNUMBER(H163)),NOT(ISNUMBER(I163))),"",IF(K163="ملغي",0,ROUND(H163*I163,2)))</f>
        <v/>
      </c>
      <c r="M163" s="18">
        <f>IF(L163="","",IF(K163="ملغي",0,ROUND(H163*N(J163),2)))</f>
        <v/>
      </c>
      <c r="N163" s="18">
        <f>IF(L163="","",ROUND(L163-M163,2))</f>
        <v/>
      </c>
      <c r="O163" s="18">
        <f>IF(A163&amp;""="","",SUMIFS('الدفعات'!$C$6:$C$2005,'الدفعات'!$B$6:$B$2005,A163&amp;""))</f>
        <v/>
      </c>
      <c r="P163" s="18">
        <f>IF(L163="","",IF(K163="ملغي","",ROUND(L163-O163,2)))</f>
        <v/>
      </c>
      <c r="Q163" s="6">
        <f>IF(A163&amp;""="","",IF(L163="","بيانات ناقصة",IF(K163="ملغي",IF(O163&gt;0,"ملغي - يُراجع المدفوع","ملغي"),IF(P163&gt;0,IF(O163=0,"لم يدفع","دفع جزءًا"),IF(P163&lt;0,"مدفوع زيادة","مسدد")))))</f>
        <v/>
      </c>
      <c r="R163" s="19">
        <f>IF(OR(A163&amp;""="",NOT(ISNUMBER(G163))),"",G163-'الإعدادات'!$B$4)</f>
        <v/>
      </c>
      <c r="S163" s="6">
        <f>IF(OR(R163="",K163="ملغي"),"",IF(N(P163)&lt;=0,"",IF(R163&lt;0,"سافر وعليه متبقي",IF(R163&lt;='الإعدادات'!$B$5,"سفر قريب ومتبقي",""))))</f>
        <v/>
      </c>
      <c r="T163" s="19">
        <f>IF(ISNUMBER(P163),IF(P163&gt;0,COUNTIFS($P$6:$P$1005,"&gt;"&amp;P163)+COUNTIFS($P$6:P163,P163),""),"")</f>
        <v/>
      </c>
    </row>
    <row r="164">
      <c r="A164" s="5" t="n"/>
      <c r="B164" s="13" t="n"/>
      <c r="C164" s="5" t="n"/>
      <c r="D164" s="16" t="n"/>
      <c r="E164" s="5" t="n"/>
      <c r="F164" s="5" t="n"/>
      <c r="G164" s="13" t="n"/>
      <c r="H164" s="14" t="n"/>
      <c r="I164" s="17" t="n"/>
      <c r="J164" s="17" t="n"/>
      <c r="K164" s="5" t="n"/>
      <c r="L164" s="18">
        <f>IF(OR(A164&amp;""="",NOT(ISNUMBER(H164)),NOT(ISNUMBER(I164))),"",IF(K164="ملغي",0,ROUND(H164*I164,2)))</f>
        <v/>
      </c>
      <c r="M164" s="18">
        <f>IF(L164="","",IF(K164="ملغي",0,ROUND(H164*N(J164),2)))</f>
        <v/>
      </c>
      <c r="N164" s="18">
        <f>IF(L164="","",ROUND(L164-M164,2))</f>
        <v/>
      </c>
      <c r="O164" s="18">
        <f>IF(A164&amp;""="","",SUMIFS('الدفعات'!$C$6:$C$2005,'الدفعات'!$B$6:$B$2005,A164&amp;""))</f>
        <v/>
      </c>
      <c r="P164" s="18">
        <f>IF(L164="","",IF(K164="ملغي","",ROUND(L164-O164,2)))</f>
        <v/>
      </c>
      <c r="Q164" s="6">
        <f>IF(A164&amp;""="","",IF(L164="","بيانات ناقصة",IF(K164="ملغي",IF(O164&gt;0,"ملغي - يُراجع المدفوع","ملغي"),IF(P164&gt;0,IF(O164=0,"لم يدفع","دفع جزءًا"),IF(P164&lt;0,"مدفوع زيادة","مسدد")))))</f>
        <v/>
      </c>
      <c r="R164" s="19">
        <f>IF(OR(A164&amp;""="",NOT(ISNUMBER(G164))),"",G164-'الإعدادات'!$B$4)</f>
        <v/>
      </c>
      <c r="S164" s="6">
        <f>IF(OR(R164="",K164="ملغي"),"",IF(N(P164)&lt;=0,"",IF(R164&lt;0,"سافر وعليه متبقي",IF(R164&lt;='الإعدادات'!$B$5,"سفر قريب ومتبقي",""))))</f>
        <v/>
      </c>
      <c r="T164" s="19">
        <f>IF(ISNUMBER(P164),IF(P164&gt;0,COUNTIFS($P$6:$P$1005,"&gt;"&amp;P164)+COUNTIFS($P$6:P164,P164),""),"")</f>
        <v/>
      </c>
    </row>
    <row r="165">
      <c r="A165" s="5" t="n"/>
      <c r="B165" s="13" t="n"/>
      <c r="C165" s="5" t="n"/>
      <c r="D165" s="16" t="n"/>
      <c r="E165" s="5" t="n"/>
      <c r="F165" s="5" t="n"/>
      <c r="G165" s="13" t="n"/>
      <c r="H165" s="14" t="n"/>
      <c r="I165" s="17" t="n"/>
      <c r="J165" s="17" t="n"/>
      <c r="K165" s="5" t="n"/>
      <c r="L165" s="18">
        <f>IF(OR(A165&amp;""="",NOT(ISNUMBER(H165)),NOT(ISNUMBER(I165))),"",IF(K165="ملغي",0,ROUND(H165*I165,2)))</f>
        <v/>
      </c>
      <c r="M165" s="18">
        <f>IF(L165="","",IF(K165="ملغي",0,ROUND(H165*N(J165),2)))</f>
        <v/>
      </c>
      <c r="N165" s="18">
        <f>IF(L165="","",ROUND(L165-M165,2))</f>
        <v/>
      </c>
      <c r="O165" s="18">
        <f>IF(A165&amp;""="","",SUMIFS('الدفعات'!$C$6:$C$2005,'الدفعات'!$B$6:$B$2005,A165&amp;""))</f>
        <v/>
      </c>
      <c r="P165" s="18">
        <f>IF(L165="","",IF(K165="ملغي","",ROUND(L165-O165,2)))</f>
        <v/>
      </c>
      <c r="Q165" s="6">
        <f>IF(A165&amp;""="","",IF(L165="","بيانات ناقصة",IF(K165="ملغي",IF(O165&gt;0,"ملغي - يُراجع المدفوع","ملغي"),IF(P165&gt;0,IF(O165=0,"لم يدفع","دفع جزءًا"),IF(P165&lt;0,"مدفوع زيادة","مسدد")))))</f>
        <v/>
      </c>
      <c r="R165" s="19">
        <f>IF(OR(A165&amp;""="",NOT(ISNUMBER(G165))),"",G165-'الإعدادات'!$B$4)</f>
        <v/>
      </c>
      <c r="S165" s="6">
        <f>IF(OR(R165="",K165="ملغي"),"",IF(N(P165)&lt;=0,"",IF(R165&lt;0,"سافر وعليه متبقي",IF(R165&lt;='الإعدادات'!$B$5,"سفر قريب ومتبقي",""))))</f>
        <v/>
      </c>
      <c r="T165" s="19">
        <f>IF(ISNUMBER(P165),IF(P165&gt;0,COUNTIFS($P$6:$P$1005,"&gt;"&amp;P165)+COUNTIFS($P$6:P165,P165),""),"")</f>
        <v/>
      </c>
    </row>
    <row r="166">
      <c r="A166" s="5" t="n"/>
      <c r="B166" s="13" t="n"/>
      <c r="C166" s="5" t="n"/>
      <c r="D166" s="16" t="n"/>
      <c r="E166" s="5" t="n"/>
      <c r="F166" s="5" t="n"/>
      <c r="G166" s="13" t="n"/>
      <c r="H166" s="14" t="n"/>
      <c r="I166" s="17" t="n"/>
      <c r="J166" s="17" t="n"/>
      <c r="K166" s="5" t="n"/>
      <c r="L166" s="18">
        <f>IF(OR(A166&amp;""="",NOT(ISNUMBER(H166)),NOT(ISNUMBER(I166))),"",IF(K166="ملغي",0,ROUND(H166*I166,2)))</f>
        <v/>
      </c>
      <c r="M166" s="18">
        <f>IF(L166="","",IF(K166="ملغي",0,ROUND(H166*N(J166),2)))</f>
        <v/>
      </c>
      <c r="N166" s="18">
        <f>IF(L166="","",ROUND(L166-M166,2))</f>
        <v/>
      </c>
      <c r="O166" s="18">
        <f>IF(A166&amp;""="","",SUMIFS('الدفعات'!$C$6:$C$2005,'الدفعات'!$B$6:$B$2005,A166&amp;""))</f>
        <v/>
      </c>
      <c r="P166" s="18">
        <f>IF(L166="","",IF(K166="ملغي","",ROUND(L166-O166,2)))</f>
        <v/>
      </c>
      <c r="Q166" s="6">
        <f>IF(A166&amp;""="","",IF(L166="","بيانات ناقصة",IF(K166="ملغي",IF(O166&gt;0,"ملغي - يُراجع المدفوع","ملغي"),IF(P166&gt;0,IF(O166=0,"لم يدفع","دفع جزءًا"),IF(P166&lt;0,"مدفوع زيادة","مسدد")))))</f>
        <v/>
      </c>
      <c r="R166" s="19">
        <f>IF(OR(A166&amp;""="",NOT(ISNUMBER(G166))),"",G166-'الإعدادات'!$B$4)</f>
        <v/>
      </c>
      <c r="S166" s="6">
        <f>IF(OR(R166="",K166="ملغي"),"",IF(N(P166)&lt;=0,"",IF(R166&lt;0,"سافر وعليه متبقي",IF(R166&lt;='الإعدادات'!$B$5,"سفر قريب ومتبقي",""))))</f>
        <v/>
      </c>
      <c r="T166" s="19">
        <f>IF(ISNUMBER(P166),IF(P166&gt;0,COUNTIFS($P$6:$P$1005,"&gt;"&amp;P166)+COUNTIFS($P$6:P166,P166),""),"")</f>
        <v/>
      </c>
    </row>
    <row r="167">
      <c r="A167" s="5" t="n"/>
      <c r="B167" s="13" t="n"/>
      <c r="C167" s="5" t="n"/>
      <c r="D167" s="16" t="n"/>
      <c r="E167" s="5" t="n"/>
      <c r="F167" s="5" t="n"/>
      <c r="G167" s="13" t="n"/>
      <c r="H167" s="14" t="n"/>
      <c r="I167" s="17" t="n"/>
      <c r="J167" s="17" t="n"/>
      <c r="K167" s="5" t="n"/>
      <c r="L167" s="18">
        <f>IF(OR(A167&amp;""="",NOT(ISNUMBER(H167)),NOT(ISNUMBER(I167))),"",IF(K167="ملغي",0,ROUND(H167*I167,2)))</f>
        <v/>
      </c>
      <c r="M167" s="18">
        <f>IF(L167="","",IF(K167="ملغي",0,ROUND(H167*N(J167),2)))</f>
        <v/>
      </c>
      <c r="N167" s="18">
        <f>IF(L167="","",ROUND(L167-M167,2))</f>
        <v/>
      </c>
      <c r="O167" s="18">
        <f>IF(A167&amp;""="","",SUMIFS('الدفعات'!$C$6:$C$2005,'الدفعات'!$B$6:$B$2005,A167&amp;""))</f>
        <v/>
      </c>
      <c r="P167" s="18">
        <f>IF(L167="","",IF(K167="ملغي","",ROUND(L167-O167,2)))</f>
        <v/>
      </c>
      <c r="Q167" s="6">
        <f>IF(A167&amp;""="","",IF(L167="","بيانات ناقصة",IF(K167="ملغي",IF(O167&gt;0,"ملغي - يُراجع المدفوع","ملغي"),IF(P167&gt;0,IF(O167=0,"لم يدفع","دفع جزءًا"),IF(P167&lt;0,"مدفوع زيادة","مسدد")))))</f>
        <v/>
      </c>
      <c r="R167" s="19">
        <f>IF(OR(A167&amp;""="",NOT(ISNUMBER(G167))),"",G167-'الإعدادات'!$B$4)</f>
        <v/>
      </c>
      <c r="S167" s="6">
        <f>IF(OR(R167="",K167="ملغي"),"",IF(N(P167)&lt;=0,"",IF(R167&lt;0,"سافر وعليه متبقي",IF(R167&lt;='الإعدادات'!$B$5,"سفر قريب ومتبقي",""))))</f>
        <v/>
      </c>
      <c r="T167" s="19">
        <f>IF(ISNUMBER(P167),IF(P167&gt;0,COUNTIFS($P$6:$P$1005,"&gt;"&amp;P167)+COUNTIFS($P$6:P167,P167),""),"")</f>
        <v/>
      </c>
    </row>
    <row r="168">
      <c r="A168" s="5" t="n"/>
      <c r="B168" s="13" t="n"/>
      <c r="C168" s="5" t="n"/>
      <c r="D168" s="16" t="n"/>
      <c r="E168" s="5" t="n"/>
      <c r="F168" s="5" t="n"/>
      <c r="G168" s="13" t="n"/>
      <c r="H168" s="14" t="n"/>
      <c r="I168" s="17" t="n"/>
      <c r="J168" s="17" t="n"/>
      <c r="K168" s="5" t="n"/>
      <c r="L168" s="18">
        <f>IF(OR(A168&amp;""="",NOT(ISNUMBER(H168)),NOT(ISNUMBER(I168))),"",IF(K168="ملغي",0,ROUND(H168*I168,2)))</f>
        <v/>
      </c>
      <c r="M168" s="18">
        <f>IF(L168="","",IF(K168="ملغي",0,ROUND(H168*N(J168),2)))</f>
        <v/>
      </c>
      <c r="N168" s="18">
        <f>IF(L168="","",ROUND(L168-M168,2))</f>
        <v/>
      </c>
      <c r="O168" s="18">
        <f>IF(A168&amp;""="","",SUMIFS('الدفعات'!$C$6:$C$2005,'الدفعات'!$B$6:$B$2005,A168&amp;""))</f>
        <v/>
      </c>
      <c r="P168" s="18">
        <f>IF(L168="","",IF(K168="ملغي","",ROUND(L168-O168,2)))</f>
        <v/>
      </c>
      <c r="Q168" s="6">
        <f>IF(A168&amp;""="","",IF(L168="","بيانات ناقصة",IF(K168="ملغي",IF(O168&gt;0,"ملغي - يُراجع المدفوع","ملغي"),IF(P168&gt;0,IF(O168=0,"لم يدفع","دفع جزءًا"),IF(P168&lt;0,"مدفوع زيادة","مسدد")))))</f>
        <v/>
      </c>
      <c r="R168" s="19">
        <f>IF(OR(A168&amp;""="",NOT(ISNUMBER(G168))),"",G168-'الإعدادات'!$B$4)</f>
        <v/>
      </c>
      <c r="S168" s="6">
        <f>IF(OR(R168="",K168="ملغي"),"",IF(N(P168)&lt;=0,"",IF(R168&lt;0,"سافر وعليه متبقي",IF(R168&lt;='الإعدادات'!$B$5,"سفر قريب ومتبقي",""))))</f>
        <v/>
      </c>
      <c r="T168" s="19">
        <f>IF(ISNUMBER(P168),IF(P168&gt;0,COUNTIFS($P$6:$P$1005,"&gt;"&amp;P168)+COUNTIFS($P$6:P168,P168),""),"")</f>
        <v/>
      </c>
    </row>
    <row r="169">
      <c r="A169" s="5" t="n"/>
      <c r="B169" s="13" t="n"/>
      <c r="C169" s="5" t="n"/>
      <c r="D169" s="16" t="n"/>
      <c r="E169" s="5" t="n"/>
      <c r="F169" s="5" t="n"/>
      <c r="G169" s="13" t="n"/>
      <c r="H169" s="14" t="n"/>
      <c r="I169" s="17" t="n"/>
      <c r="J169" s="17" t="n"/>
      <c r="K169" s="5" t="n"/>
      <c r="L169" s="18">
        <f>IF(OR(A169&amp;""="",NOT(ISNUMBER(H169)),NOT(ISNUMBER(I169))),"",IF(K169="ملغي",0,ROUND(H169*I169,2)))</f>
        <v/>
      </c>
      <c r="M169" s="18">
        <f>IF(L169="","",IF(K169="ملغي",0,ROUND(H169*N(J169),2)))</f>
        <v/>
      </c>
      <c r="N169" s="18">
        <f>IF(L169="","",ROUND(L169-M169,2))</f>
        <v/>
      </c>
      <c r="O169" s="18">
        <f>IF(A169&amp;""="","",SUMIFS('الدفعات'!$C$6:$C$2005,'الدفعات'!$B$6:$B$2005,A169&amp;""))</f>
        <v/>
      </c>
      <c r="P169" s="18">
        <f>IF(L169="","",IF(K169="ملغي","",ROUND(L169-O169,2)))</f>
        <v/>
      </c>
      <c r="Q169" s="6">
        <f>IF(A169&amp;""="","",IF(L169="","بيانات ناقصة",IF(K169="ملغي",IF(O169&gt;0,"ملغي - يُراجع المدفوع","ملغي"),IF(P169&gt;0,IF(O169=0,"لم يدفع","دفع جزءًا"),IF(P169&lt;0,"مدفوع زيادة","مسدد")))))</f>
        <v/>
      </c>
      <c r="R169" s="19">
        <f>IF(OR(A169&amp;""="",NOT(ISNUMBER(G169))),"",G169-'الإعدادات'!$B$4)</f>
        <v/>
      </c>
      <c r="S169" s="6">
        <f>IF(OR(R169="",K169="ملغي"),"",IF(N(P169)&lt;=0,"",IF(R169&lt;0,"سافر وعليه متبقي",IF(R169&lt;='الإعدادات'!$B$5,"سفر قريب ومتبقي",""))))</f>
        <v/>
      </c>
      <c r="T169" s="19">
        <f>IF(ISNUMBER(P169),IF(P169&gt;0,COUNTIFS($P$6:$P$1005,"&gt;"&amp;P169)+COUNTIFS($P$6:P169,P169),""),"")</f>
        <v/>
      </c>
    </row>
    <row r="170">
      <c r="A170" s="5" t="n"/>
      <c r="B170" s="13" t="n"/>
      <c r="C170" s="5" t="n"/>
      <c r="D170" s="16" t="n"/>
      <c r="E170" s="5" t="n"/>
      <c r="F170" s="5" t="n"/>
      <c r="G170" s="13" t="n"/>
      <c r="H170" s="14" t="n"/>
      <c r="I170" s="17" t="n"/>
      <c r="J170" s="17" t="n"/>
      <c r="K170" s="5" t="n"/>
      <c r="L170" s="18">
        <f>IF(OR(A170&amp;""="",NOT(ISNUMBER(H170)),NOT(ISNUMBER(I170))),"",IF(K170="ملغي",0,ROUND(H170*I170,2)))</f>
        <v/>
      </c>
      <c r="M170" s="18">
        <f>IF(L170="","",IF(K170="ملغي",0,ROUND(H170*N(J170),2)))</f>
        <v/>
      </c>
      <c r="N170" s="18">
        <f>IF(L170="","",ROUND(L170-M170,2))</f>
        <v/>
      </c>
      <c r="O170" s="18">
        <f>IF(A170&amp;""="","",SUMIFS('الدفعات'!$C$6:$C$2005,'الدفعات'!$B$6:$B$2005,A170&amp;""))</f>
        <v/>
      </c>
      <c r="P170" s="18">
        <f>IF(L170="","",IF(K170="ملغي","",ROUND(L170-O170,2)))</f>
        <v/>
      </c>
      <c r="Q170" s="6">
        <f>IF(A170&amp;""="","",IF(L170="","بيانات ناقصة",IF(K170="ملغي",IF(O170&gt;0,"ملغي - يُراجع المدفوع","ملغي"),IF(P170&gt;0,IF(O170=0,"لم يدفع","دفع جزءًا"),IF(P170&lt;0,"مدفوع زيادة","مسدد")))))</f>
        <v/>
      </c>
      <c r="R170" s="19">
        <f>IF(OR(A170&amp;""="",NOT(ISNUMBER(G170))),"",G170-'الإعدادات'!$B$4)</f>
        <v/>
      </c>
      <c r="S170" s="6">
        <f>IF(OR(R170="",K170="ملغي"),"",IF(N(P170)&lt;=0,"",IF(R170&lt;0,"سافر وعليه متبقي",IF(R170&lt;='الإعدادات'!$B$5,"سفر قريب ومتبقي",""))))</f>
        <v/>
      </c>
      <c r="T170" s="19">
        <f>IF(ISNUMBER(P170),IF(P170&gt;0,COUNTIFS($P$6:$P$1005,"&gt;"&amp;P170)+COUNTIFS($P$6:P170,P170),""),"")</f>
        <v/>
      </c>
    </row>
    <row r="171">
      <c r="A171" s="5" t="n"/>
      <c r="B171" s="13" t="n"/>
      <c r="C171" s="5" t="n"/>
      <c r="D171" s="16" t="n"/>
      <c r="E171" s="5" t="n"/>
      <c r="F171" s="5" t="n"/>
      <c r="G171" s="13" t="n"/>
      <c r="H171" s="14" t="n"/>
      <c r="I171" s="17" t="n"/>
      <c r="J171" s="17" t="n"/>
      <c r="K171" s="5" t="n"/>
      <c r="L171" s="18">
        <f>IF(OR(A171&amp;""="",NOT(ISNUMBER(H171)),NOT(ISNUMBER(I171))),"",IF(K171="ملغي",0,ROUND(H171*I171,2)))</f>
        <v/>
      </c>
      <c r="M171" s="18">
        <f>IF(L171="","",IF(K171="ملغي",0,ROUND(H171*N(J171),2)))</f>
        <v/>
      </c>
      <c r="N171" s="18">
        <f>IF(L171="","",ROUND(L171-M171,2))</f>
        <v/>
      </c>
      <c r="O171" s="18">
        <f>IF(A171&amp;""="","",SUMIFS('الدفعات'!$C$6:$C$2005,'الدفعات'!$B$6:$B$2005,A171&amp;""))</f>
        <v/>
      </c>
      <c r="P171" s="18">
        <f>IF(L171="","",IF(K171="ملغي","",ROUND(L171-O171,2)))</f>
        <v/>
      </c>
      <c r="Q171" s="6">
        <f>IF(A171&amp;""="","",IF(L171="","بيانات ناقصة",IF(K171="ملغي",IF(O171&gt;0,"ملغي - يُراجع المدفوع","ملغي"),IF(P171&gt;0,IF(O171=0,"لم يدفع","دفع جزءًا"),IF(P171&lt;0,"مدفوع زيادة","مسدد")))))</f>
        <v/>
      </c>
      <c r="R171" s="19">
        <f>IF(OR(A171&amp;""="",NOT(ISNUMBER(G171))),"",G171-'الإعدادات'!$B$4)</f>
        <v/>
      </c>
      <c r="S171" s="6">
        <f>IF(OR(R171="",K171="ملغي"),"",IF(N(P171)&lt;=0,"",IF(R171&lt;0,"سافر وعليه متبقي",IF(R171&lt;='الإعدادات'!$B$5,"سفر قريب ومتبقي",""))))</f>
        <v/>
      </c>
      <c r="T171" s="19">
        <f>IF(ISNUMBER(P171),IF(P171&gt;0,COUNTIFS($P$6:$P$1005,"&gt;"&amp;P171)+COUNTIFS($P$6:P171,P171),""),"")</f>
        <v/>
      </c>
    </row>
    <row r="172">
      <c r="A172" s="5" t="n"/>
      <c r="B172" s="13" t="n"/>
      <c r="C172" s="5" t="n"/>
      <c r="D172" s="16" t="n"/>
      <c r="E172" s="5" t="n"/>
      <c r="F172" s="5" t="n"/>
      <c r="G172" s="13" t="n"/>
      <c r="H172" s="14" t="n"/>
      <c r="I172" s="17" t="n"/>
      <c r="J172" s="17" t="n"/>
      <c r="K172" s="5" t="n"/>
      <c r="L172" s="18">
        <f>IF(OR(A172&amp;""="",NOT(ISNUMBER(H172)),NOT(ISNUMBER(I172))),"",IF(K172="ملغي",0,ROUND(H172*I172,2)))</f>
        <v/>
      </c>
      <c r="M172" s="18">
        <f>IF(L172="","",IF(K172="ملغي",0,ROUND(H172*N(J172),2)))</f>
        <v/>
      </c>
      <c r="N172" s="18">
        <f>IF(L172="","",ROUND(L172-M172,2))</f>
        <v/>
      </c>
      <c r="O172" s="18">
        <f>IF(A172&amp;""="","",SUMIFS('الدفعات'!$C$6:$C$2005,'الدفعات'!$B$6:$B$2005,A172&amp;""))</f>
        <v/>
      </c>
      <c r="P172" s="18">
        <f>IF(L172="","",IF(K172="ملغي","",ROUND(L172-O172,2)))</f>
        <v/>
      </c>
      <c r="Q172" s="6">
        <f>IF(A172&amp;""="","",IF(L172="","بيانات ناقصة",IF(K172="ملغي",IF(O172&gt;0,"ملغي - يُراجع المدفوع","ملغي"),IF(P172&gt;0,IF(O172=0,"لم يدفع","دفع جزءًا"),IF(P172&lt;0,"مدفوع زيادة","مسدد")))))</f>
        <v/>
      </c>
      <c r="R172" s="19">
        <f>IF(OR(A172&amp;""="",NOT(ISNUMBER(G172))),"",G172-'الإعدادات'!$B$4)</f>
        <v/>
      </c>
      <c r="S172" s="6">
        <f>IF(OR(R172="",K172="ملغي"),"",IF(N(P172)&lt;=0,"",IF(R172&lt;0,"سافر وعليه متبقي",IF(R172&lt;='الإعدادات'!$B$5,"سفر قريب ومتبقي",""))))</f>
        <v/>
      </c>
      <c r="T172" s="19">
        <f>IF(ISNUMBER(P172),IF(P172&gt;0,COUNTIFS($P$6:$P$1005,"&gt;"&amp;P172)+COUNTIFS($P$6:P172,P172),""),"")</f>
        <v/>
      </c>
    </row>
    <row r="173">
      <c r="A173" s="5" t="n"/>
      <c r="B173" s="13" t="n"/>
      <c r="C173" s="5" t="n"/>
      <c r="D173" s="16" t="n"/>
      <c r="E173" s="5" t="n"/>
      <c r="F173" s="5" t="n"/>
      <c r="G173" s="13" t="n"/>
      <c r="H173" s="14" t="n"/>
      <c r="I173" s="17" t="n"/>
      <c r="J173" s="17" t="n"/>
      <c r="K173" s="5" t="n"/>
      <c r="L173" s="18">
        <f>IF(OR(A173&amp;""="",NOT(ISNUMBER(H173)),NOT(ISNUMBER(I173))),"",IF(K173="ملغي",0,ROUND(H173*I173,2)))</f>
        <v/>
      </c>
      <c r="M173" s="18">
        <f>IF(L173="","",IF(K173="ملغي",0,ROUND(H173*N(J173),2)))</f>
        <v/>
      </c>
      <c r="N173" s="18">
        <f>IF(L173="","",ROUND(L173-M173,2))</f>
        <v/>
      </c>
      <c r="O173" s="18">
        <f>IF(A173&amp;""="","",SUMIFS('الدفعات'!$C$6:$C$2005,'الدفعات'!$B$6:$B$2005,A173&amp;""))</f>
        <v/>
      </c>
      <c r="P173" s="18">
        <f>IF(L173="","",IF(K173="ملغي","",ROUND(L173-O173,2)))</f>
        <v/>
      </c>
      <c r="Q173" s="6">
        <f>IF(A173&amp;""="","",IF(L173="","بيانات ناقصة",IF(K173="ملغي",IF(O173&gt;0,"ملغي - يُراجع المدفوع","ملغي"),IF(P173&gt;0,IF(O173=0,"لم يدفع","دفع جزءًا"),IF(P173&lt;0,"مدفوع زيادة","مسدد")))))</f>
        <v/>
      </c>
      <c r="R173" s="19">
        <f>IF(OR(A173&amp;""="",NOT(ISNUMBER(G173))),"",G173-'الإعدادات'!$B$4)</f>
        <v/>
      </c>
      <c r="S173" s="6">
        <f>IF(OR(R173="",K173="ملغي"),"",IF(N(P173)&lt;=0,"",IF(R173&lt;0,"سافر وعليه متبقي",IF(R173&lt;='الإعدادات'!$B$5,"سفر قريب ومتبقي",""))))</f>
        <v/>
      </c>
      <c r="T173" s="19">
        <f>IF(ISNUMBER(P173),IF(P173&gt;0,COUNTIFS($P$6:$P$1005,"&gt;"&amp;P173)+COUNTIFS($P$6:P173,P173),""),"")</f>
        <v/>
      </c>
    </row>
    <row r="174">
      <c r="A174" s="5" t="n"/>
      <c r="B174" s="13" t="n"/>
      <c r="C174" s="5" t="n"/>
      <c r="D174" s="16" t="n"/>
      <c r="E174" s="5" t="n"/>
      <c r="F174" s="5" t="n"/>
      <c r="G174" s="13" t="n"/>
      <c r="H174" s="14" t="n"/>
      <c r="I174" s="17" t="n"/>
      <c r="J174" s="17" t="n"/>
      <c r="K174" s="5" t="n"/>
      <c r="L174" s="18">
        <f>IF(OR(A174&amp;""="",NOT(ISNUMBER(H174)),NOT(ISNUMBER(I174))),"",IF(K174="ملغي",0,ROUND(H174*I174,2)))</f>
        <v/>
      </c>
      <c r="M174" s="18">
        <f>IF(L174="","",IF(K174="ملغي",0,ROUND(H174*N(J174),2)))</f>
        <v/>
      </c>
      <c r="N174" s="18">
        <f>IF(L174="","",ROUND(L174-M174,2))</f>
        <v/>
      </c>
      <c r="O174" s="18">
        <f>IF(A174&amp;""="","",SUMIFS('الدفعات'!$C$6:$C$2005,'الدفعات'!$B$6:$B$2005,A174&amp;""))</f>
        <v/>
      </c>
      <c r="P174" s="18">
        <f>IF(L174="","",IF(K174="ملغي","",ROUND(L174-O174,2)))</f>
        <v/>
      </c>
      <c r="Q174" s="6">
        <f>IF(A174&amp;""="","",IF(L174="","بيانات ناقصة",IF(K174="ملغي",IF(O174&gt;0,"ملغي - يُراجع المدفوع","ملغي"),IF(P174&gt;0,IF(O174=0,"لم يدفع","دفع جزءًا"),IF(P174&lt;0,"مدفوع زيادة","مسدد")))))</f>
        <v/>
      </c>
      <c r="R174" s="19">
        <f>IF(OR(A174&amp;""="",NOT(ISNUMBER(G174))),"",G174-'الإعدادات'!$B$4)</f>
        <v/>
      </c>
      <c r="S174" s="6">
        <f>IF(OR(R174="",K174="ملغي"),"",IF(N(P174)&lt;=0,"",IF(R174&lt;0,"سافر وعليه متبقي",IF(R174&lt;='الإعدادات'!$B$5,"سفر قريب ومتبقي",""))))</f>
        <v/>
      </c>
      <c r="T174" s="19">
        <f>IF(ISNUMBER(P174),IF(P174&gt;0,COUNTIFS($P$6:$P$1005,"&gt;"&amp;P174)+COUNTIFS($P$6:P174,P174),""),"")</f>
        <v/>
      </c>
    </row>
    <row r="175">
      <c r="A175" s="5" t="n"/>
      <c r="B175" s="13" t="n"/>
      <c r="C175" s="5" t="n"/>
      <c r="D175" s="16" t="n"/>
      <c r="E175" s="5" t="n"/>
      <c r="F175" s="5" t="n"/>
      <c r="G175" s="13" t="n"/>
      <c r="H175" s="14" t="n"/>
      <c r="I175" s="17" t="n"/>
      <c r="J175" s="17" t="n"/>
      <c r="K175" s="5" t="n"/>
      <c r="L175" s="18">
        <f>IF(OR(A175&amp;""="",NOT(ISNUMBER(H175)),NOT(ISNUMBER(I175))),"",IF(K175="ملغي",0,ROUND(H175*I175,2)))</f>
        <v/>
      </c>
      <c r="M175" s="18">
        <f>IF(L175="","",IF(K175="ملغي",0,ROUND(H175*N(J175),2)))</f>
        <v/>
      </c>
      <c r="N175" s="18">
        <f>IF(L175="","",ROUND(L175-M175,2))</f>
        <v/>
      </c>
      <c r="O175" s="18">
        <f>IF(A175&amp;""="","",SUMIFS('الدفعات'!$C$6:$C$2005,'الدفعات'!$B$6:$B$2005,A175&amp;""))</f>
        <v/>
      </c>
      <c r="P175" s="18">
        <f>IF(L175="","",IF(K175="ملغي","",ROUND(L175-O175,2)))</f>
        <v/>
      </c>
      <c r="Q175" s="6">
        <f>IF(A175&amp;""="","",IF(L175="","بيانات ناقصة",IF(K175="ملغي",IF(O175&gt;0,"ملغي - يُراجع المدفوع","ملغي"),IF(P175&gt;0,IF(O175=0,"لم يدفع","دفع جزءًا"),IF(P175&lt;0,"مدفوع زيادة","مسدد")))))</f>
        <v/>
      </c>
      <c r="R175" s="19">
        <f>IF(OR(A175&amp;""="",NOT(ISNUMBER(G175))),"",G175-'الإعدادات'!$B$4)</f>
        <v/>
      </c>
      <c r="S175" s="6">
        <f>IF(OR(R175="",K175="ملغي"),"",IF(N(P175)&lt;=0,"",IF(R175&lt;0,"سافر وعليه متبقي",IF(R175&lt;='الإعدادات'!$B$5,"سفر قريب ومتبقي",""))))</f>
        <v/>
      </c>
      <c r="T175" s="19">
        <f>IF(ISNUMBER(P175),IF(P175&gt;0,COUNTIFS($P$6:$P$1005,"&gt;"&amp;P175)+COUNTIFS($P$6:P175,P175),""),"")</f>
        <v/>
      </c>
    </row>
    <row r="176">
      <c r="A176" s="5" t="n"/>
      <c r="B176" s="13" t="n"/>
      <c r="C176" s="5" t="n"/>
      <c r="D176" s="16" t="n"/>
      <c r="E176" s="5" t="n"/>
      <c r="F176" s="5" t="n"/>
      <c r="G176" s="13" t="n"/>
      <c r="H176" s="14" t="n"/>
      <c r="I176" s="17" t="n"/>
      <c r="J176" s="17" t="n"/>
      <c r="K176" s="5" t="n"/>
      <c r="L176" s="18">
        <f>IF(OR(A176&amp;""="",NOT(ISNUMBER(H176)),NOT(ISNUMBER(I176))),"",IF(K176="ملغي",0,ROUND(H176*I176,2)))</f>
        <v/>
      </c>
      <c r="M176" s="18">
        <f>IF(L176="","",IF(K176="ملغي",0,ROUND(H176*N(J176),2)))</f>
        <v/>
      </c>
      <c r="N176" s="18">
        <f>IF(L176="","",ROUND(L176-M176,2))</f>
        <v/>
      </c>
      <c r="O176" s="18">
        <f>IF(A176&amp;""="","",SUMIFS('الدفعات'!$C$6:$C$2005,'الدفعات'!$B$6:$B$2005,A176&amp;""))</f>
        <v/>
      </c>
      <c r="P176" s="18">
        <f>IF(L176="","",IF(K176="ملغي","",ROUND(L176-O176,2)))</f>
        <v/>
      </c>
      <c r="Q176" s="6">
        <f>IF(A176&amp;""="","",IF(L176="","بيانات ناقصة",IF(K176="ملغي",IF(O176&gt;0,"ملغي - يُراجع المدفوع","ملغي"),IF(P176&gt;0,IF(O176=0,"لم يدفع","دفع جزءًا"),IF(P176&lt;0,"مدفوع زيادة","مسدد")))))</f>
        <v/>
      </c>
      <c r="R176" s="19">
        <f>IF(OR(A176&amp;""="",NOT(ISNUMBER(G176))),"",G176-'الإعدادات'!$B$4)</f>
        <v/>
      </c>
      <c r="S176" s="6">
        <f>IF(OR(R176="",K176="ملغي"),"",IF(N(P176)&lt;=0,"",IF(R176&lt;0,"سافر وعليه متبقي",IF(R176&lt;='الإعدادات'!$B$5,"سفر قريب ومتبقي",""))))</f>
        <v/>
      </c>
      <c r="T176" s="19">
        <f>IF(ISNUMBER(P176),IF(P176&gt;0,COUNTIFS($P$6:$P$1005,"&gt;"&amp;P176)+COUNTIFS($P$6:P176,P176),""),"")</f>
        <v/>
      </c>
    </row>
    <row r="177">
      <c r="A177" s="5" t="n"/>
      <c r="B177" s="13" t="n"/>
      <c r="C177" s="5" t="n"/>
      <c r="D177" s="16" t="n"/>
      <c r="E177" s="5" t="n"/>
      <c r="F177" s="5" t="n"/>
      <c r="G177" s="13" t="n"/>
      <c r="H177" s="14" t="n"/>
      <c r="I177" s="17" t="n"/>
      <c r="J177" s="17" t="n"/>
      <c r="K177" s="5" t="n"/>
      <c r="L177" s="18">
        <f>IF(OR(A177&amp;""="",NOT(ISNUMBER(H177)),NOT(ISNUMBER(I177))),"",IF(K177="ملغي",0,ROUND(H177*I177,2)))</f>
        <v/>
      </c>
      <c r="M177" s="18">
        <f>IF(L177="","",IF(K177="ملغي",0,ROUND(H177*N(J177),2)))</f>
        <v/>
      </c>
      <c r="N177" s="18">
        <f>IF(L177="","",ROUND(L177-M177,2))</f>
        <v/>
      </c>
      <c r="O177" s="18">
        <f>IF(A177&amp;""="","",SUMIFS('الدفعات'!$C$6:$C$2005,'الدفعات'!$B$6:$B$2005,A177&amp;""))</f>
        <v/>
      </c>
      <c r="P177" s="18">
        <f>IF(L177="","",IF(K177="ملغي","",ROUND(L177-O177,2)))</f>
        <v/>
      </c>
      <c r="Q177" s="6">
        <f>IF(A177&amp;""="","",IF(L177="","بيانات ناقصة",IF(K177="ملغي",IF(O177&gt;0,"ملغي - يُراجع المدفوع","ملغي"),IF(P177&gt;0,IF(O177=0,"لم يدفع","دفع جزءًا"),IF(P177&lt;0,"مدفوع زيادة","مسدد")))))</f>
        <v/>
      </c>
      <c r="R177" s="19">
        <f>IF(OR(A177&amp;""="",NOT(ISNUMBER(G177))),"",G177-'الإعدادات'!$B$4)</f>
        <v/>
      </c>
      <c r="S177" s="6">
        <f>IF(OR(R177="",K177="ملغي"),"",IF(N(P177)&lt;=0,"",IF(R177&lt;0,"سافر وعليه متبقي",IF(R177&lt;='الإعدادات'!$B$5,"سفر قريب ومتبقي",""))))</f>
        <v/>
      </c>
      <c r="T177" s="19">
        <f>IF(ISNUMBER(P177),IF(P177&gt;0,COUNTIFS($P$6:$P$1005,"&gt;"&amp;P177)+COUNTIFS($P$6:P177,P177),""),"")</f>
        <v/>
      </c>
    </row>
    <row r="178">
      <c r="A178" s="5" t="n"/>
      <c r="B178" s="13" t="n"/>
      <c r="C178" s="5" t="n"/>
      <c r="D178" s="16" t="n"/>
      <c r="E178" s="5" t="n"/>
      <c r="F178" s="5" t="n"/>
      <c r="G178" s="13" t="n"/>
      <c r="H178" s="14" t="n"/>
      <c r="I178" s="17" t="n"/>
      <c r="J178" s="17" t="n"/>
      <c r="K178" s="5" t="n"/>
      <c r="L178" s="18">
        <f>IF(OR(A178&amp;""="",NOT(ISNUMBER(H178)),NOT(ISNUMBER(I178))),"",IF(K178="ملغي",0,ROUND(H178*I178,2)))</f>
        <v/>
      </c>
      <c r="M178" s="18">
        <f>IF(L178="","",IF(K178="ملغي",0,ROUND(H178*N(J178),2)))</f>
        <v/>
      </c>
      <c r="N178" s="18">
        <f>IF(L178="","",ROUND(L178-M178,2))</f>
        <v/>
      </c>
      <c r="O178" s="18">
        <f>IF(A178&amp;""="","",SUMIFS('الدفعات'!$C$6:$C$2005,'الدفعات'!$B$6:$B$2005,A178&amp;""))</f>
        <v/>
      </c>
      <c r="P178" s="18">
        <f>IF(L178="","",IF(K178="ملغي","",ROUND(L178-O178,2)))</f>
        <v/>
      </c>
      <c r="Q178" s="6">
        <f>IF(A178&amp;""="","",IF(L178="","بيانات ناقصة",IF(K178="ملغي",IF(O178&gt;0,"ملغي - يُراجع المدفوع","ملغي"),IF(P178&gt;0,IF(O178=0,"لم يدفع","دفع جزءًا"),IF(P178&lt;0,"مدفوع زيادة","مسدد")))))</f>
        <v/>
      </c>
      <c r="R178" s="19">
        <f>IF(OR(A178&amp;""="",NOT(ISNUMBER(G178))),"",G178-'الإعدادات'!$B$4)</f>
        <v/>
      </c>
      <c r="S178" s="6">
        <f>IF(OR(R178="",K178="ملغي"),"",IF(N(P178)&lt;=0,"",IF(R178&lt;0,"سافر وعليه متبقي",IF(R178&lt;='الإعدادات'!$B$5,"سفر قريب ومتبقي",""))))</f>
        <v/>
      </c>
      <c r="T178" s="19">
        <f>IF(ISNUMBER(P178),IF(P178&gt;0,COUNTIFS($P$6:$P$1005,"&gt;"&amp;P178)+COUNTIFS($P$6:P178,P178),""),"")</f>
        <v/>
      </c>
    </row>
    <row r="179">
      <c r="A179" s="5" t="n"/>
      <c r="B179" s="13" t="n"/>
      <c r="C179" s="5" t="n"/>
      <c r="D179" s="16" t="n"/>
      <c r="E179" s="5" t="n"/>
      <c r="F179" s="5" t="n"/>
      <c r="G179" s="13" t="n"/>
      <c r="H179" s="14" t="n"/>
      <c r="I179" s="17" t="n"/>
      <c r="J179" s="17" t="n"/>
      <c r="K179" s="5" t="n"/>
      <c r="L179" s="18">
        <f>IF(OR(A179&amp;""="",NOT(ISNUMBER(H179)),NOT(ISNUMBER(I179))),"",IF(K179="ملغي",0,ROUND(H179*I179,2)))</f>
        <v/>
      </c>
      <c r="M179" s="18">
        <f>IF(L179="","",IF(K179="ملغي",0,ROUND(H179*N(J179),2)))</f>
        <v/>
      </c>
      <c r="N179" s="18">
        <f>IF(L179="","",ROUND(L179-M179,2))</f>
        <v/>
      </c>
      <c r="O179" s="18">
        <f>IF(A179&amp;""="","",SUMIFS('الدفعات'!$C$6:$C$2005,'الدفعات'!$B$6:$B$2005,A179&amp;""))</f>
        <v/>
      </c>
      <c r="P179" s="18">
        <f>IF(L179="","",IF(K179="ملغي","",ROUND(L179-O179,2)))</f>
        <v/>
      </c>
      <c r="Q179" s="6">
        <f>IF(A179&amp;""="","",IF(L179="","بيانات ناقصة",IF(K179="ملغي",IF(O179&gt;0,"ملغي - يُراجع المدفوع","ملغي"),IF(P179&gt;0,IF(O179=0,"لم يدفع","دفع جزءًا"),IF(P179&lt;0,"مدفوع زيادة","مسدد")))))</f>
        <v/>
      </c>
      <c r="R179" s="19">
        <f>IF(OR(A179&amp;""="",NOT(ISNUMBER(G179))),"",G179-'الإعدادات'!$B$4)</f>
        <v/>
      </c>
      <c r="S179" s="6">
        <f>IF(OR(R179="",K179="ملغي"),"",IF(N(P179)&lt;=0,"",IF(R179&lt;0,"سافر وعليه متبقي",IF(R179&lt;='الإعدادات'!$B$5,"سفر قريب ومتبقي",""))))</f>
        <v/>
      </c>
      <c r="T179" s="19">
        <f>IF(ISNUMBER(P179),IF(P179&gt;0,COUNTIFS($P$6:$P$1005,"&gt;"&amp;P179)+COUNTIFS($P$6:P179,P179),""),"")</f>
        <v/>
      </c>
    </row>
    <row r="180">
      <c r="A180" s="5" t="n"/>
      <c r="B180" s="13" t="n"/>
      <c r="C180" s="5" t="n"/>
      <c r="D180" s="16" t="n"/>
      <c r="E180" s="5" t="n"/>
      <c r="F180" s="5" t="n"/>
      <c r="G180" s="13" t="n"/>
      <c r="H180" s="14" t="n"/>
      <c r="I180" s="17" t="n"/>
      <c r="J180" s="17" t="n"/>
      <c r="K180" s="5" t="n"/>
      <c r="L180" s="18">
        <f>IF(OR(A180&amp;""="",NOT(ISNUMBER(H180)),NOT(ISNUMBER(I180))),"",IF(K180="ملغي",0,ROUND(H180*I180,2)))</f>
        <v/>
      </c>
      <c r="M180" s="18">
        <f>IF(L180="","",IF(K180="ملغي",0,ROUND(H180*N(J180),2)))</f>
        <v/>
      </c>
      <c r="N180" s="18">
        <f>IF(L180="","",ROUND(L180-M180,2))</f>
        <v/>
      </c>
      <c r="O180" s="18">
        <f>IF(A180&amp;""="","",SUMIFS('الدفعات'!$C$6:$C$2005,'الدفعات'!$B$6:$B$2005,A180&amp;""))</f>
        <v/>
      </c>
      <c r="P180" s="18">
        <f>IF(L180="","",IF(K180="ملغي","",ROUND(L180-O180,2)))</f>
        <v/>
      </c>
      <c r="Q180" s="6">
        <f>IF(A180&amp;""="","",IF(L180="","بيانات ناقصة",IF(K180="ملغي",IF(O180&gt;0,"ملغي - يُراجع المدفوع","ملغي"),IF(P180&gt;0,IF(O180=0,"لم يدفع","دفع جزءًا"),IF(P180&lt;0,"مدفوع زيادة","مسدد")))))</f>
        <v/>
      </c>
      <c r="R180" s="19">
        <f>IF(OR(A180&amp;""="",NOT(ISNUMBER(G180))),"",G180-'الإعدادات'!$B$4)</f>
        <v/>
      </c>
      <c r="S180" s="6">
        <f>IF(OR(R180="",K180="ملغي"),"",IF(N(P180)&lt;=0,"",IF(R180&lt;0,"سافر وعليه متبقي",IF(R180&lt;='الإعدادات'!$B$5,"سفر قريب ومتبقي",""))))</f>
        <v/>
      </c>
      <c r="T180" s="19">
        <f>IF(ISNUMBER(P180),IF(P180&gt;0,COUNTIFS($P$6:$P$1005,"&gt;"&amp;P180)+COUNTIFS($P$6:P180,P180),""),"")</f>
        <v/>
      </c>
    </row>
    <row r="181">
      <c r="A181" s="5" t="n"/>
      <c r="B181" s="13" t="n"/>
      <c r="C181" s="5" t="n"/>
      <c r="D181" s="16" t="n"/>
      <c r="E181" s="5" t="n"/>
      <c r="F181" s="5" t="n"/>
      <c r="G181" s="13" t="n"/>
      <c r="H181" s="14" t="n"/>
      <c r="I181" s="17" t="n"/>
      <c r="J181" s="17" t="n"/>
      <c r="K181" s="5" t="n"/>
      <c r="L181" s="18">
        <f>IF(OR(A181&amp;""="",NOT(ISNUMBER(H181)),NOT(ISNUMBER(I181))),"",IF(K181="ملغي",0,ROUND(H181*I181,2)))</f>
        <v/>
      </c>
      <c r="M181" s="18">
        <f>IF(L181="","",IF(K181="ملغي",0,ROUND(H181*N(J181),2)))</f>
        <v/>
      </c>
      <c r="N181" s="18">
        <f>IF(L181="","",ROUND(L181-M181,2))</f>
        <v/>
      </c>
      <c r="O181" s="18">
        <f>IF(A181&amp;""="","",SUMIFS('الدفعات'!$C$6:$C$2005,'الدفعات'!$B$6:$B$2005,A181&amp;""))</f>
        <v/>
      </c>
      <c r="P181" s="18">
        <f>IF(L181="","",IF(K181="ملغي","",ROUND(L181-O181,2)))</f>
        <v/>
      </c>
      <c r="Q181" s="6">
        <f>IF(A181&amp;""="","",IF(L181="","بيانات ناقصة",IF(K181="ملغي",IF(O181&gt;0,"ملغي - يُراجع المدفوع","ملغي"),IF(P181&gt;0,IF(O181=0,"لم يدفع","دفع جزءًا"),IF(P181&lt;0,"مدفوع زيادة","مسدد")))))</f>
        <v/>
      </c>
      <c r="R181" s="19">
        <f>IF(OR(A181&amp;""="",NOT(ISNUMBER(G181))),"",G181-'الإعدادات'!$B$4)</f>
        <v/>
      </c>
      <c r="S181" s="6">
        <f>IF(OR(R181="",K181="ملغي"),"",IF(N(P181)&lt;=0,"",IF(R181&lt;0,"سافر وعليه متبقي",IF(R181&lt;='الإعدادات'!$B$5,"سفر قريب ومتبقي",""))))</f>
        <v/>
      </c>
      <c r="T181" s="19">
        <f>IF(ISNUMBER(P181),IF(P181&gt;0,COUNTIFS($P$6:$P$1005,"&gt;"&amp;P181)+COUNTIFS($P$6:P181,P181),""),"")</f>
        <v/>
      </c>
    </row>
    <row r="182">
      <c r="A182" s="5" t="n"/>
      <c r="B182" s="13" t="n"/>
      <c r="C182" s="5" t="n"/>
      <c r="D182" s="16" t="n"/>
      <c r="E182" s="5" t="n"/>
      <c r="F182" s="5" t="n"/>
      <c r="G182" s="13" t="n"/>
      <c r="H182" s="14" t="n"/>
      <c r="I182" s="17" t="n"/>
      <c r="J182" s="17" t="n"/>
      <c r="K182" s="5" t="n"/>
      <c r="L182" s="18">
        <f>IF(OR(A182&amp;""="",NOT(ISNUMBER(H182)),NOT(ISNUMBER(I182))),"",IF(K182="ملغي",0,ROUND(H182*I182,2)))</f>
        <v/>
      </c>
      <c r="M182" s="18">
        <f>IF(L182="","",IF(K182="ملغي",0,ROUND(H182*N(J182),2)))</f>
        <v/>
      </c>
      <c r="N182" s="18">
        <f>IF(L182="","",ROUND(L182-M182,2))</f>
        <v/>
      </c>
      <c r="O182" s="18">
        <f>IF(A182&amp;""="","",SUMIFS('الدفعات'!$C$6:$C$2005,'الدفعات'!$B$6:$B$2005,A182&amp;""))</f>
        <v/>
      </c>
      <c r="P182" s="18">
        <f>IF(L182="","",IF(K182="ملغي","",ROUND(L182-O182,2)))</f>
        <v/>
      </c>
      <c r="Q182" s="6">
        <f>IF(A182&amp;""="","",IF(L182="","بيانات ناقصة",IF(K182="ملغي",IF(O182&gt;0,"ملغي - يُراجع المدفوع","ملغي"),IF(P182&gt;0,IF(O182=0,"لم يدفع","دفع جزءًا"),IF(P182&lt;0,"مدفوع زيادة","مسدد")))))</f>
        <v/>
      </c>
      <c r="R182" s="19">
        <f>IF(OR(A182&amp;""="",NOT(ISNUMBER(G182))),"",G182-'الإعدادات'!$B$4)</f>
        <v/>
      </c>
      <c r="S182" s="6">
        <f>IF(OR(R182="",K182="ملغي"),"",IF(N(P182)&lt;=0,"",IF(R182&lt;0,"سافر وعليه متبقي",IF(R182&lt;='الإعدادات'!$B$5,"سفر قريب ومتبقي",""))))</f>
        <v/>
      </c>
      <c r="T182" s="19">
        <f>IF(ISNUMBER(P182),IF(P182&gt;0,COUNTIFS($P$6:$P$1005,"&gt;"&amp;P182)+COUNTIFS($P$6:P182,P182),""),"")</f>
        <v/>
      </c>
    </row>
    <row r="183">
      <c r="A183" s="5" t="n"/>
      <c r="B183" s="13" t="n"/>
      <c r="C183" s="5" t="n"/>
      <c r="D183" s="16" t="n"/>
      <c r="E183" s="5" t="n"/>
      <c r="F183" s="5" t="n"/>
      <c r="G183" s="13" t="n"/>
      <c r="H183" s="14" t="n"/>
      <c r="I183" s="17" t="n"/>
      <c r="J183" s="17" t="n"/>
      <c r="K183" s="5" t="n"/>
      <c r="L183" s="18">
        <f>IF(OR(A183&amp;""="",NOT(ISNUMBER(H183)),NOT(ISNUMBER(I183))),"",IF(K183="ملغي",0,ROUND(H183*I183,2)))</f>
        <v/>
      </c>
      <c r="M183" s="18">
        <f>IF(L183="","",IF(K183="ملغي",0,ROUND(H183*N(J183),2)))</f>
        <v/>
      </c>
      <c r="N183" s="18">
        <f>IF(L183="","",ROUND(L183-M183,2))</f>
        <v/>
      </c>
      <c r="O183" s="18">
        <f>IF(A183&amp;""="","",SUMIFS('الدفعات'!$C$6:$C$2005,'الدفعات'!$B$6:$B$2005,A183&amp;""))</f>
        <v/>
      </c>
      <c r="P183" s="18">
        <f>IF(L183="","",IF(K183="ملغي","",ROUND(L183-O183,2)))</f>
        <v/>
      </c>
      <c r="Q183" s="6">
        <f>IF(A183&amp;""="","",IF(L183="","بيانات ناقصة",IF(K183="ملغي",IF(O183&gt;0,"ملغي - يُراجع المدفوع","ملغي"),IF(P183&gt;0,IF(O183=0,"لم يدفع","دفع جزءًا"),IF(P183&lt;0,"مدفوع زيادة","مسدد")))))</f>
        <v/>
      </c>
      <c r="R183" s="19">
        <f>IF(OR(A183&amp;""="",NOT(ISNUMBER(G183))),"",G183-'الإعدادات'!$B$4)</f>
        <v/>
      </c>
      <c r="S183" s="6">
        <f>IF(OR(R183="",K183="ملغي"),"",IF(N(P183)&lt;=0,"",IF(R183&lt;0,"سافر وعليه متبقي",IF(R183&lt;='الإعدادات'!$B$5,"سفر قريب ومتبقي",""))))</f>
        <v/>
      </c>
      <c r="T183" s="19">
        <f>IF(ISNUMBER(P183),IF(P183&gt;0,COUNTIFS($P$6:$P$1005,"&gt;"&amp;P183)+COUNTIFS($P$6:P183,P183),""),"")</f>
        <v/>
      </c>
    </row>
    <row r="184">
      <c r="A184" s="5" t="n"/>
      <c r="B184" s="13" t="n"/>
      <c r="C184" s="5" t="n"/>
      <c r="D184" s="16" t="n"/>
      <c r="E184" s="5" t="n"/>
      <c r="F184" s="5" t="n"/>
      <c r="G184" s="13" t="n"/>
      <c r="H184" s="14" t="n"/>
      <c r="I184" s="17" t="n"/>
      <c r="J184" s="17" t="n"/>
      <c r="K184" s="5" t="n"/>
      <c r="L184" s="18">
        <f>IF(OR(A184&amp;""="",NOT(ISNUMBER(H184)),NOT(ISNUMBER(I184))),"",IF(K184="ملغي",0,ROUND(H184*I184,2)))</f>
        <v/>
      </c>
      <c r="M184" s="18">
        <f>IF(L184="","",IF(K184="ملغي",0,ROUND(H184*N(J184),2)))</f>
        <v/>
      </c>
      <c r="N184" s="18">
        <f>IF(L184="","",ROUND(L184-M184,2))</f>
        <v/>
      </c>
      <c r="O184" s="18">
        <f>IF(A184&amp;""="","",SUMIFS('الدفعات'!$C$6:$C$2005,'الدفعات'!$B$6:$B$2005,A184&amp;""))</f>
        <v/>
      </c>
      <c r="P184" s="18">
        <f>IF(L184="","",IF(K184="ملغي","",ROUND(L184-O184,2)))</f>
        <v/>
      </c>
      <c r="Q184" s="6">
        <f>IF(A184&amp;""="","",IF(L184="","بيانات ناقصة",IF(K184="ملغي",IF(O184&gt;0,"ملغي - يُراجع المدفوع","ملغي"),IF(P184&gt;0,IF(O184=0,"لم يدفع","دفع جزءًا"),IF(P184&lt;0,"مدفوع زيادة","مسدد")))))</f>
        <v/>
      </c>
      <c r="R184" s="19">
        <f>IF(OR(A184&amp;""="",NOT(ISNUMBER(G184))),"",G184-'الإعدادات'!$B$4)</f>
        <v/>
      </c>
      <c r="S184" s="6">
        <f>IF(OR(R184="",K184="ملغي"),"",IF(N(P184)&lt;=0,"",IF(R184&lt;0,"سافر وعليه متبقي",IF(R184&lt;='الإعدادات'!$B$5,"سفر قريب ومتبقي",""))))</f>
        <v/>
      </c>
      <c r="T184" s="19">
        <f>IF(ISNUMBER(P184),IF(P184&gt;0,COUNTIFS($P$6:$P$1005,"&gt;"&amp;P184)+COUNTIFS($P$6:P184,P184),""),"")</f>
        <v/>
      </c>
    </row>
    <row r="185">
      <c r="A185" s="5" t="n"/>
      <c r="B185" s="13" t="n"/>
      <c r="C185" s="5" t="n"/>
      <c r="D185" s="16" t="n"/>
      <c r="E185" s="5" t="n"/>
      <c r="F185" s="5" t="n"/>
      <c r="G185" s="13" t="n"/>
      <c r="H185" s="14" t="n"/>
      <c r="I185" s="17" t="n"/>
      <c r="J185" s="17" t="n"/>
      <c r="K185" s="5" t="n"/>
      <c r="L185" s="18">
        <f>IF(OR(A185&amp;""="",NOT(ISNUMBER(H185)),NOT(ISNUMBER(I185))),"",IF(K185="ملغي",0,ROUND(H185*I185,2)))</f>
        <v/>
      </c>
      <c r="M185" s="18">
        <f>IF(L185="","",IF(K185="ملغي",0,ROUND(H185*N(J185),2)))</f>
        <v/>
      </c>
      <c r="N185" s="18">
        <f>IF(L185="","",ROUND(L185-M185,2))</f>
        <v/>
      </c>
      <c r="O185" s="18">
        <f>IF(A185&amp;""="","",SUMIFS('الدفعات'!$C$6:$C$2005,'الدفعات'!$B$6:$B$2005,A185&amp;""))</f>
        <v/>
      </c>
      <c r="P185" s="18">
        <f>IF(L185="","",IF(K185="ملغي","",ROUND(L185-O185,2)))</f>
        <v/>
      </c>
      <c r="Q185" s="6">
        <f>IF(A185&amp;""="","",IF(L185="","بيانات ناقصة",IF(K185="ملغي",IF(O185&gt;0,"ملغي - يُراجع المدفوع","ملغي"),IF(P185&gt;0,IF(O185=0,"لم يدفع","دفع جزءًا"),IF(P185&lt;0,"مدفوع زيادة","مسدد")))))</f>
        <v/>
      </c>
      <c r="R185" s="19">
        <f>IF(OR(A185&amp;""="",NOT(ISNUMBER(G185))),"",G185-'الإعدادات'!$B$4)</f>
        <v/>
      </c>
      <c r="S185" s="6">
        <f>IF(OR(R185="",K185="ملغي"),"",IF(N(P185)&lt;=0,"",IF(R185&lt;0,"سافر وعليه متبقي",IF(R185&lt;='الإعدادات'!$B$5,"سفر قريب ومتبقي",""))))</f>
        <v/>
      </c>
      <c r="T185" s="19">
        <f>IF(ISNUMBER(P185),IF(P185&gt;0,COUNTIFS($P$6:$P$1005,"&gt;"&amp;P185)+COUNTIFS($P$6:P185,P185),""),"")</f>
        <v/>
      </c>
    </row>
    <row r="186">
      <c r="A186" s="5" t="n"/>
      <c r="B186" s="13" t="n"/>
      <c r="C186" s="5" t="n"/>
      <c r="D186" s="16" t="n"/>
      <c r="E186" s="5" t="n"/>
      <c r="F186" s="5" t="n"/>
      <c r="G186" s="13" t="n"/>
      <c r="H186" s="14" t="n"/>
      <c r="I186" s="17" t="n"/>
      <c r="J186" s="17" t="n"/>
      <c r="K186" s="5" t="n"/>
      <c r="L186" s="18">
        <f>IF(OR(A186&amp;""="",NOT(ISNUMBER(H186)),NOT(ISNUMBER(I186))),"",IF(K186="ملغي",0,ROUND(H186*I186,2)))</f>
        <v/>
      </c>
      <c r="M186" s="18">
        <f>IF(L186="","",IF(K186="ملغي",0,ROUND(H186*N(J186),2)))</f>
        <v/>
      </c>
      <c r="N186" s="18">
        <f>IF(L186="","",ROUND(L186-M186,2))</f>
        <v/>
      </c>
      <c r="O186" s="18">
        <f>IF(A186&amp;""="","",SUMIFS('الدفعات'!$C$6:$C$2005,'الدفعات'!$B$6:$B$2005,A186&amp;""))</f>
        <v/>
      </c>
      <c r="P186" s="18">
        <f>IF(L186="","",IF(K186="ملغي","",ROUND(L186-O186,2)))</f>
        <v/>
      </c>
      <c r="Q186" s="6">
        <f>IF(A186&amp;""="","",IF(L186="","بيانات ناقصة",IF(K186="ملغي",IF(O186&gt;0,"ملغي - يُراجع المدفوع","ملغي"),IF(P186&gt;0,IF(O186=0,"لم يدفع","دفع جزءًا"),IF(P186&lt;0,"مدفوع زيادة","مسدد")))))</f>
        <v/>
      </c>
      <c r="R186" s="19">
        <f>IF(OR(A186&amp;""="",NOT(ISNUMBER(G186))),"",G186-'الإعدادات'!$B$4)</f>
        <v/>
      </c>
      <c r="S186" s="6">
        <f>IF(OR(R186="",K186="ملغي"),"",IF(N(P186)&lt;=0,"",IF(R186&lt;0,"سافر وعليه متبقي",IF(R186&lt;='الإعدادات'!$B$5,"سفر قريب ومتبقي",""))))</f>
        <v/>
      </c>
      <c r="T186" s="19">
        <f>IF(ISNUMBER(P186),IF(P186&gt;0,COUNTIFS($P$6:$P$1005,"&gt;"&amp;P186)+COUNTIFS($P$6:P186,P186),""),"")</f>
        <v/>
      </c>
    </row>
    <row r="187">
      <c r="A187" s="5" t="n"/>
      <c r="B187" s="13" t="n"/>
      <c r="C187" s="5" t="n"/>
      <c r="D187" s="16" t="n"/>
      <c r="E187" s="5" t="n"/>
      <c r="F187" s="5" t="n"/>
      <c r="G187" s="13" t="n"/>
      <c r="H187" s="14" t="n"/>
      <c r="I187" s="17" t="n"/>
      <c r="J187" s="17" t="n"/>
      <c r="K187" s="5" t="n"/>
      <c r="L187" s="18">
        <f>IF(OR(A187&amp;""="",NOT(ISNUMBER(H187)),NOT(ISNUMBER(I187))),"",IF(K187="ملغي",0,ROUND(H187*I187,2)))</f>
        <v/>
      </c>
      <c r="M187" s="18">
        <f>IF(L187="","",IF(K187="ملغي",0,ROUND(H187*N(J187),2)))</f>
        <v/>
      </c>
      <c r="N187" s="18">
        <f>IF(L187="","",ROUND(L187-M187,2))</f>
        <v/>
      </c>
      <c r="O187" s="18">
        <f>IF(A187&amp;""="","",SUMIFS('الدفعات'!$C$6:$C$2005,'الدفعات'!$B$6:$B$2005,A187&amp;""))</f>
        <v/>
      </c>
      <c r="P187" s="18">
        <f>IF(L187="","",IF(K187="ملغي","",ROUND(L187-O187,2)))</f>
        <v/>
      </c>
      <c r="Q187" s="6">
        <f>IF(A187&amp;""="","",IF(L187="","بيانات ناقصة",IF(K187="ملغي",IF(O187&gt;0,"ملغي - يُراجع المدفوع","ملغي"),IF(P187&gt;0,IF(O187=0,"لم يدفع","دفع جزءًا"),IF(P187&lt;0,"مدفوع زيادة","مسدد")))))</f>
        <v/>
      </c>
      <c r="R187" s="19">
        <f>IF(OR(A187&amp;""="",NOT(ISNUMBER(G187))),"",G187-'الإعدادات'!$B$4)</f>
        <v/>
      </c>
      <c r="S187" s="6">
        <f>IF(OR(R187="",K187="ملغي"),"",IF(N(P187)&lt;=0,"",IF(R187&lt;0,"سافر وعليه متبقي",IF(R187&lt;='الإعدادات'!$B$5,"سفر قريب ومتبقي",""))))</f>
        <v/>
      </c>
      <c r="T187" s="19">
        <f>IF(ISNUMBER(P187),IF(P187&gt;0,COUNTIFS($P$6:$P$1005,"&gt;"&amp;P187)+COUNTIFS($P$6:P187,P187),""),"")</f>
        <v/>
      </c>
    </row>
    <row r="188">
      <c r="A188" s="5" t="n"/>
      <c r="B188" s="13" t="n"/>
      <c r="C188" s="5" t="n"/>
      <c r="D188" s="16" t="n"/>
      <c r="E188" s="5" t="n"/>
      <c r="F188" s="5" t="n"/>
      <c r="G188" s="13" t="n"/>
      <c r="H188" s="14" t="n"/>
      <c r="I188" s="17" t="n"/>
      <c r="J188" s="17" t="n"/>
      <c r="K188" s="5" t="n"/>
      <c r="L188" s="18">
        <f>IF(OR(A188&amp;""="",NOT(ISNUMBER(H188)),NOT(ISNUMBER(I188))),"",IF(K188="ملغي",0,ROUND(H188*I188,2)))</f>
        <v/>
      </c>
      <c r="M188" s="18">
        <f>IF(L188="","",IF(K188="ملغي",0,ROUND(H188*N(J188),2)))</f>
        <v/>
      </c>
      <c r="N188" s="18">
        <f>IF(L188="","",ROUND(L188-M188,2))</f>
        <v/>
      </c>
      <c r="O188" s="18">
        <f>IF(A188&amp;""="","",SUMIFS('الدفعات'!$C$6:$C$2005,'الدفعات'!$B$6:$B$2005,A188&amp;""))</f>
        <v/>
      </c>
      <c r="P188" s="18">
        <f>IF(L188="","",IF(K188="ملغي","",ROUND(L188-O188,2)))</f>
        <v/>
      </c>
      <c r="Q188" s="6">
        <f>IF(A188&amp;""="","",IF(L188="","بيانات ناقصة",IF(K188="ملغي",IF(O188&gt;0,"ملغي - يُراجع المدفوع","ملغي"),IF(P188&gt;0,IF(O188=0,"لم يدفع","دفع جزءًا"),IF(P188&lt;0,"مدفوع زيادة","مسدد")))))</f>
        <v/>
      </c>
      <c r="R188" s="19">
        <f>IF(OR(A188&amp;""="",NOT(ISNUMBER(G188))),"",G188-'الإعدادات'!$B$4)</f>
        <v/>
      </c>
      <c r="S188" s="6">
        <f>IF(OR(R188="",K188="ملغي"),"",IF(N(P188)&lt;=0,"",IF(R188&lt;0,"سافر وعليه متبقي",IF(R188&lt;='الإعدادات'!$B$5,"سفر قريب ومتبقي",""))))</f>
        <v/>
      </c>
      <c r="T188" s="19">
        <f>IF(ISNUMBER(P188),IF(P188&gt;0,COUNTIFS($P$6:$P$1005,"&gt;"&amp;P188)+COUNTIFS($P$6:P188,P188),""),"")</f>
        <v/>
      </c>
    </row>
    <row r="189">
      <c r="A189" s="5" t="n"/>
      <c r="B189" s="13" t="n"/>
      <c r="C189" s="5" t="n"/>
      <c r="D189" s="16" t="n"/>
      <c r="E189" s="5" t="n"/>
      <c r="F189" s="5" t="n"/>
      <c r="G189" s="13" t="n"/>
      <c r="H189" s="14" t="n"/>
      <c r="I189" s="17" t="n"/>
      <c r="J189" s="17" t="n"/>
      <c r="K189" s="5" t="n"/>
      <c r="L189" s="18">
        <f>IF(OR(A189&amp;""="",NOT(ISNUMBER(H189)),NOT(ISNUMBER(I189))),"",IF(K189="ملغي",0,ROUND(H189*I189,2)))</f>
        <v/>
      </c>
      <c r="M189" s="18">
        <f>IF(L189="","",IF(K189="ملغي",0,ROUND(H189*N(J189),2)))</f>
        <v/>
      </c>
      <c r="N189" s="18">
        <f>IF(L189="","",ROUND(L189-M189,2))</f>
        <v/>
      </c>
      <c r="O189" s="18">
        <f>IF(A189&amp;""="","",SUMIFS('الدفعات'!$C$6:$C$2005,'الدفعات'!$B$6:$B$2005,A189&amp;""))</f>
        <v/>
      </c>
      <c r="P189" s="18">
        <f>IF(L189="","",IF(K189="ملغي","",ROUND(L189-O189,2)))</f>
        <v/>
      </c>
      <c r="Q189" s="6">
        <f>IF(A189&amp;""="","",IF(L189="","بيانات ناقصة",IF(K189="ملغي",IF(O189&gt;0,"ملغي - يُراجع المدفوع","ملغي"),IF(P189&gt;0,IF(O189=0,"لم يدفع","دفع جزءًا"),IF(P189&lt;0,"مدفوع زيادة","مسدد")))))</f>
        <v/>
      </c>
      <c r="R189" s="19">
        <f>IF(OR(A189&amp;""="",NOT(ISNUMBER(G189))),"",G189-'الإعدادات'!$B$4)</f>
        <v/>
      </c>
      <c r="S189" s="6">
        <f>IF(OR(R189="",K189="ملغي"),"",IF(N(P189)&lt;=0,"",IF(R189&lt;0,"سافر وعليه متبقي",IF(R189&lt;='الإعدادات'!$B$5,"سفر قريب ومتبقي",""))))</f>
        <v/>
      </c>
      <c r="T189" s="19">
        <f>IF(ISNUMBER(P189),IF(P189&gt;0,COUNTIFS($P$6:$P$1005,"&gt;"&amp;P189)+COUNTIFS($P$6:P189,P189),""),"")</f>
        <v/>
      </c>
    </row>
    <row r="190">
      <c r="A190" s="5" t="n"/>
      <c r="B190" s="13" t="n"/>
      <c r="C190" s="5" t="n"/>
      <c r="D190" s="16" t="n"/>
      <c r="E190" s="5" t="n"/>
      <c r="F190" s="5" t="n"/>
      <c r="G190" s="13" t="n"/>
      <c r="H190" s="14" t="n"/>
      <c r="I190" s="17" t="n"/>
      <c r="J190" s="17" t="n"/>
      <c r="K190" s="5" t="n"/>
      <c r="L190" s="18">
        <f>IF(OR(A190&amp;""="",NOT(ISNUMBER(H190)),NOT(ISNUMBER(I190))),"",IF(K190="ملغي",0,ROUND(H190*I190,2)))</f>
        <v/>
      </c>
      <c r="M190" s="18">
        <f>IF(L190="","",IF(K190="ملغي",0,ROUND(H190*N(J190),2)))</f>
        <v/>
      </c>
      <c r="N190" s="18">
        <f>IF(L190="","",ROUND(L190-M190,2))</f>
        <v/>
      </c>
      <c r="O190" s="18">
        <f>IF(A190&amp;""="","",SUMIFS('الدفعات'!$C$6:$C$2005,'الدفعات'!$B$6:$B$2005,A190&amp;""))</f>
        <v/>
      </c>
      <c r="P190" s="18">
        <f>IF(L190="","",IF(K190="ملغي","",ROUND(L190-O190,2)))</f>
        <v/>
      </c>
      <c r="Q190" s="6">
        <f>IF(A190&amp;""="","",IF(L190="","بيانات ناقصة",IF(K190="ملغي",IF(O190&gt;0,"ملغي - يُراجع المدفوع","ملغي"),IF(P190&gt;0,IF(O190=0,"لم يدفع","دفع جزءًا"),IF(P190&lt;0,"مدفوع زيادة","مسدد")))))</f>
        <v/>
      </c>
      <c r="R190" s="19">
        <f>IF(OR(A190&amp;""="",NOT(ISNUMBER(G190))),"",G190-'الإعدادات'!$B$4)</f>
        <v/>
      </c>
      <c r="S190" s="6">
        <f>IF(OR(R190="",K190="ملغي"),"",IF(N(P190)&lt;=0,"",IF(R190&lt;0,"سافر وعليه متبقي",IF(R190&lt;='الإعدادات'!$B$5,"سفر قريب ومتبقي",""))))</f>
        <v/>
      </c>
      <c r="T190" s="19">
        <f>IF(ISNUMBER(P190),IF(P190&gt;0,COUNTIFS($P$6:$P$1005,"&gt;"&amp;P190)+COUNTIFS($P$6:P190,P190),""),"")</f>
        <v/>
      </c>
    </row>
    <row r="191">
      <c r="A191" s="5" t="n"/>
      <c r="B191" s="13" t="n"/>
      <c r="C191" s="5" t="n"/>
      <c r="D191" s="16" t="n"/>
      <c r="E191" s="5" t="n"/>
      <c r="F191" s="5" t="n"/>
      <c r="G191" s="13" t="n"/>
      <c r="H191" s="14" t="n"/>
      <c r="I191" s="17" t="n"/>
      <c r="J191" s="17" t="n"/>
      <c r="K191" s="5" t="n"/>
      <c r="L191" s="18">
        <f>IF(OR(A191&amp;""="",NOT(ISNUMBER(H191)),NOT(ISNUMBER(I191))),"",IF(K191="ملغي",0,ROUND(H191*I191,2)))</f>
        <v/>
      </c>
      <c r="M191" s="18">
        <f>IF(L191="","",IF(K191="ملغي",0,ROUND(H191*N(J191),2)))</f>
        <v/>
      </c>
      <c r="N191" s="18">
        <f>IF(L191="","",ROUND(L191-M191,2))</f>
        <v/>
      </c>
      <c r="O191" s="18">
        <f>IF(A191&amp;""="","",SUMIFS('الدفعات'!$C$6:$C$2005,'الدفعات'!$B$6:$B$2005,A191&amp;""))</f>
        <v/>
      </c>
      <c r="P191" s="18">
        <f>IF(L191="","",IF(K191="ملغي","",ROUND(L191-O191,2)))</f>
        <v/>
      </c>
      <c r="Q191" s="6">
        <f>IF(A191&amp;""="","",IF(L191="","بيانات ناقصة",IF(K191="ملغي",IF(O191&gt;0,"ملغي - يُراجع المدفوع","ملغي"),IF(P191&gt;0,IF(O191=0,"لم يدفع","دفع جزءًا"),IF(P191&lt;0,"مدفوع زيادة","مسدد")))))</f>
        <v/>
      </c>
      <c r="R191" s="19">
        <f>IF(OR(A191&amp;""="",NOT(ISNUMBER(G191))),"",G191-'الإعدادات'!$B$4)</f>
        <v/>
      </c>
      <c r="S191" s="6">
        <f>IF(OR(R191="",K191="ملغي"),"",IF(N(P191)&lt;=0,"",IF(R191&lt;0,"سافر وعليه متبقي",IF(R191&lt;='الإعدادات'!$B$5,"سفر قريب ومتبقي",""))))</f>
        <v/>
      </c>
      <c r="T191" s="19">
        <f>IF(ISNUMBER(P191),IF(P191&gt;0,COUNTIFS($P$6:$P$1005,"&gt;"&amp;P191)+COUNTIFS($P$6:P191,P191),""),"")</f>
        <v/>
      </c>
    </row>
    <row r="192">
      <c r="A192" s="5" t="n"/>
      <c r="B192" s="13" t="n"/>
      <c r="C192" s="5" t="n"/>
      <c r="D192" s="16" t="n"/>
      <c r="E192" s="5" t="n"/>
      <c r="F192" s="5" t="n"/>
      <c r="G192" s="13" t="n"/>
      <c r="H192" s="14" t="n"/>
      <c r="I192" s="17" t="n"/>
      <c r="J192" s="17" t="n"/>
      <c r="K192" s="5" t="n"/>
      <c r="L192" s="18">
        <f>IF(OR(A192&amp;""="",NOT(ISNUMBER(H192)),NOT(ISNUMBER(I192))),"",IF(K192="ملغي",0,ROUND(H192*I192,2)))</f>
        <v/>
      </c>
      <c r="M192" s="18">
        <f>IF(L192="","",IF(K192="ملغي",0,ROUND(H192*N(J192),2)))</f>
        <v/>
      </c>
      <c r="N192" s="18">
        <f>IF(L192="","",ROUND(L192-M192,2))</f>
        <v/>
      </c>
      <c r="O192" s="18">
        <f>IF(A192&amp;""="","",SUMIFS('الدفعات'!$C$6:$C$2005,'الدفعات'!$B$6:$B$2005,A192&amp;""))</f>
        <v/>
      </c>
      <c r="P192" s="18">
        <f>IF(L192="","",IF(K192="ملغي","",ROUND(L192-O192,2)))</f>
        <v/>
      </c>
      <c r="Q192" s="6">
        <f>IF(A192&amp;""="","",IF(L192="","بيانات ناقصة",IF(K192="ملغي",IF(O192&gt;0,"ملغي - يُراجع المدفوع","ملغي"),IF(P192&gt;0,IF(O192=0,"لم يدفع","دفع جزءًا"),IF(P192&lt;0,"مدفوع زيادة","مسدد")))))</f>
        <v/>
      </c>
      <c r="R192" s="19">
        <f>IF(OR(A192&amp;""="",NOT(ISNUMBER(G192))),"",G192-'الإعدادات'!$B$4)</f>
        <v/>
      </c>
      <c r="S192" s="6">
        <f>IF(OR(R192="",K192="ملغي"),"",IF(N(P192)&lt;=0,"",IF(R192&lt;0,"سافر وعليه متبقي",IF(R192&lt;='الإعدادات'!$B$5,"سفر قريب ومتبقي",""))))</f>
        <v/>
      </c>
      <c r="T192" s="19">
        <f>IF(ISNUMBER(P192),IF(P192&gt;0,COUNTIFS($P$6:$P$1005,"&gt;"&amp;P192)+COUNTIFS($P$6:P192,P192),""),"")</f>
        <v/>
      </c>
    </row>
    <row r="193">
      <c r="A193" s="5" t="n"/>
      <c r="B193" s="13" t="n"/>
      <c r="C193" s="5" t="n"/>
      <c r="D193" s="16" t="n"/>
      <c r="E193" s="5" t="n"/>
      <c r="F193" s="5" t="n"/>
      <c r="G193" s="13" t="n"/>
      <c r="H193" s="14" t="n"/>
      <c r="I193" s="17" t="n"/>
      <c r="J193" s="17" t="n"/>
      <c r="K193" s="5" t="n"/>
      <c r="L193" s="18">
        <f>IF(OR(A193&amp;""="",NOT(ISNUMBER(H193)),NOT(ISNUMBER(I193))),"",IF(K193="ملغي",0,ROUND(H193*I193,2)))</f>
        <v/>
      </c>
      <c r="M193" s="18">
        <f>IF(L193="","",IF(K193="ملغي",0,ROUND(H193*N(J193),2)))</f>
        <v/>
      </c>
      <c r="N193" s="18">
        <f>IF(L193="","",ROUND(L193-M193,2))</f>
        <v/>
      </c>
      <c r="O193" s="18">
        <f>IF(A193&amp;""="","",SUMIFS('الدفعات'!$C$6:$C$2005,'الدفعات'!$B$6:$B$2005,A193&amp;""))</f>
        <v/>
      </c>
      <c r="P193" s="18">
        <f>IF(L193="","",IF(K193="ملغي","",ROUND(L193-O193,2)))</f>
        <v/>
      </c>
      <c r="Q193" s="6">
        <f>IF(A193&amp;""="","",IF(L193="","بيانات ناقصة",IF(K193="ملغي",IF(O193&gt;0,"ملغي - يُراجع المدفوع","ملغي"),IF(P193&gt;0,IF(O193=0,"لم يدفع","دفع جزءًا"),IF(P193&lt;0,"مدفوع زيادة","مسدد")))))</f>
        <v/>
      </c>
      <c r="R193" s="19">
        <f>IF(OR(A193&amp;""="",NOT(ISNUMBER(G193))),"",G193-'الإعدادات'!$B$4)</f>
        <v/>
      </c>
      <c r="S193" s="6">
        <f>IF(OR(R193="",K193="ملغي"),"",IF(N(P193)&lt;=0,"",IF(R193&lt;0,"سافر وعليه متبقي",IF(R193&lt;='الإعدادات'!$B$5,"سفر قريب ومتبقي",""))))</f>
        <v/>
      </c>
      <c r="T193" s="19">
        <f>IF(ISNUMBER(P193),IF(P193&gt;0,COUNTIFS($P$6:$P$1005,"&gt;"&amp;P193)+COUNTIFS($P$6:P193,P193),""),"")</f>
        <v/>
      </c>
    </row>
    <row r="194">
      <c r="A194" s="5" t="n"/>
      <c r="B194" s="13" t="n"/>
      <c r="C194" s="5" t="n"/>
      <c r="D194" s="16" t="n"/>
      <c r="E194" s="5" t="n"/>
      <c r="F194" s="5" t="n"/>
      <c r="G194" s="13" t="n"/>
      <c r="H194" s="14" t="n"/>
      <c r="I194" s="17" t="n"/>
      <c r="J194" s="17" t="n"/>
      <c r="K194" s="5" t="n"/>
      <c r="L194" s="18">
        <f>IF(OR(A194&amp;""="",NOT(ISNUMBER(H194)),NOT(ISNUMBER(I194))),"",IF(K194="ملغي",0,ROUND(H194*I194,2)))</f>
        <v/>
      </c>
      <c r="M194" s="18">
        <f>IF(L194="","",IF(K194="ملغي",0,ROUND(H194*N(J194),2)))</f>
        <v/>
      </c>
      <c r="N194" s="18">
        <f>IF(L194="","",ROUND(L194-M194,2))</f>
        <v/>
      </c>
      <c r="O194" s="18">
        <f>IF(A194&amp;""="","",SUMIFS('الدفعات'!$C$6:$C$2005,'الدفعات'!$B$6:$B$2005,A194&amp;""))</f>
        <v/>
      </c>
      <c r="P194" s="18">
        <f>IF(L194="","",IF(K194="ملغي","",ROUND(L194-O194,2)))</f>
        <v/>
      </c>
      <c r="Q194" s="6">
        <f>IF(A194&amp;""="","",IF(L194="","بيانات ناقصة",IF(K194="ملغي",IF(O194&gt;0,"ملغي - يُراجع المدفوع","ملغي"),IF(P194&gt;0,IF(O194=0,"لم يدفع","دفع جزءًا"),IF(P194&lt;0,"مدفوع زيادة","مسدد")))))</f>
        <v/>
      </c>
      <c r="R194" s="19">
        <f>IF(OR(A194&amp;""="",NOT(ISNUMBER(G194))),"",G194-'الإعدادات'!$B$4)</f>
        <v/>
      </c>
      <c r="S194" s="6">
        <f>IF(OR(R194="",K194="ملغي"),"",IF(N(P194)&lt;=0,"",IF(R194&lt;0,"سافر وعليه متبقي",IF(R194&lt;='الإعدادات'!$B$5,"سفر قريب ومتبقي",""))))</f>
        <v/>
      </c>
      <c r="T194" s="19">
        <f>IF(ISNUMBER(P194),IF(P194&gt;0,COUNTIFS($P$6:$P$1005,"&gt;"&amp;P194)+COUNTIFS($P$6:P194,P194),""),"")</f>
        <v/>
      </c>
    </row>
    <row r="195">
      <c r="A195" s="5" t="n"/>
      <c r="B195" s="13" t="n"/>
      <c r="C195" s="5" t="n"/>
      <c r="D195" s="16" t="n"/>
      <c r="E195" s="5" t="n"/>
      <c r="F195" s="5" t="n"/>
      <c r="G195" s="13" t="n"/>
      <c r="H195" s="14" t="n"/>
      <c r="I195" s="17" t="n"/>
      <c r="J195" s="17" t="n"/>
      <c r="K195" s="5" t="n"/>
      <c r="L195" s="18">
        <f>IF(OR(A195&amp;""="",NOT(ISNUMBER(H195)),NOT(ISNUMBER(I195))),"",IF(K195="ملغي",0,ROUND(H195*I195,2)))</f>
        <v/>
      </c>
      <c r="M195" s="18">
        <f>IF(L195="","",IF(K195="ملغي",0,ROUND(H195*N(J195),2)))</f>
        <v/>
      </c>
      <c r="N195" s="18">
        <f>IF(L195="","",ROUND(L195-M195,2))</f>
        <v/>
      </c>
      <c r="O195" s="18">
        <f>IF(A195&amp;""="","",SUMIFS('الدفعات'!$C$6:$C$2005,'الدفعات'!$B$6:$B$2005,A195&amp;""))</f>
        <v/>
      </c>
      <c r="P195" s="18">
        <f>IF(L195="","",IF(K195="ملغي","",ROUND(L195-O195,2)))</f>
        <v/>
      </c>
      <c r="Q195" s="6">
        <f>IF(A195&amp;""="","",IF(L195="","بيانات ناقصة",IF(K195="ملغي",IF(O195&gt;0,"ملغي - يُراجع المدفوع","ملغي"),IF(P195&gt;0,IF(O195=0,"لم يدفع","دفع جزءًا"),IF(P195&lt;0,"مدفوع زيادة","مسدد")))))</f>
        <v/>
      </c>
      <c r="R195" s="19">
        <f>IF(OR(A195&amp;""="",NOT(ISNUMBER(G195))),"",G195-'الإعدادات'!$B$4)</f>
        <v/>
      </c>
      <c r="S195" s="6">
        <f>IF(OR(R195="",K195="ملغي"),"",IF(N(P195)&lt;=0,"",IF(R195&lt;0,"سافر وعليه متبقي",IF(R195&lt;='الإعدادات'!$B$5,"سفر قريب ومتبقي",""))))</f>
        <v/>
      </c>
      <c r="T195" s="19">
        <f>IF(ISNUMBER(P195),IF(P195&gt;0,COUNTIFS($P$6:$P$1005,"&gt;"&amp;P195)+COUNTIFS($P$6:P195,P195),""),"")</f>
        <v/>
      </c>
    </row>
    <row r="196">
      <c r="A196" s="5" t="n"/>
      <c r="B196" s="13" t="n"/>
      <c r="C196" s="5" t="n"/>
      <c r="D196" s="16" t="n"/>
      <c r="E196" s="5" t="n"/>
      <c r="F196" s="5" t="n"/>
      <c r="G196" s="13" t="n"/>
      <c r="H196" s="14" t="n"/>
      <c r="I196" s="17" t="n"/>
      <c r="J196" s="17" t="n"/>
      <c r="K196" s="5" t="n"/>
      <c r="L196" s="18">
        <f>IF(OR(A196&amp;""="",NOT(ISNUMBER(H196)),NOT(ISNUMBER(I196))),"",IF(K196="ملغي",0,ROUND(H196*I196,2)))</f>
        <v/>
      </c>
      <c r="M196" s="18">
        <f>IF(L196="","",IF(K196="ملغي",0,ROUND(H196*N(J196),2)))</f>
        <v/>
      </c>
      <c r="N196" s="18">
        <f>IF(L196="","",ROUND(L196-M196,2))</f>
        <v/>
      </c>
      <c r="O196" s="18">
        <f>IF(A196&amp;""="","",SUMIFS('الدفعات'!$C$6:$C$2005,'الدفعات'!$B$6:$B$2005,A196&amp;""))</f>
        <v/>
      </c>
      <c r="P196" s="18">
        <f>IF(L196="","",IF(K196="ملغي","",ROUND(L196-O196,2)))</f>
        <v/>
      </c>
      <c r="Q196" s="6">
        <f>IF(A196&amp;""="","",IF(L196="","بيانات ناقصة",IF(K196="ملغي",IF(O196&gt;0,"ملغي - يُراجع المدفوع","ملغي"),IF(P196&gt;0,IF(O196=0,"لم يدفع","دفع جزءًا"),IF(P196&lt;0,"مدفوع زيادة","مسدد")))))</f>
        <v/>
      </c>
      <c r="R196" s="19">
        <f>IF(OR(A196&amp;""="",NOT(ISNUMBER(G196))),"",G196-'الإعدادات'!$B$4)</f>
        <v/>
      </c>
      <c r="S196" s="6">
        <f>IF(OR(R196="",K196="ملغي"),"",IF(N(P196)&lt;=0,"",IF(R196&lt;0,"سافر وعليه متبقي",IF(R196&lt;='الإعدادات'!$B$5,"سفر قريب ومتبقي",""))))</f>
        <v/>
      </c>
      <c r="T196" s="19">
        <f>IF(ISNUMBER(P196),IF(P196&gt;0,COUNTIFS($P$6:$P$1005,"&gt;"&amp;P196)+COUNTIFS($P$6:P196,P196),""),"")</f>
        <v/>
      </c>
    </row>
    <row r="197">
      <c r="A197" s="5" t="n"/>
      <c r="B197" s="13" t="n"/>
      <c r="C197" s="5" t="n"/>
      <c r="D197" s="16" t="n"/>
      <c r="E197" s="5" t="n"/>
      <c r="F197" s="5" t="n"/>
      <c r="G197" s="13" t="n"/>
      <c r="H197" s="14" t="n"/>
      <c r="I197" s="17" t="n"/>
      <c r="J197" s="17" t="n"/>
      <c r="K197" s="5" t="n"/>
      <c r="L197" s="18">
        <f>IF(OR(A197&amp;""="",NOT(ISNUMBER(H197)),NOT(ISNUMBER(I197))),"",IF(K197="ملغي",0,ROUND(H197*I197,2)))</f>
        <v/>
      </c>
      <c r="M197" s="18">
        <f>IF(L197="","",IF(K197="ملغي",0,ROUND(H197*N(J197),2)))</f>
        <v/>
      </c>
      <c r="N197" s="18">
        <f>IF(L197="","",ROUND(L197-M197,2))</f>
        <v/>
      </c>
      <c r="O197" s="18">
        <f>IF(A197&amp;""="","",SUMIFS('الدفعات'!$C$6:$C$2005,'الدفعات'!$B$6:$B$2005,A197&amp;""))</f>
        <v/>
      </c>
      <c r="P197" s="18">
        <f>IF(L197="","",IF(K197="ملغي","",ROUND(L197-O197,2)))</f>
        <v/>
      </c>
      <c r="Q197" s="6">
        <f>IF(A197&amp;""="","",IF(L197="","بيانات ناقصة",IF(K197="ملغي",IF(O197&gt;0,"ملغي - يُراجع المدفوع","ملغي"),IF(P197&gt;0,IF(O197=0,"لم يدفع","دفع جزءًا"),IF(P197&lt;0,"مدفوع زيادة","مسدد")))))</f>
        <v/>
      </c>
      <c r="R197" s="19">
        <f>IF(OR(A197&amp;""="",NOT(ISNUMBER(G197))),"",G197-'الإعدادات'!$B$4)</f>
        <v/>
      </c>
      <c r="S197" s="6">
        <f>IF(OR(R197="",K197="ملغي"),"",IF(N(P197)&lt;=0,"",IF(R197&lt;0,"سافر وعليه متبقي",IF(R197&lt;='الإعدادات'!$B$5,"سفر قريب ومتبقي",""))))</f>
        <v/>
      </c>
      <c r="T197" s="19">
        <f>IF(ISNUMBER(P197),IF(P197&gt;0,COUNTIFS($P$6:$P$1005,"&gt;"&amp;P197)+COUNTIFS($P$6:P197,P197),""),"")</f>
        <v/>
      </c>
    </row>
    <row r="198">
      <c r="A198" s="5" t="n"/>
      <c r="B198" s="13" t="n"/>
      <c r="C198" s="5" t="n"/>
      <c r="D198" s="16" t="n"/>
      <c r="E198" s="5" t="n"/>
      <c r="F198" s="5" t="n"/>
      <c r="G198" s="13" t="n"/>
      <c r="H198" s="14" t="n"/>
      <c r="I198" s="17" t="n"/>
      <c r="J198" s="17" t="n"/>
      <c r="K198" s="5" t="n"/>
      <c r="L198" s="18">
        <f>IF(OR(A198&amp;""="",NOT(ISNUMBER(H198)),NOT(ISNUMBER(I198))),"",IF(K198="ملغي",0,ROUND(H198*I198,2)))</f>
        <v/>
      </c>
      <c r="M198" s="18">
        <f>IF(L198="","",IF(K198="ملغي",0,ROUND(H198*N(J198),2)))</f>
        <v/>
      </c>
      <c r="N198" s="18">
        <f>IF(L198="","",ROUND(L198-M198,2))</f>
        <v/>
      </c>
      <c r="O198" s="18">
        <f>IF(A198&amp;""="","",SUMIFS('الدفعات'!$C$6:$C$2005,'الدفعات'!$B$6:$B$2005,A198&amp;""))</f>
        <v/>
      </c>
      <c r="P198" s="18">
        <f>IF(L198="","",IF(K198="ملغي","",ROUND(L198-O198,2)))</f>
        <v/>
      </c>
      <c r="Q198" s="6">
        <f>IF(A198&amp;""="","",IF(L198="","بيانات ناقصة",IF(K198="ملغي",IF(O198&gt;0,"ملغي - يُراجع المدفوع","ملغي"),IF(P198&gt;0,IF(O198=0,"لم يدفع","دفع جزءًا"),IF(P198&lt;0,"مدفوع زيادة","مسدد")))))</f>
        <v/>
      </c>
      <c r="R198" s="19">
        <f>IF(OR(A198&amp;""="",NOT(ISNUMBER(G198))),"",G198-'الإعدادات'!$B$4)</f>
        <v/>
      </c>
      <c r="S198" s="6">
        <f>IF(OR(R198="",K198="ملغي"),"",IF(N(P198)&lt;=0,"",IF(R198&lt;0,"سافر وعليه متبقي",IF(R198&lt;='الإعدادات'!$B$5,"سفر قريب ومتبقي",""))))</f>
        <v/>
      </c>
      <c r="T198" s="19">
        <f>IF(ISNUMBER(P198),IF(P198&gt;0,COUNTIFS($P$6:$P$1005,"&gt;"&amp;P198)+COUNTIFS($P$6:P198,P198),""),"")</f>
        <v/>
      </c>
    </row>
    <row r="199">
      <c r="A199" s="5" t="n"/>
      <c r="B199" s="13" t="n"/>
      <c r="C199" s="5" t="n"/>
      <c r="D199" s="16" t="n"/>
      <c r="E199" s="5" t="n"/>
      <c r="F199" s="5" t="n"/>
      <c r="G199" s="13" t="n"/>
      <c r="H199" s="14" t="n"/>
      <c r="I199" s="17" t="n"/>
      <c r="J199" s="17" t="n"/>
      <c r="K199" s="5" t="n"/>
      <c r="L199" s="18">
        <f>IF(OR(A199&amp;""="",NOT(ISNUMBER(H199)),NOT(ISNUMBER(I199))),"",IF(K199="ملغي",0,ROUND(H199*I199,2)))</f>
        <v/>
      </c>
      <c r="M199" s="18">
        <f>IF(L199="","",IF(K199="ملغي",0,ROUND(H199*N(J199),2)))</f>
        <v/>
      </c>
      <c r="N199" s="18">
        <f>IF(L199="","",ROUND(L199-M199,2))</f>
        <v/>
      </c>
      <c r="O199" s="18">
        <f>IF(A199&amp;""="","",SUMIFS('الدفعات'!$C$6:$C$2005,'الدفعات'!$B$6:$B$2005,A199&amp;""))</f>
        <v/>
      </c>
      <c r="P199" s="18">
        <f>IF(L199="","",IF(K199="ملغي","",ROUND(L199-O199,2)))</f>
        <v/>
      </c>
      <c r="Q199" s="6">
        <f>IF(A199&amp;""="","",IF(L199="","بيانات ناقصة",IF(K199="ملغي",IF(O199&gt;0,"ملغي - يُراجع المدفوع","ملغي"),IF(P199&gt;0,IF(O199=0,"لم يدفع","دفع جزءًا"),IF(P199&lt;0,"مدفوع زيادة","مسدد")))))</f>
        <v/>
      </c>
      <c r="R199" s="19">
        <f>IF(OR(A199&amp;""="",NOT(ISNUMBER(G199))),"",G199-'الإعدادات'!$B$4)</f>
        <v/>
      </c>
      <c r="S199" s="6">
        <f>IF(OR(R199="",K199="ملغي"),"",IF(N(P199)&lt;=0,"",IF(R199&lt;0,"سافر وعليه متبقي",IF(R199&lt;='الإعدادات'!$B$5,"سفر قريب ومتبقي",""))))</f>
        <v/>
      </c>
      <c r="T199" s="19">
        <f>IF(ISNUMBER(P199),IF(P199&gt;0,COUNTIFS($P$6:$P$1005,"&gt;"&amp;P199)+COUNTIFS($P$6:P199,P199),""),"")</f>
        <v/>
      </c>
    </row>
    <row r="200">
      <c r="A200" s="5" t="n"/>
      <c r="B200" s="13" t="n"/>
      <c r="C200" s="5" t="n"/>
      <c r="D200" s="16" t="n"/>
      <c r="E200" s="5" t="n"/>
      <c r="F200" s="5" t="n"/>
      <c r="G200" s="13" t="n"/>
      <c r="H200" s="14" t="n"/>
      <c r="I200" s="17" t="n"/>
      <c r="J200" s="17" t="n"/>
      <c r="K200" s="5" t="n"/>
      <c r="L200" s="18">
        <f>IF(OR(A200&amp;""="",NOT(ISNUMBER(H200)),NOT(ISNUMBER(I200))),"",IF(K200="ملغي",0,ROUND(H200*I200,2)))</f>
        <v/>
      </c>
      <c r="M200" s="18">
        <f>IF(L200="","",IF(K200="ملغي",0,ROUND(H200*N(J200),2)))</f>
        <v/>
      </c>
      <c r="N200" s="18">
        <f>IF(L200="","",ROUND(L200-M200,2))</f>
        <v/>
      </c>
      <c r="O200" s="18">
        <f>IF(A200&amp;""="","",SUMIFS('الدفعات'!$C$6:$C$2005,'الدفعات'!$B$6:$B$2005,A200&amp;""))</f>
        <v/>
      </c>
      <c r="P200" s="18">
        <f>IF(L200="","",IF(K200="ملغي","",ROUND(L200-O200,2)))</f>
        <v/>
      </c>
      <c r="Q200" s="6">
        <f>IF(A200&amp;""="","",IF(L200="","بيانات ناقصة",IF(K200="ملغي",IF(O200&gt;0,"ملغي - يُراجع المدفوع","ملغي"),IF(P200&gt;0,IF(O200=0,"لم يدفع","دفع جزءًا"),IF(P200&lt;0,"مدفوع زيادة","مسدد")))))</f>
        <v/>
      </c>
      <c r="R200" s="19">
        <f>IF(OR(A200&amp;""="",NOT(ISNUMBER(G200))),"",G200-'الإعدادات'!$B$4)</f>
        <v/>
      </c>
      <c r="S200" s="6">
        <f>IF(OR(R200="",K200="ملغي"),"",IF(N(P200)&lt;=0,"",IF(R200&lt;0,"سافر وعليه متبقي",IF(R200&lt;='الإعدادات'!$B$5,"سفر قريب ومتبقي",""))))</f>
        <v/>
      </c>
      <c r="T200" s="19">
        <f>IF(ISNUMBER(P200),IF(P200&gt;0,COUNTIFS($P$6:$P$1005,"&gt;"&amp;P200)+COUNTIFS($P$6:P200,P200),""),"")</f>
        <v/>
      </c>
    </row>
    <row r="201">
      <c r="A201" s="5" t="n"/>
      <c r="B201" s="13" t="n"/>
      <c r="C201" s="5" t="n"/>
      <c r="D201" s="16" t="n"/>
      <c r="E201" s="5" t="n"/>
      <c r="F201" s="5" t="n"/>
      <c r="G201" s="13" t="n"/>
      <c r="H201" s="14" t="n"/>
      <c r="I201" s="17" t="n"/>
      <c r="J201" s="17" t="n"/>
      <c r="K201" s="5" t="n"/>
      <c r="L201" s="18">
        <f>IF(OR(A201&amp;""="",NOT(ISNUMBER(H201)),NOT(ISNUMBER(I201))),"",IF(K201="ملغي",0,ROUND(H201*I201,2)))</f>
        <v/>
      </c>
      <c r="M201" s="18">
        <f>IF(L201="","",IF(K201="ملغي",0,ROUND(H201*N(J201),2)))</f>
        <v/>
      </c>
      <c r="N201" s="18">
        <f>IF(L201="","",ROUND(L201-M201,2))</f>
        <v/>
      </c>
      <c r="O201" s="18">
        <f>IF(A201&amp;""="","",SUMIFS('الدفعات'!$C$6:$C$2005,'الدفعات'!$B$6:$B$2005,A201&amp;""))</f>
        <v/>
      </c>
      <c r="P201" s="18">
        <f>IF(L201="","",IF(K201="ملغي","",ROUND(L201-O201,2)))</f>
        <v/>
      </c>
      <c r="Q201" s="6">
        <f>IF(A201&amp;""="","",IF(L201="","بيانات ناقصة",IF(K201="ملغي",IF(O201&gt;0,"ملغي - يُراجع المدفوع","ملغي"),IF(P201&gt;0,IF(O201=0,"لم يدفع","دفع جزءًا"),IF(P201&lt;0,"مدفوع زيادة","مسدد")))))</f>
        <v/>
      </c>
      <c r="R201" s="19">
        <f>IF(OR(A201&amp;""="",NOT(ISNUMBER(G201))),"",G201-'الإعدادات'!$B$4)</f>
        <v/>
      </c>
      <c r="S201" s="6">
        <f>IF(OR(R201="",K201="ملغي"),"",IF(N(P201)&lt;=0,"",IF(R201&lt;0,"سافر وعليه متبقي",IF(R201&lt;='الإعدادات'!$B$5,"سفر قريب ومتبقي",""))))</f>
        <v/>
      </c>
      <c r="T201" s="19">
        <f>IF(ISNUMBER(P201),IF(P201&gt;0,COUNTIFS($P$6:$P$1005,"&gt;"&amp;P201)+COUNTIFS($P$6:P201,P201),""),"")</f>
        <v/>
      </c>
    </row>
    <row r="202">
      <c r="A202" s="5" t="n"/>
      <c r="B202" s="13" t="n"/>
      <c r="C202" s="5" t="n"/>
      <c r="D202" s="16" t="n"/>
      <c r="E202" s="5" t="n"/>
      <c r="F202" s="5" t="n"/>
      <c r="G202" s="13" t="n"/>
      <c r="H202" s="14" t="n"/>
      <c r="I202" s="17" t="n"/>
      <c r="J202" s="17" t="n"/>
      <c r="K202" s="5" t="n"/>
      <c r="L202" s="18">
        <f>IF(OR(A202&amp;""="",NOT(ISNUMBER(H202)),NOT(ISNUMBER(I202))),"",IF(K202="ملغي",0,ROUND(H202*I202,2)))</f>
        <v/>
      </c>
      <c r="M202" s="18">
        <f>IF(L202="","",IF(K202="ملغي",0,ROUND(H202*N(J202),2)))</f>
        <v/>
      </c>
      <c r="N202" s="18">
        <f>IF(L202="","",ROUND(L202-M202,2))</f>
        <v/>
      </c>
      <c r="O202" s="18">
        <f>IF(A202&amp;""="","",SUMIFS('الدفعات'!$C$6:$C$2005,'الدفعات'!$B$6:$B$2005,A202&amp;""))</f>
        <v/>
      </c>
      <c r="P202" s="18">
        <f>IF(L202="","",IF(K202="ملغي","",ROUND(L202-O202,2)))</f>
        <v/>
      </c>
      <c r="Q202" s="6">
        <f>IF(A202&amp;""="","",IF(L202="","بيانات ناقصة",IF(K202="ملغي",IF(O202&gt;0,"ملغي - يُراجع المدفوع","ملغي"),IF(P202&gt;0,IF(O202=0,"لم يدفع","دفع جزءًا"),IF(P202&lt;0,"مدفوع زيادة","مسدد")))))</f>
        <v/>
      </c>
      <c r="R202" s="19">
        <f>IF(OR(A202&amp;""="",NOT(ISNUMBER(G202))),"",G202-'الإعدادات'!$B$4)</f>
        <v/>
      </c>
      <c r="S202" s="6">
        <f>IF(OR(R202="",K202="ملغي"),"",IF(N(P202)&lt;=0,"",IF(R202&lt;0,"سافر وعليه متبقي",IF(R202&lt;='الإعدادات'!$B$5,"سفر قريب ومتبقي",""))))</f>
        <v/>
      </c>
      <c r="T202" s="19">
        <f>IF(ISNUMBER(P202),IF(P202&gt;0,COUNTIFS($P$6:$P$1005,"&gt;"&amp;P202)+COUNTIFS($P$6:P202,P202),""),"")</f>
        <v/>
      </c>
    </row>
    <row r="203">
      <c r="A203" s="5" t="n"/>
      <c r="B203" s="13" t="n"/>
      <c r="C203" s="5" t="n"/>
      <c r="D203" s="16" t="n"/>
      <c r="E203" s="5" t="n"/>
      <c r="F203" s="5" t="n"/>
      <c r="G203" s="13" t="n"/>
      <c r="H203" s="14" t="n"/>
      <c r="I203" s="17" t="n"/>
      <c r="J203" s="17" t="n"/>
      <c r="K203" s="5" t="n"/>
      <c r="L203" s="18">
        <f>IF(OR(A203&amp;""="",NOT(ISNUMBER(H203)),NOT(ISNUMBER(I203))),"",IF(K203="ملغي",0,ROUND(H203*I203,2)))</f>
        <v/>
      </c>
      <c r="M203" s="18">
        <f>IF(L203="","",IF(K203="ملغي",0,ROUND(H203*N(J203),2)))</f>
        <v/>
      </c>
      <c r="N203" s="18">
        <f>IF(L203="","",ROUND(L203-M203,2))</f>
        <v/>
      </c>
      <c r="O203" s="18">
        <f>IF(A203&amp;""="","",SUMIFS('الدفعات'!$C$6:$C$2005,'الدفعات'!$B$6:$B$2005,A203&amp;""))</f>
        <v/>
      </c>
      <c r="P203" s="18">
        <f>IF(L203="","",IF(K203="ملغي","",ROUND(L203-O203,2)))</f>
        <v/>
      </c>
      <c r="Q203" s="6">
        <f>IF(A203&amp;""="","",IF(L203="","بيانات ناقصة",IF(K203="ملغي",IF(O203&gt;0,"ملغي - يُراجع المدفوع","ملغي"),IF(P203&gt;0,IF(O203=0,"لم يدفع","دفع جزءًا"),IF(P203&lt;0,"مدفوع زيادة","مسدد")))))</f>
        <v/>
      </c>
      <c r="R203" s="19">
        <f>IF(OR(A203&amp;""="",NOT(ISNUMBER(G203))),"",G203-'الإعدادات'!$B$4)</f>
        <v/>
      </c>
      <c r="S203" s="6">
        <f>IF(OR(R203="",K203="ملغي"),"",IF(N(P203)&lt;=0,"",IF(R203&lt;0,"سافر وعليه متبقي",IF(R203&lt;='الإعدادات'!$B$5,"سفر قريب ومتبقي",""))))</f>
        <v/>
      </c>
      <c r="T203" s="19">
        <f>IF(ISNUMBER(P203),IF(P203&gt;0,COUNTIFS($P$6:$P$1005,"&gt;"&amp;P203)+COUNTIFS($P$6:P203,P203),""),"")</f>
        <v/>
      </c>
    </row>
    <row r="204">
      <c r="A204" s="5" t="n"/>
      <c r="B204" s="13" t="n"/>
      <c r="C204" s="5" t="n"/>
      <c r="D204" s="16" t="n"/>
      <c r="E204" s="5" t="n"/>
      <c r="F204" s="5" t="n"/>
      <c r="G204" s="13" t="n"/>
      <c r="H204" s="14" t="n"/>
      <c r="I204" s="17" t="n"/>
      <c r="J204" s="17" t="n"/>
      <c r="K204" s="5" t="n"/>
      <c r="L204" s="18">
        <f>IF(OR(A204&amp;""="",NOT(ISNUMBER(H204)),NOT(ISNUMBER(I204))),"",IF(K204="ملغي",0,ROUND(H204*I204,2)))</f>
        <v/>
      </c>
      <c r="M204" s="18">
        <f>IF(L204="","",IF(K204="ملغي",0,ROUND(H204*N(J204),2)))</f>
        <v/>
      </c>
      <c r="N204" s="18">
        <f>IF(L204="","",ROUND(L204-M204,2))</f>
        <v/>
      </c>
      <c r="O204" s="18">
        <f>IF(A204&amp;""="","",SUMIFS('الدفعات'!$C$6:$C$2005,'الدفعات'!$B$6:$B$2005,A204&amp;""))</f>
        <v/>
      </c>
      <c r="P204" s="18">
        <f>IF(L204="","",IF(K204="ملغي","",ROUND(L204-O204,2)))</f>
        <v/>
      </c>
      <c r="Q204" s="6">
        <f>IF(A204&amp;""="","",IF(L204="","بيانات ناقصة",IF(K204="ملغي",IF(O204&gt;0,"ملغي - يُراجع المدفوع","ملغي"),IF(P204&gt;0,IF(O204=0,"لم يدفع","دفع جزءًا"),IF(P204&lt;0,"مدفوع زيادة","مسدد")))))</f>
        <v/>
      </c>
      <c r="R204" s="19">
        <f>IF(OR(A204&amp;""="",NOT(ISNUMBER(G204))),"",G204-'الإعدادات'!$B$4)</f>
        <v/>
      </c>
      <c r="S204" s="6">
        <f>IF(OR(R204="",K204="ملغي"),"",IF(N(P204)&lt;=0,"",IF(R204&lt;0,"سافر وعليه متبقي",IF(R204&lt;='الإعدادات'!$B$5,"سفر قريب ومتبقي",""))))</f>
        <v/>
      </c>
      <c r="T204" s="19">
        <f>IF(ISNUMBER(P204),IF(P204&gt;0,COUNTIFS($P$6:$P$1005,"&gt;"&amp;P204)+COUNTIFS($P$6:P204,P204),""),"")</f>
        <v/>
      </c>
    </row>
    <row r="205">
      <c r="A205" s="5" t="n"/>
      <c r="B205" s="13" t="n"/>
      <c r="C205" s="5" t="n"/>
      <c r="D205" s="16" t="n"/>
      <c r="E205" s="5" t="n"/>
      <c r="F205" s="5" t="n"/>
      <c r="G205" s="13" t="n"/>
      <c r="H205" s="14" t="n"/>
      <c r="I205" s="17" t="n"/>
      <c r="J205" s="17" t="n"/>
      <c r="K205" s="5" t="n"/>
      <c r="L205" s="18">
        <f>IF(OR(A205&amp;""="",NOT(ISNUMBER(H205)),NOT(ISNUMBER(I205))),"",IF(K205="ملغي",0,ROUND(H205*I205,2)))</f>
        <v/>
      </c>
      <c r="M205" s="18">
        <f>IF(L205="","",IF(K205="ملغي",0,ROUND(H205*N(J205),2)))</f>
        <v/>
      </c>
      <c r="N205" s="18">
        <f>IF(L205="","",ROUND(L205-M205,2))</f>
        <v/>
      </c>
      <c r="O205" s="18">
        <f>IF(A205&amp;""="","",SUMIFS('الدفعات'!$C$6:$C$2005,'الدفعات'!$B$6:$B$2005,A205&amp;""))</f>
        <v/>
      </c>
      <c r="P205" s="18">
        <f>IF(L205="","",IF(K205="ملغي","",ROUND(L205-O205,2)))</f>
        <v/>
      </c>
      <c r="Q205" s="6">
        <f>IF(A205&amp;""="","",IF(L205="","بيانات ناقصة",IF(K205="ملغي",IF(O205&gt;0,"ملغي - يُراجع المدفوع","ملغي"),IF(P205&gt;0,IF(O205=0,"لم يدفع","دفع جزءًا"),IF(P205&lt;0,"مدفوع زيادة","مسدد")))))</f>
        <v/>
      </c>
      <c r="R205" s="19">
        <f>IF(OR(A205&amp;""="",NOT(ISNUMBER(G205))),"",G205-'الإعدادات'!$B$4)</f>
        <v/>
      </c>
      <c r="S205" s="6">
        <f>IF(OR(R205="",K205="ملغي"),"",IF(N(P205)&lt;=0,"",IF(R205&lt;0,"سافر وعليه متبقي",IF(R205&lt;='الإعدادات'!$B$5,"سفر قريب ومتبقي",""))))</f>
        <v/>
      </c>
      <c r="T205" s="19">
        <f>IF(ISNUMBER(P205),IF(P205&gt;0,COUNTIFS($P$6:$P$1005,"&gt;"&amp;P205)+COUNTIFS($P$6:P205,P205),""),"")</f>
        <v/>
      </c>
    </row>
    <row r="206">
      <c r="A206" s="5" t="n"/>
      <c r="B206" s="13" t="n"/>
      <c r="C206" s="5" t="n"/>
      <c r="D206" s="16" t="n"/>
      <c r="E206" s="5" t="n"/>
      <c r="F206" s="5" t="n"/>
      <c r="G206" s="13" t="n"/>
      <c r="H206" s="14" t="n"/>
      <c r="I206" s="17" t="n"/>
      <c r="J206" s="17" t="n"/>
      <c r="K206" s="5" t="n"/>
      <c r="L206" s="18">
        <f>IF(OR(A206&amp;""="",NOT(ISNUMBER(H206)),NOT(ISNUMBER(I206))),"",IF(K206="ملغي",0,ROUND(H206*I206,2)))</f>
        <v/>
      </c>
      <c r="M206" s="18">
        <f>IF(L206="","",IF(K206="ملغي",0,ROUND(H206*N(J206),2)))</f>
        <v/>
      </c>
      <c r="N206" s="18">
        <f>IF(L206="","",ROUND(L206-M206,2))</f>
        <v/>
      </c>
      <c r="O206" s="18">
        <f>IF(A206&amp;""="","",SUMIFS('الدفعات'!$C$6:$C$2005,'الدفعات'!$B$6:$B$2005,A206&amp;""))</f>
        <v/>
      </c>
      <c r="P206" s="18">
        <f>IF(L206="","",IF(K206="ملغي","",ROUND(L206-O206,2)))</f>
        <v/>
      </c>
      <c r="Q206" s="6">
        <f>IF(A206&amp;""="","",IF(L206="","بيانات ناقصة",IF(K206="ملغي",IF(O206&gt;0,"ملغي - يُراجع المدفوع","ملغي"),IF(P206&gt;0,IF(O206=0,"لم يدفع","دفع جزءًا"),IF(P206&lt;0,"مدفوع زيادة","مسدد")))))</f>
        <v/>
      </c>
      <c r="R206" s="19">
        <f>IF(OR(A206&amp;""="",NOT(ISNUMBER(G206))),"",G206-'الإعدادات'!$B$4)</f>
        <v/>
      </c>
      <c r="S206" s="6">
        <f>IF(OR(R206="",K206="ملغي"),"",IF(N(P206)&lt;=0,"",IF(R206&lt;0,"سافر وعليه متبقي",IF(R206&lt;='الإعدادات'!$B$5,"سفر قريب ومتبقي",""))))</f>
        <v/>
      </c>
      <c r="T206" s="19">
        <f>IF(ISNUMBER(P206),IF(P206&gt;0,COUNTIFS($P$6:$P$1005,"&gt;"&amp;P206)+COUNTIFS($P$6:P206,P206),""),"")</f>
        <v/>
      </c>
    </row>
    <row r="207">
      <c r="A207" s="5" t="n"/>
      <c r="B207" s="13" t="n"/>
      <c r="C207" s="5" t="n"/>
      <c r="D207" s="16" t="n"/>
      <c r="E207" s="5" t="n"/>
      <c r="F207" s="5" t="n"/>
      <c r="G207" s="13" t="n"/>
      <c r="H207" s="14" t="n"/>
      <c r="I207" s="17" t="n"/>
      <c r="J207" s="17" t="n"/>
      <c r="K207" s="5" t="n"/>
      <c r="L207" s="18">
        <f>IF(OR(A207&amp;""="",NOT(ISNUMBER(H207)),NOT(ISNUMBER(I207))),"",IF(K207="ملغي",0,ROUND(H207*I207,2)))</f>
        <v/>
      </c>
      <c r="M207" s="18">
        <f>IF(L207="","",IF(K207="ملغي",0,ROUND(H207*N(J207),2)))</f>
        <v/>
      </c>
      <c r="N207" s="18">
        <f>IF(L207="","",ROUND(L207-M207,2))</f>
        <v/>
      </c>
      <c r="O207" s="18">
        <f>IF(A207&amp;""="","",SUMIFS('الدفعات'!$C$6:$C$2005,'الدفعات'!$B$6:$B$2005,A207&amp;""))</f>
        <v/>
      </c>
      <c r="P207" s="18">
        <f>IF(L207="","",IF(K207="ملغي","",ROUND(L207-O207,2)))</f>
        <v/>
      </c>
      <c r="Q207" s="6">
        <f>IF(A207&amp;""="","",IF(L207="","بيانات ناقصة",IF(K207="ملغي",IF(O207&gt;0,"ملغي - يُراجع المدفوع","ملغي"),IF(P207&gt;0,IF(O207=0,"لم يدفع","دفع جزءًا"),IF(P207&lt;0,"مدفوع زيادة","مسدد")))))</f>
        <v/>
      </c>
      <c r="R207" s="19">
        <f>IF(OR(A207&amp;""="",NOT(ISNUMBER(G207))),"",G207-'الإعدادات'!$B$4)</f>
        <v/>
      </c>
      <c r="S207" s="6">
        <f>IF(OR(R207="",K207="ملغي"),"",IF(N(P207)&lt;=0,"",IF(R207&lt;0,"سافر وعليه متبقي",IF(R207&lt;='الإعدادات'!$B$5,"سفر قريب ومتبقي",""))))</f>
        <v/>
      </c>
      <c r="T207" s="19">
        <f>IF(ISNUMBER(P207),IF(P207&gt;0,COUNTIFS($P$6:$P$1005,"&gt;"&amp;P207)+COUNTIFS($P$6:P207,P207),""),"")</f>
        <v/>
      </c>
    </row>
    <row r="208">
      <c r="A208" s="5" t="n"/>
      <c r="B208" s="13" t="n"/>
      <c r="C208" s="5" t="n"/>
      <c r="D208" s="16" t="n"/>
      <c r="E208" s="5" t="n"/>
      <c r="F208" s="5" t="n"/>
      <c r="G208" s="13" t="n"/>
      <c r="H208" s="14" t="n"/>
      <c r="I208" s="17" t="n"/>
      <c r="J208" s="17" t="n"/>
      <c r="K208" s="5" t="n"/>
      <c r="L208" s="18">
        <f>IF(OR(A208&amp;""="",NOT(ISNUMBER(H208)),NOT(ISNUMBER(I208))),"",IF(K208="ملغي",0,ROUND(H208*I208,2)))</f>
        <v/>
      </c>
      <c r="M208" s="18">
        <f>IF(L208="","",IF(K208="ملغي",0,ROUND(H208*N(J208),2)))</f>
        <v/>
      </c>
      <c r="N208" s="18">
        <f>IF(L208="","",ROUND(L208-M208,2))</f>
        <v/>
      </c>
      <c r="O208" s="18">
        <f>IF(A208&amp;""="","",SUMIFS('الدفعات'!$C$6:$C$2005,'الدفعات'!$B$6:$B$2005,A208&amp;""))</f>
        <v/>
      </c>
      <c r="P208" s="18">
        <f>IF(L208="","",IF(K208="ملغي","",ROUND(L208-O208,2)))</f>
        <v/>
      </c>
      <c r="Q208" s="6">
        <f>IF(A208&amp;""="","",IF(L208="","بيانات ناقصة",IF(K208="ملغي",IF(O208&gt;0,"ملغي - يُراجع المدفوع","ملغي"),IF(P208&gt;0,IF(O208=0,"لم يدفع","دفع جزءًا"),IF(P208&lt;0,"مدفوع زيادة","مسدد")))))</f>
        <v/>
      </c>
      <c r="R208" s="19">
        <f>IF(OR(A208&amp;""="",NOT(ISNUMBER(G208))),"",G208-'الإعدادات'!$B$4)</f>
        <v/>
      </c>
      <c r="S208" s="6">
        <f>IF(OR(R208="",K208="ملغي"),"",IF(N(P208)&lt;=0,"",IF(R208&lt;0,"سافر وعليه متبقي",IF(R208&lt;='الإعدادات'!$B$5,"سفر قريب ومتبقي",""))))</f>
        <v/>
      </c>
      <c r="T208" s="19">
        <f>IF(ISNUMBER(P208),IF(P208&gt;0,COUNTIFS($P$6:$P$1005,"&gt;"&amp;P208)+COUNTIFS($P$6:P208,P208),""),"")</f>
        <v/>
      </c>
    </row>
    <row r="209">
      <c r="A209" s="5" t="n"/>
      <c r="B209" s="13" t="n"/>
      <c r="C209" s="5" t="n"/>
      <c r="D209" s="16" t="n"/>
      <c r="E209" s="5" t="n"/>
      <c r="F209" s="5" t="n"/>
      <c r="G209" s="13" t="n"/>
      <c r="H209" s="14" t="n"/>
      <c r="I209" s="17" t="n"/>
      <c r="J209" s="17" t="n"/>
      <c r="K209" s="5" t="n"/>
      <c r="L209" s="18">
        <f>IF(OR(A209&amp;""="",NOT(ISNUMBER(H209)),NOT(ISNUMBER(I209))),"",IF(K209="ملغي",0,ROUND(H209*I209,2)))</f>
        <v/>
      </c>
      <c r="M209" s="18">
        <f>IF(L209="","",IF(K209="ملغي",0,ROUND(H209*N(J209),2)))</f>
        <v/>
      </c>
      <c r="N209" s="18">
        <f>IF(L209="","",ROUND(L209-M209,2))</f>
        <v/>
      </c>
      <c r="O209" s="18">
        <f>IF(A209&amp;""="","",SUMIFS('الدفعات'!$C$6:$C$2005,'الدفعات'!$B$6:$B$2005,A209&amp;""))</f>
        <v/>
      </c>
      <c r="P209" s="18">
        <f>IF(L209="","",IF(K209="ملغي","",ROUND(L209-O209,2)))</f>
        <v/>
      </c>
      <c r="Q209" s="6">
        <f>IF(A209&amp;""="","",IF(L209="","بيانات ناقصة",IF(K209="ملغي",IF(O209&gt;0,"ملغي - يُراجع المدفوع","ملغي"),IF(P209&gt;0,IF(O209=0,"لم يدفع","دفع جزءًا"),IF(P209&lt;0,"مدفوع زيادة","مسدد")))))</f>
        <v/>
      </c>
      <c r="R209" s="19">
        <f>IF(OR(A209&amp;""="",NOT(ISNUMBER(G209))),"",G209-'الإعدادات'!$B$4)</f>
        <v/>
      </c>
      <c r="S209" s="6">
        <f>IF(OR(R209="",K209="ملغي"),"",IF(N(P209)&lt;=0,"",IF(R209&lt;0,"سافر وعليه متبقي",IF(R209&lt;='الإعدادات'!$B$5,"سفر قريب ومتبقي",""))))</f>
        <v/>
      </c>
      <c r="T209" s="19">
        <f>IF(ISNUMBER(P209),IF(P209&gt;0,COUNTIFS($P$6:$P$1005,"&gt;"&amp;P209)+COUNTIFS($P$6:P209,P209),""),"")</f>
        <v/>
      </c>
    </row>
    <row r="210">
      <c r="A210" s="5" t="n"/>
      <c r="B210" s="13" t="n"/>
      <c r="C210" s="5" t="n"/>
      <c r="D210" s="16" t="n"/>
      <c r="E210" s="5" t="n"/>
      <c r="F210" s="5" t="n"/>
      <c r="G210" s="13" t="n"/>
      <c r="H210" s="14" t="n"/>
      <c r="I210" s="17" t="n"/>
      <c r="J210" s="17" t="n"/>
      <c r="K210" s="5" t="n"/>
      <c r="L210" s="18">
        <f>IF(OR(A210&amp;""="",NOT(ISNUMBER(H210)),NOT(ISNUMBER(I210))),"",IF(K210="ملغي",0,ROUND(H210*I210,2)))</f>
        <v/>
      </c>
      <c r="M210" s="18">
        <f>IF(L210="","",IF(K210="ملغي",0,ROUND(H210*N(J210),2)))</f>
        <v/>
      </c>
      <c r="N210" s="18">
        <f>IF(L210="","",ROUND(L210-M210,2))</f>
        <v/>
      </c>
      <c r="O210" s="18">
        <f>IF(A210&amp;""="","",SUMIFS('الدفعات'!$C$6:$C$2005,'الدفعات'!$B$6:$B$2005,A210&amp;""))</f>
        <v/>
      </c>
      <c r="P210" s="18">
        <f>IF(L210="","",IF(K210="ملغي","",ROUND(L210-O210,2)))</f>
        <v/>
      </c>
      <c r="Q210" s="6">
        <f>IF(A210&amp;""="","",IF(L210="","بيانات ناقصة",IF(K210="ملغي",IF(O210&gt;0,"ملغي - يُراجع المدفوع","ملغي"),IF(P210&gt;0,IF(O210=0,"لم يدفع","دفع جزءًا"),IF(P210&lt;0,"مدفوع زيادة","مسدد")))))</f>
        <v/>
      </c>
      <c r="R210" s="19">
        <f>IF(OR(A210&amp;""="",NOT(ISNUMBER(G210))),"",G210-'الإعدادات'!$B$4)</f>
        <v/>
      </c>
      <c r="S210" s="6">
        <f>IF(OR(R210="",K210="ملغي"),"",IF(N(P210)&lt;=0,"",IF(R210&lt;0,"سافر وعليه متبقي",IF(R210&lt;='الإعدادات'!$B$5,"سفر قريب ومتبقي",""))))</f>
        <v/>
      </c>
      <c r="T210" s="19">
        <f>IF(ISNUMBER(P210),IF(P210&gt;0,COUNTIFS($P$6:$P$1005,"&gt;"&amp;P210)+COUNTIFS($P$6:P210,P210),""),"")</f>
        <v/>
      </c>
    </row>
    <row r="211">
      <c r="A211" s="5" t="n"/>
      <c r="B211" s="13" t="n"/>
      <c r="C211" s="5" t="n"/>
      <c r="D211" s="16" t="n"/>
      <c r="E211" s="5" t="n"/>
      <c r="F211" s="5" t="n"/>
      <c r="G211" s="13" t="n"/>
      <c r="H211" s="14" t="n"/>
      <c r="I211" s="17" t="n"/>
      <c r="J211" s="17" t="n"/>
      <c r="K211" s="5" t="n"/>
      <c r="L211" s="18">
        <f>IF(OR(A211&amp;""="",NOT(ISNUMBER(H211)),NOT(ISNUMBER(I211))),"",IF(K211="ملغي",0,ROUND(H211*I211,2)))</f>
        <v/>
      </c>
      <c r="M211" s="18">
        <f>IF(L211="","",IF(K211="ملغي",0,ROUND(H211*N(J211),2)))</f>
        <v/>
      </c>
      <c r="N211" s="18">
        <f>IF(L211="","",ROUND(L211-M211,2))</f>
        <v/>
      </c>
      <c r="O211" s="18">
        <f>IF(A211&amp;""="","",SUMIFS('الدفعات'!$C$6:$C$2005,'الدفعات'!$B$6:$B$2005,A211&amp;""))</f>
        <v/>
      </c>
      <c r="P211" s="18">
        <f>IF(L211="","",IF(K211="ملغي","",ROUND(L211-O211,2)))</f>
        <v/>
      </c>
      <c r="Q211" s="6">
        <f>IF(A211&amp;""="","",IF(L211="","بيانات ناقصة",IF(K211="ملغي",IF(O211&gt;0,"ملغي - يُراجع المدفوع","ملغي"),IF(P211&gt;0,IF(O211=0,"لم يدفع","دفع جزءًا"),IF(P211&lt;0,"مدفوع زيادة","مسدد")))))</f>
        <v/>
      </c>
      <c r="R211" s="19">
        <f>IF(OR(A211&amp;""="",NOT(ISNUMBER(G211))),"",G211-'الإعدادات'!$B$4)</f>
        <v/>
      </c>
      <c r="S211" s="6">
        <f>IF(OR(R211="",K211="ملغي"),"",IF(N(P211)&lt;=0,"",IF(R211&lt;0,"سافر وعليه متبقي",IF(R211&lt;='الإعدادات'!$B$5,"سفر قريب ومتبقي",""))))</f>
        <v/>
      </c>
      <c r="T211" s="19">
        <f>IF(ISNUMBER(P211),IF(P211&gt;0,COUNTIFS($P$6:$P$1005,"&gt;"&amp;P211)+COUNTIFS($P$6:P211,P211),""),"")</f>
        <v/>
      </c>
    </row>
    <row r="212">
      <c r="A212" s="5" t="n"/>
      <c r="B212" s="13" t="n"/>
      <c r="C212" s="5" t="n"/>
      <c r="D212" s="16" t="n"/>
      <c r="E212" s="5" t="n"/>
      <c r="F212" s="5" t="n"/>
      <c r="G212" s="13" t="n"/>
      <c r="H212" s="14" t="n"/>
      <c r="I212" s="17" t="n"/>
      <c r="J212" s="17" t="n"/>
      <c r="K212" s="5" t="n"/>
      <c r="L212" s="18">
        <f>IF(OR(A212&amp;""="",NOT(ISNUMBER(H212)),NOT(ISNUMBER(I212))),"",IF(K212="ملغي",0,ROUND(H212*I212,2)))</f>
        <v/>
      </c>
      <c r="M212" s="18">
        <f>IF(L212="","",IF(K212="ملغي",0,ROUND(H212*N(J212),2)))</f>
        <v/>
      </c>
      <c r="N212" s="18">
        <f>IF(L212="","",ROUND(L212-M212,2))</f>
        <v/>
      </c>
      <c r="O212" s="18">
        <f>IF(A212&amp;""="","",SUMIFS('الدفعات'!$C$6:$C$2005,'الدفعات'!$B$6:$B$2005,A212&amp;""))</f>
        <v/>
      </c>
      <c r="P212" s="18">
        <f>IF(L212="","",IF(K212="ملغي","",ROUND(L212-O212,2)))</f>
        <v/>
      </c>
      <c r="Q212" s="6">
        <f>IF(A212&amp;""="","",IF(L212="","بيانات ناقصة",IF(K212="ملغي",IF(O212&gt;0,"ملغي - يُراجع المدفوع","ملغي"),IF(P212&gt;0,IF(O212=0,"لم يدفع","دفع جزءًا"),IF(P212&lt;0,"مدفوع زيادة","مسدد")))))</f>
        <v/>
      </c>
      <c r="R212" s="19">
        <f>IF(OR(A212&amp;""="",NOT(ISNUMBER(G212))),"",G212-'الإعدادات'!$B$4)</f>
        <v/>
      </c>
      <c r="S212" s="6">
        <f>IF(OR(R212="",K212="ملغي"),"",IF(N(P212)&lt;=0,"",IF(R212&lt;0,"سافر وعليه متبقي",IF(R212&lt;='الإعدادات'!$B$5,"سفر قريب ومتبقي",""))))</f>
        <v/>
      </c>
      <c r="T212" s="19">
        <f>IF(ISNUMBER(P212),IF(P212&gt;0,COUNTIFS($P$6:$P$1005,"&gt;"&amp;P212)+COUNTIFS($P$6:P212,P212),""),"")</f>
        <v/>
      </c>
    </row>
    <row r="213">
      <c r="A213" s="5" t="n"/>
      <c r="B213" s="13" t="n"/>
      <c r="C213" s="5" t="n"/>
      <c r="D213" s="16" t="n"/>
      <c r="E213" s="5" t="n"/>
      <c r="F213" s="5" t="n"/>
      <c r="G213" s="13" t="n"/>
      <c r="H213" s="14" t="n"/>
      <c r="I213" s="17" t="n"/>
      <c r="J213" s="17" t="n"/>
      <c r="K213" s="5" t="n"/>
      <c r="L213" s="18">
        <f>IF(OR(A213&amp;""="",NOT(ISNUMBER(H213)),NOT(ISNUMBER(I213))),"",IF(K213="ملغي",0,ROUND(H213*I213,2)))</f>
        <v/>
      </c>
      <c r="M213" s="18">
        <f>IF(L213="","",IF(K213="ملغي",0,ROUND(H213*N(J213),2)))</f>
        <v/>
      </c>
      <c r="N213" s="18">
        <f>IF(L213="","",ROUND(L213-M213,2))</f>
        <v/>
      </c>
      <c r="O213" s="18">
        <f>IF(A213&amp;""="","",SUMIFS('الدفعات'!$C$6:$C$2005,'الدفعات'!$B$6:$B$2005,A213&amp;""))</f>
        <v/>
      </c>
      <c r="P213" s="18">
        <f>IF(L213="","",IF(K213="ملغي","",ROUND(L213-O213,2)))</f>
        <v/>
      </c>
      <c r="Q213" s="6">
        <f>IF(A213&amp;""="","",IF(L213="","بيانات ناقصة",IF(K213="ملغي",IF(O213&gt;0,"ملغي - يُراجع المدفوع","ملغي"),IF(P213&gt;0,IF(O213=0,"لم يدفع","دفع جزءًا"),IF(P213&lt;0,"مدفوع زيادة","مسدد")))))</f>
        <v/>
      </c>
      <c r="R213" s="19">
        <f>IF(OR(A213&amp;""="",NOT(ISNUMBER(G213))),"",G213-'الإعدادات'!$B$4)</f>
        <v/>
      </c>
      <c r="S213" s="6">
        <f>IF(OR(R213="",K213="ملغي"),"",IF(N(P213)&lt;=0,"",IF(R213&lt;0,"سافر وعليه متبقي",IF(R213&lt;='الإعدادات'!$B$5,"سفر قريب ومتبقي",""))))</f>
        <v/>
      </c>
      <c r="T213" s="19">
        <f>IF(ISNUMBER(P213),IF(P213&gt;0,COUNTIFS($P$6:$P$1005,"&gt;"&amp;P213)+COUNTIFS($P$6:P213,P213),""),"")</f>
        <v/>
      </c>
    </row>
    <row r="214">
      <c r="A214" s="5" t="n"/>
      <c r="B214" s="13" t="n"/>
      <c r="C214" s="5" t="n"/>
      <c r="D214" s="16" t="n"/>
      <c r="E214" s="5" t="n"/>
      <c r="F214" s="5" t="n"/>
      <c r="G214" s="13" t="n"/>
      <c r="H214" s="14" t="n"/>
      <c r="I214" s="17" t="n"/>
      <c r="J214" s="17" t="n"/>
      <c r="K214" s="5" t="n"/>
      <c r="L214" s="18">
        <f>IF(OR(A214&amp;""="",NOT(ISNUMBER(H214)),NOT(ISNUMBER(I214))),"",IF(K214="ملغي",0,ROUND(H214*I214,2)))</f>
        <v/>
      </c>
      <c r="M214" s="18">
        <f>IF(L214="","",IF(K214="ملغي",0,ROUND(H214*N(J214),2)))</f>
        <v/>
      </c>
      <c r="N214" s="18">
        <f>IF(L214="","",ROUND(L214-M214,2))</f>
        <v/>
      </c>
      <c r="O214" s="18">
        <f>IF(A214&amp;""="","",SUMIFS('الدفعات'!$C$6:$C$2005,'الدفعات'!$B$6:$B$2005,A214&amp;""))</f>
        <v/>
      </c>
      <c r="P214" s="18">
        <f>IF(L214="","",IF(K214="ملغي","",ROUND(L214-O214,2)))</f>
        <v/>
      </c>
      <c r="Q214" s="6">
        <f>IF(A214&amp;""="","",IF(L214="","بيانات ناقصة",IF(K214="ملغي",IF(O214&gt;0,"ملغي - يُراجع المدفوع","ملغي"),IF(P214&gt;0,IF(O214=0,"لم يدفع","دفع جزءًا"),IF(P214&lt;0,"مدفوع زيادة","مسدد")))))</f>
        <v/>
      </c>
      <c r="R214" s="19">
        <f>IF(OR(A214&amp;""="",NOT(ISNUMBER(G214))),"",G214-'الإعدادات'!$B$4)</f>
        <v/>
      </c>
      <c r="S214" s="6">
        <f>IF(OR(R214="",K214="ملغي"),"",IF(N(P214)&lt;=0,"",IF(R214&lt;0,"سافر وعليه متبقي",IF(R214&lt;='الإعدادات'!$B$5,"سفر قريب ومتبقي",""))))</f>
        <v/>
      </c>
      <c r="T214" s="19">
        <f>IF(ISNUMBER(P214),IF(P214&gt;0,COUNTIFS($P$6:$P$1005,"&gt;"&amp;P214)+COUNTIFS($P$6:P214,P214),""),"")</f>
        <v/>
      </c>
    </row>
    <row r="215">
      <c r="A215" s="5" t="n"/>
      <c r="B215" s="13" t="n"/>
      <c r="C215" s="5" t="n"/>
      <c r="D215" s="16" t="n"/>
      <c r="E215" s="5" t="n"/>
      <c r="F215" s="5" t="n"/>
      <c r="G215" s="13" t="n"/>
      <c r="H215" s="14" t="n"/>
      <c r="I215" s="17" t="n"/>
      <c r="J215" s="17" t="n"/>
      <c r="K215" s="5" t="n"/>
      <c r="L215" s="18">
        <f>IF(OR(A215&amp;""="",NOT(ISNUMBER(H215)),NOT(ISNUMBER(I215))),"",IF(K215="ملغي",0,ROUND(H215*I215,2)))</f>
        <v/>
      </c>
      <c r="M215" s="18">
        <f>IF(L215="","",IF(K215="ملغي",0,ROUND(H215*N(J215),2)))</f>
        <v/>
      </c>
      <c r="N215" s="18">
        <f>IF(L215="","",ROUND(L215-M215,2))</f>
        <v/>
      </c>
      <c r="O215" s="18">
        <f>IF(A215&amp;""="","",SUMIFS('الدفعات'!$C$6:$C$2005,'الدفعات'!$B$6:$B$2005,A215&amp;""))</f>
        <v/>
      </c>
      <c r="P215" s="18">
        <f>IF(L215="","",IF(K215="ملغي","",ROUND(L215-O215,2)))</f>
        <v/>
      </c>
      <c r="Q215" s="6">
        <f>IF(A215&amp;""="","",IF(L215="","بيانات ناقصة",IF(K215="ملغي",IF(O215&gt;0,"ملغي - يُراجع المدفوع","ملغي"),IF(P215&gt;0,IF(O215=0,"لم يدفع","دفع جزءًا"),IF(P215&lt;0,"مدفوع زيادة","مسدد")))))</f>
        <v/>
      </c>
      <c r="R215" s="19">
        <f>IF(OR(A215&amp;""="",NOT(ISNUMBER(G215))),"",G215-'الإعدادات'!$B$4)</f>
        <v/>
      </c>
      <c r="S215" s="6">
        <f>IF(OR(R215="",K215="ملغي"),"",IF(N(P215)&lt;=0,"",IF(R215&lt;0,"سافر وعليه متبقي",IF(R215&lt;='الإعدادات'!$B$5,"سفر قريب ومتبقي",""))))</f>
        <v/>
      </c>
      <c r="T215" s="19">
        <f>IF(ISNUMBER(P215),IF(P215&gt;0,COUNTIFS($P$6:$P$1005,"&gt;"&amp;P215)+COUNTIFS($P$6:P215,P215),""),"")</f>
        <v/>
      </c>
    </row>
    <row r="216">
      <c r="A216" s="5" t="n"/>
      <c r="B216" s="13" t="n"/>
      <c r="C216" s="5" t="n"/>
      <c r="D216" s="16" t="n"/>
      <c r="E216" s="5" t="n"/>
      <c r="F216" s="5" t="n"/>
      <c r="G216" s="13" t="n"/>
      <c r="H216" s="14" t="n"/>
      <c r="I216" s="17" t="n"/>
      <c r="J216" s="17" t="n"/>
      <c r="K216" s="5" t="n"/>
      <c r="L216" s="18">
        <f>IF(OR(A216&amp;""="",NOT(ISNUMBER(H216)),NOT(ISNUMBER(I216))),"",IF(K216="ملغي",0,ROUND(H216*I216,2)))</f>
        <v/>
      </c>
      <c r="M216" s="18">
        <f>IF(L216="","",IF(K216="ملغي",0,ROUND(H216*N(J216),2)))</f>
        <v/>
      </c>
      <c r="N216" s="18">
        <f>IF(L216="","",ROUND(L216-M216,2))</f>
        <v/>
      </c>
      <c r="O216" s="18">
        <f>IF(A216&amp;""="","",SUMIFS('الدفعات'!$C$6:$C$2005,'الدفعات'!$B$6:$B$2005,A216&amp;""))</f>
        <v/>
      </c>
      <c r="P216" s="18">
        <f>IF(L216="","",IF(K216="ملغي","",ROUND(L216-O216,2)))</f>
        <v/>
      </c>
      <c r="Q216" s="6">
        <f>IF(A216&amp;""="","",IF(L216="","بيانات ناقصة",IF(K216="ملغي",IF(O216&gt;0,"ملغي - يُراجع المدفوع","ملغي"),IF(P216&gt;0,IF(O216=0,"لم يدفع","دفع جزءًا"),IF(P216&lt;0,"مدفوع زيادة","مسدد")))))</f>
        <v/>
      </c>
      <c r="R216" s="19">
        <f>IF(OR(A216&amp;""="",NOT(ISNUMBER(G216))),"",G216-'الإعدادات'!$B$4)</f>
        <v/>
      </c>
      <c r="S216" s="6">
        <f>IF(OR(R216="",K216="ملغي"),"",IF(N(P216)&lt;=0,"",IF(R216&lt;0,"سافر وعليه متبقي",IF(R216&lt;='الإعدادات'!$B$5,"سفر قريب ومتبقي",""))))</f>
        <v/>
      </c>
      <c r="T216" s="19">
        <f>IF(ISNUMBER(P216),IF(P216&gt;0,COUNTIFS($P$6:$P$1005,"&gt;"&amp;P216)+COUNTIFS($P$6:P216,P216),""),"")</f>
        <v/>
      </c>
    </row>
    <row r="217">
      <c r="A217" s="5" t="n"/>
      <c r="B217" s="13" t="n"/>
      <c r="C217" s="5" t="n"/>
      <c r="D217" s="16" t="n"/>
      <c r="E217" s="5" t="n"/>
      <c r="F217" s="5" t="n"/>
      <c r="G217" s="13" t="n"/>
      <c r="H217" s="14" t="n"/>
      <c r="I217" s="17" t="n"/>
      <c r="J217" s="17" t="n"/>
      <c r="K217" s="5" t="n"/>
      <c r="L217" s="18">
        <f>IF(OR(A217&amp;""="",NOT(ISNUMBER(H217)),NOT(ISNUMBER(I217))),"",IF(K217="ملغي",0,ROUND(H217*I217,2)))</f>
        <v/>
      </c>
      <c r="M217" s="18">
        <f>IF(L217="","",IF(K217="ملغي",0,ROUND(H217*N(J217),2)))</f>
        <v/>
      </c>
      <c r="N217" s="18">
        <f>IF(L217="","",ROUND(L217-M217,2))</f>
        <v/>
      </c>
      <c r="O217" s="18">
        <f>IF(A217&amp;""="","",SUMIFS('الدفعات'!$C$6:$C$2005,'الدفعات'!$B$6:$B$2005,A217&amp;""))</f>
        <v/>
      </c>
      <c r="P217" s="18">
        <f>IF(L217="","",IF(K217="ملغي","",ROUND(L217-O217,2)))</f>
        <v/>
      </c>
      <c r="Q217" s="6">
        <f>IF(A217&amp;""="","",IF(L217="","بيانات ناقصة",IF(K217="ملغي",IF(O217&gt;0,"ملغي - يُراجع المدفوع","ملغي"),IF(P217&gt;0,IF(O217=0,"لم يدفع","دفع جزءًا"),IF(P217&lt;0,"مدفوع زيادة","مسدد")))))</f>
        <v/>
      </c>
      <c r="R217" s="19">
        <f>IF(OR(A217&amp;""="",NOT(ISNUMBER(G217))),"",G217-'الإعدادات'!$B$4)</f>
        <v/>
      </c>
      <c r="S217" s="6">
        <f>IF(OR(R217="",K217="ملغي"),"",IF(N(P217)&lt;=0,"",IF(R217&lt;0,"سافر وعليه متبقي",IF(R217&lt;='الإعدادات'!$B$5,"سفر قريب ومتبقي",""))))</f>
        <v/>
      </c>
      <c r="T217" s="19">
        <f>IF(ISNUMBER(P217),IF(P217&gt;0,COUNTIFS($P$6:$P$1005,"&gt;"&amp;P217)+COUNTIFS($P$6:P217,P217),""),"")</f>
        <v/>
      </c>
    </row>
    <row r="218">
      <c r="A218" s="5" t="n"/>
      <c r="B218" s="13" t="n"/>
      <c r="C218" s="5" t="n"/>
      <c r="D218" s="16" t="n"/>
      <c r="E218" s="5" t="n"/>
      <c r="F218" s="5" t="n"/>
      <c r="G218" s="13" t="n"/>
      <c r="H218" s="14" t="n"/>
      <c r="I218" s="17" t="n"/>
      <c r="J218" s="17" t="n"/>
      <c r="K218" s="5" t="n"/>
      <c r="L218" s="18">
        <f>IF(OR(A218&amp;""="",NOT(ISNUMBER(H218)),NOT(ISNUMBER(I218))),"",IF(K218="ملغي",0,ROUND(H218*I218,2)))</f>
        <v/>
      </c>
      <c r="M218" s="18">
        <f>IF(L218="","",IF(K218="ملغي",0,ROUND(H218*N(J218),2)))</f>
        <v/>
      </c>
      <c r="N218" s="18">
        <f>IF(L218="","",ROUND(L218-M218,2))</f>
        <v/>
      </c>
      <c r="O218" s="18">
        <f>IF(A218&amp;""="","",SUMIFS('الدفعات'!$C$6:$C$2005,'الدفعات'!$B$6:$B$2005,A218&amp;""))</f>
        <v/>
      </c>
      <c r="P218" s="18">
        <f>IF(L218="","",IF(K218="ملغي","",ROUND(L218-O218,2)))</f>
        <v/>
      </c>
      <c r="Q218" s="6">
        <f>IF(A218&amp;""="","",IF(L218="","بيانات ناقصة",IF(K218="ملغي",IF(O218&gt;0,"ملغي - يُراجع المدفوع","ملغي"),IF(P218&gt;0,IF(O218=0,"لم يدفع","دفع جزءًا"),IF(P218&lt;0,"مدفوع زيادة","مسدد")))))</f>
        <v/>
      </c>
      <c r="R218" s="19">
        <f>IF(OR(A218&amp;""="",NOT(ISNUMBER(G218))),"",G218-'الإعدادات'!$B$4)</f>
        <v/>
      </c>
      <c r="S218" s="6">
        <f>IF(OR(R218="",K218="ملغي"),"",IF(N(P218)&lt;=0,"",IF(R218&lt;0,"سافر وعليه متبقي",IF(R218&lt;='الإعدادات'!$B$5,"سفر قريب ومتبقي",""))))</f>
        <v/>
      </c>
      <c r="T218" s="19">
        <f>IF(ISNUMBER(P218),IF(P218&gt;0,COUNTIFS($P$6:$P$1005,"&gt;"&amp;P218)+COUNTIFS($P$6:P218,P218),""),"")</f>
        <v/>
      </c>
    </row>
    <row r="219">
      <c r="A219" s="5" t="n"/>
      <c r="B219" s="13" t="n"/>
      <c r="C219" s="5" t="n"/>
      <c r="D219" s="16" t="n"/>
      <c r="E219" s="5" t="n"/>
      <c r="F219" s="5" t="n"/>
      <c r="G219" s="13" t="n"/>
      <c r="H219" s="14" t="n"/>
      <c r="I219" s="17" t="n"/>
      <c r="J219" s="17" t="n"/>
      <c r="K219" s="5" t="n"/>
      <c r="L219" s="18">
        <f>IF(OR(A219&amp;""="",NOT(ISNUMBER(H219)),NOT(ISNUMBER(I219))),"",IF(K219="ملغي",0,ROUND(H219*I219,2)))</f>
        <v/>
      </c>
      <c r="M219" s="18">
        <f>IF(L219="","",IF(K219="ملغي",0,ROUND(H219*N(J219),2)))</f>
        <v/>
      </c>
      <c r="N219" s="18">
        <f>IF(L219="","",ROUND(L219-M219,2))</f>
        <v/>
      </c>
      <c r="O219" s="18">
        <f>IF(A219&amp;""="","",SUMIFS('الدفعات'!$C$6:$C$2005,'الدفعات'!$B$6:$B$2005,A219&amp;""))</f>
        <v/>
      </c>
      <c r="P219" s="18">
        <f>IF(L219="","",IF(K219="ملغي","",ROUND(L219-O219,2)))</f>
        <v/>
      </c>
      <c r="Q219" s="6">
        <f>IF(A219&amp;""="","",IF(L219="","بيانات ناقصة",IF(K219="ملغي",IF(O219&gt;0,"ملغي - يُراجع المدفوع","ملغي"),IF(P219&gt;0,IF(O219=0,"لم يدفع","دفع جزءًا"),IF(P219&lt;0,"مدفوع زيادة","مسدد")))))</f>
        <v/>
      </c>
      <c r="R219" s="19">
        <f>IF(OR(A219&amp;""="",NOT(ISNUMBER(G219))),"",G219-'الإعدادات'!$B$4)</f>
        <v/>
      </c>
      <c r="S219" s="6">
        <f>IF(OR(R219="",K219="ملغي"),"",IF(N(P219)&lt;=0,"",IF(R219&lt;0,"سافر وعليه متبقي",IF(R219&lt;='الإعدادات'!$B$5,"سفر قريب ومتبقي",""))))</f>
        <v/>
      </c>
      <c r="T219" s="19">
        <f>IF(ISNUMBER(P219),IF(P219&gt;0,COUNTIFS($P$6:$P$1005,"&gt;"&amp;P219)+COUNTIFS($P$6:P219,P219),""),"")</f>
        <v/>
      </c>
    </row>
    <row r="220">
      <c r="A220" s="5" t="n"/>
      <c r="B220" s="13" t="n"/>
      <c r="C220" s="5" t="n"/>
      <c r="D220" s="16" t="n"/>
      <c r="E220" s="5" t="n"/>
      <c r="F220" s="5" t="n"/>
      <c r="G220" s="13" t="n"/>
      <c r="H220" s="14" t="n"/>
      <c r="I220" s="17" t="n"/>
      <c r="J220" s="17" t="n"/>
      <c r="K220" s="5" t="n"/>
      <c r="L220" s="18">
        <f>IF(OR(A220&amp;""="",NOT(ISNUMBER(H220)),NOT(ISNUMBER(I220))),"",IF(K220="ملغي",0,ROUND(H220*I220,2)))</f>
        <v/>
      </c>
      <c r="M220" s="18">
        <f>IF(L220="","",IF(K220="ملغي",0,ROUND(H220*N(J220),2)))</f>
        <v/>
      </c>
      <c r="N220" s="18">
        <f>IF(L220="","",ROUND(L220-M220,2))</f>
        <v/>
      </c>
      <c r="O220" s="18">
        <f>IF(A220&amp;""="","",SUMIFS('الدفعات'!$C$6:$C$2005,'الدفعات'!$B$6:$B$2005,A220&amp;""))</f>
        <v/>
      </c>
      <c r="P220" s="18">
        <f>IF(L220="","",IF(K220="ملغي","",ROUND(L220-O220,2)))</f>
        <v/>
      </c>
      <c r="Q220" s="6">
        <f>IF(A220&amp;""="","",IF(L220="","بيانات ناقصة",IF(K220="ملغي",IF(O220&gt;0,"ملغي - يُراجع المدفوع","ملغي"),IF(P220&gt;0,IF(O220=0,"لم يدفع","دفع جزءًا"),IF(P220&lt;0,"مدفوع زيادة","مسدد")))))</f>
        <v/>
      </c>
      <c r="R220" s="19">
        <f>IF(OR(A220&amp;""="",NOT(ISNUMBER(G220))),"",G220-'الإعدادات'!$B$4)</f>
        <v/>
      </c>
      <c r="S220" s="6">
        <f>IF(OR(R220="",K220="ملغي"),"",IF(N(P220)&lt;=0,"",IF(R220&lt;0,"سافر وعليه متبقي",IF(R220&lt;='الإعدادات'!$B$5,"سفر قريب ومتبقي",""))))</f>
        <v/>
      </c>
      <c r="T220" s="19">
        <f>IF(ISNUMBER(P220),IF(P220&gt;0,COUNTIFS($P$6:$P$1005,"&gt;"&amp;P220)+COUNTIFS($P$6:P220,P220),""),"")</f>
        <v/>
      </c>
    </row>
    <row r="221">
      <c r="A221" s="5" t="n"/>
      <c r="B221" s="13" t="n"/>
      <c r="C221" s="5" t="n"/>
      <c r="D221" s="16" t="n"/>
      <c r="E221" s="5" t="n"/>
      <c r="F221" s="5" t="n"/>
      <c r="G221" s="13" t="n"/>
      <c r="H221" s="14" t="n"/>
      <c r="I221" s="17" t="n"/>
      <c r="J221" s="17" t="n"/>
      <c r="K221" s="5" t="n"/>
      <c r="L221" s="18">
        <f>IF(OR(A221&amp;""="",NOT(ISNUMBER(H221)),NOT(ISNUMBER(I221))),"",IF(K221="ملغي",0,ROUND(H221*I221,2)))</f>
        <v/>
      </c>
      <c r="M221" s="18">
        <f>IF(L221="","",IF(K221="ملغي",0,ROUND(H221*N(J221),2)))</f>
        <v/>
      </c>
      <c r="N221" s="18">
        <f>IF(L221="","",ROUND(L221-M221,2))</f>
        <v/>
      </c>
      <c r="O221" s="18">
        <f>IF(A221&amp;""="","",SUMIFS('الدفعات'!$C$6:$C$2005,'الدفعات'!$B$6:$B$2005,A221&amp;""))</f>
        <v/>
      </c>
      <c r="P221" s="18">
        <f>IF(L221="","",IF(K221="ملغي","",ROUND(L221-O221,2)))</f>
        <v/>
      </c>
      <c r="Q221" s="6">
        <f>IF(A221&amp;""="","",IF(L221="","بيانات ناقصة",IF(K221="ملغي",IF(O221&gt;0,"ملغي - يُراجع المدفوع","ملغي"),IF(P221&gt;0,IF(O221=0,"لم يدفع","دفع جزءًا"),IF(P221&lt;0,"مدفوع زيادة","مسدد")))))</f>
        <v/>
      </c>
      <c r="R221" s="19">
        <f>IF(OR(A221&amp;""="",NOT(ISNUMBER(G221))),"",G221-'الإعدادات'!$B$4)</f>
        <v/>
      </c>
      <c r="S221" s="6">
        <f>IF(OR(R221="",K221="ملغي"),"",IF(N(P221)&lt;=0,"",IF(R221&lt;0,"سافر وعليه متبقي",IF(R221&lt;='الإعدادات'!$B$5,"سفر قريب ومتبقي",""))))</f>
        <v/>
      </c>
      <c r="T221" s="19">
        <f>IF(ISNUMBER(P221),IF(P221&gt;0,COUNTIFS($P$6:$P$1005,"&gt;"&amp;P221)+COUNTIFS($P$6:P221,P221),""),"")</f>
        <v/>
      </c>
    </row>
    <row r="222">
      <c r="A222" s="5" t="n"/>
      <c r="B222" s="13" t="n"/>
      <c r="C222" s="5" t="n"/>
      <c r="D222" s="16" t="n"/>
      <c r="E222" s="5" t="n"/>
      <c r="F222" s="5" t="n"/>
      <c r="G222" s="13" t="n"/>
      <c r="H222" s="14" t="n"/>
      <c r="I222" s="17" t="n"/>
      <c r="J222" s="17" t="n"/>
      <c r="K222" s="5" t="n"/>
      <c r="L222" s="18">
        <f>IF(OR(A222&amp;""="",NOT(ISNUMBER(H222)),NOT(ISNUMBER(I222))),"",IF(K222="ملغي",0,ROUND(H222*I222,2)))</f>
        <v/>
      </c>
      <c r="M222" s="18">
        <f>IF(L222="","",IF(K222="ملغي",0,ROUND(H222*N(J222),2)))</f>
        <v/>
      </c>
      <c r="N222" s="18">
        <f>IF(L222="","",ROUND(L222-M222,2))</f>
        <v/>
      </c>
      <c r="O222" s="18">
        <f>IF(A222&amp;""="","",SUMIFS('الدفعات'!$C$6:$C$2005,'الدفعات'!$B$6:$B$2005,A222&amp;""))</f>
        <v/>
      </c>
      <c r="P222" s="18">
        <f>IF(L222="","",IF(K222="ملغي","",ROUND(L222-O222,2)))</f>
        <v/>
      </c>
      <c r="Q222" s="6">
        <f>IF(A222&amp;""="","",IF(L222="","بيانات ناقصة",IF(K222="ملغي",IF(O222&gt;0,"ملغي - يُراجع المدفوع","ملغي"),IF(P222&gt;0,IF(O222=0,"لم يدفع","دفع جزءًا"),IF(P222&lt;0,"مدفوع زيادة","مسدد")))))</f>
        <v/>
      </c>
      <c r="R222" s="19">
        <f>IF(OR(A222&amp;""="",NOT(ISNUMBER(G222))),"",G222-'الإعدادات'!$B$4)</f>
        <v/>
      </c>
      <c r="S222" s="6">
        <f>IF(OR(R222="",K222="ملغي"),"",IF(N(P222)&lt;=0,"",IF(R222&lt;0,"سافر وعليه متبقي",IF(R222&lt;='الإعدادات'!$B$5,"سفر قريب ومتبقي",""))))</f>
        <v/>
      </c>
      <c r="T222" s="19">
        <f>IF(ISNUMBER(P222),IF(P222&gt;0,COUNTIFS($P$6:$P$1005,"&gt;"&amp;P222)+COUNTIFS($P$6:P222,P222),""),"")</f>
        <v/>
      </c>
    </row>
    <row r="223">
      <c r="A223" s="5" t="n"/>
      <c r="B223" s="13" t="n"/>
      <c r="C223" s="5" t="n"/>
      <c r="D223" s="16" t="n"/>
      <c r="E223" s="5" t="n"/>
      <c r="F223" s="5" t="n"/>
      <c r="G223" s="13" t="n"/>
      <c r="H223" s="14" t="n"/>
      <c r="I223" s="17" t="n"/>
      <c r="J223" s="17" t="n"/>
      <c r="K223" s="5" t="n"/>
      <c r="L223" s="18">
        <f>IF(OR(A223&amp;""="",NOT(ISNUMBER(H223)),NOT(ISNUMBER(I223))),"",IF(K223="ملغي",0,ROUND(H223*I223,2)))</f>
        <v/>
      </c>
      <c r="M223" s="18">
        <f>IF(L223="","",IF(K223="ملغي",0,ROUND(H223*N(J223),2)))</f>
        <v/>
      </c>
      <c r="N223" s="18">
        <f>IF(L223="","",ROUND(L223-M223,2))</f>
        <v/>
      </c>
      <c r="O223" s="18">
        <f>IF(A223&amp;""="","",SUMIFS('الدفعات'!$C$6:$C$2005,'الدفعات'!$B$6:$B$2005,A223&amp;""))</f>
        <v/>
      </c>
      <c r="P223" s="18">
        <f>IF(L223="","",IF(K223="ملغي","",ROUND(L223-O223,2)))</f>
        <v/>
      </c>
      <c r="Q223" s="6">
        <f>IF(A223&amp;""="","",IF(L223="","بيانات ناقصة",IF(K223="ملغي",IF(O223&gt;0,"ملغي - يُراجع المدفوع","ملغي"),IF(P223&gt;0,IF(O223=0,"لم يدفع","دفع جزءًا"),IF(P223&lt;0,"مدفوع زيادة","مسدد")))))</f>
        <v/>
      </c>
      <c r="R223" s="19">
        <f>IF(OR(A223&amp;""="",NOT(ISNUMBER(G223))),"",G223-'الإعدادات'!$B$4)</f>
        <v/>
      </c>
      <c r="S223" s="6">
        <f>IF(OR(R223="",K223="ملغي"),"",IF(N(P223)&lt;=0,"",IF(R223&lt;0,"سافر وعليه متبقي",IF(R223&lt;='الإعدادات'!$B$5,"سفر قريب ومتبقي",""))))</f>
        <v/>
      </c>
      <c r="T223" s="19">
        <f>IF(ISNUMBER(P223),IF(P223&gt;0,COUNTIFS($P$6:$P$1005,"&gt;"&amp;P223)+COUNTIFS($P$6:P223,P223),""),"")</f>
        <v/>
      </c>
    </row>
    <row r="224">
      <c r="A224" s="5" t="n"/>
      <c r="B224" s="13" t="n"/>
      <c r="C224" s="5" t="n"/>
      <c r="D224" s="16" t="n"/>
      <c r="E224" s="5" t="n"/>
      <c r="F224" s="5" t="n"/>
      <c r="G224" s="13" t="n"/>
      <c r="H224" s="14" t="n"/>
      <c r="I224" s="17" t="n"/>
      <c r="J224" s="17" t="n"/>
      <c r="K224" s="5" t="n"/>
      <c r="L224" s="18">
        <f>IF(OR(A224&amp;""="",NOT(ISNUMBER(H224)),NOT(ISNUMBER(I224))),"",IF(K224="ملغي",0,ROUND(H224*I224,2)))</f>
        <v/>
      </c>
      <c r="M224" s="18">
        <f>IF(L224="","",IF(K224="ملغي",0,ROUND(H224*N(J224),2)))</f>
        <v/>
      </c>
      <c r="N224" s="18">
        <f>IF(L224="","",ROUND(L224-M224,2))</f>
        <v/>
      </c>
      <c r="O224" s="18">
        <f>IF(A224&amp;""="","",SUMIFS('الدفعات'!$C$6:$C$2005,'الدفعات'!$B$6:$B$2005,A224&amp;""))</f>
        <v/>
      </c>
      <c r="P224" s="18">
        <f>IF(L224="","",IF(K224="ملغي","",ROUND(L224-O224,2)))</f>
        <v/>
      </c>
      <c r="Q224" s="6">
        <f>IF(A224&amp;""="","",IF(L224="","بيانات ناقصة",IF(K224="ملغي",IF(O224&gt;0,"ملغي - يُراجع المدفوع","ملغي"),IF(P224&gt;0,IF(O224=0,"لم يدفع","دفع جزءًا"),IF(P224&lt;0,"مدفوع زيادة","مسدد")))))</f>
        <v/>
      </c>
      <c r="R224" s="19">
        <f>IF(OR(A224&amp;""="",NOT(ISNUMBER(G224))),"",G224-'الإعدادات'!$B$4)</f>
        <v/>
      </c>
      <c r="S224" s="6">
        <f>IF(OR(R224="",K224="ملغي"),"",IF(N(P224)&lt;=0,"",IF(R224&lt;0,"سافر وعليه متبقي",IF(R224&lt;='الإعدادات'!$B$5,"سفر قريب ومتبقي",""))))</f>
        <v/>
      </c>
      <c r="T224" s="19">
        <f>IF(ISNUMBER(P224),IF(P224&gt;0,COUNTIFS($P$6:$P$1005,"&gt;"&amp;P224)+COUNTIFS($P$6:P224,P224),""),"")</f>
        <v/>
      </c>
    </row>
    <row r="225">
      <c r="A225" s="5" t="n"/>
      <c r="B225" s="13" t="n"/>
      <c r="C225" s="5" t="n"/>
      <c r="D225" s="16" t="n"/>
      <c r="E225" s="5" t="n"/>
      <c r="F225" s="5" t="n"/>
      <c r="G225" s="13" t="n"/>
      <c r="H225" s="14" t="n"/>
      <c r="I225" s="17" t="n"/>
      <c r="J225" s="17" t="n"/>
      <c r="K225" s="5" t="n"/>
      <c r="L225" s="18">
        <f>IF(OR(A225&amp;""="",NOT(ISNUMBER(H225)),NOT(ISNUMBER(I225))),"",IF(K225="ملغي",0,ROUND(H225*I225,2)))</f>
        <v/>
      </c>
      <c r="M225" s="18">
        <f>IF(L225="","",IF(K225="ملغي",0,ROUND(H225*N(J225),2)))</f>
        <v/>
      </c>
      <c r="N225" s="18">
        <f>IF(L225="","",ROUND(L225-M225,2))</f>
        <v/>
      </c>
      <c r="O225" s="18">
        <f>IF(A225&amp;""="","",SUMIFS('الدفعات'!$C$6:$C$2005,'الدفعات'!$B$6:$B$2005,A225&amp;""))</f>
        <v/>
      </c>
      <c r="P225" s="18">
        <f>IF(L225="","",IF(K225="ملغي","",ROUND(L225-O225,2)))</f>
        <v/>
      </c>
      <c r="Q225" s="6">
        <f>IF(A225&amp;""="","",IF(L225="","بيانات ناقصة",IF(K225="ملغي",IF(O225&gt;0,"ملغي - يُراجع المدفوع","ملغي"),IF(P225&gt;0,IF(O225=0,"لم يدفع","دفع جزءًا"),IF(P225&lt;0,"مدفوع زيادة","مسدد")))))</f>
        <v/>
      </c>
      <c r="R225" s="19">
        <f>IF(OR(A225&amp;""="",NOT(ISNUMBER(G225))),"",G225-'الإعدادات'!$B$4)</f>
        <v/>
      </c>
      <c r="S225" s="6">
        <f>IF(OR(R225="",K225="ملغي"),"",IF(N(P225)&lt;=0,"",IF(R225&lt;0,"سافر وعليه متبقي",IF(R225&lt;='الإعدادات'!$B$5,"سفر قريب ومتبقي",""))))</f>
        <v/>
      </c>
      <c r="T225" s="19">
        <f>IF(ISNUMBER(P225),IF(P225&gt;0,COUNTIFS($P$6:$P$1005,"&gt;"&amp;P225)+COUNTIFS($P$6:P225,P225),""),"")</f>
        <v/>
      </c>
    </row>
    <row r="226">
      <c r="A226" s="5" t="n"/>
      <c r="B226" s="13" t="n"/>
      <c r="C226" s="5" t="n"/>
      <c r="D226" s="16" t="n"/>
      <c r="E226" s="5" t="n"/>
      <c r="F226" s="5" t="n"/>
      <c r="G226" s="13" t="n"/>
      <c r="H226" s="14" t="n"/>
      <c r="I226" s="17" t="n"/>
      <c r="J226" s="17" t="n"/>
      <c r="K226" s="5" t="n"/>
      <c r="L226" s="18">
        <f>IF(OR(A226&amp;""="",NOT(ISNUMBER(H226)),NOT(ISNUMBER(I226))),"",IF(K226="ملغي",0,ROUND(H226*I226,2)))</f>
        <v/>
      </c>
      <c r="M226" s="18">
        <f>IF(L226="","",IF(K226="ملغي",0,ROUND(H226*N(J226),2)))</f>
        <v/>
      </c>
      <c r="N226" s="18">
        <f>IF(L226="","",ROUND(L226-M226,2))</f>
        <v/>
      </c>
      <c r="O226" s="18">
        <f>IF(A226&amp;""="","",SUMIFS('الدفعات'!$C$6:$C$2005,'الدفعات'!$B$6:$B$2005,A226&amp;""))</f>
        <v/>
      </c>
      <c r="P226" s="18">
        <f>IF(L226="","",IF(K226="ملغي","",ROUND(L226-O226,2)))</f>
        <v/>
      </c>
      <c r="Q226" s="6">
        <f>IF(A226&amp;""="","",IF(L226="","بيانات ناقصة",IF(K226="ملغي",IF(O226&gt;0,"ملغي - يُراجع المدفوع","ملغي"),IF(P226&gt;0,IF(O226=0,"لم يدفع","دفع جزءًا"),IF(P226&lt;0,"مدفوع زيادة","مسدد")))))</f>
        <v/>
      </c>
      <c r="R226" s="19">
        <f>IF(OR(A226&amp;""="",NOT(ISNUMBER(G226))),"",G226-'الإعدادات'!$B$4)</f>
        <v/>
      </c>
      <c r="S226" s="6">
        <f>IF(OR(R226="",K226="ملغي"),"",IF(N(P226)&lt;=0,"",IF(R226&lt;0,"سافر وعليه متبقي",IF(R226&lt;='الإعدادات'!$B$5,"سفر قريب ومتبقي",""))))</f>
        <v/>
      </c>
      <c r="T226" s="19">
        <f>IF(ISNUMBER(P226),IF(P226&gt;0,COUNTIFS($P$6:$P$1005,"&gt;"&amp;P226)+COUNTIFS($P$6:P226,P226),""),"")</f>
        <v/>
      </c>
    </row>
    <row r="227">
      <c r="A227" s="5" t="n"/>
      <c r="B227" s="13" t="n"/>
      <c r="C227" s="5" t="n"/>
      <c r="D227" s="16" t="n"/>
      <c r="E227" s="5" t="n"/>
      <c r="F227" s="5" t="n"/>
      <c r="G227" s="13" t="n"/>
      <c r="H227" s="14" t="n"/>
      <c r="I227" s="17" t="n"/>
      <c r="J227" s="17" t="n"/>
      <c r="K227" s="5" t="n"/>
      <c r="L227" s="18">
        <f>IF(OR(A227&amp;""="",NOT(ISNUMBER(H227)),NOT(ISNUMBER(I227))),"",IF(K227="ملغي",0,ROUND(H227*I227,2)))</f>
        <v/>
      </c>
      <c r="M227" s="18">
        <f>IF(L227="","",IF(K227="ملغي",0,ROUND(H227*N(J227),2)))</f>
        <v/>
      </c>
      <c r="N227" s="18">
        <f>IF(L227="","",ROUND(L227-M227,2))</f>
        <v/>
      </c>
      <c r="O227" s="18">
        <f>IF(A227&amp;""="","",SUMIFS('الدفعات'!$C$6:$C$2005,'الدفعات'!$B$6:$B$2005,A227&amp;""))</f>
        <v/>
      </c>
      <c r="P227" s="18">
        <f>IF(L227="","",IF(K227="ملغي","",ROUND(L227-O227,2)))</f>
        <v/>
      </c>
      <c r="Q227" s="6">
        <f>IF(A227&amp;""="","",IF(L227="","بيانات ناقصة",IF(K227="ملغي",IF(O227&gt;0,"ملغي - يُراجع المدفوع","ملغي"),IF(P227&gt;0,IF(O227=0,"لم يدفع","دفع جزءًا"),IF(P227&lt;0,"مدفوع زيادة","مسدد")))))</f>
        <v/>
      </c>
      <c r="R227" s="19">
        <f>IF(OR(A227&amp;""="",NOT(ISNUMBER(G227))),"",G227-'الإعدادات'!$B$4)</f>
        <v/>
      </c>
      <c r="S227" s="6">
        <f>IF(OR(R227="",K227="ملغي"),"",IF(N(P227)&lt;=0,"",IF(R227&lt;0,"سافر وعليه متبقي",IF(R227&lt;='الإعدادات'!$B$5,"سفر قريب ومتبقي",""))))</f>
        <v/>
      </c>
      <c r="T227" s="19">
        <f>IF(ISNUMBER(P227),IF(P227&gt;0,COUNTIFS($P$6:$P$1005,"&gt;"&amp;P227)+COUNTIFS($P$6:P227,P227),""),"")</f>
        <v/>
      </c>
    </row>
    <row r="228">
      <c r="A228" s="5" t="n"/>
      <c r="B228" s="13" t="n"/>
      <c r="C228" s="5" t="n"/>
      <c r="D228" s="16" t="n"/>
      <c r="E228" s="5" t="n"/>
      <c r="F228" s="5" t="n"/>
      <c r="G228" s="13" t="n"/>
      <c r="H228" s="14" t="n"/>
      <c r="I228" s="17" t="n"/>
      <c r="J228" s="17" t="n"/>
      <c r="K228" s="5" t="n"/>
      <c r="L228" s="18">
        <f>IF(OR(A228&amp;""="",NOT(ISNUMBER(H228)),NOT(ISNUMBER(I228))),"",IF(K228="ملغي",0,ROUND(H228*I228,2)))</f>
        <v/>
      </c>
      <c r="M228" s="18">
        <f>IF(L228="","",IF(K228="ملغي",0,ROUND(H228*N(J228),2)))</f>
        <v/>
      </c>
      <c r="N228" s="18">
        <f>IF(L228="","",ROUND(L228-M228,2))</f>
        <v/>
      </c>
      <c r="O228" s="18">
        <f>IF(A228&amp;""="","",SUMIFS('الدفعات'!$C$6:$C$2005,'الدفعات'!$B$6:$B$2005,A228&amp;""))</f>
        <v/>
      </c>
      <c r="P228" s="18">
        <f>IF(L228="","",IF(K228="ملغي","",ROUND(L228-O228,2)))</f>
        <v/>
      </c>
      <c r="Q228" s="6">
        <f>IF(A228&amp;""="","",IF(L228="","بيانات ناقصة",IF(K228="ملغي",IF(O228&gt;0,"ملغي - يُراجع المدفوع","ملغي"),IF(P228&gt;0,IF(O228=0,"لم يدفع","دفع جزءًا"),IF(P228&lt;0,"مدفوع زيادة","مسدد")))))</f>
        <v/>
      </c>
      <c r="R228" s="19">
        <f>IF(OR(A228&amp;""="",NOT(ISNUMBER(G228))),"",G228-'الإعدادات'!$B$4)</f>
        <v/>
      </c>
      <c r="S228" s="6">
        <f>IF(OR(R228="",K228="ملغي"),"",IF(N(P228)&lt;=0,"",IF(R228&lt;0,"سافر وعليه متبقي",IF(R228&lt;='الإعدادات'!$B$5,"سفر قريب ومتبقي",""))))</f>
        <v/>
      </c>
      <c r="T228" s="19">
        <f>IF(ISNUMBER(P228),IF(P228&gt;0,COUNTIFS($P$6:$P$1005,"&gt;"&amp;P228)+COUNTIFS($P$6:P228,P228),""),"")</f>
        <v/>
      </c>
    </row>
    <row r="229">
      <c r="A229" s="5" t="n"/>
      <c r="B229" s="13" t="n"/>
      <c r="C229" s="5" t="n"/>
      <c r="D229" s="16" t="n"/>
      <c r="E229" s="5" t="n"/>
      <c r="F229" s="5" t="n"/>
      <c r="G229" s="13" t="n"/>
      <c r="H229" s="14" t="n"/>
      <c r="I229" s="17" t="n"/>
      <c r="J229" s="17" t="n"/>
      <c r="K229" s="5" t="n"/>
      <c r="L229" s="18">
        <f>IF(OR(A229&amp;""="",NOT(ISNUMBER(H229)),NOT(ISNUMBER(I229))),"",IF(K229="ملغي",0,ROUND(H229*I229,2)))</f>
        <v/>
      </c>
      <c r="M229" s="18">
        <f>IF(L229="","",IF(K229="ملغي",0,ROUND(H229*N(J229),2)))</f>
        <v/>
      </c>
      <c r="N229" s="18">
        <f>IF(L229="","",ROUND(L229-M229,2))</f>
        <v/>
      </c>
      <c r="O229" s="18">
        <f>IF(A229&amp;""="","",SUMIFS('الدفعات'!$C$6:$C$2005,'الدفعات'!$B$6:$B$2005,A229&amp;""))</f>
        <v/>
      </c>
      <c r="P229" s="18">
        <f>IF(L229="","",IF(K229="ملغي","",ROUND(L229-O229,2)))</f>
        <v/>
      </c>
      <c r="Q229" s="6">
        <f>IF(A229&amp;""="","",IF(L229="","بيانات ناقصة",IF(K229="ملغي",IF(O229&gt;0,"ملغي - يُراجع المدفوع","ملغي"),IF(P229&gt;0,IF(O229=0,"لم يدفع","دفع جزءًا"),IF(P229&lt;0,"مدفوع زيادة","مسدد")))))</f>
        <v/>
      </c>
      <c r="R229" s="19">
        <f>IF(OR(A229&amp;""="",NOT(ISNUMBER(G229))),"",G229-'الإعدادات'!$B$4)</f>
        <v/>
      </c>
      <c r="S229" s="6">
        <f>IF(OR(R229="",K229="ملغي"),"",IF(N(P229)&lt;=0,"",IF(R229&lt;0,"سافر وعليه متبقي",IF(R229&lt;='الإعدادات'!$B$5,"سفر قريب ومتبقي",""))))</f>
        <v/>
      </c>
      <c r="T229" s="19">
        <f>IF(ISNUMBER(P229),IF(P229&gt;0,COUNTIFS($P$6:$P$1005,"&gt;"&amp;P229)+COUNTIFS($P$6:P229,P229),""),"")</f>
        <v/>
      </c>
    </row>
    <row r="230">
      <c r="A230" s="5" t="n"/>
      <c r="B230" s="13" t="n"/>
      <c r="C230" s="5" t="n"/>
      <c r="D230" s="16" t="n"/>
      <c r="E230" s="5" t="n"/>
      <c r="F230" s="5" t="n"/>
      <c r="G230" s="13" t="n"/>
      <c r="H230" s="14" t="n"/>
      <c r="I230" s="17" t="n"/>
      <c r="J230" s="17" t="n"/>
      <c r="K230" s="5" t="n"/>
      <c r="L230" s="18">
        <f>IF(OR(A230&amp;""="",NOT(ISNUMBER(H230)),NOT(ISNUMBER(I230))),"",IF(K230="ملغي",0,ROUND(H230*I230,2)))</f>
        <v/>
      </c>
      <c r="M230" s="18">
        <f>IF(L230="","",IF(K230="ملغي",0,ROUND(H230*N(J230),2)))</f>
        <v/>
      </c>
      <c r="N230" s="18">
        <f>IF(L230="","",ROUND(L230-M230,2))</f>
        <v/>
      </c>
      <c r="O230" s="18">
        <f>IF(A230&amp;""="","",SUMIFS('الدفعات'!$C$6:$C$2005,'الدفعات'!$B$6:$B$2005,A230&amp;""))</f>
        <v/>
      </c>
      <c r="P230" s="18">
        <f>IF(L230="","",IF(K230="ملغي","",ROUND(L230-O230,2)))</f>
        <v/>
      </c>
      <c r="Q230" s="6">
        <f>IF(A230&amp;""="","",IF(L230="","بيانات ناقصة",IF(K230="ملغي",IF(O230&gt;0,"ملغي - يُراجع المدفوع","ملغي"),IF(P230&gt;0,IF(O230=0,"لم يدفع","دفع جزءًا"),IF(P230&lt;0,"مدفوع زيادة","مسدد")))))</f>
        <v/>
      </c>
      <c r="R230" s="19">
        <f>IF(OR(A230&amp;""="",NOT(ISNUMBER(G230))),"",G230-'الإعدادات'!$B$4)</f>
        <v/>
      </c>
      <c r="S230" s="6">
        <f>IF(OR(R230="",K230="ملغي"),"",IF(N(P230)&lt;=0,"",IF(R230&lt;0,"سافر وعليه متبقي",IF(R230&lt;='الإعدادات'!$B$5,"سفر قريب ومتبقي",""))))</f>
        <v/>
      </c>
      <c r="T230" s="19">
        <f>IF(ISNUMBER(P230),IF(P230&gt;0,COUNTIFS($P$6:$P$1005,"&gt;"&amp;P230)+COUNTIFS($P$6:P230,P230),""),"")</f>
        <v/>
      </c>
    </row>
    <row r="231">
      <c r="A231" s="5" t="n"/>
      <c r="B231" s="13" t="n"/>
      <c r="C231" s="5" t="n"/>
      <c r="D231" s="16" t="n"/>
      <c r="E231" s="5" t="n"/>
      <c r="F231" s="5" t="n"/>
      <c r="G231" s="13" t="n"/>
      <c r="H231" s="14" t="n"/>
      <c r="I231" s="17" t="n"/>
      <c r="J231" s="17" t="n"/>
      <c r="K231" s="5" t="n"/>
      <c r="L231" s="18">
        <f>IF(OR(A231&amp;""="",NOT(ISNUMBER(H231)),NOT(ISNUMBER(I231))),"",IF(K231="ملغي",0,ROUND(H231*I231,2)))</f>
        <v/>
      </c>
      <c r="M231" s="18">
        <f>IF(L231="","",IF(K231="ملغي",0,ROUND(H231*N(J231),2)))</f>
        <v/>
      </c>
      <c r="N231" s="18">
        <f>IF(L231="","",ROUND(L231-M231,2))</f>
        <v/>
      </c>
      <c r="O231" s="18">
        <f>IF(A231&amp;""="","",SUMIFS('الدفعات'!$C$6:$C$2005,'الدفعات'!$B$6:$B$2005,A231&amp;""))</f>
        <v/>
      </c>
      <c r="P231" s="18">
        <f>IF(L231="","",IF(K231="ملغي","",ROUND(L231-O231,2)))</f>
        <v/>
      </c>
      <c r="Q231" s="6">
        <f>IF(A231&amp;""="","",IF(L231="","بيانات ناقصة",IF(K231="ملغي",IF(O231&gt;0,"ملغي - يُراجع المدفوع","ملغي"),IF(P231&gt;0,IF(O231=0,"لم يدفع","دفع جزءًا"),IF(P231&lt;0,"مدفوع زيادة","مسدد")))))</f>
        <v/>
      </c>
      <c r="R231" s="19">
        <f>IF(OR(A231&amp;""="",NOT(ISNUMBER(G231))),"",G231-'الإعدادات'!$B$4)</f>
        <v/>
      </c>
      <c r="S231" s="6">
        <f>IF(OR(R231="",K231="ملغي"),"",IF(N(P231)&lt;=0,"",IF(R231&lt;0,"سافر وعليه متبقي",IF(R231&lt;='الإعدادات'!$B$5,"سفر قريب ومتبقي",""))))</f>
        <v/>
      </c>
      <c r="T231" s="19">
        <f>IF(ISNUMBER(P231),IF(P231&gt;0,COUNTIFS($P$6:$P$1005,"&gt;"&amp;P231)+COUNTIFS($P$6:P231,P231),""),"")</f>
        <v/>
      </c>
    </row>
    <row r="232">
      <c r="A232" s="5" t="n"/>
      <c r="B232" s="13" t="n"/>
      <c r="C232" s="5" t="n"/>
      <c r="D232" s="16" t="n"/>
      <c r="E232" s="5" t="n"/>
      <c r="F232" s="5" t="n"/>
      <c r="G232" s="13" t="n"/>
      <c r="H232" s="14" t="n"/>
      <c r="I232" s="17" t="n"/>
      <c r="J232" s="17" t="n"/>
      <c r="K232" s="5" t="n"/>
      <c r="L232" s="18">
        <f>IF(OR(A232&amp;""="",NOT(ISNUMBER(H232)),NOT(ISNUMBER(I232))),"",IF(K232="ملغي",0,ROUND(H232*I232,2)))</f>
        <v/>
      </c>
      <c r="M232" s="18">
        <f>IF(L232="","",IF(K232="ملغي",0,ROUND(H232*N(J232),2)))</f>
        <v/>
      </c>
      <c r="N232" s="18">
        <f>IF(L232="","",ROUND(L232-M232,2))</f>
        <v/>
      </c>
      <c r="O232" s="18">
        <f>IF(A232&amp;""="","",SUMIFS('الدفعات'!$C$6:$C$2005,'الدفعات'!$B$6:$B$2005,A232&amp;""))</f>
        <v/>
      </c>
      <c r="P232" s="18">
        <f>IF(L232="","",IF(K232="ملغي","",ROUND(L232-O232,2)))</f>
        <v/>
      </c>
      <c r="Q232" s="6">
        <f>IF(A232&amp;""="","",IF(L232="","بيانات ناقصة",IF(K232="ملغي",IF(O232&gt;0,"ملغي - يُراجع المدفوع","ملغي"),IF(P232&gt;0,IF(O232=0,"لم يدفع","دفع جزءًا"),IF(P232&lt;0,"مدفوع زيادة","مسدد")))))</f>
        <v/>
      </c>
      <c r="R232" s="19">
        <f>IF(OR(A232&amp;""="",NOT(ISNUMBER(G232))),"",G232-'الإعدادات'!$B$4)</f>
        <v/>
      </c>
      <c r="S232" s="6">
        <f>IF(OR(R232="",K232="ملغي"),"",IF(N(P232)&lt;=0,"",IF(R232&lt;0,"سافر وعليه متبقي",IF(R232&lt;='الإعدادات'!$B$5,"سفر قريب ومتبقي",""))))</f>
        <v/>
      </c>
      <c r="T232" s="19">
        <f>IF(ISNUMBER(P232),IF(P232&gt;0,COUNTIFS($P$6:$P$1005,"&gt;"&amp;P232)+COUNTIFS($P$6:P232,P232),""),"")</f>
        <v/>
      </c>
    </row>
    <row r="233">
      <c r="A233" s="5" t="n"/>
      <c r="B233" s="13" t="n"/>
      <c r="C233" s="5" t="n"/>
      <c r="D233" s="16" t="n"/>
      <c r="E233" s="5" t="n"/>
      <c r="F233" s="5" t="n"/>
      <c r="G233" s="13" t="n"/>
      <c r="H233" s="14" t="n"/>
      <c r="I233" s="17" t="n"/>
      <c r="J233" s="17" t="n"/>
      <c r="K233" s="5" t="n"/>
      <c r="L233" s="18">
        <f>IF(OR(A233&amp;""="",NOT(ISNUMBER(H233)),NOT(ISNUMBER(I233))),"",IF(K233="ملغي",0,ROUND(H233*I233,2)))</f>
        <v/>
      </c>
      <c r="M233" s="18">
        <f>IF(L233="","",IF(K233="ملغي",0,ROUND(H233*N(J233),2)))</f>
        <v/>
      </c>
      <c r="N233" s="18">
        <f>IF(L233="","",ROUND(L233-M233,2))</f>
        <v/>
      </c>
      <c r="O233" s="18">
        <f>IF(A233&amp;""="","",SUMIFS('الدفعات'!$C$6:$C$2005,'الدفعات'!$B$6:$B$2005,A233&amp;""))</f>
        <v/>
      </c>
      <c r="P233" s="18">
        <f>IF(L233="","",IF(K233="ملغي","",ROUND(L233-O233,2)))</f>
        <v/>
      </c>
      <c r="Q233" s="6">
        <f>IF(A233&amp;""="","",IF(L233="","بيانات ناقصة",IF(K233="ملغي",IF(O233&gt;0,"ملغي - يُراجع المدفوع","ملغي"),IF(P233&gt;0,IF(O233=0,"لم يدفع","دفع جزءًا"),IF(P233&lt;0,"مدفوع زيادة","مسدد")))))</f>
        <v/>
      </c>
      <c r="R233" s="19">
        <f>IF(OR(A233&amp;""="",NOT(ISNUMBER(G233))),"",G233-'الإعدادات'!$B$4)</f>
        <v/>
      </c>
      <c r="S233" s="6">
        <f>IF(OR(R233="",K233="ملغي"),"",IF(N(P233)&lt;=0,"",IF(R233&lt;0,"سافر وعليه متبقي",IF(R233&lt;='الإعدادات'!$B$5,"سفر قريب ومتبقي",""))))</f>
        <v/>
      </c>
      <c r="T233" s="19">
        <f>IF(ISNUMBER(P233),IF(P233&gt;0,COUNTIFS($P$6:$P$1005,"&gt;"&amp;P233)+COUNTIFS($P$6:P233,P233),""),"")</f>
        <v/>
      </c>
    </row>
    <row r="234">
      <c r="A234" s="5" t="n"/>
      <c r="B234" s="13" t="n"/>
      <c r="C234" s="5" t="n"/>
      <c r="D234" s="16" t="n"/>
      <c r="E234" s="5" t="n"/>
      <c r="F234" s="5" t="n"/>
      <c r="G234" s="13" t="n"/>
      <c r="H234" s="14" t="n"/>
      <c r="I234" s="17" t="n"/>
      <c r="J234" s="17" t="n"/>
      <c r="K234" s="5" t="n"/>
      <c r="L234" s="18">
        <f>IF(OR(A234&amp;""="",NOT(ISNUMBER(H234)),NOT(ISNUMBER(I234))),"",IF(K234="ملغي",0,ROUND(H234*I234,2)))</f>
        <v/>
      </c>
      <c r="M234" s="18">
        <f>IF(L234="","",IF(K234="ملغي",0,ROUND(H234*N(J234),2)))</f>
        <v/>
      </c>
      <c r="N234" s="18">
        <f>IF(L234="","",ROUND(L234-M234,2))</f>
        <v/>
      </c>
      <c r="O234" s="18">
        <f>IF(A234&amp;""="","",SUMIFS('الدفعات'!$C$6:$C$2005,'الدفعات'!$B$6:$B$2005,A234&amp;""))</f>
        <v/>
      </c>
      <c r="P234" s="18">
        <f>IF(L234="","",IF(K234="ملغي","",ROUND(L234-O234,2)))</f>
        <v/>
      </c>
      <c r="Q234" s="6">
        <f>IF(A234&amp;""="","",IF(L234="","بيانات ناقصة",IF(K234="ملغي",IF(O234&gt;0,"ملغي - يُراجع المدفوع","ملغي"),IF(P234&gt;0,IF(O234=0,"لم يدفع","دفع جزءًا"),IF(P234&lt;0,"مدفوع زيادة","مسدد")))))</f>
        <v/>
      </c>
      <c r="R234" s="19">
        <f>IF(OR(A234&amp;""="",NOT(ISNUMBER(G234))),"",G234-'الإعدادات'!$B$4)</f>
        <v/>
      </c>
      <c r="S234" s="6">
        <f>IF(OR(R234="",K234="ملغي"),"",IF(N(P234)&lt;=0,"",IF(R234&lt;0,"سافر وعليه متبقي",IF(R234&lt;='الإعدادات'!$B$5,"سفر قريب ومتبقي",""))))</f>
        <v/>
      </c>
      <c r="T234" s="19">
        <f>IF(ISNUMBER(P234),IF(P234&gt;0,COUNTIFS($P$6:$P$1005,"&gt;"&amp;P234)+COUNTIFS($P$6:P234,P234),""),"")</f>
        <v/>
      </c>
    </row>
    <row r="235">
      <c r="A235" s="5" t="n"/>
      <c r="B235" s="13" t="n"/>
      <c r="C235" s="5" t="n"/>
      <c r="D235" s="16" t="n"/>
      <c r="E235" s="5" t="n"/>
      <c r="F235" s="5" t="n"/>
      <c r="G235" s="13" t="n"/>
      <c r="H235" s="14" t="n"/>
      <c r="I235" s="17" t="n"/>
      <c r="J235" s="17" t="n"/>
      <c r="K235" s="5" t="n"/>
      <c r="L235" s="18">
        <f>IF(OR(A235&amp;""="",NOT(ISNUMBER(H235)),NOT(ISNUMBER(I235))),"",IF(K235="ملغي",0,ROUND(H235*I235,2)))</f>
        <v/>
      </c>
      <c r="M235" s="18">
        <f>IF(L235="","",IF(K235="ملغي",0,ROUND(H235*N(J235),2)))</f>
        <v/>
      </c>
      <c r="N235" s="18">
        <f>IF(L235="","",ROUND(L235-M235,2))</f>
        <v/>
      </c>
      <c r="O235" s="18">
        <f>IF(A235&amp;""="","",SUMIFS('الدفعات'!$C$6:$C$2005,'الدفعات'!$B$6:$B$2005,A235&amp;""))</f>
        <v/>
      </c>
      <c r="P235" s="18">
        <f>IF(L235="","",IF(K235="ملغي","",ROUND(L235-O235,2)))</f>
        <v/>
      </c>
      <c r="Q235" s="6">
        <f>IF(A235&amp;""="","",IF(L235="","بيانات ناقصة",IF(K235="ملغي",IF(O235&gt;0,"ملغي - يُراجع المدفوع","ملغي"),IF(P235&gt;0,IF(O235=0,"لم يدفع","دفع جزءًا"),IF(P235&lt;0,"مدفوع زيادة","مسدد")))))</f>
        <v/>
      </c>
      <c r="R235" s="19">
        <f>IF(OR(A235&amp;""="",NOT(ISNUMBER(G235))),"",G235-'الإعدادات'!$B$4)</f>
        <v/>
      </c>
      <c r="S235" s="6">
        <f>IF(OR(R235="",K235="ملغي"),"",IF(N(P235)&lt;=0,"",IF(R235&lt;0,"سافر وعليه متبقي",IF(R235&lt;='الإعدادات'!$B$5,"سفر قريب ومتبقي",""))))</f>
        <v/>
      </c>
      <c r="T235" s="19">
        <f>IF(ISNUMBER(P235),IF(P235&gt;0,COUNTIFS($P$6:$P$1005,"&gt;"&amp;P235)+COUNTIFS($P$6:P235,P235),""),"")</f>
        <v/>
      </c>
    </row>
    <row r="236">
      <c r="A236" s="5" t="n"/>
      <c r="B236" s="13" t="n"/>
      <c r="C236" s="5" t="n"/>
      <c r="D236" s="16" t="n"/>
      <c r="E236" s="5" t="n"/>
      <c r="F236" s="5" t="n"/>
      <c r="G236" s="13" t="n"/>
      <c r="H236" s="14" t="n"/>
      <c r="I236" s="17" t="n"/>
      <c r="J236" s="17" t="n"/>
      <c r="K236" s="5" t="n"/>
      <c r="L236" s="18">
        <f>IF(OR(A236&amp;""="",NOT(ISNUMBER(H236)),NOT(ISNUMBER(I236))),"",IF(K236="ملغي",0,ROUND(H236*I236,2)))</f>
        <v/>
      </c>
      <c r="M236" s="18">
        <f>IF(L236="","",IF(K236="ملغي",0,ROUND(H236*N(J236),2)))</f>
        <v/>
      </c>
      <c r="N236" s="18">
        <f>IF(L236="","",ROUND(L236-M236,2))</f>
        <v/>
      </c>
      <c r="O236" s="18">
        <f>IF(A236&amp;""="","",SUMIFS('الدفعات'!$C$6:$C$2005,'الدفعات'!$B$6:$B$2005,A236&amp;""))</f>
        <v/>
      </c>
      <c r="P236" s="18">
        <f>IF(L236="","",IF(K236="ملغي","",ROUND(L236-O236,2)))</f>
        <v/>
      </c>
      <c r="Q236" s="6">
        <f>IF(A236&amp;""="","",IF(L236="","بيانات ناقصة",IF(K236="ملغي",IF(O236&gt;0,"ملغي - يُراجع المدفوع","ملغي"),IF(P236&gt;0,IF(O236=0,"لم يدفع","دفع جزءًا"),IF(P236&lt;0,"مدفوع زيادة","مسدد")))))</f>
        <v/>
      </c>
      <c r="R236" s="19">
        <f>IF(OR(A236&amp;""="",NOT(ISNUMBER(G236))),"",G236-'الإعدادات'!$B$4)</f>
        <v/>
      </c>
      <c r="S236" s="6">
        <f>IF(OR(R236="",K236="ملغي"),"",IF(N(P236)&lt;=0,"",IF(R236&lt;0,"سافر وعليه متبقي",IF(R236&lt;='الإعدادات'!$B$5,"سفر قريب ومتبقي",""))))</f>
        <v/>
      </c>
      <c r="T236" s="19">
        <f>IF(ISNUMBER(P236),IF(P236&gt;0,COUNTIFS($P$6:$P$1005,"&gt;"&amp;P236)+COUNTIFS($P$6:P236,P236),""),"")</f>
        <v/>
      </c>
    </row>
    <row r="237">
      <c r="A237" s="5" t="n"/>
      <c r="B237" s="13" t="n"/>
      <c r="C237" s="5" t="n"/>
      <c r="D237" s="16" t="n"/>
      <c r="E237" s="5" t="n"/>
      <c r="F237" s="5" t="n"/>
      <c r="G237" s="13" t="n"/>
      <c r="H237" s="14" t="n"/>
      <c r="I237" s="17" t="n"/>
      <c r="J237" s="17" t="n"/>
      <c r="K237" s="5" t="n"/>
      <c r="L237" s="18">
        <f>IF(OR(A237&amp;""="",NOT(ISNUMBER(H237)),NOT(ISNUMBER(I237))),"",IF(K237="ملغي",0,ROUND(H237*I237,2)))</f>
        <v/>
      </c>
      <c r="M237" s="18">
        <f>IF(L237="","",IF(K237="ملغي",0,ROUND(H237*N(J237),2)))</f>
        <v/>
      </c>
      <c r="N237" s="18">
        <f>IF(L237="","",ROUND(L237-M237,2))</f>
        <v/>
      </c>
      <c r="O237" s="18">
        <f>IF(A237&amp;""="","",SUMIFS('الدفعات'!$C$6:$C$2005,'الدفعات'!$B$6:$B$2005,A237&amp;""))</f>
        <v/>
      </c>
      <c r="P237" s="18">
        <f>IF(L237="","",IF(K237="ملغي","",ROUND(L237-O237,2)))</f>
        <v/>
      </c>
      <c r="Q237" s="6">
        <f>IF(A237&amp;""="","",IF(L237="","بيانات ناقصة",IF(K237="ملغي",IF(O237&gt;0,"ملغي - يُراجع المدفوع","ملغي"),IF(P237&gt;0,IF(O237=0,"لم يدفع","دفع جزءًا"),IF(P237&lt;0,"مدفوع زيادة","مسدد")))))</f>
        <v/>
      </c>
      <c r="R237" s="19">
        <f>IF(OR(A237&amp;""="",NOT(ISNUMBER(G237))),"",G237-'الإعدادات'!$B$4)</f>
        <v/>
      </c>
      <c r="S237" s="6">
        <f>IF(OR(R237="",K237="ملغي"),"",IF(N(P237)&lt;=0,"",IF(R237&lt;0,"سافر وعليه متبقي",IF(R237&lt;='الإعدادات'!$B$5,"سفر قريب ومتبقي",""))))</f>
        <v/>
      </c>
      <c r="T237" s="19">
        <f>IF(ISNUMBER(P237),IF(P237&gt;0,COUNTIFS($P$6:$P$1005,"&gt;"&amp;P237)+COUNTIFS($P$6:P237,P237),""),"")</f>
        <v/>
      </c>
    </row>
    <row r="238">
      <c r="A238" s="5" t="n"/>
      <c r="B238" s="13" t="n"/>
      <c r="C238" s="5" t="n"/>
      <c r="D238" s="16" t="n"/>
      <c r="E238" s="5" t="n"/>
      <c r="F238" s="5" t="n"/>
      <c r="G238" s="13" t="n"/>
      <c r="H238" s="14" t="n"/>
      <c r="I238" s="17" t="n"/>
      <c r="J238" s="17" t="n"/>
      <c r="K238" s="5" t="n"/>
      <c r="L238" s="18">
        <f>IF(OR(A238&amp;""="",NOT(ISNUMBER(H238)),NOT(ISNUMBER(I238))),"",IF(K238="ملغي",0,ROUND(H238*I238,2)))</f>
        <v/>
      </c>
      <c r="M238" s="18">
        <f>IF(L238="","",IF(K238="ملغي",0,ROUND(H238*N(J238),2)))</f>
        <v/>
      </c>
      <c r="N238" s="18">
        <f>IF(L238="","",ROUND(L238-M238,2))</f>
        <v/>
      </c>
      <c r="O238" s="18">
        <f>IF(A238&amp;""="","",SUMIFS('الدفعات'!$C$6:$C$2005,'الدفعات'!$B$6:$B$2005,A238&amp;""))</f>
        <v/>
      </c>
      <c r="P238" s="18">
        <f>IF(L238="","",IF(K238="ملغي","",ROUND(L238-O238,2)))</f>
        <v/>
      </c>
      <c r="Q238" s="6">
        <f>IF(A238&amp;""="","",IF(L238="","بيانات ناقصة",IF(K238="ملغي",IF(O238&gt;0,"ملغي - يُراجع المدفوع","ملغي"),IF(P238&gt;0,IF(O238=0,"لم يدفع","دفع جزءًا"),IF(P238&lt;0,"مدفوع زيادة","مسدد")))))</f>
        <v/>
      </c>
      <c r="R238" s="19">
        <f>IF(OR(A238&amp;""="",NOT(ISNUMBER(G238))),"",G238-'الإعدادات'!$B$4)</f>
        <v/>
      </c>
      <c r="S238" s="6">
        <f>IF(OR(R238="",K238="ملغي"),"",IF(N(P238)&lt;=0,"",IF(R238&lt;0,"سافر وعليه متبقي",IF(R238&lt;='الإعدادات'!$B$5,"سفر قريب ومتبقي",""))))</f>
        <v/>
      </c>
      <c r="T238" s="19">
        <f>IF(ISNUMBER(P238),IF(P238&gt;0,COUNTIFS($P$6:$P$1005,"&gt;"&amp;P238)+COUNTIFS($P$6:P238,P238),""),"")</f>
        <v/>
      </c>
    </row>
    <row r="239">
      <c r="A239" s="5" t="n"/>
      <c r="B239" s="13" t="n"/>
      <c r="C239" s="5" t="n"/>
      <c r="D239" s="16" t="n"/>
      <c r="E239" s="5" t="n"/>
      <c r="F239" s="5" t="n"/>
      <c r="G239" s="13" t="n"/>
      <c r="H239" s="14" t="n"/>
      <c r="I239" s="17" t="n"/>
      <c r="J239" s="17" t="n"/>
      <c r="K239" s="5" t="n"/>
      <c r="L239" s="18">
        <f>IF(OR(A239&amp;""="",NOT(ISNUMBER(H239)),NOT(ISNUMBER(I239))),"",IF(K239="ملغي",0,ROUND(H239*I239,2)))</f>
        <v/>
      </c>
      <c r="M239" s="18">
        <f>IF(L239="","",IF(K239="ملغي",0,ROUND(H239*N(J239),2)))</f>
        <v/>
      </c>
      <c r="N239" s="18">
        <f>IF(L239="","",ROUND(L239-M239,2))</f>
        <v/>
      </c>
      <c r="O239" s="18">
        <f>IF(A239&amp;""="","",SUMIFS('الدفعات'!$C$6:$C$2005,'الدفعات'!$B$6:$B$2005,A239&amp;""))</f>
        <v/>
      </c>
      <c r="P239" s="18">
        <f>IF(L239="","",IF(K239="ملغي","",ROUND(L239-O239,2)))</f>
        <v/>
      </c>
      <c r="Q239" s="6">
        <f>IF(A239&amp;""="","",IF(L239="","بيانات ناقصة",IF(K239="ملغي",IF(O239&gt;0,"ملغي - يُراجع المدفوع","ملغي"),IF(P239&gt;0,IF(O239=0,"لم يدفع","دفع جزءًا"),IF(P239&lt;0,"مدفوع زيادة","مسدد")))))</f>
        <v/>
      </c>
      <c r="R239" s="19">
        <f>IF(OR(A239&amp;""="",NOT(ISNUMBER(G239))),"",G239-'الإعدادات'!$B$4)</f>
        <v/>
      </c>
      <c r="S239" s="6">
        <f>IF(OR(R239="",K239="ملغي"),"",IF(N(P239)&lt;=0,"",IF(R239&lt;0,"سافر وعليه متبقي",IF(R239&lt;='الإعدادات'!$B$5,"سفر قريب ومتبقي",""))))</f>
        <v/>
      </c>
      <c r="T239" s="19">
        <f>IF(ISNUMBER(P239),IF(P239&gt;0,COUNTIFS($P$6:$P$1005,"&gt;"&amp;P239)+COUNTIFS($P$6:P239,P239),""),"")</f>
        <v/>
      </c>
    </row>
    <row r="240">
      <c r="A240" s="5" t="n"/>
      <c r="B240" s="13" t="n"/>
      <c r="C240" s="5" t="n"/>
      <c r="D240" s="16" t="n"/>
      <c r="E240" s="5" t="n"/>
      <c r="F240" s="5" t="n"/>
      <c r="G240" s="13" t="n"/>
      <c r="H240" s="14" t="n"/>
      <c r="I240" s="17" t="n"/>
      <c r="J240" s="17" t="n"/>
      <c r="K240" s="5" t="n"/>
      <c r="L240" s="18">
        <f>IF(OR(A240&amp;""="",NOT(ISNUMBER(H240)),NOT(ISNUMBER(I240))),"",IF(K240="ملغي",0,ROUND(H240*I240,2)))</f>
        <v/>
      </c>
      <c r="M240" s="18">
        <f>IF(L240="","",IF(K240="ملغي",0,ROUND(H240*N(J240),2)))</f>
        <v/>
      </c>
      <c r="N240" s="18">
        <f>IF(L240="","",ROUND(L240-M240,2))</f>
        <v/>
      </c>
      <c r="O240" s="18">
        <f>IF(A240&amp;""="","",SUMIFS('الدفعات'!$C$6:$C$2005,'الدفعات'!$B$6:$B$2005,A240&amp;""))</f>
        <v/>
      </c>
      <c r="P240" s="18">
        <f>IF(L240="","",IF(K240="ملغي","",ROUND(L240-O240,2)))</f>
        <v/>
      </c>
      <c r="Q240" s="6">
        <f>IF(A240&amp;""="","",IF(L240="","بيانات ناقصة",IF(K240="ملغي",IF(O240&gt;0,"ملغي - يُراجع المدفوع","ملغي"),IF(P240&gt;0,IF(O240=0,"لم يدفع","دفع جزءًا"),IF(P240&lt;0,"مدفوع زيادة","مسدد")))))</f>
        <v/>
      </c>
      <c r="R240" s="19">
        <f>IF(OR(A240&amp;""="",NOT(ISNUMBER(G240))),"",G240-'الإعدادات'!$B$4)</f>
        <v/>
      </c>
      <c r="S240" s="6">
        <f>IF(OR(R240="",K240="ملغي"),"",IF(N(P240)&lt;=0,"",IF(R240&lt;0,"سافر وعليه متبقي",IF(R240&lt;='الإعدادات'!$B$5,"سفر قريب ومتبقي",""))))</f>
        <v/>
      </c>
      <c r="T240" s="19">
        <f>IF(ISNUMBER(P240),IF(P240&gt;0,COUNTIFS($P$6:$P$1005,"&gt;"&amp;P240)+COUNTIFS($P$6:P240,P240),""),"")</f>
        <v/>
      </c>
    </row>
    <row r="241">
      <c r="A241" s="5" t="n"/>
      <c r="B241" s="13" t="n"/>
      <c r="C241" s="5" t="n"/>
      <c r="D241" s="16" t="n"/>
      <c r="E241" s="5" t="n"/>
      <c r="F241" s="5" t="n"/>
      <c r="G241" s="13" t="n"/>
      <c r="H241" s="14" t="n"/>
      <c r="I241" s="17" t="n"/>
      <c r="J241" s="17" t="n"/>
      <c r="K241" s="5" t="n"/>
      <c r="L241" s="18">
        <f>IF(OR(A241&amp;""="",NOT(ISNUMBER(H241)),NOT(ISNUMBER(I241))),"",IF(K241="ملغي",0,ROUND(H241*I241,2)))</f>
        <v/>
      </c>
      <c r="M241" s="18">
        <f>IF(L241="","",IF(K241="ملغي",0,ROUND(H241*N(J241),2)))</f>
        <v/>
      </c>
      <c r="N241" s="18">
        <f>IF(L241="","",ROUND(L241-M241,2))</f>
        <v/>
      </c>
      <c r="O241" s="18">
        <f>IF(A241&amp;""="","",SUMIFS('الدفعات'!$C$6:$C$2005,'الدفعات'!$B$6:$B$2005,A241&amp;""))</f>
        <v/>
      </c>
      <c r="P241" s="18">
        <f>IF(L241="","",IF(K241="ملغي","",ROUND(L241-O241,2)))</f>
        <v/>
      </c>
      <c r="Q241" s="6">
        <f>IF(A241&amp;""="","",IF(L241="","بيانات ناقصة",IF(K241="ملغي",IF(O241&gt;0,"ملغي - يُراجع المدفوع","ملغي"),IF(P241&gt;0,IF(O241=0,"لم يدفع","دفع جزءًا"),IF(P241&lt;0,"مدفوع زيادة","مسدد")))))</f>
        <v/>
      </c>
      <c r="R241" s="19">
        <f>IF(OR(A241&amp;""="",NOT(ISNUMBER(G241))),"",G241-'الإعدادات'!$B$4)</f>
        <v/>
      </c>
      <c r="S241" s="6">
        <f>IF(OR(R241="",K241="ملغي"),"",IF(N(P241)&lt;=0,"",IF(R241&lt;0,"سافر وعليه متبقي",IF(R241&lt;='الإعدادات'!$B$5,"سفر قريب ومتبقي",""))))</f>
        <v/>
      </c>
      <c r="T241" s="19">
        <f>IF(ISNUMBER(P241),IF(P241&gt;0,COUNTIFS($P$6:$P$1005,"&gt;"&amp;P241)+COUNTIFS($P$6:P241,P241),""),"")</f>
        <v/>
      </c>
    </row>
    <row r="242">
      <c r="A242" s="5" t="n"/>
      <c r="B242" s="13" t="n"/>
      <c r="C242" s="5" t="n"/>
      <c r="D242" s="16" t="n"/>
      <c r="E242" s="5" t="n"/>
      <c r="F242" s="5" t="n"/>
      <c r="G242" s="13" t="n"/>
      <c r="H242" s="14" t="n"/>
      <c r="I242" s="17" t="n"/>
      <c r="J242" s="17" t="n"/>
      <c r="K242" s="5" t="n"/>
      <c r="L242" s="18">
        <f>IF(OR(A242&amp;""="",NOT(ISNUMBER(H242)),NOT(ISNUMBER(I242))),"",IF(K242="ملغي",0,ROUND(H242*I242,2)))</f>
        <v/>
      </c>
      <c r="M242" s="18">
        <f>IF(L242="","",IF(K242="ملغي",0,ROUND(H242*N(J242),2)))</f>
        <v/>
      </c>
      <c r="N242" s="18">
        <f>IF(L242="","",ROUND(L242-M242,2))</f>
        <v/>
      </c>
      <c r="O242" s="18">
        <f>IF(A242&amp;""="","",SUMIFS('الدفعات'!$C$6:$C$2005,'الدفعات'!$B$6:$B$2005,A242&amp;""))</f>
        <v/>
      </c>
      <c r="P242" s="18">
        <f>IF(L242="","",IF(K242="ملغي","",ROUND(L242-O242,2)))</f>
        <v/>
      </c>
      <c r="Q242" s="6">
        <f>IF(A242&amp;""="","",IF(L242="","بيانات ناقصة",IF(K242="ملغي",IF(O242&gt;0,"ملغي - يُراجع المدفوع","ملغي"),IF(P242&gt;0,IF(O242=0,"لم يدفع","دفع جزءًا"),IF(P242&lt;0,"مدفوع زيادة","مسدد")))))</f>
        <v/>
      </c>
      <c r="R242" s="19">
        <f>IF(OR(A242&amp;""="",NOT(ISNUMBER(G242))),"",G242-'الإعدادات'!$B$4)</f>
        <v/>
      </c>
      <c r="S242" s="6">
        <f>IF(OR(R242="",K242="ملغي"),"",IF(N(P242)&lt;=0,"",IF(R242&lt;0,"سافر وعليه متبقي",IF(R242&lt;='الإعدادات'!$B$5,"سفر قريب ومتبقي",""))))</f>
        <v/>
      </c>
      <c r="T242" s="19">
        <f>IF(ISNUMBER(P242),IF(P242&gt;0,COUNTIFS($P$6:$P$1005,"&gt;"&amp;P242)+COUNTIFS($P$6:P242,P242),""),"")</f>
        <v/>
      </c>
    </row>
    <row r="243">
      <c r="A243" s="5" t="n"/>
      <c r="B243" s="13" t="n"/>
      <c r="C243" s="5" t="n"/>
      <c r="D243" s="16" t="n"/>
      <c r="E243" s="5" t="n"/>
      <c r="F243" s="5" t="n"/>
      <c r="G243" s="13" t="n"/>
      <c r="H243" s="14" t="n"/>
      <c r="I243" s="17" t="n"/>
      <c r="J243" s="17" t="n"/>
      <c r="K243" s="5" t="n"/>
      <c r="L243" s="18">
        <f>IF(OR(A243&amp;""="",NOT(ISNUMBER(H243)),NOT(ISNUMBER(I243))),"",IF(K243="ملغي",0,ROUND(H243*I243,2)))</f>
        <v/>
      </c>
      <c r="M243" s="18">
        <f>IF(L243="","",IF(K243="ملغي",0,ROUND(H243*N(J243),2)))</f>
        <v/>
      </c>
      <c r="N243" s="18">
        <f>IF(L243="","",ROUND(L243-M243,2))</f>
        <v/>
      </c>
      <c r="O243" s="18">
        <f>IF(A243&amp;""="","",SUMIFS('الدفعات'!$C$6:$C$2005,'الدفعات'!$B$6:$B$2005,A243&amp;""))</f>
        <v/>
      </c>
      <c r="P243" s="18">
        <f>IF(L243="","",IF(K243="ملغي","",ROUND(L243-O243,2)))</f>
        <v/>
      </c>
      <c r="Q243" s="6">
        <f>IF(A243&amp;""="","",IF(L243="","بيانات ناقصة",IF(K243="ملغي",IF(O243&gt;0,"ملغي - يُراجع المدفوع","ملغي"),IF(P243&gt;0,IF(O243=0,"لم يدفع","دفع جزءًا"),IF(P243&lt;0,"مدفوع زيادة","مسدد")))))</f>
        <v/>
      </c>
      <c r="R243" s="19">
        <f>IF(OR(A243&amp;""="",NOT(ISNUMBER(G243))),"",G243-'الإعدادات'!$B$4)</f>
        <v/>
      </c>
      <c r="S243" s="6">
        <f>IF(OR(R243="",K243="ملغي"),"",IF(N(P243)&lt;=0,"",IF(R243&lt;0,"سافر وعليه متبقي",IF(R243&lt;='الإعدادات'!$B$5,"سفر قريب ومتبقي",""))))</f>
        <v/>
      </c>
      <c r="T243" s="19">
        <f>IF(ISNUMBER(P243),IF(P243&gt;0,COUNTIFS($P$6:$P$1005,"&gt;"&amp;P243)+COUNTIFS($P$6:P243,P243),""),"")</f>
        <v/>
      </c>
    </row>
    <row r="244">
      <c r="A244" s="5" t="n"/>
      <c r="B244" s="13" t="n"/>
      <c r="C244" s="5" t="n"/>
      <c r="D244" s="16" t="n"/>
      <c r="E244" s="5" t="n"/>
      <c r="F244" s="5" t="n"/>
      <c r="G244" s="13" t="n"/>
      <c r="H244" s="14" t="n"/>
      <c r="I244" s="17" t="n"/>
      <c r="J244" s="17" t="n"/>
      <c r="K244" s="5" t="n"/>
      <c r="L244" s="18">
        <f>IF(OR(A244&amp;""="",NOT(ISNUMBER(H244)),NOT(ISNUMBER(I244))),"",IF(K244="ملغي",0,ROUND(H244*I244,2)))</f>
        <v/>
      </c>
      <c r="M244" s="18">
        <f>IF(L244="","",IF(K244="ملغي",0,ROUND(H244*N(J244),2)))</f>
        <v/>
      </c>
      <c r="N244" s="18">
        <f>IF(L244="","",ROUND(L244-M244,2))</f>
        <v/>
      </c>
      <c r="O244" s="18">
        <f>IF(A244&amp;""="","",SUMIFS('الدفعات'!$C$6:$C$2005,'الدفعات'!$B$6:$B$2005,A244&amp;""))</f>
        <v/>
      </c>
      <c r="P244" s="18">
        <f>IF(L244="","",IF(K244="ملغي","",ROUND(L244-O244,2)))</f>
        <v/>
      </c>
      <c r="Q244" s="6">
        <f>IF(A244&amp;""="","",IF(L244="","بيانات ناقصة",IF(K244="ملغي",IF(O244&gt;0,"ملغي - يُراجع المدفوع","ملغي"),IF(P244&gt;0,IF(O244=0,"لم يدفع","دفع جزءًا"),IF(P244&lt;0,"مدفوع زيادة","مسدد")))))</f>
        <v/>
      </c>
      <c r="R244" s="19">
        <f>IF(OR(A244&amp;""="",NOT(ISNUMBER(G244))),"",G244-'الإعدادات'!$B$4)</f>
        <v/>
      </c>
      <c r="S244" s="6">
        <f>IF(OR(R244="",K244="ملغي"),"",IF(N(P244)&lt;=0,"",IF(R244&lt;0,"سافر وعليه متبقي",IF(R244&lt;='الإعدادات'!$B$5,"سفر قريب ومتبقي",""))))</f>
        <v/>
      </c>
      <c r="T244" s="19">
        <f>IF(ISNUMBER(P244),IF(P244&gt;0,COUNTIFS($P$6:$P$1005,"&gt;"&amp;P244)+COUNTIFS($P$6:P244,P244),""),"")</f>
        <v/>
      </c>
    </row>
    <row r="245">
      <c r="A245" s="5" t="n"/>
      <c r="B245" s="13" t="n"/>
      <c r="C245" s="5" t="n"/>
      <c r="D245" s="16" t="n"/>
      <c r="E245" s="5" t="n"/>
      <c r="F245" s="5" t="n"/>
      <c r="G245" s="13" t="n"/>
      <c r="H245" s="14" t="n"/>
      <c r="I245" s="17" t="n"/>
      <c r="J245" s="17" t="n"/>
      <c r="K245" s="5" t="n"/>
      <c r="L245" s="18">
        <f>IF(OR(A245&amp;""="",NOT(ISNUMBER(H245)),NOT(ISNUMBER(I245))),"",IF(K245="ملغي",0,ROUND(H245*I245,2)))</f>
        <v/>
      </c>
      <c r="M245" s="18">
        <f>IF(L245="","",IF(K245="ملغي",0,ROUND(H245*N(J245),2)))</f>
        <v/>
      </c>
      <c r="N245" s="18">
        <f>IF(L245="","",ROUND(L245-M245,2))</f>
        <v/>
      </c>
      <c r="O245" s="18">
        <f>IF(A245&amp;""="","",SUMIFS('الدفعات'!$C$6:$C$2005,'الدفعات'!$B$6:$B$2005,A245&amp;""))</f>
        <v/>
      </c>
      <c r="P245" s="18">
        <f>IF(L245="","",IF(K245="ملغي","",ROUND(L245-O245,2)))</f>
        <v/>
      </c>
      <c r="Q245" s="6">
        <f>IF(A245&amp;""="","",IF(L245="","بيانات ناقصة",IF(K245="ملغي",IF(O245&gt;0,"ملغي - يُراجع المدفوع","ملغي"),IF(P245&gt;0,IF(O245=0,"لم يدفع","دفع جزءًا"),IF(P245&lt;0,"مدفوع زيادة","مسدد")))))</f>
        <v/>
      </c>
      <c r="R245" s="19">
        <f>IF(OR(A245&amp;""="",NOT(ISNUMBER(G245))),"",G245-'الإعدادات'!$B$4)</f>
        <v/>
      </c>
      <c r="S245" s="6">
        <f>IF(OR(R245="",K245="ملغي"),"",IF(N(P245)&lt;=0,"",IF(R245&lt;0,"سافر وعليه متبقي",IF(R245&lt;='الإعدادات'!$B$5,"سفر قريب ومتبقي",""))))</f>
        <v/>
      </c>
      <c r="T245" s="19">
        <f>IF(ISNUMBER(P245),IF(P245&gt;0,COUNTIFS($P$6:$P$1005,"&gt;"&amp;P245)+COUNTIFS($P$6:P245,P245),""),"")</f>
        <v/>
      </c>
    </row>
    <row r="246">
      <c r="A246" s="5" t="n"/>
      <c r="B246" s="13" t="n"/>
      <c r="C246" s="5" t="n"/>
      <c r="D246" s="16" t="n"/>
      <c r="E246" s="5" t="n"/>
      <c r="F246" s="5" t="n"/>
      <c r="G246" s="13" t="n"/>
      <c r="H246" s="14" t="n"/>
      <c r="I246" s="17" t="n"/>
      <c r="J246" s="17" t="n"/>
      <c r="K246" s="5" t="n"/>
      <c r="L246" s="18">
        <f>IF(OR(A246&amp;""="",NOT(ISNUMBER(H246)),NOT(ISNUMBER(I246))),"",IF(K246="ملغي",0,ROUND(H246*I246,2)))</f>
        <v/>
      </c>
      <c r="M246" s="18">
        <f>IF(L246="","",IF(K246="ملغي",0,ROUND(H246*N(J246),2)))</f>
        <v/>
      </c>
      <c r="N246" s="18">
        <f>IF(L246="","",ROUND(L246-M246,2))</f>
        <v/>
      </c>
      <c r="O246" s="18">
        <f>IF(A246&amp;""="","",SUMIFS('الدفعات'!$C$6:$C$2005,'الدفعات'!$B$6:$B$2005,A246&amp;""))</f>
        <v/>
      </c>
      <c r="P246" s="18">
        <f>IF(L246="","",IF(K246="ملغي","",ROUND(L246-O246,2)))</f>
        <v/>
      </c>
      <c r="Q246" s="6">
        <f>IF(A246&amp;""="","",IF(L246="","بيانات ناقصة",IF(K246="ملغي",IF(O246&gt;0,"ملغي - يُراجع المدفوع","ملغي"),IF(P246&gt;0,IF(O246=0,"لم يدفع","دفع جزءًا"),IF(P246&lt;0,"مدفوع زيادة","مسدد")))))</f>
        <v/>
      </c>
      <c r="R246" s="19">
        <f>IF(OR(A246&amp;""="",NOT(ISNUMBER(G246))),"",G246-'الإعدادات'!$B$4)</f>
        <v/>
      </c>
      <c r="S246" s="6">
        <f>IF(OR(R246="",K246="ملغي"),"",IF(N(P246)&lt;=0,"",IF(R246&lt;0,"سافر وعليه متبقي",IF(R246&lt;='الإعدادات'!$B$5,"سفر قريب ومتبقي",""))))</f>
        <v/>
      </c>
      <c r="T246" s="19">
        <f>IF(ISNUMBER(P246),IF(P246&gt;0,COUNTIFS($P$6:$P$1005,"&gt;"&amp;P246)+COUNTIFS($P$6:P246,P246),""),"")</f>
        <v/>
      </c>
    </row>
    <row r="247">
      <c r="A247" s="5" t="n"/>
      <c r="B247" s="13" t="n"/>
      <c r="C247" s="5" t="n"/>
      <c r="D247" s="16" t="n"/>
      <c r="E247" s="5" t="n"/>
      <c r="F247" s="5" t="n"/>
      <c r="G247" s="13" t="n"/>
      <c r="H247" s="14" t="n"/>
      <c r="I247" s="17" t="n"/>
      <c r="J247" s="17" t="n"/>
      <c r="K247" s="5" t="n"/>
      <c r="L247" s="18">
        <f>IF(OR(A247&amp;""="",NOT(ISNUMBER(H247)),NOT(ISNUMBER(I247))),"",IF(K247="ملغي",0,ROUND(H247*I247,2)))</f>
        <v/>
      </c>
      <c r="M247" s="18">
        <f>IF(L247="","",IF(K247="ملغي",0,ROUND(H247*N(J247),2)))</f>
        <v/>
      </c>
      <c r="N247" s="18">
        <f>IF(L247="","",ROUND(L247-M247,2))</f>
        <v/>
      </c>
      <c r="O247" s="18">
        <f>IF(A247&amp;""="","",SUMIFS('الدفعات'!$C$6:$C$2005,'الدفعات'!$B$6:$B$2005,A247&amp;""))</f>
        <v/>
      </c>
      <c r="P247" s="18">
        <f>IF(L247="","",IF(K247="ملغي","",ROUND(L247-O247,2)))</f>
        <v/>
      </c>
      <c r="Q247" s="6">
        <f>IF(A247&amp;""="","",IF(L247="","بيانات ناقصة",IF(K247="ملغي",IF(O247&gt;0,"ملغي - يُراجع المدفوع","ملغي"),IF(P247&gt;0,IF(O247=0,"لم يدفع","دفع جزءًا"),IF(P247&lt;0,"مدفوع زيادة","مسدد")))))</f>
        <v/>
      </c>
      <c r="R247" s="19">
        <f>IF(OR(A247&amp;""="",NOT(ISNUMBER(G247))),"",G247-'الإعدادات'!$B$4)</f>
        <v/>
      </c>
      <c r="S247" s="6">
        <f>IF(OR(R247="",K247="ملغي"),"",IF(N(P247)&lt;=0,"",IF(R247&lt;0,"سافر وعليه متبقي",IF(R247&lt;='الإعدادات'!$B$5,"سفر قريب ومتبقي",""))))</f>
        <v/>
      </c>
      <c r="T247" s="19">
        <f>IF(ISNUMBER(P247),IF(P247&gt;0,COUNTIFS($P$6:$P$1005,"&gt;"&amp;P247)+COUNTIFS($P$6:P247,P247),""),"")</f>
        <v/>
      </c>
    </row>
    <row r="248">
      <c r="A248" s="5" t="n"/>
      <c r="B248" s="13" t="n"/>
      <c r="C248" s="5" t="n"/>
      <c r="D248" s="16" t="n"/>
      <c r="E248" s="5" t="n"/>
      <c r="F248" s="5" t="n"/>
      <c r="G248" s="13" t="n"/>
      <c r="H248" s="14" t="n"/>
      <c r="I248" s="17" t="n"/>
      <c r="J248" s="17" t="n"/>
      <c r="K248" s="5" t="n"/>
      <c r="L248" s="18">
        <f>IF(OR(A248&amp;""="",NOT(ISNUMBER(H248)),NOT(ISNUMBER(I248))),"",IF(K248="ملغي",0,ROUND(H248*I248,2)))</f>
        <v/>
      </c>
      <c r="M248" s="18">
        <f>IF(L248="","",IF(K248="ملغي",0,ROUND(H248*N(J248),2)))</f>
        <v/>
      </c>
      <c r="N248" s="18">
        <f>IF(L248="","",ROUND(L248-M248,2))</f>
        <v/>
      </c>
      <c r="O248" s="18">
        <f>IF(A248&amp;""="","",SUMIFS('الدفعات'!$C$6:$C$2005,'الدفعات'!$B$6:$B$2005,A248&amp;""))</f>
        <v/>
      </c>
      <c r="P248" s="18">
        <f>IF(L248="","",IF(K248="ملغي","",ROUND(L248-O248,2)))</f>
        <v/>
      </c>
      <c r="Q248" s="6">
        <f>IF(A248&amp;""="","",IF(L248="","بيانات ناقصة",IF(K248="ملغي",IF(O248&gt;0,"ملغي - يُراجع المدفوع","ملغي"),IF(P248&gt;0,IF(O248=0,"لم يدفع","دفع جزءًا"),IF(P248&lt;0,"مدفوع زيادة","مسدد")))))</f>
        <v/>
      </c>
      <c r="R248" s="19">
        <f>IF(OR(A248&amp;""="",NOT(ISNUMBER(G248))),"",G248-'الإعدادات'!$B$4)</f>
        <v/>
      </c>
      <c r="S248" s="6">
        <f>IF(OR(R248="",K248="ملغي"),"",IF(N(P248)&lt;=0,"",IF(R248&lt;0,"سافر وعليه متبقي",IF(R248&lt;='الإعدادات'!$B$5,"سفر قريب ومتبقي",""))))</f>
        <v/>
      </c>
      <c r="T248" s="19">
        <f>IF(ISNUMBER(P248),IF(P248&gt;0,COUNTIFS($P$6:$P$1005,"&gt;"&amp;P248)+COUNTIFS($P$6:P248,P248),""),"")</f>
        <v/>
      </c>
    </row>
    <row r="249">
      <c r="A249" s="5" t="n"/>
      <c r="B249" s="13" t="n"/>
      <c r="C249" s="5" t="n"/>
      <c r="D249" s="16" t="n"/>
      <c r="E249" s="5" t="n"/>
      <c r="F249" s="5" t="n"/>
      <c r="G249" s="13" t="n"/>
      <c r="H249" s="14" t="n"/>
      <c r="I249" s="17" t="n"/>
      <c r="J249" s="17" t="n"/>
      <c r="K249" s="5" t="n"/>
      <c r="L249" s="18">
        <f>IF(OR(A249&amp;""="",NOT(ISNUMBER(H249)),NOT(ISNUMBER(I249))),"",IF(K249="ملغي",0,ROUND(H249*I249,2)))</f>
        <v/>
      </c>
      <c r="M249" s="18">
        <f>IF(L249="","",IF(K249="ملغي",0,ROUND(H249*N(J249),2)))</f>
        <v/>
      </c>
      <c r="N249" s="18">
        <f>IF(L249="","",ROUND(L249-M249,2))</f>
        <v/>
      </c>
      <c r="O249" s="18">
        <f>IF(A249&amp;""="","",SUMIFS('الدفعات'!$C$6:$C$2005,'الدفعات'!$B$6:$B$2005,A249&amp;""))</f>
        <v/>
      </c>
      <c r="P249" s="18">
        <f>IF(L249="","",IF(K249="ملغي","",ROUND(L249-O249,2)))</f>
        <v/>
      </c>
      <c r="Q249" s="6">
        <f>IF(A249&amp;""="","",IF(L249="","بيانات ناقصة",IF(K249="ملغي",IF(O249&gt;0,"ملغي - يُراجع المدفوع","ملغي"),IF(P249&gt;0,IF(O249=0,"لم يدفع","دفع جزءًا"),IF(P249&lt;0,"مدفوع زيادة","مسدد")))))</f>
        <v/>
      </c>
      <c r="R249" s="19">
        <f>IF(OR(A249&amp;""="",NOT(ISNUMBER(G249))),"",G249-'الإعدادات'!$B$4)</f>
        <v/>
      </c>
      <c r="S249" s="6">
        <f>IF(OR(R249="",K249="ملغي"),"",IF(N(P249)&lt;=0,"",IF(R249&lt;0,"سافر وعليه متبقي",IF(R249&lt;='الإعدادات'!$B$5,"سفر قريب ومتبقي",""))))</f>
        <v/>
      </c>
      <c r="T249" s="19">
        <f>IF(ISNUMBER(P249),IF(P249&gt;0,COUNTIFS($P$6:$P$1005,"&gt;"&amp;P249)+COUNTIFS($P$6:P249,P249),""),"")</f>
        <v/>
      </c>
    </row>
    <row r="250">
      <c r="A250" s="5" t="n"/>
      <c r="B250" s="13" t="n"/>
      <c r="C250" s="5" t="n"/>
      <c r="D250" s="16" t="n"/>
      <c r="E250" s="5" t="n"/>
      <c r="F250" s="5" t="n"/>
      <c r="G250" s="13" t="n"/>
      <c r="H250" s="14" t="n"/>
      <c r="I250" s="17" t="n"/>
      <c r="J250" s="17" t="n"/>
      <c r="K250" s="5" t="n"/>
      <c r="L250" s="18">
        <f>IF(OR(A250&amp;""="",NOT(ISNUMBER(H250)),NOT(ISNUMBER(I250))),"",IF(K250="ملغي",0,ROUND(H250*I250,2)))</f>
        <v/>
      </c>
      <c r="M250" s="18">
        <f>IF(L250="","",IF(K250="ملغي",0,ROUND(H250*N(J250),2)))</f>
        <v/>
      </c>
      <c r="N250" s="18">
        <f>IF(L250="","",ROUND(L250-M250,2))</f>
        <v/>
      </c>
      <c r="O250" s="18">
        <f>IF(A250&amp;""="","",SUMIFS('الدفعات'!$C$6:$C$2005,'الدفعات'!$B$6:$B$2005,A250&amp;""))</f>
        <v/>
      </c>
      <c r="P250" s="18">
        <f>IF(L250="","",IF(K250="ملغي","",ROUND(L250-O250,2)))</f>
        <v/>
      </c>
      <c r="Q250" s="6">
        <f>IF(A250&amp;""="","",IF(L250="","بيانات ناقصة",IF(K250="ملغي",IF(O250&gt;0,"ملغي - يُراجع المدفوع","ملغي"),IF(P250&gt;0,IF(O250=0,"لم يدفع","دفع جزءًا"),IF(P250&lt;0,"مدفوع زيادة","مسدد")))))</f>
        <v/>
      </c>
      <c r="R250" s="19">
        <f>IF(OR(A250&amp;""="",NOT(ISNUMBER(G250))),"",G250-'الإعدادات'!$B$4)</f>
        <v/>
      </c>
      <c r="S250" s="6">
        <f>IF(OR(R250="",K250="ملغي"),"",IF(N(P250)&lt;=0,"",IF(R250&lt;0,"سافر وعليه متبقي",IF(R250&lt;='الإعدادات'!$B$5,"سفر قريب ومتبقي",""))))</f>
        <v/>
      </c>
      <c r="T250" s="19">
        <f>IF(ISNUMBER(P250),IF(P250&gt;0,COUNTIFS($P$6:$P$1005,"&gt;"&amp;P250)+COUNTIFS($P$6:P250,P250),""),"")</f>
        <v/>
      </c>
    </row>
    <row r="251">
      <c r="A251" s="5" t="n"/>
      <c r="B251" s="13" t="n"/>
      <c r="C251" s="5" t="n"/>
      <c r="D251" s="16" t="n"/>
      <c r="E251" s="5" t="n"/>
      <c r="F251" s="5" t="n"/>
      <c r="G251" s="13" t="n"/>
      <c r="H251" s="14" t="n"/>
      <c r="I251" s="17" t="n"/>
      <c r="J251" s="17" t="n"/>
      <c r="K251" s="5" t="n"/>
      <c r="L251" s="18">
        <f>IF(OR(A251&amp;""="",NOT(ISNUMBER(H251)),NOT(ISNUMBER(I251))),"",IF(K251="ملغي",0,ROUND(H251*I251,2)))</f>
        <v/>
      </c>
      <c r="M251" s="18">
        <f>IF(L251="","",IF(K251="ملغي",0,ROUND(H251*N(J251),2)))</f>
        <v/>
      </c>
      <c r="N251" s="18">
        <f>IF(L251="","",ROUND(L251-M251,2))</f>
        <v/>
      </c>
      <c r="O251" s="18">
        <f>IF(A251&amp;""="","",SUMIFS('الدفعات'!$C$6:$C$2005,'الدفعات'!$B$6:$B$2005,A251&amp;""))</f>
        <v/>
      </c>
      <c r="P251" s="18">
        <f>IF(L251="","",IF(K251="ملغي","",ROUND(L251-O251,2)))</f>
        <v/>
      </c>
      <c r="Q251" s="6">
        <f>IF(A251&amp;""="","",IF(L251="","بيانات ناقصة",IF(K251="ملغي",IF(O251&gt;0,"ملغي - يُراجع المدفوع","ملغي"),IF(P251&gt;0,IF(O251=0,"لم يدفع","دفع جزءًا"),IF(P251&lt;0,"مدفوع زيادة","مسدد")))))</f>
        <v/>
      </c>
      <c r="R251" s="19">
        <f>IF(OR(A251&amp;""="",NOT(ISNUMBER(G251))),"",G251-'الإعدادات'!$B$4)</f>
        <v/>
      </c>
      <c r="S251" s="6">
        <f>IF(OR(R251="",K251="ملغي"),"",IF(N(P251)&lt;=0,"",IF(R251&lt;0,"سافر وعليه متبقي",IF(R251&lt;='الإعدادات'!$B$5,"سفر قريب ومتبقي",""))))</f>
        <v/>
      </c>
      <c r="T251" s="19">
        <f>IF(ISNUMBER(P251),IF(P251&gt;0,COUNTIFS($P$6:$P$1005,"&gt;"&amp;P251)+COUNTIFS($P$6:P251,P251),""),"")</f>
        <v/>
      </c>
    </row>
    <row r="252">
      <c r="A252" s="5" t="n"/>
      <c r="B252" s="13" t="n"/>
      <c r="C252" s="5" t="n"/>
      <c r="D252" s="16" t="n"/>
      <c r="E252" s="5" t="n"/>
      <c r="F252" s="5" t="n"/>
      <c r="G252" s="13" t="n"/>
      <c r="H252" s="14" t="n"/>
      <c r="I252" s="17" t="n"/>
      <c r="J252" s="17" t="n"/>
      <c r="K252" s="5" t="n"/>
      <c r="L252" s="18">
        <f>IF(OR(A252&amp;""="",NOT(ISNUMBER(H252)),NOT(ISNUMBER(I252))),"",IF(K252="ملغي",0,ROUND(H252*I252,2)))</f>
        <v/>
      </c>
      <c r="M252" s="18">
        <f>IF(L252="","",IF(K252="ملغي",0,ROUND(H252*N(J252),2)))</f>
        <v/>
      </c>
      <c r="N252" s="18">
        <f>IF(L252="","",ROUND(L252-M252,2))</f>
        <v/>
      </c>
      <c r="O252" s="18">
        <f>IF(A252&amp;""="","",SUMIFS('الدفعات'!$C$6:$C$2005,'الدفعات'!$B$6:$B$2005,A252&amp;""))</f>
        <v/>
      </c>
      <c r="P252" s="18">
        <f>IF(L252="","",IF(K252="ملغي","",ROUND(L252-O252,2)))</f>
        <v/>
      </c>
      <c r="Q252" s="6">
        <f>IF(A252&amp;""="","",IF(L252="","بيانات ناقصة",IF(K252="ملغي",IF(O252&gt;0,"ملغي - يُراجع المدفوع","ملغي"),IF(P252&gt;0,IF(O252=0,"لم يدفع","دفع جزءًا"),IF(P252&lt;0,"مدفوع زيادة","مسدد")))))</f>
        <v/>
      </c>
      <c r="R252" s="19">
        <f>IF(OR(A252&amp;""="",NOT(ISNUMBER(G252))),"",G252-'الإعدادات'!$B$4)</f>
        <v/>
      </c>
      <c r="S252" s="6">
        <f>IF(OR(R252="",K252="ملغي"),"",IF(N(P252)&lt;=0,"",IF(R252&lt;0,"سافر وعليه متبقي",IF(R252&lt;='الإعدادات'!$B$5,"سفر قريب ومتبقي",""))))</f>
        <v/>
      </c>
      <c r="T252" s="19">
        <f>IF(ISNUMBER(P252),IF(P252&gt;0,COUNTIFS($P$6:$P$1005,"&gt;"&amp;P252)+COUNTIFS($P$6:P252,P252),""),"")</f>
        <v/>
      </c>
    </row>
    <row r="253">
      <c r="A253" s="5" t="n"/>
      <c r="B253" s="13" t="n"/>
      <c r="C253" s="5" t="n"/>
      <c r="D253" s="16" t="n"/>
      <c r="E253" s="5" t="n"/>
      <c r="F253" s="5" t="n"/>
      <c r="G253" s="13" t="n"/>
      <c r="H253" s="14" t="n"/>
      <c r="I253" s="17" t="n"/>
      <c r="J253" s="17" t="n"/>
      <c r="K253" s="5" t="n"/>
      <c r="L253" s="18">
        <f>IF(OR(A253&amp;""="",NOT(ISNUMBER(H253)),NOT(ISNUMBER(I253))),"",IF(K253="ملغي",0,ROUND(H253*I253,2)))</f>
        <v/>
      </c>
      <c r="M253" s="18">
        <f>IF(L253="","",IF(K253="ملغي",0,ROUND(H253*N(J253),2)))</f>
        <v/>
      </c>
      <c r="N253" s="18">
        <f>IF(L253="","",ROUND(L253-M253,2))</f>
        <v/>
      </c>
      <c r="O253" s="18">
        <f>IF(A253&amp;""="","",SUMIFS('الدفعات'!$C$6:$C$2005,'الدفعات'!$B$6:$B$2005,A253&amp;""))</f>
        <v/>
      </c>
      <c r="P253" s="18">
        <f>IF(L253="","",IF(K253="ملغي","",ROUND(L253-O253,2)))</f>
        <v/>
      </c>
      <c r="Q253" s="6">
        <f>IF(A253&amp;""="","",IF(L253="","بيانات ناقصة",IF(K253="ملغي",IF(O253&gt;0,"ملغي - يُراجع المدفوع","ملغي"),IF(P253&gt;0,IF(O253=0,"لم يدفع","دفع جزءًا"),IF(P253&lt;0,"مدفوع زيادة","مسدد")))))</f>
        <v/>
      </c>
      <c r="R253" s="19">
        <f>IF(OR(A253&amp;""="",NOT(ISNUMBER(G253))),"",G253-'الإعدادات'!$B$4)</f>
        <v/>
      </c>
      <c r="S253" s="6">
        <f>IF(OR(R253="",K253="ملغي"),"",IF(N(P253)&lt;=0,"",IF(R253&lt;0,"سافر وعليه متبقي",IF(R253&lt;='الإعدادات'!$B$5,"سفر قريب ومتبقي",""))))</f>
        <v/>
      </c>
      <c r="T253" s="19">
        <f>IF(ISNUMBER(P253),IF(P253&gt;0,COUNTIFS($P$6:$P$1005,"&gt;"&amp;P253)+COUNTIFS($P$6:P253,P253),""),"")</f>
        <v/>
      </c>
    </row>
    <row r="254">
      <c r="A254" s="5" t="n"/>
      <c r="B254" s="13" t="n"/>
      <c r="C254" s="5" t="n"/>
      <c r="D254" s="16" t="n"/>
      <c r="E254" s="5" t="n"/>
      <c r="F254" s="5" t="n"/>
      <c r="G254" s="13" t="n"/>
      <c r="H254" s="14" t="n"/>
      <c r="I254" s="17" t="n"/>
      <c r="J254" s="17" t="n"/>
      <c r="K254" s="5" t="n"/>
      <c r="L254" s="18">
        <f>IF(OR(A254&amp;""="",NOT(ISNUMBER(H254)),NOT(ISNUMBER(I254))),"",IF(K254="ملغي",0,ROUND(H254*I254,2)))</f>
        <v/>
      </c>
      <c r="M254" s="18">
        <f>IF(L254="","",IF(K254="ملغي",0,ROUND(H254*N(J254),2)))</f>
        <v/>
      </c>
      <c r="N254" s="18">
        <f>IF(L254="","",ROUND(L254-M254,2))</f>
        <v/>
      </c>
      <c r="O254" s="18">
        <f>IF(A254&amp;""="","",SUMIFS('الدفعات'!$C$6:$C$2005,'الدفعات'!$B$6:$B$2005,A254&amp;""))</f>
        <v/>
      </c>
      <c r="P254" s="18">
        <f>IF(L254="","",IF(K254="ملغي","",ROUND(L254-O254,2)))</f>
        <v/>
      </c>
      <c r="Q254" s="6">
        <f>IF(A254&amp;""="","",IF(L254="","بيانات ناقصة",IF(K254="ملغي",IF(O254&gt;0,"ملغي - يُراجع المدفوع","ملغي"),IF(P254&gt;0,IF(O254=0,"لم يدفع","دفع جزءًا"),IF(P254&lt;0,"مدفوع زيادة","مسدد")))))</f>
        <v/>
      </c>
      <c r="R254" s="19">
        <f>IF(OR(A254&amp;""="",NOT(ISNUMBER(G254))),"",G254-'الإعدادات'!$B$4)</f>
        <v/>
      </c>
      <c r="S254" s="6">
        <f>IF(OR(R254="",K254="ملغي"),"",IF(N(P254)&lt;=0,"",IF(R254&lt;0,"سافر وعليه متبقي",IF(R254&lt;='الإعدادات'!$B$5,"سفر قريب ومتبقي",""))))</f>
        <v/>
      </c>
      <c r="T254" s="19">
        <f>IF(ISNUMBER(P254),IF(P254&gt;0,COUNTIFS($P$6:$P$1005,"&gt;"&amp;P254)+COUNTIFS($P$6:P254,P254),""),"")</f>
        <v/>
      </c>
    </row>
    <row r="255">
      <c r="A255" s="5" t="n"/>
      <c r="B255" s="13" t="n"/>
      <c r="C255" s="5" t="n"/>
      <c r="D255" s="16" t="n"/>
      <c r="E255" s="5" t="n"/>
      <c r="F255" s="5" t="n"/>
      <c r="G255" s="13" t="n"/>
      <c r="H255" s="14" t="n"/>
      <c r="I255" s="17" t="n"/>
      <c r="J255" s="17" t="n"/>
      <c r="K255" s="5" t="n"/>
      <c r="L255" s="18">
        <f>IF(OR(A255&amp;""="",NOT(ISNUMBER(H255)),NOT(ISNUMBER(I255))),"",IF(K255="ملغي",0,ROUND(H255*I255,2)))</f>
        <v/>
      </c>
      <c r="M255" s="18">
        <f>IF(L255="","",IF(K255="ملغي",0,ROUND(H255*N(J255),2)))</f>
        <v/>
      </c>
      <c r="N255" s="18">
        <f>IF(L255="","",ROUND(L255-M255,2))</f>
        <v/>
      </c>
      <c r="O255" s="18">
        <f>IF(A255&amp;""="","",SUMIFS('الدفعات'!$C$6:$C$2005,'الدفعات'!$B$6:$B$2005,A255&amp;""))</f>
        <v/>
      </c>
      <c r="P255" s="18">
        <f>IF(L255="","",IF(K255="ملغي","",ROUND(L255-O255,2)))</f>
        <v/>
      </c>
      <c r="Q255" s="6">
        <f>IF(A255&amp;""="","",IF(L255="","بيانات ناقصة",IF(K255="ملغي",IF(O255&gt;0,"ملغي - يُراجع المدفوع","ملغي"),IF(P255&gt;0,IF(O255=0,"لم يدفع","دفع جزءًا"),IF(P255&lt;0,"مدفوع زيادة","مسدد")))))</f>
        <v/>
      </c>
      <c r="R255" s="19">
        <f>IF(OR(A255&amp;""="",NOT(ISNUMBER(G255))),"",G255-'الإعدادات'!$B$4)</f>
        <v/>
      </c>
      <c r="S255" s="6">
        <f>IF(OR(R255="",K255="ملغي"),"",IF(N(P255)&lt;=0,"",IF(R255&lt;0,"سافر وعليه متبقي",IF(R255&lt;='الإعدادات'!$B$5,"سفر قريب ومتبقي",""))))</f>
        <v/>
      </c>
      <c r="T255" s="19">
        <f>IF(ISNUMBER(P255),IF(P255&gt;0,COUNTIFS($P$6:$P$1005,"&gt;"&amp;P255)+COUNTIFS($P$6:P255,P255),""),"")</f>
        <v/>
      </c>
    </row>
    <row r="256">
      <c r="A256" s="5" t="n"/>
      <c r="B256" s="13" t="n"/>
      <c r="C256" s="5" t="n"/>
      <c r="D256" s="16" t="n"/>
      <c r="E256" s="5" t="n"/>
      <c r="F256" s="5" t="n"/>
      <c r="G256" s="13" t="n"/>
      <c r="H256" s="14" t="n"/>
      <c r="I256" s="17" t="n"/>
      <c r="J256" s="17" t="n"/>
      <c r="K256" s="5" t="n"/>
      <c r="L256" s="18">
        <f>IF(OR(A256&amp;""="",NOT(ISNUMBER(H256)),NOT(ISNUMBER(I256))),"",IF(K256="ملغي",0,ROUND(H256*I256,2)))</f>
        <v/>
      </c>
      <c r="M256" s="18">
        <f>IF(L256="","",IF(K256="ملغي",0,ROUND(H256*N(J256),2)))</f>
        <v/>
      </c>
      <c r="N256" s="18">
        <f>IF(L256="","",ROUND(L256-M256,2))</f>
        <v/>
      </c>
      <c r="O256" s="18">
        <f>IF(A256&amp;""="","",SUMIFS('الدفعات'!$C$6:$C$2005,'الدفعات'!$B$6:$B$2005,A256&amp;""))</f>
        <v/>
      </c>
      <c r="P256" s="18">
        <f>IF(L256="","",IF(K256="ملغي","",ROUND(L256-O256,2)))</f>
        <v/>
      </c>
      <c r="Q256" s="6">
        <f>IF(A256&amp;""="","",IF(L256="","بيانات ناقصة",IF(K256="ملغي",IF(O256&gt;0,"ملغي - يُراجع المدفوع","ملغي"),IF(P256&gt;0,IF(O256=0,"لم يدفع","دفع جزءًا"),IF(P256&lt;0,"مدفوع زيادة","مسدد")))))</f>
        <v/>
      </c>
      <c r="R256" s="19">
        <f>IF(OR(A256&amp;""="",NOT(ISNUMBER(G256))),"",G256-'الإعدادات'!$B$4)</f>
        <v/>
      </c>
      <c r="S256" s="6">
        <f>IF(OR(R256="",K256="ملغي"),"",IF(N(P256)&lt;=0,"",IF(R256&lt;0,"سافر وعليه متبقي",IF(R256&lt;='الإعدادات'!$B$5,"سفر قريب ومتبقي",""))))</f>
        <v/>
      </c>
      <c r="T256" s="19">
        <f>IF(ISNUMBER(P256),IF(P256&gt;0,COUNTIFS($P$6:$P$1005,"&gt;"&amp;P256)+COUNTIFS($P$6:P256,P256),""),"")</f>
        <v/>
      </c>
    </row>
    <row r="257">
      <c r="A257" s="5" t="n"/>
      <c r="B257" s="13" t="n"/>
      <c r="C257" s="5" t="n"/>
      <c r="D257" s="16" t="n"/>
      <c r="E257" s="5" t="n"/>
      <c r="F257" s="5" t="n"/>
      <c r="G257" s="13" t="n"/>
      <c r="H257" s="14" t="n"/>
      <c r="I257" s="17" t="n"/>
      <c r="J257" s="17" t="n"/>
      <c r="K257" s="5" t="n"/>
      <c r="L257" s="18">
        <f>IF(OR(A257&amp;""="",NOT(ISNUMBER(H257)),NOT(ISNUMBER(I257))),"",IF(K257="ملغي",0,ROUND(H257*I257,2)))</f>
        <v/>
      </c>
      <c r="M257" s="18">
        <f>IF(L257="","",IF(K257="ملغي",0,ROUND(H257*N(J257),2)))</f>
        <v/>
      </c>
      <c r="N257" s="18">
        <f>IF(L257="","",ROUND(L257-M257,2))</f>
        <v/>
      </c>
      <c r="O257" s="18">
        <f>IF(A257&amp;""="","",SUMIFS('الدفعات'!$C$6:$C$2005,'الدفعات'!$B$6:$B$2005,A257&amp;""))</f>
        <v/>
      </c>
      <c r="P257" s="18">
        <f>IF(L257="","",IF(K257="ملغي","",ROUND(L257-O257,2)))</f>
        <v/>
      </c>
      <c r="Q257" s="6">
        <f>IF(A257&amp;""="","",IF(L257="","بيانات ناقصة",IF(K257="ملغي",IF(O257&gt;0,"ملغي - يُراجع المدفوع","ملغي"),IF(P257&gt;0,IF(O257=0,"لم يدفع","دفع جزءًا"),IF(P257&lt;0,"مدفوع زيادة","مسدد")))))</f>
        <v/>
      </c>
      <c r="R257" s="19">
        <f>IF(OR(A257&amp;""="",NOT(ISNUMBER(G257))),"",G257-'الإعدادات'!$B$4)</f>
        <v/>
      </c>
      <c r="S257" s="6">
        <f>IF(OR(R257="",K257="ملغي"),"",IF(N(P257)&lt;=0,"",IF(R257&lt;0,"سافر وعليه متبقي",IF(R257&lt;='الإعدادات'!$B$5,"سفر قريب ومتبقي",""))))</f>
        <v/>
      </c>
      <c r="T257" s="19">
        <f>IF(ISNUMBER(P257),IF(P257&gt;0,COUNTIFS($P$6:$P$1005,"&gt;"&amp;P257)+COUNTIFS($P$6:P257,P257),""),"")</f>
        <v/>
      </c>
    </row>
    <row r="258">
      <c r="A258" s="5" t="n"/>
      <c r="B258" s="13" t="n"/>
      <c r="C258" s="5" t="n"/>
      <c r="D258" s="16" t="n"/>
      <c r="E258" s="5" t="n"/>
      <c r="F258" s="5" t="n"/>
      <c r="G258" s="13" t="n"/>
      <c r="H258" s="14" t="n"/>
      <c r="I258" s="17" t="n"/>
      <c r="J258" s="17" t="n"/>
      <c r="K258" s="5" t="n"/>
      <c r="L258" s="18">
        <f>IF(OR(A258&amp;""="",NOT(ISNUMBER(H258)),NOT(ISNUMBER(I258))),"",IF(K258="ملغي",0,ROUND(H258*I258,2)))</f>
        <v/>
      </c>
      <c r="M258" s="18">
        <f>IF(L258="","",IF(K258="ملغي",0,ROUND(H258*N(J258),2)))</f>
        <v/>
      </c>
      <c r="N258" s="18">
        <f>IF(L258="","",ROUND(L258-M258,2))</f>
        <v/>
      </c>
      <c r="O258" s="18">
        <f>IF(A258&amp;""="","",SUMIFS('الدفعات'!$C$6:$C$2005,'الدفعات'!$B$6:$B$2005,A258&amp;""))</f>
        <v/>
      </c>
      <c r="P258" s="18">
        <f>IF(L258="","",IF(K258="ملغي","",ROUND(L258-O258,2)))</f>
        <v/>
      </c>
      <c r="Q258" s="6">
        <f>IF(A258&amp;""="","",IF(L258="","بيانات ناقصة",IF(K258="ملغي",IF(O258&gt;0,"ملغي - يُراجع المدفوع","ملغي"),IF(P258&gt;0,IF(O258=0,"لم يدفع","دفع جزءًا"),IF(P258&lt;0,"مدفوع زيادة","مسدد")))))</f>
        <v/>
      </c>
      <c r="R258" s="19">
        <f>IF(OR(A258&amp;""="",NOT(ISNUMBER(G258))),"",G258-'الإعدادات'!$B$4)</f>
        <v/>
      </c>
      <c r="S258" s="6">
        <f>IF(OR(R258="",K258="ملغي"),"",IF(N(P258)&lt;=0,"",IF(R258&lt;0,"سافر وعليه متبقي",IF(R258&lt;='الإعدادات'!$B$5,"سفر قريب ومتبقي",""))))</f>
        <v/>
      </c>
      <c r="T258" s="19">
        <f>IF(ISNUMBER(P258),IF(P258&gt;0,COUNTIFS($P$6:$P$1005,"&gt;"&amp;P258)+COUNTIFS($P$6:P258,P258),""),"")</f>
        <v/>
      </c>
    </row>
    <row r="259">
      <c r="A259" s="5" t="n"/>
      <c r="B259" s="13" t="n"/>
      <c r="C259" s="5" t="n"/>
      <c r="D259" s="16" t="n"/>
      <c r="E259" s="5" t="n"/>
      <c r="F259" s="5" t="n"/>
      <c r="G259" s="13" t="n"/>
      <c r="H259" s="14" t="n"/>
      <c r="I259" s="17" t="n"/>
      <c r="J259" s="17" t="n"/>
      <c r="K259" s="5" t="n"/>
      <c r="L259" s="18">
        <f>IF(OR(A259&amp;""="",NOT(ISNUMBER(H259)),NOT(ISNUMBER(I259))),"",IF(K259="ملغي",0,ROUND(H259*I259,2)))</f>
        <v/>
      </c>
      <c r="M259" s="18">
        <f>IF(L259="","",IF(K259="ملغي",0,ROUND(H259*N(J259),2)))</f>
        <v/>
      </c>
      <c r="N259" s="18">
        <f>IF(L259="","",ROUND(L259-M259,2))</f>
        <v/>
      </c>
      <c r="O259" s="18">
        <f>IF(A259&amp;""="","",SUMIFS('الدفعات'!$C$6:$C$2005,'الدفعات'!$B$6:$B$2005,A259&amp;""))</f>
        <v/>
      </c>
      <c r="P259" s="18">
        <f>IF(L259="","",IF(K259="ملغي","",ROUND(L259-O259,2)))</f>
        <v/>
      </c>
      <c r="Q259" s="6">
        <f>IF(A259&amp;""="","",IF(L259="","بيانات ناقصة",IF(K259="ملغي",IF(O259&gt;0,"ملغي - يُراجع المدفوع","ملغي"),IF(P259&gt;0,IF(O259=0,"لم يدفع","دفع جزءًا"),IF(P259&lt;0,"مدفوع زيادة","مسدد")))))</f>
        <v/>
      </c>
      <c r="R259" s="19">
        <f>IF(OR(A259&amp;""="",NOT(ISNUMBER(G259))),"",G259-'الإعدادات'!$B$4)</f>
        <v/>
      </c>
      <c r="S259" s="6">
        <f>IF(OR(R259="",K259="ملغي"),"",IF(N(P259)&lt;=0,"",IF(R259&lt;0,"سافر وعليه متبقي",IF(R259&lt;='الإعدادات'!$B$5,"سفر قريب ومتبقي",""))))</f>
        <v/>
      </c>
      <c r="T259" s="19">
        <f>IF(ISNUMBER(P259),IF(P259&gt;0,COUNTIFS($P$6:$P$1005,"&gt;"&amp;P259)+COUNTIFS($P$6:P259,P259),""),"")</f>
        <v/>
      </c>
    </row>
    <row r="260">
      <c r="A260" s="5" t="n"/>
      <c r="B260" s="13" t="n"/>
      <c r="C260" s="5" t="n"/>
      <c r="D260" s="16" t="n"/>
      <c r="E260" s="5" t="n"/>
      <c r="F260" s="5" t="n"/>
      <c r="G260" s="13" t="n"/>
      <c r="H260" s="14" t="n"/>
      <c r="I260" s="17" t="n"/>
      <c r="J260" s="17" t="n"/>
      <c r="K260" s="5" t="n"/>
      <c r="L260" s="18">
        <f>IF(OR(A260&amp;""="",NOT(ISNUMBER(H260)),NOT(ISNUMBER(I260))),"",IF(K260="ملغي",0,ROUND(H260*I260,2)))</f>
        <v/>
      </c>
      <c r="M260" s="18">
        <f>IF(L260="","",IF(K260="ملغي",0,ROUND(H260*N(J260),2)))</f>
        <v/>
      </c>
      <c r="N260" s="18">
        <f>IF(L260="","",ROUND(L260-M260,2))</f>
        <v/>
      </c>
      <c r="O260" s="18">
        <f>IF(A260&amp;""="","",SUMIFS('الدفعات'!$C$6:$C$2005,'الدفعات'!$B$6:$B$2005,A260&amp;""))</f>
        <v/>
      </c>
      <c r="P260" s="18">
        <f>IF(L260="","",IF(K260="ملغي","",ROUND(L260-O260,2)))</f>
        <v/>
      </c>
      <c r="Q260" s="6">
        <f>IF(A260&amp;""="","",IF(L260="","بيانات ناقصة",IF(K260="ملغي",IF(O260&gt;0,"ملغي - يُراجع المدفوع","ملغي"),IF(P260&gt;0,IF(O260=0,"لم يدفع","دفع جزءًا"),IF(P260&lt;0,"مدفوع زيادة","مسدد")))))</f>
        <v/>
      </c>
      <c r="R260" s="19">
        <f>IF(OR(A260&amp;""="",NOT(ISNUMBER(G260))),"",G260-'الإعدادات'!$B$4)</f>
        <v/>
      </c>
      <c r="S260" s="6">
        <f>IF(OR(R260="",K260="ملغي"),"",IF(N(P260)&lt;=0,"",IF(R260&lt;0,"سافر وعليه متبقي",IF(R260&lt;='الإعدادات'!$B$5,"سفر قريب ومتبقي",""))))</f>
        <v/>
      </c>
      <c r="T260" s="19">
        <f>IF(ISNUMBER(P260),IF(P260&gt;0,COUNTIFS($P$6:$P$1005,"&gt;"&amp;P260)+COUNTIFS($P$6:P260,P260),""),"")</f>
        <v/>
      </c>
    </row>
    <row r="261">
      <c r="A261" s="5" t="n"/>
      <c r="B261" s="13" t="n"/>
      <c r="C261" s="5" t="n"/>
      <c r="D261" s="16" t="n"/>
      <c r="E261" s="5" t="n"/>
      <c r="F261" s="5" t="n"/>
      <c r="G261" s="13" t="n"/>
      <c r="H261" s="14" t="n"/>
      <c r="I261" s="17" t="n"/>
      <c r="J261" s="17" t="n"/>
      <c r="K261" s="5" t="n"/>
      <c r="L261" s="18">
        <f>IF(OR(A261&amp;""="",NOT(ISNUMBER(H261)),NOT(ISNUMBER(I261))),"",IF(K261="ملغي",0,ROUND(H261*I261,2)))</f>
        <v/>
      </c>
      <c r="M261" s="18">
        <f>IF(L261="","",IF(K261="ملغي",0,ROUND(H261*N(J261),2)))</f>
        <v/>
      </c>
      <c r="N261" s="18">
        <f>IF(L261="","",ROUND(L261-M261,2))</f>
        <v/>
      </c>
      <c r="O261" s="18">
        <f>IF(A261&amp;""="","",SUMIFS('الدفعات'!$C$6:$C$2005,'الدفعات'!$B$6:$B$2005,A261&amp;""))</f>
        <v/>
      </c>
      <c r="P261" s="18">
        <f>IF(L261="","",IF(K261="ملغي","",ROUND(L261-O261,2)))</f>
        <v/>
      </c>
      <c r="Q261" s="6">
        <f>IF(A261&amp;""="","",IF(L261="","بيانات ناقصة",IF(K261="ملغي",IF(O261&gt;0,"ملغي - يُراجع المدفوع","ملغي"),IF(P261&gt;0,IF(O261=0,"لم يدفع","دفع جزءًا"),IF(P261&lt;0,"مدفوع زيادة","مسدد")))))</f>
        <v/>
      </c>
      <c r="R261" s="19">
        <f>IF(OR(A261&amp;""="",NOT(ISNUMBER(G261))),"",G261-'الإعدادات'!$B$4)</f>
        <v/>
      </c>
      <c r="S261" s="6">
        <f>IF(OR(R261="",K261="ملغي"),"",IF(N(P261)&lt;=0,"",IF(R261&lt;0,"سافر وعليه متبقي",IF(R261&lt;='الإعدادات'!$B$5,"سفر قريب ومتبقي",""))))</f>
        <v/>
      </c>
      <c r="T261" s="19">
        <f>IF(ISNUMBER(P261),IF(P261&gt;0,COUNTIFS($P$6:$P$1005,"&gt;"&amp;P261)+COUNTIFS($P$6:P261,P261),""),"")</f>
        <v/>
      </c>
    </row>
    <row r="262">
      <c r="A262" s="5" t="n"/>
      <c r="B262" s="13" t="n"/>
      <c r="C262" s="5" t="n"/>
      <c r="D262" s="16" t="n"/>
      <c r="E262" s="5" t="n"/>
      <c r="F262" s="5" t="n"/>
      <c r="G262" s="13" t="n"/>
      <c r="H262" s="14" t="n"/>
      <c r="I262" s="17" t="n"/>
      <c r="J262" s="17" t="n"/>
      <c r="K262" s="5" t="n"/>
      <c r="L262" s="18">
        <f>IF(OR(A262&amp;""="",NOT(ISNUMBER(H262)),NOT(ISNUMBER(I262))),"",IF(K262="ملغي",0,ROUND(H262*I262,2)))</f>
        <v/>
      </c>
      <c r="M262" s="18">
        <f>IF(L262="","",IF(K262="ملغي",0,ROUND(H262*N(J262),2)))</f>
        <v/>
      </c>
      <c r="N262" s="18">
        <f>IF(L262="","",ROUND(L262-M262,2))</f>
        <v/>
      </c>
      <c r="O262" s="18">
        <f>IF(A262&amp;""="","",SUMIFS('الدفعات'!$C$6:$C$2005,'الدفعات'!$B$6:$B$2005,A262&amp;""))</f>
        <v/>
      </c>
      <c r="P262" s="18">
        <f>IF(L262="","",IF(K262="ملغي","",ROUND(L262-O262,2)))</f>
        <v/>
      </c>
      <c r="Q262" s="6">
        <f>IF(A262&amp;""="","",IF(L262="","بيانات ناقصة",IF(K262="ملغي",IF(O262&gt;0,"ملغي - يُراجع المدفوع","ملغي"),IF(P262&gt;0,IF(O262=0,"لم يدفع","دفع جزءًا"),IF(P262&lt;0,"مدفوع زيادة","مسدد")))))</f>
        <v/>
      </c>
      <c r="R262" s="19">
        <f>IF(OR(A262&amp;""="",NOT(ISNUMBER(G262))),"",G262-'الإعدادات'!$B$4)</f>
        <v/>
      </c>
      <c r="S262" s="6">
        <f>IF(OR(R262="",K262="ملغي"),"",IF(N(P262)&lt;=0,"",IF(R262&lt;0,"سافر وعليه متبقي",IF(R262&lt;='الإعدادات'!$B$5,"سفر قريب ومتبقي",""))))</f>
        <v/>
      </c>
      <c r="T262" s="19">
        <f>IF(ISNUMBER(P262),IF(P262&gt;0,COUNTIFS($P$6:$P$1005,"&gt;"&amp;P262)+COUNTIFS($P$6:P262,P262),""),"")</f>
        <v/>
      </c>
    </row>
    <row r="263">
      <c r="A263" s="5" t="n"/>
      <c r="B263" s="13" t="n"/>
      <c r="C263" s="5" t="n"/>
      <c r="D263" s="16" t="n"/>
      <c r="E263" s="5" t="n"/>
      <c r="F263" s="5" t="n"/>
      <c r="G263" s="13" t="n"/>
      <c r="H263" s="14" t="n"/>
      <c r="I263" s="17" t="n"/>
      <c r="J263" s="17" t="n"/>
      <c r="K263" s="5" t="n"/>
      <c r="L263" s="18">
        <f>IF(OR(A263&amp;""="",NOT(ISNUMBER(H263)),NOT(ISNUMBER(I263))),"",IF(K263="ملغي",0,ROUND(H263*I263,2)))</f>
        <v/>
      </c>
      <c r="M263" s="18">
        <f>IF(L263="","",IF(K263="ملغي",0,ROUND(H263*N(J263),2)))</f>
        <v/>
      </c>
      <c r="N263" s="18">
        <f>IF(L263="","",ROUND(L263-M263,2))</f>
        <v/>
      </c>
      <c r="O263" s="18">
        <f>IF(A263&amp;""="","",SUMIFS('الدفعات'!$C$6:$C$2005,'الدفعات'!$B$6:$B$2005,A263&amp;""))</f>
        <v/>
      </c>
      <c r="P263" s="18">
        <f>IF(L263="","",IF(K263="ملغي","",ROUND(L263-O263,2)))</f>
        <v/>
      </c>
      <c r="Q263" s="6">
        <f>IF(A263&amp;""="","",IF(L263="","بيانات ناقصة",IF(K263="ملغي",IF(O263&gt;0,"ملغي - يُراجع المدفوع","ملغي"),IF(P263&gt;0,IF(O263=0,"لم يدفع","دفع جزءًا"),IF(P263&lt;0,"مدفوع زيادة","مسدد")))))</f>
        <v/>
      </c>
      <c r="R263" s="19">
        <f>IF(OR(A263&amp;""="",NOT(ISNUMBER(G263))),"",G263-'الإعدادات'!$B$4)</f>
        <v/>
      </c>
      <c r="S263" s="6">
        <f>IF(OR(R263="",K263="ملغي"),"",IF(N(P263)&lt;=0,"",IF(R263&lt;0,"سافر وعليه متبقي",IF(R263&lt;='الإعدادات'!$B$5,"سفر قريب ومتبقي",""))))</f>
        <v/>
      </c>
      <c r="T263" s="19">
        <f>IF(ISNUMBER(P263),IF(P263&gt;0,COUNTIFS($P$6:$P$1005,"&gt;"&amp;P263)+COUNTIFS($P$6:P263,P263),""),"")</f>
        <v/>
      </c>
    </row>
    <row r="264">
      <c r="A264" s="5" t="n"/>
      <c r="B264" s="13" t="n"/>
      <c r="C264" s="5" t="n"/>
      <c r="D264" s="16" t="n"/>
      <c r="E264" s="5" t="n"/>
      <c r="F264" s="5" t="n"/>
      <c r="G264" s="13" t="n"/>
      <c r="H264" s="14" t="n"/>
      <c r="I264" s="17" t="n"/>
      <c r="J264" s="17" t="n"/>
      <c r="K264" s="5" t="n"/>
      <c r="L264" s="18">
        <f>IF(OR(A264&amp;""="",NOT(ISNUMBER(H264)),NOT(ISNUMBER(I264))),"",IF(K264="ملغي",0,ROUND(H264*I264,2)))</f>
        <v/>
      </c>
      <c r="M264" s="18">
        <f>IF(L264="","",IF(K264="ملغي",0,ROUND(H264*N(J264),2)))</f>
        <v/>
      </c>
      <c r="N264" s="18">
        <f>IF(L264="","",ROUND(L264-M264,2))</f>
        <v/>
      </c>
      <c r="O264" s="18">
        <f>IF(A264&amp;""="","",SUMIFS('الدفعات'!$C$6:$C$2005,'الدفعات'!$B$6:$B$2005,A264&amp;""))</f>
        <v/>
      </c>
      <c r="P264" s="18">
        <f>IF(L264="","",IF(K264="ملغي","",ROUND(L264-O264,2)))</f>
        <v/>
      </c>
      <c r="Q264" s="6">
        <f>IF(A264&amp;""="","",IF(L264="","بيانات ناقصة",IF(K264="ملغي",IF(O264&gt;0,"ملغي - يُراجع المدفوع","ملغي"),IF(P264&gt;0,IF(O264=0,"لم يدفع","دفع جزءًا"),IF(P264&lt;0,"مدفوع زيادة","مسدد")))))</f>
        <v/>
      </c>
      <c r="R264" s="19">
        <f>IF(OR(A264&amp;""="",NOT(ISNUMBER(G264))),"",G264-'الإعدادات'!$B$4)</f>
        <v/>
      </c>
      <c r="S264" s="6">
        <f>IF(OR(R264="",K264="ملغي"),"",IF(N(P264)&lt;=0,"",IF(R264&lt;0,"سافر وعليه متبقي",IF(R264&lt;='الإعدادات'!$B$5,"سفر قريب ومتبقي",""))))</f>
        <v/>
      </c>
      <c r="T264" s="19">
        <f>IF(ISNUMBER(P264),IF(P264&gt;0,COUNTIFS($P$6:$P$1005,"&gt;"&amp;P264)+COUNTIFS($P$6:P264,P264),""),"")</f>
        <v/>
      </c>
    </row>
    <row r="265">
      <c r="A265" s="5" t="n"/>
      <c r="B265" s="13" t="n"/>
      <c r="C265" s="5" t="n"/>
      <c r="D265" s="16" t="n"/>
      <c r="E265" s="5" t="n"/>
      <c r="F265" s="5" t="n"/>
      <c r="G265" s="13" t="n"/>
      <c r="H265" s="14" t="n"/>
      <c r="I265" s="17" t="n"/>
      <c r="J265" s="17" t="n"/>
      <c r="K265" s="5" t="n"/>
      <c r="L265" s="18">
        <f>IF(OR(A265&amp;""="",NOT(ISNUMBER(H265)),NOT(ISNUMBER(I265))),"",IF(K265="ملغي",0,ROUND(H265*I265,2)))</f>
        <v/>
      </c>
      <c r="M265" s="18">
        <f>IF(L265="","",IF(K265="ملغي",0,ROUND(H265*N(J265),2)))</f>
        <v/>
      </c>
      <c r="N265" s="18">
        <f>IF(L265="","",ROUND(L265-M265,2))</f>
        <v/>
      </c>
      <c r="O265" s="18">
        <f>IF(A265&amp;""="","",SUMIFS('الدفعات'!$C$6:$C$2005,'الدفعات'!$B$6:$B$2005,A265&amp;""))</f>
        <v/>
      </c>
      <c r="P265" s="18">
        <f>IF(L265="","",IF(K265="ملغي","",ROUND(L265-O265,2)))</f>
        <v/>
      </c>
      <c r="Q265" s="6">
        <f>IF(A265&amp;""="","",IF(L265="","بيانات ناقصة",IF(K265="ملغي",IF(O265&gt;0,"ملغي - يُراجع المدفوع","ملغي"),IF(P265&gt;0,IF(O265=0,"لم يدفع","دفع جزءًا"),IF(P265&lt;0,"مدفوع زيادة","مسدد")))))</f>
        <v/>
      </c>
      <c r="R265" s="19">
        <f>IF(OR(A265&amp;""="",NOT(ISNUMBER(G265))),"",G265-'الإعدادات'!$B$4)</f>
        <v/>
      </c>
      <c r="S265" s="6">
        <f>IF(OR(R265="",K265="ملغي"),"",IF(N(P265)&lt;=0,"",IF(R265&lt;0,"سافر وعليه متبقي",IF(R265&lt;='الإعدادات'!$B$5,"سفر قريب ومتبقي",""))))</f>
        <v/>
      </c>
      <c r="T265" s="19">
        <f>IF(ISNUMBER(P265),IF(P265&gt;0,COUNTIFS($P$6:$P$1005,"&gt;"&amp;P265)+COUNTIFS($P$6:P265,P265),""),"")</f>
        <v/>
      </c>
    </row>
    <row r="266">
      <c r="A266" s="5" t="n"/>
      <c r="B266" s="13" t="n"/>
      <c r="C266" s="5" t="n"/>
      <c r="D266" s="16" t="n"/>
      <c r="E266" s="5" t="n"/>
      <c r="F266" s="5" t="n"/>
      <c r="G266" s="13" t="n"/>
      <c r="H266" s="14" t="n"/>
      <c r="I266" s="17" t="n"/>
      <c r="J266" s="17" t="n"/>
      <c r="K266" s="5" t="n"/>
      <c r="L266" s="18">
        <f>IF(OR(A266&amp;""="",NOT(ISNUMBER(H266)),NOT(ISNUMBER(I266))),"",IF(K266="ملغي",0,ROUND(H266*I266,2)))</f>
        <v/>
      </c>
      <c r="M266" s="18">
        <f>IF(L266="","",IF(K266="ملغي",0,ROUND(H266*N(J266),2)))</f>
        <v/>
      </c>
      <c r="N266" s="18">
        <f>IF(L266="","",ROUND(L266-M266,2))</f>
        <v/>
      </c>
      <c r="O266" s="18">
        <f>IF(A266&amp;""="","",SUMIFS('الدفعات'!$C$6:$C$2005,'الدفعات'!$B$6:$B$2005,A266&amp;""))</f>
        <v/>
      </c>
      <c r="P266" s="18">
        <f>IF(L266="","",IF(K266="ملغي","",ROUND(L266-O266,2)))</f>
        <v/>
      </c>
      <c r="Q266" s="6">
        <f>IF(A266&amp;""="","",IF(L266="","بيانات ناقصة",IF(K266="ملغي",IF(O266&gt;0,"ملغي - يُراجع المدفوع","ملغي"),IF(P266&gt;0,IF(O266=0,"لم يدفع","دفع جزءًا"),IF(P266&lt;0,"مدفوع زيادة","مسدد")))))</f>
        <v/>
      </c>
      <c r="R266" s="19">
        <f>IF(OR(A266&amp;""="",NOT(ISNUMBER(G266))),"",G266-'الإعدادات'!$B$4)</f>
        <v/>
      </c>
      <c r="S266" s="6">
        <f>IF(OR(R266="",K266="ملغي"),"",IF(N(P266)&lt;=0,"",IF(R266&lt;0,"سافر وعليه متبقي",IF(R266&lt;='الإعدادات'!$B$5,"سفر قريب ومتبقي",""))))</f>
        <v/>
      </c>
      <c r="T266" s="19">
        <f>IF(ISNUMBER(P266),IF(P266&gt;0,COUNTIFS($P$6:$P$1005,"&gt;"&amp;P266)+COUNTIFS($P$6:P266,P266),""),"")</f>
        <v/>
      </c>
    </row>
    <row r="267">
      <c r="A267" s="5" t="n"/>
      <c r="B267" s="13" t="n"/>
      <c r="C267" s="5" t="n"/>
      <c r="D267" s="16" t="n"/>
      <c r="E267" s="5" t="n"/>
      <c r="F267" s="5" t="n"/>
      <c r="G267" s="13" t="n"/>
      <c r="H267" s="14" t="n"/>
      <c r="I267" s="17" t="n"/>
      <c r="J267" s="17" t="n"/>
      <c r="K267" s="5" t="n"/>
      <c r="L267" s="18">
        <f>IF(OR(A267&amp;""="",NOT(ISNUMBER(H267)),NOT(ISNUMBER(I267))),"",IF(K267="ملغي",0,ROUND(H267*I267,2)))</f>
        <v/>
      </c>
      <c r="M267" s="18">
        <f>IF(L267="","",IF(K267="ملغي",0,ROUND(H267*N(J267),2)))</f>
        <v/>
      </c>
      <c r="N267" s="18">
        <f>IF(L267="","",ROUND(L267-M267,2))</f>
        <v/>
      </c>
      <c r="O267" s="18">
        <f>IF(A267&amp;""="","",SUMIFS('الدفعات'!$C$6:$C$2005,'الدفعات'!$B$6:$B$2005,A267&amp;""))</f>
        <v/>
      </c>
      <c r="P267" s="18">
        <f>IF(L267="","",IF(K267="ملغي","",ROUND(L267-O267,2)))</f>
        <v/>
      </c>
      <c r="Q267" s="6">
        <f>IF(A267&amp;""="","",IF(L267="","بيانات ناقصة",IF(K267="ملغي",IF(O267&gt;0,"ملغي - يُراجع المدفوع","ملغي"),IF(P267&gt;0,IF(O267=0,"لم يدفع","دفع جزءًا"),IF(P267&lt;0,"مدفوع زيادة","مسدد")))))</f>
        <v/>
      </c>
      <c r="R267" s="19">
        <f>IF(OR(A267&amp;""="",NOT(ISNUMBER(G267))),"",G267-'الإعدادات'!$B$4)</f>
        <v/>
      </c>
      <c r="S267" s="6">
        <f>IF(OR(R267="",K267="ملغي"),"",IF(N(P267)&lt;=0,"",IF(R267&lt;0,"سافر وعليه متبقي",IF(R267&lt;='الإعدادات'!$B$5,"سفر قريب ومتبقي",""))))</f>
        <v/>
      </c>
      <c r="T267" s="19">
        <f>IF(ISNUMBER(P267),IF(P267&gt;0,COUNTIFS($P$6:$P$1005,"&gt;"&amp;P267)+COUNTIFS($P$6:P267,P267),""),"")</f>
        <v/>
      </c>
    </row>
    <row r="268">
      <c r="A268" s="5" t="n"/>
      <c r="B268" s="13" t="n"/>
      <c r="C268" s="5" t="n"/>
      <c r="D268" s="16" t="n"/>
      <c r="E268" s="5" t="n"/>
      <c r="F268" s="5" t="n"/>
      <c r="G268" s="13" t="n"/>
      <c r="H268" s="14" t="n"/>
      <c r="I268" s="17" t="n"/>
      <c r="J268" s="17" t="n"/>
      <c r="K268" s="5" t="n"/>
      <c r="L268" s="18">
        <f>IF(OR(A268&amp;""="",NOT(ISNUMBER(H268)),NOT(ISNUMBER(I268))),"",IF(K268="ملغي",0,ROUND(H268*I268,2)))</f>
        <v/>
      </c>
      <c r="M268" s="18">
        <f>IF(L268="","",IF(K268="ملغي",0,ROUND(H268*N(J268),2)))</f>
        <v/>
      </c>
      <c r="N268" s="18">
        <f>IF(L268="","",ROUND(L268-M268,2))</f>
        <v/>
      </c>
      <c r="O268" s="18">
        <f>IF(A268&amp;""="","",SUMIFS('الدفعات'!$C$6:$C$2005,'الدفعات'!$B$6:$B$2005,A268&amp;""))</f>
        <v/>
      </c>
      <c r="P268" s="18">
        <f>IF(L268="","",IF(K268="ملغي","",ROUND(L268-O268,2)))</f>
        <v/>
      </c>
      <c r="Q268" s="6">
        <f>IF(A268&amp;""="","",IF(L268="","بيانات ناقصة",IF(K268="ملغي",IF(O268&gt;0,"ملغي - يُراجع المدفوع","ملغي"),IF(P268&gt;0,IF(O268=0,"لم يدفع","دفع جزءًا"),IF(P268&lt;0,"مدفوع زيادة","مسدد")))))</f>
        <v/>
      </c>
      <c r="R268" s="19">
        <f>IF(OR(A268&amp;""="",NOT(ISNUMBER(G268))),"",G268-'الإعدادات'!$B$4)</f>
        <v/>
      </c>
      <c r="S268" s="6">
        <f>IF(OR(R268="",K268="ملغي"),"",IF(N(P268)&lt;=0,"",IF(R268&lt;0,"سافر وعليه متبقي",IF(R268&lt;='الإعدادات'!$B$5,"سفر قريب ومتبقي",""))))</f>
        <v/>
      </c>
      <c r="T268" s="19">
        <f>IF(ISNUMBER(P268),IF(P268&gt;0,COUNTIFS($P$6:$P$1005,"&gt;"&amp;P268)+COUNTIFS($P$6:P268,P268),""),"")</f>
        <v/>
      </c>
    </row>
    <row r="269">
      <c r="A269" s="5" t="n"/>
      <c r="B269" s="13" t="n"/>
      <c r="C269" s="5" t="n"/>
      <c r="D269" s="16" t="n"/>
      <c r="E269" s="5" t="n"/>
      <c r="F269" s="5" t="n"/>
      <c r="G269" s="13" t="n"/>
      <c r="H269" s="14" t="n"/>
      <c r="I269" s="17" t="n"/>
      <c r="J269" s="17" t="n"/>
      <c r="K269" s="5" t="n"/>
      <c r="L269" s="18">
        <f>IF(OR(A269&amp;""="",NOT(ISNUMBER(H269)),NOT(ISNUMBER(I269))),"",IF(K269="ملغي",0,ROUND(H269*I269,2)))</f>
        <v/>
      </c>
      <c r="M269" s="18">
        <f>IF(L269="","",IF(K269="ملغي",0,ROUND(H269*N(J269),2)))</f>
        <v/>
      </c>
      <c r="N269" s="18">
        <f>IF(L269="","",ROUND(L269-M269,2))</f>
        <v/>
      </c>
      <c r="O269" s="18">
        <f>IF(A269&amp;""="","",SUMIFS('الدفعات'!$C$6:$C$2005,'الدفعات'!$B$6:$B$2005,A269&amp;""))</f>
        <v/>
      </c>
      <c r="P269" s="18">
        <f>IF(L269="","",IF(K269="ملغي","",ROUND(L269-O269,2)))</f>
        <v/>
      </c>
      <c r="Q269" s="6">
        <f>IF(A269&amp;""="","",IF(L269="","بيانات ناقصة",IF(K269="ملغي",IF(O269&gt;0,"ملغي - يُراجع المدفوع","ملغي"),IF(P269&gt;0,IF(O269=0,"لم يدفع","دفع جزءًا"),IF(P269&lt;0,"مدفوع زيادة","مسدد")))))</f>
        <v/>
      </c>
      <c r="R269" s="19">
        <f>IF(OR(A269&amp;""="",NOT(ISNUMBER(G269))),"",G269-'الإعدادات'!$B$4)</f>
        <v/>
      </c>
      <c r="S269" s="6">
        <f>IF(OR(R269="",K269="ملغي"),"",IF(N(P269)&lt;=0,"",IF(R269&lt;0,"سافر وعليه متبقي",IF(R269&lt;='الإعدادات'!$B$5,"سفر قريب ومتبقي",""))))</f>
        <v/>
      </c>
      <c r="T269" s="19">
        <f>IF(ISNUMBER(P269),IF(P269&gt;0,COUNTIFS($P$6:$P$1005,"&gt;"&amp;P269)+COUNTIFS($P$6:P269,P269),""),"")</f>
        <v/>
      </c>
    </row>
    <row r="270">
      <c r="A270" s="5" t="n"/>
      <c r="B270" s="13" t="n"/>
      <c r="C270" s="5" t="n"/>
      <c r="D270" s="16" t="n"/>
      <c r="E270" s="5" t="n"/>
      <c r="F270" s="5" t="n"/>
      <c r="G270" s="13" t="n"/>
      <c r="H270" s="14" t="n"/>
      <c r="I270" s="17" t="n"/>
      <c r="J270" s="17" t="n"/>
      <c r="K270" s="5" t="n"/>
      <c r="L270" s="18">
        <f>IF(OR(A270&amp;""="",NOT(ISNUMBER(H270)),NOT(ISNUMBER(I270))),"",IF(K270="ملغي",0,ROUND(H270*I270,2)))</f>
        <v/>
      </c>
      <c r="M270" s="18">
        <f>IF(L270="","",IF(K270="ملغي",0,ROUND(H270*N(J270),2)))</f>
        <v/>
      </c>
      <c r="N270" s="18">
        <f>IF(L270="","",ROUND(L270-M270,2))</f>
        <v/>
      </c>
      <c r="O270" s="18">
        <f>IF(A270&amp;""="","",SUMIFS('الدفعات'!$C$6:$C$2005,'الدفعات'!$B$6:$B$2005,A270&amp;""))</f>
        <v/>
      </c>
      <c r="P270" s="18">
        <f>IF(L270="","",IF(K270="ملغي","",ROUND(L270-O270,2)))</f>
        <v/>
      </c>
      <c r="Q270" s="6">
        <f>IF(A270&amp;""="","",IF(L270="","بيانات ناقصة",IF(K270="ملغي",IF(O270&gt;0,"ملغي - يُراجع المدفوع","ملغي"),IF(P270&gt;0,IF(O270=0,"لم يدفع","دفع جزءًا"),IF(P270&lt;0,"مدفوع زيادة","مسدد")))))</f>
        <v/>
      </c>
      <c r="R270" s="19">
        <f>IF(OR(A270&amp;""="",NOT(ISNUMBER(G270))),"",G270-'الإعدادات'!$B$4)</f>
        <v/>
      </c>
      <c r="S270" s="6">
        <f>IF(OR(R270="",K270="ملغي"),"",IF(N(P270)&lt;=0,"",IF(R270&lt;0,"سافر وعليه متبقي",IF(R270&lt;='الإعدادات'!$B$5,"سفر قريب ومتبقي",""))))</f>
        <v/>
      </c>
      <c r="T270" s="19">
        <f>IF(ISNUMBER(P270),IF(P270&gt;0,COUNTIFS($P$6:$P$1005,"&gt;"&amp;P270)+COUNTIFS($P$6:P270,P270),""),"")</f>
        <v/>
      </c>
    </row>
    <row r="271">
      <c r="A271" s="5" t="n"/>
      <c r="B271" s="13" t="n"/>
      <c r="C271" s="5" t="n"/>
      <c r="D271" s="16" t="n"/>
      <c r="E271" s="5" t="n"/>
      <c r="F271" s="5" t="n"/>
      <c r="G271" s="13" t="n"/>
      <c r="H271" s="14" t="n"/>
      <c r="I271" s="17" t="n"/>
      <c r="J271" s="17" t="n"/>
      <c r="K271" s="5" t="n"/>
      <c r="L271" s="18">
        <f>IF(OR(A271&amp;""="",NOT(ISNUMBER(H271)),NOT(ISNUMBER(I271))),"",IF(K271="ملغي",0,ROUND(H271*I271,2)))</f>
        <v/>
      </c>
      <c r="M271" s="18">
        <f>IF(L271="","",IF(K271="ملغي",0,ROUND(H271*N(J271),2)))</f>
        <v/>
      </c>
      <c r="N271" s="18">
        <f>IF(L271="","",ROUND(L271-M271,2))</f>
        <v/>
      </c>
      <c r="O271" s="18">
        <f>IF(A271&amp;""="","",SUMIFS('الدفعات'!$C$6:$C$2005,'الدفعات'!$B$6:$B$2005,A271&amp;""))</f>
        <v/>
      </c>
      <c r="P271" s="18">
        <f>IF(L271="","",IF(K271="ملغي","",ROUND(L271-O271,2)))</f>
        <v/>
      </c>
      <c r="Q271" s="6">
        <f>IF(A271&amp;""="","",IF(L271="","بيانات ناقصة",IF(K271="ملغي",IF(O271&gt;0,"ملغي - يُراجع المدفوع","ملغي"),IF(P271&gt;0,IF(O271=0,"لم يدفع","دفع جزءًا"),IF(P271&lt;0,"مدفوع زيادة","مسدد")))))</f>
        <v/>
      </c>
      <c r="R271" s="19">
        <f>IF(OR(A271&amp;""="",NOT(ISNUMBER(G271))),"",G271-'الإعدادات'!$B$4)</f>
        <v/>
      </c>
      <c r="S271" s="6">
        <f>IF(OR(R271="",K271="ملغي"),"",IF(N(P271)&lt;=0,"",IF(R271&lt;0,"سافر وعليه متبقي",IF(R271&lt;='الإعدادات'!$B$5,"سفر قريب ومتبقي",""))))</f>
        <v/>
      </c>
      <c r="T271" s="19">
        <f>IF(ISNUMBER(P271),IF(P271&gt;0,COUNTIFS($P$6:$P$1005,"&gt;"&amp;P271)+COUNTIFS($P$6:P271,P271),""),"")</f>
        <v/>
      </c>
    </row>
    <row r="272">
      <c r="A272" s="5" t="n"/>
      <c r="B272" s="13" t="n"/>
      <c r="C272" s="5" t="n"/>
      <c r="D272" s="16" t="n"/>
      <c r="E272" s="5" t="n"/>
      <c r="F272" s="5" t="n"/>
      <c r="G272" s="13" t="n"/>
      <c r="H272" s="14" t="n"/>
      <c r="I272" s="17" t="n"/>
      <c r="J272" s="17" t="n"/>
      <c r="K272" s="5" t="n"/>
      <c r="L272" s="18">
        <f>IF(OR(A272&amp;""="",NOT(ISNUMBER(H272)),NOT(ISNUMBER(I272))),"",IF(K272="ملغي",0,ROUND(H272*I272,2)))</f>
        <v/>
      </c>
      <c r="M272" s="18">
        <f>IF(L272="","",IF(K272="ملغي",0,ROUND(H272*N(J272),2)))</f>
        <v/>
      </c>
      <c r="N272" s="18">
        <f>IF(L272="","",ROUND(L272-M272,2))</f>
        <v/>
      </c>
      <c r="O272" s="18">
        <f>IF(A272&amp;""="","",SUMIFS('الدفعات'!$C$6:$C$2005,'الدفعات'!$B$6:$B$2005,A272&amp;""))</f>
        <v/>
      </c>
      <c r="P272" s="18">
        <f>IF(L272="","",IF(K272="ملغي","",ROUND(L272-O272,2)))</f>
        <v/>
      </c>
      <c r="Q272" s="6">
        <f>IF(A272&amp;""="","",IF(L272="","بيانات ناقصة",IF(K272="ملغي",IF(O272&gt;0,"ملغي - يُراجع المدفوع","ملغي"),IF(P272&gt;0,IF(O272=0,"لم يدفع","دفع جزءًا"),IF(P272&lt;0,"مدفوع زيادة","مسدد")))))</f>
        <v/>
      </c>
      <c r="R272" s="19">
        <f>IF(OR(A272&amp;""="",NOT(ISNUMBER(G272))),"",G272-'الإعدادات'!$B$4)</f>
        <v/>
      </c>
      <c r="S272" s="6">
        <f>IF(OR(R272="",K272="ملغي"),"",IF(N(P272)&lt;=0,"",IF(R272&lt;0,"سافر وعليه متبقي",IF(R272&lt;='الإعدادات'!$B$5,"سفر قريب ومتبقي",""))))</f>
        <v/>
      </c>
      <c r="T272" s="19">
        <f>IF(ISNUMBER(P272),IF(P272&gt;0,COUNTIFS($P$6:$P$1005,"&gt;"&amp;P272)+COUNTIFS($P$6:P272,P272),""),"")</f>
        <v/>
      </c>
    </row>
    <row r="273">
      <c r="A273" s="5" t="n"/>
      <c r="B273" s="13" t="n"/>
      <c r="C273" s="5" t="n"/>
      <c r="D273" s="16" t="n"/>
      <c r="E273" s="5" t="n"/>
      <c r="F273" s="5" t="n"/>
      <c r="G273" s="13" t="n"/>
      <c r="H273" s="14" t="n"/>
      <c r="I273" s="17" t="n"/>
      <c r="J273" s="17" t="n"/>
      <c r="K273" s="5" t="n"/>
      <c r="L273" s="18">
        <f>IF(OR(A273&amp;""="",NOT(ISNUMBER(H273)),NOT(ISNUMBER(I273))),"",IF(K273="ملغي",0,ROUND(H273*I273,2)))</f>
        <v/>
      </c>
      <c r="M273" s="18">
        <f>IF(L273="","",IF(K273="ملغي",0,ROUND(H273*N(J273),2)))</f>
        <v/>
      </c>
      <c r="N273" s="18">
        <f>IF(L273="","",ROUND(L273-M273,2))</f>
        <v/>
      </c>
      <c r="O273" s="18">
        <f>IF(A273&amp;""="","",SUMIFS('الدفعات'!$C$6:$C$2005,'الدفعات'!$B$6:$B$2005,A273&amp;""))</f>
        <v/>
      </c>
      <c r="P273" s="18">
        <f>IF(L273="","",IF(K273="ملغي","",ROUND(L273-O273,2)))</f>
        <v/>
      </c>
      <c r="Q273" s="6">
        <f>IF(A273&amp;""="","",IF(L273="","بيانات ناقصة",IF(K273="ملغي",IF(O273&gt;0,"ملغي - يُراجع المدفوع","ملغي"),IF(P273&gt;0,IF(O273=0,"لم يدفع","دفع جزءًا"),IF(P273&lt;0,"مدفوع زيادة","مسدد")))))</f>
        <v/>
      </c>
      <c r="R273" s="19">
        <f>IF(OR(A273&amp;""="",NOT(ISNUMBER(G273))),"",G273-'الإعدادات'!$B$4)</f>
        <v/>
      </c>
      <c r="S273" s="6">
        <f>IF(OR(R273="",K273="ملغي"),"",IF(N(P273)&lt;=0,"",IF(R273&lt;0,"سافر وعليه متبقي",IF(R273&lt;='الإعدادات'!$B$5,"سفر قريب ومتبقي",""))))</f>
        <v/>
      </c>
      <c r="T273" s="19">
        <f>IF(ISNUMBER(P273),IF(P273&gt;0,COUNTIFS($P$6:$P$1005,"&gt;"&amp;P273)+COUNTIFS($P$6:P273,P273),""),"")</f>
        <v/>
      </c>
    </row>
    <row r="274">
      <c r="A274" s="5" t="n"/>
      <c r="B274" s="13" t="n"/>
      <c r="C274" s="5" t="n"/>
      <c r="D274" s="16" t="n"/>
      <c r="E274" s="5" t="n"/>
      <c r="F274" s="5" t="n"/>
      <c r="G274" s="13" t="n"/>
      <c r="H274" s="14" t="n"/>
      <c r="I274" s="17" t="n"/>
      <c r="J274" s="17" t="n"/>
      <c r="K274" s="5" t="n"/>
      <c r="L274" s="18">
        <f>IF(OR(A274&amp;""="",NOT(ISNUMBER(H274)),NOT(ISNUMBER(I274))),"",IF(K274="ملغي",0,ROUND(H274*I274,2)))</f>
        <v/>
      </c>
      <c r="M274" s="18">
        <f>IF(L274="","",IF(K274="ملغي",0,ROUND(H274*N(J274),2)))</f>
        <v/>
      </c>
      <c r="N274" s="18">
        <f>IF(L274="","",ROUND(L274-M274,2))</f>
        <v/>
      </c>
      <c r="O274" s="18">
        <f>IF(A274&amp;""="","",SUMIFS('الدفعات'!$C$6:$C$2005,'الدفعات'!$B$6:$B$2005,A274&amp;""))</f>
        <v/>
      </c>
      <c r="P274" s="18">
        <f>IF(L274="","",IF(K274="ملغي","",ROUND(L274-O274,2)))</f>
        <v/>
      </c>
      <c r="Q274" s="6">
        <f>IF(A274&amp;""="","",IF(L274="","بيانات ناقصة",IF(K274="ملغي",IF(O274&gt;0,"ملغي - يُراجع المدفوع","ملغي"),IF(P274&gt;0,IF(O274=0,"لم يدفع","دفع جزءًا"),IF(P274&lt;0,"مدفوع زيادة","مسدد")))))</f>
        <v/>
      </c>
      <c r="R274" s="19">
        <f>IF(OR(A274&amp;""="",NOT(ISNUMBER(G274))),"",G274-'الإعدادات'!$B$4)</f>
        <v/>
      </c>
      <c r="S274" s="6">
        <f>IF(OR(R274="",K274="ملغي"),"",IF(N(P274)&lt;=0,"",IF(R274&lt;0,"سافر وعليه متبقي",IF(R274&lt;='الإعدادات'!$B$5,"سفر قريب ومتبقي",""))))</f>
        <v/>
      </c>
      <c r="T274" s="19">
        <f>IF(ISNUMBER(P274),IF(P274&gt;0,COUNTIFS($P$6:$P$1005,"&gt;"&amp;P274)+COUNTIFS($P$6:P274,P274),""),"")</f>
        <v/>
      </c>
    </row>
    <row r="275">
      <c r="A275" s="5" t="n"/>
      <c r="B275" s="13" t="n"/>
      <c r="C275" s="5" t="n"/>
      <c r="D275" s="16" t="n"/>
      <c r="E275" s="5" t="n"/>
      <c r="F275" s="5" t="n"/>
      <c r="G275" s="13" t="n"/>
      <c r="H275" s="14" t="n"/>
      <c r="I275" s="17" t="n"/>
      <c r="J275" s="17" t="n"/>
      <c r="K275" s="5" t="n"/>
      <c r="L275" s="18">
        <f>IF(OR(A275&amp;""="",NOT(ISNUMBER(H275)),NOT(ISNUMBER(I275))),"",IF(K275="ملغي",0,ROUND(H275*I275,2)))</f>
        <v/>
      </c>
      <c r="M275" s="18">
        <f>IF(L275="","",IF(K275="ملغي",0,ROUND(H275*N(J275),2)))</f>
        <v/>
      </c>
      <c r="N275" s="18">
        <f>IF(L275="","",ROUND(L275-M275,2))</f>
        <v/>
      </c>
      <c r="O275" s="18">
        <f>IF(A275&amp;""="","",SUMIFS('الدفعات'!$C$6:$C$2005,'الدفعات'!$B$6:$B$2005,A275&amp;""))</f>
        <v/>
      </c>
      <c r="P275" s="18">
        <f>IF(L275="","",IF(K275="ملغي","",ROUND(L275-O275,2)))</f>
        <v/>
      </c>
      <c r="Q275" s="6">
        <f>IF(A275&amp;""="","",IF(L275="","بيانات ناقصة",IF(K275="ملغي",IF(O275&gt;0,"ملغي - يُراجع المدفوع","ملغي"),IF(P275&gt;0,IF(O275=0,"لم يدفع","دفع جزءًا"),IF(P275&lt;0,"مدفوع زيادة","مسدد")))))</f>
        <v/>
      </c>
      <c r="R275" s="19">
        <f>IF(OR(A275&amp;""="",NOT(ISNUMBER(G275))),"",G275-'الإعدادات'!$B$4)</f>
        <v/>
      </c>
      <c r="S275" s="6">
        <f>IF(OR(R275="",K275="ملغي"),"",IF(N(P275)&lt;=0,"",IF(R275&lt;0,"سافر وعليه متبقي",IF(R275&lt;='الإعدادات'!$B$5,"سفر قريب ومتبقي",""))))</f>
        <v/>
      </c>
      <c r="T275" s="19">
        <f>IF(ISNUMBER(P275),IF(P275&gt;0,COUNTIFS($P$6:$P$1005,"&gt;"&amp;P275)+COUNTIFS($P$6:P275,P275),""),"")</f>
        <v/>
      </c>
    </row>
    <row r="276">
      <c r="A276" s="5" t="n"/>
      <c r="B276" s="13" t="n"/>
      <c r="C276" s="5" t="n"/>
      <c r="D276" s="16" t="n"/>
      <c r="E276" s="5" t="n"/>
      <c r="F276" s="5" t="n"/>
      <c r="G276" s="13" t="n"/>
      <c r="H276" s="14" t="n"/>
      <c r="I276" s="17" t="n"/>
      <c r="J276" s="17" t="n"/>
      <c r="K276" s="5" t="n"/>
      <c r="L276" s="18">
        <f>IF(OR(A276&amp;""="",NOT(ISNUMBER(H276)),NOT(ISNUMBER(I276))),"",IF(K276="ملغي",0,ROUND(H276*I276,2)))</f>
        <v/>
      </c>
      <c r="M276" s="18">
        <f>IF(L276="","",IF(K276="ملغي",0,ROUND(H276*N(J276),2)))</f>
        <v/>
      </c>
      <c r="N276" s="18">
        <f>IF(L276="","",ROUND(L276-M276,2))</f>
        <v/>
      </c>
      <c r="O276" s="18">
        <f>IF(A276&amp;""="","",SUMIFS('الدفعات'!$C$6:$C$2005,'الدفعات'!$B$6:$B$2005,A276&amp;""))</f>
        <v/>
      </c>
      <c r="P276" s="18">
        <f>IF(L276="","",IF(K276="ملغي","",ROUND(L276-O276,2)))</f>
        <v/>
      </c>
      <c r="Q276" s="6">
        <f>IF(A276&amp;""="","",IF(L276="","بيانات ناقصة",IF(K276="ملغي",IF(O276&gt;0,"ملغي - يُراجع المدفوع","ملغي"),IF(P276&gt;0,IF(O276=0,"لم يدفع","دفع جزءًا"),IF(P276&lt;0,"مدفوع زيادة","مسدد")))))</f>
        <v/>
      </c>
      <c r="R276" s="19">
        <f>IF(OR(A276&amp;""="",NOT(ISNUMBER(G276))),"",G276-'الإعدادات'!$B$4)</f>
        <v/>
      </c>
      <c r="S276" s="6">
        <f>IF(OR(R276="",K276="ملغي"),"",IF(N(P276)&lt;=0,"",IF(R276&lt;0,"سافر وعليه متبقي",IF(R276&lt;='الإعدادات'!$B$5,"سفر قريب ومتبقي",""))))</f>
        <v/>
      </c>
      <c r="T276" s="19">
        <f>IF(ISNUMBER(P276),IF(P276&gt;0,COUNTIFS($P$6:$P$1005,"&gt;"&amp;P276)+COUNTIFS($P$6:P276,P276),""),"")</f>
        <v/>
      </c>
    </row>
    <row r="277">
      <c r="A277" s="5" t="n"/>
      <c r="B277" s="13" t="n"/>
      <c r="C277" s="5" t="n"/>
      <c r="D277" s="16" t="n"/>
      <c r="E277" s="5" t="n"/>
      <c r="F277" s="5" t="n"/>
      <c r="G277" s="13" t="n"/>
      <c r="H277" s="14" t="n"/>
      <c r="I277" s="17" t="n"/>
      <c r="J277" s="17" t="n"/>
      <c r="K277" s="5" t="n"/>
      <c r="L277" s="18">
        <f>IF(OR(A277&amp;""="",NOT(ISNUMBER(H277)),NOT(ISNUMBER(I277))),"",IF(K277="ملغي",0,ROUND(H277*I277,2)))</f>
        <v/>
      </c>
      <c r="M277" s="18">
        <f>IF(L277="","",IF(K277="ملغي",0,ROUND(H277*N(J277),2)))</f>
        <v/>
      </c>
      <c r="N277" s="18">
        <f>IF(L277="","",ROUND(L277-M277,2))</f>
        <v/>
      </c>
      <c r="O277" s="18">
        <f>IF(A277&amp;""="","",SUMIFS('الدفعات'!$C$6:$C$2005,'الدفعات'!$B$6:$B$2005,A277&amp;""))</f>
        <v/>
      </c>
      <c r="P277" s="18">
        <f>IF(L277="","",IF(K277="ملغي","",ROUND(L277-O277,2)))</f>
        <v/>
      </c>
      <c r="Q277" s="6">
        <f>IF(A277&amp;""="","",IF(L277="","بيانات ناقصة",IF(K277="ملغي",IF(O277&gt;0,"ملغي - يُراجع المدفوع","ملغي"),IF(P277&gt;0,IF(O277=0,"لم يدفع","دفع جزءًا"),IF(P277&lt;0,"مدفوع زيادة","مسدد")))))</f>
        <v/>
      </c>
      <c r="R277" s="19">
        <f>IF(OR(A277&amp;""="",NOT(ISNUMBER(G277))),"",G277-'الإعدادات'!$B$4)</f>
        <v/>
      </c>
      <c r="S277" s="6">
        <f>IF(OR(R277="",K277="ملغي"),"",IF(N(P277)&lt;=0,"",IF(R277&lt;0,"سافر وعليه متبقي",IF(R277&lt;='الإعدادات'!$B$5,"سفر قريب ومتبقي",""))))</f>
        <v/>
      </c>
      <c r="T277" s="19">
        <f>IF(ISNUMBER(P277),IF(P277&gt;0,COUNTIFS($P$6:$P$1005,"&gt;"&amp;P277)+COUNTIFS($P$6:P277,P277),""),"")</f>
        <v/>
      </c>
    </row>
    <row r="278">
      <c r="A278" s="5" t="n"/>
      <c r="B278" s="13" t="n"/>
      <c r="C278" s="5" t="n"/>
      <c r="D278" s="16" t="n"/>
      <c r="E278" s="5" t="n"/>
      <c r="F278" s="5" t="n"/>
      <c r="G278" s="13" t="n"/>
      <c r="H278" s="14" t="n"/>
      <c r="I278" s="17" t="n"/>
      <c r="J278" s="17" t="n"/>
      <c r="K278" s="5" t="n"/>
      <c r="L278" s="18">
        <f>IF(OR(A278&amp;""="",NOT(ISNUMBER(H278)),NOT(ISNUMBER(I278))),"",IF(K278="ملغي",0,ROUND(H278*I278,2)))</f>
        <v/>
      </c>
      <c r="M278" s="18">
        <f>IF(L278="","",IF(K278="ملغي",0,ROUND(H278*N(J278),2)))</f>
        <v/>
      </c>
      <c r="N278" s="18">
        <f>IF(L278="","",ROUND(L278-M278,2))</f>
        <v/>
      </c>
      <c r="O278" s="18">
        <f>IF(A278&amp;""="","",SUMIFS('الدفعات'!$C$6:$C$2005,'الدفعات'!$B$6:$B$2005,A278&amp;""))</f>
        <v/>
      </c>
      <c r="P278" s="18">
        <f>IF(L278="","",IF(K278="ملغي","",ROUND(L278-O278,2)))</f>
        <v/>
      </c>
      <c r="Q278" s="6">
        <f>IF(A278&amp;""="","",IF(L278="","بيانات ناقصة",IF(K278="ملغي",IF(O278&gt;0,"ملغي - يُراجع المدفوع","ملغي"),IF(P278&gt;0,IF(O278=0,"لم يدفع","دفع جزءًا"),IF(P278&lt;0,"مدفوع زيادة","مسدد")))))</f>
        <v/>
      </c>
      <c r="R278" s="19">
        <f>IF(OR(A278&amp;""="",NOT(ISNUMBER(G278))),"",G278-'الإعدادات'!$B$4)</f>
        <v/>
      </c>
      <c r="S278" s="6">
        <f>IF(OR(R278="",K278="ملغي"),"",IF(N(P278)&lt;=0,"",IF(R278&lt;0,"سافر وعليه متبقي",IF(R278&lt;='الإعدادات'!$B$5,"سفر قريب ومتبقي",""))))</f>
        <v/>
      </c>
      <c r="T278" s="19">
        <f>IF(ISNUMBER(P278),IF(P278&gt;0,COUNTIFS($P$6:$P$1005,"&gt;"&amp;P278)+COUNTIFS($P$6:P278,P278),""),"")</f>
        <v/>
      </c>
    </row>
    <row r="279">
      <c r="A279" s="5" t="n"/>
      <c r="B279" s="13" t="n"/>
      <c r="C279" s="5" t="n"/>
      <c r="D279" s="16" t="n"/>
      <c r="E279" s="5" t="n"/>
      <c r="F279" s="5" t="n"/>
      <c r="G279" s="13" t="n"/>
      <c r="H279" s="14" t="n"/>
      <c r="I279" s="17" t="n"/>
      <c r="J279" s="17" t="n"/>
      <c r="K279" s="5" t="n"/>
      <c r="L279" s="18">
        <f>IF(OR(A279&amp;""="",NOT(ISNUMBER(H279)),NOT(ISNUMBER(I279))),"",IF(K279="ملغي",0,ROUND(H279*I279,2)))</f>
        <v/>
      </c>
      <c r="M279" s="18">
        <f>IF(L279="","",IF(K279="ملغي",0,ROUND(H279*N(J279),2)))</f>
        <v/>
      </c>
      <c r="N279" s="18">
        <f>IF(L279="","",ROUND(L279-M279,2))</f>
        <v/>
      </c>
      <c r="O279" s="18">
        <f>IF(A279&amp;""="","",SUMIFS('الدفعات'!$C$6:$C$2005,'الدفعات'!$B$6:$B$2005,A279&amp;""))</f>
        <v/>
      </c>
      <c r="P279" s="18">
        <f>IF(L279="","",IF(K279="ملغي","",ROUND(L279-O279,2)))</f>
        <v/>
      </c>
      <c r="Q279" s="6">
        <f>IF(A279&amp;""="","",IF(L279="","بيانات ناقصة",IF(K279="ملغي",IF(O279&gt;0,"ملغي - يُراجع المدفوع","ملغي"),IF(P279&gt;0,IF(O279=0,"لم يدفع","دفع جزءًا"),IF(P279&lt;0,"مدفوع زيادة","مسدد")))))</f>
        <v/>
      </c>
      <c r="R279" s="19">
        <f>IF(OR(A279&amp;""="",NOT(ISNUMBER(G279))),"",G279-'الإعدادات'!$B$4)</f>
        <v/>
      </c>
      <c r="S279" s="6">
        <f>IF(OR(R279="",K279="ملغي"),"",IF(N(P279)&lt;=0,"",IF(R279&lt;0,"سافر وعليه متبقي",IF(R279&lt;='الإعدادات'!$B$5,"سفر قريب ومتبقي",""))))</f>
        <v/>
      </c>
      <c r="T279" s="19">
        <f>IF(ISNUMBER(P279),IF(P279&gt;0,COUNTIFS($P$6:$P$1005,"&gt;"&amp;P279)+COUNTIFS($P$6:P279,P279),""),"")</f>
        <v/>
      </c>
    </row>
    <row r="280">
      <c r="A280" s="5" t="n"/>
      <c r="B280" s="13" t="n"/>
      <c r="C280" s="5" t="n"/>
      <c r="D280" s="16" t="n"/>
      <c r="E280" s="5" t="n"/>
      <c r="F280" s="5" t="n"/>
      <c r="G280" s="13" t="n"/>
      <c r="H280" s="14" t="n"/>
      <c r="I280" s="17" t="n"/>
      <c r="J280" s="17" t="n"/>
      <c r="K280" s="5" t="n"/>
      <c r="L280" s="18">
        <f>IF(OR(A280&amp;""="",NOT(ISNUMBER(H280)),NOT(ISNUMBER(I280))),"",IF(K280="ملغي",0,ROUND(H280*I280,2)))</f>
        <v/>
      </c>
      <c r="M280" s="18">
        <f>IF(L280="","",IF(K280="ملغي",0,ROUND(H280*N(J280),2)))</f>
        <v/>
      </c>
      <c r="N280" s="18">
        <f>IF(L280="","",ROUND(L280-M280,2))</f>
        <v/>
      </c>
      <c r="O280" s="18">
        <f>IF(A280&amp;""="","",SUMIFS('الدفعات'!$C$6:$C$2005,'الدفعات'!$B$6:$B$2005,A280&amp;""))</f>
        <v/>
      </c>
      <c r="P280" s="18">
        <f>IF(L280="","",IF(K280="ملغي","",ROUND(L280-O280,2)))</f>
        <v/>
      </c>
      <c r="Q280" s="6">
        <f>IF(A280&amp;""="","",IF(L280="","بيانات ناقصة",IF(K280="ملغي",IF(O280&gt;0,"ملغي - يُراجع المدفوع","ملغي"),IF(P280&gt;0,IF(O280=0,"لم يدفع","دفع جزءًا"),IF(P280&lt;0,"مدفوع زيادة","مسدد")))))</f>
        <v/>
      </c>
      <c r="R280" s="19">
        <f>IF(OR(A280&amp;""="",NOT(ISNUMBER(G280))),"",G280-'الإعدادات'!$B$4)</f>
        <v/>
      </c>
      <c r="S280" s="6">
        <f>IF(OR(R280="",K280="ملغي"),"",IF(N(P280)&lt;=0,"",IF(R280&lt;0,"سافر وعليه متبقي",IF(R280&lt;='الإعدادات'!$B$5,"سفر قريب ومتبقي",""))))</f>
        <v/>
      </c>
      <c r="T280" s="19">
        <f>IF(ISNUMBER(P280),IF(P280&gt;0,COUNTIFS($P$6:$P$1005,"&gt;"&amp;P280)+COUNTIFS($P$6:P280,P280),""),"")</f>
        <v/>
      </c>
    </row>
    <row r="281">
      <c r="A281" s="5" t="n"/>
      <c r="B281" s="13" t="n"/>
      <c r="C281" s="5" t="n"/>
      <c r="D281" s="16" t="n"/>
      <c r="E281" s="5" t="n"/>
      <c r="F281" s="5" t="n"/>
      <c r="G281" s="13" t="n"/>
      <c r="H281" s="14" t="n"/>
      <c r="I281" s="17" t="n"/>
      <c r="J281" s="17" t="n"/>
      <c r="K281" s="5" t="n"/>
      <c r="L281" s="18">
        <f>IF(OR(A281&amp;""="",NOT(ISNUMBER(H281)),NOT(ISNUMBER(I281))),"",IF(K281="ملغي",0,ROUND(H281*I281,2)))</f>
        <v/>
      </c>
      <c r="M281" s="18">
        <f>IF(L281="","",IF(K281="ملغي",0,ROUND(H281*N(J281),2)))</f>
        <v/>
      </c>
      <c r="N281" s="18">
        <f>IF(L281="","",ROUND(L281-M281,2))</f>
        <v/>
      </c>
      <c r="O281" s="18">
        <f>IF(A281&amp;""="","",SUMIFS('الدفعات'!$C$6:$C$2005,'الدفعات'!$B$6:$B$2005,A281&amp;""))</f>
        <v/>
      </c>
      <c r="P281" s="18">
        <f>IF(L281="","",IF(K281="ملغي","",ROUND(L281-O281,2)))</f>
        <v/>
      </c>
      <c r="Q281" s="6">
        <f>IF(A281&amp;""="","",IF(L281="","بيانات ناقصة",IF(K281="ملغي",IF(O281&gt;0,"ملغي - يُراجع المدفوع","ملغي"),IF(P281&gt;0,IF(O281=0,"لم يدفع","دفع جزءًا"),IF(P281&lt;0,"مدفوع زيادة","مسدد")))))</f>
        <v/>
      </c>
      <c r="R281" s="19">
        <f>IF(OR(A281&amp;""="",NOT(ISNUMBER(G281))),"",G281-'الإعدادات'!$B$4)</f>
        <v/>
      </c>
      <c r="S281" s="6">
        <f>IF(OR(R281="",K281="ملغي"),"",IF(N(P281)&lt;=0,"",IF(R281&lt;0,"سافر وعليه متبقي",IF(R281&lt;='الإعدادات'!$B$5,"سفر قريب ومتبقي",""))))</f>
        <v/>
      </c>
      <c r="T281" s="19">
        <f>IF(ISNUMBER(P281),IF(P281&gt;0,COUNTIFS($P$6:$P$1005,"&gt;"&amp;P281)+COUNTIFS($P$6:P281,P281),""),"")</f>
        <v/>
      </c>
    </row>
    <row r="282">
      <c r="A282" s="5" t="n"/>
      <c r="B282" s="13" t="n"/>
      <c r="C282" s="5" t="n"/>
      <c r="D282" s="16" t="n"/>
      <c r="E282" s="5" t="n"/>
      <c r="F282" s="5" t="n"/>
      <c r="G282" s="13" t="n"/>
      <c r="H282" s="14" t="n"/>
      <c r="I282" s="17" t="n"/>
      <c r="J282" s="17" t="n"/>
      <c r="K282" s="5" t="n"/>
      <c r="L282" s="18">
        <f>IF(OR(A282&amp;""="",NOT(ISNUMBER(H282)),NOT(ISNUMBER(I282))),"",IF(K282="ملغي",0,ROUND(H282*I282,2)))</f>
        <v/>
      </c>
      <c r="M282" s="18">
        <f>IF(L282="","",IF(K282="ملغي",0,ROUND(H282*N(J282),2)))</f>
        <v/>
      </c>
      <c r="N282" s="18">
        <f>IF(L282="","",ROUND(L282-M282,2))</f>
        <v/>
      </c>
      <c r="O282" s="18">
        <f>IF(A282&amp;""="","",SUMIFS('الدفعات'!$C$6:$C$2005,'الدفعات'!$B$6:$B$2005,A282&amp;""))</f>
        <v/>
      </c>
      <c r="P282" s="18">
        <f>IF(L282="","",IF(K282="ملغي","",ROUND(L282-O282,2)))</f>
        <v/>
      </c>
      <c r="Q282" s="6">
        <f>IF(A282&amp;""="","",IF(L282="","بيانات ناقصة",IF(K282="ملغي",IF(O282&gt;0,"ملغي - يُراجع المدفوع","ملغي"),IF(P282&gt;0,IF(O282=0,"لم يدفع","دفع جزءًا"),IF(P282&lt;0,"مدفوع زيادة","مسدد")))))</f>
        <v/>
      </c>
      <c r="R282" s="19">
        <f>IF(OR(A282&amp;""="",NOT(ISNUMBER(G282))),"",G282-'الإعدادات'!$B$4)</f>
        <v/>
      </c>
      <c r="S282" s="6">
        <f>IF(OR(R282="",K282="ملغي"),"",IF(N(P282)&lt;=0,"",IF(R282&lt;0,"سافر وعليه متبقي",IF(R282&lt;='الإعدادات'!$B$5,"سفر قريب ومتبقي",""))))</f>
        <v/>
      </c>
      <c r="T282" s="19">
        <f>IF(ISNUMBER(P282),IF(P282&gt;0,COUNTIFS($P$6:$P$1005,"&gt;"&amp;P282)+COUNTIFS($P$6:P282,P282),""),"")</f>
        <v/>
      </c>
    </row>
    <row r="283">
      <c r="A283" s="5" t="n"/>
      <c r="B283" s="13" t="n"/>
      <c r="C283" s="5" t="n"/>
      <c r="D283" s="16" t="n"/>
      <c r="E283" s="5" t="n"/>
      <c r="F283" s="5" t="n"/>
      <c r="G283" s="13" t="n"/>
      <c r="H283" s="14" t="n"/>
      <c r="I283" s="17" t="n"/>
      <c r="J283" s="17" t="n"/>
      <c r="K283" s="5" t="n"/>
      <c r="L283" s="18">
        <f>IF(OR(A283&amp;""="",NOT(ISNUMBER(H283)),NOT(ISNUMBER(I283))),"",IF(K283="ملغي",0,ROUND(H283*I283,2)))</f>
        <v/>
      </c>
      <c r="M283" s="18">
        <f>IF(L283="","",IF(K283="ملغي",0,ROUND(H283*N(J283),2)))</f>
        <v/>
      </c>
      <c r="N283" s="18">
        <f>IF(L283="","",ROUND(L283-M283,2))</f>
        <v/>
      </c>
      <c r="O283" s="18">
        <f>IF(A283&amp;""="","",SUMIFS('الدفعات'!$C$6:$C$2005,'الدفعات'!$B$6:$B$2005,A283&amp;""))</f>
        <v/>
      </c>
      <c r="P283" s="18">
        <f>IF(L283="","",IF(K283="ملغي","",ROUND(L283-O283,2)))</f>
        <v/>
      </c>
      <c r="Q283" s="6">
        <f>IF(A283&amp;""="","",IF(L283="","بيانات ناقصة",IF(K283="ملغي",IF(O283&gt;0,"ملغي - يُراجع المدفوع","ملغي"),IF(P283&gt;0,IF(O283=0,"لم يدفع","دفع جزءًا"),IF(P283&lt;0,"مدفوع زيادة","مسدد")))))</f>
        <v/>
      </c>
      <c r="R283" s="19">
        <f>IF(OR(A283&amp;""="",NOT(ISNUMBER(G283))),"",G283-'الإعدادات'!$B$4)</f>
        <v/>
      </c>
      <c r="S283" s="6">
        <f>IF(OR(R283="",K283="ملغي"),"",IF(N(P283)&lt;=0,"",IF(R283&lt;0,"سافر وعليه متبقي",IF(R283&lt;='الإعدادات'!$B$5,"سفر قريب ومتبقي",""))))</f>
        <v/>
      </c>
      <c r="T283" s="19">
        <f>IF(ISNUMBER(P283),IF(P283&gt;0,COUNTIFS($P$6:$P$1005,"&gt;"&amp;P283)+COUNTIFS($P$6:P283,P283),""),"")</f>
        <v/>
      </c>
    </row>
    <row r="284">
      <c r="A284" s="5" t="n"/>
      <c r="B284" s="13" t="n"/>
      <c r="C284" s="5" t="n"/>
      <c r="D284" s="16" t="n"/>
      <c r="E284" s="5" t="n"/>
      <c r="F284" s="5" t="n"/>
      <c r="G284" s="13" t="n"/>
      <c r="H284" s="14" t="n"/>
      <c r="I284" s="17" t="n"/>
      <c r="J284" s="17" t="n"/>
      <c r="K284" s="5" t="n"/>
      <c r="L284" s="18">
        <f>IF(OR(A284&amp;""="",NOT(ISNUMBER(H284)),NOT(ISNUMBER(I284))),"",IF(K284="ملغي",0,ROUND(H284*I284,2)))</f>
        <v/>
      </c>
      <c r="M284" s="18">
        <f>IF(L284="","",IF(K284="ملغي",0,ROUND(H284*N(J284),2)))</f>
        <v/>
      </c>
      <c r="N284" s="18">
        <f>IF(L284="","",ROUND(L284-M284,2))</f>
        <v/>
      </c>
      <c r="O284" s="18">
        <f>IF(A284&amp;""="","",SUMIFS('الدفعات'!$C$6:$C$2005,'الدفعات'!$B$6:$B$2005,A284&amp;""))</f>
        <v/>
      </c>
      <c r="P284" s="18">
        <f>IF(L284="","",IF(K284="ملغي","",ROUND(L284-O284,2)))</f>
        <v/>
      </c>
      <c r="Q284" s="6">
        <f>IF(A284&amp;""="","",IF(L284="","بيانات ناقصة",IF(K284="ملغي",IF(O284&gt;0,"ملغي - يُراجع المدفوع","ملغي"),IF(P284&gt;0,IF(O284=0,"لم يدفع","دفع جزءًا"),IF(P284&lt;0,"مدفوع زيادة","مسدد")))))</f>
        <v/>
      </c>
      <c r="R284" s="19">
        <f>IF(OR(A284&amp;""="",NOT(ISNUMBER(G284))),"",G284-'الإعدادات'!$B$4)</f>
        <v/>
      </c>
      <c r="S284" s="6">
        <f>IF(OR(R284="",K284="ملغي"),"",IF(N(P284)&lt;=0,"",IF(R284&lt;0,"سافر وعليه متبقي",IF(R284&lt;='الإعدادات'!$B$5,"سفر قريب ومتبقي",""))))</f>
        <v/>
      </c>
      <c r="T284" s="19">
        <f>IF(ISNUMBER(P284),IF(P284&gt;0,COUNTIFS($P$6:$P$1005,"&gt;"&amp;P284)+COUNTIFS($P$6:P284,P284),""),"")</f>
        <v/>
      </c>
    </row>
    <row r="285">
      <c r="A285" s="5" t="n"/>
      <c r="B285" s="13" t="n"/>
      <c r="C285" s="5" t="n"/>
      <c r="D285" s="16" t="n"/>
      <c r="E285" s="5" t="n"/>
      <c r="F285" s="5" t="n"/>
      <c r="G285" s="13" t="n"/>
      <c r="H285" s="14" t="n"/>
      <c r="I285" s="17" t="n"/>
      <c r="J285" s="17" t="n"/>
      <c r="K285" s="5" t="n"/>
      <c r="L285" s="18">
        <f>IF(OR(A285&amp;""="",NOT(ISNUMBER(H285)),NOT(ISNUMBER(I285))),"",IF(K285="ملغي",0,ROUND(H285*I285,2)))</f>
        <v/>
      </c>
      <c r="M285" s="18">
        <f>IF(L285="","",IF(K285="ملغي",0,ROUND(H285*N(J285),2)))</f>
        <v/>
      </c>
      <c r="N285" s="18">
        <f>IF(L285="","",ROUND(L285-M285,2))</f>
        <v/>
      </c>
      <c r="O285" s="18">
        <f>IF(A285&amp;""="","",SUMIFS('الدفعات'!$C$6:$C$2005,'الدفعات'!$B$6:$B$2005,A285&amp;""))</f>
        <v/>
      </c>
      <c r="P285" s="18">
        <f>IF(L285="","",IF(K285="ملغي","",ROUND(L285-O285,2)))</f>
        <v/>
      </c>
      <c r="Q285" s="6">
        <f>IF(A285&amp;""="","",IF(L285="","بيانات ناقصة",IF(K285="ملغي",IF(O285&gt;0,"ملغي - يُراجع المدفوع","ملغي"),IF(P285&gt;0,IF(O285=0,"لم يدفع","دفع جزءًا"),IF(P285&lt;0,"مدفوع زيادة","مسدد")))))</f>
        <v/>
      </c>
      <c r="R285" s="19">
        <f>IF(OR(A285&amp;""="",NOT(ISNUMBER(G285))),"",G285-'الإعدادات'!$B$4)</f>
        <v/>
      </c>
      <c r="S285" s="6">
        <f>IF(OR(R285="",K285="ملغي"),"",IF(N(P285)&lt;=0,"",IF(R285&lt;0,"سافر وعليه متبقي",IF(R285&lt;='الإعدادات'!$B$5,"سفر قريب ومتبقي",""))))</f>
        <v/>
      </c>
      <c r="T285" s="19">
        <f>IF(ISNUMBER(P285),IF(P285&gt;0,COUNTIFS($P$6:$P$1005,"&gt;"&amp;P285)+COUNTIFS($P$6:P285,P285),""),"")</f>
        <v/>
      </c>
    </row>
    <row r="286">
      <c r="A286" s="5" t="n"/>
      <c r="B286" s="13" t="n"/>
      <c r="C286" s="5" t="n"/>
      <c r="D286" s="16" t="n"/>
      <c r="E286" s="5" t="n"/>
      <c r="F286" s="5" t="n"/>
      <c r="G286" s="13" t="n"/>
      <c r="H286" s="14" t="n"/>
      <c r="I286" s="17" t="n"/>
      <c r="J286" s="17" t="n"/>
      <c r="K286" s="5" t="n"/>
      <c r="L286" s="18">
        <f>IF(OR(A286&amp;""="",NOT(ISNUMBER(H286)),NOT(ISNUMBER(I286))),"",IF(K286="ملغي",0,ROUND(H286*I286,2)))</f>
        <v/>
      </c>
      <c r="M286" s="18">
        <f>IF(L286="","",IF(K286="ملغي",0,ROUND(H286*N(J286),2)))</f>
        <v/>
      </c>
      <c r="N286" s="18">
        <f>IF(L286="","",ROUND(L286-M286,2))</f>
        <v/>
      </c>
      <c r="O286" s="18">
        <f>IF(A286&amp;""="","",SUMIFS('الدفعات'!$C$6:$C$2005,'الدفعات'!$B$6:$B$2005,A286&amp;""))</f>
        <v/>
      </c>
      <c r="P286" s="18">
        <f>IF(L286="","",IF(K286="ملغي","",ROUND(L286-O286,2)))</f>
        <v/>
      </c>
      <c r="Q286" s="6">
        <f>IF(A286&amp;""="","",IF(L286="","بيانات ناقصة",IF(K286="ملغي",IF(O286&gt;0,"ملغي - يُراجع المدفوع","ملغي"),IF(P286&gt;0,IF(O286=0,"لم يدفع","دفع جزءًا"),IF(P286&lt;0,"مدفوع زيادة","مسدد")))))</f>
        <v/>
      </c>
      <c r="R286" s="19">
        <f>IF(OR(A286&amp;""="",NOT(ISNUMBER(G286))),"",G286-'الإعدادات'!$B$4)</f>
        <v/>
      </c>
      <c r="S286" s="6">
        <f>IF(OR(R286="",K286="ملغي"),"",IF(N(P286)&lt;=0,"",IF(R286&lt;0,"سافر وعليه متبقي",IF(R286&lt;='الإعدادات'!$B$5,"سفر قريب ومتبقي",""))))</f>
        <v/>
      </c>
      <c r="T286" s="19">
        <f>IF(ISNUMBER(P286),IF(P286&gt;0,COUNTIFS($P$6:$P$1005,"&gt;"&amp;P286)+COUNTIFS($P$6:P286,P286),""),"")</f>
        <v/>
      </c>
    </row>
    <row r="287">
      <c r="A287" s="5" t="n"/>
      <c r="B287" s="13" t="n"/>
      <c r="C287" s="5" t="n"/>
      <c r="D287" s="16" t="n"/>
      <c r="E287" s="5" t="n"/>
      <c r="F287" s="5" t="n"/>
      <c r="G287" s="13" t="n"/>
      <c r="H287" s="14" t="n"/>
      <c r="I287" s="17" t="n"/>
      <c r="J287" s="17" t="n"/>
      <c r="K287" s="5" t="n"/>
      <c r="L287" s="18">
        <f>IF(OR(A287&amp;""="",NOT(ISNUMBER(H287)),NOT(ISNUMBER(I287))),"",IF(K287="ملغي",0,ROUND(H287*I287,2)))</f>
        <v/>
      </c>
      <c r="M287" s="18">
        <f>IF(L287="","",IF(K287="ملغي",0,ROUND(H287*N(J287),2)))</f>
        <v/>
      </c>
      <c r="N287" s="18">
        <f>IF(L287="","",ROUND(L287-M287,2))</f>
        <v/>
      </c>
      <c r="O287" s="18">
        <f>IF(A287&amp;""="","",SUMIFS('الدفعات'!$C$6:$C$2005,'الدفعات'!$B$6:$B$2005,A287&amp;""))</f>
        <v/>
      </c>
      <c r="P287" s="18">
        <f>IF(L287="","",IF(K287="ملغي","",ROUND(L287-O287,2)))</f>
        <v/>
      </c>
      <c r="Q287" s="6">
        <f>IF(A287&amp;""="","",IF(L287="","بيانات ناقصة",IF(K287="ملغي",IF(O287&gt;0,"ملغي - يُراجع المدفوع","ملغي"),IF(P287&gt;0,IF(O287=0,"لم يدفع","دفع جزءًا"),IF(P287&lt;0,"مدفوع زيادة","مسدد")))))</f>
        <v/>
      </c>
      <c r="R287" s="19">
        <f>IF(OR(A287&amp;""="",NOT(ISNUMBER(G287))),"",G287-'الإعدادات'!$B$4)</f>
        <v/>
      </c>
      <c r="S287" s="6">
        <f>IF(OR(R287="",K287="ملغي"),"",IF(N(P287)&lt;=0,"",IF(R287&lt;0,"سافر وعليه متبقي",IF(R287&lt;='الإعدادات'!$B$5,"سفر قريب ومتبقي",""))))</f>
        <v/>
      </c>
      <c r="T287" s="19">
        <f>IF(ISNUMBER(P287),IF(P287&gt;0,COUNTIFS($P$6:$P$1005,"&gt;"&amp;P287)+COUNTIFS($P$6:P287,P287),""),"")</f>
        <v/>
      </c>
    </row>
    <row r="288">
      <c r="A288" s="5" t="n"/>
      <c r="B288" s="13" t="n"/>
      <c r="C288" s="5" t="n"/>
      <c r="D288" s="16" t="n"/>
      <c r="E288" s="5" t="n"/>
      <c r="F288" s="5" t="n"/>
      <c r="G288" s="13" t="n"/>
      <c r="H288" s="14" t="n"/>
      <c r="I288" s="17" t="n"/>
      <c r="J288" s="17" t="n"/>
      <c r="K288" s="5" t="n"/>
      <c r="L288" s="18">
        <f>IF(OR(A288&amp;""="",NOT(ISNUMBER(H288)),NOT(ISNUMBER(I288))),"",IF(K288="ملغي",0,ROUND(H288*I288,2)))</f>
        <v/>
      </c>
      <c r="M288" s="18">
        <f>IF(L288="","",IF(K288="ملغي",0,ROUND(H288*N(J288),2)))</f>
        <v/>
      </c>
      <c r="N288" s="18">
        <f>IF(L288="","",ROUND(L288-M288,2))</f>
        <v/>
      </c>
      <c r="O288" s="18">
        <f>IF(A288&amp;""="","",SUMIFS('الدفعات'!$C$6:$C$2005,'الدفعات'!$B$6:$B$2005,A288&amp;""))</f>
        <v/>
      </c>
      <c r="P288" s="18">
        <f>IF(L288="","",IF(K288="ملغي","",ROUND(L288-O288,2)))</f>
        <v/>
      </c>
      <c r="Q288" s="6">
        <f>IF(A288&amp;""="","",IF(L288="","بيانات ناقصة",IF(K288="ملغي",IF(O288&gt;0,"ملغي - يُراجع المدفوع","ملغي"),IF(P288&gt;0,IF(O288=0,"لم يدفع","دفع جزءًا"),IF(P288&lt;0,"مدفوع زيادة","مسدد")))))</f>
        <v/>
      </c>
      <c r="R288" s="19">
        <f>IF(OR(A288&amp;""="",NOT(ISNUMBER(G288))),"",G288-'الإعدادات'!$B$4)</f>
        <v/>
      </c>
      <c r="S288" s="6">
        <f>IF(OR(R288="",K288="ملغي"),"",IF(N(P288)&lt;=0,"",IF(R288&lt;0,"سافر وعليه متبقي",IF(R288&lt;='الإعدادات'!$B$5,"سفر قريب ومتبقي",""))))</f>
        <v/>
      </c>
      <c r="T288" s="19">
        <f>IF(ISNUMBER(P288),IF(P288&gt;0,COUNTIFS($P$6:$P$1005,"&gt;"&amp;P288)+COUNTIFS($P$6:P288,P288),""),"")</f>
        <v/>
      </c>
    </row>
    <row r="289">
      <c r="A289" s="5" t="n"/>
      <c r="B289" s="13" t="n"/>
      <c r="C289" s="5" t="n"/>
      <c r="D289" s="16" t="n"/>
      <c r="E289" s="5" t="n"/>
      <c r="F289" s="5" t="n"/>
      <c r="G289" s="13" t="n"/>
      <c r="H289" s="14" t="n"/>
      <c r="I289" s="17" t="n"/>
      <c r="J289" s="17" t="n"/>
      <c r="K289" s="5" t="n"/>
      <c r="L289" s="18">
        <f>IF(OR(A289&amp;""="",NOT(ISNUMBER(H289)),NOT(ISNUMBER(I289))),"",IF(K289="ملغي",0,ROUND(H289*I289,2)))</f>
        <v/>
      </c>
      <c r="M289" s="18">
        <f>IF(L289="","",IF(K289="ملغي",0,ROUND(H289*N(J289),2)))</f>
        <v/>
      </c>
      <c r="N289" s="18">
        <f>IF(L289="","",ROUND(L289-M289,2))</f>
        <v/>
      </c>
      <c r="O289" s="18">
        <f>IF(A289&amp;""="","",SUMIFS('الدفعات'!$C$6:$C$2005,'الدفعات'!$B$6:$B$2005,A289&amp;""))</f>
        <v/>
      </c>
      <c r="P289" s="18">
        <f>IF(L289="","",IF(K289="ملغي","",ROUND(L289-O289,2)))</f>
        <v/>
      </c>
      <c r="Q289" s="6">
        <f>IF(A289&amp;""="","",IF(L289="","بيانات ناقصة",IF(K289="ملغي",IF(O289&gt;0,"ملغي - يُراجع المدفوع","ملغي"),IF(P289&gt;0,IF(O289=0,"لم يدفع","دفع جزءًا"),IF(P289&lt;0,"مدفوع زيادة","مسدد")))))</f>
        <v/>
      </c>
      <c r="R289" s="19">
        <f>IF(OR(A289&amp;""="",NOT(ISNUMBER(G289))),"",G289-'الإعدادات'!$B$4)</f>
        <v/>
      </c>
      <c r="S289" s="6">
        <f>IF(OR(R289="",K289="ملغي"),"",IF(N(P289)&lt;=0,"",IF(R289&lt;0,"سافر وعليه متبقي",IF(R289&lt;='الإعدادات'!$B$5,"سفر قريب ومتبقي",""))))</f>
        <v/>
      </c>
      <c r="T289" s="19">
        <f>IF(ISNUMBER(P289),IF(P289&gt;0,COUNTIFS($P$6:$P$1005,"&gt;"&amp;P289)+COUNTIFS($P$6:P289,P289),""),"")</f>
        <v/>
      </c>
    </row>
    <row r="290">
      <c r="A290" s="5" t="n"/>
      <c r="B290" s="13" t="n"/>
      <c r="C290" s="5" t="n"/>
      <c r="D290" s="16" t="n"/>
      <c r="E290" s="5" t="n"/>
      <c r="F290" s="5" t="n"/>
      <c r="G290" s="13" t="n"/>
      <c r="H290" s="14" t="n"/>
      <c r="I290" s="17" t="n"/>
      <c r="J290" s="17" t="n"/>
      <c r="K290" s="5" t="n"/>
      <c r="L290" s="18">
        <f>IF(OR(A290&amp;""="",NOT(ISNUMBER(H290)),NOT(ISNUMBER(I290))),"",IF(K290="ملغي",0,ROUND(H290*I290,2)))</f>
        <v/>
      </c>
      <c r="M290" s="18">
        <f>IF(L290="","",IF(K290="ملغي",0,ROUND(H290*N(J290),2)))</f>
        <v/>
      </c>
      <c r="N290" s="18">
        <f>IF(L290="","",ROUND(L290-M290,2))</f>
        <v/>
      </c>
      <c r="O290" s="18">
        <f>IF(A290&amp;""="","",SUMIFS('الدفعات'!$C$6:$C$2005,'الدفعات'!$B$6:$B$2005,A290&amp;""))</f>
        <v/>
      </c>
      <c r="P290" s="18">
        <f>IF(L290="","",IF(K290="ملغي","",ROUND(L290-O290,2)))</f>
        <v/>
      </c>
      <c r="Q290" s="6">
        <f>IF(A290&amp;""="","",IF(L290="","بيانات ناقصة",IF(K290="ملغي",IF(O290&gt;0,"ملغي - يُراجع المدفوع","ملغي"),IF(P290&gt;0,IF(O290=0,"لم يدفع","دفع جزءًا"),IF(P290&lt;0,"مدفوع زيادة","مسدد")))))</f>
        <v/>
      </c>
      <c r="R290" s="19">
        <f>IF(OR(A290&amp;""="",NOT(ISNUMBER(G290))),"",G290-'الإعدادات'!$B$4)</f>
        <v/>
      </c>
      <c r="S290" s="6">
        <f>IF(OR(R290="",K290="ملغي"),"",IF(N(P290)&lt;=0,"",IF(R290&lt;0,"سافر وعليه متبقي",IF(R290&lt;='الإعدادات'!$B$5,"سفر قريب ومتبقي",""))))</f>
        <v/>
      </c>
      <c r="T290" s="19">
        <f>IF(ISNUMBER(P290),IF(P290&gt;0,COUNTIFS($P$6:$P$1005,"&gt;"&amp;P290)+COUNTIFS($P$6:P290,P290),""),"")</f>
        <v/>
      </c>
    </row>
    <row r="291">
      <c r="A291" s="5" t="n"/>
      <c r="B291" s="13" t="n"/>
      <c r="C291" s="5" t="n"/>
      <c r="D291" s="16" t="n"/>
      <c r="E291" s="5" t="n"/>
      <c r="F291" s="5" t="n"/>
      <c r="G291" s="13" t="n"/>
      <c r="H291" s="14" t="n"/>
      <c r="I291" s="17" t="n"/>
      <c r="J291" s="17" t="n"/>
      <c r="K291" s="5" t="n"/>
      <c r="L291" s="18">
        <f>IF(OR(A291&amp;""="",NOT(ISNUMBER(H291)),NOT(ISNUMBER(I291))),"",IF(K291="ملغي",0,ROUND(H291*I291,2)))</f>
        <v/>
      </c>
      <c r="M291" s="18">
        <f>IF(L291="","",IF(K291="ملغي",0,ROUND(H291*N(J291),2)))</f>
        <v/>
      </c>
      <c r="N291" s="18">
        <f>IF(L291="","",ROUND(L291-M291,2))</f>
        <v/>
      </c>
      <c r="O291" s="18">
        <f>IF(A291&amp;""="","",SUMIFS('الدفعات'!$C$6:$C$2005,'الدفعات'!$B$6:$B$2005,A291&amp;""))</f>
        <v/>
      </c>
      <c r="P291" s="18">
        <f>IF(L291="","",IF(K291="ملغي","",ROUND(L291-O291,2)))</f>
        <v/>
      </c>
      <c r="Q291" s="6">
        <f>IF(A291&amp;""="","",IF(L291="","بيانات ناقصة",IF(K291="ملغي",IF(O291&gt;0,"ملغي - يُراجع المدفوع","ملغي"),IF(P291&gt;0,IF(O291=0,"لم يدفع","دفع جزءًا"),IF(P291&lt;0,"مدفوع زيادة","مسدد")))))</f>
        <v/>
      </c>
      <c r="R291" s="19">
        <f>IF(OR(A291&amp;""="",NOT(ISNUMBER(G291))),"",G291-'الإعدادات'!$B$4)</f>
        <v/>
      </c>
      <c r="S291" s="6">
        <f>IF(OR(R291="",K291="ملغي"),"",IF(N(P291)&lt;=0,"",IF(R291&lt;0,"سافر وعليه متبقي",IF(R291&lt;='الإعدادات'!$B$5,"سفر قريب ومتبقي",""))))</f>
        <v/>
      </c>
      <c r="T291" s="19">
        <f>IF(ISNUMBER(P291),IF(P291&gt;0,COUNTIFS($P$6:$P$1005,"&gt;"&amp;P291)+COUNTIFS($P$6:P291,P291),""),"")</f>
        <v/>
      </c>
    </row>
    <row r="292">
      <c r="A292" s="5" t="n"/>
      <c r="B292" s="13" t="n"/>
      <c r="C292" s="5" t="n"/>
      <c r="D292" s="16" t="n"/>
      <c r="E292" s="5" t="n"/>
      <c r="F292" s="5" t="n"/>
      <c r="G292" s="13" t="n"/>
      <c r="H292" s="14" t="n"/>
      <c r="I292" s="17" t="n"/>
      <c r="J292" s="17" t="n"/>
      <c r="K292" s="5" t="n"/>
      <c r="L292" s="18">
        <f>IF(OR(A292&amp;""="",NOT(ISNUMBER(H292)),NOT(ISNUMBER(I292))),"",IF(K292="ملغي",0,ROUND(H292*I292,2)))</f>
        <v/>
      </c>
      <c r="M292" s="18">
        <f>IF(L292="","",IF(K292="ملغي",0,ROUND(H292*N(J292),2)))</f>
        <v/>
      </c>
      <c r="N292" s="18">
        <f>IF(L292="","",ROUND(L292-M292,2))</f>
        <v/>
      </c>
      <c r="O292" s="18">
        <f>IF(A292&amp;""="","",SUMIFS('الدفعات'!$C$6:$C$2005,'الدفعات'!$B$6:$B$2005,A292&amp;""))</f>
        <v/>
      </c>
      <c r="P292" s="18">
        <f>IF(L292="","",IF(K292="ملغي","",ROUND(L292-O292,2)))</f>
        <v/>
      </c>
      <c r="Q292" s="6">
        <f>IF(A292&amp;""="","",IF(L292="","بيانات ناقصة",IF(K292="ملغي",IF(O292&gt;0,"ملغي - يُراجع المدفوع","ملغي"),IF(P292&gt;0,IF(O292=0,"لم يدفع","دفع جزءًا"),IF(P292&lt;0,"مدفوع زيادة","مسدد")))))</f>
        <v/>
      </c>
      <c r="R292" s="19">
        <f>IF(OR(A292&amp;""="",NOT(ISNUMBER(G292))),"",G292-'الإعدادات'!$B$4)</f>
        <v/>
      </c>
      <c r="S292" s="6">
        <f>IF(OR(R292="",K292="ملغي"),"",IF(N(P292)&lt;=0,"",IF(R292&lt;0,"سافر وعليه متبقي",IF(R292&lt;='الإعدادات'!$B$5,"سفر قريب ومتبقي",""))))</f>
        <v/>
      </c>
      <c r="T292" s="19">
        <f>IF(ISNUMBER(P292),IF(P292&gt;0,COUNTIFS($P$6:$P$1005,"&gt;"&amp;P292)+COUNTIFS($P$6:P292,P292),""),"")</f>
        <v/>
      </c>
    </row>
    <row r="293">
      <c r="A293" s="5" t="n"/>
      <c r="B293" s="13" t="n"/>
      <c r="C293" s="5" t="n"/>
      <c r="D293" s="16" t="n"/>
      <c r="E293" s="5" t="n"/>
      <c r="F293" s="5" t="n"/>
      <c r="G293" s="13" t="n"/>
      <c r="H293" s="14" t="n"/>
      <c r="I293" s="17" t="n"/>
      <c r="J293" s="17" t="n"/>
      <c r="K293" s="5" t="n"/>
      <c r="L293" s="18">
        <f>IF(OR(A293&amp;""="",NOT(ISNUMBER(H293)),NOT(ISNUMBER(I293))),"",IF(K293="ملغي",0,ROUND(H293*I293,2)))</f>
        <v/>
      </c>
      <c r="M293" s="18">
        <f>IF(L293="","",IF(K293="ملغي",0,ROUND(H293*N(J293),2)))</f>
        <v/>
      </c>
      <c r="N293" s="18">
        <f>IF(L293="","",ROUND(L293-M293,2))</f>
        <v/>
      </c>
      <c r="O293" s="18">
        <f>IF(A293&amp;""="","",SUMIFS('الدفعات'!$C$6:$C$2005,'الدفعات'!$B$6:$B$2005,A293&amp;""))</f>
        <v/>
      </c>
      <c r="P293" s="18">
        <f>IF(L293="","",IF(K293="ملغي","",ROUND(L293-O293,2)))</f>
        <v/>
      </c>
      <c r="Q293" s="6">
        <f>IF(A293&amp;""="","",IF(L293="","بيانات ناقصة",IF(K293="ملغي",IF(O293&gt;0,"ملغي - يُراجع المدفوع","ملغي"),IF(P293&gt;0,IF(O293=0,"لم يدفع","دفع جزءًا"),IF(P293&lt;0,"مدفوع زيادة","مسدد")))))</f>
        <v/>
      </c>
      <c r="R293" s="19">
        <f>IF(OR(A293&amp;""="",NOT(ISNUMBER(G293))),"",G293-'الإعدادات'!$B$4)</f>
        <v/>
      </c>
      <c r="S293" s="6">
        <f>IF(OR(R293="",K293="ملغي"),"",IF(N(P293)&lt;=0,"",IF(R293&lt;0,"سافر وعليه متبقي",IF(R293&lt;='الإعدادات'!$B$5,"سفر قريب ومتبقي",""))))</f>
        <v/>
      </c>
      <c r="T293" s="19">
        <f>IF(ISNUMBER(P293),IF(P293&gt;0,COUNTIFS($P$6:$P$1005,"&gt;"&amp;P293)+COUNTIFS($P$6:P293,P293),""),"")</f>
        <v/>
      </c>
    </row>
    <row r="294">
      <c r="A294" s="5" t="n"/>
      <c r="B294" s="13" t="n"/>
      <c r="C294" s="5" t="n"/>
      <c r="D294" s="16" t="n"/>
      <c r="E294" s="5" t="n"/>
      <c r="F294" s="5" t="n"/>
      <c r="G294" s="13" t="n"/>
      <c r="H294" s="14" t="n"/>
      <c r="I294" s="17" t="n"/>
      <c r="J294" s="17" t="n"/>
      <c r="K294" s="5" t="n"/>
      <c r="L294" s="18">
        <f>IF(OR(A294&amp;""="",NOT(ISNUMBER(H294)),NOT(ISNUMBER(I294))),"",IF(K294="ملغي",0,ROUND(H294*I294,2)))</f>
        <v/>
      </c>
      <c r="M294" s="18">
        <f>IF(L294="","",IF(K294="ملغي",0,ROUND(H294*N(J294),2)))</f>
        <v/>
      </c>
      <c r="N294" s="18">
        <f>IF(L294="","",ROUND(L294-M294,2))</f>
        <v/>
      </c>
      <c r="O294" s="18">
        <f>IF(A294&amp;""="","",SUMIFS('الدفعات'!$C$6:$C$2005,'الدفعات'!$B$6:$B$2005,A294&amp;""))</f>
        <v/>
      </c>
      <c r="P294" s="18">
        <f>IF(L294="","",IF(K294="ملغي","",ROUND(L294-O294,2)))</f>
        <v/>
      </c>
      <c r="Q294" s="6">
        <f>IF(A294&amp;""="","",IF(L294="","بيانات ناقصة",IF(K294="ملغي",IF(O294&gt;0,"ملغي - يُراجع المدفوع","ملغي"),IF(P294&gt;0,IF(O294=0,"لم يدفع","دفع جزءًا"),IF(P294&lt;0,"مدفوع زيادة","مسدد")))))</f>
        <v/>
      </c>
      <c r="R294" s="19">
        <f>IF(OR(A294&amp;""="",NOT(ISNUMBER(G294))),"",G294-'الإعدادات'!$B$4)</f>
        <v/>
      </c>
      <c r="S294" s="6">
        <f>IF(OR(R294="",K294="ملغي"),"",IF(N(P294)&lt;=0,"",IF(R294&lt;0,"سافر وعليه متبقي",IF(R294&lt;='الإعدادات'!$B$5,"سفر قريب ومتبقي",""))))</f>
        <v/>
      </c>
      <c r="T294" s="19">
        <f>IF(ISNUMBER(P294),IF(P294&gt;0,COUNTIFS($P$6:$P$1005,"&gt;"&amp;P294)+COUNTIFS($P$6:P294,P294),""),"")</f>
        <v/>
      </c>
    </row>
    <row r="295">
      <c r="A295" s="5" t="n"/>
      <c r="B295" s="13" t="n"/>
      <c r="C295" s="5" t="n"/>
      <c r="D295" s="16" t="n"/>
      <c r="E295" s="5" t="n"/>
      <c r="F295" s="5" t="n"/>
      <c r="G295" s="13" t="n"/>
      <c r="H295" s="14" t="n"/>
      <c r="I295" s="17" t="n"/>
      <c r="J295" s="17" t="n"/>
      <c r="K295" s="5" t="n"/>
      <c r="L295" s="18">
        <f>IF(OR(A295&amp;""="",NOT(ISNUMBER(H295)),NOT(ISNUMBER(I295))),"",IF(K295="ملغي",0,ROUND(H295*I295,2)))</f>
        <v/>
      </c>
      <c r="M295" s="18">
        <f>IF(L295="","",IF(K295="ملغي",0,ROUND(H295*N(J295),2)))</f>
        <v/>
      </c>
      <c r="N295" s="18">
        <f>IF(L295="","",ROUND(L295-M295,2))</f>
        <v/>
      </c>
      <c r="O295" s="18">
        <f>IF(A295&amp;""="","",SUMIFS('الدفعات'!$C$6:$C$2005,'الدفعات'!$B$6:$B$2005,A295&amp;""))</f>
        <v/>
      </c>
      <c r="P295" s="18">
        <f>IF(L295="","",IF(K295="ملغي","",ROUND(L295-O295,2)))</f>
        <v/>
      </c>
      <c r="Q295" s="6">
        <f>IF(A295&amp;""="","",IF(L295="","بيانات ناقصة",IF(K295="ملغي",IF(O295&gt;0,"ملغي - يُراجع المدفوع","ملغي"),IF(P295&gt;0,IF(O295=0,"لم يدفع","دفع جزءًا"),IF(P295&lt;0,"مدفوع زيادة","مسدد")))))</f>
        <v/>
      </c>
      <c r="R295" s="19">
        <f>IF(OR(A295&amp;""="",NOT(ISNUMBER(G295))),"",G295-'الإعدادات'!$B$4)</f>
        <v/>
      </c>
      <c r="S295" s="6">
        <f>IF(OR(R295="",K295="ملغي"),"",IF(N(P295)&lt;=0,"",IF(R295&lt;0,"سافر وعليه متبقي",IF(R295&lt;='الإعدادات'!$B$5,"سفر قريب ومتبقي",""))))</f>
        <v/>
      </c>
      <c r="T295" s="19">
        <f>IF(ISNUMBER(P295),IF(P295&gt;0,COUNTIFS($P$6:$P$1005,"&gt;"&amp;P295)+COUNTIFS($P$6:P295,P295),""),"")</f>
        <v/>
      </c>
    </row>
    <row r="296">
      <c r="A296" s="5" t="n"/>
      <c r="B296" s="13" t="n"/>
      <c r="C296" s="5" t="n"/>
      <c r="D296" s="16" t="n"/>
      <c r="E296" s="5" t="n"/>
      <c r="F296" s="5" t="n"/>
      <c r="G296" s="13" t="n"/>
      <c r="H296" s="14" t="n"/>
      <c r="I296" s="17" t="n"/>
      <c r="J296" s="17" t="n"/>
      <c r="K296" s="5" t="n"/>
      <c r="L296" s="18">
        <f>IF(OR(A296&amp;""="",NOT(ISNUMBER(H296)),NOT(ISNUMBER(I296))),"",IF(K296="ملغي",0,ROUND(H296*I296,2)))</f>
        <v/>
      </c>
      <c r="M296" s="18">
        <f>IF(L296="","",IF(K296="ملغي",0,ROUND(H296*N(J296),2)))</f>
        <v/>
      </c>
      <c r="N296" s="18">
        <f>IF(L296="","",ROUND(L296-M296,2))</f>
        <v/>
      </c>
      <c r="O296" s="18">
        <f>IF(A296&amp;""="","",SUMIFS('الدفعات'!$C$6:$C$2005,'الدفعات'!$B$6:$B$2005,A296&amp;""))</f>
        <v/>
      </c>
      <c r="P296" s="18">
        <f>IF(L296="","",IF(K296="ملغي","",ROUND(L296-O296,2)))</f>
        <v/>
      </c>
      <c r="Q296" s="6">
        <f>IF(A296&amp;""="","",IF(L296="","بيانات ناقصة",IF(K296="ملغي",IF(O296&gt;0,"ملغي - يُراجع المدفوع","ملغي"),IF(P296&gt;0,IF(O296=0,"لم يدفع","دفع جزءًا"),IF(P296&lt;0,"مدفوع زيادة","مسدد")))))</f>
        <v/>
      </c>
      <c r="R296" s="19">
        <f>IF(OR(A296&amp;""="",NOT(ISNUMBER(G296))),"",G296-'الإعدادات'!$B$4)</f>
        <v/>
      </c>
      <c r="S296" s="6">
        <f>IF(OR(R296="",K296="ملغي"),"",IF(N(P296)&lt;=0,"",IF(R296&lt;0,"سافر وعليه متبقي",IF(R296&lt;='الإعدادات'!$B$5,"سفر قريب ومتبقي",""))))</f>
        <v/>
      </c>
      <c r="T296" s="19">
        <f>IF(ISNUMBER(P296),IF(P296&gt;0,COUNTIFS($P$6:$P$1005,"&gt;"&amp;P296)+COUNTIFS($P$6:P296,P296),""),"")</f>
        <v/>
      </c>
    </row>
    <row r="297">
      <c r="A297" s="5" t="n"/>
      <c r="B297" s="13" t="n"/>
      <c r="C297" s="5" t="n"/>
      <c r="D297" s="16" t="n"/>
      <c r="E297" s="5" t="n"/>
      <c r="F297" s="5" t="n"/>
      <c r="G297" s="13" t="n"/>
      <c r="H297" s="14" t="n"/>
      <c r="I297" s="17" t="n"/>
      <c r="J297" s="17" t="n"/>
      <c r="K297" s="5" t="n"/>
      <c r="L297" s="18">
        <f>IF(OR(A297&amp;""="",NOT(ISNUMBER(H297)),NOT(ISNUMBER(I297))),"",IF(K297="ملغي",0,ROUND(H297*I297,2)))</f>
        <v/>
      </c>
      <c r="M297" s="18">
        <f>IF(L297="","",IF(K297="ملغي",0,ROUND(H297*N(J297),2)))</f>
        <v/>
      </c>
      <c r="N297" s="18">
        <f>IF(L297="","",ROUND(L297-M297,2))</f>
        <v/>
      </c>
      <c r="O297" s="18">
        <f>IF(A297&amp;""="","",SUMIFS('الدفعات'!$C$6:$C$2005,'الدفعات'!$B$6:$B$2005,A297&amp;""))</f>
        <v/>
      </c>
      <c r="P297" s="18">
        <f>IF(L297="","",IF(K297="ملغي","",ROUND(L297-O297,2)))</f>
        <v/>
      </c>
      <c r="Q297" s="6">
        <f>IF(A297&amp;""="","",IF(L297="","بيانات ناقصة",IF(K297="ملغي",IF(O297&gt;0,"ملغي - يُراجع المدفوع","ملغي"),IF(P297&gt;0,IF(O297=0,"لم يدفع","دفع جزءًا"),IF(P297&lt;0,"مدفوع زيادة","مسدد")))))</f>
        <v/>
      </c>
      <c r="R297" s="19">
        <f>IF(OR(A297&amp;""="",NOT(ISNUMBER(G297))),"",G297-'الإعدادات'!$B$4)</f>
        <v/>
      </c>
      <c r="S297" s="6">
        <f>IF(OR(R297="",K297="ملغي"),"",IF(N(P297)&lt;=0,"",IF(R297&lt;0,"سافر وعليه متبقي",IF(R297&lt;='الإعدادات'!$B$5,"سفر قريب ومتبقي",""))))</f>
        <v/>
      </c>
      <c r="T297" s="19">
        <f>IF(ISNUMBER(P297),IF(P297&gt;0,COUNTIFS($P$6:$P$1005,"&gt;"&amp;P297)+COUNTIFS($P$6:P297,P297),""),"")</f>
        <v/>
      </c>
    </row>
    <row r="298">
      <c r="A298" s="5" t="n"/>
      <c r="B298" s="13" t="n"/>
      <c r="C298" s="5" t="n"/>
      <c r="D298" s="16" t="n"/>
      <c r="E298" s="5" t="n"/>
      <c r="F298" s="5" t="n"/>
      <c r="G298" s="13" t="n"/>
      <c r="H298" s="14" t="n"/>
      <c r="I298" s="17" t="n"/>
      <c r="J298" s="17" t="n"/>
      <c r="K298" s="5" t="n"/>
      <c r="L298" s="18">
        <f>IF(OR(A298&amp;""="",NOT(ISNUMBER(H298)),NOT(ISNUMBER(I298))),"",IF(K298="ملغي",0,ROUND(H298*I298,2)))</f>
        <v/>
      </c>
      <c r="M298" s="18">
        <f>IF(L298="","",IF(K298="ملغي",0,ROUND(H298*N(J298),2)))</f>
        <v/>
      </c>
      <c r="N298" s="18">
        <f>IF(L298="","",ROUND(L298-M298,2))</f>
        <v/>
      </c>
      <c r="O298" s="18">
        <f>IF(A298&amp;""="","",SUMIFS('الدفعات'!$C$6:$C$2005,'الدفعات'!$B$6:$B$2005,A298&amp;""))</f>
        <v/>
      </c>
      <c r="P298" s="18">
        <f>IF(L298="","",IF(K298="ملغي","",ROUND(L298-O298,2)))</f>
        <v/>
      </c>
      <c r="Q298" s="6">
        <f>IF(A298&amp;""="","",IF(L298="","بيانات ناقصة",IF(K298="ملغي",IF(O298&gt;0,"ملغي - يُراجع المدفوع","ملغي"),IF(P298&gt;0,IF(O298=0,"لم يدفع","دفع جزءًا"),IF(P298&lt;0,"مدفوع زيادة","مسدد")))))</f>
        <v/>
      </c>
      <c r="R298" s="19">
        <f>IF(OR(A298&amp;""="",NOT(ISNUMBER(G298))),"",G298-'الإعدادات'!$B$4)</f>
        <v/>
      </c>
      <c r="S298" s="6">
        <f>IF(OR(R298="",K298="ملغي"),"",IF(N(P298)&lt;=0,"",IF(R298&lt;0,"سافر وعليه متبقي",IF(R298&lt;='الإعدادات'!$B$5,"سفر قريب ومتبقي",""))))</f>
        <v/>
      </c>
      <c r="T298" s="19">
        <f>IF(ISNUMBER(P298),IF(P298&gt;0,COUNTIFS($P$6:$P$1005,"&gt;"&amp;P298)+COUNTIFS($P$6:P298,P298),""),"")</f>
        <v/>
      </c>
    </row>
    <row r="299">
      <c r="A299" s="5" t="n"/>
      <c r="B299" s="13" t="n"/>
      <c r="C299" s="5" t="n"/>
      <c r="D299" s="16" t="n"/>
      <c r="E299" s="5" t="n"/>
      <c r="F299" s="5" t="n"/>
      <c r="G299" s="13" t="n"/>
      <c r="H299" s="14" t="n"/>
      <c r="I299" s="17" t="n"/>
      <c r="J299" s="17" t="n"/>
      <c r="K299" s="5" t="n"/>
      <c r="L299" s="18">
        <f>IF(OR(A299&amp;""="",NOT(ISNUMBER(H299)),NOT(ISNUMBER(I299))),"",IF(K299="ملغي",0,ROUND(H299*I299,2)))</f>
        <v/>
      </c>
      <c r="M299" s="18">
        <f>IF(L299="","",IF(K299="ملغي",0,ROUND(H299*N(J299),2)))</f>
        <v/>
      </c>
      <c r="N299" s="18">
        <f>IF(L299="","",ROUND(L299-M299,2))</f>
        <v/>
      </c>
      <c r="O299" s="18">
        <f>IF(A299&amp;""="","",SUMIFS('الدفعات'!$C$6:$C$2005,'الدفعات'!$B$6:$B$2005,A299&amp;""))</f>
        <v/>
      </c>
      <c r="P299" s="18">
        <f>IF(L299="","",IF(K299="ملغي","",ROUND(L299-O299,2)))</f>
        <v/>
      </c>
      <c r="Q299" s="6">
        <f>IF(A299&amp;""="","",IF(L299="","بيانات ناقصة",IF(K299="ملغي",IF(O299&gt;0,"ملغي - يُراجع المدفوع","ملغي"),IF(P299&gt;0,IF(O299=0,"لم يدفع","دفع جزءًا"),IF(P299&lt;0,"مدفوع زيادة","مسدد")))))</f>
        <v/>
      </c>
      <c r="R299" s="19">
        <f>IF(OR(A299&amp;""="",NOT(ISNUMBER(G299))),"",G299-'الإعدادات'!$B$4)</f>
        <v/>
      </c>
      <c r="S299" s="6">
        <f>IF(OR(R299="",K299="ملغي"),"",IF(N(P299)&lt;=0,"",IF(R299&lt;0,"سافر وعليه متبقي",IF(R299&lt;='الإعدادات'!$B$5,"سفر قريب ومتبقي",""))))</f>
        <v/>
      </c>
      <c r="T299" s="19">
        <f>IF(ISNUMBER(P299),IF(P299&gt;0,COUNTIFS($P$6:$P$1005,"&gt;"&amp;P299)+COUNTIFS($P$6:P299,P299),""),"")</f>
        <v/>
      </c>
    </row>
    <row r="300">
      <c r="A300" s="5" t="n"/>
      <c r="B300" s="13" t="n"/>
      <c r="C300" s="5" t="n"/>
      <c r="D300" s="16" t="n"/>
      <c r="E300" s="5" t="n"/>
      <c r="F300" s="5" t="n"/>
      <c r="G300" s="13" t="n"/>
      <c r="H300" s="14" t="n"/>
      <c r="I300" s="17" t="n"/>
      <c r="J300" s="17" t="n"/>
      <c r="K300" s="5" t="n"/>
      <c r="L300" s="18">
        <f>IF(OR(A300&amp;""="",NOT(ISNUMBER(H300)),NOT(ISNUMBER(I300))),"",IF(K300="ملغي",0,ROUND(H300*I300,2)))</f>
        <v/>
      </c>
      <c r="M300" s="18">
        <f>IF(L300="","",IF(K300="ملغي",0,ROUND(H300*N(J300),2)))</f>
        <v/>
      </c>
      <c r="N300" s="18">
        <f>IF(L300="","",ROUND(L300-M300,2))</f>
        <v/>
      </c>
      <c r="O300" s="18">
        <f>IF(A300&amp;""="","",SUMIFS('الدفعات'!$C$6:$C$2005,'الدفعات'!$B$6:$B$2005,A300&amp;""))</f>
        <v/>
      </c>
      <c r="P300" s="18">
        <f>IF(L300="","",IF(K300="ملغي","",ROUND(L300-O300,2)))</f>
        <v/>
      </c>
      <c r="Q300" s="6">
        <f>IF(A300&amp;""="","",IF(L300="","بيانات ناقصة",IF(K300="ملغي",IF(O300&gt;0,"ملغي - يُراجع المدفوع","ملغي"),IF(P300&gt;0,IF(O300=0,"لم يدفع","دفع جزءًا"),IF(P300&lt;0,"مدفوع زيادة","مسدد")))))</f>
        <v/>
      </c>
      <c r="R300" s="19">
        <f>IF(OR(A300&amp;""="",NOT(ISNUMBER(G300))),"",G300-'الإعدادات'!$B$4)</f>
        <v/>
      </c>
      <c r="S300" s="6">
        <f>IF(OR(R300="",K300="ملغي"),"",IF(N(P300)&lt;=0,"",IF(R300&lt;0,"سافر وعليه متبقي",IF(R300&lt;='الإعدادات'!$B$5,"سفر قريب ومتبقي",""))))</f>
        <v/>
      </c>
      <c r="T300" s="19">
        <f>IF(ISNUMBER(P300),IF(P300&gt;0,COUNTIFS($P$6:$P$1005,"&gt;"&amp;P300)+COUNTIFS($P$6:P300,P300),""),"")</f>
        <v/>
      </c>
    </row>
    <row r="301">
      <c r="A301" s="5" t="n"/>
      <c r="B301" s="13" t="n"/>
      <c r="C301" s="5" t="n"/>
      <c r="D301" s="16" t="n"/>
      <c r="E301" s="5" t="n"/>
      <c r="F301" s="5" t="n"/>
      <c r="G301" s="13" t="n"/>
      <c r="H301" s="14" t="n"/>
      <c r="I301" s="17" t="n"/>
      <c r="J301" s="17" t="n"/>
      <c r="K301" s="5" t="n"/>
      <c r="L301" s="18">
        <f>IF(OR(A301&amp;""="",NOT(ISNUMBER(H301)),NOT(ISNUMBER(I301))),"",IF(K301="ملغي",0,ROUND(H301*I301,2)))</f>
        <v/>
      </c>
      <c r="M301" s="18">
        <f>IF(L301="","",IF(K301="ملغي",0,ROUND(H301*N(J301),2)))</f>
        <v/>
      </c>
      <c r="N301" s="18">
        <f>IF(L301="","",ROUND(L301-M301,2))</f>
        <v/>
      </c>
      <c r="O301" s="18">
        <f>IF(A301&amp;""="","",SUMIFS('الدفعات'!$C$6:$C$2005,'الدفعات'!$B$6:$B$2005,A301&amp;""))</f>
        <v/>
      </c>
      <c r="P301" s="18">
        <f>IF(L301="","",IF(K301="ملغي","",ROUND(L301-O301,2)))</f>
        <v/>
      </c>
      <c r="Q301" s="6">
        <f>IF(A301&amp;""="","",IF(L301="","بيانات ناقصة",IF(K301="ملغي",IF(O301&gt;0,"ملغي - يُراجع المدفوع","ملغي"),IF(P301&gt;0,IF(O301=0,"لم يدفع","دفع جزءًا"),IF(P301&lt;0,"مدفوع زيادة","مسدد")))))</f>
        <v/>
      </c>
      <c r="R301" s="19">
        <f>IF(OR(A301&amp;""="",NOT(ISNUMBER(G301))),"",G301-'الإعدادات'!$B$4)</f>
        <v/>
      </c>
      <c r="S301" s="6">
        <f>IF(OR(R301="",K301="ملغي"),"",IF(N(P301)&lt;=0,"",IF(R301&lt;0,"سافر وعليه متبقي",IF(R301&lt;='الإعدادات'!$B$5,"سفر قريب ومتبقي",""))))</f>
        <v/>
      </c>
      <c r="T301" s="19">
        <f>IF(ISNUMBER(P301),IF(P301&gt;0,COUNTIFS($P$6:$P$1005,"&gt;"&amp;P301)+COUNTIFS($P$6:P301,P301),""),"")</f>
        <v/>
      </c>
    </row>
    <row r="302">
      <c r="A302" s="5" t="n"/>
      <c r="B302" s="13" t="n"/>
      <c r="C302" s="5" t="n"/>
      <c r="D302" s="16" t="n"/>
      <c r="E302" s="5" t="n"/>
      <c r="F302" s="5" t="n"/>
      <c r="G302" s="13" t="n"/>
      <c r="H302" s="14" t="n"/>
      <c r="I302" s="17" t="n"/>
      <c r="J302" s="17" t="n"/>
      <c r="K302" s="5" t="n"/>
      <c r="L302" s="18">
        <f>IF(OR(A302&amp;""="",NOT(ISNUMBER(H302)),NOT(ISNUMBER(I302))),"",IF(K302="ملغي",0,ROUND(H302*I302,2)))</f>
        <v/>
      </c>
      <c r="M302" s="18">
        <f>IF(L302="","",IF(K302="ملغي",0,ROUND(H302*N(J302),2)))</f>
        <v/>
      </c>
      <c r="N302" s="18">
        <f>IF(L302="","",ROUND(L302-M302,2))</f>
        <v/>
      </c>
      <c r="O302" s="18">
        <f>IF(A302&amp;""="","",SUMIFS('الدفعات'!$C$6:$C$2005,'الدفعات'!$B$6:$B$2005,A302&amp;""))</f>
        <v/>
      </c>
      <c r="P302" s="18">
        <f>IF(L302="","",IF(K302="ملغي","",ROUND(L302-O302,2)))</f>
        <v/>
      </c>
      <c r="Q302" s="6">
        <f>IF(A302&amp;""="","",IF(L302="","بيانات ناقصة",IF(K302="ملغي",IF(O302&gt;0,"ملغي - يُراجع المدفوع","ملغي"),IF(P302&gt;0,IF(O302=0,"لم يدفع","دفع جزءًا"),IF(P302&lt;0,"مدفوع زيادة","مسدد")))))</f>
        <v/>
      </c>
      <c r="R302" s="19">
        <f>IF(OR(A302&amp;""="",NOT(ISNUMBER(G302))),"",G302-'الإعدادات'!$B$4)</f>
        <v/>
      </c>
      <c r="S302" s="6">
        <f>IF(OR(R302="",K302="ملغي"),"",IF(N(P302)&lt;=0,"",IF(R302&lt;0,"سافر وعليه متبقي",IF(R302&lt;='الإعدادات'!$B$5,"سفر قريب ومتبقي",""))))</f>
        <v/>
      </c>
      <c r="T302" s="19">
        <f>IF(ISNUMBER(P302),IF(P302&gt;0,COUNTIFS($P$6:$P$1005,"&gt;"&amp;P302)+COUNTIFS($P$6:P302,P302),""),"")</f>
        <v/>
      </c>
    </row>
    <row r="303">
      <c r="A303" s="5" t="n"/>
      <c r="B303" s="13" t="n"/>
      <c r="C303" s="5" t="n"/>
      <c r="D303" s="16" t="n"/>
      <c r="E303" s="5" t="n"/>
      <c r="F303" s="5" t="n"/>
      <c r="G303" s="13" t="n"/>
      <c r="H303" s="14" t="n"/>
      <c r="I303" s="17" t="n"/>
      <c r="J303" s="17" t="n"/>
      <c r="K303" s="5" t="n"/>
      <c r="L303" s="18">
        <f>IF(OR(A303&amp;""="",NOT(ISNUMBER(H303)),NOT(ISNUMBER(I303))),"",IF(K303="ملغي",0,ROUND(H303*I303,2)))</f>
        <v/>
      </c>
      <c r="M303" s="18">
        <f>IF(L303="","",IF(K303="ملغي",0,ROUND(H303*N(J303),2)))</f>
        <v/>
      </c>
      <c r="N303" s="18">
        <f>IF(L303="","",ROUND(L303-M303,2))</f>
        <v/>
      </c>
      <c r="O303" s="18">
        <f>IF(A303&amp;""="","",SUMIFS('الدفعات'!$C$6:$C$2005,'الدفعات'!$B$6:$B$2005,A303&amp;""))</f>
        <v/>
      </c>
      <c r="P303" s="18">
        <f>IF(L303="","",IF(K303="ملغي","",ROUND(L303-O303,2)))</f>
        <v/>
      </c>
      <c r="Q303" s="6">
        <f>IF(A303&amp;""="","",IF(L303="","بيانات ناقصة",IF(K303="ملغي",IF(O303&gt;0,"ملغي - يُراجع المدفوع","ملغي"),IF(P303&gt;0,IF(O303=0,"لم يدفع","دفع جزءًا"),IF(P303&lt;0,"مدفوع زيادة","مسدد")))))</f>
        <v/>
      </c>
      <c r="R303" s="19">
        <f>IF(OR(A303&amp;""="",NOT(ISNUMBER(G303))),"",G303-'الإعدادات'!$B$4)</f>
        <v/>
      </c>
      <c r="S303" s="6">
        <f>IF(OR(R303="",K303="ملغي"),"",IF(N(P303)&lt;=0,"",IF(R303&lt;0,"سافر وعليه متبقي",IF(R303&lt;='الإعدادات'!$B$5,"سفر قريب ومتبقي",""))))</f>
        <v/>
      </c>
      <c r="T303" s="19">
        <f>IF(ISNUMBER(P303),IF(P303&gt;0,COUNTIFS($P$6:$P$1005,"&gt;"&amp;P303)+COUNTIFS($P$6:P303,P303),""),"")</f>
        <v/>
      </c>
    </row>
    <row r="304">
      <c r="A304" s="5" t="n"/>
      <c r="B304" s="13" t="n"/>
      <c r="C304" s="5" t="n"/>
      <c r="D304" s="16" t="n"/>
      <c r="E304" s="5" t="n"/>
      <c r="F304" s="5" t="n"/>
      <c r="G304" s="13" t="n"/>
      <c r="H304" s="14" t="n"/>
      <c r="I304" s="17" t="n"/>
      <c r="J304" s="17" t="n"/>
      <c r="K304" s="5" t="n"/>
      <c r="L304" s="18">
        <f>IF(OR(A304&amp;""="",NOT(ISNUMBER(H304)),NOT(ISNUMBER(I304))),"",IF(K304="ملغي",0,ROUND(H304*I304,2)))</f>
        <v/>
      </c>
      <c r="M304" s="18">
        <f>IF(L304="","",IF(K304="ملغي",0,ROUND(H304*N(J304),2)))</f>
        <v/>
      </c>
      <c r="N304" s="18">
        <f>IF(L304="","",ROUND(L304-M304,2))</f>
        <v/>
      </c>
      <c r="O304" s="18">
        <f>IF(A304&amp;""="","",SUMIFS('الدفعات'!$C$6:$C$2005,'الدفعات'!$B$6:$B$2005,A304&amp;""))</f>
        <v/>
      </c>
      <c r="P304" s="18">
        <f>IF(L304="","",IF(K304="ملغي","",ROUND(L304-O304,2)))</f>
        <v/>
      </c>
      <c r="Q304" s="6">
        <f>IF(A304&amp;""="","",IF(L304="","بيانات ناقصة",IF(K304="ملغي",IF(O304&gt;0,"ملغي - يُراجع المدفوع","ملغي"),IF(P304&gt;0,IF(O304=0,"لم يدفع","دفع جزءًا"),IF(P304&lt;0,"مدفوع زيادة","مسدد")))))</f>
        <v/>
      </c>
      <c r="R304" s="19">
        <f>IF(OR(A304&amp;""="",NOT(ISNUMBER(G304))),"",G304-'الإعدادات'!$B$4)</f>
        <v/>
      </c>
      <c r="S304" s="6">
        <f>IF(OR(R304="",K304="ملغي"),"",IF(N(P304)&lt;=0,"",IF(R304&lt;0,"سافر وعليه متبقي",IF(R304&lt;='الإعدادات'!$B$5,"سفر قريب ومتبقي",""))))</f>
        <v/>
      </c>
      <c r="T304" s="19">
        <f>IF(ISNUMBER(P304),IF(P304&gt;0,COUNTIFS($P$6:$P$1005,"&gt;"&amp;P304)+COUNTIFS($P$6:P304,P304),""),"")</f>
        <v/>
      </c>
    </row>
    <row r="305">
      <c r="A305" s="5" t="n"/>
      <c r="B305" s="13" t="n"/>
      <c r="C305" s="5" t="n"/>
      <c r="D305" s="16" t="n"/>
      <c r="E305" s="5" t="n"/>
      <c r="F305" s="5" t="n"/>
      <c r="G305" s="13" t="n"/>
      <c r="H305" s="14" t="n"/>
      <c r="I305" s="17" t="n"/>
      <c r="J305" s="17" t="n"/>
      <c r="K305" s="5" t="n"/>
      <c r="L305" s="18">
        <f>IF(OR(A305&amp;""="",NOT(ISNUMBER(H305)),NOT(ISNUMBER(I305))),"",IF(K305="ملغي",0,ROUND(H305*I305,2)))</f>
        <v/>
      </c>
      <c r="M305" s="18">
        <f>IF(L305="","",IF(K305="ملغي",0,ROUND(H305*N(J305),2)))</f>
        <v/>
      </c>
      <c r="N305" s="18">
        <f>IF(L305="","",ROUND(L305-M305,2))</f>
        <v/>
      </c>
      <c r="O305" s="18">
        <f>IF(A305&amp;""="","",SUMIFS('الدفعات'!$C$6:$C$2005,'الدفعات'!$B$6:$B$2005,A305&amp;""))</f>
        <v/>
      </c>
      <c r="P305" s="18">
        <f>IF(L305="","",IF(K305="ملغي","",ROUND(L305-O305,2)))</f>
        <v/>
      </c>
      <c r="Q305" s="6">
        <f>IF(A305&amp;""="","",IF(L305="","بيانات ناقصة",IF(K305="ملغي",IF(O305&gt;0,"ملغي - يُراجع المدفوع","ملغي"),IF(P305&gt;0,IF(O305=0,"لم يدفع","دفع جزءًا"),IF(P305&lt;0,"مدفوع زيادة","مسدد")))))</f>
        <v/>
      </c>
      <c r="R305" s="19">
        <f>IF(OR(A305&amp;""="",NOT(ISNUMBER(G305))),"",G305-'الإعدادات'!$B$4)</f>
        <v/>
      </c>
      <c r="S305" s="6">
        <f>IF(OR(R305="",K305="ملغي"),"",IF(N(P305)&lt;=0,"",IF(R305&lt;0,"سافر وعليه متبقي",IF(R305&lt;='الإعدادات'!$B$5,"سفر قريب ومتبقي",""))))</f>
        <v/>
      </c>
      <c r="T305" s="19">
        <f>IF(ISNUMBER(P305),IF(P305&gt;0,COUNTIFS($P$6:$P$1005,"&gt;"&amp;P305)+COUNTIFS($P$6:P305,P305),""),"")</f>
        <v/>
      </c>
    </row>
    <row r="306">
      <c r="A306" s="5" t="n"/>
      <c r="B306" s="13" t="n"/>
      <c r="C306" s="5" t="n"/>
      <c r="D306" s="16" t="n"/>
      <c r="E306" s="5" t="n"/>
      <c r="F306" s="5" t="n"/>
      <c r="G306" s="13" t="n"/>
      <c r="H306" s="14" t="n"/>
      <c r="I306" s="17" t="n"/>
      <c r="J306" s="17" t="n"/>
      <c r="K306" s="5" t="n"/>
      <c r="L306" s="18">
        <f>IF(OR(A306&amp;""="",NOT(ISNUMBER(H306)),NOT(ISNUMBER(I306))),"",IF(K306="ملغي",0,ROUND(H306*I306,2)))</f>
        <v/>
      </c>
      <c r="M306" s="18">
        <f>IF(L306="","",IF(K306="ملغي",0,ROUND(H306*N(J306),2)))</f>
        <v/>
      </c>
      <c r="N306" s="18">
        <f>IF(L306="","",ROUND(L306-M306,2))</f>
        <v/>
      </c>
      <c r="O306" s="18">
        <f>IF(A306&amp;""="","",SUMIFS('الدفعات'!$C$6:$C$2005,'الدفعات'!$B$6:$B$2005,A306&amp;""))</f>
        <v/>
      </c>
      <c r="P306" s="18">
        <f>IF(L306="","",IF(K306="ملغي","",ROUND(L306-O306,2)))</f>
        <v/>
      </c>
      <c r="Q306" s="6">
        <f>IF(A306&amp;""="","",IF(L306="","بيانات ناقصة",IF(K306="ملغي",IF(O306&gt;0,"ملغي - يُراجع المدفوع","ملغي"),IF(P306&gt;0,IF(O306=0,"لم يدفع","دفع جزءًا"),IF(P306&lt;0,"مدفوع زيادة","مسدد")))))</f>
        <v/>
      </c>
      <c r="R306" s="19">
        <f>IF(OR(A306&amp;""="",NOT(ISNUMBER(G306))),"",G306-'الإعدادات'!$B$4)</f>
        <v/>
      </c>
      <c r="S306" s="6">
        <f>IF(OR(R306="",K306="ملغي"),"",IF(N(P306)&lt;=0,"",IF(R306&lt;0,"سافر وعليه متبقي",IF(R306&lt;='الإعدادات'!$B$5,"سفر قريب ومتبقي",""))))</f>
        <v/>
      </c>
      <c r="T306" s="19">
        <f>IF(ISNUMBER(P306),IF(P306&gt;0,COUNTIFS($P$6:$P$1005,"&gt;"&amp;P306)+COUNTIFS($P$6:P306,P306),""),"")</f>
        <v/>
      </c>
    </row>
    <row r="307">
      <c r="A307" s="5" t="n"/>
      <c r="B307" s="13" t="n"/>
      <c r="C307" s="5" t="n"/>
      <c r="D307" s="16" t="n"/>
      <c r="E307" s="5" t="n"/>
      <c r="F307" s="5" t="n"/>
      <c r="G307" s="13" t="n"/>
      <c r="H307" s="14" t="n"/>
      <c r="I307" s="17" t="n"/>
      <c r="J307" s="17" t="n"/>
      <c r="K307" s="5" t="n"/>
      <c r="L307" s="18">
        <f>IF(OR(A307&amp;""="",NOT(ISNUMBER(H307)),NOT(ISNUMBER(I307))),"",IF(K307="ملغي",0,ROUND(H307*I307,2)))</f>
        <v/>
      </c>
      <c r="M307" s="18">
        <f>IF(L307="","",IF(K307="ملغي",0,ROUND(H307*N(J307),2)))</f>
        <v/>
      </c>
      <c r="N307" s="18">
        <f>IF(L307="","",ROUND(L307-M307,2))</f>
        <v/>
      </c>
      <c r="O307" s="18">
        <f>IF(A307&amp;""="","",SUMIFS('الدفعات'!$C$6:$C$2005,'الدفعات'!$B$6:$B$2005,A307&amp;""))</f>
        <v/>
      </c>
      <c r="P307" s="18">
        <f>IF(L307="","",IF(K307="ملغي","",ROUND(L307-O307,2)))</f>
        <v/>
      </c>
      <c r="Q307" s="6">
        <f>IF(A307&amp;""="","",IF(L307="","بيانات ناقصة",IF(K307="ملغي",IF(O307&gt;0,"ملغي - يُراجع المدفوع","ملغي"),IF(P307&gt;0,IF(O307=0,"لم يدفع","دفع جزءًا"),IF(P307&lt;0,"مدفوع زيادة","مسدد")))))</f>
        <v/>
      </c>
      <c r="R307" s="19">
        <f>IF(OR(A307&amp;""="",NOT(ISNUMBER(G307))),"",G307-'الإعدادات'!$B$4)</f>
        <v/>
      </c>
      <c r="S307" s="6">
        <f>IF(OR(R307="",K307="ملغي"),"",IF(N(P307)&lt;=0,"",IF(R307&lt;0,"سافر وعليه متبقي",IF(R307&lt;='الإعدادات'!$B$5,"سفر قريب ومتبقي",""))))</f>
        <v/>
      </c>
      <c r="T307" s="19">
        <f>IF(ISNUMBER(P307),IF(P307&gt;0,COUNTIFS($P$6:$P$1005,"&gt;"&amp;P307)+COUNTIFS($P$6:P307,P307),""),"")</f>
        <v/>
      </c>
    </row>
    <row r="308">
      <c r="A308" s="5" t="n"/>
      <c r="B308" s="13" t="n"/>
      <c r="C308" s="5" t="n"/>
      <c r="D308" s="16" t="n"/>
      <c r="E308" s="5" t="n"/>
      <c r="F308" s="5" t="n"/>
      <c r="G308" s="13" t="n"/>
      <c r="H308" s="14" t="n"/>
      <c r="I308" s="17" t="n"/>
      <c r="J308" s="17" t="n"/>
      <c r="K308" s="5" t="n"/>
      <c r="L308" s="18">
        <f>IF(OR(A308&amp;""="",NOT(ISNUMBER(H308)),NOT(ISNUMBER(I308))),"",IF(K308="ملغي",0,ROUND(H308*I308,2)))</f>
        <v/>
      </c>
      <c r="M308" s="18">
        <f>IF(L308="","",IF(K308="ملغي",0,ROUND(H308*N(J308),2)))</f>
        <v/>
      </c>
      <c r="N308" s="18">
        <f>IF(L308="","",ROUND(L308-M308,2))</f>
        <v/>
      </c>
      <c r="O308" s="18">
        <f>IF(A308&amp;""="","",SUMIFS('الدفعات'!$C$6:$C$2005,'الدفعات'!$B$6:$B$2005,A308&amp;""))</f>
        <v/>
      </c>
      <c r="P308" s="18">
        <f>IF(L308="","",IF(K308="ملغي","",ROUND(L308-O308,2)))</f>
        <v/>
      </c>
      <c r="Q308" s="6">
        <f>IF(A308&amp;""="","",IF(L308="","بيانات ناقصة",IF(K308="ملغي",IF(O308&gt;0,"ملغي - يُراجع المدفوع","ملغي"),IF(P308&gt;0,IF(O308=0,"لم يدفع","دفع جزءًا"),IF(P308&lt;0,"مدفوع زيادة","مسدد")))))</f>
        <v/>
      </c>
      <c r="R308" s="19">
        <f>IF(OR(A308&amp;""="",NOT(ISNUMBER(G308))),"",G308-'الإعدادات'!$B$4)</f>
        <v/>
      </c>
      <c r="S308" s="6">
        <f>IF(OR(R308="",K308="ملغي"),"",IF(N(P308)&lt;=0,"",IF(R308&lt;0,"سافر وعليه متبقي",IF(R308&lt;='الإعدادات'!$B$5,"سفر قريب ومتبقي",""))))</f>
        <v/>
      </c>
      <c r="T308" s="19">
        <f>IF(ISNUMBER(P308),IF(P308&gt;0,COUNTIFS($P$6:$P$1005,"&gt;"&amp;P308)+COUNTIFS($P$6:P308,P308),""),"")</f>
        <v/>
      </c>
    </row>
    <row r="309">
      <c r="A309" s="5" t="n"/>
      <c r="B309" s="13" t="n"/>
      <c r="C309" s="5" t="n"/>
      <c r="D309" s="16" t="n"/>
      <c r="E309" s="5" t="n"/>
      <c r="F309" s="5" t="n"/>
      <c r="G309" s="13" t="n"/>
      <c r="H309" s="14" t="n"/>
      <c r="I309" s="17" t="n"/>
      <c r="J309" s="17" t="n"/>
      <c r="K309" s="5" t="n"/>
      <c r="L309" s="18">
        <f>IF(OR(A309&amp;""="",NOT(ISNUMBER(H309)),NOT(ISNUMBER(I309))),"",IF(K309="ملغي",0,ROUND(H309*I309,2)))</f>
        <v/>
      </c>
      <c r="M309" s="18">
        <f>IF(L309="","",IF(K309="ملغي",0,ROUND(H309*N(J309),2)))</f>
        <v/>
      </c>
      <c r="N309" s="18">
        <f>IF(L309="","",ROUND(L309-M309,2))</f>
        <v/>
      </c>
      <c r="O309" s="18">
        <f>IF(A309&amp;""="","",SUMIFS('الدفعات'!$C$6:$C$2005,'الدفعات'!$B$6:$B$2005,A309&amp;""))</f>
        <v/>
      </c>
      <c r="P309" s="18">
        <f>IF(L309="","",IF(K309="ملغي","",ROUND(L309-O309,2)))</f>
        <v/>
      </c>
      <c r="Q309" s="6">
        <f>IF(A309&amp;""="","",IF(L309="","بيانات ناقصة",IF(K309="ملغي",IF(O309&gt;0,"ملغي - يُراجع المدفوع","ملغي"),IF(P309&gt;0,IF(O309=0,"لم يدفع","دفع جزءًا"),IF(P309&lt;0,"مدفوع زيادة","مسدد")))))</f>
        <v/>
      </c>
      <c r="R309" s="19">
        <f>IF(OR(A309&amp;""="",NOT(ISNUMBER(G309))),"",G309-'الإعدادات'!$B$4)</f>
        <v/>
      </c>
      <c r="S309" s="6">
        <f>IF(OR(R309="",K309="ملغي"),"",IF(N(P309)&lt;=0,"",IF(R309&lt;0,"سافر وعليه متبقي",IF(R309&lt;='الإعدادات'!$B$5,"سفر قريب ومتبقي",""))))</f>
        <v/>
      </c>
      <c r="T309" s="19">
        <f>IF(ISNUMBER(P309),IF(P309&gt;0,COUNTIFS($P$6:$P$1005,"&gt;"&amp;P309)+COUNTIFS($P$6:P309,P309),""),"")</f>
        <v/>
      </c>
    </row>
    <row r="310">
      <c r="A310" s="5" t="n"/>
      <c r="B310" s="13" t="n"/>
      <c r="C310" s="5" t="n"/>
      <c r="D310" s="16" t="n"/>
      <c r="E310" s="5" t="n"/>
      <c r="F310" s="5" t="n"/>
      <c r="G310" s="13" t="n"/>
      <c r="H310" s="14" t="n"/>
      <c r="I310" s="17" t="n"/>
      <c r="J310" s="17" t="n"/>
      <c r="K310" s="5" t="n"/>
      <c r="L310" s="18">
        <f>IF(OR(A310&amp;""="",NOT(ISNUMBER(H310)),NOT(ISNUMBER(I310))),"",IF(K310="ملغي",0,ROUND(H310*I310,2)))</f>
        <v/>
      </c>
      <c r="M310" s="18">
        <f>IF(L310="","",IF(K310="ملغي",0,ROUND(H310*N(J310),2)))</f>
        <v/>
      </c>
      <c r="N310" s="18">
        <f>IF(L310="","",ROUND(L310-M310,2))</f>
        <v/>
      </c>
      <c r="O310" s="18">
        <f>IF(A310&amp;""="","",SUMIFS('الدفعات'!$C$6:$C$2005,'الدفعات'!$B$6:$B$2005,A310&amp;""))</f>
        <v/>
      </c>
      <c r="P310" s="18">
        <f>IF(L310="","",IF(K310="ملغي","",ROUND(L310-O310,2)))</f>
        <v/>
      </c>
      <c r="Q310" s="6">
        <f>IF(A310&amp;""="","",IF(L310="","بيانات ناقصة",IF(K310="ملغي",IF(O310&gt;0,"ملغي - يُراجع المدفوع","ملغي"),IF(P310&gt;0,IF(O310=0,"لم يدفع","دفع جزءًا"),IF(P310&lt;0,"مدفوع زيادة","مسدد")))))</f>
        <v/>
      </c>
      <c r="R310" s="19">
        <f>IF(OR(A310&amp;""="",NOT(ISNUMBER(G310))),"",G310-'الإعدادات'!$B$4)</f>
        <v/>
      </c>
      <c r="S310" s="6">
        <f>IF(OR(R310="",K310="ملغي"),"",IF(N(P310)&lt;=0,"",IF(R310&lt;0,"سافر وعليه متبقي",IF(R310&lt;='الإعدادات'!$B$5,"سفر قريب ومتبقي",""))))</f>
        <v/>
      </c>
      <c r="T310" s="19">
        <f>IF(ISNUMBER(P310),IF(P310&gt;0,COUNTIFS($P$6:$P$1005,"&gt;"&amp;P310)+COUNTIFS($P$6:P310,P310),""),"")</f>
        <v/>
      </c>
    </row>
    <row r="311">
      <c r="A311" s="5" t="n"/>
      <c r="B311" s="13" t="n"/>
      <c r="C311" s="5" t="n"/>
      <c r="D311" s="16" t="n"/>
      <c r="E311" s="5" t="n"/>
      <c r="F311" s="5" t="n"/>
      <c r="G311" s="13" t="n"/>
      <c r="H311" s="14" t="n"/>
      <c r="I311" s="17" t="n"/>
      <c r="J311" s="17" t="n"/>
      <c r="K311" s="5" t="n"/>
      <c r="L311" s="18">
        <f>IF(OR(A311&amp;""="",NOT(ISNUMBER(H311)),NOT(ISNUMBER(I311))),"",IF(K311="ملغي",0,ROUND(H311*I311,2)))</f>
        <v/>
      </c>
      <c r="M311" s="18">
        <f>IF(L311="","",IF(K311="ملغي",0,ROUND(H311*N(J311),2)))</f>
        <v/>
      </c>
      <c r="N311" s="18">
        <f>IF(L311="","",ROUND(L311-M311,2))</f>
        <v/>
      </c>
      <c r="O311" s="18">
        <f>IF(A311&amp;""="","",SUMIFS('الدفعات'!$C$6:$C$2005,'الدفعات'!$B$6:$B$2005,A311&amp;""))</f>
        <v/>
      </c>
      <c r="P311" s="18">
        <f>IF(L311="","",IF(K311="ملغي","",ROUND(L311-O311,2)))</f>
        <v/>
      </c>
      <c r="Q311" s="6">
        <f>IF(A311&amp;""="","",IF(L311="","بيانات ناقصة",IF(K311="ملغي",IF(O311&gt;0,"ملغي - يُراجع المدفوع","ملغي"),IF(P311&gt;0,IF(O311=0,"لم يدفع","دفع جزءًا"),IF(P311&lt;0,"مدفوع زيادة","مسدد")))))</f>
        <v/>
      </c>
      <c r="R311" s="19">
        <f>IF(OR(A311&amp;""="",NOT(ISNUMBER(G311))),"",G311-'الإعدادات'!$B$4)</f>
        <v/>
      </c>
      <c r="S311" s="6">
        <f>IF(OR(R311="",K311="ملغي"),"",IF(N(P311)&lt;=0,"",IF(R311&lt;0,"سافر وعليه متبقي",IF(R311&lt;='الإعدادات'!$B$5,"سفر قريب ومتبقي",""))))</f>
        <v/>
      </c>
      <c r="T311" s="19">
        <f>IF(ISNUMBER(P311),IF(P311&gt;0,COUNTIFS($P$6:$P$1005,"&gt;"&amp;P311)+COUNTIFS($P$6:P311,P311),""),"")</f>
        <v/>
      </c>
    </row>
    <row r="312">
      <c r="A312" s="5" t="n"/>
      <c r="B312" s="13" t="n"/>
      <c r="C312" s="5" t="n"/>
      <c r="D312" s="16" t="n"/>
      <c r="E312" s="5" t="n"/>
      <c r="F312" s="5" t="n"/>
      <c r="G312" s="13" t="n"/>
      <c r="H312" s="14" t="n"/>
      <c r="I312" s="17" t="n"/>
      <c r="J312" s="17" t="n"/>
      <c r="K312" s="5" t="n"/>
      <c r="L312" s="18">
        <f>IF(OR(A312&amp;""="",NOT(ISNUMBER(H312)),NOT(ISNUMBER(I312))),"",IF(K312="ملغي",0,ROUND(H312*I312,2)))</f>
        <v/>
      </c>
      <c r="M312" s="18">
        <f>IF(L312="","",IF(K312="ملغي",0,ROUND(H312*N(J312),2)))</f>
        <v/>
      </c>
      <c r="N312" s="18">
        <f>IF(L312="","",ROUND(L312-M312,2))</f>
        <v/>
      </c>
      <c r="O312" s="18">
        <f>IF(A312&amp;""="","",SUMIFS('الدفعات'!$C$6:$C$2005,'الدفعات'!$B$6:$B$2005,A312&amp;""))</f>
        <v/>
      </c>
      <c r="P312" s="18">
        <f>IF(L312="","",IF(K312="ملغي","",ROUND(L312-O312,2)))</f>
        <v/>
      </c>
      <c r="Q312" s="6">
        <f>IF(A312&amp;""="","",IF(L312="","بيانات ناقصة",IF(K312="ملغي",IF(O312&gt;0,"ملغي - يُراجع المدفوع","ملغي"),IF(P312&gt;0,IF(O312=0,"لم يدفع","دفع جزءًا"),IF(P312&lt;0,"مدفوع زيادة","مسدد")))))</f>
        <v/>
      </c>
      <c r="R312" s="19">
        <f>IF(OR(A312&amp;""="",NOT(ISNUMBER(G312))),"",G312-'الإعدادات'!$B$4)</f>
        <v/>
      </c>
      <c r="S312" s="6">
        <f>IF(OR(R312="",K312="ملغي"),"",IF(N(P312)&lt;=0,"",IF(R312&lt;0,"سافر وعليه متبقي",IF(R312&lt;='الإعدادات'!$B$5,"سفر قريب ومتبقي",""))))</f>
        <v/>
      </c>
      <c r="T312" s="19">
        <f>IF(ISNUMBER(P312),IF(P312&gt;0,COUNTIFS($P$6:$P$1005,"&gt;"&amp;P312)+COUNTIFS($P$6:P312,P312),""),"")</f>
        <v/>
      </c>
    </row>
    <row r="313">
      <c r="A313" s="5" t="n"/>
      <c r="B313" s="13" t="n"/>
      <c r="C313" s="5" t="n"/>
      <c r="D313" s="16" t="n"/>
      <c r="E313" s="5" t="n"/>
      <c r="F313" s="5" t="n"/>
      <c r="G313" s="13" t="n"/>
      <c r="H313" s="14" t="n"/>
      <c r="I313" s="17" t="n"/>
      <c r="J313" s="17" t="n"/>
      <c r="K313" s="5" t="n"/>
      <c r="L313" s="18">
        <f>IF(OR(A313&amp;""="",NOT(ISNUMBER(H313)),NOT(ISNUMBER(I313))),"",IF(K313="ملغي",0,ROUND(H313*I313,2)))</f>
        <v/>
      </c>
      <c r="M313" s="18">
        <f>IF(L313="","",IF(K313="ملغي",0,ROUND(H313*N(J313),2)))</f>
        <v/>
      </c>
      <c r="N313" s="18">
        <f>IF(L313="","",ROUND(L313-M313,2))</f>
        <v/>
      </c>
      <c r="O313" s="18">
        <f>IF(A313&amp;""="","",SUMIFS('الدفعات'!$C$6:$C$2005,'الدفعات'!$B$6:$B$2005,A313&amp;""))</f>
        <v/>
      </c>
      <c r="P313" s="18">
        <f>IF(L313="","",IF(K313="ملغي","",ROUND(L313-O313,2)))</f>
        <v/>
      </c>
      <c r="Q313" s="6">
        <f>IF(A313&amp;""="","",IF(L313="","بيانات ناقصة",IF(K313="ملغي",IF(O313&gt;0,"ملغي - يُراجع المدفوع","ملغي"),IF(P313&gt;0,IF(O313=0,"لم يدفع","دفع جزءًا"),IF(P313&lt;0,"مدفوع زيادة","مسدد")))))</f>
        <v/>
      </c>
      <c r="R313" s="19">
        <f>IF(OR(A313&amp;""="",NOT(ISNUMBER(G313))),"",G313-'الإعدادات'!$B$4)</f>
        <v/>
      </c>
      <c r="S313" s="6">
        <f>IF(OR(R313="",K313="ملغي"),"",IF(N(P313)&lt;=0,"",IF(R313&lt;0,"سافر وعليه متبقي",IF(R313&lt;='الإعدادات'!$B$5,"سفر قريب ومتبقي",""))))</f>
        <v/>
      </c>
      <c r="T313" s="19">
        <f>IF(ISNUMBER(P313),IF(P313&gt;0,COUNTIFS($P$6:$P$1005,"&gt;"&amp;P313)+COUNTIFS($P$6:P313,P313),""),"")</f>
        <v/>
      </c>
    </row>
    <row r="314">
      <c r="A314" s="5" t="n"/>
      <c r="B314" s="13" t="n"/>
      <c r="C314" s="5" t="n"/>
      <c r="D314" s="16" t="n"/>
      <c r="E314" s="5" t="n"/>
      <c r="F314" s="5" t="n"/>
      <c r="G314" s="13" t="n"/>
      <c r="H314" s="14" t="n"/>
      <c r="I314" s="17" t="n"/>
      <c r="J314" s="17" t="n"/>
      <c r="K314" s="5" t="n"/>
      <c r="L314" s="18">
        <f>IF(OR(A314&amp;""="",NOT(ISNUMBER(H314)),NOT(ISNUMBER(I314))),"",IF(K314="ملغي",0,ROUND(H314*I314,2)))</f>
        <v/>
      </c>
      <c r="M314" s="18">
        <f>IF(L314="","",IF(K314="ملغي",0,ROUND(H314*N(J314),2)))</f>
        <v/>
      </c>
      <c r="N314" s="18">
        <f>IF(L314="","",ROUND(L314-M314,2))</f>
        <v/>
      </c>
      <c r="O314" s="18">
        <f>IF(A314&amp;""="","",SUMIFS('الدفعات'!$C$6:$C$2005,'الدفعات'!$B$6:$B$2005,A314&amp;""))</f>
        <v/>
      </c>
      <c r="P314" s="18">
        <f>IF(L314="","",IF(K314="ملغي","",ROUND(L314-O314,2)))</f>
        <v/>
      </c>
      <c r="Q314" s="6">
        <f>IF(A314&amp;""="","",IF(L314="","بيانات ناقصة",IF(K314="ملغي",IF(O314&gt;0,"ملغي - يُراجع المدفوع","ملغي"),IF(P314&gt;0,IF(O314=0,"لم يدفع","دفع جزءًا"),IF(P314&lt;0,"مدفوع زيادة","مسدد")))))</f>
        <v/>
      </c>
      <c r="R314" s="19">
        <f>IF(OR(A314&amp;""="",NOT(ISNUMBER(G314))),"",G314-'الإعدادات'!$B$4)</f>
        <v/>
      </c>
      <c r="S314" s="6">
        <f>IF(OR(R314="",K314="ملغي"),"",IF(N(P314)&lt;=0,"",IF(R314&lt;0,"سافر وعليه متبقي",IF(R314&lt;='الإعدادات'!$B$5,"سفر قريب ومتبقي",""))))</f>
        <v/>
      </c>
      <c r="T314" s="19">
        <f>IF(ISNUMBER(P314),IF(P314&gt;0,COUNTIFS($P$6:$P$1005,"&gt;"&amp;P314)+COUNTIFS($P$6:P314,P314),""),"")</f>
        <v/>
      </c>
    </row>
    <row r="315">
      <c r="A315" s="5" t="n"/>
      <c r="B315" s="13" t="n"/>
      <c r="C315" s="5" t="n"/>
      <c r="D315" s="16" t="n"/>
      <c r="E315" s="5" t="n"/>
      <c r="F315" s="5" t="n"/>
      <c r="G315" s="13" t="n"/>
      <c r="H315" s="14" t="n"/>
      <c r="I315" s="17" t="n"/>
      <c r="J315" s="17" t="n"/>
      <c r="K315" s="5" t="n"/>
      <c r="L315" s="18">
        <f>IF(OR(A315&amp;""="",NOT(ISNUMBER(H315)),NOT(ISNUMBER(I315))),"",IF(K315="ملغي",0,ROUND(H315*I315,2)))</f>
        <v/>
      </c>
      <c r="M315" s="18">
        <f>IF(L315="","",IF(K315="ملغي",0,ROUND(H315*N(J315),2)))</f>
        <v/>
      </c>
      <c r="N315" s="18">
        <f>IF(L315="","",ROUND(L315-M315,2))</f>
        <v/>
      </c>
      <c r="O315" s="18">
        <f>IF(A315&amp;""="","",SUMIFS('الدفعات'!$C$6:$C$2005,'الدفعات'!$B$6:$B$2005,A315&amp;""))</f>
        <v/>
      </c>
      <c r="P315" s="18">
        <f>IF(L315="","",IF(K315="ملغي","",ROUND(L315-O315,2)))</f>
        <v/>
      </c>
      <c r="Q315" s="6">
        <f>IF(A315&amp;""="","",IF(L315="","بيانات ناقصة",IF(K315="ملغي",IF(O315&gt;0,"ملغي - يُراجع المدفوع","ملغي"),IF(P315&gt;0,IF(O315=0,"لم يدفع","دفع جزءًا"),IF(P315&lt;0,"مدفوع زيادة","مسدد")))))</f>
        <v/>
      </c>
      <c r="R315" s="19">
        <f>IF(OR(A315&amp;""="",NOT(ISNUMBER(G315))),"",G315-'الإعدادات'!$B$4)</f>
        <v/>
      </c>
      <c r="S315" s="6">
        <f>IF(OR(R315="",K315="ملغي"),"",IF(N(P315)&lt;=0,"",IF(R315&lt;0,"سافر وعليه متبقي",IF(R315&lt;='الإعدادات'!$B$5,"سفر قريب ومتبقي",""))))</f>
        <v/>
      </c>
      <c r="T315" s="19">
        <f>IF(ISNUMBER(P315),IF(P315&gt;0,COUNTIFS($P$6:$P$1005,"&gt;"&amp;P315)+COUNTIFS($P$6:P315,P315),""),"")</f>
        <v/>
      </c>
    </row>
    <row r="316">
      <c r="A316" s="5" t="n"/>
      <c r="B316" s="13" t="n"/>
      <c r="C316" s="5" t="n"/>
      <c r="D316" s="16" t="n"/>
      <c r="E316" s="5" t="n"/>
      <c r="F316" s="5" t="n"/>
      <c r="G316" s="13" t="n"/>
      <c r="H316" s="14" t="n"/>
      <c r="I316" s="17" t="n"/>
      <c r="J316" s="17" t="n"/>
      <c r="K316" s="5" t="n"/>
      <c r="L316" s="18">
        <f>IF(OR(A316&amp;""="",NOT(ISNUMBER(H316)),NOT(ISNUMBER(I316))),"",IF(K316="ملغي",0,ROUND(H316*I316,2)))</f>
        <v/>
      </c>
      <c r="M316" s="18">
        <f>IF(L316="","",IF(K316="ملغي",0,ROUND(H316*N(J316),2)))</f>
        <v/>
      </c>
      <c r="N316" s="18">
        <f>IF(L316="","",ROUND(L316-M316,2))</f>
        <v/>
      </c>
      <c r="O316" s="18">
        <f>IF(A316&amp;""="","",SUMIFS('الدفعات'!$C$6:$C$2005,'الدفعات'!$B$6:$B$2005,A316&amp;""))</f>
        <v/>
      </c>
      <c r="P316" s="18">
        <f>IF(L316="","",IF(K316="ملغي","",ROUND(L316-O316,2)))</f>
        <v/>
      </c>
      <c r="Q316" s="6">
        <f>IF(A316&amp;""="","",IF(L316="","بيانات ناقصة",IF(K316="ملغي",IF(O316&gt;0,"ملغي - يُراجع المدفوع","ملغي"),IF(P316&gt;0,IF(O316=0,"لم يدفع","دفع جزءًا"),IF(P316&lt;0,"مدفوع زيادة","مسدد")))))</f>
        <v/>
      </c>
      <c r="R316" s="19">
        <f>IF(OR(A316&amp;""="",NOT(ISNUMBER(G316))),"",G316-'الإعدادات'!$B$4)</f>
        <v/>
      </c>
      <c r="S316" s="6">
        <f>IF(OR(R316="",K316="ملغي"),"",IF(N(P316)&lt;=0,"",IF(R316&lt;0,"سافر وعليه متبقي",IF(R316&lt;='الإعدادات'!$B$5,"سفر قريب ومتبقي",""))))</f>
        <v/>
      </c>
      <c r="T316" s="19">
        <f>IF(ISNUMBER(P316),IF(P316&gt;0,COUNTIFS($P$6:$P$1005,"&gt;"&amp;P316)+COUNTIFS($P$6:P316,P316),""),"")</f>
        <v/>
      </c>
    </row>
    <row r="317">
      <c r="A317" s="5" t="n"/>
      <c r="B317" s="13" t="n"/>
      <c r="C317" s="5" t="n"/>
      <c r="D317" s="16" t="n"/>
      <c r="E317" s="5" t="n"/>
      <c r="F317" s="5" t="n"/>
      <c r="G317" s="13" t="n"/>
      <c r="H317" s="14" t="n"/>
      <c r="I317" s="17" t="n"/>
      <c r="J317" s="17" t="n"/>
      <c r="K317" s="5" t="n"/>
      <c r="L317" s="18">
        <f>IF(OR(A317&amp;""="",NOT(ISNUMBER(H317)),NOT(ISNUMBER(I317))),"",IF(K317="ملغي",0,ROUND(H317*I317,2)))</f>
        <v/>
      </c>
      <c r="M317" s="18">
        <f>IF(L317="","",IF(K317="ملغي",0,ROUND(H317*N(J317),2)))</f>
        <v/>
      </c>
      <c r="N317" s="18">
        <f>IF(L317="","",ROUND(L317-M317,2))</f>
        <v/>
      </c>
      <c r="O317" s="18">
        <f>IF(A317&amp;""="","",SUMIFS('الدفعات'!$C$6:$C$2005,'الدفعات'!$B$6:$B$2005,A317&amp;""))</f>
        <v/>
      </c>
      <c r="P317" s="18">
        <f>IF(L317="","",IF(K317="ملغي","",ROUND(L317-O317,2)))</f>
        <v/>
      </c>
      <c r="Q317" s="6">
        <f>IF(A317&amp;""="","",IF(L317="","بيانات ناقصة",IF(K317="ملغي",IF(O317&gt;0,"ملغي - يُراجع المدفوع","ملغي"),IF(P317&gt;0,IF(O317=0,"لم يدفع","دفع جزءًا"),IF(P317&lt;0,"مدفوع زيادة","مسدد")))))</f>
        <v/>
      </c>
      <c r="R317" s="19">
        <f>IF(OR(A317&amp;""="",NOT(ISNUMBER(G317))),"",G317-'الإعدادات'!$B$4)</f>
        <v/>
      </c>
      <c r="S317" s="6">
        <f>IF(OR(R317="",K317="ملغي"),"",IF(N(P317)&lt;=0,"",IF(R317&lt;0,"سافر وعليه متبقي",IF(R317&lt;='الإعدادات'!$B$5,"سفر قريب ومتبقي",""))))</f>
        <v/>
      </c>
      <c r="T317" s="19">
        <f>IF(ISNUMBER(P317),IF(P317&gt;0,COUNTIFS($P$6:$P$1005,"&gt;"&amp;P317)+COUNTIFS($P$6:P317,P317),""),"")</f>
        <v/>
      </c>
    </row>
    <row r="318">
      <c r="A318" s="5" t="n"/>
      <c r="B318" s="13" t="n"/>
      <c r="C318" s="5" t="n"/>
      <c r="D318" s="16" t="n"/>
      <c r="E318" s="5" t="n"/>
      <c r="F318" s="5" t="n"/>
      <c r="G318" s="13" t="n"/>
      <c r="H318" s="14" t="n"/>
      <c r="I318" s="17" t="n"/>
      <c r="J318" s="17" t="n"/>
      <c r="K318" s="5" t="n"/>
      <c r="L318" s="18">
        <f>IF(OR(A318&amp;""="",NOT(ISNUMBER(H318)),NOT(ISNUMBER(I318))),"",IF(K318="ملغي",0,ROUND(H318*I318,2)))</f>
        <v/>
      </c>
      <c r="M318" s="18">
        <f>IF(L318="","",IF(K318="ملغي",0,ROUND(H318*N(J318),2)))</f>
        <v/>
      </c>
      <c r="N318" s="18">
        <f>IF(L318="","",ROUND(L318-M318,2))</f>
        <v/>
      </c>
      <c r="O318" s="18">
        <f>IF(A318&amp;""="","",SUMIFS('الدفعات'!$C$6:$C$2005,'الدفعات'!$B$6:$B$2005,A318&amp;""))</f>
        <v/>
      </c>
      <c r="P318" s="18">
        <f>IF(L318="","",IF(K318="ملغي","",ROUND(L318-O318,2)))</f>
        <v/>
      </c>
      <c r="Q318" s="6">
        <f>IF(A318&amp;""="","",IF(L318="","بيانات ناقصة",IF(K318="ملغي",IF(O318&gt;0,"ملغي - يُراجع المدفوع","ملغي"),IF(P318&gt;0,IF(O318=0,"لم يدفع","دفع جزءًا"),IF(P318&lt;0,"مدفوع زيادة","مسدد")))))</f>
        <v/>
      </c>
      <c r="R318" s="19">
        <f>IF(OR(A318&amp;""="",NOT(ISNUMBER(G318))),"",G318-'الإعدادات'!$B$4)</f>
        <v/>
      </c>
      <c r="S318" s="6">
        <f>IF(OR(R318="",K318="ملغي"),"",IF(N(P318)&lt;=0,"",IF(R318&lt;0,"سافر وعليه متبقي",IF(R318&lt;='الإعدادات'!$B$5,"سفر قريب ومتبقي",""))))</f>
        <v/>
      </c>
      <c r="T318" s="19">
        <f>IF(ISNUMBER(P318),IF(P318&gt;0,COUNTIFS($P$6:$P$1005,"&gt;"&amp;P318)+COUNTIFS($P$6:P318,P318),""),"")</f>
        <v/>
      </c>
    </row>
    <row r="319">
      <c r="A319" s="5" t="n"/>
      <c r="B319" s="13" t="n"/>
      <c r="C319" s="5" t="n"/>
      <c r="D319" s="16" t="n"/>
      <c r="E319" s="5" t="n"/>
      <c r="F319" s="5" t="n"/>
      <c r="G319" s="13" t="n"/>
      <c r="H319" s="14" t="n"/>
      <c r="I319" s="17" t="n"/>
      <c r="J319" s="17" t="n"/>
      <c r="K319" s="5" t="n"/>
      <c r="L319" s="18">
        <f>IF(OR(A319&amp;""="",NOT(ISNUMBER(H319)),NOT(ISNUMBER(I319))),"",IF(K319="ملغي",0,ROUND(H319*I319,2)))</f>
        <v/>
      </c>
      <c r="M319" s="18">
        <f>IF(L319="","",IF(K319="ملغي",0,ROUND(H319*N(J319),2)))</f>
        <v/>
      </c>
      <c r="N319" s="18">
        <f>IF(L319="","",ROUND(L319-M319,2))</f>
        <v/>
      </c>
      <c r="O319" s="18">
        <f>IF(A319&amp;""="","",SUMIFS('الدفعات'!$C$6:$C$2005,'الدفعات'!$B$6:$B$2005,A319&amp;""))</f>
        <v/>
      </c>
      <c r="P319" s="18">
        <f>IF(L319="","",IF(K319="ملغي","",ROUND(L319-O319,2)))</f>
        <v/>
      </c>
      <c r="Q319" s="6">
        <f>IF(A319&amp;""="","",IF(L319="","بيانات ناقصة",IF(K319="ملغي",IF(O319&gt;0,"ملغي - يُراجع المدفوع","ملغي"),IF(P319&gt;0,IF(O319=0,"لم يدفع","دفع جزءًا"),IF(P319&lt;0,"مدفوع زيادة","مسدد")))))</f>
        <v/>
      </c>
      <c r="R319" s="19">
        <f>IF(OR(A319&amp;""="",NOT(ISNUMBER(G319))),"",G319-'الإعدادات'!$B$4)</f>
        <v/>
      </c>
      <c r="S319" s="6">
        <f>IF(OR(R319="",K319="ملغي"),"",IF(N(P319)&lt;=0,"",IF(R319&lt;0,"سافر وعليه متبقي",IF(R319&lt;='الإعدادات'!$B$5,"سفر قريب ومتبقي",""))))</f>
        <v/>
      </c>
      <c r="T319" s="19">
        <f>IF(ISNUMBER(P319),IF(P319&gt;0,COUNTIFS($P$6:$P$1005,"&gt;"&amp;P319)+COUNTIFS($P$6:P319,P319),""),"")</f>
        <v/>
      </c>
    </row>
    <row r="320">
      <c r="A320" s="5" t="n"/>
      <c r="B320" s="13" t="n"/>
      <c r="C320" s="5" t="n"/>
      <c r="D320" s="16" t="n"/>
      <c r="E320" s="5" t="n"/>
      <c r="F320" s="5" t="n"/>
      <c r="G320" s="13" t="n"/>
      <c r="H320" s="14" t="n"/>
      <c r="I320" s="17" t="n"/>
      <c r="J320" s="17" t="n"/>
      <c r="K320" s="5" t="n"/>
      <c r="L320" s="18">
        <f>IF(OR(A320&amp;""="",NOT(ISNUMBER(H320)),NOT(ISNUMBER(I320))),"",IF(K320="ملغي",0,ROUND(H320*I320,2)))</f>
        <v/>
      </c>
      <c r="M320" s="18">
        <f>IF(L320="","",IF(K320="ملغي",0,ROUND(H320*N(J320),2)))</f>
        <v/>
      </c>
      <c r="N320" s="18">
        <f>IF(L320="","",ROUND(L320-M320,2))</f>
        <v/>
      </c>
      <c r="O320" s="18">
        <f>IF(A320&amp;""="","",SUMIFS('الدفعات'!$C$6:$C$2005,'الدفعات'!$B$6:$B$2005,A320&amp;""))</f>
        <v/>
      </c>
      <c r="P320" s="18">
        <f>IF(L320="","",IF(K320="ملغي","",ROUND(L320-O320,2)))</f>
        <v/>
      </c>
      <c r="Q320" s="6">
        <f>IF(A320&amp;""="","",IF(L320="","بيانات ناقصة",IF(K320="ملغي",IF(O320&gt;0,"ملغي - يُراجع المدفوع","ملغي"),IF(P320&gt;0,IF(O320=0,"لم يدفع","دفع جزءًا"),IF(P320&lt;0,"مدفوع زيادة","مسدد")))))</f>
        <v/>
      </c>
      <c r="R320" s="19">
        <f>IF(OR(A320&amp;""="",NOT(ISNUMBER(G320))),"",G320-'الإعدادات'!$B$4)</f>
        <v/>
      </c>
      <c r="S320" s="6">
        <f>IF(OR(R320="",K320="ملغي"),"",IF(N(P320)&lt;=0,"",IF(R320&lt;0,"سافر وعليه متبقي",IF(R320&lt;='الإعدادات'!$B$5,"سفر قريب ومتبقي",""))))</f>
        <v/>
      </c>
      <c r="T320" s="19">
        <f>IF(ISNUMBER(P320),IF(P320&gt;0,COUNTIFS($P$6:$P$1005,"&gt;"&amp;P320)+COUNTIFS($P$6:P320,P320),""),"")</f>
        <v/>
      </c>
    </row>
    <row r="321">
      <c r="A321" s="5" t="n"/>
      <c r="B321" s="13" t="n"/>
      <c r="C321" s="5" t="n"/>
      <c r="D321" s="16" t="n"/>
      <c r="E321" s="5" t="n"/>
      <c r="F321" s="5" t="n"/>
      <c r="G321" s="13" t="n"/>
      <c r="H321" s="14" t="n"/>
      <c r="I321" s="17" t="n"/>
      <c r="J321" s="17" t="n"/>
      <c r="K321" s="5" t="n"/>
      <c r="L321" s="18">
        <f>IF(OR(A321&amp;""="",NOT(ISNUMBER(H321)),NOT(ISNUMBER(I321))),"",IF(K321="ملغي",0,ROUND(H321*I321,2)))</f>
        <v/>
      </c>
      <c r="M321" s="18">
        <f>IF(L321="","",IF(K321="ملغي",0,ROUND(H321*N(J321),2)))</f>
        <v/>
      </c>
      <c r="N321" s="18">
        <f>IF(L321="","",ROUND(L321-M321,2))</f>
        <v/>
      </c>
      <c r="O321" s="18">
        <f>IF(A321&amp;""="","",SUMIFS('الدفعات'!$C$6:$C$2005,'الدفعات'!$B$6:$B$2005,A321&amp;""))</f>
        <v/>
      </c>
      <c r="P321" s="18">
        <f>IF(L321="","",IF(K321="ملغي","",ROUND(L321-O321,2)))</f>
        <v/>
      </c>
      <c r="Q321" s="6">
        <f>IF(A321&amp;""="","",IF(L321="","بيانات ناقصة",IF(K321="ملغي",IF(O321&gt;0,"ملغي - يُراجع المدفوع","ملغي"),IF(P321&gt;0,IF(O321=0,"لم يدفع","دفع جزءًا"),IF(P321&lt;0,"مدفوع زيادة","مسدد")))))</f>
        <v/>
      </c>
      <c r="R321" s="19">
        <f>IF(OR(A321&amp;""="",NOT(ISNUMBER(G321))),"",G321-'الإعدادات'!$B$4)</f>
        <v/>
      </c>
      <c r="S321" s="6">
        <f>IF(OR(R321="",K321="ملغي"),"",IF(N(P321)&lt;=0,"",IF(R321&lt;0,"سافر وعليه متبقي",IF(R321&lt;='الإعدادات'!$B$5,"سفر قريب ومتبقي",""))))</f>
        <v/>
      </c>
      <c r="T321" s="19">
        <f>IF(ISNUMBER(P321),IF(P321&gt;0,COUNTIFS($P$6:$P$1005,"&gt;"&amp;P321)+COUNTIFS($P$6:P321,P321),""),"")</f>
        <v/>
      </c>
    </row>
    <row r="322">
      <c r="A322" s="5" t="n"/>
      <c r="B322" s="13" t="n"/>
      <c r="C322" s="5" t="n"/>
      <c r="D322" s="16" t="n"/>
      <c r="E322" s="5" t="n"/>
      <c r="F322" s="5" t="n"/>
      <c r="G322" s="13" t="n"/>
      <c r="H322" s="14" t="n"/>
      <c r="I322" s="17" t="n"/>
      <c r="J322" s="17" t="n"/>
      <c r="K322" s="5" t="n"/>
      <c r="L322" s="18">
        <f>IF(OR(A322&amp;""="",NOT(ISNUMBER(H322)),NOT(ISNUMBER(I322))),"",IF(K322="ملغي",0,ROUND(H322*I322,2)))</f>
        <v/>
      </c>
      <c r="M322" s="18">
        <f>IF(L322="","",IF(K322="ملغي",0,ROUND(H322*N(J322),2)))</f>
        <v/>
      </c>
      <c r="N322" s="18">
        <f>IF(L322="","",ROUND(L322-M322,2))</f>
        <v/>
      </c>
      <c r="O322" s="18">
        <f>IF(A322&amp;""="","",SUMIFS('الدفعات'!$C$6:$C$2005,'الدفعات'!$B$6:$B$2005,A322&amp;""))</f>
        <v/>
      </c>
      <c r="P322" s="18">
        <f>IF(L322="","",IF(K322="ملغي","",ROUND(L322-O322,2)))</f>
        <v/>
      </c>
      <c r="Q322" s="6">
        <f>IF(A322&amp;""="","",IF(L322="","بيانات ناقصة",IF(K322="ملغي",IF(O322&gt;0,"ملغي - يُراجع المدفوع","ملغي"),IF(P322&gt;0,IF(O322=0,"لم يدفع","دفع جزءًا"),IF(P322&lt;0,"مدفوع زيادة","مسدد")))))</f>
        <v/>
      </c>
      <c r="R322" s="19">
        <f>IF(OR(A322&amp;""="",NOT(ISNUMBER(G322))),"",G322-'الإعدادات'!$B$4)</f>
        <v/>
      </c>
      <c r="S322" s="6">
        <f>IF(OR(R322="",K322="ملغي"),"",IF(N(P322)&lt;=0,"",IF(R322&lt;0,"سافر وعليه متبقي",IF(R322&lt;='الإعدادات'!$B$5,"سفر قريب ومتبقي",""))))</f>
        <v/>
      </c>
      <c r="T322" s="19">
        <f>IF(ISNUMBER(P322),IF(P322&gt;0,COUNTIFS($P$6:$P$1005,"&gt;"&amp;P322)+COUNTIFS($P$6:P322,P322),""),"")</f>
        <v/>
      </c>
    </row>
    <row r="323">
      <c r="A323" s="5" t="n"/>
      <c r="B323" s="13" t="n"/>
      <c r="C323" s="5" t="n"/>
      <c r="D323" s="16" t="n"/>
      <c r="E323" s="5" t="n"/>
      <c r="F323" s="5" t="n"/>
      <c r="G323" s="13" t="n"/>
      <c r="H323" s="14" t="n"/>
      <c r="I323" s="17" t="n"/>
      <c r="J323" s="17" t="n"/>
      <c r="K323" s="5" t="n"/>
      <c r="L323" s="18">
        <f>IF(OR(A323&amp;""="",NOT(ISNUMBER(H323)),NOT(ISNUMBER(I323))),"",IF(K323="ملغي",0,ROUND(H323*I323,2)))</f>
        <v/>
      </c>
      <c r="M323" s="18">
        <f>IF(L323="","",IF(K323="ملغي",0,ROUND(H323*N(J323),2)))</f>
        <v/>
      </c>
      <c r="N323" s="18">
        <f>IF(L323="","",ROUND(L323-M323,2))</f>
        <v/>
      </c>
      <c r="O323" s="18">
        <f>IF(A323&amp;""="","",SUMIFS('الدفعات'!$C$6:$C$2005,'الدفعات'!$B$6:$B$2005,A323&amp;""))</f>
        <v/>
      </c>
      <c r="P323" s="18">
        <f>IF(L323="","",IF(K323="ملغي","",ROUND(L323-O323,2)))</f>
        <v/>
      </c>
      <c r="Q323" s="6">
        <f>IF(A323&amp;""="","",IF(L323="","بيانات ناقصة",IF(K323="ملغي",IF(O323&gt;0,"ملغي - يُراجع المدفوع","ملغي"),IF(P323&gt;0,IF(O323=0,"لم يدفع","دفع جزءًا"),IF(P323&lt;0,"مدفوع زيادة","مسدد")))))</f>
        <v/>
      </c>
      <c r="R323" s="19">
        <f>IF(OR(A323&amp;""="",NOT(ISNUMBER(G323))),"",G323-'الإعدادات'!$B$4)</f>
        <v/>
      </c>
      <c r="S323" s="6">
        <f>IF(OR(R323="",K323="ملغي"),"",IF(N(P323)&lt;=0,"",IF(R323&lt;0,"سافر وعليه متبقي",IF(R323&lt;='الإعدادات'!$B$5,"سفر قريب ومتبقي",""))))</f>
        <v/>
      </c>
      <c r="T323" s="19">
        <f>IF(ISNUMBER(P323),IF(P323&gt;0,COUNTIFS($P$6:$P$1005,"&gt;"&amp;P323)+COUNTIFS($P$6:P323,P323),""),"")</f>
        <v/>
      </c>
    </row>
    <row r="324">
      <c r="A324" s="5" t="n"/>
      <c r="B324" s="13" t="n"/>
      <c r="C324" s="5" t="n"/>
      <c r="D324" s="16" t="n"/>
      <c r="E324" s="5" t="n"/>
      <c r="F324" s="5" t="n"/>
      <c r="G324" s="13" t="n"/>
      <c r="H324" s="14" t="n"/>
      <c r="I324" s="17" t="n"/>
      <c r="J324" s="17" t="n"/>
      <c r="K324" s="5" t="n"/>
      <c r="L324" s="18">
        <f>IF(OR(A324&amp;""="",NOT(ISNUMBER(H324)),NOT(ISNUMBER(I324))),"",IF(K324="ملغي",0,ROUND(H324*I324,2)))</f>
        <v/>
      </c>
      <c r="M324" s="18">
        <f>IF(L324="","",IF(K324="ملغي",0,ROUND(H324*N(J324),2)))</f>
        <v/>
      </c>
      <c r="N324" s="18">
        <f>IF(L324="","",ROUND(L324-M324,2))</f>
        <v/>
      </c>
      <c r="O324" s="18">
        <f>IF(A324&amp;""="","",SUMIFS('الدفعات'!$C$6:$C$2005,'الدفعات'!$B$6:$B$2005,A324&amp;""))</f>
        <v/>
      </c>
      <c r="P324" s="18">
        <f>IF(L324="","",IF(K324="ملغي","",ROUND(L324-O324,2)))</f>
        <v/>
      </c>
      <c r="Q324" s="6">
        <f>IF(A324&amp;""="","",IF(L324="","بيانات ناقصة",IF(K324="ملغي",IF(O324&gt;0,"ملغي - يُراجع المدفوع","ملغي"),IF(P324&gt;0,IF(O324=0,"لم يدفع","دفع جزءًا"),IF(P324&lt;0,"مدفوع زيادة","مسدد")))))</f>
        <v/>
      </c>
      <c r="R324" s="19">
        <f>IF(OR(A324&amp;""="",NOT(ISNUMBER(G324))),"",G324-'الإعدادات'!$B$4)</f>
        <v/>
      </c>
      <c r="S324" s="6">
        <f>IF(OR(R324="",K324="ملغي"),"",IF(N(P324)&lt;=0,"",IF(R324&lt;0,"سافر وعليه متبقي",IF(R324&lt;='الإعدادات'!$B$5,"سفر قريب ومتبقي",""))))</f>
        <v/>
      </c>
      <c r="T324" s="19">
        <f>IF(ISNUMBER(P324),IF(P324&gt;0,COUNTIFS($P$6:$P$1005,"&gt;"&amp;P324)+COUNTIFS($P$6:P324,P324),""),"")</f>
        <v/>
      </c>
    </row>
    <row r="325">
      <c r="A325" s="5" t="n"/>
      <c r="B325" s="13" t="n"/>
      <c r="C325" s="5" t="n"/>
      <c r="D325" s="16" t="n"/>
      <c r="E325" s="5" t="n"/>
      <c r="F325" s="5" t="n"/>
      <c r="G325" s="13" t="n"/>
      <c r="H325" s="14" t="n"/>
      <c r="I325" s="17" t="n"/>
      <c r="J325" s="17" t="n"/>
      <c r="K325" s="5" t="n"/>
      <c r="L325" s="18">
        <f>IF(OR(A325&amp;""="",NOT(ISNUMBER(H325)),NOT(ISNUMBER(I325))),"",IF(K325="ملغي",0,ROUND(H325*I325,2)))</f>
        <v/>
      </c>
      <c r="M325" s="18">
        <f>IF(L325="","",IF(K325="ملغي",0,ROUND(H325*N(J325),2)))</f>
        <v/>
      </c>
      <c r="N325" s="18">
        <f>IF(L325="","",ROUND(L325-M325,2))</f>
        <v/>
      </c>
      <c r="O325" s="18">
        <f>IF(A325&amp;""="","",SUMIFS('الدفعات'!$C$6:$C$2005,'الدفعات'!$B$6:$B$2005,A325&amp;""))</f>
        <v/>
      </c>
      <c r="P325" s="18">
        <f>IF(L325="","",IF(K325="ملغي","",ROUND(L325-O325,2)))</f>
        <v/>
      </c>
      <c r="Q325" s="6">
        <f>IF(A325&amp;""="","",IF(L325="","بيانات ناقصة",IF(K325="ملغي",IF(O325&gt;0,"ملغي - يُراجع المدفوع","ملغي"),IF(P325&gt;0,IF(O325=0,"لم يدفع","دفع جزءًا"),IF(P325&lt;0,"مدفوع زيادة","مسدد")))))</f>
        <v/>
      </c>
      <c r="R325" s="19">
        <f>IF(OR(A325&amp;""="",NOT(ISNUMBER(G325))),"",G325-'الإعدادات'!$B$4)</f>
        <v/>
      </c>
      <c r="S325" s="6">
        <f>IF(OR(R325="",K325="ملغي"),"",IF(N(P325)&lt;=0,"",IF(R325&lt;0,"سافر وعليه متبقي",IF(R325&lt;='الإعدادات'!$B$5,"سفر قريب ومتبقي",""))))</f>
        <v/>
      </c>
      <c r="T325" s="19">
        <f>IF(ISNUMBER(P325),IF(P325&gt;0,COUNTIFS($P$6:$P$1005,"&gt;"&amp;P325)+COUNTIFS($P$6:P325,P325),""),"")</f>
        <v/>
      </c>
    </row>
    <row r="326">
      <c r="A326" s="5" t="n"/>
      <c r="B326" s="13" t="n"/>
      <c r="C326" s="5" t="n"/>
      <c r="D326" s="16" t="n"/>
      <c r="E326" s="5" t="n"/>
      <c r="F326" s="5" t="n"/>
      <c r="G326" s="13" t="n"/>
      <c r="H326" s="14" t="n"/>
      <c r="I326" s="17" t="n"/>
      <c r="J326" s="17" t="n"/>
      <c r="K326" s="5" t="n"/>
      <c r="L326" s="18">
        <f>IF(OR(A326&amp;""="",NOT(ISNUMBER(H326)),NOT(ISNUMBER(I326))),"",IF(K326="ملغي",0,ROUND(H326*I326,2)))</f>
        <v/>
      </c>
      <c r="M326" s="18">
        <f>IF(L326="","",IF(K326="ملغي",0,ROUND(H326*N(J326),2)))</f>
        <v/>
      </c>
      <c r="N326" s="18">
        <f>IF(L326="","",ROUND(L326-M326,2))</f>
        <v/>
      </c>
      <c r="O326" s="18">
        <f>IF(A326&amp;""="","",SUMIFS('الدفعات'!$C$6:$C$2005,'الدفعات'!$B$6:$B$2005,A326&amp;""))</f>
        <v/>
      </c>
      <c r="P326" s="18">
        <f>IF(L326="","",IF(K326="ملغي","",ROUND(L326-O326,2)))</f>
        <v/>
      </c>
      <c r="Q326" s="6">
        <f>IF(A326&amp;""="","",IF(L326="","بيانات ناقصة",IF(K326="ملغي",IF(O326&gt;0,"ملغي - يُراجع المدفوع","ملغي"),IF(P326&gt;0,IF(O326=0,"لم يدفع","دفع جزءًا"),IF(P326&lt;0,"مدفوع زيادة","مسدد")))))</f>
        <v/>
      </c>
      <c r="R326" s="19">
        <f>IF(OR(A326&amp;""="",NOT(ISNUMBER(G326))),"",G326-'الإعدادات'!$B$4)</f>
        <v/>
      </c>
      <c r="S326" s="6">
        <f>IF(OR(R326="",K326="ملغي"),"",IF(N(P326)&lt;=0,"",IF(R326&lt;0,"سافر وعليه متبقي",IF(R326&lt;='الإعدادات'!$B$5,"سفر قريب ومتبقي",""))))</f>
        <v/>
      </c>
      <c r="T326" s="19">
        <f>IF(ISNUMBER(P326),IF(P326&gt;0,COUNTIFS($P$6:$P$1005,"&gt;"&amp;P326)+COUNTIFS($P$6:P326,P326),""),"")</f>
        <v/>
      </c>
    </row>
    <row r="327">
      <c r="A327" s="5" t="n"/>
      <c r="B327" s="13" t="n"/>
      <c r="C327" s="5" t="n"/>
      <c r="D327" s="16" t="n"/>
      <c r="E327" s="5" t="n"/>
      <c r="F327" s="5" t="n"/>
      <c r="G327" s="13" t="n"/>
      <c r="H327" s="14" t="n"/>
      <c r="I327" s="17" t="n"/>
      <c r="J327" s="17" t="n"/>
      <c r="K327" s="5" t="n"/>
      <c r="L327" s="18">
        <f>IF(OR(A327&amp;""="",NOT(ISNUMBER(H327)),NOT(ISNUMBER(I327))),"",IF(K327="ملغي",0,ROUND(H327*I327,2)))</f>
        <v/>
      </c>
      <c r="M327" s="18">
        <f>IF(L327="","",IF(K327="ملغي",0,ROUND(H327*N(J327),2)))</f>
        <v/>
      </c>
      <c r="N327" s="18">
        <f>IF(L327="","",ROUND(L327-M327,2))</f>
        <v/>
      </c>
      <c r="O327" s="18">
        <f>IF(A327&amp;""="","",SUMIFS('الدفعات'!$C$6:$C$2005,'الدفعات'!$B$6:$B$2005,A327&amp;""))</f>
        <v/>
      </c>
      <c r="P327" s="18">
        <f>IF(L327="","",IF(K327="ملغي","",ROUND(L327-O327,2)))</f>
        <v/>
      </c>
      <c r="Q327" s="6">
        <f>IF(A327&amp;""="","",IF(L327="","بيانات ناقصة",IF(K327="ملغي",IF(O327&gt;0,"ملغي - يُراجع المدفوع","ملغي"),IF(P327&gt;0,IF(O327=0,"لم يدفع","دفع جزءًا"),IF(P327&lt;0,"مدفوع زيادة","مسدد")))))</f>
        <v/>
      </c>
      <c r="R327" s="19">
        <f>IF(OR(A327&amp;""="",NOT(ISNUMBER(G327))),"",G327-'الإعدادات'!$B$4)</f>
        <v/>
      </c>
      <c r="S327" s="6">
        <f>IF(OR(R327="",K327="ملغي"),"",IF(N(P327)&lt;=0,"",IF(R327&lt;0,"سافر وعليه متبقي",IF(R327&lt;='الإعدادات'!$B$5,"سفر قريب ومتبقي",""))))</f>
        <v/>
      </c>
      <c r="T327" s="19">
        <f>IF(ISNUMBER(P327),IF(P327&gt;0,COUNTIFS($P$6:$P$1005,"&gt;"&amp;P327)+COUNTIFS($P$6:P327,P327),""),"")</f>
        <v/>
      </c>
    </row>
    <row r="328">
      <c r="A328" s="5" t="n"/>
      <c r="B328" s="13" t="n"/>
      <c r="C328" s="5" t="n"/>
      <c r="D328" s="16" t="n"/>
      <c r="E328" s="5" t="n"/>
      <c r="F328" s="5" t="n"/>
      <c r="G328" s="13" t="n"/>
      <c r="H328" s="14" t="n"/>
      <c r="I328" s="17" t="n"/>
      <c r="J328" s="17" t="n"/>
      <c r="K328" s="5" t="n"/>
      <c r="L328" s="18">
        <f>IF(OR(A328&amp;""="",NOT(ISNUMBER(H328)),NOT(ISNUMBER(I328))),"",IF(K328="ملغي",0,ROUND(H328*I328,2)))</f>
        <v/>
      </c>
      <c r="M328" s="18">
        <f>IF(L328="","",IF(K328="ملغي",0,ROUND(H328*N(J328),2)))</f>
        <v/>
      </c>
      <c r="N328" s="18">
        <f>IF(L328="","",ROUND(L328-M328,2))</f>
        <v/>
      </c>
      <c r="O328" s="18">
        <f>IF(A328&amp;""="","",SUMIFS('الدفعات'!$C$6:$C$2005,'الدفعات'!$B$6:$B$2005,A328&amp;""))</f>
        <v/>
      </c>
      <c r="P328" s="18">
        <f>IF(L328="","",IF(K328="ملغي","",ROUND(L328-O328,2)))</f>
        <v/>
      </c>
      <c r="Q328" s="6">
        <f>IF(A328&amp;""="","",IF(L328="","بيانات ناقصة",IF(K328="ملغي",IF(O328&gt;0,"ملغي - يُراجع المدفوع","ملغي"),IF(P328&gt;0,IF(O328=0,"لم يدفع","دفع جزءًا"),IF(P328&lt;0,"مدفوع زيادة","مسدد")))))</f>
        <v/>
      </c>
      <c r="R328" s="19">
        <f>IF(OR(A328&amp;""="",NOT(ISNUMBER(G328))),"",G328-'الإعدادات'!$B$4)</f>
        <v/>
      </c>
      <c r="S328" s="6">
        <f>IF(OR(R328="",K328="ملغي"),"",IF(N(P328)&lt;=0,"",IF(R328&lt;0,"سافر وعليه متبقي",IF(R328&lt;='الإعدادات'!$B$5,"سفر قريب ومتبقي",""))))</f>
        <v/>
      </c>
      <c r="T328" s="19">
        <f>IF(ISNUMBER(P328),IF(P328&gt;0,COUNTIFS($P$6:$P$1005,"&gt;"&amp;P328)+COUNTIFS($P$6:P328,P328),""),"")</f>
        <v/>
      </c>
    </row>
    <row r="329">
      <c r="A329" s="5" t="n"/>
      <c r="B329" s="13" t="n"/>
      <c r="C329" s="5" t="n"/>
      <c r="D329" s="16" t="n"/>
      <c r="E329" s="5" t="n"/>
      <c r="F329" s="5" t="n"/>
      <c r="G329" s="13" t="n"/>
      <c r="H329" s="14" t="n"/>
      <c r="I329" s="17" t="n"/>
      <c r="J329" s="17" t="n"/>
      <c r="K329" s="5" t="n"/>
      <c r="L329" s="18">
        <f>IF(OR(A329&amp;""="",NOT(ISNUMBER(H329)),NOT(ISNUMBER(I329))),"",IF(K329="ملغي",0,ROUND(H329*I329,2)))</f>
        <v/>
      </c>
      <c r="M329" s="18">
        <f>IF(L329="","",IF(K329="ملغي",0,ROUND(H329*N(J329),2)))</f>
        <v/>
      </c>
      <c r="N329" s="18">
        <f>IF(L329="","",ROUND(L329-M329,2))</f>
        <v/>
      </c>
      <c r="O329" s="18">
        <f>IF(A329&amp;""="","",SUMIFS('الدفعات'!$C$6:$C$2005,'الدفعات'!$B$6:$B$2005,A329&amp;""))</f>
        <v/>
      </c>
      <c r="P329" s="18">
        <f>IF(L329="","",IF(K329="ملغي","",ROUND(L329-O329,2)))</f>
        <v/>
      </c>
      <c r="Q329" s="6">
        <f>IF(A329&amp;""="","",IF(L329="","بيانات ناقصة",IF(K329="ملغي",IF(O329&gt;0,"ملغي - يُراجع المدفوع","ملغي"),IF(P329&gt;0,IF(O329=0,"لم يدفع","دفع جزءًا"),IF(P329&lt;0,"مدفوع زيادة","مسدد")))))</f>
        <v/>
      </c>
      <c r="R329" s="19">
        <f>IF(OR(A329&amp;""="",NOT(ISNUMBER(G329))),"",G329-'الإعدادات'!$B$4)</f>
        <v/>
      </c>
      <c r="S329" s="6">
        <f>IF(OR(R329="",K329="ملغي"),"",IF(N(P329)&lt;=0,"",IF(R329&lt;0,"سافر وعليه متبقي",IF(R329&lt;='الإعدادات'!$B$5,"سفر قريب ومتبقي",""))))</f>
        <v/>
      </c>
      <c r="T329" s="19">
        <f>IF(ISNUMBER(P329),IF(P329&gt;0,COUNTIFS($P$6:$P$1005,"&gt;"&amp;P329)+COUNTIFS($P$6:P329,P329),""),"")</f>
        <v/>
      </c>
    </row>
    <row r="330">
      <c r="A330" s="5" t="n"/>
      <c r="B330" s="13" t="n"/>
      <c r="C330" s="5" t="n"/>
      <c r="D330" s="16" t="n"/>
      <c r="E330" s="5" t="n"/>
      <c r="F330" s="5" t="n"/>
      <c r="G330" s="13" t="n"/>
      <c r="H330" s="14" t="n"/>
      <c r="I330" s="17" t="n"/>
      <c r="J330" s="17" t="n"/>
      <c r="K330" s="5" t="n"/>
      <c r="L330" s="18">
        <f>IF(OR(A330&amp;""="",NOT(ISNUMBER(H330)),NOT(ISNUMBER(I330))),"",IF(K330="ملغي",0,ROUND(H330*I330,2)))</f>
        <v/>
      </c>
      <c r="M330" s="18">
        <f>IF(L330="","",IF(K330="ملغي",0,ROUND(H330*N(J330),2)))</f>
        <v/>
      </c>
      <c r="N330" s="18">
        <f>IF(L330="","",ROUND(L330-M330,2))</f>
        <v/>
      </c>
      <c r="O330" s="18">
        <f>IF(A330&amp;""="","",SUMIFS('الدفعات'!$C$6:$C$2005,'الدفعات'!$B$6:$B$2005,A330&amp;""))</f>
        <v/>
      </c>
      <c r="P330" s="18">
        <f>IF(L330="","",IF(K330="ملغي","",ROUND(L330-O330,2)))</f>
        <v/>
      </c>
      <c r="Q330" s="6">
        <f>IF(A330&amp;""="","",IF(L330="","بيانات ناقصة",IF(K330="ملغي",IF(O330&gt;0,"ملغي - يُراجع المدفوع","ملغي"),IF(P330&gt;0,IF(O330=0,"لم يدفع","دفع جزءًا"),IF(P330&lt;0,"مدفوع زيادة","مسدد")))))</f>
        <v/>
      </c>
      <c r="R330" s="19">
        <f>IF(OR(A330&amp;""="",NOT(ISNUMBER(G330))),"",G330-'الإعدادات'!$B$4)</f>
        <v/>
      </c>
      <c r="S330" s="6">
        <f>IF(OR(R330="",K330="ملغي"),"",IF(N(P330)&lt;=0,"",IF(R330&lt;0,"سافر وعليه متبقي",IF(R330&lt;='الإعدادات'!$B$5,"سفر قريب ومتبقي",""))))</f>
        <v/>
      </c>
      <c r="T330" s="19">
        <f>IF(ISNUMBER(P330),IF(P330&gt;0,COUNTIFS($P$6:$P$1005,"&gt;"&amp;P330)+COUNTIFS($P$6:P330,P330),""),"")</f>
        <v/>
      </c>
    </row>
    <row r="331">
      <c r="A331" s="5" t="n"/>
      <c r="B331" s="13" t="n"/>
      <c r="C331" s="5" t="n"/>
      <c r="D331" s="16" t="n"/>
      <c r="E331" s="5" t="n"/>
      <c r="F331" s="5" t="n"/>
      <c r="G331" s="13" t="n"/>
      <c r="H331" s="14" t="n"/>
      <c r="I331" s="17" t="n"/>
      <c r="J331" s="17" t="n"/>
      <c r="K331" s="5" t="n"/>
      <c r="L331" s="18">
        <f>IF(OR(A331&amp;""="",NOT(ISNUMBER(H331)),NOT(ISNUMBER(I331))),"",IF(K331="ملغي",0,ROUND(H331*I331,2)))</f>
        <v/>
      </c>
      <c r="M331" s="18">
        <f>IF(L331="","",IF(K331="ملغي",0,ROUND(H331*N(J331),2)))</f>
        <v/>
      </c>
      <c r="N331" s="18">
        <f>IF(L331="","",ROUND(L331-M331,2))</f>
        <v/>
      </c>
      <c r="O331" s="18">
        <f>IF(A331&amp;""="","",SUMIFS('الدفعات'!$C$6:$C$2005,'الدفعات'!$B$6:$B$2005,A331&amp;""))</f>
        <v/>
      </c>
      <c r="P331" s="18">
        <f>IF(L331="","",IF(K331="ملغي","",ROUND(L331-O331,2)))</f>
        <v/>
      </c>
      <c r="Q331" s="6">
        <f>IF(A331&amp;""="","",IF(L331="","بيانات ناقصة",IF(K331="ملغي",IF(O331&gt;0,"ملغي - يُراجع المدفوع","ملغي"),IF(P331&gt;0,IF(O331=0,"لم يدفع","دفع جزءًا"),IF(P331&lt;0,"مدفوع زيادة","مسدد")))))</f>
        <v/>
      </c>
      <c r="R331" s="19">
        <f>IF(OR(A331&amp;""="",NOT(ISNUMBER(G331))),"",G331-'الإعدادات'!$B$4)</f>
        <v/>
      </c>
      <c r="S331" s="6">
        <f>IF(OR(R331="",K331="ملغي"),"",IF(N(P331)&lt;=0,"",IF(R331&lt;0,"سافر وعليه متبقي",IF(R331&lt;='الإعدادات'!$B$5,"سفر قريب ومتبقي",""))))</f>
        <v/>
      </c>
      <c r="T331" s="19">
        <f>IF(ISNUMBER(P331),IF(P331&gt;0,COUNTIFS($P$6:$P$1005,"&gt;"&amp;P331)+COUNTIFS($P$6:P331,P331),""),"")</f>
        <v/>
      </c>
    </row>
    <row r="332">
      <c r="A332" s="5" t="n"/>
      <c r="B332" s="13" t="n"/>
      <c r="C332" s="5" t="n"/>
      <c r="D332" s="16" t="n"/>
      <c r="E332" s="5" t="n"/>
      <c r="F332" s="5" t="n"/>
      <c r="G332" s="13" t="n"/>
      <c r="H332" s="14" t="n"/>
      <c r="I332" s="17" t="n"/>
      <c r="J332" s="17" t="n"/>
      <c r="K332" s="5" t="n"/>
      <c r="L332" s="18">
        <f>IF(OR(A332&amp;""="",NOT(ISNUMBER(H332)),NOT(ISNUMBER(I332))),"",IF(K332="ملغي",0,ROUND(H332*I332,2)))</f>
        <v/>
      </c>
      <c r="M332" s="18">
        <f>IF(L332="","",IF(K332="ملغي",0,ROUND(H332*N(J332),2)))</f>
        <v/>
      </c>
      <c r="N332" s="18">
        <f>IF(L332="","",ROUND(L332-M332,2))</f>
        <v/>
      </c>
      <c r="O332" s="18">
        <f>IF(A332&amp;""="","",SUMIFS('الدفعات'!$C$6:$C$2005,'الدفعات'!$B$6:$B$2005,A332&amp;""))</f>
        <v/>
      </c>
      <c r="P332" s="18">
        <f>IF(L332="","",IF(K332="ملغي","",ROUND(L332-O332,2)))</f>
        <v/>
      </c>
      <c r="Q332" s="6">
        <f>IF(A332&amp;""="","",IF(L332="","بيانات ناقصة",IF(K332="ملغي",IF(O332&gt;0,"ملغي - يُراجع المدفوع","ملغي"),IF(P332&gt;0,IF(O332=0,"لم يدفع","دفع جزءًا"),IF(P332&lt;0,"مدفوع زيادة","مسدد")))))</f>
        <v/>
      </c>
      <c r="R332" s="19">
        <f>IF(OR(A332&amp;""="",NOT(ISNUMBER(G332))),"",G332-'الإعدادات'!$B$4)</f>
        <v/>
      </c>
      <c r="S332" s="6">
        <f>IF(OR(R332="",K332="ملغي"),"",IF(N(P332)&lt;=0,"",IF(R332&lt;0,"سافر وعليه متبقي",IF(R332&lt;='الإعدادات'!$B$5,"سفر قريب ومتبقي",""))))</f>
        <v/>
      </c>
      <c r="T332" s="19">
        <f>IF(ISNUMBER(P332),IF(P332&gt;0,COUNTIFS($P$6:$P$1005,"&gt;"&amp;P332)+COUNTIFS($P$6:P332,P332),""),"")</f>
        <v/>
      </c>
    </row>
    <row r="333">
      <c r="A333" s="5" t="n"/>
      <c r="B333" s="13" t="n"/>
      <c r="C333" s="5" t="n"/>
      <c r="D333" s="16" t="n"/>
      <c r="E333" s="5" t="n"/>
      <c r="F333" s="5" t="n"/>
      <c r="G333" s="13" t="n"/>
      <c r="H333" s="14" t="n"/>
      <c r="I333" s="17" t="n"/>
      <c r="J333" s="17" t="n"/>
      <c r="K333" s="5" t="n"/>
      <c r="L333" s="18">
        <f>IF(OR(A333&amp;""="",NOT(ISNUMBER(H333)),NOT(ISNUMBER(I333))),"",IF(K333="ملغي",0,ROUND(H333*I333,2)))</f>
        <v/>
      </c>
      <c r="M333" s="18">
        <f>IF(L333="","",IF(K333="ملغي",0,ROUND(H333*N(J333),2)))</f>
        <v/>
      </c>
      <c r="N333" s="18">
        <f>IF(L333="","",ROUND(L333-M333,2))</f>
        <v/>
      </c>
      <c r="O333" s="18">
        <f>IF(A333&amp;""="","",SUMIFS('الدفعات'!$C$6:$C$2005,'الدفعات'!$B$6:$B$2005,A333&amp;""))</f>
        <v/>
      </c>
      <c r="P333" s="18">
        <f>IF(L333="","",IF(K333="ملغي","",ROUND(L333-O333,2)))</f>
        <v/>
      </c>
      <c r="Q333" s="6">
        <f>IF(A333&amp;""="","",IF(L333="","بيانات ناقصة",IF(K333="ملغي",IF(O333&gt;0,"ملغي - يُراجع المدفوع","ملغي"),IF(P333&gt;0,IF(O333=0,"لم يدفع","دفع جزءًا"),IF(P333&lt;0,"مدفوع زيادة","مسدد")))))</f>
        <v/>
      </c>
      <c r="R333" s="19">
        <f>IF(OR(A333&amp;""="",NOT(ISNUMBER(G333))),"",G333-'الإعدادات'!$B$4)</f>
        <v/>
      </c>
      <c r="S333" s="6">
        <f>IF(OR(R333="",K333="ملغي"),"",IF(N(P333)&lt;=0,"",IF(R333&lt;0,"سافر وعليه متبقي",IF(R333&lt;='الإعدادات'!$B$5,"سفر قريب ومتبقي",""))))</f>
        <v/>
      </c>
      <c r="T333" s="19">
        <f>IF(ISNUMBER(P333),IF(P333&gt;0,COUNTIFS($P$6:$P$1005,"&gt;"&amp;P333)+COUNTIFS($P$6:P333,P333),""),"")</f>
        <v/>
      </c>
    </row>
    <row r="334">
      <c r="A334" s="5" t="n"/>
      <c r="B334" s="13" t="n"/>
      <c r="C334" s="5" t="n"/>
      <c r="D334" s="16" t="n"/>
      <c r="E334" s="5" t="n"/>
      <c r="F334" s="5" t="n"/>
      <c r="G334" s="13" t="n"/>
      <c r="H334" s="14" t="n"/>
      <c r="I334" s="17" t="n"/>
      <c r="J334" s="17" t="n"/>
      <c r="K334" s="5" t="n"/>
      <c r="L334" s="18">
        <f>IF(OR(A334&amp;""="",NOT(ISNUMBER(H334)),NOT(ISNUMBER(I334))),"",IF(K334="ملغي",0,ROUND(H334*I334,2)))</f>
        <v/>
      </c>
      <c r="M334" s="18">
        <f>IF(L334="","",IF(K334="ملغي",0,ROUND(H334*N(J334),2)))</f>
        <v/>
      </c>
      <c r="N334" s="18">
        <f>IF(L334="","",ROUND(L334-M334,2))</f>
        <v/>
      </c>
      <c r="O334" s="18">
        <f>IF(A334&amp;""="","",SUMIFS('الدفعات'!$C$6:$C$2005,'الدفعات'!$B$6:$B$2005,A334&amp;""))</f>
        <v/>
      </c>
      <c r="P334" s="18">
        <f>IF(L334="","",IF(K334="ملغي","",ROUND(L334-O334,2)))</f>
        <v/>
      </c>
      <c r="Q334" s="6">
        <f>IF(A334&amp;""="","",IF(L334="","بيانات ناقصة",IF(K334="ملغي",IF(O334&gt;0,"ملغي - يُراجع المدفوع","ملغي"),IF(P334&gt;0,IF(O334=0,"لم يدفع","دفع جزءًا"),IF(P334&lt;0,"مدفوع زيادة","مسدد")))))</f>
        <v/>
      </c>
      <c r="R334" s="19">
        <f>IF(OR(A334&amp;""="",NOT(ISNUMBER(G334))),"",G334-'الإعدادات'!$B$4)</f>
        <v/>
      </c>
      <c r="S334" s="6">
        <f>IF(OR(R334="",K334="ملغي"),"",IF(N(P334)&lt;=0,"",IF(R334&lt;0,"سافر وعليه متبقي",IF(R334&lt;='الإعدادات'!$B$5,"سفر قريب ومتبقي",""))))</f>
        <v/>
      </c>
      <c r="T334" s="19">
        <f>IF(ISNUMBER(P334),IF(P334&gt;0,COUNTIFS($P$6:$P$1005,"&gt;"&amp;P334)+COUNTIFS($P$6:P334,P334),""),"")</f>
        <v/>
      </c>
    </row>
    <row r="335">
      <c r="A335" s="5" t="n"/>
      <c r="B335" s="13" t="n"/>
      <c r="C335" s="5" t="n"/>
      <c r="D335" s="16" t="n"/>
      <c r="E335" s="5" t="n"/>
      <c r="F335" s="5" t="n"/>
      <c r="G335" s="13" t="n"/>
      <c r="H335" s="14" t="n"/>
      <c r="I335" s="17" t="n"/>
      <c r="J335" s="17" t="n"/>
      <c r="K335" s="5" t="n"/>
      <c r="L335" s="18">
        <f>IF(OR(A335&amp;""="",NOT(ISNUMBER(H335)),NOT(ISNUMBER(I335))),"",IF(K335="ملغي",0,ROUND(H335*I335,2)))</f>
        <v/>
      </c>
      <c r="M335" s="18">
        <f>IF(L335="","",IF(K335="ملغي",0,ROUND(H335*N(J335),2)))</f>
        <v/>
      </c>
      <c r="N335" s="18">
        <f>IF(L335="","",ROUND(L335-M335,2))</f>
        <v/>
      </c>
      <c r="O335" s="18">
        <f>IF(A335&amp;""="","",SUMIFS('الدفعات'!$C$6:$C$2005,'الدفعات'!$B$6:$B$2005,A335&amp;""))</f>
        <v/>
      </c>
      <c r="P335" s="18">
        <f>IF(L335="","",IF(K335="ملغي","",ROUND(L335-O335,2)))</f>
        <v/>
      </c>
      <c r="Q335" s="6">
        <f>IF(A335&amp;""="","",IF(L335="","بيانات ناقصة",IF(K335="ملغي",IF(O335&gt;0,"ملغي - يُراجع المدفوع","ملغي"),IF(P335&gt;0,IF(O335=0,"لم يدفع","دفع جزءًا"),IF(P335&lt;0,"مدفوع زيادة","مسدد")))))</f>
        <v/>
      </c>
      <c r="R335" s="19">
        <f>IF(OR(A335&amp;""="",NOT(ISNUMBER(G335))),"",G335-'الإعدادات'!$B$4)</f>
        <v/>
      </c>
      <c r="S335" s="6">
        <f>IF(OR(R335="",K335="ملغي"),"",IF(N(P335)&lt;=0,"",IF(R335&lt;0,"سافر وعليه متبقي",IF(R335&lt;='الإعدادات'!$B$5,"سفر قريب ومتبقي",""))))</f>
        <v/>
      </c>
      <c r="T335" s="19">
        <f>IF(ISNUMBER(P335),IF(P335&gt;0,COUNTIFS($P$6:$P$1005,"&gt;"&amp;P335)+COUNTIFS($P$6:P335,P335),""),"")</f>
        <v/>
      </c>
    </row>
    <row r="336">
      <c r="A336" s="5" t="n"/>
      <c r="B336" s="13" t="n"/>
      <c r="C336" s="5" t="n"/>
      <c r="D336" s="16" t="n"/>
      <c r="E336" s="5" t="n"/>
      <c r="F336" s="5" t="n"/>
      <c r="G336" s="13" t="n"/>
      <c r="H336" s="14" t="n"/>
      <c r="I336" s="17" t="n"/>
      <c r="J336" s="17" t="n"/>
      <c r="K336" s="5" t="n"/>
      <c r="L336" s="18">
        <f>IF(OR(A336&amp;""="",NOT(ISNUMBER(H336)),NOT(ISNUMBER(I336))),"",IF(K336="ملغي",0,ROUND(H336*I336,2)))</f>
        <v/>
      </c>
      <c r="M336" s="18">
        <f>IF(L336="","",IF(K336="ملغي",0,ROUND(H336*N(J336),2)))</f>
        <v/>
      </c>
      <c r="N336" s="18">
        <f>IF(L336="","",ROUND(L336-M336,2))</f>
        <v/>
      </c>
      <c r="O336" s="18">
        <f>IF(A336&amp;""="","",SUMIFS('الدفعات'!$C$6:$C$2005,'الدفعات'!$B$6:$B$2005,A336&amp;""))</f>
        <v/>
      </c>
      <c r="P336" s="18">
        <f>IF(L336="","",IF(K336="ملغي","",ROUND(L336-O336,2)))</f>
        <v/>
      </c>
      <c r="Q336" s="6">
        <f>IF(A336&amp;""="","",IF(L336="","بيانات ناقصة",IF(K336="ملغي",IF(O336&gt;0,"ملغي - يُراجع المدفوع","ملغي"),IF(P336&gt;0,IF(O336=0,"لم يدفع","دفع جزءًا"),IF(P336&lt;0,"مدفوع زيادة","مسدد")))))</f>
        <v/>
      </c>
      <c r="R336" s="19">
        <f>IF(OR(A336&amp;""="",NOT(ISNUMBER(G336))),"",G336-'الإعدادات'!$B$4)</f>
        <v/>
      </c>
      <c r="S336" s="6">
        <f>IF(OR(R336="",K336="ملغي"),"",IF(N(P336)&lt;=0,"",IF(R336&lt;0,"سافر وعليه متبقي",IF(R336&lt;='الإعدادات'!$B$5,"سفر قريب ومتبقي",""))))</f>
        <v/>
      </c>
      <c r="T336" s="19">
        <f>IF(ISNUMBER(P336),IF(P336&gt;0,COUNTIFS($P$6:$P$1005,"&gt;"&amp;P336)+COUNTIFS($P$6:P336,P336),""),"")</f>
        <v/>
      </c>
    </row>
    <row r="337">
      <c r="A337" s="5" t="n"/>
      <c r="B337" s="13" t="n"/>
      <c r="C337" s="5" t="n"/>
      <c r="D337" s="16" t="n"/>
      <c r="E337" s="5" t="n"/>
      <c r="F337" s="5" t="n"/>
      <c r="G337" s="13" t="n"/>
      <c r="H337" s="14" t="n"/>
      <c r="I337" s="17" t="n"/>
      <c r="J337" s="17" t="n"/>
      <c r="K337" s="5" t="n"/>
      <c r="L337" s="18">
        <f>IF(OR(A337&amp;""="",NOT(ISNUMBER(H337)),NOT(ISNUMBER(I337))),"",IF(K337="ملغي",0,ROUND(H337*I337,2)))</f>
        <v/>
      </c>
      <c r="M337" s="18">
        <f>IF(L337="","",IF(K337="ملغي",0,ROUND(H337*N(J337),2)))</f>
        <v/>
      </c>
      <c r="N337" s="18">
        <f>IF(L337="","",ROUND(L337-M337,2))</f>
        <v/>
      </c>
      <c r="O337" s="18">
        <f>IF(A337&amp;""="","",SUMIFS('الدفعات'!$C$6:$C$2005,'الدفعات'!$B$6:$B$2005,A337&amp;""))</f>
        <v/>
      </c>
      <c r="P337" s="18">
        <f>IF(L337="","",IF(K337="ملغي","",ROUND(L337-O337,2)))</f>
        <v/>
      </c>
      <c r="Q337" s="6">
        <f>IF(A337&amp;""="","",IF(L337="","بيانات ناقصة",IF(K337="ملغي",IF(O337&gt;0,"ملغي - يُراجع المدفوع","ملغي"),IF(P337&gt;0,IF(O337=0,"لم يدفع","دفع جزءًا"),IF(P337&lt;0,"مدفوع زيادة","مسدد")))))</f>
        <v/>
      </c>
      <c r="R337" s="19">
        <f>IF(OR(A337&amp;""="",NOT(ISNUMBER(G337))),"",G337-'الإعدادات'!$B$4)</f>
        <v/>
      </c>
      <c r="S337" s="6">
        <f>IF(OR(R337="",K337="ملغي"),"",IF(N(P337)&lt;=0,"",IF(R337&lt;0,"سافر وعليه متبقي",IF(R337&lt;='الإعدادات'!$B$5,"سفر قريب ومتبقي",""))))</f>
        <v/>
      </c>
      <c r="T337" s="19">
        <f>IF(ISNUMBER(P337),IF(P337&gt;0,COUNTIFS($P$6:$P$1005,"&gt;"&amp;P337)+COUNTIFS($P$6:P337,P337),""),"")</f>
        <v/>
      </c>
    </row>
    <row r="338">
      <c r="A338" s="5" t="n"/>
      <c r="B338" s="13" t="n"/>
      <c r="C338" s="5" t="n"/>
      <c r="D338" s="16" t="n"/>
      <c r="E338" s="5" t="n"/>
      <c r="F338" s="5" t="n"/>
      <c r="G338" s="13" t="n"/>
      <c r="H338" s="14" t="n"/>
      <c r="I338" s="17" t="n"/>
      <c r="J338" s="17" t="n"/>
      <c r="K338" s="5" t="n"/>
      <c r="L338" s="18">
        <f>IF(OR(A338&amp;""="",NOT(ISNUMBER(H338)),NOT(ISNUMBER(I338))),"",IF(K338="ملغي",0,ROUND(H338*I338,2)))</f>
        <v/>
      </c>
      <c r="M338" s="18">
        <f>IF(L338="","",IF(K338="ملغي",0,ROUND(H338*N(J338),2)))</f>
        <v/>
      </c>
      <c r="N338" s="18">
        <f>IF(L338="","",ROUND(L338-M338,2))</f>
        <v/>
      </c>
      <c r="O338" s="18">
        <f>IF(A338&amp;""="","",SUMIFS('الدفعات'!$C$6:$C$2005,'الدفعات'!$B$6:$B$2005,A338&amp;""))</f>
        <v/>
      </c>
      <c r="P338" s="18">
        <f>IF(L338="","",IF(K338="ملغي","",ROUND(L338-O338,2)))</f>
        <v/>
      </c>
      <c r="Q338" s="6">
        <f>IF(A338&amp;""="","",IF(L338="","بيانات ناقصة",IF(K338="ملغي",IF(O338&gt;0,"ملغي - يُراجع المدفوع","ملغي"),IF(P338&gt;0,IF(O338=0,"لم يدفع","دفع جزءًا"),IF(P338&lt;0,"مدفوع زيادة","مسدد")))))</f>
        <v/>
      </c>
      <c r="R338" s="19">
        <f>IF(OR(A338&amp;""="",NOT(ISNUMBER(G338))),"",G338-'الإعدادات'!$B$4)</f>
        <v/>
      </c>
      <c r="S338" s="6">
        <f>IF(OR(R338="",K338="ملغي"),"",IF(N(P338)&lt;=0,"",IF(R338&lt;0,"سافر وعليه متبقي",IF(R338&lt;='الإعدادات'!$B$5,"سفر قريب ومتبقي",""))))</f>
        <v/>
      </c>
      <c r="T338" s="19">
        <f>IF(ISNUMBER(P338),IF(P338&gt;0,COUNTIFS($P$6:$P$1005,"&gt;"&amp;P338)+COUNTIFS($P$6:P338,P338),""),"")</f>
        <v/>
      </c>
    </row>
    <row r="339">
      <c r="A339" s="5" t="n"/>
      <c r="B339" s="13" t="n"/>
      <c r="C339" s="5" t="n"/>
      <c r="D339" s="16" t="n"/>
      <c r="E339" s="5" t="n"/>
      <c r="F339" s="5" t="n"/>
      <c r="G339" s="13" t="n"/>
      <c r="H339" s="14" t="n"/>
      <c r="I339" s="17" t="n"/>
      <c r="J339" s="17" t="n"/>
      <c r="K339" s="5" t="n"/>
      <c r="L339" s="18">
        <f>IF(OR(A339&amp;""="",NOT(ISNUMBER(H339)),NOT(ISNUMBER(I339))),"",IF(K339="ملغي",0,ROUND(H339*I339,2)))</f>
        <v/>
      </c>
      <c r="M339" s="18">
        <f>IF(L339="","",IF(K339="ملغي",0,ROUND(H339*N(J339),2)))</f>
        <v/>
      </c>
      <c r="N339" s="18">
        <f>IF(L339="","",ROUND(L339-M339,2))</f>
        <v/>
      </c>
      <c r="O339" s="18">
        <f>IF(A339&amp;""="","",SUMIFS('الدفعات'!$C$6:$C$2005,'الدفعات'!$B$6:$B$2005,A339&amp;""))</f>
        <v/>
      </c>
      <c r="P339" s="18">
        <f>IF(L339="","",IF(K339="ملغي","",ROUND(L339-O339,2)))</f>
        <v/>
      </c>
      <c r="Q339" s="6">
        <f>IF(A339&amp;""="","",IF(L339="","بيانات ناقصة",IF(K339="ملغي",IF(O339&gt;0,"ملغي - يُراجع المدفوع","ملغي"),IF(P339&gt;0,IF(O339=0,"لم يدفع","دفع جزءًا"),IF(P339&lt;0,"مدفوع زيادة","مسدد")))))</f>
        <v/>
      </c>
      <c r="R339" s="19">
        <f>IF(OR(A339&amp;""="",NOT(ISNUMBER(G339))),"",G339-'الإعدادات'!$B$4)</f>
        <v/>
      </c>
      <c r="S339" s="6">
        <f>IF(OR(R339="",K339="ملغي"),"",IF(N(P339)&lt;=0,"",IF(R339&lt;0,"سافر وعليه متبقي",IF(R339&lt;='الإعدادات'!$B$5,"سفر قريب ومتبقي",""))))</f>
        <v/>
      </c>
      <c r="T339" s="19">
        <f>IF(ISNUMBER(P339),IF(P339&gt;0,COUNTIFS($P$6:$P$1005,"&gt;"&amp;P339)+COUNTIFS($P$6:P339,P339),""),"")</f>
        <v/>
      </c>
    </row>
    <row r="340">
      <c r="A340" s="5" t="n"/>
      <c r="B340" s="13" t="n"/>
      <c r="C340" s="5" t="n"/>
      <c r="D340" s="16" t="n"/>
      <c r="E340" s="5" t="n"/>
      <c r="F340" s="5" t="n"/>
      <c r="G340" s="13" t="n"/>
      <c r="H340" s="14" t="n"/>
      <c r="I340" s="17" t="n"/>
      <c r="J340" s="17" t="n"/>
      <c r="K340" s="5" t="n"/>
      <c r="L340" s="18">
        <f>IF(OR(A340&amp;""="",NOT(ISNUMBER(H340)),NOT(ISNUMBER(I340))),"",IF(K340="ملغي",0,ROUND(H340*I340,2)))</f>
        <v/>
      </c>
      <c r="M340" s="18">
        <f>IF(L340="","",IF(K340="ملغي",0,ROUND(H340*N(J340),2)))</f>
        <v/>
      </c>
      <c r="N340" s="18">
        <f>IF(L340="","",ROUND(L340-M340,2))</f>
        <v/>
      </c>
      <c r="O340" s="18">
        <f>IF(A340&amp;""="","",SUMIFS('الدفعات'!$C$6:$C$2005,'الدفعات'!$B$6:$B$2005,A340&amp;""))</f>
        <v/>
      </c>
      <c r="P340" s="18">
        <f>IF(L340="","",IF(K340="ملغي","",ROUND(L340-O340,2)))</f>
        <v/>
      </c>
      <c r="Q340" s="6">
        <f>IF(A340&amp;""="","",IF(L340="","بيانات ناقصة",IF(K340="ملغي",IF(O340&gt;0,"ملغي - يُراجع المدفوع","ملغي"),IF(P340&gt;0,IF(O340=0,"لم يدفع","دفع جزءًا"),IF(P340&lt;0,"مدفوع زيادة","مسدد")))))</f>
        <v/>
      </c>
      <c r="R340" s="19">
        <f>IF(OR(A340&amp;""="",NOT(ISNUMBER(G340))),"",G340-'الإعدادات'!$B$4)</f>
        <v/>
      </c>
      <c r="S340" s="6">
        <f>IF(OR(R340="",K340="ملغي"),"",IF(N(P340)&lt;=0,"",IF(R340&lt;0,"سافر وعليه متبقي",IF(R340&lt;='الإعدادات'!$B$5,"سفر قريب ومتبقي",""))))</f>
        <v/>
      </c>
      <c r="T340" s="19">
        <f>IF(ISNUMBER(P340),IF(P340&gt;0,COUNTIFS($P$6:$P$1005,"&gt;"&amp;P340)+COUNTIFS($P$6:P340,P340),""),"")</f>
        <v/>
      </c>
    </row>
    <row r="341">
      <c r="A341" s="5" t="n"/>
      <c r="B341" s="13" t="n"/>
      <c r="C341" s="5" t="n"/>
      <c r="D341" s="16" t="n"/>
      <c r="E341" s="5" t="n"/>
      <c r="F341" s="5" t="n"/>
      <c r="G341" s="13" t="n"/>
      <c r="H341" s="14" t="n"/>
      <c r="I341" s="17" t="n"/>
      <c r="J341" s="17" t="n"/>
      <c r="K341" s="5" t="n"/>
      <c r="L341" s="18">
        <f>IF(OR(A341&amp;""="",NOT(ISNUMBER(H341)),NOT(ISNUMBER(I341))),"",IF(K341="ملغي",0,ROUND(H341*I341,2)))</f>
        <v/>
      </c>
      <c r="M341" s="18">
        <f>IF(L341="","",IF(K341="ملغي",0,ROUND(H341*N(J341),2)))</f>
        <v/>
      </c>
      <c r="N341" s="18">
        <f>IF(L341="","",ROUND(L341-M341,2))</f>
        <v/>
      </c>
      <c r="O341" s="18">
        <f>IF(A341&amp;""="","",SUMIFS('الدفعات'!$C$6:$C$2005,'الدفعات'!$B$6:$B$2005,A341&amp;""))</f>
        <v/>
      </c>
      <c r="P341" s="18">
        <f>IF(L341="","",IF(K341="ملغي","",ROUND(L341-O341,2)))</f>
        <v/>
      </c>
      <c r="Q341" s="6">
        <f>IF(A341&amp;""="","",IF(L341="","بيانات ناقصة",IF(K341="ملغي",IF(O341&gt;0,"ملغي - يُراجع المدفوع","ملغي"),IF(P341&gt;0,IF(O341=0,"لم يدفع","دفع جزءًا"),IF(P341&lt;0,"مدفوع زيادة","مسدد")))))</f>
        <v/>
      </c>
      <c r="R341" s="19">
        <f>IF(OR(A341&amp;""="",NOT(ISNUMBER(G341))),"",G341-'الإعدادات'!$B$4)</f>
        <v/>
      </c>
      <c r="S341" s="6">
        <f>IF(OR(R341="",K341="ملغي"),"",IF(N(P341)&lt;=0,"",IF(R341&lt;0,"سافر وعليه متبقي",IF(R341&lt;='الإعدادات'!$B$5,"سفر قريب ومتبقي",""))))</f>
        <v/>
      </c>
      <c r="T341" s="19">
        <f>IF(ISNUMBER(P341),IF(P341&gt;0,COUNTIFS($P$6:$P$1005,"&gt;"&amp;P341)+COUNTIFS($P$6:P341,P341),""),"")</f>
        <v/>
      </c>
    </row>
    <row r="342">
      <c r="A342" s="5" t="n"/>
      <c r="B342" s="13" t="n"/>
      <c r="C342" s="5" t="n"/>
      <c r="D342" s="16" t="n"/>
      <c r="E342" s="5" t="n"/>
      <c r="F342" s="5" t="n"/>
      <c r="G342" s="13" t="n"/>
      <c r="H342" s="14" t="n"/>
      <c r="I342" s="17" t="n"/>
      <c r="J342" s="17" t="n"/>
      <c r="K342" s="5" t="n"/>
      <c r="L342" s="18">
        <f>IF(OR(A342&amp;""="",NOT(ISNUMBER(H342)),NOT(ISNUMBER(I342))),"",IF(K342="ملغي",0,ROUND(H342*I342,2)))</f>
        <v/>
      </c>
      <c r="M342" s="18">
        <f>IF(L342="","",IF(K342="ملغي",0,ROUND(H342*N(J342),2)))</f>
        <v/>
      </c>
      <c r="N342" s="18">
        <f>IF(L342="","",ROUND(L342-M342,2))</f>
        <v/>
      </c>
      <c r="O342" s="18">
        <f>IF(A342&amp;""="","",SUMIFS('الدفعات'!$C$6:$C$2005,'الدفعات'!$B$6:$B$2005,A342&amp;""))</f>
        <v/>
      </c>
      <c r="P342" s="18">
        <f>IF(L342="","",IF(K342="ملغي","",ROUND(L342-O342,2)))</f>
        <v/>
      </c>
      <c r="Q342" s="6">
        <f>IF(A342&amp;""="","",IF(L342="","بيانات ناقصة",IF(K342="ملغي",IF(O342&gt;0,"ملغي - يُراجع المدفوع","ملغي"),IF(P342&gt;0,IF(O342=0,"لم يدفع","دفع جزءًا"),IF(P342&lt;0,"مدفوع زيادة","مسدد")))))</f>
        <v/>
      </c>
      <c r="R342" s="19">
        <f>IF(OR(A342&amp;""="",NOT(ISNUMBER(G342))),"",G342-'الإعدادات'!$B$4)</f>
        <v/>
      </c>
      <c r="S342" s="6">
        <f>IF(OR(R342="",K342="ملغي"),"",IF(N(P342)&lt;=0,"",IF(R342&lt;0,"سافر وعليه متبقي",IF(R342&lt;='الإعدادات'!$B$5,"سفر قريب ومتبقي",""))))</f>
        <v/>
      </c>
      <c r="T342" s="19">
        <f>IF(ISNUMBER(P342),IF(P342&gt;0,COUNTIFS($P$6:$P$1005,"&gt;"&amp;P342)+COUNTIFS($P$6:P342,P342),""),"")</f>
        <v/>
      </c>
    </row>
    <row r="343">
      <c r="A343" s="5" t="n"/>
      <c r="B343" s="13" t="n"/>
      <c r="C343" s="5" t="n"/>
      <c r="D343" s="16" t="n"/>
      <c r="E343" s="5" t="n"/>
      <c r="F343" s="5" t="n"/>
      <c r="G343" s="13" t="n"/>
      <c r="H343" s="14" t="n"/>
      <c r="I343" s="17" t="n"/>
      <c r="J343" s="17" t="n"/>
      <c r="K343" s="5" t="n"/>
      <c r="L343" s="18">
        <f>IF(OR(A343&amp;""="",NOT(ISNUMBER(H343)),NOT(ISNUMBER(I343))),"",IF(K343="ملغي",0,ROUND(H343*I343,2)))</f>
        <v/>
      </c>
      <c r="M343" s="18">
        <f>IF(L343="","",IF(K343="ملغي",0,ROUND(H343*N(J343),2)))</f>
        <v/>
      </c>
      <c r="N343" s="18">
        <f>IF(L343="","",ROUND(L343-M343,2))</f>
        <v/>
      </c>
      <c r="O343" s="18">
        <f>IF(A343&amp;""="","",SUMIFS('الدفعات'!$C$6:$C$2005,'الدفعات'!$B$6:$B$2005,A343&amp;""))</f>
        <v/>
      </c>
      <c r="P343" s="18">
        <f>IF(L343="","",IF(K343="ملغي","",ROUND(L343-O343,2)))</f>
        <v/>
      </c>
      <c r="Q343" s="6">
        <f>IF(A343&amp;""="","",IF(L343="","بيانات ناقصة",IF(K343="ملغي",IF(O343&gt;0,"ملغي - يُراجع المدفوع","ملغي"),IF(P343&gt;0,IF(O343=0,"لم يدفع","دفع جزءًا"),IF(P343&lt;0,"مدفوع زيادة","مسدد")))))</f>
        <v/>
      </c>
      <c r="R343" s="19">
        <f>IF(OR(A343&amp;""="",NOT(ISNUMBER(G343))),"",G343-'الإعدادات'!$B$4)</f>
        <v/>
      </c>
      <c r="S343" s="6">
        <f>IF(OR(R343="",K343="ملغي"),"",IF(N(P343)&lt;=0,"",IF(R343&lt;0,"سافر وعليه متبقي",IF(R343&lt;='الإعدادات'!$B$5,"سفر قريب ومتبقي",""))))</f>
        <v/>
      </c>
      <c r="T343" s="19">
        <f>IF(ISNUMBER(P343),IF(P343&gt;0,COUNTIFS($P$6:$P$1005,"&gt;"&amp;P343)+COUNTIFS($P$6:P343,P343),""),"")</f>
        <v/>
      </c>
    </row>
    <row r="344">
      <c r="A344" s="5" t="n"/>
      <c r="B344" s="13" t="n"/>
      <c r="C344" s="5" t="n"/>
      <c r="D344" s="16" t="n"/>
      <c r="E344" s="5" t="n"/>
      <c r="F344" s="5" t="n"/>
      <c r="G344" s="13" t="n"/>
      <c r="H344" s="14" t="n"/>
      <c r="I344" s="17" t="n"/>
      <c r="J344" s="17" t="n"/>
      <c r="K344" s="5" t="n"/>
      <c r="L344" s="18">
        <f>IF(OR(A344&amp;""="",NOT(ISNUMBER(H344)),NOT(ISNUMBER(I344))),"",IF(K344="ملغي",0,ROUND(H344*I344,2)))</f>
        <v/>
      </c>
      <c r="M344" s="18">
        <f>IF(L344="","",IF(K344="ملغي",0,ROUND(H344*N(J344),2)))</f>
        <v/>
      </c>
      <c r="N344" s="18">
        <f>IF(L344="","",ROUND(L344-M344,2))</f>
        <v/>
      </c>
      <c r="O344" s="18">
        <f>IF(A344&amp;""="","",SUMIFS('الدفعات'!$C$6:$C$2005,'الدفعات'!$B$6:$B$2005,A344&amp;""))</f>
        <v/>
      </c>
      <c r="P344" s="18">
        <f>IF(L344="","",IF(K344="ملغي","",ROUND(L344-O344,2)))</f>
        <v/>
      </c>
      <c r="Q344" s="6">
        <f>IF(A344&amp;""="","",IF(L344="","بيانات ناقصة",IF(K344="ملغي",IF(O344&gt;0,"ملغي - يُراجع المدفوع","ملغي"),IF(P344&gt;0,IF(O344=0,"لم يدفع","دفع جزءًا"),IF(P344&lt;0,"مدفوع زيادة","مسدد")))))</f>
        <v/>
      </c>
      <c r="R344" s="19">
        <f>IF(OR(A344&amp;""="",NOT(ISNUMBER(G344))),"",G344-'الإعدادات'!$B$4)</f>
        <v/>
      </c>
      <c r="S344" s="6">
        <f>IF(OR(R344="",K344="ملغي"),"",IF(N(P344)&lt;=0,"",IF(R344&lt;0,"سافر وعليه متبقي",IF(R344&lt;='الإعدادات'!$B$5,"سفر قريب ومتبقي",""))))</f>
        <v/>
      </c>
      <c r="T344" s="19">
        <f>IF(ISNUMBER(P344),IF(P344&gt;0,COUNTIFS($P$6:$P$1005,"&gt;"&amp;P344)+COUNTIFS($P$6:P344,P344),""),"")</f>
        <v/>
      </c>
    </row>
    <row r="345">
      <c r="A345" s="5" t="n"/>
      <c r="B345" s="13" t="n"/>
      <c r="C345" s="5" t="n"/>
      <c r="D345" s="16" t="n"/>
      <c r="E345" s="5" t="n"/>
      <c r="F345" s="5" t="n"/>
      <c r="G345" s="13" t="n"/>
      <c r="H345" s="14" t="n"/>
      <c r="I345" s="17" t="n"/>
      <c r="J345" s="17" t="n"/>
      <c r="K345" s="5" t="n"/>
      <c r="L345" s="18">
        <f>IF(OR(A345&amp;""="",NOT(ISNUMBER(H345)),NOT(ISNUMBER(I345))),"",IF(K345="ملغي",0,ROUND(H345*I345,2)))</f>
        <v/>
      </c>
      <c r="M345" s="18">
        <f>IF(L345="","",IF(K345="ملغي",0,ROUND(H345*N(J345),2)))</f>
        <v/>
      </c>
      <c r="N345" s="18">
        <f>IF(L345="","",ROUND(L345-M345,2))</f>
        <v/>
      </c>
      <c r="O345" s="18">
        <f>IF(A345&amp;""="","",SUMIFS('الدفعات'!$C$6:$C$2005,'الدفعات'!$B$6:$B$2005,A345&amp;""))</f>
        <v/>
      </c>
      <c r="P345" s="18">
        <f>IF(L345="","",IF(K345="ملغي","",ROUND(L345-O345,2)))</f>
        <v/>
      </c>
      <c r="Q345" s="6">
        <f>IF(A345&amp;""="","",IF(L345="","بيانات ناقصة",IF(K345="ملغي",IF(O345&gt;0,"ملغي - يُراجع المدفوع","ملغي"),IF(P345&gt;0,IF(O345=0,"لم يدفع","دفع جزءًا"),IF(P345&lt;0,"مدفوع زيادة","مسدد")))))</f>
        <v/>
      </c>
      <c r="R345" s="19">
        <f>IF(OR(A345&amp;""="",NOT(ISNUMBER(G345))),"",G345-'الإعدادات'!$B$4)</f>
        <v/>
      </c>
      <c r="S345" s="6">
        <f>IF(OR(R345="",K345="ملغي"),"",IF(N(P345)&lt;=0,"",IF(R345&lt;0,"سافر وعليه متبقي",IF(R345&lt;='الإعدادات'!$B$5,"سفر قريب ومتبقي",""))))</f>
        <v/>
      </c>
      <c r="T345" s="19">
        <f>IF(ISNUMBER(P345),IF(P345&gt;0,COUNTIFS($P$6:$P$1005,"&gt;"&amp;P345)+COUNTIFS($P$6:P345,P345),""),"")</f>
        <v/>
      </c>
    </row>
    <row r="346">
      <c r="A346" s="5" t="n"/>
      <c r="B346" s="13" t="n"/>
      <c r="C346" s="5" t="n"/>
      <c r="D346" s="16" t="n"/>
      <c r="E346" s="5" t="n"/>
      <c r="F346" s="5" t="n"/>
      <c r="G346" s="13" t="n"/>
      <c r="H346" s="14" t="n"/>
      <c r="I346" s="17" t="n"/>
      <c r="J346" s="17" t="n"/>
      <c r="K346" s="5" t="n"/>
      <c r="L346" s="18">
        <f>IF(OR(A346&amp;""="",NOT(ISNUMBER(H346)),NOT(ISNUMBER(I346))),"",IF(K346="ملغي",0,ROUND(H346*I346,2)))</f>
        <v/>
      </c>
      <c r="M346" s="18">
        <f>IF(L346="","",IF(K346="ملغي",0,ROUND(H346*N(J346),2)))</f>
        <v/>
      </c>
      <c r="N346" s="18">
        <f>IF(L346="","",ROUND(L346-M346,2))</f>
        <v/>
      </c>
      <c r="O346" s="18">
        <f>IF(A346&amp;""="","",SUMIFS('الدفعات'!$C$6:$C$2005,'الدفعات'!$B$6:$B$2005,A346&amp;""))</f>
        <v/>
      </c>
      <c r="P346" s="18">
        <f>IF(L346="","",IF(K346="ملغي","",ROUND(L346-O346,2)))</f>
        <v/>
      </c>
      <c r="Q346" s="6">
        <f>IF(A346&amp;""="","",IF(L346="","بيانات ناقصة",IF(K346="ملغي",IF(O346&gt;0,"ملغي - يُراجع المدفوع","ملغي"),IF(P346&gt;0,IF(O346=0,"لم يدفع","دفع جزءًا"),IF(P346&lt;0,"مدفوع زيادة","مسدد")))))</f>
        <v/>
      </c>
      <c r="R346" s="19">
        <f>IF(OR(A346&amp;""="",NOT(ISNUMBER(G346))),"",G346-'الإعدادات'!$B$4)</f>
        <v/>
      </c>
      <c r="S346" s="6">
        <f>IF(OR(R346="",K346="ملغي"),"",IF(N(P346)&lt;=0,"",IF(R346&lt;0,"سافر وعليه متبقي",IF(R346&lt;='الإعدادات'!$B$5,"سفر قريب ومتبقي",""))))</f>
        <v/>
      </c>
      <c r="T346" s="19">
        <f>IF(ISNUMBER(P346),IF(P346&gt;0,COUNTIFS($P$6:$P$1005,"&gt;"&amp;P346)+COUNTIFS($P$6:P346,P346),""),"")</f>
        <v/>
      </c>
    </row>
    <row r="347">
      <c r="A347" s="5" t="n"/>
      <c r="B347" s="13" t="n"/>
      <c r="C347" s="5" t="n"/>
      <c r="D347" s="16" t="n"/>
      <c r="E347" s="5" t="n"/>
      <c r="F347" s="5" t="n"/>
      <c r="G347" s="13" t="n"/>
      <c r="H347" s="14" t="n"/>
      <c r="I347" s="17" t="n"/>
      <c r="J347" s="17" t="n"/>
      <c r="K347" s="5" t="n"/>
      <c r="L347" s="18">
        <f>IF(OR(A347&amp;""="",NOT(ISNUMBER(H347)),NOT(ISNUMBER(I347))),"",IF(K347="ملغي",0,ROUND(H347*I347,2)))</f>
        <v/>
      </c>
      <c r="M347" s="18">
        <f>IF(L347="","",IF(K347="ملغي",0,ROUND(H347*N(J347),2)))</f>
        <v/>
      </c>
      <c r="N347" s="18">
        <f>IF(L347="","",ROUND(L347-M347,2))</f>
        <v/>
      </c>
      <c r="O347" s="18">
        <f>IF(A347&amp;""="","",SUMIFS('الدفعات'!$C$6:$C$2005,'الدفعات'!$B$6:$B$2005,A347&amp;""))</f>
        <v/>
      </c>
      <c r="P347" s="18">
        <f>IF(L347="","",IF(K347="ملغي","",ROUND(L347-O347,2)))</f>
        <v/>
      </c>
      <c r="Q347" s="6">
        <f>IF(A347&amp;""="","",IF(L347="","بيانات ناقصة",IF(K347="ملغي",IF(O347&gt;0,"ملغي - يُراجع المدفوع","ملغي"),IF(P347&gt;0,IF(O347=0,"لم يدفع","دفع جزءًا"),IF(P347&lt;0,"مدفوع زيادة","مسدد")))))</f>
        <v/>
      </c>
      <c r="R347" s="19">
        <f>IF(OR(A347&amp;""="",NOT(ISNUMBER(G347))),"",G347-'الإعدادات'!$B$4)</f>
        <v/>
      </c>
      <c r="S347" s="6">
        <f>IF(OR(R347="",K347="ملغي"),"",IF(N(P347)&lt;=0,"",IF(R347&lt;0,"سافر وعليه متبقي",IF(R347&lt;='الإعدادات'!$B$5,"سفر قريب ومتبقي",""))))</f>
        <v/>
      </c>
      <c r="T347" s="19">
        <f>IF(ISNUMBER(P347),IF(P347&gt;0,COUNTIFS($P$6:$P$1005,"&gt;"&amp;P347)+COUNTIFS($P$6:P347,P347),""),"")</f>
        <v/>
      </c>
    </row>
    <row r="348">
      <c r="A348" s="5" t="n"/>
      <c r="B348" s="13" t="n"/>
      <c r="C348" s="5" t="n"/>
      <c r="D348" s="16" t="n"/>
      <c r="E348" s="5" t="n"/>
      <c r="F348" s="5" t="n"/>
      <c r="G348" s="13" t="n"/>
      <c r="H348" s="14" t="n"/>
      <c r="I348" s="17" t="n"/>
      <c r="J348" s="17" t="n"/>
      <c r="K348" s="5" t="n"/>
      <c r="L348" s="18">
        <f>IF(OR(A348&amp;""="",NOT(ISNUMBER(H348)),NOT(ISNUMBER(I348))),"",IF(K348="ملغي",0,ROUND(H348*I348,2)))</f>
        <v/>
      </c>
      <c r="M348" s="18">
        <f>IF(L348="","",IF(K348="ملغي",0,ROUND(H348*N(J348),2)))</f>
        <v/>
      </c>
      <c r="N348" s="18">
        <f>IF(L348="","",ROUND(L348-M348,2))</f>
        <v/>
      </c>
      <c r="O348" s="18">
        <f>IF(A348&amp;""="","",SUMIFS('الدفعات'!$C$6:$C$2005,'الدفعات'!$B$6:$B$2005,A348&amp;""))</f>
        <v/>
      </c>
      <c r="P348" s="18">
        <f>IF(L348="","",IF(K348="ملغي","",ROUND(L348-O348,2)))</f>
        <v/>
      </c>
      <c r="Q348" s="6">
        <f>IF(A348&amp;""="","",IF(L348="","بيانات ناقصة",IF(K348="ملغي",IF(O348&gt;0,"ملغي - يُراجع المدفوع","ملغي"),IF(P348&gt;0,IF(O348=0,"لم يدفع","دفع جزءًا"),IF(P348&lt;0,"مدفوع زيادة","مسدد")))))</f>
        <v/>
      </c>
      <c r="R348" s="19">
        <f>IF(OR(A348&amp;""="",NOT(ISNUMBER(G348))),"",G348-'الإعدادات'!$B$4)</f>
        <v/>
      </c>
      <c r="S348" s="6">
        <f>IF(OR(R348="",K348="ملغي"),"",IF(N(P348)&lt;=0,"",IF(R348&lt;0,"سافر وعليه متبقي",IF(R348&lt;='الإعدادات'!$B$5,"سفر قريب ومتبقي",""))))</f>
        <v/>
      </c>
      <c r="T348" s="19">
        <f>IF(ISNUMBER(P348),IF(P348&gt;0,COUNTIFS($P$6:$P$1005,"&gt;"&amp;P348)+COUNTIFS($P$6:P348,P348),""),"")</f>
        <v/>
      </c>
    </row>
    <row r="349">
      <c r="A349" s="5" t="n"/>
      <c r="B349" s="13" t="n"/>
      <c r="C349" s="5" t="n"/>
      <c r="D349" s="16" t="n"/>
      <c r="E349" s="5" t="n"/>
      <c r="F349" s="5" t="n"/>
      <c r="G349" s="13" t="n"/>
      <c r="H349" s="14" t="n"/>
      <c r="I349" s="17" t="n"/>
      <c r="J349" s="17" t="n"/>
      <c r="K349" s="5" t="n"/>
      <c r="L349" s="18">
        <f>IF(OR(A349&amp;""="",NOT(ISNUMBER(H349)),NOT(ISNUMBER(I349))),"",IF(K349="ملغي",0,ROUND(H349*I349,2)))</f>
        <v/>
      </c>
      <c r="M349" s="18">
        <f>IF(L349="","",IF(K349="ملغي",0,ROUND(H349*N(J349),2)))</f>
        <v/>
      </c>
      <c r="N349" s="18">
        <f>IF(L349="","",ROUND(L349-M349,2))</f>
        <v/>
      </c>
      <c r="O349" s="18">
        <f>IF(A349&amp;""="","",SUMIFS('الدفعات'!$C$6:$C$2005,'الدفعات'!$B$6:$B$2005,A349&amp;""))</f>
        <v/>
      </c>
      <c r="P349" s="18">
        <f>IF(L349="","",IF(K349="ملغي","",ROUND(L349-O349,2)))</f>
        <v/>
      </c>
      <c r="Q349" s="6">
        <f>IF(A349&amp;""="","",IF(L349="","بيانات ناقصة",IF(K349="ملغي",IF(O349&gt;0,"ملغي - يُراجع المدفوع","ملغي"),IF(P349&gt;0,IF(O349=0,"لم يدفع","دفع جزءًا"),IF(P349&lt;0,"مدفوع زيادة","مسدد")))))</f>
        <v/>
      </c>
      <c r="R349" s="19">
        <f>IF(OR(A349&amp;""="",NOT(ISNUMBER(G349))),"",G349-'الإعدادات'!$B$4)</f>
        <v/>
      </c>
      <c r="S349" s="6">
        <f>IF(OR(R349="",K349="ملغي"),"",IF(N(P349)&lt;=0,"",IF(R349&lt;0,"سافر وعليه متبقي",IF(R349&lt;='الإعدادات'!$B$5,"سفر قريب ومتبقي",""))))</f>
        <v/>
      </c>
      <c r="T349" s="19">
        <f>IF(ISNUMBER(P349),IF(P349&gt;0,COUNTIFS($P$6:$P$1005,"&gt;"&amp;P349)+COUNTIFS($P$6:P349,P349),""),"")</f>
        <v/>
      </c>
    </row>
    <row r="350">
      <c r="A350" s="5" t="n"/>
      <c r="B350" s="13" t="n"/>
      <c r="C350" s="5" t="n"/>
      <c r="D350" s="16" t="n"/>
      <c r="E350" s="5" t="n"/>
      <c r="F350" s="5" t="n"/>
      <c r="G350" s="13" t="n"/>
      <c r="H350" s="14" t="n"/>
      <c r="I350" s="17" t="n"/>
      <c r="J350" s="17" t="n"/>
      <c r="K350" s="5" t="n"/>
      <c r="L350" s="18">
        <f>IF(OR(A350&amp;""="",NOT(ISNUMBER(H350)),NOT(ISNUMBER(I350))),"",IF(K350="ملغي",0,ROUND(H350*I350,2)))</f>
        <v/>
      </c>
      <c r="M350" s="18">
        <f>IF(L350="","",IF(K350="ملغي",0,ROUND(H350*N(J350),2)))</f>
        <v/>
      </c>
      <c r="N350" s="18">
        <f>IF(L350="","",ROUND(L350-M350,2))</f>
        <v/>
      </c>
      <c r="O350" s="18">
        <f>IF(A350&amp;""="","",SUMIFS('الدفعات'!$C$6:$C$2005,'الدفعات'!$B$6:$B$2005,A350&amp;""))</f>
        <v/>
      </c>
      <c r="P350" s="18">
        <f>IF(L350="","",IF(K350="ملغي","",ROUND(L350-O350,2)))</f>
        <v/>
      </c>
      <c r="Q350" s="6">
        <f>IF(A350&amp;""="","",IF(L350="","بيانات ناقصة",IF(K350="ملغي",IF(O350&gt;0,"ملغي - يُراجع المدفوع","ملغي"),IF(P350&gt;0,IF(O350=0,"لم يدفع","دفع جزءًا"),IF(P350&lt;0,"مدفوع زيادة","مسدد")))))</f>
        <v/>
      </c>
      <c r="R350" s="19">
        <f>IF(OR(A350&amp;""="",NOT(ISNUMBER(G350))),"",G350-'الإعدادات'!$B$4)</f>
        <v/>
      </c>
      <c r="S350" s="6">
        <f>IF(OR(R350="",K350="ملغي"),"",IF(N(P350)&lt;=0,"",IF(R350&lt;0,"سافر وعليه متبقي",IF(R350&lt;='الإعدادات'!$B$5,"سفر قريب ومتبقي",""))))</f>
        <v/>
      </c>
      <c r="T350" s="19">
        <f>IF(ISNUMBER(P350),IF(P350&gt;0,COUNTIFS($P$6:$P$1005,"&gt;"&amp;P350)+COUNTIFS($P$6:P350,P350),""),"")</f>
        <v/>
      </c>
    </row>
    <row r="351">
      <c r="A351" s="5" t="n"/>
      <c r="B351" s="13" t="n"/>
      <c r="C351" s="5" t="n"/>
      <c r="D351" s="16" t="n"/>
      <c r="E351" s="5" t="n"/>
      <c r="F351" s="5" t="n"/>
      <c r="G351" s="13" t="n"/>
      <c r="H351" s="14" t="n"/>
      <c r="I351" s="17" t="n"/>
      <c r="J351" s="17" t="n"/>
      <c r="K351" s="5" t="n"/>
      <c r="L351" s="18">
        <f>IF(OR(A351&amp;""="",NOT(ISNUMBER(H351)),NOT(ISNUMBER(I351))),"",IF(K351="ملغي",0,ROUND(H351*I351,2)))</f>
        <v/>
      </c>
      <c r="M351" s="18">
        <f>IF(L351="","",IF(K351="ملغي",0,ROUND(H351*N(J351),2)))</f>
        <v/>
      </c>
      <c r="N351" s="18">
        <f>IF(L351="","",ROUND(L351-M351,2))</f>
        <v/>
      </c>
      <c r="O351" s="18">
        <f>IF(A351&amp;""="","",SUMIFS('الدفعات'!$C$6:$C$2005,'الدفعات'!$B$6:$B$2005,A351&amp;""))</f>
        <v/>
      </c>
      <c r="P351" s="18">
        <f>IF(L351="","",IF(K351="ملغي","",ROUND(L351-O351,2)))</f>
        <v/>
      </c>
      <c r="Q351" s="6">
        <f>IF(A351&amp;""="","",IF(L351="","بيانات ناقصة",IF(K351="ملغي",IF(O351&gt;0,"ملغي - يُراجع المدفوع","ملغي"),IF(P351&gt;0,IF(O351=0,"لم يدفع","دفع جزءًا"),IF(P351&lt;0,"مدفوع زيادة","مسدد")))))</f>
        <v/>
      </c>
      <c r="R351" s="19">
        <f>IF(OR(A351&amp;""="",NOT(ISNUMBER(G351))),"",G351-'الإعدادات'!$B$4)</f>
        <v/>
      </c>
      <c r="S351" s="6">
        <f>IF(OR(R351="",K351="ملغي"),"",IF(N(P351)&lt;=0,"",IF(R351&lt;0,"سافر وعليه متبقي",IF(R351&lt;='الإعدادات'!$B$5,"سفر قريب ومتبقي",""))))</f>
        <v/>
      </c>
      <c r="T351" s="19">
        <f>IF(ISNUMBER(P351),IF(P351&gt;0,COUNTIFS($P$6:$P$1005,"&gt;"&amp;P351)+COUNTIFS($P$6:P351,P351),""),"")</f>
        <v/>
      </c>
    </row>
    <row r="352">
      <c r="A352" s="5" t="n"/>
      <c r="B352" s="13" t="n"/>
      <c r="C352" s="5" t="n"/>
      <c r="D352" s="16" t="n"/>
      <c r="E352" s="5" t="n"/>
      <c r="F352" s="5" t="n"/>
      <c r="G352" s="13" t="n"/>
      <c r="H352" s="14" t="n"/>
      <c r="I352" s="17" t="n"/>
      <c r="J352" s="17" t="n"/>
      <c r="K352" s="5" t="n"/>
      <c r="L352" s="18">
        <f>IF(OR(A352&amp;""="",NOT(ISNUMBER(H352)),NOT(ISNUMBER(I352))),"",IF(K352="ملغي",0,ROUND(H352*I352,2)))</f>
        <v/>
      </c>
      <c r="M352" s="18">
        <f>IF(L352="","",IF(K352="ملغي",0,ROUND(H352*N(J352),2)))</f>
        <v/>
      </c>
      <c r="N352" s="18">
        <f>IF(L352="","",ROUND(L352-M352,2))</f>
        <v/>
      </c>
      <c r="O352" s="18">
        <f>IF(A352&amp;""="","",SUMIFS('الدفعات'!$C$6:$C$2005,'الدفعات'!$B$6:$B$2005,A352&amp;""))</f>
        <v/>
      </c>
      <c r="P352" s="18">
        <f>IF(L352="","",IF(K352="ملغي","",ROUND(L352-O352,2)))</f>
        <v/>
      </c>
      <c r="Q352" s="6">
        <f>IF(A352&amp;""="","",IF(L352="","بيانات ناقصة",IF(K352="ملغي",IF(O352&gt;0,"ملغي - يُراجع المدفوع","ملغي"),IF(P352&gt;0,IF(O352=0,"لم يدفع","دفع جزءًا"),IF(P352&lt;0,"مدفوع زيادة","مسدد")))))</f>
        <v/>
      </c>
      <c r="R352" s="19">
        <f>IF(OR(A352&amp;""="",NOT(ISNUMBER(G352))),"",G352-'الإعدادات'!$B$4)</f>
        <v/>
      </c>
      <c r="S352" s="6">
        <f>IF(OR(R352="",K352="ملغي"),"",IF(N(P352)&lt;=0,"",IF(R352&lt;0,"سافر وعليه متبقي",IF(R352&lt;='الإعدادات'!$B$5,"سفر قريب ومتبقي",""))))</f>
        <v/>
      </c>
      <c r="T352" s="19">
        <f>IF(ISNUMBER(P352),IF(P352&gt;0,COUNTIFS($P$6:$P$1005,"&gt;"&amp;P352)+COUNTIFS($P$6:P352,P352),""),"")</f>
        <v/>
      </c>
    </row>
    <row r="353">
      <c r="A353" s="5" t="n"/>
      <c r="B353" s="13" t="n"/>
      <c r="C353" s="5" t="n"/>
      <c r="D353" s="16" t="n"/>
      <c r="E353" s="5" t="n"/>
      <c r="F353" s="5" t="n"/>
      <c r="G353" s="13" t="n"/>
      <c r="H353" s="14" t="n"/>
      <c r="I353" s="17" t="n"/>
      <c r="J353" s="17" t="n"/>
      <c r="K353" s="5" t="n"/>
      <c r="L353" s="18">
        <f>IF(OR(A353&amp;""="",NOT(ISNUMBER(H353)),NOT(ISNUMBER(I353))),"",IF(K353="ملغي",0,ROUND(H353*I353,2)))</f>
        <v/>
      </c>
      <c r="M353" s="18">
        <f>IF(L353="","",IF(K353="ملغي",0,ROUND(H353*N(J353),2)))</f>
        <v/>
      </c>
      <c r="N353" s="18">
        <f>IF(L353="","",ROUND(L353-M353,2))</f>
        <v/>
      </c>
      <c r="O353" s="18">
        <f>IF(A353&amp;""="","",SUMIFS('الدفعات'!$C$6:$C$2005,'الدفعات'!$B$6:$B$2005,A353&amp;""))</f>
        <v/>
      </c>
      <c r="P353" s="18">
        <f>IF(L353="","",IF(K353="ملغي","",ROUND(L353-O353,2)))</f>
        <v/>
      </c>
      <c r="Q353" s="6">
        <f>IF(A353&amp;""="","",IF(L353="","بيانات ناقصة",IF(K353="ملغي",IF(O353&gt;0,"ملغي - يُراجع المدفوع","ملغي"),IF(P353&gt;0,IF(O353=0,"لم يدفع","دفع جزءًا"),IF(P353&lt;0,"مدفوع زيادة","مسدد")))))</f>
        <v/>
      </c>
      <c r="R353" s="19">
        <f>IF(OR(A353&amp;""="",NOT(ISNUMBER(G353))),"",G353-'الإعدادات'!$B$4)</f>
        <v/>
      </c>
      <c r="S353" s="6">
        <f>IF(OR(R353="",K353="ملغي"),"",IF(N(P353)&lt;=0,"",IF(R353&lt;0,"سافر وعليه متبقي",IF(R353&lt;='الإعدادات'!$B$5,"سفر قريب ومتبقي",""))))</f>
        <v/>
      </c>
      <c r="T353" s="19">
        <f>IF(ISNUMBER(P353),IF(P353&gt;0,COUNTIFS($P$6:$P$1005,"&gt;"&amp;P353)+COUNTIFS($P$6:P353,P353),""),"")</f>
        <v/>
      </c>
    </row>
    <row r="354">
      <c r="A354" s="5" t="n"/>
      <c r="B354" s="13" t="n"/>
      <c r="C354" s="5" t="n"/>
      <c r="D354" s="16" t="n"/>
      <c r="E354" s="5" t="n"/>
      <c r="F354" s="5" t="n"/>
      <c r="G354" s="13" t="n"/>
      <c r="H354" s="14" t="n"/>
      <c r="I354" s="17" t="n"/>
      <c r="J354" s="17" t="n"/>
      <c r="K354" s="5" t="n"/>
      <c r="L354" s="18">
        <f>IF(OR(A354&amp;""="",NOT(ISNUMBER(H354)),NOT(ISNUMBER(I354))),"",IF(K354="ملغي",0,ROUND(H354*I354,2)))</f>
        <v/>
      </c>
      <c r="M354" s="18">
        <f>IF(L354="","",IF(K354="ملغي",0,ROUND(H354*N(J354),2)))</f>
        <v/>
      </c>
      <c r="N354" s="18">
        <f>IF(L354="","",ROUND(L354-M354,2))</f>
        <v/>
      </c>
      <c r="O354" s="18">
        <f>IF(A354&amp;""="","",SUMIFS('الدفعات'!$C$6:$C$2005,'الدفعات'!$B$6:$B$2005,A354&amp;""))</f>
        <v/>
      </c>
      <c r="P354" s="18">
        <f>IF(L354="","",IF(K354="ملغي","",ROUND(L354-O354,2)))</f>
        <v/>
      </c>
      <c r="Q354" s="6">
        <f>IF(A354&amp;""="","",IF(L354="","بيانات ناقصة",IF(K354="ملغي",IF(O354&gt;0,"ملغي - يُراجع المدفوع","ملغي"),IF(P354&gt;0,IF(O354=0,"لم يدفع","دفع جزءًا"),IF(P354&lt;0,"مدفوع زيادة","مسدد")))))</f>
        <v/>
      </c>
      <c r="R354" s="19">
        <f>IF(OR(A354&amp;""="",NOT(ISNUMBER(G354))),"",G354-'الإعدادات'!$B$4)</f>
        <v/>
      </c>
      <c r="S354" s="6">
        <f>IF(OR(R354="",K354="ملغي"),"",IF(N(P354)&lt;=0,"",IF(R354&lt;0,"سافر وعليه متبقي",IF(R354&lt;='الإعدادات'!$B$5,"سفر قريب ومتبقي",""))))</f>
        <v/>
      </c>
      <c r="T354" s="19">
        <f>IF(ISNUMBER(P354),IF(P354&gt;0,COUNTIFS($P$6:$P$1005,"&gt;"&amp;P354)+COUNTIFS($P$6:P354,P354),""),"")</f>
        <v/>
      </c>
    </row>
    <row r="355">
      <c r="A355" s="5" t="n"/>
      <c r="B355" s="13" t="n"/>
      <c r="C355" s="5" t="n"/>
      <c r="D355" s="16" t="n"/>
      <c r="E355" s="5" t="n"/>
      <c r="F355" s="5" t="n"/>
      <c r="G355" s="13" t="n"/>
      <c r="H355" s="14" t="n"/>
      <c r="I355" s="17" t="n"/>
      <c r="J355" s="17" t="n"/>
      <c r="K355" s="5" t="n"/>
      <c r="L355" s="18">
        <f>IF(OR(A355&amp;""="",NOT(ISNUMBER(H355)),NOT(ISNUMBER(I355))),"",IF(K355="ملغي",0,ROUND(H355*I355,2)))</f>
        <v/>
      </c>
      <c r="M355" s="18">
        <f>IF(L355="","",IF(K355="ملغي",0,ROUND(H355*N(J355),2)))</f>
        <v/>
      </c>
      <c r="N355" s="18">
        <f>IF(L355="","",ROUND(L355-M355,2))</f>
        <v/>
      </c>
      <c r="O355" s="18">
        <f>IF(A355&amp;""="","",SUMIFS('الدفعات'!$C$6:$C$2005,'الدفعات'!$B$6:$B$2005,A355&amp;""))</f>
        <v/>
      </c>
      <c r="P355" s="18">
        <f>IF(L355="","",IF(K355="ملغي","",ROUND(L355-O355,2)))</f>
        <v/>
      </c>
      <c r="Q355" s="6">
        <f>IF(A355&amp;""="","",IF(L355="","بيانات ناقصة",IF(K355="ملغي",IF(O355&gt;0,"ملغي - يُراجع المدفوع","ملغي"),IF(P355&gt;0,IF(O355=0,"لم يدفع","دفع جزءًا"),IF(P355&lt;0,"مدفوع زيادة","مسدد")))))</f>
        <v/>
      </c>
      <c r="R355" s="19">
        <f>IF(OR(A355&amp;""="",NOT(ISNUMBER(G355))),"",G355-'الإعدادات'!$B$4)</f>
        <v/>
      </c>
      <c r="S355" s="6">
        <f>IF(OR(R355="",K355="ملغي"),"",IF(N(P355)&lt;=0,"",IF(R355&lt;0,"سافر وعليه متبقي",IF(R355&lt;='الإعدادات'!$B$5,"سفر قريب ومتبقي",""))))</f>
        <v/>
      </c>
      <c r="T355" s="19">
        <f>IF(ISNUMBER(P355),IF(P355&gt;0,COUNTIFS($P$6:$P$1005,"&gt;"&amp;P355)+COUNTIFS($P$6:P355,P355),""),"")</f>
        <v/>
      </c>
    </row>
    <row r="356">
      <c r="A356" s="5" t="n"/>
      <c r="B356" s="13" t="n"/>
      <c r="C356" s="5" t="n"/>
      <c r="D356" s="16" t="n"/>
      <c r="E356" s="5" t="n"/>
      <c r="F356" s="5" t="n"/>
      <c r="G356" s="13" t="n"/>
      <c r="H356" s="14" t="n"/>
      <c r="I356" s="17" t="n"/>
      <c r="J356" s="17" t="n"/>
      <c r="K356" s="5" t="n"/>
      <c r="L356" s="18">
        <f>IF(OR(A356&amp;""="",NOT(ISNUMBER(H356)),NOT(ISNUMBER(I356))),"",IF(K356="ملغي",0,ROUND(H356*I356,2)))</f>
        <v/>
      </c>
      <c r="M356" s="18">
        <f>IF(L356="","",IF(K356="ملغي",0,ROUND(H356*N(J356),2)))</f>
        <v/>
      </c>
      <c r="N356" s="18">
        <f>IF(L356="","",ROUND(L356-M356,2))</f>
        <v/>
      </c>
      <c r="O356" s="18">
        <f>IF(A356&amp;""="","",SUMIFS('الدفعات'!$C$6:$C$2005,'الدفعات'!$B$6:$B$2005,A356&amp;""))</f>
        <v/>
      </c>
      <c r="P356" s="18">
        <f>IF(L356="","",IF(K356="ملغي","",ROUND(L356-O356,2)))</f>
        <v/>
      </c>
      <c r="Q356" s="6">
        <f>IF(A356&amp;""="","",IF(L356="","بيانات ناقصة",IF(K356="ملغي",IF(O356&gt;0,"ملغي - يُراجع المدفوع","ملغي"),IF(P356&gt;0,IF(O356=0,"لم يدفع","دفع جزءًا"),IF(P356&lt;0,"مدفوع زيادة","مسدد")))))</f>
        <v/>
      </c>
      <c r="R356" s="19">
        <f>IF(OR(A356&amp;""="",NOT(ISNUMBER(G356))),"",G356-'الإعدادات'!$B$4)</f>
        <v/>
      </c>
      <c r="S356" s="6">
        <f>IF(OR(R356="",K356="ملغي"),"",IF(N(P356)&lt;=0,"",IF(R356&lt;0,"سافر وعليه متبقي",IF(R356&lt;='الإعدادات'!$B$5,"سفر قريب ومتبقي",""))))</f>
        <v/>
      </c>
      <c r="T356" s="19">
        <f>IF(ISNUMBER(P356),IF(P356&gt;0,COUNTIFS($P$6:$P$1005,"&gt;"&amp;P356)+COUNTIFS($P$6:P356,P356),""),"")</f>
        <v/>
      </c>
    </row>
    <row r="357">
      <c r="A357" s="5" t="n"/>
      <c r="B357" s="13" t="n"/>
      <c r="C357" s="5" t="n"/>
      <c r="D357" s="16" t="n"/>
      <c r="E357" s="5" t="n"/>
      <c r="F357" s="5" t="n"/>
      <c r="G357" s="13" t="n"/>
      <c r="H357" s="14" t="n"/>
      <c r="I357" s="17" t="n"/>
      <c r="J357" s="17" t="n"/>
      <c r="K357" s="5" t="n"/>
      <c r="L357" s="18">
        <f>IF(OR(A357&amp;""="",NOT(ISNUMBER(H357)),NOT(ISNUMBER(I357))),"",IF(K357="ملغي",0,ROUND(H357*I357,2)))</f>
        <v/>
      </c>
      <c r="M357" s="18">
        <f>IF(L357="","",IF(K357="ملغي",0,ROUND(H357*N(J357),2)))</f>
        <v/>
      </c>
      <c r="N357" s="18">
        <f>IF(L357="","",ROUND(L357-M357,2))</f>
        <v/>
      </c>
      <c r="O357" s="18">
        <f>IF(A357&amp;""="","",SUMIFS('الدفعات'!$C$6:$C$2005,'الدفعات'!$B$6:$B$2005,A357&amp;""))</f>
        <v/>
      </c>
      <c r="P357" s="18">
        <f>IF(L357="","",IF(K357="ملغي","",ROUND(L357-O357,2)))</f>
        <v/>
      </c>
      <c r="Q357" s="6">
        <f>IF(A357&amp;""="","",IF(L357="","بيانات ناقصة",IF(K357="ملغي",IF(O357&gt;0,"ملغي - يُراجع المدفوع","ملغي"),IF(P357&gt;0,IF(O357=0,"لم يدفع","دفع جزءًا"),IF(P357&lt;0,"مدفوع زيادة","مسدد")))))</f>
        <v/>
      </c>
      <c r="R357" s="19">
        <f>IF(OR(A357&amp;""="",NOT(ISNUMBER(G357))),"",G357-'الإعدادات'!$B$4)</f>
        <v/>
      </c>
      <c r="S357" s="6">
        <f>IF(OR(R357="",K357="ملغي"),"",IF(N(P357)&lt;=0,"",IF(R357&lt;0,"سافر وعليه متبقي",IF(R357&lt;='الإعدادات'!$B$5,"سفر قريب ومتبقي",""))))</f>
        <v/>
      </c>
      <c r="T357" s="19">
        <f>IF(ISNUMBER(P357),IF(P357&gt;0,COUNTIFS($P$6:$P$1005,"&gt;"&amp;P357)+COUNTIFS($P$6:P357,P357),""),"")</f>
        <v/>
      </c>
    </row>
    <row r="358">
      <c r="A358" s="5" t="n"/>
      <c r="B358" s="13" t="n"/>
      <c r="C358" s="5" t="n"/>
      <c r="D358" s="16" t="n"/>
      <c r="E358" s="5" t="n"/>
      <c r="F358" s="5" t="n"/>
      <c r="G358" s="13" t="n"/>
      <c r="H358" s="14" t="n"/>
      <c r="I358" s="17" t="n"/>
      <c r="J358" s="17" t="n"/>
      <c r="K358" s="5" t="n"/>
      <c r="L358" s="18">
        <f>IF(OR(A358&amp;""="",NOT(ISNUMBER(H358)),NOT(ISNUMBER(I358))),"",IF(K358="ملغي",0,ROUND(H358*I358,2)))</f>
        <v/>
      </c>
      <c r="M358" s="18">
        <f>IF(L358="","",IF(K358="ملغي",0,ROUND(H358*N(J358),2)))</f>
        <v/>
      </c>
      <c r="N358" s="18">
        <f>IF(L358="","",ROUND(L358-M358,2))</f>
        <v/>
      </c>
      <c r="O358" s="18">
        <f>IF(A358&amp;""="","",SUMIFS('الدفعات'!$C$6:$C$2005,'الدفعات'!$B$6:$B$2005,A358&amp;""))</f>
        <v/>
      </c>
      <c r="P358" s="18">
        <f>IF(L358="","",IF(K358="ملغي","",ROUND(L358-O358,2)))</f>
        <v/>
      </c>
      <c r="Q358" s="6">
        <f>IF(A358&amp;""="","",IF(L358="","بيانات ناقصة",IF(K358="ملغي",IF(O358&gt;0,"ملغي - يُراجع المدفوع","ملغي"),IF(P358&gt;0,IF(O358=0,"لم يدفع","دفع جزءًا"),IF(P358&lt;0,"مدفوع زيادة","مسدد")))))</f>
        <v/>
      </c>
      <c r="R358" s="19">
        <f>IF(OR(A358&amp;""="",NOT(ISNUMBER(G358))),"",G358-'الإعدادات'!$B$4)</f>
        <v/>
      </c>
      <c r="S358" s="6">
        <f>IF(OR(R358="",K358="ملغي"),"",IF(N(P358)&lt;=0,"",IF(R358&lt;0,"سافر وعليه متبقي",IF(R358&lt;='الإعدادات'!$B$5,"سفر قريب ومتبقي",""))))</f>
        <v/>
      </c>
      <c r="T358" s="19">
        <f>IF(ISNUMBER(P358),IF(P358&gt;0,COUNTIFS($P$6:$P$1005,"&gt;"&amp;P358)+COUNTIFS($P$6:P358,P358),""),"")</f>
        <v/>
      </c>
    </row>
    <row r="359">
      <c r="A359" s="5" t="n"/>
      <c r="B359" s="13" t="n"/>
      <c r="C359" s="5" t="n"/>
      <c r="D359" s="16" t="n"/>
      <c r="E359" s="5" t="n"/>
      <c r="F359" s="5" t="n"/>
      <c r="G359" s="13" t="n"/>
      <c r="H359" s="14" t="n"/>
      <c r="I359" s="17" t="n"/>
      <c r="J359" s="17" t="n"/>
      <c r="K359" s="5" t="n"/>
      <c r="L359" s="18">
        <f>IF(OR(A359&amp;""="",NOT(ISNUMBER(H359)),NOT(ISNUMBER(I359))),"",IF(K359="ملغي",0,ROUND(H359*I359,2)))</f>
        <v/>
      </c>
      <c r="M359" s="18">
        <f>IF(L359="","",IF(K359="ملغي",0,ROUND(H359*N(J359),2)))</f>
        <v/>
      </c>
      <c r="N359" s="18">
        <f>IF(L359="","",ROUND(L359-M359,2))</f>
        <v/>
      </c>
      <c r="O359" s="18">
        <f>IF(A359&amp;""="","",SUMIFS('الدفعات'!$C$6:$C$2005,'الدفعات'!$B$6:$B$2005,A359&amp;""))</f>
        <v/>
      </c>
      <c r="P359" s="18">
        <f>IF(L359="","",IF(K359="ملغي","",ROUND(L359-O359,2)))</f>
        <v/>
      </c>
      <c r="Q359" s="6">
        <f>IF(A359&amp;""="","",IF(L359="","بيانات ناقصة",IF(K359="ملغي",IF(O359&gt;0,"ملغي - يُراجع المدفوع","ملغي"),IF(P359&gt;0,IF(O359=0,"لم يدفع","دفع جزءًا"),IF(P359&lt;0,"مدفوع زيادة","مسدد")))))</f>
        <v/>
      </c>
      <c r="R359" s="19">
        <f>IF(OR(A359&amp;""="",NOT(ISNUMBER(G359))),"",G359-'الإعدادات'!$B$4)</f>
        <v/>
      </c>
      <c r="S359" s="6">
        <f>IF(OR(R359="",K359="ملغي"),"",IF(N(P359)&lt;=0,"",IF(R359&lt;0,"سافر وعليه متبقي",IF(R359&lt;='الإعدادات'!$B$5,"سفر قريب ومتبقي",""))))</f>
        <v/>
      </c>
      <c r="T359" s="19">
        <f>IF(ISNUMBER(P359),IF(P359&gt;0,COUNTIFS($P$6:$P$1005,"&gt;"&amp;P359)+COUNTIFS($P$6:P359,P359),""),"")</f>
        <v/>
      </c>
    </row>
    <row r="360">
      <c r="A360" s="5" t="n"/>
      <c r="B360" s="13" t="n"/>
      <c r="C360" s="5" t="n"/>
      <c r="D360" s="16" t="n"/>
      <c r="E360" s="5" t="n"/>
      <c r="F360" s="5" t="n"/>
      <c r="G360" s="13" t="n"/>
      <c r="H360" s="14" t="n"/>
      <c r="I360" s="17" t="n"/>
      <c r="J360" s="17" t="n"/>
      <c r="K360" s="5" t="n"/>
      <c r="L360" s="18">
        <f>IF(OR(A360&amp;""="",NOT(ISNUMBER(H360)),NOT(ISNUMBER(I360))),"",IF(K360="ملغي",0,ROUND(H360*I360,2)))</f>
        <v/>
      </c>
      <c r="M360" s="18">
        <f>IF(L360="","",IF(K360="ملغي",0,ROUND(H360*N(J360),2)))</f>
        <v/>
      </c>
      <c r="N360" s="18">
        <f>IF(L360="","",ROUND(L360-M360,2))</f>
        <v/>
      </c>
      <c r="O360" s="18">
        <f>IF(A360&amp;""="","",SUMIFS('الدفعات'!$C$6:$C$2005,'الدفعات'!$B$6:$B$2005,A360&amp;""))</f>
        <v/>
      </c>
      <c r="P360" s="18">
        <f>IF(L360="","",IF(K360="ملغي","",ROUND(L360-O360,2)))</f>
        <v/>
      </c>
      <c r="Q360" s="6">
        <f>IF(A360&amp;""="","",IF(L360="","بيانات ناقصة",IF(K360="ملغي",IF(O360&gt;0,"ملغي - يُراجع المدفوع","ملغي"),IF(P360&gt;0,IF(O360=0,"لم يدفع","دفع جزءًا"),IF(P360&lt;0,"مدفوع زيادة","مسدد")))))</f>
        <v/>
      </c>
      <c r="R360" s="19">
        <f>IF(OR(A360&amp;""="",NOT(ISNUMBER(G360))),"",G360-'الإعدادات'!$B$4)</f>
        <v/>
      </c>
      <c r="S360" s="6">
        <f>IF(OR(R360="",K360="ملغي"),"",IF(N(P360)&lt;=0,"",IF(R360&lt;0,"سافر وعليه متبقي",IF(R360&lt;='الإعدادات'!$B$5,"سفر قريب ومتبقي",""))))</f>
        <v/>
      </c>
      <c r="T360" s="19">
        <f>IF(ISNUMBER(P360),IF(P360&gt;0,COUNTIFS($P$6:$P$1005,"&gt;"&amp;P360)+COUNTIFS($P$6:P360,P360),""),"")</f>
        <v/>
      </c>
    </row>
    <row r="361">
      <c r="A361" s="5" t="n"/>
      <c r="B361" s="13" t="n"/>
      <c r="C361" s="5" t="n"/>
      <c r="D361" s="16" t="n"/>
      <c r="E361" s="5" t="n"/>
      <c r="F361" s="5" t="n"/>
      <c r="G361" s="13" t="n"/>
      <c r="H361" s="14" t="n"/>
      <c r="I361" s="17" t="n"/>
      <c r="J361" s="17" t="n"/>
      <c r="K361" s="5" t="n"/>
      <c r="L361" s="18">
        <f>IF(OR(A361&amp;""="",NOT(ISNUMBER(H361)),NOT(ISNUMBER(I361))),"",IF(K361="ملغي",0,ROUND(H361*I361,2)))</f>
        <v/>
      </c>
      <c r="M361" s="18">
        <f>IF(L361="","",IF(K361="ملغي",0,ROUND(H361*N(J361),2)))</f>
        <v/>
      </c>
      <c r="N361" s="18">
        <f>IF(L361="","",ROUND(L361-M361,2))</f>
        <v/>
      </c>
      <c r="O361" s="18">
        <f>IF(A361&amp;""="","",SUMIFS('الدفعات'!$C$6:$C$2005,'الدفعات'!$B$6:$B$2005,A361&amp;""))</f>
        <v/>
      </c>
      <c r="P361" s="18">
        <f>IF(L361="","",IF(K361="ملغي","",ROUND(L361-O361,2)))</f>
        <v/>
      </c>
      <c r="Q361" s="6">
        <f>IF(A361&amp;""="","",IF(L361="","بيانات ناقصة",IF(K361="ملغي",IF(O361&gt;0,"ملغي - يُراجع المدفوع","ملغي"),IF(P361&gt;0,IF(O361=0,"لم يدفع","دفع جزءًا"),IF(P361&lt;0,"مدفوع زيادة","مسدد")))))</f>
        <v/>
      </c>
      <c r="R361" s="19">
        <f>IF(OR(A361&amp;""="",NOT(ISNUMBER(G361))),"",G361-'الإعدادات'!$B$4)</f>
        <v/>
      </c>
      <c r="S361" s="6">
        <f>IF(OR(R361="",K361="ملغي"),"",IF(N(P361)&lt;=0,"",IF(R361&lt;0,"سافر وعليه متبقي",IF(R361&lt;='الإعدادات'!$B$5,"سفر قريب ومتبقي",""))))</f>
        <v/>
      </c>
      <c r="T361" s="19">
        <f>IF(ISNUMBER(P361),IF(P361&gt;0,COUNTIFS($P$6:$P$1005,"&gt;"&amp;P361)+COUNTIFS($P$6:P361,P361),""),"")</f>
        <v/>
      </c>
    </row>
    <row r="362">
      <c r="A362" s="5" t="n"/>
      <c r="B362" s="13" t="n"/>
      <c r="C362" s="5" t="n"/>
      <c r="D362" s="16" t="n"/>
      <c r="E362" s="5" t="n"/>
      <c r="F362" s="5" t="n"/>
      <c r="G362" s="13" t="n"/>
      <c r="H362" s="14" t="n"/>
      <c r="I362" s="17" t="n"/>
      <c r="J362" s="17" t="n"/>
      <c r="K362" s="5" t="n"/>
      <c r="L362" s="18">
        <f>IF(OR(A362&amp;""="",NOT(ISNUMBER(H362)),NOT(ISNUMBER(I362))),"",IF(K362="ملغي",0,ROUND(H362*I362,2)))</f>
        <v/>
      </c>
      <c r="M362" s="18">
        <f>IF(L362="","",IF(K362="ملغي",0,ROUND(H362*N(J362),2)))</f>
        <v/>
      </c>
      <c r="N362" s="18">
        <f>IF(L362="","",ROUND(L362-M362,2))</f>
        <v/>
      </c>
      <c r="O362" s="18">
        <f>IF(A362&amp;""="","",SUMIFS('الدفعات'!$C$6:$C$2005,'الدفعات'!$B$6:$B$2005,A362&amp;""))</f>
        <v/>
      </c>
      <c r="P362" s="18">
        <f>IF(L362="","",IF(K362="ملغي","",ROUND(L362-O362,2)))</f>
        <v/>
      </c>
      <c r="Q362" s="6">
        <f>IF(A362&amp;""="","",IF(L362="","بيانات ناقصة",IF(K362="ملغي",IF(O362&gt;0,"ملغي - يُراجع المدفوع","ملغي"),IF(P362&gt;0,IF(O362=0,"لم يدفع","دفع جزءًا"),IF(P362&lt;0,"مدفوع زيادة","مسدد")))))</f>
        <v/>
      </c>
      <c r="R362" s="19">
        <f>IF(OR(A362&amp;""="",NOT(ISNUMBER(G362))),"",G362-'الإعدادات'!$B$4)</f>
        <v/>
      </c>
      <c r="S362" s="6">
        <f>IF(OR(R362="",K362="ملغي"),"",IF(N(P362)&lt;=0,"",IF(R362&lt;0,"سافر وعليه متبقي",IF(R362&lt;='الإعدادات'!$B$5,"سفر قريب ومتبقي",""))))</f>
        <v/>
      </c>
      <c r="T362" s="19">
        <f>IF(ISNUMBER(P362),IF(P362&gt;0,COUNTIFS($P$6:$P$1005,"&gt;"&amp;P362)+COUNTIFS($P$6:P362,P362),""),"")</f>
        <v/>
      </c>
    </row>
    <row r="363">
      <c r="A363" s="5" t="n"/>
      <c r="B363" s="13" t="n"/>
      <c r="C363" s="5" t="n"/>
      <c r="D363" s="16" t="n"/>
      <c r="E363" s="5" t="n"/>
      <c r="F363" s="5" t="n"/>
      <c r="G363" s="13" t="n"/>
      <c r="H363" s="14" t="n"/>
      <c r="I363" s="17" t="n"/>
      <c r="J363" s="17" t="n"/>
      <c r="K363" s="5" t="n"/>
      <c r="L363" s="18">
        <f>IF(OR(A363&amp;""="",NOT(ISNUMBER(H363)),NOT(ISNUMBER(I363))),"",IF(K363="ملغي",0,ROUND(H363*I363,2)))</f>
        <v/>
      </c>
      <c r="M363" s="18">
        <f>IF(L363="","",IF(K363="ملغي",0,ROUND(H363*N(J363),2)))</f>
        <v/>
      </c>
      <c r="N363" s="18">
        <f>IF(L363="","",ROUND(L363-M363,2))</f>
        <v/>
      </c>
      <c r="O363" s="18">
        <f>IF(A363&amp;""="","",SUMIFS('الدفعات'!$C$6:$C$2005,'الدفعات'!$B$6:$B$2005,A363&amp;""))</f>
        <v/>
      </c>
      <c r="P363" s="18">
        <f>IF(L363="","",IF(K363="ملغي","",ROUND(L363-O363,2)))</f>
        <v/>
      </c>
      <c r="Q363" s="6">
        <f>IF(A363&amp;""="","",IF(L363="","بيانات ناقصة",IF(K363="ملغي",IF(O363&gt;0,"ملغي - يُراجع المدفوع","ملغي"),IF(P363&gt;0,IF(O363=0,"لم يدفع","دفع جزءًا"),IF(P363&lt;0,"مدفوع زيادة","مسدد")))))</f>
        <v/>
      </c>
      <c r="R363" s="19">
        <f>IF(OR(A363&amp;""="",NOT(ISNUMBER(G363))),"",G363-'الإعدادات'!$B$4)</f>
        <v/>
      </c>
      <c r="S363" s="6">
        <f>IF(OR(R363="",K363="ملغي"),"",IF(N(P363)&lt;=0,"",IF(R363&lt;0,"سافر وعليه متبقي",IF(R363&lt;='الإعدادات'!$B$5,"سفر قريب ومتبقي",""))))</f>
        <v/>
      </c>
      <c r="T363" s="19">
        <f>IF(ISNUMBER(P363),IF(P363&gt;0,COUNTIFS($P$6:$P$1005,"&gt;"&amp;P363)+COUNTIFS($P$6:P363,P363),""),"")</f>
        <v/>
      </c>
    </row>
    <row r="364">
      <c r="A364" s="5" t="n"/>
      <c r="B364" s="13" t="n"/>
      <c r="C364" s="5" t="n"/>
      <c r="D364" s="16" t="n"/>
      <c r="E364" s="5" t="n"/>
      <c r="F364" s="5" t="n"/>
      <c r="G364" s="13" t="n"/>
      <c r="H364" s="14" t="n"/>
      <c r="I364" s="17" t="n"/>
      <c r="J364" s="17" t="n"/>
      <c r="K364" s="5" t="n"/>
      <c r="L364" s="18">
        <f>IF(OR(A364&amp;""="",NOT(ISNUMBER(H364)),NOT(ISNUMBER(I364))),"",IF(K364="ملغي",0,ROUND(H364*I364,2)))</f>
        <v/>
      </c>
      <c r="M364" s="18">
        <f>IF(L364="","",IF(K364="ملغي",0,ROUND(H364*N(J364),2)))</f>
        <v/>
      </c>
      <c r="N364" s="18">
        <f>IF(L364="","",ROUND(L364-M364,2))</f>
        <v/>
      </c>
      <c r="O364" s="18">
        <f>IF(A364&amp;""="","",SUMIFS('الدفعات'!$C$6:$C$2005,'الدفعات'!$B$6:$B$2005,A364&amp;""))</f>
        <v/>
      </c>
      <c r="P364" s="18">
        <f>IF(L364="","",IF(K364="ملغي","",ROUND(L364-O364,2)))</f>
        <v/>
      </c>
      <c r="Q364" s="6">
        <f>IF(A364&amp;""="","",IF(L364="","بيانات ناقصة",IF(K364="ملغي",IF(O364&gt;0,"ملغي - يُراجع المدفوع","ملغي"),IF(P364&gt;0,IF(O364=0,"لم يدفع","دفع جزءًا"),IF(P364&lt;0,"مدفوع زيادة","مسدد")))))</f>
        <v/>
      </c>
      <c r="R364" s="19">
        <f>IF(OR(A364&amp;""="",NOT(ISNUMBER(G364))),"",G364-'الإعدادات'!$B$4)</f>
        <v/>
      </c>
      <c r="S364" s="6">
        <f>IF(OR(R364="",K364="ملغي"),"",IF(N(P364)&lt;=0,"",IF(R364&lt;0,"سافر وعليه متبقي",IF(R364&lt;='الإعدادات'!$B$5,"سفر قريب ومتبقي",""))))</f>
        <v/>
      </c>
      <c r="T364" s="19">
        <f>IF(ISNUMBER(P364),IF(P364&gt;0,COUNTIFS($P$6:$P$1005,"&gt;"&amp;P364)+COUNTIFS($P$6:P364,P364),""),"")</f>
        <v/>
      </c>
    </row>
    <row r="365">
      <c r="A365" s="5" t="n"/>
      <c r="B365" s="13" t="n"/>
      <c r="C365" s="5" t="n"/>
      <c r="D365" s="16" t="n"/>
      <c r="E365" s="5" t="n"/>
      <c r="F365" s="5" t="n"/>
      <c r="G365" s="13" t="n"/>
      <c r="H365" s="14" t="n"/>
      <c r="I365" s="17" t="n"/>
      <c r="J365" s="17" t="n"/>
      <c r="K365" s="5" t="n"/>
      <c r="L365" s="18">
        <f>IF(OR(A365&amp;""="",NOT(ISNUMBER(H365)),NOT(ISNUMBER(I365))),"",IF(K365="ملغي",0,ROUND(H365*I365,2)))</f>
        <v/>
      </c>
      <c r="M365" s="18">
        <f>IF(L365="","",IF(K365="ملغي",0,ROUND(H365*N(J365),2)))</f>
        <v/>
      </c>
      <c r="N365" s="18">
        <f>IF(L365="","",ROUND(L365-M365,2))</f>
        <v/>
      </c>
      <c r="O365" s="18">
        <f>IF(A365&amp;""="","",SUMIFS('الدفعات'!$C$6:$C$2005,'الدفعات'!$B$6:$B$2005,A365&amp;""))</f>
        <v/>
      </c>
      <c r="P365" s="18">
        <f>IF(L365="","",IF(K365="ملغي","",ROUND(L365-O365,2)))</f>
        <v/>
      </c>
      <c r="Q365" s="6">
        <f>IF(A365&amp;""="","",IF(L365="","بيانات ناقصة",IF(K365="ملغي",IF(O365&gt;0,"ملغي - يُراجع المدفوع","ملغي"),IF(P365&gt;0,IF(O365=0,"لم يدفع","دفع جزءًا"),IF(P365&lt;0,"مدفوع زيادة","مسدد")))))</f>
        <v/>
      </c>
      <c r="R365" s="19">
        <f>IF(OR(A365&amp;""="",NOT(ISNUMBER(G365))),"",G365-'الإعدادات'!$B$4)</f>
        <v/>
      </c>
      <c r="S365" s="6">
        <f>IF(OR(R365="",K365="ملغي"),"",IF(N(P365)&lt;=0,"",IF(R365&lt;0,"سافر وعليه متبقي",IF(R365&lt;='الإعدادات'!$B$5,"سفر قريب ومتبقي",""))))</f>
        <v/>
      </c>
      <c r="T365" s="19">
        <f>IF(ISNUMBER(P365),IF(P365&gt;0,COUNTIFS($P$6:$P$1005,"&gt;"&amp;P365)+COUNTIFS($P$6:P365,P365),""),"")</f>
        <v/>
      </c>
    </row>
    <row r="366">
      <c r="A366" s="5" t="n"/>
      <c r="B366" s="13" t="n"/>
      <c r="C366" s="5" t="n"/>
      <c r="D366" s="16" t="n"/>
      <c r="E366" s="5" t="n"/>
      <c r="F366" s="5" t="n"/>
      <c r="G366" s="13" t="n"/>
      <c r="H366" s="14" t="n"/>
      <c r="I366" s="17" t="n"/>
      <c r="J366" s="17" t="n"/>
      <c r="K366" s="5" t="n"/>
      <c r="L366" s="18">
        <f>IF(OR(A366&amp;""="",NOT(ISNUMBER(H366)),NOT(ISNUMBER(I366))),"",IF(K366="ملغي",0,ROUND(H366*I366,2)))</f>
        <v/>
      </c>
      <c r="M366" s="18">
        <f>IF(L366="","",IF(K366="ملغي",0,ROUND(H366*N(J366),2)))</f>
        <v/>
      </c>
      <c r="N366" s="18">
        <f>IF(L366="","",ROUND(L366-M366,2))</f>
        <v/>
      </c>
      <c r="O366" s="18">
        <f>IF(A366&amp;""="","",SUMIFS('الدفعات'!$C$6:$C$2005,'الدفعات'!$B$6:$B$2005,A366&amp;""))</f>
        <v/>
      </c>
      <c r="P366" s="18">
        <f>IF(L366="","",IF(K366="ملغي","",ROUND(L366-O366,2)))</f>
        <v/>
      </c>
      <c r="Q366" s="6">
        <f>IF(A366&amp;""="","",IF(L366="","بيانات ناقصة",IF(K366="ملغي",IF(O366&gt;0,"ملغي - يُراجع المدفوع","ملغي"),IF(P366&gt;0,IF(O366=0,"لم يدفع","دفع جزءًا"),IF(P366&lt;0,"مدفوع زيادة","مسدد")))))</f>
        <v/>
      </c>
      <c r="R366" s="19">
        <f>IF(OR(A366&amp;""="",NOT(ISNUMBER(G366))),"",G366-'الإعدادات'!$B$4)</f>
        <v/>
      </c>
      <c r="S366" s="6">
        <f>IF(OR(R366="",K366="ملغي"),"",IF(N(P366)&lt;=0,"",IF(R366&lt;0,"سافر وعليه متبقي",IF(R366&lt;='الإعدادات'!$B$5,"سفر قريب ومتبقي",""))))</f>
        <v/>
      </c>
      <c r="T366" s="19">
        <f>IF(ISNUMBER(P366),IF(P366&gt;0,COUNTIFS($P$6:$P$1005,"&gt;"&amp;P366)+COUNTIFS($P$6:P366,P366),""),"")</f>
        <v/>
      </c>
    </row>
    <row r="367">
      <c r="A367" s="5" t="n"/>
      <c r="B367" s="13" t="n"/>
      <c r="C367" s="5" t="n"/>
      <c r="D367" s="16" t="n"/>
      <c r="E367" s="5" t="n"/>
      <c r="F367" s="5" t="n"/>
      <c r="G367" s="13" t="n"/>
      <c r="H367" s="14" t="n"/>
      <c r="I367" s="17" t="n"/>
      <c r="J367" s="17" t="n"/>
      <c r="K367" s="5" t="n"/>
      <c r="L367" s="18">
        <f>IF(OR(A367&amp;""="",NOT(ISNUMBER(H367)),NOT(ISNUMBER(I367))),"",IF(K367="ملغي",0,ROUND(H367*I367,2)))</f>
        <v/>
      </c>
      <c r="M367" s="18">
        <f>IF(L367="","",IF(K367="ملغي",0,ROUND(H367*N(J367),2)))</f>
        <v/>
      </c>
      <c r="N367" s="18">
        <f>IF(L367="","",ROUND(L367-M367,2))</f>
        <v/>
      </c>
      <c r="O367" s="18">
        <f>IF(A367&amp;""="","",SUMIFS('الدفعات'!$C$6:$C$2005,'الدفعات'!$B$6:$B$2005,A367&amp;""))</f>
        <v/>
      </c>
      <c r="P367" s="18">
        <f>IF(L367="","",IF(K367="ملغي","",ROUND(L367-O367,2)))</f>
        <v/>
      </c>
      <c r="Q367" s="6">
        <f>IF(A367&amp;""="","",IF(L367="","بيانات ناقصة",IF(K367="ملغي",IF(O367&gt;0,"ملغي - يُراجع المدفوع","ملغي"),IF(P367&gt;0,IF(O367=0,"لم يدفع","دفع جزءًا"),IF(P367&lt;0,"مدفوع زيادة","مسدد")))))</f>
        <v/>
      </c>
      <c r="R367" s="19">
        <f>IF(OR(A367&amp;""="",NOT(ISNUMBER(G367))),"",G367-'الإعدادات'!$B$4)</f>
        <v/>
      </c>
      <c r="S367" s="6">
        <f>IF(OR(R367="",K367="ملغي"),"",IF(N(P367)&lt;=0,"",IF(R367&lt;0,"سافر وعليه متبقي",IF(R367&lt;='الإعدادات'!$B$5,"سفر قريب ومتبقي",""))))</f>
        <v/>
      </c>
      <c r="T367" s="19">
        <f>IF(ISNUMBER(P367),IF(P367&gt;0,COUNTIFS($P$6:$P$1005,"&gt;"&amp;P367)+COUNTIFS($P$6:P367,P367),""),"")</f>
        <v/>
      </c>
    </row>
    <row r="368">
      <c r="A368" s="5" t="n"/>
      <c r="B368" s="13" t="n"/>
      <c r="C368" s="5" t="n"/>
      <c r="D368" s="16" t="n"/>
      <c r="E368" s="5" t="n"/>
      <c r="F368" s="5" t="n"/>
      <c r="G368" s="13" t="n"/>
      <c r="H368" s="14" t="n"/>
      <c r="I368" s="17" t="n"/>
      <c r="J368" s="17" t="n"/>
      <c r="K368" s="5" t="n"/>
      <c r="L368" s="18">
        <f>IF(OR(A368&amp;""="",NOT(ISNUMBER(H368)),NOT(ISNUMBER(I368))),"",IF(K368="ملغي",0,ROUND(H368*I368,2)))</f>
        <v/>
      </c>
      <c r="M368" s="18">
        <f>IF(L368="","",IF(K368="ملغي",0,ROUND(H368*N(J368),2)))</f>
        <v/>
      </c>
      <c r="N368" s="18">
        <f>IF(L368="","",ROUND(L368-M368,2))</f>
        <v/>
      </c>
      <c r="O368" s="18">
        <f>IF(A368&amp;""="","",SUMIFS('الدفعات'!$C$6:$C$2005,'الدفعات'!$B$6:$B$2005,A368&amp;""))</f>
        <v/>
      </c>
      <c r="P368" s="18">
        <f>IF(L368="","",IF(K368="ملغي","",ROUND(L368-O368,2)))</f>
        <v/>
      </c>
      <c r="Q368" s="6">
        <f>IF(A368&amp;""="","",IF(L368="","بيانات ناقصة",IF(K368="ملغي",IF(O368&gt;0,"ملغي - يُراجع المدفوع","ملغي"),IF(P368&gt;0,IF(O368=0,"لم يدفع","دفع جزءًا"),IF(P368&lt;0,"مدفوع زيادة","مسدد")))))</f>
        <v/>
      </c>
      <c r="R368" s="19">
        <f>IF(OR(A368&amp;""="",NOT(ISNUMBER(G368))),"",G368-'الإعدادات'!$B$4)</f>
        <v/>
      </c>
      <c r="S368" s="6">
        <f>IF(OR(R368="",K368="ملغي"),"",IF(N(P368)&lt;=0,"",IF(R368&lt;0,"سافر وعليه متبقي",IF(R368&lt;='الإعدادات'!$B$5,"سفر قريب ومتبقي",""))))</f>
        <v/>
      </c>
      <c r="T368" s="19">
        <f>IF(ISNUMBER(P368),IF(P368&gt;0,COUNTIFS($P$6:$P$1005,"&gt;"&amp;P368)+COUNTIFS($P$6:P368,P368),""),"")</f>
        <v/>
      </c>
    </row>
    <row r="369">
      <c r="A369" s="5" t="n"/>
      <c r="B369" s="13" t="n"/>
      <c r="C369" s="5" t="n"/>
      <c r="D369" s="16" t="n"/>
      <c r="E369" s="5" t="n"/>
      <c r="F369" s="5" t="n"/>
      <c r="G369" s="13" t="n"/>
      <c r="H369" s="14" t="n"/>
      <c r="I369" s="17" t="n"/>
      <c r="J369" s="17" t="n"/>
      <c r="K369" s="5" t="n"/>
      <c r="L369" s="18">
        <f>IF(OR(A369&amp;""="",NOT(ISNUMBER(H369)),NOT(ISNUMBER(I369))),"",IF(K369="ملغي",0,ROUND(H369*I369,2)))</f>
        <v/>
      </c>
      <c r="M369" s="18">
        <f>IF(L369="","",IF(K369="ملغي",0,ROUND(H369*N(J369),2)))</f>
        <v/>
      </c>
      <c r="N369" s="18">
        <f>IF(L369="","",ROUND(L369-M369,2))</f>
        <v/>
      </c>
      <c r="O369" s="18">
        <f>IF(A369&amp;""="","",SUMIFS('الدفعات'!$C$6:$C$2005,'الدفعات'!$B$6:$B$2005,A369&amp;""))</f>
        <v/>
      </c>
      <c r="P369" s="18">
        <f>IF(L369="","",IF(K369="ملغي","",ROUND(L369-O369,2)))</f>
        <v/>
      </c>
      <c r="Q369" s="6">
        <f>IF(A369&amp;""="","",IF(L369="","بيانات ناقصة",IF(K369="ملغي",IF(O369&gt;0,"ملغي - يُراجع المدفوع","ملغي"),IF(P369&gt;0,IF(O369=0,"لم يدفع","دفع جزءًا"),IF(P369&lt;0,"مدفوع زيادة","مسدد")))))</f>
        <v/>
      </c>
      <c r="R369" s="19">
        <f>IF(OR(A369&amp;""="",NOT(ISNUMBER(G369))),"",G369-'الإعدادات'!$B$4)</f>
        <v/>
      </c>
      <c r="S369" s="6">
        <f>IF(OR(R369="",K369="ملغي"),"",IF(N(P369)&lt;=0,"",IF(R369&lt;0,"سافر وعليه متبقي",IF(R369&lt;='الإعدادات'!$B$5,"سفر قريب ومتبقي",""))))</f>
        <v/>
      </c>
      <c r="T369" s="19">
        <f>IF(ISNUMBER(P369),IF(P369&gt;0,COUNTIFS($P$6:$P$1005,"&gt;"&amp;P369)+COUNTIFS($P$6:P369,P369),""),"")</f>
        <v/>
      </c>
    </row>
    <row r="370">
      <c r="A370" s="5" t="n"/>
      <c r="B370" s="13" t="n"/>
      <c r="C370" s="5" t="n"/>
      <c r="D370" s="16" t="n"/>
      <c r="E370" s="5" t="n"/>
      <c r="F370" s="5" t="n"/>
      <c r="G370" s="13" t="n"/>
      <c r="H370" s="14" t="n"/>
      <c r="I370" s="17" t="n"/>
      <c r="J370" s="17" t="n"/>
      <c r="K370" s="5" t="n"/>
      <c r="L370" s="18">
        <f>IF(OR(A370&amp;""="",NOT(ISNUMBER(H370)),NOT(ISNUMBER(I370))),"",IF(K370="ملغي",0,ROUND(H370*I370,2)))</f>
        <v/>
      </c>
      <c r="M370" s="18">
        <f>IF(L370="","",IF(K370="ملغي",0,ROUND(H370*N(J370),2)))</f>
        <v/>
      </c>
      <c r="N370" s="18">
        <f>IF(L370="","",ROUND(L370-M370,2))</f>
        <v/>
      </c>
      <c r="O370" s="18">
        <f>IF(A370&amp;""="","",SUMIFS('الدفعات'!$C$6:$C$2005,'الدفعات'!$B$6:$B$2005,A370&amp;""))</f>
        <v/>
      </c>
      <c r="P370" s="18">
        <f>IF(L370="","",IF(K370="ملغي","",ROUND(L370-O370,2)))</f>
        <v/>
      </c>
      <c r="Q370" s="6">
        <f>IF(A370&amp;""="","",IF(L370="","بيانات ناقصة",IF(K370="ملغي",IF(O370&gt;0,"ملغي - يُراجع المدفوع","ملغي"),IF(P370&gt;0,IF(O370=0,"لم يدفع","دفع جزءًا"),IF(P370&lt;0,"مدفوع زيادة","مسدد")))))</f>
        <v/>
      </c>
      <c r="R370" s="19">
        <f>IF(OR(A370&amp;""="",NOT(ISNUMBER(G370))),"",G370-'الإعدادات'!$B$4)</f>
        <v/>
      </c>
      <c r="S370" s="6">
        <f>IF(OR(R370="",K370="ملغي"),"",IF(N(P370)&lt;=0,"",IF(R370&lt;0,"سافر وعليه متبقي",IF(R370&lt;='الإعدادات'!$B$5,"سفر قريب ومتبقي",""))))</f>
        <v/>
      </c>
      <c r="T370" s="19">
        <f>IF(ISNUMBER(P370),IF(P370&gt;0,COUNTIFS($P$6:$P$1005,"&gt;"&amp;P370)+COUNTIFS($P$6:P370,P370),""),"")</f>
        <v/>
      </c>
    </row>
    <row r="371">
      <c r="A371" s="5" t="n"/>
      <c r="B371" s="13" t="n"/>
      <c r="C371" s="5" t="n"/>
      <c r="D371" s="16" t="n"/>
      <c r="E371" s="5" t="n"/>
      <c r="F371" s="5" t="n"/>
      <c r="G371" s="13" t="n"/>
      <c r="H371" s="14" t="n"/>
      <c r="I371" s="17" t="n"/>
      <c r="J371" s="17" t="n"/>
      <c r="K371" s="5" t="n"/>
      <c r="L371" s="18">
        <f>IF(OR(A371&amp;""="",NOT(ISNUMBER(H371)),NOT(ISNUMBER(I371))),"",IF(K371="ملغي",0,ROUND(H371*I371,2)))</f>
        <v/>
      </c>
      <c r="M371" s="18">
        <f>IF(L371="","",IF(K371="ملغي",0,ROUND(H371*N(J371),2)))</f>
        <v/>
      </c>
      <c r="N371" s="18">
        <f>IF(L371="","",ROUND(L371-M371,2))</f>
        <v/>
      </c>
      <c r="O371" s="18">
        <f>IF(A371&amp;""="","",SUMIFS('الدفعات'!$C$6:$C$2005,'الدفعات'!$B$6:$B$2005,A371&amp;""))</f>
        <v/>
      </c>
      <c r="P371" s="18">
        <f>IF(L371="","",IF(K371="ملغي","",ROUND(L371-O371,2)))</f>
        <v/>
      </c>
      <c r="Q371" s="6">
        <f>IF(A371&amp;""="","",IF(L371="","بيانات ناقصة",IF(K371="ملغي",IF(O371&gt;0,"ملغي - يُراجع المدفوع","ملغي"),IF(P371&gt;0,IF(O371=0,"لم يدفع","دفع جزءًا"),IF(P371&lt;0,"مدفوع زيادة","مسدد")))))</f>
        <v/>
      </c>
      <c r="R371" s="19">
        <f>IF(OR(A371&amp;""="",NOT(ISNUMBER(G371))),"",G371-'الإعدادات'!$B$4)</f>
        <v/>
      </c>
      <c r="S371" s="6">
        <f>IF(OR(R371="",K371="ملغي"),"",IF(N(P371)&lt;=0,"",IF(R371&lt;0,"سافر وعليه متبقي",IF(R371&lt;='الإعدادات'!$B$5,"سفر قريب ومتبقي",""))))</f>
        <v/>
      </c>
      <c r="T371" s="19">
        <f>IF(ISNUMBER(P371),IF(P371&gt;0,COUNTIFS($P$6:$P$1005,"&gt;"&amp;P371)+COUNTIFS($P$6:P371,P371),""),"")</f>
        <v/>
      </c>
    </row>
    <row r="372">
      <c r="A372" s="5" t="n"/>
      <c r="B372" s="13" t="n"/>
      <c r="C372" s="5" t="n"/>
      <c r="D372" s="16" t="n"/>
      <c r="E372" s="5" t="n"/>
      <c r="F372" s="5" t="n"/>
      <c r="G372" s="13" t="n"/>
      <c r="H372" s="14" t="n"/>
      <c r="I372" s="17" t="n"/>
      <c r="J372" s="17" t="n"/>
      <c r="K372" s="5" t="n"/>
      <c r="L372" s="18">
        <f>IF(OR(A372&amp;""="",NOT(ISNUMBER(H372)),NOT(ISNUMBER(I372))),"",IF(K372="ملغي",0,ROUND(H372*I372,2)))</f>
        <v/>
      </c>
      <c r="M372" s="18">
        <f>IF(L372="","",IF(K372="ملغي",0,ROUND(H372*N(J372),2)))</f>
        <v/>
      </c>
      <c r="N372" s="18">
        <f>IF(L372="","",ROUND(L372-M372,2))</f>
        <v/>
      </c>
      <c r="O372" s="18">
        <f>IF(A372&amp;""="","",SUMIFS('الدفعات'!$C$6:$C$2005,'الدفعات'!$B$6:$B$2005,A372&amp;""))</f>
        <v/>
      </c>
      <c r="P372" s="18">
        <f>IF(L372="","",IF(K372="ملغي","",ROUND(L372-O372,2)))</f>
        <v/>
      </c>
      <c r="Q372" s="6">
        <f>IF(A372&amp;""="","",IF(L372="","بيانات ناقصة",IF(K372="ملغي",IF(O372&gt;0,"ملغي - يُراجع المدفوع","ملغي"),IF(P372&gt;0,IF(O372=0,"لم يدفع","دفع جزءًا"),IF(P372&lt;0,"مدفوع زيادة","مسدد")))))</f>
        <v/>
      </c>
      <c r="R372" s="19">
        <f>IF(OR(A372&amp;""="",NOT(ISNUMBER(G372))),"",G372-'الإعدادات'!$B$4)</f>
        <v/>
      </c>
      <c r="S372" s="6">
        <f>IF(OR(R372="",K372="ملغي"),"",IF(N(P372)&lt;=0,"",IF(R372&lt;0,"سافر وعليه متبقي",IF(R372&lt;='الإعدادات'!$B$5,"سفر قريب ومتبقي",""))))</f>
        <v/>
      </c>
      <c r="T372" s="19">
        <f>IF(ISNUMBER(P372),IF(P372&gt;0,COUNTIFS($P$6:$P$1005,"&gt;"&amp;P372)+COUNTIFS($P$6:P372,P372),""),"")</f>
        <v/>
      </c>
    </row>
    <row r="373">
      <c r="A373" s="5" t="n"/>
      <c r="B373" s="13" t="n"/>
      <c r="C373" s="5" t="n"/>
      <c r="D373" s="16" t="n"/>
      <c r="E373" s="5" t="n"/>
      <c r="F373" s="5" t="n"/>
      <c r="G373" s="13" t="n"/>
      <c r="H373" s="14" t="n"/>
      <c r="I373" s="17" t="n"/>
      <c r="J373" s="17" t="n"/>
      <c r="K373" s="5" t="n"/>
      <c r="L373" s="18">
        <f>IF(OR(A373&amp;""="",NOT(ISNUMBER(H373)),NOT(ISNUMBER(I373))),"",IF(K373="ملغي",0,ROUND(H373*I373,2)))</f>
        <v/>
      </c>
      <c r="M373" s="18">
        <f>IF(L373="","",IF(K373="ملغي",0,ROUND(H373*N(J373),2)))</f>
        <v/>
      </c>
      <c r="N373" s="18">
        <f>IF(L373="","",ROUND(L373-M373,2))</f>
        <v/>
      </c>
      <c r="O373" s="18">
        <f>IF(A373&amp;""="","",SUMIFS('الدفعات'!$C$6:$C$2005,'الدفعات'!$B$6:$B$2005,A373&amp;""))</f>
        <v/>
      </c>
      <c r="P373" s="18">
        <f>IF(L373="","",IF(K373="ملغي","",ROUND(L373-O373,2)))</f>
        <v/>
      </c>
      <c r="Q373" s="6">
        <f>IF(A373&amp;""="","",IF(L373="","بيانات ناقصة",IF(K373="ملغي",IF(O373&gt;0,"ملغي - يُراجع المدفوع","ملغي"),IF(P373&gt;0,IF(O373=0,"لم يدفع","دفع جزءًا"),IF(P373&lt;0,"مدفوع زيادة","مسدد")))))</f>
        <v/>
      </c>
      <c r="R373" s="19">
        <f>IF(OR(A373&amp;""="",NOT(ISNUMBER(G373))),"",G373-'الإعدادات'!$B$4)</f>
        <v/>
      </c>
      <c r="S373" s="6">
        <f>IF(OR(R373="",K373="ملغي"),"",IF(N(P373)&lt;=0,"",IF(R373&lt;0,"سافر وعليه متبقي",IF(R373&lt;='الإعدادات'!$B$5,"سفر قريب ومتبقي",""))))</f>
        <v/>
      </c>
      <c r="T373" s="19">
        <f>IF(ISNUMBER(P373),IF(P373&gt;0,COUNTIFS($P$6:$P$1005,"&gt;"&amp;P373)+COUNTIFS($P$6:P373,P373),""),"")</f>
        <v/>
      </c>
    </row>
    <row r="374">
      <c r="A374" s="5" t="n"/>
      <c r="B374" s="13" t="n"/>
      <c r="C374" s="5" t="n"/>
      <c r="D374" s="16" t="n"/>
      <c r="E374" s="5" t="n"/>
      <c r="F374" s="5" t="n"/>
      <c r="G374" s="13" t="n"/>
      <c r="H374" s="14" t="n"/>
      <c r="I374" s="17" t="n"/>
      <c r="J374" s="17" t="n"/>
      <c r="K374" s="5" t="n"/>
      <c r="L374" s="18">
        <f>IF(OR(A374&amp;""="",NOT(ISNUMBER(H374)),NOT(ISNUMBER(I374))),"",IF(K374="ملغي",0,ROUND(H374*I374,2)))</f>
        <v/>
      </c>
      <c r="M374" s="18">
        <f>IF(L374="","",IF(K374="ملغي",0,ROUND(H374*N(J374),2)))</f>
        <v/>
      </c>
      <c r="N374" s="18">
        <f>IF(L374="","",ROUND(L374-M374,2))</f>
        <v/>
      </c>
      <c r="O374" s="18">
        <f>IF(A374&amp;""="","",SUMIFS('الدفعات'!$C$6:$C$2005,'الدفعات'!$B$6:$B$2005,A374&amp;""))</f>
        <v/>
      </c>
      <c r="P374" s="18">
        <f>IF(L374="","",IF(K374="ملغي","",ROUND(L374-O374,2)))</f>
        <v/>
      </c>
      <c r="Q374" s="6">
        <f>IF(A374&amp;""="","",IF(L374="","بيانات ناقصة",IF(K374="ملغي",IF(O374&gt;0,"ملغي - يُراجع المدفوع","ملغي"),IF(P374&gt;0,IF(O374=0,"لم يدفع","دفع جزءًا"),IF(P374&lt;0,"مدفوع زيادة","مسدد")))))</f>
        <v/>
      </c>
      <c r="R374" s="19">
        <f>IF(OR(A374&amp;""="",NOT(ISNUMBER(G374))),"",G374-'الإعدادات'!$B$4)</f>
        <v/>
      </c>
      <c r="S374" s="6">
        <f>IF(OR(R374="",K374="ملغي"),"",IF(N(P374)&lt;=0,"",IF(R374&lt;0,"سافر وعليه متبقي",IF(R374&lt;='الإعدادات'!$B$5,"سفر قريب ومتبقي",""))))</f>
        <v/>
      </c>
      <c r="T374" s="19">
        <f>IF(ISNUMBER(P374),IF(P374&gt;0,COUNTIFS($P$6:$P$1005,"&gt;"&amp;P374)+COUNTIFS($P$6:P374,P374),""),"")</f>
        <v/>
      </c>
    </row>
    <row r="375">
      <c r="A375" s="5" t="n"/>
      <c r="B375" s="13" t="n"/>
      <c r="C375" s="5" t="n"/>
      <c r="D375" s="16" t="n"/>
      <c r="E375" s="5" t="n"/>
      <c r="F375" s="5" t="n"/>
      <c r="G375" s="13" t="n"/>
      <c r="H375" s="14" t="n"/>
      <c r="I375" s="17" t="n"/>
      <c r="J375" s="17" t="n"/>
      <c r="K375" s="5" t="n"/>
      <c r="L375" s="18">
        <f>IF(OR(A375&amp;""="",NOT(ISNUMBER(H375)),NOT(ISNUMBER(I375))),"",IF(K375="ملغي",0,ROUND(H375*I375,2)))</f>
        <v/>
      </c>
      <c r="M375" s="18">
        <f>IF(L375="","",IF(K375="ملغي",0,ROUND(H375*N(J375),2)))</f>
        <v/>
      </c>
      <c r="N375" s="18">
        <f>IF(L375="","",ROUND(L375-M375,2))</f>
        <v/>
      </c>
      <c r="O375" s="18">
        <f>IF(A375&amp;""="","",SUMIFS('الدفعات'!$C$6:$C$2005,'الدفعات'!$B$6:$B$2005,A375&amp;""))</f>
        <v/>
      </c>
      <c r="P375" s="18">
        <f>IF(L375="","",IF(K375="ملغي","",ROUND(L375-O375,2)))</f>
        <v/>
      </c>
      <c r="Q375" s="6">
        <f>IF(A375&amp;""="","",IF(L375="","بيانات ناقصة",IF(K375="ملغي",IF(O375&gt;0,"ملغي - يُراجع المدفوع","ملغي"),IF(P375&gt;0,IF(O375=0,"لم يدفع","دفع جزءًا"),IF(P375&lt;0,"مدفوع زيادة","مسدد")))))</f>
        <v/>
      </c>
      <c r="R375" s="19">
        <f>IF(OR(A375&amp;""="",NOT(ISNUMBER(G375))),"",G375-'الإعدادات'!$B$4)</f>
        <v/>
      </c>
      <c r="S375" s="6">
        <f>IF(OR(R375="",K375="ملغي"),"",IF(N(P375)&lt;=0,"",IF(R375&lt;0,"سافر وعليه متبقي",IF(R375&lt;='الإعدادات'!$B$5,"سفر قريب ومتبقي",""))))</f>
        <v/>
      </c>
      <c r="T375" s="19">
        <f>IF(ISNUMBER(P375),IF(P375&gt;0,COUNTIFS($P$6:$P$1005,"&gt;"&amp;P375)+COUNTIFS($P$6:P375,P375),""),"")</f>
        <v/>
      </c>
    </row>
    <row r="376">
      <c r="A376" s="5" t="n"/>
      <c r="B376" s="13" t="n"/>
      <c r="C376" s="5" t="n"/>
      <c r="D376" s="16" t="n"/>
      <c r="E376" s="5" t="n"/>
      <c r="F376" s="5" t="n"/>
      <c r="G376" s="13" t="n"/>
      <c r="H376" s="14" t="n"/>
      <c r="I376" s="17" t="n"/>
      <c r="J376" s="17" t="n"/>
      <c r="K376" s="5" t="n"/>
      <c r="L376" s="18">
        <f>IF(OR(A376&amp;""="",NOT(ISNUMBER(H376)),NOT(ISNUMBER(I376))),"",IF(K376="ملغي",0,ROUND(H376*I376,2)))</f>
        <v/>
      </c>
      <c r="M376" s="18">
        <f>IF(L376="","",IF(K376="ملغي",0,ROUND(H376*N(J376),2)))</f>
        <v/>
      </c>
      <c r="N376" s="18">
        <f>IF(L376="","",ROUND(L376-M376,2))</f>
        <v/>
      </c>
      <c r="O376" s="18">
        <f>IF(A376&amp;""="","",SUMIFS('الدفعات'!$C$6:$C$2005,'الدفعات'!$B$6:$B$2005,A376&amp;""))</f>
        <v/>
      </c>
      <c r="P376" s="18">
        <f>IF(L376="","",IF(K376="ملغي","",ROUND(L376-O376,2)))</f>
        <v/>
      </c>
      <c r="Q376" s="6">
        <f>IF(A376&amp;""="","",IF(L376="","بيانات ناقصة",IF(K376="ملغي",IF(O376&gt;0,"ملغي - يُراجع المدفوع","ملغي"),IF(P376&gt;0,IF(O376=0,"لم يدفع","دفع جزءًا"),IF(P376&lt;0,"مدفوع زيادة","مسدد")))))</f>
        <v/>
      </c>
      <c r="R376" s="19">
        <f>IF(OR(A376&amp;""="",NOT(ISNUMBER(G376))),"",G376-'الإعدادات'!$B$4)</f>
        <v/>
      </c>
      <c r="S376" s="6">
        <f>IF(OR(R376="",K376="ملغي"),"",IF(N(P376)&lt;=0,"",IF(R376&lt;0,"سافر وعليه متبقي",IF(R376&lt;='الإعدادات'!$B$5,"سفر قريب ومتبقي",""))))</f>
        <v/>
      </c>
      <c r="T376" s="19">
        <f>IF(ISNUMBER(P376),IF(P376&gt;0,COUNTIFS($P$6:$P$1005,"&gt;"&amp;P376)+COUNTIFS($P$6:P376,P376),""),"")</f>
        <v/>
      </c>
    </row>
    <row r="377">
      <c r="A377" s="5" t="n"/>
      <c r="B377" s="13" t="n"/>
      <c r="C377" s="5" t="n"/>
      <c r="D377" s="16" t="n"/>
      <c r="E377" s="5" t="n"/>
      <c r="F377" s="5" t="n"/>
      <c r="G377" s="13" t="n"/>
      <c r="H377" s="14" t="n"/>
      <c r="I377" s="17" t="n"/>
      <c r="J377" s="17" t="n"/>
      <c r="K377" s="5" t="n"/>
      <c r="L377" s="18">
        <f>IF(OR(A377&amp;""="",NOT(ISNUMBER(H377)),NOT(ISNUMBER(I377))),"",IF(K377="ملغي",0,ROUND(H377*I377,2)))</f>
        <v/>
      </c>
      <c r="M377" s="18">
        <f>IF(L377="","",IF(K377="ملغي",0,ROUND(H377*N(J377),2)))</f>
        <v/>
      </c>
      <c r="N377" s="18">
        <f>IF(L377="","",ROUND(L377-M377,2))</f>
        <v/>
      </c>
      <c r="O377" s="18">
        <f>IF(A377&amp;""="","",SUMIFS('الدفعات'!$C$6:$C$2005,'الدفعات'!$B$6:$B$2005,A377&amp;""))</f>
        <v/>
      </c>
      <c r="P377" s="18">
        <f>IF(L377="","",IF(K377="ملغي","",ROUND(L377-O377,2)))</f>
        <v/>
      </c>
      <c r="Q377" s="6">
        <f>IF(A377&amp;""="","",IF(L377="","بيانات ناقصة",IF(K377="ملغي",IF(O377&gt;0,"ملغي - يُراجع المدفوع","ملغي"),IF(P377&gt;0,IF(O377=0,"لم يدفع","دفع جزءًا"),IF(P377&lt;0,"مدفوع زيادة","مسدد")))))</f>
        <v/>
      </c>
      <c r="R377" s="19">
        <f>IF(OR(A377&amp;""="",NOT(ISNUMBER(G377))),"",G377-'الإعدادات'!$B$4)</f>
        <v/>
      </c>
      <c r="S377" s="6">
        <f>IF(OR(R377="",K377="ملغي"),"",IF(N(P377)&lt;=0,"",IF(R377&lt;0,"سافر وعليه متبقي",IF(R377&lt;='الإعدادات'!$B$5,"سفر قريب ومتبقي",""))))</f>
        <v/>
      </c>
      <c r="T377" s="19">
        <f>IF(ISNUMBER(P377),IF(P377&gt;0,COUNTIFS($P$6:$P$1005,"&gt;"&amp;P377)+COUNTIFS($P$6:P377,P377),""),"")</f>
        <v/>
      </c>
    </row>
    <row r="378">
      <c r="A378" s="5" t="n"/>
      <c r="B378" s="13" t="n"/>
      <c r="C378" s="5" t="n"/>
      <c r="D378" s="16" t="n"/>
      <c r="E378" s="5" t="n"/>
      <c r="F378" s="5" t="n"/>
      <c r="G378" s="13" t="n"/>
      <c r="H378" s="14" t="n"/>
      <c r="I378" s="17" t="n"/>
      <c r="J378" s="17" t="n"/>
      <c r="K378" s="5" t="n"/>
      <c r="L378" s="18">
        <f>IF(OR(A378&amp;""="",NOT(ISNUMBER(H378)),NOT(ISNUMBER(I378))),"",IF(K378="ملغي",0,ROUND(H378*I378,2)))</f>
        <v/>
      </c>
      <c r="M378" s="18">
        <f>IF(L378="","",IF(K378="ملغي",0,ROUND(H378*N(J378),2)))</f>
        <v/>
      </c>
      <c r="N378" s="18">
        <f>IF(L378="","",ROUND(L378-M378,2))</f>
        <v/>
      </c>
      <c r="O378" s="18">
        <f>IF(A378&amp;""="","",SUMIFS('الدفعات'!$C$6:$C$2005,'الدفعات'!$B$6:$B$2005,A378&amp;""))</f>
        <v/>
      </c>
      <c r="P378" s="18">
        <f>IF(L378="","",IF(K378="ملغي","",ROUND(L378-O378,2)))</f>
        <v/>
      </c>
      <c r="Q378" s="6">
        <f>IF(A378&amp;""="","",IF(L378="","بيانات ناقصة",IF(K378="ملغي",IF(O378&gt;0,"ملغي - يُراجع المدفوع","ملغي"),IF(P378&gt;0,IF(O378=0,"لم يدفع","دفع جزءًا"),IF(P378&lt;0,"مدفوع زيادة","مسدد")))))</f>
        <v/>
      </c>
      <c r="R378" s="19">
        <f>IF(OR(A378&amp;""="",NOT(ISNUMBER(G378))),"",G378-'الإعدادات'!$B$4)</f>
        <v/>
      </c>
      <c r="S378" s="6">
        <f>IF(OR(R378="",K378="ملغي"),"",IF(N(P378)&lt;=0,"",IF(R378&lt;0,"سافر وعليه متبقي",IF(R378&lt;='الإعدادات'!$B$5,"سفر قريب ومتبقي",""))))</f>
        <v/>
      </c>
      <c r="T378" s="19">
        <f>IF(ISNUMBER(P378),IF(P378&gt;0,COUNTIFS($P$6:$P$1005,"&gt;"&amp;P378)+COUNTIFS($P$6:P378,P378),""),"")</f>
        <v/>
      </c>
    </row>
    <row r="379">
      <c r="A379" s="5" t="n"/>
      <c r="B379" s="13" t="n"/>
      <c r="C379" s="5" t="n"/>
      <c r="D379" s="16" t="n"/>
      <c r="E379" s="5" t="n"/>
      <c r="F379" s="5" t="n"/>
      <c r="G379" s="13" t="n"/>
      <c r="H379" s="14" t="n"/>
      <c r="I379" s="17" t="n"/>
      <c r="J379" s="17" t="n"/>
      <c r="K379" s="5" t="n"/>
      <c r="L379" s="18">
        <f>IF(OR(A379&amp;""="",NOT(ISNUMBER(H379)),NOT(ISNUMBER(I379))),"",IF(K379="ملغي",0,ROUND(H379*I379,2)))</f>
        <v/>
      </c>
      <c r="M379" s="18">
        <f>IF(L379="","",IF(K379="ملغي",0,ROUND(H379*N(J379),2)))</f>
        <v/>
      </c>
      <c r="N379" s="18">
        <f>IF(L379="","",ROUND(L379-M379,2))</f>
        <v/>
      </c>
      <c r="O379" s="18">
        <f>IF(A379&amp;""="","",SUMIFS('الدفعات'!$C$6:$C$2005,'الدفعات'!$B$6:$B$2005,A379&amp;""))</f>
        <v/>
      </c>
      <c r="P379" s="18">
        <f>IF(L379="","",IF(K379="ملغي","",ROUND(L379-O379,2)))</f>
        <v/>
      </c>
      <c r="Q379" s="6">
        <f>IF(A379&amp;""="","",IF(L379="","بيانات ناقصة",IF(K379="ملغي",IF(O379&gt;0,"ملغي - يُراجع المدفوع","ملغي"),IF(P379&gt;0,IF(O379=0,"لم يدفع","دفع جزءًا"),IF(P379&lt;0,"مدفوع زيادة","مسدد")))))</f>
        <v/>
      </c>
      <c r="R379" s="19">
        <f>IF(OR(A379&amp;""="",NOT(ISNUMBER(G379))),"",G379-'الإعدادات'!$B$4)</f>
        <v/>
      </c>
      <c r="S379" s="6">
        <f>IF(OR(R379="",K379="ملغي"),"",IF(N(P379)&lt;=0,"",IF(R379&lt;0,"سافر وعليه متبقي",IF(R379&lt;='الإعدادات'!$B$5,"سفر قريب ومتبقي",""))))</f>
        <v/>
      </c>
      <c r="T379" s="19">
        <f>IF(ISNUMBER(P379),IF(P379&gt;0,COUNTIFS($P$6:$P$1005,"&gt;"&amp;P379)+COUNTIFS($P$6:P379,P379),""),"")</f>
        <v/>
      </c>
    </row>
    <row r="380">
      <c r="A380" s="5" t="n"/>
      <c r="B380" s="13" t="n"/>
      <c r="C380" s="5" t="n"/>
      <c r="D380" s="16" t="n"/>
      <c r="E380" s="5" t="n"/>
      <c r="F380" s="5" t="n"/>
      <c r="G380" s="13" t="n"/>
      <c r="H380" s="14" t="n"/>
      <c r="I380" s="17" t="n"/>
      <c r="J380" s="17" t="n"/>
      <c r="K380" s="5" t="n"/>
      <c r="L380" s="18">
        <f>IF(OR(A380&amp;""="",NOT(ISNUMBER(H380)),NOT(ISNUMBER(I380))),"",IF(K380="ملغي",0,ROUND(H380*I380,2)))</f>
        <v/>
      </c>
      <c r="M380" s="18">
        <f>IF(L380="","",IF(K380="ملغي",0,ROUND(H380*N(J380),2)))</f>
        <v/>
      </c>
      <c r="N380" s="18">
        <f>IF(L380="","",ROUND(L380-M380,2))</f>
        <v/>
      </c>
      <c r="O380" s="18">
        <f>IF(A380&amp;""="","",SUMIFS('الدفعات'!$C$6:$C$2005,'الدفعات'!$B$6:$B$2005,A380&amp;""))</f>
        <v/>
      </c>
      <c r="P380" s="18">
        <f>IF(L380="","",IF(K380="ملغي","",ROUND(L380-O380,2)))</f>
        <v/>
      </c>
      <c r="Q380" s="6">
        <f>IF(A380&amp;""="","",IF(L380="","بيانات ناقصة",IF(K380="ملغي",IF(O380&gt;0,"ملغي - يُراجع المدفوع","ملغي"),IF(P380&gt;0,IF(O380=0,"لم يدفع","دفع جزءًا"),IF(P380&lt;0,"مدفوع زيادة","مسدد")))))</f>
        <v/>
      </c>
      <c r="R380" s="19">
        <f>IF(OR(A380&amp;""="",NOT(ISNUMBER(G380))),"",G380-'الإعدادات'!$B$4)</f>
        <v/>
      </c>
      <c r="S380" s="6">
        <f>IF(OR(R380="",K380="ملغي"),"",IF(N(P380)&lt;=0,"",IF(R380&lt;0,"سافر وعليه متبقي",IF(R380&lt;='الإعدادات'!$B$5,"سفر قريب ومتبقي",""))))</f>
        <v/>
      </c>
      <c r="T380" s="19">
        <f>IF(ISNUMBER(P380),IF(P380&gt;0,COUNTIFS($P$6:$P$1005,"&gt;"&amp;P380)+COUNTIFS($P$6:P380,P380),""),"")</f>
        <v/>
      </c>
    </row>
    <row r="381">
      <c r="A381" s="5" t="n"/>
      <c r="B381" s="13" t="n"/>
      <c r="C381" s="5" t="n"/>
      <c r="D381" s="16" t="n"/>
      <c r="E381" s="5" t="n"/>
      <c r="F381" s="5" t="n"/>
      <c r="G381" s="13" t="n"/>
      <c r="H381" s="14" t="n"/>
      <c r="I381" s="17" t="n"/>
      <c r="J381" s="17" t="n"/>
      <c r="K381" s="5" t="n"/>
      <c r="L381" s="18">
        <f>IF(OR(A381&amp;""="",NOT(ISNUMBER(H381)),NOT(ISNUMBER(I381))),"",IF(K381="ملغي",0,ROUND(H381*I381,2)))</f>
        <v/>
      </c>
      <c r="M381" s="18">
        <f>IF(L381="","",IF(K381="ملغي",0,ROUND(H381*N(J381),2)))</f>
        <v/>
      </c>
      <c r="N381" s="18">
        <f>IF(L381="","",ROUND(L381-M381,2))</f>
        <v/>
      </c>
      <c r="O381" s="18">
        <f>IF(A381&amp;""="","",SUMIFS('الدفعات'!$C$6:$C$2005,'الدفعات'!$B$6:$B$2005,A381&amp;""))</f>
        <v/>
      </c>
      <c r="P381" s="18">
        <f>IF(L381="","",IF(K381="ملغي","",ROUND(L381-O381,2)))</f>
        <v/>
      </c>
      <c r="Q381" s="6">
        <f>IF(A381&amp;""="","",IF(L381="","بيانات ناقصة",IF(K381="ملغي",IF(O381&gt;0,"ملغي - يُراجع المدفوع","ملغي"),IF(P381&gt;0,IF(O381=0,"لم يدفع","دفع جزءًا"),IF(P381&lt;0,"مدفوع زيادة","مسدد")))))</f>
        <v/>
      </c>
      <c r="R381" s="19">
        <f>IF(OR(A381&amp;""="",NOT(ISNUMBER(G381))),"",G381-'الإعدادات'!$B$4)</f>
        <v/>
      </c>
      <c r="S381" s="6">
        <f>IF(OR(R381="",K381="ملغي"),"",IF(N(P381)&lt;=0,"",IF(R381&lt;0,"سافر وعليه متبقي",IF(R381&lt;='الإعدادات'!$B$5,"سفر قريب ومتبقي",""))))</f>
        <v/>
      </c>
      <c r="T381" s="19">
        <f>IF(ISNUMBER(P381),IF(P381&gt;0,COUNTIFS($P$6:$P$1005,"&gt;"&amp;P381)+COUNTIFS($P$6:P381,P381),""),"")</f>
        <v/>
      </c>
    </row>
    <row r="382">
      <c r="A382" s="5" t="n"/>
      <c r="B382" s="13" t="n"/>
      <c r="C382" s="5" t="n"/>
      <c r="D382" s="16" t="n"/>
      <c r="E382" s="5" t="n"/>
      <c r="F382" s="5" t="n"/>
      <c r="G382" s="13" t="n"/>
      <c r="H382" s="14" t="n"/>
      <c r="I382" s="17" t="n"/>
      <c r="J382" s="17" t="n"/>
      <c r="K382" s="5" t="n"/>
      <c r="L382" s="18">
        <f>IF(OR(A382&amp;""="",NOT(ISNUMBER(H382)),NOT(ISNUMBER(I382))),"",IF(K382="ملغي",0,ROUND(H382*I382,2)))</f>
        <v/>
      </c>
      <c r="M382" s="18">
        <f>IF(L382="","",IF(K382="ملغي",0,ROUND(H382*N(J382),2)))</f>
        <v/>
      </c>
      <c r="N382" s="18">
        <f>IF(L382="","",ROUND(L382-M382,2))</f>
        <v/>
      </c>
      <c r="O382" s="18">
        <f>IF(A382&amp;""="","",SUMIFS('الدفعات'!$C$6:$C$2005,'الدفعات'!$B$6:$B$2005,A382&amp;""))</f>
        <v/>
      </c>
      <c r="P382" s="18">
        <f>IF(L382="","",IF(K382="ملغي","",ROUND(L382-O382,2)))</f>
        <v/>
      </c>
      <c r="Q382" s="6">
        <f>IF(A382&amp;""="","",IF(L382="","بيانات ناقصة",IF(K382="ملغي",IF(O382&gt;0,"ملغي - يُراجع المدفوع","ملغي"),IF(P382&gt;0,IF(O382=0,"لم يدفع","دفع جزءًا"),IF(P382&lt;0,"مدفوع زيادة","مسدد")))))</f>
        <v/>
      </c>
      <c r="R382" s="19">
        <f>IF(OR(A382&amp;""="",NOT(ISNUMBER(G382))),"",G382-'الإعدادات'!$B$4)</f>
        <v/>
      </c>
      <c r="S382" s="6">
        <f>IF(OR(R382="",K382="ملغي"),"",IF(N(P382)&lt;=0,"",IF(R382&lt;0,"سافر وعليه متبقي",IF(R382&lt;='الإعدادات'!$B$5,"سفر قريب ومتبقي",""))))</f>
        <v/>
      </c>
      <c r="T382" s="19">
        <f>IF(ISNUMBER(P382),IF(P382&gt;0,COUNTIFS($P$6:$P$1005,"&gt;"&amp;P382)+COUNTIFS($P$6:P382,P382),""),"")</f>
        <v/>
      </c>
    </row>
    <row r="383">
      <c r="A383" s="5" t="n"/>
      <c r="B383" s="13" t="n"/>
      <c r="C383" s="5" t="n"/>
      <c r="D383" s="16" t="n"/>
      <c r="E383" s="5" t="n"/>
      <c r="F383" s="5" t="n"/>
      <c r="G383" s="13" t="n"/>
      <c r="H383" s="14" t="n"/>
      <c r="I383" s="17" t="n"/>
      <c r="J383" s="17" t="n"/>
      <c r="K383" s="5" t="n"/>
      <c r="L383" s="18">
        <f>IF(OR(A383&amp;""="",NOT(ISNUMBER(H383)),NOT(ISNUMBER(I383))),"",IF(K383="ملغي",0,ROUND(H383*I383,2)))</f>
        <v/>
      </c>
      <c r="M383" s="18">
        <f>IF(L383="","",IF(K383="ملغي",0,ROUND(H383*N(J383),2)))</f>
        <v/>
      </c>
      <c r="N383" s="18">
        <f>IF(L383="","",ROUND(L383-M383,2))</f>
        <v/>
      </c>
      <c r="O383" s="18">
        <f>IF(A383&amp;""="","",SUMIFS('الدفعات'!$C$6:$C$2005,'الدفعات'!$B$6:$B$2005,A383&amp;""))</f>
        <v/>
      </c>
      <c r="P383" s="18">
        <f>IF(L383="","",IF(K383="ملغي","",ROUND(L383-O383,2)))</f>
        <v/>
      </c>
      <c r="Q383" s="6">
        <f>IF(A383&amp;""="","",IF(L383="","بيانات ناقصة",IF(K383="ملغي",IF(O383&gt;0,"ملغي - يُراجع المدفوع","ملغي"),IF(P383&gt;0,IF(O383=0,"لم يدفع","دفع جزءًا"),IF(P383&lt;0,"مدفوع زيادة","مسدد")))))</f>
        <v/>
      </c>
      <c r="R383" s="19">
        <f>IF(OR(A383&amp;""="",NOT(ISNUMBER(G383))),"",G383-'الإعدادات'!$B$4)</f>
        <v/>
      </c>
      <c r="S383" s="6">
        <f>IF(OR(R383="",K383="ملغي"),"",IF(N(P383)&lt;=0,"",IF(R383&lt;0,"سافر وعليه متبقي",IF(R383&lt;='الإعدادات'!$B$5,"سفر قريب ومتبقي",""))))</f>
        <v/>
      </c>
      <c r="T383" s="19">
        <f>IF(ISNUMBER(P383),IF(P383&gt;0,COUNTIFS($P$6:$P$1005,"&gt;"&amp;P383)+COUNTIFS($P$6:P383,P383),""),"")</f>
        <v/>
      </c>
    </row>
    <row r="384">
      <c r="A384" s="5" t="n"/>
      <c r="B384" s="13" t="n"/>
      <c r="C384" s="5" t="n"/>
      <c r="D384" s="16" t="n"/>
      <c r="E384" s="5" t="n"/>
      <c r="F384" s="5" t="n"/>
      <c r="G384" s="13" t="n"/>
      <c r="H384" s="14" t="n"/>
      <c r="I384" s="17" t="n"/>
      <c r="J384" s="17" t="n"/>
      <c r="K384" s="5" t="n"/>
      <c r="L384" s="18">
        <f>IF(OR(A384&amp;""="",NOT(ISNUMBER(H384)),NOT(ISNUMBER(I384))),"",IF(K384="ملغي",0,ROUND(H384*I384,2)))</f>
        <v/>
      </c>
      <c r="M384" s="18">
        <f>IF(L384="","",IF(K384="ملغي",0,ROUND(H384*N(J384),2)))</f>
        <v/>
      </c>
      <c r="N384" s="18">
        <f>IF(L384="","",ROUND(L384-M384,2))</f>
        <v/>
      </c>
      <c r="O384" s="18">
        <f>IF(A384&amp;""="","",SUMIFS('الدفعات'!$C$6:$C$2005,'الدفعات'!$B$6:$B$2005,A384&amp;""))</f>
        <v/>
      </c>
      <c r="P384" s="18">
        <f>IF(L384="","",IF(K384="ملغي","",ROUND(L384-O384,2)))</f>
        <v/>
      </c>
      <c r="Q384" s="6">
        <f>IF(A384&amp;""="","",IF(L384="","بيانات ناقصة",IF(K384="ملغي",IF(O384&gt;0,"ملغي - يُراجع المدفوع","ملغي"),IF(P384&gt;0,IF(O384=0,"لم يدفع","دفع جزءًا"),IF(P384&lt;0,"مدفوع زيادة","مسدد")))))</f>
        <v/>
      </c>
      <c r="R384" s="19">
        <f>IF(OR(A384&amp;""="",NOT(ISNUMBER(G384))),"",G384-'الإعدادات'!$B$4)</f>
        <v/>
      </c>
      <c r="S384" s="6">
        <f>IF(OR(R384="",K384="ملغي"),"",IF(N(P384)&lt;=0,"",IF(R384&lt;0,"سافر وعليه متبقي",IF(R384&lt;='الإعدادات'!$B$5,"سفر قريب ومتبقي",""))))</f>
        <v/>
      </c>
      <c r="T384" s="19">
        <f>IF(ISNUMBER(P384),IF(P384&gt;0,COUNTIFS($P$6:$P$1005,"&gt;"&amp;P384)+COUNTIFS($P$6:P384,P384),""),"")</f>
        <v/>
      </c>
    </row>
    <row r="385">
      <c r="A385" s="5" t="n"/>
      <c r="B385" s="13" t="n"/>
      <c r="C385" s="5" t="n"/>
      <c r="D385" s="16" t="n"/>
      <c r="E385" s="5" t="n"/>
      <c r="F385" s="5" t="n"/>
      <c r="G385" s="13" t="n"/>
      <c r="H385" s="14" t="n"/>
      <c r="I385" s="17" t="n"/>
      <c r="J385" s="17" t="n"/>
      <c r="K385" s="5" t="n"/>
      <c r="L385" s="18">
        <f>IF(OR(A385&amp;""="",NOT(ISNUMBER(H385)),NOT(ISNUMBER(I385))),"",IF(K385="ملغي",0,ROUND(H385*I385,2)))</f>
        <v/>
      </c>
      <c r="M385" s="18">
        <f>IF(L385="","",IF(K385="ملغي",0,ROUND(H385*N(J385),2)))</f>
        <v/>
      </c>
      <c r="N385" s="18">
        <f>IF(L385="","",ROUND(L385-M385,2))</f>
        <v/>
      </c>
      <c r="O385" s="18">
        <f>IF(A385&amp;""="","",SUMIFS('الدفعات'!$C$6:$C$2005,'الدفعات'!$B$6:$B$2005,A385&amp;""))</f>
        <v/>
      </c>
      <c r="P385" s="18">
        <f>IF(L385="","",IF(K385="ملغي","",ROUND(L385-O385,2)))</f>
        <v/>
      </c>
      <c r="Q385" s="6">
        <f>IF(A385&amp;""="","",IF(L385="","بيانات ناقصة",IF(K385="ملغي",IF(O385&gt;0,"ملغي - يُراجع المدفوع","ملغي"),IF(P385&gt;0,IF(O385=0,"لم يدفع","دفع جزءًا"),IF(P385&lt;0,"مدفوع زيادة","مسدد")))))</f>
        <v/>
      </c>
      <c r="R385" s="19">
        <f>IF(OR(A385&amp;""="",NOT(ISNUMBER(G385))),"",G385-'الإعدادات'!$B$4)</f>
        <v/>
      </c>
      <c r="S385" s="6">
        <f>IF(OR(R385="",K385="ملغي"),"",IF(N(P385)&lt;=0,"",IF(R385&lt;0,"سافر وعليه متبقي",IF(R385&lt;='الإعدادات'!$B$5,"سفر قريب ومتبقي",""))))</f>
        <v/>
      </c>
      <c r="T385" s="19">
        <f>IF(ISNUMBER(P385),IF(P385&gt;0,COUNTIFS($P$6:$P$1005,"&gt;"&amp;P385)+COUNTIFS($P$6:P385,P385),""),"")</f>
        <v/>
      </c>
    </row>
    <row r="386">
      <c r="A386" s="5" t="n"/>
      <c r="B386" s="13" t="n"/>
      <c r="C386" s="5" t="n"/>
      <c r="D386" s="16" t="n"/>
      <c r="E386" s="5" t="n"/>
      <c r="F386" s="5" t="n"/>
      <c r="G386" s="13" t="n"/>
      <c r="H386" s="14" t="n"/>
      <c r="I386" s="17" t="n"/>
      <c r="J386" s="17" t="n"/>
      <c r="K386" s="5" t="n"/>
      <c r="L386" s="18">
        <f>IF(OR(A386&amp;""="",NOT(ISNUMBER(H386)),NOT(ISNUMBER(I386))),"",IF(K386="ملغي",0,ROUND(H386*I386,2)))</f>
        <v/>
      </c>
      <c r="M386" s="18">
        <f>IF(L386="","",IF(K386="ملغي",0,ROUND(H386*N(J386),2)))</f>
        <v/>
      </c>
      <c r="N386" s="18">
        <f>IF(L386="","",ROUND(L386-M386,2))</f>
        <v/>
      </c>
      <c r="O386" s="18">
        <f>IF(A386&amp;""="","",SUMIFS('الدفعات'!$C$6:$C$2005,'الدفعات'!$B$6:$B$2005,A386&amp;""))</f>
        <v/>
      </c>
      <c r="P386" s="18">
        <f>IF(L386="","",IF(K386="ملغي","",ROUND(L386-O386,2)))</f>
        <v/>
      </c>
      <c r="Q386" s="6">
        <f>IF(A386&amp;""="","",IF(L386="","بيانات ناقصة",IF(K386="ملغي",IF(O386&gt;0,"ملغي - يُراجع المدفوع","ملغي"),IF(P386&gt;0,IF(O386=0,"لم يدفع","دفع جزءًا"),IF(P386&lt;0,"مدفوع زيادة","مسدد")))))</f>
        <v/>
      </c>
      <c r="R386" s="19">
        <f>IF(OR(A386&amp;""="",NOT(ISNUMBER(G386))),"",G386-'الإعدادات'!$B$4)</f>
        <v/>
      </c>
      <c r="S386" s="6">
        <f>IF(OR(R386="",K386="ملغي"),"",IF(N(P386)&lt;=0,"",IF(R386&lt;0,"سافر وعليه متبقي",IF(R386&lt;='الإعدادات'!$B$5,"سفر قريب ومتبقي",""))))</f>
        <v/>
      </c>
      <c r="T386" s="19">
        <f>IF(ISNUMBER(P386),IF(P386&gt;0,COUNTIFS($P$6:$P$1005,"&gt;"&amp;P386)+COUNTIFS($P$6:P386,P386),""),"")</f>
        <v/>
      </c>
    </row>
    <row r="387">
      <c r="A387" s="5" t="n"/>
      <c r="B387" s="13" t="n"/>
      <c r="C387" s="5" t="n"/>
      <c r="D387" s="16" t="n"/>
      <c r="E387" s="5" t="n"/>
      <c r="F387" s="5" t="n"/>
      <c r="G387" s="13" t="n"/>
      <c r="H387" s="14" t="n"/>
      <c r="I387" s="17" t="n"/>
      <c r="J387" s="17" t="n"/>
      <c r="K387" s="5" t="n"/>
      <c r="L387" s="18">
        <f>IF(OR(A387&amp;""="",NOT(ISNUMBER(H387)),NOT(ISNUMBER(I387))),"",IF(K387="ملغي",0,ROUND(H387*I387,2)))</f>
        <v/>
      </c>
      <c r="M387" s="18">
        <f>IF(L387="","",IF(K387="ملغي",0,ROUND(H387*N(J387),2)))</f>
        <v/>
      </c>
      <c r="N387" s="18">
        <f>IF(L387="","",ROUND(L387-M387,2))</f>
        <v/>
      </c>
      <c r="O387" s="18">
        <f>IF(A387&amp;""="","",SUMIFS('الدفعات'!$C$6:$C$2005,'الدفعات'!$B$6:$B$2005,A387&amp;""))</f>
        <v/>
      </c>
      <c r="P387" s="18">
        <f>IF(L387="","",IF(K387="ملغي","",ROUND(L387-O387,2)))</f>
        <v/>
      </c>
      <c r="Q387" s="6">
        <f>IF(A387&amp;""="","",IF(L387="","بيانات ناقصة",IF(K387="ملغي",IF(O387&gt;0,"ملغي - يُراجع المدفوع","ملغي"),IF(P387&gt;0,IF(O387=0,"لم يدفع","دفع جزءًا"),IF(P387&lt;0,"مدفوع زيادة","مسدد")))))</f>
        <v/>
      </c>
      <c r="R387" s="19">
        <f>IF(OR(A387&amp;""="",NOT(ISNUMBER(G387))),"",G387-'الإعدادات'!$B$4)</f>
        <v/>
      </c>
      <c r="S387" s="6">
        <f>IF(OR(R387="",K387="ملغي"),"",IF(N(P387)&lt;=0,"",IF(R387&lt;0,"سافر وعليه متبقي",IF(R387&lt;='الإعدادات'!$B$5,"سفر قريب ومتبقي",""))))</f>
        <v/>
      </c>
      <c r="T387" s="19">
        <f>IF(ISNUMBER(P387),IF(P387&gt;0,COUNTIFS($P$6:$P$1005,"&gt;"&amp;P387)+COUNTIFS($P$6:P387,P387),""),"")</f>
        <v/>
      </c>
    </row>
    <row r="388">
      <c r="A388" s="5" t="n"/>
      <c r="B388" s="13" t="n"/>
      <c r="C388" s="5" t="n"/>
      <c r="D388" s="16" t="n"/>
      <c r="E388" s="5" t="n"/>
      <c r="F388" s="5" t="n"/>
      <c r="G388" s="13" t="n"/>
      <c r="H388" s="14" t="n"/>
      <c r="I388" s="17" t="n"/>
      <c r="J388" s="17" t="n"/>
      <c r="K388" s="5" t="n"/>
      <c r="L388" s="18">
        <f>IF(OR(A388&amp;""="",NOT(ISNUMBER(H388)),NOT(ISNUMBER(I388))),"",IF(K388="ملغي",0,ROUND(H388*I388,2)))</f>
        <v/>
      </c>
      <c r="M388" s="18">
        <f>IF(L388="","",IF(K388="ملغي",0,ROUND(H388*N(J388),2)))</f>
        <v/>
      </c>
      <c r="N388" s="18">
        <f>IF(L388="","",ROUND(L388-M388,2))</f>
        <v/>
      </c>
      <c r="O388" s="18">
        <f>IF(A388&amp;""="","",SUMIFS('الدفعات'!$C$6:$C$2005,'الدفعات'!$B$6:$B$2005,A388&amp;""))</f>
        <v/>
      </c>
      <c r="P388" s="18">
        <f>IF(L388="","",IF(K388="ملغي","",ROUND(L388-O388,2)))</f>
        <v/>
      </c>
      <c r="Q388" s="6">
        <f>IF(A388&amp;""="","",IF(L388="","بيانات ناقصة",IF(K388="ملغي",IF(O388&gt;0,"ملغي - يُراجع المدفوع","ملغي"),IF(P388&gt;0,IF(O388=0,"لم يدفع","دفع جزءًا"),IF(P388&lt;0,"مدفوع زيادة","مسدد")))))</f>
        <v/>
      </c>
      <c r="R388" s="19">
        <f>IF(OR(A388&amp;""="",NOT(ISNUMBER(G388))),"",G388-'الإعدادات'!$B$4)</f>
        <v/>
      </c>
      <c r="S388" s="6">
        <f>IF(OR(R388="",K388="ملغي"),"",IF(N(P388)&lt;=0,"",IF(R388&lt;0,"سافر وعليه متبقي",IF(R388&lt;='الإعدادات'!$B$5,"سفر قريب ومتبقي",""))))</f>
        <v/>
      </c>
      <c r="T388" s="19">
        <f>IF(ISNUMBER(P388),IF(P388&gt;0,COUNTIFS($P$6:$P$1005,"&gt;"&amp;P388)+COUNTIFS($P$6:P388,P388),""),"")</f>
        <v/>
      </c>
    </row>
    <row r="389">
      <c r="A389" s="5" t="n"/>
      <c r="B389" s="13" t="n"/>
      <c r="C389" s="5" t="n"/>
      <c r="D389" s="16" t="n"/>
      <c r="E389" s="5" t="n"/>
      <c r="F389" s="5" t="n"/>
      <c r="G389" s="13" t="n"/>
      <c r="H389" s="14" t="n"/>
      <c r="I389" s="17" t="n"/>
      <c r="J389" s="17" t="n"/>
      <c r="K389" s="5" t="n"/>
      <c r="L389" s="18">
        <f>IF(OR(A389&amp;""="",NOT(ISNUMBER(H389)),NOT(ISNUMBER(I389))),"",IF(K389="ملغي",0,ROUND(H389*I389,2)))</f>
        <v/>
      </c>
      <c r="M389" s="18">
        <f>IF(L389="","",IF(K389="ملغي",0,ROUND(H389*N(J389),2)))</f>
        <v/>
      </c>
      <c r="N389" s="18">
        <f>IF(L389="","",ROUND(L389-M389,2))</f>
        <v/>
      </c>
      <c r="O389" s="18">
        <f>IF(A389&amp;""="","",SUMIFS('الدفعات'!$C$6:$C$2005,'الدفعات'!$B$6:$B$2005,A389&amp;""))</f>
        <v/>
      </c>
      <c r="P389" s="18">
        <f>IF(L389="","",IF(K389="ملغي","",ROUND(L389-O389,2)))</f>
        <v/>
      </c>
      <c r="Q389" s="6">
        <f>IF(A389&amp;""="","",IF(L389="","بيانات ناقصة",IF(K389="ملغي",IF(O389&gt;0,"ملغي - يُراجع المدفوع","ملغي"),IF(P389&gt;0,IF(O389=0,"لم يدفع","دفع جزءًا"),IF(P389&lt;0,"مدفوع زيادة","مسدد")))))</f>
        <v/>
      </c>
      <c r="R389" s="19">
        <f>IF(OR(A389&amp;""="",NOT(ISNUMBER(G389))),"",G389-'الإعدادات'!$B$4)</f>
        <v/>
      </c>
      <c r="S389" s="6">
        <f>IF(OR(R389="",K389="ملغي"),"",IF(N(P389)&lt;=0,"",IF(R389&lt;0,"سافر وعليه متبقي",IF(R389&lt;='الإعدادات'!$B$5,"سفر قريب ومتبقي",""))))</f>
        <v/>
      </c>
      <c r="T389" s="19">
        <f>IF(ISNUMBER(P389),IF(P389&gt;0,COUNTIFS($P$6:$P$1005,"&gt;"&amp;P389)+COUNTIFS($P$6:P389,P389),""),"")</f>
        <v/>
      </c>
    </row>
    <row r="390">
      <c r="A390" s="5" t="n"/>
      <c r="B390" s="13" t="n"/>
      <c r="C390" s="5" t="n"/>
      <c r="D390" s="16" t="n"/>
      <c r="E390" s="5" t="n"/>
      <c r="F390" s="5" t="n"/>
      <c r="G390" s="13" t="n"/>
      <c r="H390" s="14" t="n"/>
      <c r="I390" s="17" t="n"/>
      <c r="J390" s="17" t="n"/>
      <c r="K390" s="5" t="n"/>
      <c r="L390" s="18">
        <f>IF(OR(A390&amp;""="",NOT(ISNUMBER(H390)),NOT(ISNUMBER(I390))),"",IF(K390="ملغي",0,ROUND(H390*I390,2)))</f>
        <v/>
      </c>
      <c r="M390" s="18">
        <f>IF(L390="","",IF(K390="ملغي",0,ROUND(H390*N(J390),2)))</f>
        <v/>
      </c>
      <c r="N390" s="18">
        <f>IF(L390="","",ROUND(L390-M390,2))</f>
        <v/>
      </c>
      <c r="O390" s="18">
        <f>IF(A390&amp;""="","",SUMIFS('الدفعات'!$C$6:$C$2005,'الدفعات'!$B$6:$B$2005,A390&amp;""))</f>
        <v/>
      </c>
      <c r="P390" s="18">
        <f>IF(L390="","",IF(K390="ملغي","",ROUND(L390-O390,2)))</f>
        <v/>
      </c>
      <c r="Q390" s="6">
        <f>IF(A390&amp;""="","",IF(L390="","بيانات ناقصة",IF(K390="ملغي",IF(O390&gt;0,"ملغي - يُراجع المدفوع","ملغي"),IF(P390&gt;0,IF(O390=0,"لم يدفع","دفع جزءًا"),IF(P390&lt;0,"مدفوع زيادة","مسدد")))))</f>
        <v/>
      </c>
      <c r="R390" s="19">
        <f>IF(OR(A390&amp;""="",NOT(ISNUMBER(G390))),"",G390-'الإعدادات'!$B$4)</f>
        <v/>
      </c>
      <c r="S390" s="6">
        <f>IF(OR(R390="",K390="ملغي"),"",IF(N(P390)&lt;=0,"",IF(R390&lt;0,"سافر وعليه متبقي",IF(R390&lt;='الإعدادات'!$B$5,"سفر قريب ومتبقي",""))))</f>
        <v/>
      </c>
      <c r="T390" s="19">
        <f>IF(ISNUMBER(P390),IF(P390&gt;0,COUNTIFS($P$6:$P$1005,"&gt;"&amp;P390)+COUNTIFS($P$6:P390,P390),""),"")</f>
        <v/>
      </c>
    </row>
    <row r="391">
      <c r="A391" s="5" t="n"/>
      <c r="B391" s="13" t="n"/>
      <c r="C391" s="5" t="n"/>
      <c r="D391" s="16" t="n"/>
      <c r="E391" s="5" t="n"/>
      <c r="F391" s="5" t="n"/>
      <c r="G391" s="13" t="n"/>
      <c r="H391" s="14" t="n"/>
      <c r="I391" s="17" t="n"/>
      <c r="J391" s="17" t="n"/>
      <c r="K391" s="5" t="n"/>
      <c r="L391" s="18">
        <f>IF(OR(A391&amp;""="",NOT(ISNUMBER(H391)),NOT(ISNUMBER(I391))),"",IF(K391="ملغي",0,ROUND(H391*I391,2)))</f>
        <v/>
      </c>
      <c r="M391" s="18">
        <f>IF(L391="","",IF(K391="ملغي",0,ROUND(H391*N(J391),2)))</f>
        <v/>
      </c>
      <c r="N391" s="18">
        <f>IF(L391="","",ROUND(L391-M391,2))</f>
        <v/>
      </c>
      <c r="O391" s="18">
        <f>IF(A391&amp;""="","",SUMIFS('الدفعات'!$C$6:$C$2005,'الدفعات'!$B$6:$B$2005,A391&amp;""))</f>
        <v/>
      </c>
      <c r="P391" s="18">
        <f>IF(L391="","",IF(K391="ملغي","",ROUND(L391-O391,2)))</f>
        <v/>
      </c>
      <c r="Q391" s="6">
        <f>IF(A391&amp;""="","",IF(L391="","بيانات ناقصة",IF(K391="ملغي",IF(O391&gt;0,"ملغي - يُراجع المدفوع","ملغي"),IF(P391&gt;0,IF(O391=0,"لم يدفع","دفع جزءًا"),IF(P391&lt;0,"مدفوع زيادة","مسدد")))))</f>
        <v/>
      </c>
      <c r="R391" s="19">
        <f>IF(OR(A391&amp;""="",NOT(ISNUMBER(G391))),"",G391-'الإعدادات'!$B$4)</f>
        <v/>
      </c>
      <c r="S391" s="6">
        <f>IF(OR(R391="",K391="ملغي"),"",IF(N(P391)&lt;=0,"",IF(R391&lt;0,"سافر وعليه متبقي",IF(R391&lt;='الإعدادات'!$B$5,"سفر قريب ومتبقي",""))))</f>
        <v/>
      </c>
      <c r="T391" s="19">
        <f>IF(ISNUMBER(P391),IF(P391&gt;0,COUNTIFS($P$6:$P$1005,"&gt;"&amp;P391)+COUNTIFS($P$6:P391,P391),""),"")</f>
        <v/>
      </c>
    </row>
    <row r="392">
      <c r="A392" s="5" t="n"/>
      <c r="B392" s="13" t="n"/>
      <c r="C392" s="5" t="n"/>
      <c r="D392" s="16" t="n"/>
      <c r="E392" s="5" t="n"/>
      <c r="F392" s="5" t="n"/>
      <c r="G392" s="13" t="n"/>
      <c r="H392" s="14" t="n"/>
      <c r="I392" s="17" t="n"/>
      <c r="J392" s="17" t="n"/>
      <c r="K392" s="5" t="n"/>
      <c r="L392" s="18">
        <f>IF(OR(A392&amp;""="",NOT(ISNUMBER(H392)),NOT(ISNUMBER(I392))),"",IF(K392="ملغي",0,ROUND(H392*I392,2)))</f>
        <v/>
      </c>
      <c r="M392" s="18">
        <f>IF(L392="","",IF(K392="ملغي",0,ROUND(H392*N(J392),2)))</f>
        <v/>
      </c>
      <c r="N392" s="18">
        <f>IF(L392="","",ROUND(L392-M392,2))</f>
        <v/>
      </c>
      <c r="O392" s="18">
        <f>IF(A392&amp;""="","",SUMIFS('الدفعات'!$C$6:$C$2005,'الدفعات'!$B$6:$B$2005,A392&amp;""))</f>
        <v/>
      </c>
      <c r="P392" s="18">
        <f>IF(L392="","",IF(K392="ملغي","",ROUND(L392-O392,2)))</f>
        <v/>
      </c>
      <c r="Q392" s="6">
        <f>IF(A392&amp;""="","",IF(L392="","بيانات ناقصة",IF(K392="ملغي",IF(O392&gt;0,"ملغي - يُراجع المدفوع","ملغي"),IF(P392&gt;0,IF(O392=0,"لم يدفع","دفع جزءًا"),IF(P392&lt;0,"مدفوع زيادة","مسدد")))))</f>
        <v/>
      </c>
      <c r="R392" s="19">
        <f>IF(OR(A392&amp;""="",NOT(ISNUMBER(G392))),"",G392-'الإعدادات'!$B$4)</f>
        <v/>
      </c>
      <c r="S392" s="6">
        <f>IF(OR(R392="",K392="ملغي"),"",IF(N(P392)&lt;=0,"",IF(R392&lt;0,"سافر وعليه متبقي",IF(R392&lt;='الإعدادات'!$B$5,"سفر قريب ومتبقي",""))))</f>
        <v/>
      </c>
      <c r="T392" s="19">
        <f>IF(ISNUMBER(P392),IF(P392&gt;0,COUNTIFS($P$6:$P$1005,"&gt;"&amp;P392)+COUNTIFS($P$6:P392,P392),""),"")</f>
        <v/>
      </c>
    </row>
    <row r="393">
      <c r="A393" s="5" t="n"/>
      <c r="B393" s="13" t="n"/>
      <c r="C393" s="5" t="n"/>
      <c r="D393" s="16" t="n"/>
      <c r="E393" s="5" t="n"/>
      <c r="F393" s="5" t="n"/>
      <c r="G393" s="13" t="n"/>
      <c r="H393" s="14" t="n"/>
      <c r="I393" s="17" t="n"/>
      <c r="J393" s="17" t="n"/>
      <c r="K393" s="5" t="n"/>
      <c r="L393" s="18">
        <f>IF(OR(A393&amp;""="",NOT(ISNUMBER(H393)),NOT(ISNUMBER(I393))),"",IF(K393="ملغي",0,ROUND(H393*I393,2)))</f>
        <v/>
      </c>
      <c r="M393" s="18">
        <f>IF(L393="","",IF(K393="ملغي",0,ROUND(H393*N(J393),2)))</f>
        <v/>
      </c>
      <c r="N393" s="18">
        <f>IF(L393="","",ROUND(L393-M393,2))</f>
        <v/>
      </c>
      <c r="O393" s="18">
        <f>IF(A393&amp;""="","",SUMIFS('الدفعات'!$C$6:$C$2005,'الدفعات'!$B$6:$B$2005,A393&amp;""))</f>
        <v/>
      </c>
      <c r="P393" s="18">
        <f>IF(L393="","",IF(K393="ملغي","",ROUND(L393-O393,2)))</f>
        <v/>
      </c>
      <c r="Q393" s="6">
        <f>IF(A393&amp;""="","",IF(L393="","بيانات ناقصة",IF(K393="ملغي",IF(O393&gt;0,"ملغي - يُراجع المدفوع","ملغي"),IF(P393&gt;0,IF(O393=0,"لم يدفع","دفع جزءًا"),IF(P393&lt;0,"مدفوع زيادة","مسدد")))))</f>
        <v/>
      </c>
      <c r="R393" s="19">
        <f>IF(OR(A393&amp;""="",NOT(ISNUMBER(G393))),"",G393-'الإعدادات'!$B$4)</f>
        <v/>
      </c>
      <c r="S393" s="6">
        <f>IF(OR(R393="",K393="ملغي"),"",IF(N(P393)&lt;=0,"",IF(R393&lt;0,"سافر وعليه متبقي",IF(R393&lt;='الإعدادات'!$B$5,"سفر قريب ومتبقي",""))))</f>
        <v/>
      </c>
      <c r="T393" s="19">
        <f>IF(ISNUMBER(P393),IF(P393&gt;0,COUNTIFS($P$6:$P$1005,"&gt;"&amp;P393)+COUNTIFS($P$6:P393,P393),""),"")</f>
        <v/>
      </c>
    </row>
    <row r="394">
      <c r="A394" s="5" t="n"/>
      <c r="B394" s="13" t="n"/>
      <c r="C394" s="5" t="n"/>
      <c r="D394" s="16" t="n"/>
      <c r="E394" s="5" t="n"/>
      <c r="F394" s="5" t="n"/>
      <c r="G394" s="13" t="n"/>
      <c r="H394" s="14" t="n"/>
      <c r="I394" s="17" t="n"/>
      <c r="J394" s="17" t="n"/>
      <c r="K394" s="5" t="n"/>
      <c r="L394" s="18">
        <f>IF(OR(A394&amp;""="",NOT(ISNUMBER(H394)),NOT(ISNUMBER(I394))),"",IF(K394="ملغي",0,ROUND(H394*I394,2)))</f>
        <v/>
      </c>
      <c r="M394" s="18">
        <f>IF(L394="","",IF(K394="ملغي",0,ROUND(H394*N(J394),2)))</f>
        <v/>
      </c>
      <c r="N394" s="18">
        <f>IF(L394="","",ROUND(L394-M394,2))</f>
        <v/>
      </c>
      <c r="O394" s="18">
        <f>IF(A394&amp;""="","",SUMIFS('الدفعات'!$C$6:$C$2005,'الدفعات'!$B$6:$B$2005,A394&amp;""))</f>
        <v/>
      </c>
      <c r="P394" s="18">
        <f>IF(L394="","",IF(K394="ملغي","",ROUND(L394-O394,2)))</f>
        <v/>
      </c>
      <c r="Q394" s="6">
        <f>IF(A394&amp;""="","",IF(L394="","بيانات ناقصة",IF(K394="ملغي",IF(O394&gt;0,"ملغي - يُراجع المدفوع","ملغي"),IF(P394&gt;0,IF(O394=0,"لم يدفع","دفع جزءًا"),IF(P394&lt;0,"مدفوع زيادة","مسدد")))))</f>
        <v/>
      </c>
      <c r="R394" s="19">
        <f>IF(OR(A394&amp;""="",NOT(ISNUMBER(G394))),"",G394-'الإعدادات'!$B$4)</f>
        <v/>
      </c>
      <c r="S394" s="6">
        <f>IF(OR(R394="",K394="ملغي"),"",IF(N(P394)&lt;=0,"",IF(R394&lt;0,"سافر وعليه متبقي",IF(R394&lt;='الإعدادات'!$B$5,"سفر قريب ومتبقي",""))))</f>
        <v/>
      </c>
      <c r="T394" s="19">
        <f>IF(ISNUMBER(P394),IF(P394&gt;0,COUNTIFS($P$6:$P$1005,"&gt;"&amp;P394)+COUNTIFS($P$6:P394,P394),""),"")</f>
        <v/>
      </c>
    </row>
    <row r="395">
      <c r="A395" s="5" t="n"/>
      <c r="B395" s="13" t="n"/>
      <c r="C395" s="5" t="n"/>
      <c r="D395" s="16" t="n"/>
      <c r="E395" s="5" t="n"/>
      <c r="F395" s="5" t="n"/>
      <c r="G395" s="13" t="n"/>
      <c r="H395" s="14" t="n"/>
      <c r="I395" s="17" t="n"/>
      <c r="J395" s="17" t="n"/>
      <c r="K395" s="5" t="n"/>
      <c r="L395" s="18">
        <f>IF(OR(A395&amp;""="",NOT(ISNUMBER(H395)),NOT(ISNUMBER(I395))),"",IF(K395="ملغي",0,ROUND(H395*I395,2)))</f>
        <v/>
      </c>
      <c r="M395" s="18">
        <f>IF(L395="","",IF(K395="ملغي",0,ROUND(H395*N(J395),2)))</f>
        <v/>
      </c>
      <c r="N395" s="18">
        <f>IF(L395="","",ROUND(L395-M395,2))</f>
        <v/>
      </c>
      <c r="O395" s="18">
        <f>IF(A395&amp;""="","",SUMIFS('الدفعات'!$C$6:$C$2005,'الدفعات'!$B$6:$B$2005,A395&amp;""))</f>
        <v/>
      </c>
      <c r="P395" s="18">
        <f>IF(L395="","",IF(K395="ملغي","",ROUND(L395-O395,2)))</f>
        <v/>
      </c>
      <c r="Q395" s="6">
        <f>IF(A395&amp;""="","",IF(L395="","بيانات ناقصة",IF(K395="ملغي",IF(O395&gt;0,"ملغي - يُراجع المدفوع","ملغي"),IF(P395&gt;0,IF(O395=0,"لم يدفع","دفع جزءًا"),IF(P395&lt;0,"مدفوع زيادة","مسدد")))))</f>
        <v/>
      </c>
      <c r="R395" s="19">
        <f>IF(OR(A395&amp;""="",NOT(ISNUMBER(G395))),"",G395-'الإعدادات'!$B$4)</f>
        <v/>
      </c>
      <c r="S395" s="6">
        <f>IF(OR(R395="",K395="ملغي"),"",IF(N(P395)&lt;=0,"",IF(R395&lt;0,"سافر وعليه متبقي",IF(R395&lt;='الإعدادات'!$B$5,"سفر قريب ومتبقي",""))))</f>
        <v/>
      </c>
      <c r="T395" s="19">
        <f>IF(ISNUMBER(P395),IF(P395&gt;0,COUNTIFS($P$6:$P$1005,"&gt;"&amp;P395)+COUNTIFS($P$6:P395,P395),""),"")</f>
        <v/>
      </c>
    </row>
    <row r="396">
      <c r="A396" s="5" t="n"/>
      <c r="B396" s="13" t="n"/>
      <c r="C396" s="5" t="n"/>
      <c r="D396" s="16" t="n"/>
      <c r="E396" s="5" t="n"/>
      <c r="F396" s="5" t="n"/>
      <c r="G396" s="13" t="n"/>
      <c r="H396" s="14" t="n"/>
      <c r="I396" s="17" t="n"/>
      <c r="J396" s="17" t="n"/>
      <c r="K396" s="5" t="n"/>
      <c r="L396" s="18">
        <f>IF(OR(A396&amp;""="",NOT(ISNUMBER(H396)),NOT(ISNUMBER(I396))),"",IF(K396="ملغي",0,ROUND(H396*I396,2)))</f>
        <v/>
      </c>
      <c r="M396" s="18">
        <f>IF(L396="","",IF(K396="ملغي",0,ROUND(H396*N(J396),2)))</f>
        <v/>
      </c>
      <c r="N396" s="18">
        <f>IF(L396="","",ROUND(L396-M396,2))</f>
        <v/>
      </c>
      <c r="O396" s="18">
        <f>IF(A396&amp;""="","",SUMIFS('الدفعات'!$C$6:$C$2005,'الدفعات'!$B$6:$B$2005,A396&amp;""))</f>
        <v/>
      </c>
      <c r="P396" s="18">
        <f>IF(L396="","",IF(K396="ملغي","",ROUND(L396-O396,2)))</f>
        <v/>
      </c>
      <c r="Q396" s="6">
        <f>IF(A396&amp;""="","",IF(L396="","بيانات ناقصة",IF(K396="ملغي",IF(O396&gt;0,"ملغي - يُراجع المدفوع","ملغي"),IF(P396&gt;0,IF(O396=0,"لم يدفع","دفع جزءًا"),IF(P396&lt;0,"مدفوع زيادة","مسدد")))))</f>
        <v/>
      </c>
      <c r="R396" s="19">
        <f>IF(OR(A396&amp;""="",NOT(ISNUMBER(G396))),"",G396-'الإعدادات'!$B$4)</f>
        <v/>
      </c>
      <c r="S396" s="6">
        <f>IF(OR(R396="",K396="ملغي"),"",IF(N(P396)&lt;=0,"",IF(R396&lt;0,"سافر وعليه متبقي",IF(R396&lt;='الإعدادات'!$B$5,"سفر قريب ومتبقي",""))))</f>
        <v/>
      </c>
      <c r="T396" s="19">
        <f>IF(ISNUMBER(P396),IF(P396&gt;0,COUNTIFS($P$6:$P$1005,"&gt;"&amp;P396)+COUNTIFS($P$6:P396,P396),""),"")</f>
        <v/>
      </c>
    </row>
    <row r="397">
      <c r="A397" s="5" t="n"/>
      <c r="B397" s="13" t="n"/>
      <c r="C397" s="5" t="n"/>
      <c r="D397" s="16" t="n"/>
      <c r="E397" s="5" t="n"/>
      <c r="F397" s="5" t="n"/>
      <c r="G397" s="13" t="n"/>
      <c r="H397" s="14" t="n"/>
      <c r="I397" s="17" t="n"/>
      <c r="J397" s="17" t="n"/>
      <c r="K397" s="5" t="n"/>
      <c r="L397" s="18">
        <f>IF(OR(A397&amp;""="",NOT(ISNUMBER(H397)),NOT(ISNUMBER(I397))),"",IF(K397="ملغي",0,ROUND(H397*I397,2)))</f>
        <v/>
      </c>
      <c r="M397" s="18">
        <f>IF(L397="","",IF(K397="ملغي",0,ROUND(H397*N(J397),2)))</f>
        <v/>
      </c>
      <c r="N397" s="18">
        <f>IF(L397="","",ROUND(L397-M397,2))</f>
        <v/>
      </c>
      <c r="O397" s="18">
        <f>IF(A397&amp;""="","",SUMIFS('الدفعات'!$C$6:$C$2005,'الدفعات'!$B$6:$B$2005,A397&amp;""))</f>
        <v/>
      </c>
      <c r="P397" s="18">
        <f>IF(L397="","",IF(K397="ملغي","",ROUND(L397-O397,2)))</f>
        <v/>
      </c>
      <c r="Q397" s="6">
        <f>IF(A397&amp;""="","",IF(L397="","بيانات ناقصة",IF(K397="ملغي",IF(O397&gt;0,"ملغي - يُراجع المدفوع","ملغي"),IF(P397&gt;0,IF(O397=0,"لم يدفع","دفع جزءًا"),IF(P397&lt;0,"مدفوع زيادة","مسدد")))))</f>
        <v/>
      </c>
      <c r="R397" s="19">
        <f>IF(OR(A397&amp;""="",NOT(ISNUMBER(G397))),"",G397-'الإعدادات'!$B$4)</f>
        <v/>
      </c>
      <c r="S397" s="6">
        <f>IF(OR(R397="",K397="ملغي"),"",IF(N(P397)&lt;=0,"",IF(R397&lt;0,"سافر وعليه متبقي",IF(R397&lt;='الإعدادات'!$B$5,"سفر قريب ومتبقي",""))))</f>
        <v/>
      </c>
      <c r="T397" s="19">
        <f>IF(ISNUMBER(P397),IF(P397&gt;0,COUNTIFS($P$6:$P$1005,"&gt;"&amp;P397)+COUNTIFS($P$6:P397,P397),""),"")</f>
        <v/>
      </c>
    </row>
    <row r="398">
      <c r="A398" s="5" t="n"/>
      <c r="B398" s="13" t="n"/>
      <c r="C398" s="5" t="n"/>
      <c r="D398" s="16" t="n"/>
      <c r="E398" s="5" t="n"/>
      <c r="F398" s="5" t="n"/>
      <c r="G398" s="13" t="n"/>
      <c r="H398" s="14" t="n"/>
      <c r="I398" s="17" t="n"/>
      <c r="J398" s="17" t="n"/>
      <c r="K398" s="5" t="n"/>
      <c r="L398" s="18">
        <f>IF(OR(A398&amp;""="",NOT(ISNUMBER(H398)),NOT(ISNUMBER(I398))),"",IF(K398="ملغي",0,ROUND(H398*I398,2)))</f>
        <v/>
      </c>
      <c r="M398" s="18">
        <f>IF(L398="","",IF(K398="ملغي",0,ROUND(H398*N(J398),2)))</f>
        <v/>
      </c>
      <c r="N398" s="18">
        <f>IF(L398="","",ROUND(L398-M398,2))</f>
        <v/>
      </c>
      <c r="O398" s="18">
        <f>IF(A398&amp;""="","",SUMIFS('الدفعات'!$C$6:$C$2005,'الدفعات'!$B$6:$B$2005,A398&amp;""))</f>
        <v/>
      </c>
      <c r="P398" s="18">
        <f>IF(L398="","",IF(K398="ملغي","",ROUND(L398-O398,2)))</f>
        <v/>
      </c>
      <c r="Q398" s="6">
        <f>IF(A398&amp;""="","",IF(L398="","بيانات ناقصة",IF(K398="ملغي",IF(O398&gt;0,"ملغي - يُراجع المدفوع","ملغي"),IF(P398&gt;0,IF(O398=0,"لم يدفع","دفع جزءًا"),IF(P398&lt;0,"مدفوع زيادة","مسدد")))))</f>
        <v/>
      </c>
      <c r="R398" s="19">
        <f>IF(OR(A398&amp;""="",NOT(ISNUMBER(G398))),"",G398-'الإعدادات'!$B$4)</f>
        <v/>
      </c>
      <c r="S398" s="6">
        <f>IF(OR(R398="",K398="ملغي"),"",IF(N(P398)&lt;=0,"",IF(R398&lt;0,"سافر وعليه متبقي",IF(R398&lt;='الإعدادات'!$B$5,"سفر قريب ومتبقي",""))))</f>
        <v/>
      </c>
      <c r="T398" s="19">
        <f>IF(ISNUMBER(P398),IF(P398&gt;0,COUNTIFS($P$6:$P$1005,"&gt;"&amp;P398)+COUNTIFS($P$6:P398,P398),""),"")</f>
        <v/>
      </c>
    </row>
    <row r="399">
      <c r="A399" s="5" t="n"/>
      <c r="B399" s="13" t="n"/>
      <c r="C399" s="5" t="n"/>
      <c r="D399" s="16" t="n"/>
      <c r="E399" s="5" t="n"/>
      <c r="F399" s="5" t="n"/>
      <c r="G399" s="13" t="n"/>
      <c r="H399" s="14" t="n"/>
      <c r="I399" s="17" t="n"/>
      <c r="J399" s="17" t="n"/>
      <c r="K399" s="5" t="n"/>
      <c r="L399" s="18">
        <f>IF(OR(A399&amp;""="",NOT(ISNUMBER(H399)),NOT(ISNUMBER(I399))),"",IF(K399="ملغي",0,ROUND(H399*I399,2)))</f>
        <v/>
      </c>
      <c r="M399" s="18">
        <f>IF(L399="","",IF(K399="ملغي",0,ROUND(H399*N(J399),2)))</f>
        <v/>
      </c>
      <c r="N399" s="18">
        <f>IF(L399="","",ROUND(L399-M399,2))</f>
        <v/>
      </c>
      <c r="O399" s="18">
        <f>IF(A399&amp;""="","",SUMIFS('الدفعات'!$C$6:$C$2005,'الدفعات'!$B$6:$B$2005,A399&amp;""))</f>
        <v/>
      </c>
      <c r="P399" s="18">
        <f>IF(L399="","",IF(K399="ملغي","",ROUND(L399-O399,2)))</f>
        <v/>
      </c>
      <c r="Q399" s="6">
        <f>IF(A399&amp;""="","",IF(L399="","بيانات ناقصة",IF(K399="ملغي",IF(O399&gt;0,"ملغي - يُراجع المدفوع","ملغي"),IF(P399&gt;0,IF(O399=0,"لم يدفع","دفع جزءًا"),IF(P399&lt;0,"مدفوع زيادة","مسدد")))))</f>
        <v/>
      </c>
      <c r="R399" s="19">
        <f>IF(OR(A399&amp;""="",NOT(ISNUMBER(G399))),"",G399-'الإعدادات'!$B$4)</f>
        <v/>
      </c>
      <c r="S399" s="6">
        <f>IF(OR(R399="",K399="ملغي"),"",IF(N(P399)&lt;=0,"",IF(R399&lt;0,"سافر وعليه متبقي",IF(R399&lt;='الإعدادات'!$B$5,"سفر قريب ومتبقي",""))))</f>
        <v/>
      </c>
      <c r="T399" s="19">
        <f>IF(ISNUMBER(P399),IF(P399&gt;0,COUNTIFS($P$6:$P$1005,"&gt;"&amp;P399)+COUNTIFS($P$6:P399,P399),""),"")</f>
        <v/>
      </c>
    </row>
    <row r="400">
      <c r="A400" s="5" t="n"/>
      <c r="B400" s="13" t="n"/>
      <c r="C400" s="5" t="n"/>
      <c r="D400" s="16" t="n"/>
      <c r="E400" s="5" t="n"/>
      <c r="F400" s="5" t="n"/>
      <c r="G400" s="13" t="n"/>
      <c r="H400" s="14" t="n"/>
      <c r="I400" s="17" t="n"/>
      <c r="J400" s="17" t="n"/>
      <c r="K400" s="5" t="n"/>
      <c r="L400" s="18">
        <f>IF(OR(A400&amp;""="",NOT(ISNUMBER(H400)),NOT(ISNUMBER(I400))),"",IF(K400="ملغي",0,ROUND(H400*I400,2)))</f>
        <v/>
      </c>
      <c r="M400" s="18">
        <f>IF(L400="","",IF(K400="ملغي",0,ROUND(H400*N(J400),2)))</f>
        <v/>
      </c>
      <c r="N400" s="18">
        <f>IF(L400="","",ROUND(L400-M400,2))</f>
        <v/>
      </c>
      <c r="O400" s="18">
        <f>IF(A400&amp;""="","",SUMIFS('الدفعات'!$C$6:$C$2005,'الدفعات'!$B$6:$B$2005,A400&amp;""))</f>
        <v/>
      </c>
      <c r="P400" s="18">
        <f>IF(L400="","",IF(K400="ملغي","",ROUND(L400-O400,2)))</f>
        <v/>
      </c>
      <c r="Q400" s="6">
        <f>IF(A400&amp;""="","",IF(L400="","بيانات ناقصة",IF(K400="ملغي",IF(O400&gt;0,"ملغي - يُراجع المدفوع","ملغي"),IF(P400&gt;0,IF(O400=0,"لم يدفع","دفع جزءًا"),IF(P400&lt;0,"مدفوع زيادة","مسدد")))))</f>
        <v/>
      </c>
      <c r="R400" s="19">
        <f>IF(OR(A400&amp;""="",NOT(ISNUMBER(G400))),"",G400-'الإعدادات'!$B$4)</f>
        <v/>
      </c>
      <c r="S400" s="6">
        <f>IF(OR(R400="",K400="ملغي"),"",IF(N(P400)&lt;=0,"",IF(R400&lt;0,"سافر وعليه متبقي",IF(R400&lt;='الإعدادات'!$B$5,"سفر قريب ومتبقي",""))))</f>
        <v/>
      </c>
      <c r="T400" s="19">
        <f>IF(ISNUMBER(P400),IF(P400&gt;0,COUNTIFS($P$6:$P$1005,"&gt;"&amp;P400)+COUNTIFS($P$6:P400,P400),""),"")</f>
        <v/>
      </c>
    </row>
    <row r="401">
      <c r="A401" s="5" t="n"/>
      <c r="B401" s="13" t="n"/>
      <c r="C401" s="5" t="n"/>
      <c r="D401" s="16" t="n"/>
      <c r="E401" s="5" t="n"/>
      <c r="F401" s="5" t="n"/>
      <c r="G401" s="13" t="n"/>
      <c r="H401" s="14" t="n"/>
      <c r="I401" s="17" t="n"/>
      <c r="J401" s="17" t="n"/>
      <c r="K401" s="5" t="n"/>
      <c r="L401" s="18">
        <f>IF(OR(A401&amp;""="",NOT(ISNUMBER(H401)),NOT(ISNUMBER(I401))),"",IF(K401="ملغي",0,ROUND(H401*I401,2)))</f>
        <v/>
      </c>
      <c r="M401" s="18">
        <f>IF(L401="","",IF(K401="ملغي",0,ROUND(H401*N(J401),2)))</f>
        <v/>
      </c>
      <c r="N401" s="18">
        <f>IF(L401="","",ROUND(L401-M401,2))</f>
        <v/>
      </c>
      <c r="O401" s="18">
        <f>IF(A401&amp;""="","",SUMIFS('الدفعات'!$C$6:$C$2005,'الدفعات'!$B$6:$B$2005,A401&amp;""))</f>
        <v/>
      </c>
      <c r="P401" s="18">
        <f>IF(L401="","",IF(K401="ملغي","",ROUND(L401-O401,2)))</f>
        <v/>
      </c>
      <c r="Q401" s="6">
        <f>IF(A401&amp;""="","",IF(L401="","بيانات ناقصة",IF(K401="ملغي",IF(O401&gt;0,"ملغي - يُراجع المدفوع","ملغي"),IF(P401&gt;0,IF(O401=0,"لم يدفع","دفع جزءًا"),IF(P401&lt;0,"مدفوع زيادة","مسدد")))))</f>
        <v/>
      </c>
      <c r="R401" s="19">
        <f>IF(OR(A401&amp;""="",NOT(ISNUMBER(G401))),"",G401-'الإعدادات'!$B$4)</f>
        <v/>
      </c>
      <c r="S401" s="6">
        <f>IF(OR(R401="",K401="ملغي"),"",IF(N(P401)&lt;=0,"",IF(R401&lt;0,"سافر وعليه متبقي",IF(R401&lt;='الإعدادات'!$B$5,"سفر قريب ومتبقي",""))))</f>
        <v/>
      </c>
      <c r="T401" s="19">
        <f>IF(ISNUMBER(P401),IF(P401&gt;0,COUNTIFS($P$6:$P$1005,"&gt;"&amp;P401)+COUNTIFS($P$6:P401,P401),""),"")</f>
        <v/>
      </c>
    </row>
    <row r="402">
      <c r="A402" s="5" t="n"/>
      <c r="B402" s="13" t="n"/>
      <c r="C402" s="5" t="n"/>
      <c r="D402" s="16" t="n"/>
      <c r="E402" s="5" t="n"/>
      <c r="F402" s="5" t="n"/>
      <c r="G402" s="13" t="n"/>
      <c r="H402" s="14" t="n"/>
      <c r="I402" s="17" t="n"/>
      <c r="J402" s="17" t="n"/>
      <c r="K402" s="5" t="n"/>
      <c r="L402" s="18">
        <f>IF(OR(A402&amp;""="",NOT(ISNUMBER(H402)),NOT(ISNUMBER(I402))),"",IF(K402="ملغي",0,ROUND(H402*I402,2)))</f>
        <v/>
      </c>
      <c r="M402" s="18">
        <f>IF(L402="","",IF(K402="ملغي",0,ROUND(H402*N(J402),2)))</f>
        <v/>
      </c>
      <c r="N402" s="18">
        <f>IF(L402="","",ROUND(L402-M402,2))</f>
        <v/>
      </c>
      <c r="O402" s="18">
        <f>IF(A402&amp;""="","",SUMIFS('الدفعات'!$C$6:$C$2005,'الدفعات'!$B$6:$B$2005,A402&amp;""))</f>
        <v/>
      </c>
      <c r="P402" s="18">
        <f>IF(L402="","",IF(K402="ملغي","",ROUND(L402-O402,2)))</f>
        <v/>
      </c>
      <c r="Q402" s="6">
        <f>IF(A402&amp;""="","",IF(L402="","بيانات ناقصة",IF(K402="ملغي",IF(O402&gt;0,"ملغي - يُراجع المدفوع","ملغي"),IF(P402&gt;0,IF(O402=0,"لم يدفع","دفع جزءًا"),IF(P402&lt;0,"مدفوع زيادة","مسدد")))))</f>
        <v/>
      </c>
      <c r="R402" s="19">
        <f>IF(OR(A402&amp;""="",NOT(ISNUMBER(G402))),"",G402-'الإعدادات'!$B$4)</f>
        <v/>
      </c>
      <c r="S402" s="6">
        <f>IF(OR(R402="",K402="ملغي"),"",IF(N(P402)&lt;=0,"",IF(R402&lt;0,"سافر وعليه متبقي",IF(R402&lt;='الإعدادات'!$B$5,"سفر قريب ومتبقي",""))))</f>
        <v/>
      </c>
      <c r="T402" s="19">
        <f>IF(ISNUMBER(P402),IF(P402&gt;0,COUNTIFS($P$6:$P$1005,"&gt;"&amp;P402)+COUNTIFS($P$6:P402,P402),""),"")</f>
        <v/>
      </c>
    </row>
    <row r="403">
      <c r="A403" s="5" t="n"/>
      <c r="B403" s="13" t="n"/>
      <c r="C403" s="5" t="n"/>
      <c r="D403" s="16" t="n"/>
      <c r="E403" s="5" t="n"/>
      <c r="F403" s="5" t="n"/>
      <c r="G403" s="13" t="n"/>
      <c r="H403" s="14" t="n"/>
      <c r="I403" s="17" t="n"/>
      <c r="J403" s="17" t="n"/>
      <c r="K403" s="5" t="n"/>
      <c r="L403" s="18">
        <f>IF(OR(A403&amp;""="",NOT(ISNUMBER(H403)),NOT(ISNUMBER(I403))),"",IF(K403="ملغي",0,ROUND(H403*I403,2)))</f>
        <v/>
      </c>
      <c r="M403" s="18">
        <f>IF(L403="","",IF(K403="ملغي",0,ROUND(H403*N(J403),2)))</f>
        <v/>
      </c>
      <c r="N403" s="18">
        <f>IF(L403="","",ROUND(L403-M403,2))</f>
        <v/>
      </c>
      <c r="O403" s="18">
        <f>IF(A403&amp;""="","",SUMIFS('الدفعات'!$C$6:$C$2005,'الدفعات'!$B$6:$B$2005,A403&amp;""))</f>
        <v/>
      </c>
      <c r="P403" s="18">
        <f>IF(L403="","",IF(K403="ملغي","",ROUND(L403-O403,2)))</f>
        <v/>
      </c>
      <c r="Q403" s="6">
        <f>IF(A403&amp;""="","",IF(L403="","بيانات ناقصة",IF(K403="ملغي",IF(O403&gt;0,"ملغي - يُراجع المدفوع","ملغي"),IF(P403&gt;0,IF(O403=0,"لم يدفع","دفع جزءًا"),IF(P403&lt;0,"مدفوع زيادة","مسدد")))))</f>
        <v/>
      </c>
      <c r="R403" s="19">
        <f>IF(OR(A403&amp;""="",NOT(ISNUMBER(G403))),"",G403-'الإعدادات'!$B$4)</f>
        <v/>
      </c>
      <c r="S403" s="6">
        <f>IF(OR(R403="",K403="ملغي"),"",IF(N(P403)&lt;=0,"",IF(R403&lt;0,"سافر وعليه متبقي",IF(R403&lt;='الإعدادات'!$B$5,"سفر قريب ومتبقي",""))))</f>
        <v/>
      </c>
      <c r="T403" s="19">
        <f>IF(ISNUMBER(P403),IF(P403&gt;0,COUNTIFS($P$6:$P$1005,"&gt;"&amp;P403)+COUNTIFS($P$6:P403,P403),""),"")</f>
        <v/>
      </c>
    </row>
    <row r="404">
      <c r="A404" s="5" t="n"/>
      <c r="B404" s="13" t="n"/>
      <c r="C404" s="5" t="n"/>
      <c r="D404" s="16" t="n"/>
      <c r="E404" s="5" t="n"/>
      <c r="F404" s="5" t="n"/>
      <c r="G404" s="13" t="n"/>
      <c r="H404" s="14" t="n"/>
      <c r="I404" s="17" t="n"/>
      <c r="J404" s="17" t="n"/>
      <c r="K404" s="5" t="n"/>
      <c r="L404" s="18">
        <f>IF(OR(A404&amp;""="",NOT(ISNUMBER(H404)),NOT(ISNUMBER(I404))),"",IF(K404="ملغي",0,ROUND(H404*I404,2)))</f>
        <v/>
      </c>
      <c r="M404" s="18">
        <f>IF(L404="","",IF(K404="ملغي",0,ROUND(H404*N(J404),2)))</f>
        <v/>
      </c>
      <c r="N404" s="18">
        <f>IF(L404="","",ROUND(L404-M404,2))</f>
        <v/>
      </c>
      <c r="O404" s="18">
        <f>IF(A404&amp;""="","",SUMIFS('الدفعات'!$C$6:$C$2005,'الدفعات'!$B$6:$B$2005,A404&amp;""))</f>
        <v/>
      </c>
      <c r="P404" s="18">
        <f>IF(L404="","",IF(K404="ملغي","",ROUND(L404-O404,2)))</f>
        <v/>
      </c>
      <c r="Q404" s="6">
        <f>IF(A404&amp;""="","",IF(L404="","بيانات ناقصة",IF(K404="ملغي",IF(O404&gt;0,"ملغي - يُراجع المدفوع","ملغي"),IF(P404&gt;0,IF(O404=0,"لم يدفع","دفع جزءًا"),IF(P404&lt;0,"مدفوع زيادة","مسدد")))))</f>
        <v/>
      </c>
      <c r="R404" s="19">
        <f>IF(OR(A404&amp;""="",NOT(ISNUMBER(G404))),"",G404-'الإعدادات'!$B$4)</f>
        <v/>
      </c>
      <c r="S404" s="6">
        <f>IF(OR(R404="",K404="ملغي"),"",IF(N(P404)&lt;=0,"",IF(R404&lt;0,"سافر وعليه متبقي",IF(R404&lt;='الإعدادات'!$B$5,"سفر قريب ومتبقي",""))))</f>
        <v/>
      </c>
      <c r="T404" s="19">
        <f>IF(ISNUMBER(P404),IF(P404&gt;0,COUNTIFS($P$6:$P$1005,"&gt;"&amp;P404)+COUNTIFS($P$6:P404,P404),""),"")</f>
        <v/>
      </c>
    </row>
    <row r="405">
      <c r="A405" s="5" t="n"/>
      <c r="B405" s="13" t="n"/>
      <c r="C405" s="5" t="n"/>
      <c r="D405" s="16" t="n"/>
      <c r="E405" s="5" t="n"/>
      <c r="F405" s="5" t="n"/>
      <c r="G405" s="13" t="n"/>
      <c r="H405" s="14" t="n"/>
      <c r="I405" s="17" t="n"/>
      <c r="J405" s="17" t="n"/>
      <c r="K405" s="5" t="n"/>
      <c r="L405" s="18">
        <f>IF(OR(A405&amp;""="",NOT(ISNUMBER(H405)),NOT(ISNUMBER(I405))),"",IF(K405="ملغي",0,ROUND(H405*I405,2)))</f>
        <v/>
      </c>
      <c r="M405" s="18">
        <f>IF(L405="","",IF(K405="ملغي",0,ROUND(H405*N(J405),2)))</f>
        <v/>
      </c>
      <c r="N405" s="18">
        <f>IF(L405="","",ROUND(L405-M405,2))</f>
        <v/>
      </c>
      <c r="O405" s="18">
        <f>IF(A405&amp;""="","",SUMIFS('الدفعات'!$C$6:$C$2005,'الدفعات'!$B$6:$B$2005,A405&amp;""))</f>
        <v/>
      </c>
      <c r="P405" s="18">
        <f>IF(L405="","",IF(K405="ملغي","",ROUND(L405-O405,2)))</f>
        <v/>
      </c>
      <c r="Q405" s="6">
        <f>IF(A405&amp;""="","",IF(L405="","بيانات ناقصة",IF(K405="ملغي",IF(O405&gt;0,"ملغي - يُراجع المدفوع","ملغي"),IF(P405&gt;0,IF(O405=0,"لم يدفع","دفع جزءًا"),IF(P405&lt;0,"مدفوع زيادة","مسدد")))))</f>
        <v/>
      </c>
      <c r="R405" s="19">
        <f>IF(OR(A405&amp;""="",NOT(ISNUMBER(G405))),"",G405-'الإعدادات'!$B$4)</f>
        <v/>
      </c>
      <c r="S405" s="6">
        <f>IF(OR(R405="",K405="ملغي"),"",IF(N(P405)&lt;=0,"",IF(R405&lt;0,"سافر وعليه متبقي",IF(R405&lt;='الإعدادات'!$B$5,"سفر قريب ومتبقي",""))))</f>
        <v/>
      </c>
      <c r="T405" s="19">
        <f>IF(ISNUMBER(P405),IF(P405&gt;0,COUNTIFS($P$6:$P$1005,"&gt;"&amp;P405)+COUNTIFS($P$6:P405,P405),""),"")</f>
        <v/>
      </c>
    </row>
    <row r="406">
      <c r="A406" s="5" t="n"/>
      <c r="B406" s="13" t="n"/>
      <c r="C406" s="5" t="n"/>
      <c r="D406" s="16" t="n"/>
      <c r="E406" s="5" t="n"/>
      <c r="F406" s="5" t="n"/>
      <c r="G406" s="13" t="n"/>
      <c r="H406" s="14" t="n"/>
      <c r="I406" s="17" t="n"/>
      <c r="J406" s="17" t="n"/>
      <c r="K406" s="5" t="n"/>
      <c r="L406" s="18">
        <f>IF(OR(A406&amp;""="",NOT(ISNUMBER(H406)),NOT(ISNUMBER(I406))),"",IF(K406="ملغي",0,ROUND(H406*I406,2)))</f>
        <v/>
      </c>
      <c r="M406" s="18">
        <f>IF(L406="","",IF(K406="ملغي",0,ROUND(H406*N(J406),2)))</f>
        <v/>
      </c>
      <c r="N406" s="18">
        <f>IF(L406="","",ROUND(L406-M406,2))</f>
        <v/>
      </c>
      <c r="O406" s="18">
        <f>IF(A406&amp;""="","",SUMIFS('الدفعات'!$C$6:$C$2005,'الدفعات'!$B$6:$B$2005,A406&amp;""))</f>
        <v/>
      </c>
      <c r="P406" s="18">
        <f>IF(L406="","",IF(K406="ملغي","",ROUND(L406-O406,2)))</f>
        <v/>
      </c>
      <c r="Q406" s="6">
        <f>IF(A406&amp;""="","",IF(L406="","بيانات ناقصة",IF(K406="ملغي",IF(O406&gt;0,"ملغي - يُراجع المدفوع","ملغي"),IF(P406&gt;0,IF(O406=0,"لم يدفع","دفع جزءًا"),IF(P406&lt;0,"مدفوع زيادة","مسدد")))))</f>
        <v/>
      </c>
      <c r="R406" s="19">
        <f>IF(OR(A406&amp;""="",NOT(ISNUMBER(G406))),"",G406-'الإعدادات'!$B$4)</f>
        <v/>
      </c>
      <c r="S406" s="6">
        <f>IF(OR(R406="",K406="ملغي"),"",IF(N(P406)&lt;=0,"",IF(R406&lt;0,"سافر وعليه متبقي",IF(R406&lt;='الإعدادات'!$B$5,"سفر قريب ومتبقي",""))))</f>
        <v/>
      </c>
      <c r="T406" s="19">
        <f>IF(ISNUMBER(P406),IF(P406&gt;0,COUNTIFS($P$6:$P$1005,"&gt;"&amp;P406)+COUNTIFS($P$6:P406,P406),""),"")</f>
        <v/>
      </c>
    </row>
    <row r="407">
      <c r="A407" s="5" t="n"/>
      <c r="B407" s="13" t="n"/>
      <c r="C407" s="5" t="n"/>
      <c r="D407" s="16" t="n"/>
      <c r="E407" s="5" t="n"/>
      <c r="F407" s="5" t="n"/>
      <c r="G407" s="13" t="n"/>
      <c r="H407" s="14" t="n"/>
      <c r="I407" s="17" t="n"/>
      <c r="J407" s="17" t="n"/>
      <c r="K407" s="5" t="n"/>
      <c r="L407" s="18">
        <f>IF(OR(A407&amp;""="",NOT(ISNUMBER(H407)),NOT(ISNUMBER(I407))),"",IF(K407="ملغي",0,ROUND(H407*I407,2)))</f>
        <v/>
      </c>
      <c r="M407" s="18">
        <f>IF(L407="","",IF(K407="ملغي",0,ROUND(H407*N(J407),2)))</f>
        <v/>
      </c>
      <c r="N407" s="18">
        <f>IF(L407="","",ROUND(L407-M407,2))</f>
        <v/>
      </c>
      <c r="O407" s="18">
        <f>IF(A407&amp;""="","",SUMIFS('الدفعات'!$C$6:$C$2005,'الدفعات'!$B$6:$B$2005,A407&amp;""))</f>
        <v/>
      </c>
      <c r="P407" s="18">
        <f>IF(L407="","",IF(K407="ملغي","",ROUND(L407-O407,2)))</f>
        <v/>
      </c>
      <c r="Q407" s="6">
        <f>IF(A407&amp;""="","",IF(L407="","بيانات ناقصة",IF(K407="ملغي",IF(O407&gt;0,"ملغي - يُراجع المدفوع","ملغي"),IF(P407&gt;0,IF(O407=0,"لم يدفع","دفع جزءًا"),IF(P407&lt;0,"مدفوع زيادة","مسدد")))))</f>
        <v/>
      </c>
      <c r="R407" s="19">
        <f>IF(OR(A407&amp;""="",NOT(ISNUMBER(G407))),"",G407-'الإعدادات'!$B$4)</f>
        <v/>
      </c>
      <c r="S407" s="6">
        <f>IF(OR(R407="",K407="ملغي"),"",IF(N(P407)&lt;=0,"",IF(R407&lt;0,"سافر وعليه متبقي",IF(R407&lt;='الإعدادات'!$B$5,"سفر قريب ومتبقي",""))))</f>
        <v/>
      </c>
      <c r="T407" s="19">
        <f>IF(ISNUMBER(P407),IF(P407&gt;0,COUNTIFS($P$6:$P$1005,"&gt;"&amp;P407)+COUNTIFS($P$6:P407,P407),""),"")</f>
        <v/>
      </c>
    </row>
    <row r="408">
      <c r="A408" s="5" t="n"/>
      <c r="B408" s="13" t="n"/>
      <c r="C408" s="5" t="n"/>
      <c r="D408" s="16" t="n"/>
      <c r="E408" s="5" t="n"/>
      <c r="F408" s="5" t="n"/>
      <c r="G408" s="13" t="n"/>
      <c r="H408" s="14" t="n"/>
      <c r="I408" s="17" t="n"/>
      <c r="J408" s="17" t="n"/>
      <c r="K408" s="5" t="n"/>
      <c r="L408" s="18">
        <f>IF(OR(A408&amp;""="",NOT(ISNUMBER(H408)),NOT(ISNUMBER(I408))),"",IF(K408="ملغي",0,ROUND(H408*I408,2)))</f>
        <v/>
      </c>
      <c r="M408" s="18">
        <f>IF(L408="","",IF(K408="ملغي",0,ROUND(H408*N(J408),2)))</f>
        <v/>
      </c>
      <c r="N408" s="18">
        <f>IF(L408="","",ROUND(L408-M408,2))</f>
        <v/>
      </c>
      <c r="O408" s="18">
        <f>IF(A408&amp;""="","",SUMIFS('الدفعات'!$C$6:$C$2005,'الدفعات'!$B$6:$B$2005,A408&amp;""))</f>
        <v/>
      </c>
      <c r="P408" s="18">
        <f>IF(L408="","",IF(K408="ملغي","",ROUND(L408-O408,2)))</f>
        <v/>
      </c>
      <c r="Q408" s="6">
        <f>IF(A408&amp;""="","",IF(L408="","بيانات ناقصة",IF(K408="ملغي",IF(O408&gt;0,"ملغي - يُراجع المدفوع","ملغي"),IF(P408&gt;0,IF(O408=0,"لم يدفع","دفع جزءًا"),IF(P408&lt;0,"مدفوع زيادة","مسدد")))))</f>
        <v/>
      </c>
      <c r="R408" s="19">
        <f>IF(OR(A408&amp;""="",NOT(ISNUMBER(G408))),"",G408-'الإعدادات'!$B$4)</f>
        <v/>
      </c>
      <c r="S408" s="6">
        <f>IF(OR(R408="",K408="ملغي"),"",IF(N(P408)&lt;=0,"",IF(R408&lt;0,"سافر وعليه متبقي",IF(R408&lt;='الإعدادات'!$B$5,"سفر قريب ومتبقي",""))))</f>
        <v/>
      </c>
      <c r="T408" s="19">
        <f>IF(ISNUMBER(P408),IF(P408&gt;0,COUNTIFS($P$6:$P$1005,"&gt;"&amp;P408)+COUNTIFS($P$6:P408,P408),""),"")</f>
        <v/>
      </c>
    </row>
    <row r="409">
      <c r="A409" s="5" t="n"/>
      <c r="B409" s="13" t="n"/>
      <c r="C409" s="5" t="n"/>
      <c r="D409" s="16" t="n"/>
      <c r="E409" s="5" t="n"/>
      <c r="F409" s="5" t="n"/>
      <c r="G409" s="13" t="n"/>
      <c r="H409" s="14" t="n"/>
      <c r="I409" s="17" t="n"/>
      <c r="J409" s="17" t="n"/>
      <c r="K409" s="5" t="n"/>
      <c r="L409" s="18">
        <f>IF(OR(A409&amp;""="",NOT(ISNUMBER(H409)),NOT(ISNUMBER(I409))),"",IF(K409="ملغي",0,ROUND(H409*I409,2)))</f>
        <v/>
      </c>
      <c r="M409" s="18">
        <f>IF(L409="","",IF(K409="ملغي",0,ROUND(H409*N(J409),2)))</f>
        <v/>
      </c>
      <c r="N409" s="18">
        <f>IF(L409="","",ROUND(L409-M409,2))</f>
        <v/>
      </c>
      <c r="O409" s="18">
        <f>IF(A409&amp;""="","",SUMIFS('الدفعات'!$C$6:$C$2005,'الدفعات'!$B$6:$B$2005,A409&amp;""))</f>
        <v/>
      </c>
      <c r="P409" s="18">
        <f>IF(L409="","",IF(K409="ملغي","",ROUND(L409-O409,2)))</f>
        <v/>
      </c>
      <c r="Q409" s="6">
        <f>IF(A409&amp;""="","",IF(L409="","بيانات ناقصة",IF(K409="ملغي",IF(O409&gt;0,"ملغي - يُراجع المدفوع","ملغي"),IF(P409&gt;0,IF(O409=0,"لم يدفع","دفع جزءًا"),IF(P409&lt;0,"مدفوع زيادة","مسدد")))))</f>
        <v/>
      </c>
      <c r="R409" s="19">
        <f>IF(OR(A409&amp;""="",NOT(ISNUMBER(G409))),"",G409-'الإعدادات'!$B$4)</f>
        <v/>
      </c>
      <c r="S409" s="6">
        <f>IF(OR(R409="",K409="ملغي"),"",IF(N(P409)&lt;=0,"",IF(R409&lt;0,"سافر وعليه متبقي",IF(R409&lt;='الإعدادات'!$B$5,"سفر قريب ومتبقي",""))))</f>
        <v/>
      </c>
      <c r="T409" s="19">
        <f>IF(ISNUMBER(P409),IF(P409&gt;0,COUNTIFS($P$6:$P$1005,"&gt;"&amp;P409)+COUNTIFS($P$6:P409,P409),""),"")</f>
        <v/>
      </c>
    </row>
    <row r="410">
      <c r="A410" s="5" t="n"/>
      <c r="B410" s="13" t="n"/>
      <c r="C410" s="5" t="n"/>
      <c r="D410" s="16" t="n"/>
      <c r="E410" s="5" t="n"/>
      <c r="F410" s="5" t="n"/>
      <c r="G410" s="13" t="n"/>
      <c r="H410" s="14" t="n"/>
      <c r="I410" s="17" t="n"/>
      <c r="J410" s="17" t="n"/>
      <c r="K410" s="5" t="n"/>
      <c r="L410" s="18">
        <f>IF(OR(A410&amp;""="",NOT(ISNUMBER(H410)),NOT(ISNUMBER(I410))),"",IF(K410="ملغي",0,ROUND(H410*I410,2)))</f>
        <v/>
      </c>
      <c r="M410" s="18">
        <f>IF(L410="","",IF(K410="ملغي",0,ROUND(H410*N(J410),2)))</f>
        <v/>
      </c>
      <c r="N410" s="18">
        <f>IF(L410="","",ROUND(L410-M410,2))</f>
        <v/>
      </c>
      <c r="O410" s="18">
        <f>IF(A410&amp;""="","",SUMIFS('الدفعات'!$C$6:$C$2005,'الدفعات'!$B$6:$B$2005,A410&amp;""))</f>
        <v/>
      </c>
      <c r="P410" s="18">
        <f>IF(L410="","",IF(K410="ملغي","",ROUND(L410-O410,2)))</f>
        <v/>
      </c>
      <c r="Q410" s="6">
        <f>IF(A410&amp;""="","",IF(L410="","بيانات ناقصة",IF(K410="ملغي",IF(O410&gt;0,"ملغي - يُراجع المدفوع","ملغي"),IF(P410&gt;0,IF(O410=0,"لم يدفع","دفع جزءًا"),IF(P410&lt;0,"مدفوع زيادة","مسدد")))))</f>
        <v/>
      </c>
      <c r="R410" s="19">
        <f>IF(OR(A410&amp;""="",NOT(ISNUMBER(G410))),"",G410-'الإعدادات'!$B$4)</f>
        <v/>
      </c>
      <c r="S410" s="6">
        <f>IF(OR(R410="",K410="ملغي"),"",IF(N(P410)&lt;=0,"",IF(R410&lt;0,"سافر وعليه متبقي",IF(R410&lt;='الإعدادات'!$B$5,"سفر قريب ومتبقي",""))))</f>
        <v/>
      </c>
      <c r="T410" s="19">
        <f>IF(ISNUMBER(P410),IF(P410&gt;0,COUNTIFS($P$6:$P$1005,"&gt;"&amp;P410)+COUNTIFS($P$6:P410,P410),""),"")</f>
        <v/>
      </c>
    </row>
    <row r="411">
      <c r="A411" s="5" t="n"/>
      <c r="B411" s="13" t="n"/>
      <c r="C411" s="5" t="n"/>
      <c r="D411" s="16" t="n"/>
      <c r="E411" s="5" t="n"/>
      <c r="F411" s="5" t="n"/>
      <c r="G411" s="13" t="n"/>
      <c r="H411" s="14" t="n"/>
      <c r="I411" s="17" t="n"/>
      <c r="J411" s="17" t="n"/>
      <c r="K411" s="5" t="n"/>
      <c r="L411" s="18">
        <f>IF(OR(A411&amp;""="",NOT(ISNUMBER(H411)),NOT(ISNUMBER(I411))),"",IF(K411="ملغي",0,ROUND(H411*I411,2)))</f>
        <v/>
      </c>
      <c r="M411" s="18">
        <f>IF(L411="","",IF(K411="ملغي",0,ROUND(H411*N(J411),2)))</f>
        <v/>
      </c>
      <c r="N411" s="18">
        <f>IF(L411="","",ROUND(L411-M411,2))</f>
        <v/>
      </c>
      <c r="O411" s="18">
        <f>IF(A411&amp;""="","",SUMIFS('الدفعات'!$C$6:$C$2005,'الدفعات'!$B$6:$B$2005,A411&amp;""))</f>
        <v/>
      </c>
      <c r="P411" s="18">
        <f>IF(L411="","",IF(K411="ملغي","",ROUND(L411-O411,2)))</f>
        <v/>
      </c>
      <c r="Q411" s="6">
        <f>IF(A411&amp;""="","",IF(L411="","بيانات ناقصة",IF(K411="ملغي",IF(O411&gt;0,"ملغي - يُراجع المدفوع","ملغي"),IF(P411&gt;0,IF(O411=0,"لم يدفع","دفع جزءًا"),IF(P411&lt;0,"مدفوع زيادة","مسدد")))))</f>
        <v/>
      </c>
      <c r="R411" s="19">
        <f>IF(OR(A411&amp;""="",NOT(ISNUMBER(G411))),"",G411-'الإعدادات'!$B$4)</f>
        <v/>
      </c>
      <c r="S411" s="6">
        <f>IF(OR(R411="",K411="ملغي"),"",IF(N(P411)&lt;=0,"",IF(R411&lt;0,"سافر وعليه متبقي",IF(R411&lt;='الإعدادات'!$B$5,"سفر قريب ومتبقي",""))))</f>
        <v/>
      </c>
      <c r="T411" s="19">
        <f>IF(ISNUMBER(P411),IF(P411&gt;0,COUNTIFS($P$6:$P$1005,"&gt;"&amp;P411)+COUNTIFS($P$6:P411,P411),""),"")</f>
        <v/>
      </c>
    </row>
    <row r="412">
      <c r="A412" s="5" t="n"/>
      <c r="B412" s="13" t="n"/>
      <c r="C412" s="5" t="n"/>
      <c r="D412" s="16" t="n"/>
      <c r="E412" s="5" t="n"/>
      <c r="F412" s="5" t="n"/>
      <c r="G412" s="13" t="n"/>
      <c r="H412" s="14" t="n"/>
      <c r="I412" s="17" t="n"/>
      <c r="J412" s="17" t="n"/>
      <c r="K412" s="5" t="n"/>
      <c r="L412" s="18">
        <f>IF(OR(A412&amp;""="",NOT(ISNUMBER(H412)),NOT(ISNUMBER(I412))),"",IF(K412="ملغي",0,ROUND(H412*I412,2)))</f>
        <v/>
      </c>
      <c r="M412" s="18">
        <f>IF(L412="","",IF(K412="ملغي",0,ROUND(H412*N(J412),2)))</f>
        <v/>
      </c>
      <c r="N412" s="18">
        <f>IF(L412="","",ROUND(L412-M412,2))</f>
        <v/>
      </c>
      <c r="O412" s="18">
        <f>IF(A412&amp;""="","",SUMIFS('الدفعات'!$C$6:$C$2005,'الدفعات'!$B$6:$B$2005,A412&amp;""))</f>
        <v/>
      </c>
      <c r="P412" s="18">
        <f>IF(L412="","",IF(K412="ملغي","",ROUND(L412-O412,2)))</f>
        <v/>
      </c>
      <c r="Q412" s="6">
        <f>IF(A412&amp;""="","",IF(L412="","بيانات ناقصة",IF(K412="ملغي",IF(O412&gt;0,"ملغي - يُراجع المدفوع","ملغي"),IF(P412&gt;0,IF(O412=0,"لم يدفع","دفع جزءًا"),IF(P412&lt;0,"مدفوع زيادة","مسدد")))))</f>
        <v/>
      </c>
      <c r="R412" s="19">
        <f>IF(OR(A412&amp;""="",NOT(ISNUMBER(G412))),"",G412-'الإعدادات'!$B$4)</f>
        <v/>
      </c>
      <c r="S412" s="6">
        <f>IF(OR(R412="",K412="ملغي"),"",IF(N(P412)&lt;=0,"",IF(R412&lt;0,"سافر وعليه متبقي",IF(R412&lt;='الإعدادات'!$B$5,"سفر قريب ومتبقي",""))))</f>
        <v/>
      </c>
      <c r="T412" s="19">
        <f>IF(ISNUMBER(P412),IF(P412&gt;0,COUNTIFS($P$6:$P$1005,"&gt;"&amp;P412)+COUNTIFS($P$6:P412,P412),""),"")</f>
        <v/>
      </c>
    </row>
    <row r="413">
      <c r="A413" s="5" t="n"/>
      <c r="B413" s="13" t="n"/>
      <c r="C413" s="5" t="n"/>
      <c r="D413" s="16" t="n"/>
      <c r="E413" s="5" t="n"/>
      <c r="F413" s="5" t="n"/>
      <c r="G413" s="13" t="n"/>
      <c r="H413" s="14" t="n"/>
      <c r="I413" s="17" t="n"/>
      <c r="J413" s="17" t="n"/>
      <c r="K413" s="5" t="n"/>
      <c r="L413" s="18">
        <f>IF(OR(A413&amp;""="",NOT(ISNUMBER(H413)),NOT(ISNUMBER(I413))),"",IF(K413="ملغي",0,ROUND(H413*I413,2)))</f>
        <v/>
      </c>
      <c r="M413" s="18">
        <f>IF(L413="","",IF(K413="ملغي",0,ROUND(H413*N(J413),2)))</f>
        <v/>
      </c>
      <c r="N413" s="18">
        <f>IF(L413="","",ROUND(L413-M413,2))</f>
        <v/>
      </c>
      <c r="O413" s="18">
        <f>IF(A413&amp;""="","",SUMIFS('الدفعات'!$C$6:$C$2005,'الدفعات'!$B$6:$B$2005,A413&amp;""))</f>
        <v/>
      </c>
      <c r="P413" s="18">
        <f>IF(L413="","",IF(K413="ملغي","",ROUND(L413-O413,2)))</f>
        <v/>
      </c>
      <c r="Q413" s="6">
        <f>IF(A413&amp;""="","",IF(L413="","بيانات ناقصة",IF(K413="ملغي",IF(O413&gt;0,"ملغي - يُراجع المدفوع","ملغي"),IF(P413&gt;0,IF(O413=0,"لم يدفع","دفع جزءًا"),IF(P413&lt;0,"مدفوع زيادة","مسدد")))))</f>
        <v/>
      </c>
      <c r="R413" s="19">
        <f>IF(OR(A413&amp;""="",NOT(ISNUMBER(G413))),"",G413-'الإعدادات'!$B$4)</f>
        <v/>
      </c>
      <c r="S413" s="6">
        <f>IF(OR(R413="",K413="ملغي"),"",IF(N(P413)&lt;=0,"",IF(R413&lt;0,"سافر وعليه متبقي",IF(R413&lt;='الإعدادات'!$B$5,"سفر قريب ومتبقي",""))))</f>
        <v/>
      </c>
      <c r="T413" s="19">
        <f>IF(ISNUMBER(P413),IF(P413&gt;0,COUNTIFS($P$6:$P$1005,"&gt;"&amp;P413)+COUNTIFS($P$6:P413,P413),""),"")</f>
        <v/>
      </c>
    </row>
    <row r="414">
      <c r="A414" s="5" t="n"/>
      <c r="B414" s="13" t="n"/>
      <c r="C414" s="5" t="n"/>
      <c r="D414" s="16" t="n"/>
      <c r="E414" s="5" t="n"/>
      <c r="F414" s="5" t="n"/>
      <c r="G414" s="13" t="n"/>
      <c r="H414" s="14" t="n"/>
      <c r="I414" s="17" t="n"/>
      <c r="J414" s="17" t="n"/>
      <c r="K414" s="5" t="n"/>
      <c r="L414" s="18">
        <f>IF(OR(A414&amp;""="",NOT(ISNUMBER(H414)),NOT(ISNUMBER(I414))),"",IF(K414="ملغي",0,ROUND(H414*I414,2)))</f>
        <v/>
      </c>
      <c r="M414" s="18">
        <f>IF(L414="","",IF(K414="ملغي",0,ROUND(H414*N(J414),2)))</f>
        <v/>
      </c>
      <c r="N414" s="18">
        <f>IF(L414="","",ROUND(L414-M414,2))</f>
        <v/>
      </c>
      <c r="O414" s="18">
        <f>IF(A414&amp;""="","",SUMIFS('الدفعات'!$C$6:$C$2005,'الدفعات'!$B$6:$B$2005,A414&amp;""))</f>
        <v/>
      </c>
      <c r="P414" s="18">
        <f>IF(L414="","",IF(K414="ملغي","",ROUND(L414-O414,2)))</f>
        <v/>
      </c>
      <c r="Q414" s="6">
        <f>IF(A414&amp;""="","",IF(L414="","بيانات ناقصة",IF(K414="ملغي",IF(O414&gt;0,"ملغي - يُراجع المدفوع","ملغي"),IF(P414&gt;0,IF(O414=0,"لم يدفع","دفع جزءًا"),IF(P414&lt;0,"مدفوع زيادة","مسدد")))))</f>
        <v/>
      </c>
      <c r="R414" s="19">
        <f>IF(OR(A414&amp;""="",NOT(ISNUMBER(G414))),"",G414-'الإعدادات'!$B$4)</f>
        <v/>
      </c>
      <c r="S414" s="6">
        <f>IF(OR(R414="",K414="ملغي"),"",IF(N(P414)&lt;=0,"",IF(R414&lt;0,"سافر وعليه متبقي",IF(R414&lt;='الإعدادات'!$B$5,"سفر قريب ومتبقي",""))))</f>
        <v/>
      </c>
      <c r="T414" s="19">
        <f>IF(ISNUMBER(P414),IF(P414&gt;0,COUNTIFS($P$6:$P$1005,"&gt;"&amp;P414)+COUNTIFS($P$6:P414,P414),""),"")</f>
        <v/>
      </c>
    </row>
    <row r="415">
      <c r="A415" s="5" t="n"/>
      <c r="B415" s="13" t="n"/>
      <c r="C415" s="5" t="n"/>
      <c r="D415" s="16" t="n"/>
      <c r="E415" s="5" t="n"/>
      <c r="F415" s="5" t="n"/>
      <c r="G415" s="13" t="n"/>
      <c r="H415" s="14" t="n"/>
      <c r="I415" s="17" t="n"/>
      <c r="J415" s="17" t="n"/>
      <c r="K415" s="5" t="n"/>
      <c r="L415" s="18">
        <f>IF(OR(A415&amp;""="",NOT(ISNUMBER(H415)),NOT(ISNUMBER(I415))),"",IF(K415="ملغي",0,ROUND(H415*I415,2)))</f>
        <v/>
      </c>
      <c r="M415" s="18">
        <f>IF(L415="","",IF(K415="ملغي",0,ROUND(H415*N(J415),2)))</f>
        <v/>
      </c>
      <c r="N415" s="18">
        <f>IF(L415="","",ROUND(L415-M415,2))</f>
        <v/>
      </c>
      <c r="O415" s="18">
        <f>IF(A415&amp;""="","",SUMIFS('الدفعات'!$C$6:$C$2005,'الدفعات'!$B$6:$B$2005,A415&amp;""))</f>
        <v/>
      </c>
      <c r="P415" s="18">
        <f>IF(L415="","",IF(K415="ملغي","",ROUND(L415-O415,2)))</f>
        <v/>
      </c>
      <c r="Q415" s="6">
        <f>IF(A415&amp;""="","",IF(L415="","بيانات ناقصة",IF(K415="ملغي",IF(O415&gt;0,"ملغي - يُراجع المدفوع","ملغي"),IF(P415&gt;0,IF(O415=0,"لم يدفع","دفع جزءًا"),IF(P415&lt;0,"مدفوع زيادة","مسدد")))))</f>
        <v/>
      </c>
      <c r="R415" s="19">
        <f>IF(OR(A415&amp;""="",NOT(ISNUMBER(G415))),"",G415-'الإعدادات'!$B$4)</f>
        <v/>
      </c>
      <c r="S415" s="6">
        <f>IF(OR(R415="",K415="ملغي"),"",IF(N(P415)&lt;=0,"",IF(R415&lt;0,"سافر وعليه متبقي",IF(R415&lt;='الإعدادات'!$B$5,"سفر قريب ومتبقي",""))))</f>
        <v/>
      </c>
      <c r="T415" s="19">
        <f>IF(ISNUMBER(P415),IF(P415&gt;0,COUNTIFS($P$6:$P$1005,"&gt;"&amp;P415)+COUNTIFS($P$6:P415,P415),""),"")</f>
        <v/>
      </c>
    </row>
    <row r="416">
      <c r="A416" s="5" t="n"/>
      <c r="B416" s="13" t="n"/>
      <c r="C416" s="5" t="n"/>
      <c r="D416" s="16" t="n"/>
      <c r="E416" s="5" t="n"/>
      <c r="F416" s="5" t="n"/>
      <c r="G416" s="13" t="n"/>
      <c r="H416" s="14" t="n"/>
      <c r="I416" s="17" t="n"/>
      <c r="J416" s="17" t="n"/>
      <c r="K416" s="5" t="n"/>
      <c r="L416" s="18">
        <f>IF(OR(A416&amp;""="",NOT(ISNUMBER(H416)),NOT(ISNUMBER(I416))),"",IF(K416="ملغي",0,ROUND(H416*I416,2)))</f>
        <v/>
      </c>
      <c r="M416" s="18">
        <f>IF(L416="","",IF(K416="ملغي",0,ROUND(H416*N(J416),2)))</f>
        <v/>
      </c>
      <c r="N416" s="18">
        <f>IF(L416="","",ROUND(L416-M416,2))</f>
        <v/>
      </c>
      <c r="O416" s="18">
        <f>IF(A416&amp;""="","",SUMIFS('الدفعات'!$C$6:$C$2005,'الدفعات'!$B$6:$B$2005,A416&amp;""))</f>
        <v/>
      </c>
      <c r="P416" s="18">
        <f>IF(L416="","",IF(K416="ملغي","",ROUND(L416-O416,2)))</f>
        <v/>
      </c>
      <c r="Q416" s="6">
        <f>IF(A416&amp;""="","",IF(L416="","بيانات ناقصة",IF(K416="ملغي",IF(O416&gt;0,"ملغي - يُراجع المدفوع","ملغي"),IF(P416&gt;0,IF(O416=0,"لم يدفع","دفع جزءًا"),IF(P416&lt;0,"مدفوع زيادة","مسدد")))))</f>
        <v/>
      </c>
      <c r="R416" s="19">
        <f>IF(OR(A416&amp;""="",NOT(ISNUMBER(G416))),"",G416-'الإعدادات'!$B$4)</f>
        <v/>
      </c>
      <c r="S416" s="6">
        <f>IF(OR(R416="",K416="ملغي"),"",IF(N(P416)&lt;=0,"",IF(R416&lt;0,"سافر وعليه متبقي",IF(R416&lt;='الإعدادات'!$B$5,"سفر قريب ومتبقي",""))))</f>
        <v/>
      </c>
      <c r="T416" s="19">
        <f>IF(ISNUMBER(P416),IF(P416&gt;0,COUNTIFS($P$6:$P$1005,"&gt;"&amp;P416)+COUNTIFS($P$6:P416,P416),""),"")</f>
        <v/>
      </c>
    </row>
    <row r="417">
      <c r="A417" s="5" t="n"/>
      <c r="B417" s="13" t="n"/>
      <c r="C417" s="5" t="n"/>
      <c r="D417" s="16" t="n"/>
      <c r="E417" s="5" t="n"/>
      <c r="F417" s="5" t="n"/>
      <c r="G417" s="13" t="n"/>
      <c r="H417" s="14" t="n"/>
      <c r="I417" s="17" t="n"/>
      <c r="J417" s="17" t="n"/>
      <c r="K417" s="5" t="n"/>
      <c r="L417" s="18">
        <f>IF(OR(A417&amp;""="",NOT(ISNUMBER(H417)),NOT(ISNUMBER(I417))),"",IF(K417="ملغي",0,ROUND(H417*I417,2)))</f>
        <v/>
      </c>
      <c r="M417" s="18">
        <f>IF(L417="","",IF(K417="ملغي",0,ROUND(H417*N(J417),2)))</f>
        <v/>
      </c>
      <c r="N417" s="18">
        <f>IF(L417="","",ROUND(L417-M417,2))</f>
        <v/>
      </c>
      <c r="O417" s="18">
        <f>IF(A417&amp;""="","",SUMIFS('الدفعات'!$C$6:$C$2005,'الدفعات'!$B$6:$B$2005,A417&amp;""))</f>
        <v/>
      </c>
      <c r="P417" s="18">
        <f>IF(L417="","",IF(K417="ملغي","",ROUND(L417-O417,2)))</f>
        <v/>
      </c>
      <c r="Q417" s="6">
        <f>IF(A417&amp;""="","",IF(L417="","بيانات ناقصة",IF(K417="ملغي",IF(O417&gt;0,"ملغي - يُراجع المدفوع","ملغي"),IF(P417&gt;0,IF(O417=0,"لم يدفع","دفع جزءًا"),IF(P417&lt;0,"مدفوع زيادة","مسدد")))))</f>
        <v/>
      </c>
      <c r="R417" s="19">
        <f>IF(OR(A417&amp;""="",NOT(ISNUMBER(G417))),"",G417-'الإعدادات'!$B$4)</f>
        <v/>
      </c>
      <c r="S417" s="6">
        <f>IF(OR(R417="",K417="ملغي"),"",IF(N(P417)&lt;=0,"",IF(R417&lt;0,"سافر وعليه متبقي",IF(R417&lt;='الإعدادات'!$B$5,"سفر قريب ومتبقي",""))))</f>
        <v/>
      </c>
      <c r="T417" s="19">
        <f>IF(ISNUMBER(P417),IF(P417&gt;0,COUNTIFS($P$6:$P$1005,"&gt;"&amp;P417)+COUNTIFS($P$6:P417,P417),""),"")</f>
        <v/>
      </c>
    </row>
    <row r="418">
      <c r="A418" s="5" t="n"/>
      <c r="B418" s="13" t="n"/>
      <c r="C418" s="5" t="n"/>
      <c r="D418" s="16" t="n"/>
      <c r="E418" s="5" t="n"/>
      <c r="F418" s="5" t="n"/>
      <c r="G418" s="13" t="n"/>
      <c r="H418" s="14" t="n"/>
      <c r="I418" s="17" t="n"/>
      <c r="J418" s="17" t="n"/>
      <c r="K418" s="5" t="n"/>
      <c r="L418" s="18">
        <f>IF(OR(A418&amp;""="",NOT(ISNUMBER(H418)),NOT(ISNUMBER(I418))),"",IF(K418="ملغي",0,ROUND(H418*I418,2)))</f>
        <v/>
      </c>
      <c r="M418" s="18">
        <f>IF(L418="","",IF(K418="ملغي",0,ROUND(H418*N(J418),2)))</f>
        <v/>
      </c>
      <c r="N418" s="18">
        <f>IF(L418="","",ROUND(L418-M418,2))</f>
        <v/>
      </c>
      <c r="O418" s="18">
        <f>IF(A418&amp;""="","",SUMIFS('الدفعات'!$C$6:$C$2005,'الدفعات'!$B$6:$B$2005,A418&amp;""))</f>
        <v/>
      </c>
      <c r="P418" s="18">
        <f>IF(L418="","",IF(K418="ملغي","",ROUND(L418-O418,2)))</f>
        <v/>
      </c>
      <c r="Q418" s="6">
        <f>IF(A418&amp;""="","",IF(L418="","بيانات ناقصة",IF(K418="ملغي",IF(O418&gt;0,"ملغي - يُراجع المدفوع","ملغي"),IF(P418&gt;0,IF(O418=0,"لم يدفع","دفع جزءًا"),IF(P418&lt;0,"مدفوع زيادة","مسدد")))))</f>
        <v/>
      </c>
      <c r="R418" s="19">
        <f>IF(OR(A418&amp;""="",NOT(ISNUMBER(G418))),"",G418-'الإعدادات'!$B$4)</f>
        <v/>
      </c>
      <c r="S418" s="6">
        <f>IF(OR(R418="",K418="ملغي"),"",IF(N(P418)&lt;=0,"",IF(R418&lt;0,"سافر وعليه متبقي",IF(R418&lt;='الإعدادات'!$B$5,"سفر قريب ومتبقي",""))))</f>
        <v/>
      </c>
      <c r="T418" s="19">
        <f>IF(ISNUMBER(P418),IF(P418&gt;0,COUNTIFS($P$6:$P$1005,"&gt;"&amp;P418)+COUNTIFS($P$6:P418,P418),""),"")</f>
        <v/>
      </c>
    </row>
    <row r="419">
      <c r="A419" s="5" t="n"/>
      <c r="B419" s="13" t="n"/>
      <c r="C419" s="5" t="n"/>
      <c r="D419" s="16" t="n"/>
      <c r="E419" s="5" t="n"/>
      <c r="F419" s="5" t="n"/>
      <c r="G419" s="13" t="n"/>
      <c r="H419" s="14" t="n"/>
      <c r="I419" s="17" t="n"/>
      <c r="J419" s="17" t="n"/>
      <c r="K419" s="5" t="n"/>
      <c r="L419" s="18">
        <f>IF(OR(A419&amp;""="",NOT(ISNUMBER(H419)),NOT(ISNUMBER(I419))),"",IF(K419="ملغي",0,ROUND(H419*I419,2)))</f>
        <v/>
      </c>
      <c r="M419" s="18">
        <f>IF(L419="","",IF(K419="ملغي",0,ROUND(H419*N(J419),2)))</f>
        <v/>
      </c>
      <c r="N419" s="18">
        <f>IF(L419="","",ROUND(L419-M419,2))</f>
        <v/>
      </c>
      <c r="O419" s="18">
        <f>IF(A419&amp;""="","",SUMIFS('الدفعات'!$C$6:$C$2005,'الدفعات'!$B$6:$B$2005,A419&amp;""))</f>
        <v/>
      </c>
      <c r="P419" s="18">
        <f>IF(L419="","",IF(K419="ملغي","",ROUND(L419-O419,2)))</f>
        <v/>
      </c>
      <c r="Q419" s="6">
        <f>IF(A419&amp;""="","",IF(L419="","بيانات ناقصة",IF(K419="ملغي",IF(O419&gt;0,"ملغي - يُراجع المدفوع","ملغي"),IF(P419&gt;0,IF(O419=0,"لم يدفع","دفع جزءًا"),IF(P419&lt;0,"مدفوع زيادة","مسدد")))))</f>
        <v/>
      </c>
      <c r="R419" s="19">
        <f>IF(OR(A419&amp;""="",NOT(ISNUMBER(G419))),"",G419-'الإعدادات'!$B$4)</f>
        <v/>
      </c>
      <c r="S419" s="6">
        <f>IF(OR(R419="",K419="ملغي"),"",IF(N(P419)&lt;=0,"",IF(R419&lt;0,"سافر وعليه متبقي",IF(R419&lt;='الإعدادات'!$B$5,"سفر قريب ومتبقي",""))))</f>
        <v/>
      </c>
      <c r="T419" s="19">
        <f>IF(ISNUMBER(P419),IF(P419&gt;0,COUNTIFS($P$6:$P$1005,"&gt;"&amp;P419)+COUNTIFS($P$6:P419,P419),""),"")</f>
        <v/>
      </c>
    </row>
    <row r="420">
      <c r="A420" s="5" t="n"/>
      <c r="B420" s="13" t="n"/>
      <c r="C420" s="5" t="n"/>
      <c r="D420" s="16" t="n"/>
      <c r="E420" s="5" t="n"/>
      <c r="F420" s="5" t="n"/>
      <c r="G420" s="13" t="n"/>
      <c r="H420" s="14" t="n"/>
      <c r="I420" s="17" t="n"/>
      <c r="J420" s="17" t="n"/>
      <c r="K420" s="5" t="n"/>
      <c r="L420" s="18">
        <f>IF(OR(A420&amp;""="",NOT(ISNUMBER(H420)),NOT(ISNUMBER(I420))),"",IF(K420="ملغي",0,ROUND(H420*I420,2)))</f>
        <v/>
      </c>
      <c r="M420" s="18">
        <f>IF(L420="","",IF(K420="ملغي",0,ROUND(H420*N(J420),2)))</f>
        <v/>
      </c>
      <c r="N420" s="18">
        <f>IF(L420="","",ROUND(L420-M420,2))</f>
        <v/>
      </c>
      <c r="O420" s="18">
        <f>IF(A420&amp;""="","",SUMIFS('الدفعات'!$C$6:$C$2005,'الدفعات'!$B$6:$B$2005,A420&amp;""))</f>
        <v/>
      </c>
      <c r="P420" s="18">
        <f>IF(L420="","",IF(K420="ملغي","",ROUND(L420-O420,2)))</f>
        <v/>
      </c>
      <c r="Q420" s="6">
        <f>IF(A420&amp;""="","",IF(L420="","بيانات ناقصة",IF(K420="ملغي",IF(O420&gt;0,"ملغي - يُراجع المدفوع","ملغي"),IF(P420&gt;0,IF(O420=0,"لم يدفع","دفع جزءًا"),IF(P420&lt;0,"مدفوع زيادة","مسدد")))))</f>
        <v/>
      </c>
      <c r="R420" s="19">
        <f>IF(OR(A420&amp;""="",NOT(ISNUMBER(G420))),"",G420-'الإعدادات'!$B$4)</f>
        <v/>
      </c>
      <c r="S420" s="6">
        <f>IF(OR(R420="",K420="ملغي"),"",IF(N(P420)&lt;=0,"",IF(R420&lt;0,"سافر وعليه متبقي",IF(R420&lt;='الإعدادات'!$B$5,"سفر قريب ومتبقي",""))))</f>
        <v/>
      </c>
      <c r="T420" s="19">
        <f>IF(ISNUMBER(P420),IF(P420&gt;0,COUNTIFS($P$6:$P$1005,"&gt;"&amp;P420)+COUNTIFS($P$6:P420,P420),""),"")</f>
        <v/>
      </c>
    </row>
    <row r="421">
      <c r="A421" s="5" t="n"/>
      <c r="B421" s="13" t="n"/>
      <c r="C421" s="5" t="n"/>
      <c r="D421" s="16" t="n"/>
      <c r="E421" s="5" t="n"/>
      <c r="F421" s="5" t="n"/>
      <c r="G421" s="13" t="n"/>
      <c r="H421" s="14" t="n"/>
      <c r="I421" s="17" t="n"/>
      <c r="J421" s="17" t="n"/>
      <c r="K421" s="5" t="n"/>
      <c r="L421" s="18">
        <f>IF(OR(A421&amp;""="",NOT(ISNUMBER(H421)),NOT(ISNUMBER(I421))),"",IF(K421="ملغي",0,ROUND(H421*I421,2)))</f>
        <v/>
      </c>
      <c r="M421" s="18">
        <f>IF(L421="","",IF(K421="ملغي",0,ROUND(H421*N(J421),2)))</f>
        <v/>
      </c>
      <c r="N421" s="18">
        <f>IF(L421="","",ROUND(L421-M421,2))</f>
        <v/>
      </c>
      <c r="O421" s="18">
        <f>IF(A421&amp;""="","",SUMIFS('الدفعات'!$C$6:$C$2005,'الدفعات'!$B$6:$B$2005,A421&amp;""))</f>
        <v/>
      </c>
      <c r="P421" s="18">
        <f>IF(L421="","",IF(K421="ملغي","",ROUND(L421-O421,2)))</f>
        <v/>
      </c>
      <c r="Q421" s="6">
        <f>IF(A421&amp;""="","",IF(L421="","بيانات ناقصة",IF(K421="ملغي",IF(O421&gt;0,"ملغي - يُراجع المدفوع","ملغي"),IF(P421&gt;0,IF(O421=0,"لم يدفع","دفع جزءًا"),IF(P421&lt;0,"مدفوع زيادة","مسدد")))))</f>
        <v/>
      </c>
      <c r="R421" s="19">
        <f>IF(OR(A421&amp;""="",NOT(ISNUMBER(G421))),"",G421-'الإعدادات'!$B$4)</f>
        <v/>
      </c>
      <c r="S421" s="6">
        <f>IF(OR(R421="",K421="ملغي"),"",IF(N(P421)&lt;=0,"",IF(R421&lt;0,"سافر وعليه متبقي",IF(R421&lt;='الإعدادات'!$B$5,"سفر قريب ومتبقي",""))))</f>
        <v/>
      </c>
      <c r="T421" s="19">
        <f>IF(ISNUMBER(P421),IF(P421&gt;0,COUNTIFS($P$6:$P$1005,"&gt;"&amp;P421)+COUNTIFS($P$6:P421,P421),""),"")</f>
        <v/>
      </c>
    </row>
    <row r="422">
      <c r="A422" s="5" t="n"/>
      <c r="B422" s="13" t="n"/>
      <c r="C422" s="5" t="n"/>
      <c r="D422" s="16" t="n"/>
      <c r="E422" s="5" t="n"/>
      <c r="F422" s="5" t="n"/>
      <c r="G422" s="13" t="n"/>
      <c r="H422" s="14" t="n"/>
      <c r="I422" s="17" t="n"/>
      <c r="J422" s="17" t="n"/>
      <c r="K422" s="5" t="n"/>
      <c r="L422" s="18">
        <f>IF(OR(A422&amp;""="",NOT(ISNUMBER(H422)),NOT(ISNUMBER(I422))),"",IF(K422="ملغي",0,ROUND(H422*I422,2)))</f>
        <v/>
      </c>
      <c r="M422" s="18">
        <f>IF(L422="","",IF(K422="ملغي",0,ROUND(H422*N(J422),2)))</f>
        <v/>
      </c>
      <c r="N422" s="18">
        <f>IF(L422="","",ROUND(L422-M422,2))</f>
        <v/>
      </c>
      <c r="O422" s="18">
        <f>IF(A422&amp;""="","",SUMIFS('الدفعات'!$C$6:$C$2005,'الدفعات'!$B$6:$B$2005,A422&amp;""))</f>
        <v/>
      </c>
      <c r="P422" s="18">
        <f>IF(L422="","",IF(K422="ملغي","",ROUND(L422-O422,2)))</f>
        <v/>
      </c>
      <c r="Q422" s="6">
        <f>IF(A422&amp;""="","",IF(L422="","بيانات ناقصة",IF(K422="ملغي",IF(O422&gt;0,"ملغي - يُراجع المدفوع","ملغي"),IF(P422&gt;0,IF(O422=0,"لم يدفع","دفع جزءًا"),IF(P422&lt;0,"مدفوع زيادة","مسدد")))))</f>
        <v/>
      </c>
      <c r="R422" s="19">
        <f>IF(OR(A422&amp;""="",NOT(ISNUMBER(G422))),"",G422-'الإعدادات'!$B$4)</f>
        <v/>
      </c>
      <c r="S422" s="6">
        <f>IF(OR(R422="",K422="ملغي"),"",IF(N(P422)&lt;=0,"",IF(R422&lt;0,"سافر وعليه متبقي",IF(R422&lt;='الإعدادات'!$B$5,"سفر قريب ومتبقي",""))))</f>
        <v/>
      </c>
      <c r="T422" s="19">
        <f>IF(ISNUMBER(P422),IF(P422&gt;0,COUNTIFS($P$6:$P$1005,"&gt;"&amp;P422)+COUNTIFS($P$6:P422,P422),""),"")</f>
        <v/>
      </c>
    </row>
    <row r="423">
      <c r="A423" s="5" t="n"/>
      <c r="B423" s="13" t="n"/>
      <c r="C423" s="5" t="n"/>
      <c r="D423" s="16" t="n"/>
      <c r="E423" s="5" t="n"/>
      <c r="F423" s="5" t="n"/>
      <c r="G423" s="13" t="n"/>
      <c r="H423" s="14" t="n"/>
      <c r="I423" s="17" t="n"/>
      <c r="J423" s="17" t="n"/>
      <c r="K423" s="5" t="n"/>
      <c r="L423" s="18">
        <f>IF(OR(A423&amp;""="",NOT(ISNUMBER(H423)),NOT(ISNUMBER(I423))),"",IF(K423="ملغي",0,ROUND(H423*I423,2)))</f>
        <v/>
      </c>
      <c r="M423" s="18">
        <f>IF(L423="","",IF(K423="ملغي",0,ROUND(H423*N(J423),2)))</f>
        <v/>
      </c>
      <c r="N423" s="18">
        <f>IF(L423="","",ROUND(L423-M423,2))</f>
        <v/>
      </c>
      <c r="O423" s="18">
        <f>IF(A423&amp;""="","",SUMIFS('الدفعات'!$C$6:$C$2005,'الدفعات'!$B$6:$B$2005,A423&amp;""))</f>
        <v/>
      </c>
      <c r="P423" s="18">
        <f>IF(L423="","",IF(K423="ملغي","",ROUND(L423-O423,2)))</f>
        <v/>
      </c>
      <c r="Q423" s="6">
        <f>IF(A423&amp;""="","",IF(L423="","بيانات ناقصة",IF(K423="ملغي",IF(O423&gt;0,"ملغي - يُراجع المدفوع","ملغي"),IF(P423&gt;0,IF(O423=0,"لم يدفع","دفع جزءًا"),IF(P423&lt;0,"مدفوع زيادة","مسدد")))))</f>
        <v/>
      </c>
      <c r="R423" s="19">
        <f>IF(OR(A423&amp;""="",NOT(ISNUMBER(G423))),"",G423-'الإعدادات'!$B$4)</f>
        <v/>
      </c>
      <c r="S423" s="6">
        <f>IF(OR(R423="",K423="ملغي"),"",IF(N(P423)&lt;=0,"",IF(R423&lt;0,"سافر وعليه متبقي",IF(R423&lt;='الإعدادات'!$B$5,"سفر قريب ومتبقي",""))))</f>
        <v/>
      </c>
      <c r="T423" s="19">
        <f>IF(ISNUMBER(P423),IF(P423&gt;0,COUNTIFS($P$6:$P$1005,"&gt;"&amp;P423)+COUNTIFS($P$6:P423,P423),""),"")</f>
        <v/>
      </c>
    </row>
    <row r="424">
      <c r="A424" s="5" t="n"/>
      <c r="B424" s="13" t="n"/>
      <c r="C424" s="5" t="n"/>
      <c r="D424" s="16" t="n"/>
      <c r="E424" s="5" t="n"/>
      <c r="F424" s="5" t="n"/>
      <c r="G424" s="13" t="n"/>
      <c r="H424" s="14" t="n"/>
      <c r="I424" s="17" t="n"/>
      <c r="J424" s="17" t="n"/>
      <c r="K424" s="5" t="n"/>
      <c r="L424" s="18">
        <f>IF(OR(A424&amp;""="",NOT(ISNUMBER(H424)),NOT(ISNUMBER(I424))),"",IF(K424="ملغي",0,ROUND(H424*I424,2)))</f>
        <v/>
      </c>
      <c r="M424" s="18">
        <f>IF(L424="","",IF(K424="ملغي",0,ROUND(H424*N(J424),2)))</f>
        <v/>
      </c>
      <c r="N424" s="18">
        <f>IF(L424="","",ROUND(L424-M424,2))</f>
        <v/>
      </c>
      <c r="O424" s="18">
        <f>IF(A424&amp;""="","",SUMIFS('الدفعات'!$C$6:$C$2005,'الدفعات'!$B$6:$B$2005,A424&amp;""))</f>
        <v/>
      </c>
      <c r="P424" s="18">
        <f>IF(L424="","",IF(K424="ملغي","",ROUND(L424-O424,2)))</f>
        <v/>
      </c>
      <c r="Q424" s="6">
        <f>IF(A424&amp;""="","",IF(L424="","بيانات ناقصة",IF(K424="ملغي",IF(O424&gt;0,"ملغي - يُراجع المدفوع","ملغي"),IF(P424&gt;0,IF(O424=0,"لم يدفع","دفع جزءًا"),IF(P424&lt;0,"مدفوع زيادة","مسدد")))))</f>
        <v/>
      </c>
      <c r="R424" s="19">
        <f>IF(OR(A424&amp;""="",NOT(ISNUMBER(G424))),"",G424-'الإعدادات'!$B$4)</f>
        <v/>
      </c>
      <c r="S424" s="6">
        <f>IF(OR(R424="",K424="ملغي"),"",IF(N(P424)&lt;=0,"",IF(R424&lt;0,"سافر وعليه متبقي",IF(R424&lt;='الإعدادات'!$B$5,"سفر قريب ومتبقي",""))))</f>
        <v/>
      </c>
      <c r="T424" s="19">
        <f>IF(ISNUMBER(P424),IF(P424&gt;0,COUNTIFS($P$6:$P$1005,"&gt;"&amp;P424)+COUNTIFS($P$6:P424,P424),""),"")</f>
        <v/>
      </c>
    </row>
    <row r="425">
      <c r="A425" s="5" t="n"/>
      <c r="B425" s="13" t="n"/>
      <c r="C425" s="5" t="n"/>
      <c r="D425" s="16" t="n"/>
      <c r="E425" s="5" t="n"/>
      <c r="F425" s="5" t="n"/>
      <c r="G425" s="13" t="n"/>
      <c r="H425" s="14" t="n"/>
      <c r="I425" s="17" t="n"/>
      <c r="J425" s="17" t="n"/>
      <c r="K425" s="5" t="n"/>
      <c r="L425" s="18">
        <f>IF(OR(A425&amp;""="",NOT(ISNUMBER(H425)),NOT(ISNUMBER(I425))),"",IF(K425="ملغي",0,ROUND(H425*I425,2)))</f>
        <v/>
      </c>
      <c r="M425" s="18">
        <f>IF(L425="","",IF(K425="ملغي",0,ROUND(H425*N(J425),2)))</f>
        <v/>
      </c>
      <c r="N425" s="18">
        <f>IF(L425="","",ROUND(L425-M425,2))</f>
        <v/>
      </c>
      <c r="O425" s="18">
        <f>IF(A425&amp;""="","",SUMIFS('الدفعات'!$C$6:$C$2005,'الدفعات'!$B$6:$B$2005,A425&amp;""))</f>
        <v/>
      </c>
      <c r="P425" s="18">
        <f>IF(L425="","",IF(K425="ملغي","",ROUND(L425-O425,2)))</f>
        <v/>
      </c>
      <c r="Q425" s="6">
        <f>IF(A425&amp;""="","",IF(L425="","بيانات ناقصة",IF(K425="ملغي",IF(O425&gt;0,"ملغي - يُراجع المدفوع","ملغي"),IF(P425&gt;0,IF(O425=0,"لم يدفع","دفع جزءًا"),IF(P425&lt;0,"مدفوع زيادة","مسدد")))))</f>
        <v/>
      </c>
      <c r="R425" s="19">
        <f>IF(OR(A425&amp;""="",NOT(ISNUMBER(G425))),"",G425-'الإعدادات'!$B$4)</f>
        <v/>
      </c>
      <c r="S425" s="6">
        <f>IF(OR(R425="",K425="ملغي"),"",IF(N(P425)&lt;=0,"",IF(R425&lt;0,"سافر وعليه متبقي",IF(R425&lt;='الإعدادات'!$B$5,"سفر قريب ومتبقي",""))))</f>
        <v/>
      </c>
      <c r="T425" s="19">
        <f>IF(ISNUMBER(P425),IF(P425&gt;0,COUNTIFS($P$6:$P$1005,"&gt;"&amp;P425)+COUNTIFS($P$6:P425,P425),""),"")</f>
        <v/>
      </c>
    </row>
    <row r="426">
      <c r="A426" s="5" t="n"/>
      <c r="B426" s="13" t="n"/>
      <c r="C426" s="5" t="n"/>
      <c r="D426" s="16" t="n"/>
      <c r="E426" s="5" t="n"/>
      <c r="F426" s="5" t="n"/>
      <c r="G426" s="13" t="n"/>
      <c r="H426" s="14" t="n"/>
      <c r="I426" s="17" t="n"/>
      <c r="J426" s="17" t="n"/>
      <c r="K426" s="5" t="n"/>
      <c r="L426" s="18">
        <f>IF(OR(A426&amp;""="",NOT(ISNUMBER(H426)),NOT(ISNUMBER(I426))),"",IF(K426="ملغي",0,ROUND(H426*I426,2)))</f>
        <v/>
      </c>
      <c r="M426" s="18">
        <f>IF(L426="","",IF(K426="ملغي",0,ROUND(H426*N(J426),2)))</f>
        <v/>
      </c>
      <c r="N426" s="18">
        <f>IF(L426="","",ROUND(L426-M426,2))</f>
        <v/>
      </c>
      <c r="O426" s="18">
        <f>IF(A426&amp;""="","",SUMIFS('الدفعات'!$C$6:$C$2005,'الدفعات'!$B$6:$B$2005,A426&amp;""))</f>
        <v/>
      </c>
      <c r="P426" s="18">
        <f>IF(L426="","",IF(K426="ملغي","",ROUND(L426-O426,2)))</f>
        <v/>
      </c>
      <c r="Q426" s="6">
        <f>IF(A426&amp;""="","",IF(L426="","بيانات ناقصة",IF(K426="ملغي",IF(O426&gt;0,"ملغي - يُراجع المدفوع","ملغي"),IF(P426&gt;0,IF(O426=0,"لم يدفع","دفع جزءًا"),IF(P426&lt;0,"مدفوع زيادة","مسدد")))))</f>
        <v/>
      </c>
      <c r="R426" s="19">
        <f>IF(OR(A426&amp;""="",NOT(ISNUMBER(G426))),"",G426-'الإعدادات'!$B$4)</f>
        <v/>
      </c>
      <c r="S426" s="6">
        <f>IF(OR(R426="",K426="ملغي"),"",IF(N(P426)&lt;=0,"",IF(R426&lt;0,"سافر وعليه متبقي",IF(R426&lt;='الإعدادات'!$B$5,"سفر قريب ومتبقي",""))))</f>
        <v/>
      </c>
      <c r="T426" s="19">
        <f>IF(ISNUMBER(P426),IF(P426&gt;0,COUNTIFS($P$6:$P$1005,"&gt;"&amp;P426)+COUNTIFS($P$6:P426,P426),""),"")</f>
        <v/>
      </c>
    </row>
    <row r="427">
      <c r="A427" s="5" t="n"/>
      <c r="B427" s="13" t="n"/>
      <c r="C427" s="5" t="n"/>
      <c r="D427" s="16" t="n"/>
      <c r="E427" s="5" t="n"/>
      <c r="F427" s="5" t="n"/>
      <c r="G427" s="13" t="n"/>
      <c r="H427" s="14" t="n"/>
      <c r="I427" s="17" t="n"/>
      <c r="J427" s="17" t="n"/>
      <c r="K427" s="5" t="n"/>
      <c r="L427" s="18">
        <f>IF(OR(A427&amp;""="",NOT(ISNUMBER(H427)),NOT(ISNUMBER(I427))),"",IF(K427="ملغي",0,ROUND(H427*I427,2)))</f>
        <v/>
      </c>
      <c r="M427" s="18">
        <f>IF(L427="","",IF(K427="ملغي",0,ROUND(H427*N(J427),2)))</f>
        <v/>
      </c>
      <c r="N427" s="18">
        <f>IF(L427="","",ROUND(L427-M427,2))</f>
        <v/>
      </c>
      <c r="O427" s="18">
        <f>IF(A427&amp;""="","",SUMIFS('الدفعات'!$C$6:$C$2005,'الدفعات'!$B$6:$B$2005,A427&amp;""))</f>
        <v/>
      </c>
      <c r="P427" s="18">
        <f>IF(L427="","",IF(K427="ملغي","",ROUND(L427-O427,2)))</f>
        <v/>
      </c>
      <c r="Q427" s="6">
        <f>IF(A427&amp;""="","",IF(L427="","بيانات ناقصة",IF(K427="ملغي",IF(O427&gt;0,"ملغي - يُراجع المدفوع","ملغي"),IF(P427&gt;0,IF(O427=0,"لم يدفع","دفع جزءًا"),IF(P427&lt;0,"مدفوع زيادة","مسدد")))))</f>
        <v/>
      </c>
      <c r="R427" s="19">
        <f>IF(OR(A427&amp;""="",NOT(ISNUMBER(G427))),"",G427-'الإعدادات'!$B$4)</f>
        <v/>
      </c>
      <c r="S427" s="6">
        <f>IF(OR(R427="",K427="ملغي"),"",IF(N(P427)&lt;=0,"",IF(R427&lt;0,"سافر وعليه متبقي",IF(R427&lt;='الإعدادات'!$B$5,"سفر قريب ومتبقي",""))))</f>
        <v/>
      </c>
      <c r="T427" s="19">
        <f>IF(ISNUMBER(P427),IF(P427&gt;0,COUNTIFS($P$6:$P$1005,"&gt;"&amp;P427)+COUNTIFS($P$6:P427,P427),""),"")</f>
        <v/>
      </c>
    </row>
    <row r="428">
      <c r="A428" s="5" t="n"/>
      <c r="B428" s="13" t="n"/>
      <c r="C428" s="5" t="n"/>
      <c r="D428" s="16" t="n"/>
      <c r="E428" s="5" t="n"/>
      <c r="F428" s="5" t="n"/>
      <c r="G428" s="13" t="n"/>
      <c r="H428" s="14" t="n"/>
      <c r="I428" s="17" t="n"/>
      <c r="J428" s="17" t="n"/>
      <c r="K428" s="5" t="n"/>
      <c r="L428" s="18">
        <f>IF(OR(A428&amp;""="",NOT(ISNUMBER(H428)),NOT(ISNUMBER(I428))),"",IF(K428="ملغي",0,ROUND(H428*I428,2)))</f>
        <v/>
      </c>
      <c r="M428" s="18">
        <f>IF(L428="","",IF(K428="ملغي",0,ROUND(H428*N(J428),2)))</f>
        <v/>
      </c>
      <c r="N428" s="18">
        <f>IF(L428="","",ROUND(L428-M428,2))</f>
        <v/>
      </c>
      <c r="O428" s="18">
        <f>IF(A428&amp;""="","",SUMIFS('الدفعات'!$C$6:$C$2005,'الدفعات'!$B$6:$B$2005,A428&amp;""))</f>
        <v/>
      </c>
      <c r="P428" s="18">
        <f>IF(L428="","",IF(K428="ملغي","",ROUND(L428-O428,2)))</f>
        <v/>
      </c>
      <c r="Q428" s="6">
        <f>IF(A428&amp;""="","",IF(L428="","بيانات ناقصة",IF(K428="ملغي",IF(O428&gt;0,"ملغي - يُراجع المدفوع","ملغي"),IF(P428&gt;0,IF(O428=0,"لم يدفع","دفع جزءًا"),IF(P428&lt;0,"مدفوع زيادة","مسدد")))))</f>
        <v/>
      </c>
      <c r="R428" s="19">
        <f>IF(OR(A428&amp;""="",NOT(ISNUMBER(G428))),"",G428-'الإعدادات'!$B$4)</f>
        <v/>
      </c>
      <c r="S428" s="6">
        <f>IF(OR(R428="",K428="ملغي"),"",IF(N(P428)&lt;=0,"",IF(R428&lt;0,"سافر وعليه متبقي",IF(R428&lt;='الإعدادات'!$B$5,"سفر قريب ومتبقي",""))))</f>
        <v/>
      </c>
      <c r="T428" s="19">
        <f>IF(ISNUMBER(P428),IF(P428&gt;0,COUNTIFS($P$6:$P$1005,"&gt;"&amp;P428)+COUNTIFS($P$6:P428,P428),""),"")</f>
        <v/>
      </c>
    </row>
    <row r="429">
      <c r="A429" s="5" t="n"/>
      <c r="B429" s="13" t="n"/>
      <c r="C429" s="5" t="n"/>
      <c r="D429" s="16" t="n"/>
      <c r="E429" s="5" t="n"/>
      <c r="F429" s="5" t="n"/>
      <c r="G429" s="13" t="n"/>
      <c r="H429" s="14" t="n"/>
      <c r="I429" s="17" t="n"/>
      <c r="J429" s="17" t="n"/>
      <c r="K429" s="5" t="n"/>
      <c r="L429" s="18">
        <f>IF(OR(A429&amp;""="",NOT(ISNUMBER(H429)),NOT(ISNUMBER(I429))),"",IF(K429="ملغي",0,ROUND(H429*I429,2)))</f>
        <v/>
      </c>
      <c r="M429" s="18">
        <f>IF(L429="","",IF(K429="ملغي",0,ROUND(H429*N(J429),2)))</f>
        <v/>
      </c>
      <c r="N429" s="18">
        <f>IF(L429="","",ROUND(L429-M429,2))</f>
        <v/>
      </c>
      <c r="O429" s="18">
        <f>IF(A429&amp;""="","",SUMIFS('الدفعات'!$C$6:$C$2005,'الدفعات'!$B$6:$B$2005,A429&amp;""))</f>
        <v/>
      </c>
      <c r="P429" s="18">
        <f>IF(L429="","",IF(K429="ملغي","",ROUND(L429-O429,2)))</f>
        <v/>
      </c>
      <c r="Q429" s="6">
        <f>IF(A429&amp;""="","",IF(L429="","بيانات ناقصة",IF(K429="ملغي",IF(O429&gt;0,"ملغي - يُراجع المدفوع","ملغي"),IF(P429&gt;0,IF(O429=0,"لم يدفع","دفع جزءًا"),IF(P429&lt;0,"مدفوع زيادة","مسدد")))))</f>
        <v/>
      </c>
      <c r="R429" s="19">
        <f>IF(OR(A429&amp;""="",NOT(ISNUMBER(G429))),"",G429-'الإعدادات'!$B$4)</f>
        <v/>
      </c>
      <c r="S429" s="6">
        <f>IF(OR(R429="",K429="ملغي"),"",IF(N(P429)&lt;=0,"",IF(R429&lt;0,"سافر وعليه متبقي",IF(R429&lt;='الإعدادات'!$B$5,"سفر قريب ومتبقي",""))))</f>
        <v/>
      </c>
      <c r="T429" s="19">
        <f>IF(ISNUMBER(P429),IF(P429&gt;0,COUNTIFS($P$6:$P$1005,"&gt;"&amp;P429)+COUNTIFS($P$6:P429,P429),""),"")</f>
        <v/>
      </c>
    </row>
    <row r="430">
      <c r="A430" s="5" t="n"/>
      <c r="B430" s="13" t="n"/>
      <c r="C430" s="5" t="n"/>
      <c r="D430" s="16" t="n"/>
      <c r="E430" s="5" t="n"/>
      <c r="F430" s="5" t="n"/>
      <c r="G430" s="13" t="n"/>
      <c r="H430" s="14" t="n"/>
      <c r="I430" s="17" t="n"/>
      <c r="J430" s="17" t="n"/>
      <c r="K430" s="5" t="n"/>
      <c r="L430" s="18">
        <f>IF(OR(A430&amp;""="",NOT(ISNUMBER(H430)),NOT(ISNUMBER(I430))),"",IF(K430="ملغي",0,ROUND(H430*I430,2)))</f>
        <v/>
      </c>
      <c r="M430" s="18">
        <f>IF(L430="","",IF(K430="ملغي",0,ROUND(H430*N(J430),2)))</f>
        <v/>
      </c>
      <c r="N430" s="18">
        <f>IF(L430="","",ROUND(L430-M430,2))</f>
        <v/>
      </c>
      <c r="O430" s="18">
        <f>IF(A430&amp;""="","",SUMIFS('الدفعات'!$C$6:$C$2005,'الدفعات'!$B$6:$B$2005,A430&amp;""))</f>
        <v/>
      </c>
      <c r="P430" s="18">
        <f>IF(L430="","",IF(K430="ملغي","",ROUND(L430-O430,2)))</f>
        <v/>
      </c>
      <c r="Q430" s="6">
        <f>IF(A430&amp;""="","",IF(L430="","بيانات ناقصة",IF(K430="ملغي",IF(O430&gt;0,"ملغي - يُراجع المدفوع","ملغي"),IF(P430&gt;0,IF(O430=0,"لم يدفع","دفع جزءًا"),IF(P430&lt;0,"مدفوع زيادة","مسدد")))))</f>
        <v/>
      </c>
      <c r="R430" s="19">
        <f>IF(OR(A430&amp;""="",NOT(ISNUMBER(G430))),"",G430-'الإعدادات'!$B$4)</f>
        <v/>
      </c>
      <c r="S430" s="6">
        <f>IF(OR(R430="",K430="ملغي"),"",IF(N(P430)&lt;=0,"",IF(R430&lt;0,"سافر وعليه متبقي",IF(R430&lt;='الإعدادات'!$B$5,"سفر قريب ومتبقي",""))))</f>
        <v/>
      </c>
      <c r="T430" s="19">
        <f>IF(ISNUMBER(P430),IF(P430&gt;0,COUNTIFS($P$6:$P$1005,"&gt;"&amp;P430)+COUNTIFS($P$6:P430,P430),""),"")</f>
        <v/>
      </c>
    </row>
    <row r="431">
      <c r="A431" s="5" t="n"/>
      <c r="B431" s="13" t="n"/>
      <c r="C431" s="5" t="n"/>
      <c r="D431" s="16" t="n"/>
      <c r="E431" s="5" t="n"/>
      <c r="F431" s="5" t="n"/>
      <c r="G431" s="13" t="n"/>
      <c r="H431" s="14" t="n"/>
      <c r="I431" s="17" t="n"/>
      <c r="J431" s="17" t="n"/>
      <c r="K431" s="5" t="n"/>
      <c r="L431" s="18">
        <f>IF(OR(A431&amp;""="",NOT(ISNUMBER(H431)),NOT(ISNUMBER(I431))),"",IF(K431="ملغي",0,ROUND(H431*I431,2)))</f>
        <v/>
      </c>
      <c r="M431" s="18">
        <f>IF(L431="","",IF(K431="ملغي",0,ROUND(H431*N(J431),2)))</f>
        <v/>
      </c>
      <c r="N431" s="18">
        <f>IF(L431="","",ROUND(L431-M431,2))</f>
        <v/>
      </c>
      <c r="O431" s="18">
        <f>IF(A431&amp;""="","",SUMIFS('الدفعات'!$C$6:$C$2005,'الدفعات'!$B$6:$B$2005,A431&amp;""))</f>
        <v/>
      </c>
      <c r="P431" s="18">
        <f>IF(L431="","",IF(K431="ملغي","",ROUND(L431-O431,2)))</f>
        <v/>
      </c>
      <c r="Q431" s="6">
        <f>IF(A431&amp;""="","",IF(L431="","بيانات ناقصة",IF(K431="ملغي",IF(O431&gt;0,"ملغي - يُراجع المدفوع","ملغي"),IF(P431&gt;0,IF(O431=0,"لم يدفع","دفع جزءًا"),IF(P431&lt;0,"مدفوع زيادة","مسدد")))))</f>
        <v/>
      </c>
      <c r="R431" s="19">
        <f>IF(OR(A431&amp;""="",NOT(ISNUMBER(G431))),"",G431-'الإعدادات'!$B$4)</f>
        <v/>
      </c>
      <c r="S431" s="6">
        <f>IF(OR(R431="",K431="ملغي"),"",IF(N(P431)&lt;=0,"",IF(R431&lt;0,"سافر وعليه متبقي",IF(R431&lt;='الإعدادات'!$B$5,"سفر قريب ومتبقي",""))))</f>
        <v/>
      </c>
      <c r="T431" s="19">
        <f>IF(ISNUMBER(P431),IF(P431&gt;0,COUNTIFS($P$6:$P$1005,"&gt;"&amp;P431)+COUNTIFS($P$6:P431,P431),""),"")</f>
        <v/>
      </c>
    </row>
    <row r="432">
      <c r="A432" s="5" t="n"/>
      <c r="B432" s="13" t="n"/>
      <c r="C432" s="5" t="n"/>
      <c r="D432" s="16" t="n"/>
      <c r="E432" s="5" t="n"/>
      <c r="F432" s="5" t="n"/>
      <c r="G432" s="13" t="n"/>
      <c r="H432" s="14" t="n"/>
      <c r="I432" s="17" t="n"/>
      <c r="J432" s="17" t="n"/>
      <c r="K432" s="5" t="n"/>
      <c r="L432" s="18">
        <f>IF(OR(A432&amp;""="",NOT(ISNUMBER(H432)),NOT(ISNUMBER(I432))),"",IF(K432="ملغي",0,ROUND(H432*I432,2)))</f>
        <v/>
      </c>
      <c r="M432" s="18">
        <f>IF(L432="","",IF(K432="ملغي",0,ROUND(H432*N(J432),2)))</f>
        <v/>
      </c>
      <c r="N432" s="18">
        <f>IF(L432="","",ROUND(L432-M432,2))</f>
        <v/>
      </c>
      <c r="O432" s="18">
        <f>IF(A432&amp;""="","",SUMIFS('الدفعات'!$C$6:$C$2005,'الدفعات'!$B$6:$B$2005,A432&amp;""))</f>
        <v/>
      </c>
      <c r="P432" s="18">
        <f>IF(L432="","",IF(K432="ملغي","",ROUND(L432-O432,2)))</f>
        <v/>
      </c>
      <c r="Q432" s="6">
        <f>IF(A432&amp;""="","",IF(L432="","بيانات ناقصة",IF(K432="ملغي",IF(O432&gt;0,"ملغي - يُراجع المدفوع","ملغي"),IF(P432&gt;0,IF(O432=0,"لم يدفع","دفع جزءًا"),IF(P432&lt;0,"مدفوع زيادة","مسدد")))))</f>
        <v/>
      </c>
      <c r="R432" s="19">
        <f>IF(OR(A432&amp;""="",NOT(ISNUMBER(G432))),"",G432-'الإعدادات'!$B$4)</f>
        <v/>
      </c>
      <c r="S432" s="6">
        <f>IF(OR(R432="",K432="ملغي"),"",IF(N(P432)&lt;=0,"",IF(R432&lt;0,"سافر وعليه متبقي",IF(R432&lt;='الإعدادات'!$B$5,"سفر قريب ومتبقي",""))))</f>
        <v/>
      </c>
      <c r="T432" s="19">
        <f>IF(ISNUMBER(P432),IF(P432&gt;0,COUNTIFS($P$6:$P$1005,"&gt;"&amp;P432)+COUNTIFS($P$6:P432,P432),""),"")</f>
        <v/>
      </c>
    </row>
    <row r="433">
      <c r="A433" s="5" t="n"/>
      <c r="B433" s="13" t="n"/>
      <c r="C433" s="5" t="n"/>
      <c r="D433" s="16" t="n"/>
      <c r="E433" s="5" t="n"/>
      <c r="F433" s="5" t="n"/>
      <c r="G433" s="13" t="n"/>
      <c r="H433" s="14" t="n"/>
      <c r="I433" s="17" t="n"/>
      <c r="J433" s="17" t="n"/>
      <c r="K433" s="5" t="n"/>
      <c r="L433" s="18">
        <f>IF(OR(A433&amp;""="",NOT(ISNUMBER(H433)),NOT(ISNUMBER(I433))),"",IF(K433="ملغي",0,ROUND(H433*I433,2)))</f>
        <v/>
      </c>
      <c r="M433" s="18">
        <f>IF(L433="","",IF(K433="ملغي",0,ROUND(H433*N(J433),2)))</f>
        <v/>
      </c>
      <c r="N433" s="18">
        <f>IF(L433="","",ROUND(L433-M433,2))</f>
        <v/>
      </c>
      <c r="O433" s="18">
        <f>IF(A433&amp;""="","",SUMIFS('الدفعات'!$C$6:$C$2005,'الدفعات'!$B$6:$B$2005,A433&amp;""))</f>
        <v/>
      </c>
      <c r="P433" s="18">
        <f>IF(L433="","",IF(K433="ملغي","",ROUND(L433-O433,2)))</f>
        <v/>
      </c>
      <c r="Q433" s="6">
        <f>IF(A433&amp;""="","",IF(L433="","بيانات ناقصة",IF(K433="ملغي",IF(O433&gt;0,"ملغي - يُراجع المدفوع","ملغي"),IF(P433&gt;0,IF(O433=0,"لم يدفع","دفع جزءًا"),IF(P433&lt;0,"مدفوع زيادة","مسدد")))))</f>
        <v/>
      </c>
      <c r="R433" s="19">
        <f>IF(OR(A433&amp;""="",NOT(ISNUMBER(G433))),"",G433-'الإعدادات'!$B$4)</f>
        <v/>
      </c>
      <c r="S433" s="6">
        <f>IF(OR(R433="",K433="ملغي"),"",IF(N(P433)&lt;=0,"",IF(R433&lt;0,"سافر وعليه متبقي",IF(R433&lt;='الإعدادات'!$B$5,"سفر قريب ومتبقي",""))))</f>
        <v/>
      </c>
      <c r="T433" s="19">
        <f>IF(ISNUMBER(P433),IF(P433&gt;0,COUNTIFS($P$6:$P$1005,"&gt;"&amp;P433)+COUNTIFS($P$6:P433,P433),""),"")</f>
        <v/>
      </c>
    </row>
    <row r="434">
      <c r="A434" s="5" t="n"/>
      <c r="B434" s="13" t="n"/>
      <c r="C434" s="5" t="n"/>
      <c r="D434" s="16" t="n"/>
      <c r="E434" s="5" t="n"/>
      <c r="F434" s="5" t="n"/>
      <c r="G434" s="13" t="n"/>
      <c r="H434" s="14" t="n"/>
      <c r="I434" s="17" t="n"/>
      <c r="J434" s="17" t="n"/>
      <c r="K434" s="5" t="n"/>
      <c r="L434" s="18">
        <f>IF(OR(A434&amp;""="",NOT(ISNUMBER(H434)),NOT(ISNUMBER(I434))),"",IF(K434="ملغي",0,ROUND(H434*I434,2)))</f>
        <v/>
      </c>
      <c r="M434" s="18">
        <f>IF(L434="","",IF(K434="ملغي",0,ROUND(H434*N(J434),2)))</f>
        <v/>
      </c>
      <c r="N434" s="18">
        <f>IF(L434="","",ROUND(L434-M434,2))</f>
        <v/>
      </c>
      <c r="O434" s="18">
        <f>IF(A434&amp;""="","",SUMIFS('الدفعات'!$C$6:$C$2005,'الدفعات'!$B$6:$B$2005,A434&amp;""))</f>
        <v/>
      </c>
      <c r="P434" s="18">
        <f>IF(L434="","",IF(K434="ملغي","",ROUND(L434-O434,2)))</f>
        <v/>
      </c>
      <c r="Q434" s="6">
        <f>IF(A434&amp;""="","",IF(L434="","بيانات ناقصة",IF(K434="ملغي",IF(O434&gt;0,"ملغي - يُراجع المدفوع","ملغي"),IF(P434&gt;0,IF(O434=0,"لم يدفع","دفع جزءًا"),IF(P434&lt;0,"مدفوع زيادة","مسدد")))))</f>
        <v/>
      </c>
      <c r="R434" s="19">
        <f>IF(OR(A434&amp;""="",NOT(ISNUMBER(G434))),"",G434-'الإعدادات'!$B$4)</f>
        <v/>
      </c>
      <c r="S434" s="6">
        <f>IF(OR(R434="",K434="ملغي"),"",IF(N(P434)&lt;=0,"",IF(R434&lt;0,"سافر وعليه متبقي",IF(R434&lt;='الإعدادات'!$B$5,"سفر قريب ومتبقي",""))))</f>
        <v/>
      </c>
      <c r="T434" s="19">
        <f>IF(ISNUMBER(P434),IF(P434&gt;0,COUNTIFS($P$6:$P$1005,"&gt;"&amp;P434)+COUNTIFS($P$6:P434,P434),""),"")</f>
        <v/>
      </c>
    </row>
    <row r="435">
      <c r="A435" s="5" t="n"/>
      <c r="B435" s="13" t="n"/>
      <c r="C435" s="5" t="n"/>
      <c r="D435" s="16" t="n"/>
      <c r="E435" s="5" t="n"/>
      <c r="F435" s="5" t="n"/>
      <c r="G435" s="13" t="n"/>
      <c r="H435" s="14" t="n"/>
      <c r="I435" s="17" t="n"/>
      <c r="J435" s="17" t="n"/>
      <c r="K435" s="5" t="n"/>
      <c r="L435" s="18">
        <f>IF(OR(A435&amp;""="",NOT(ISNUMBER(H435)),NOT(ISNUMBER(I435))),"",IF(K435="ملغي",0,ROUND(H435*I435,2)))</f>
        <v/>
      </c>
      <c r="M435" s="18">
        <f>IF(L435="","",IF(K435="ملغي",0,ROUND(H435*N(J435),2)))</f>
        <v/>
      </c>
      <c r="N435" s="18">
        <f>IF(L435="","",ROUND(L435-M435,2))</f>
        <v/>
      </c>
      <c r="O435" s="18">
        <f>IF(A435&amp;""="","",SUMIFS('الدفعات'!$C$6:$C$2005,'الدفعات'!$B$6:$B$2005,A435&amp;""))</f>
        <v/>
      </c>
      <c r="P435" s="18">
        <f>IF(L435="","",IF(K435="ملغي","",ROUND(L435-O435,2)))</f>
        <v/>
      </c>
      <c r="Q435" s="6">
        <f>IF(A435&amp;""="","",IF(L435="","بيانات ناقصة",IF(K435="ملغي",IF(O435&gt;0,"ملغي - يُراجع المدفوع","ملغي"),IF(P435&gt;0,IF(O435=0,"لم يدفع","دفع جزءًا"),IF(P435&lt;0,"مدفوع زيادة","مسدد")))))</f>
        <v/>
      </c>
      <c r="R435" s="19">
        <f>IF(OR(A435&amp;""="",NOT(ISNUMBER(G435))),"",G435-'الإعدادات'!$B$4)</f>
        <v/>
      </c>
      <c r="S435" s="6">
        <f>IF(OR(R435="",K435="ملغي"),"",IF(N(P435)&lt;=0,"",IF(R435&lt;0,"سافر وعليه متبقي",IF(R435&lt;='الإعدادات'!$B$5,"سفر قريب ومتبقي",""))))</f>
        <v/>
      </c>
      <c r="T435" s="19">
        <f>IF(ISNUMBER(P435),IF(P435&gt;0,COUNTIFS($P$6:$P$1005,"&gt;"&amp;P435)+COUNTIFS($P$6:P435,P435),""),"")</f>
        <v/>
      </c>
    </row>
    <row r="436">
      <c r="A436" s="5" t="n"/>
      <c r="B436" s="13" t="n"/>
      <c r="C436" s="5" t="n"/>
      <c r="D436" s="16" t="n"/>
      <c r="E436" s="5" t="n"/>
      <c r="F436" s="5" t="n"/>
      <c r="G436" s="13" t="n"/>
      <c r="H436" s="14" t="n"/>
      <c r="I436" s="17" t="n"/>
      <c r="J436" s="17" t="n"/>
      <c r="K436" s="5" t="n"/>
      <c r="L436" s="18">
        <f>IF(OR(A436&amp;""="",NOT(ISNUMBER(H436)),NOT(ISNUMBER(I436))),"",IF(K436="ملغي",0,ROUND(H436*I436,2)))</f>
        <v/>
      </c>
      <c r="M436" s="18">
        <f>IF(L436="","",IF(K436="ملغي",0,ROUND(H436*N(J436),2)))</f>
        <v/>
      </c>
      <c r="N436" s="18">
        <f>IF(L436="","",ROUND(L436-M436,2))</f>
        <v/>
      </c>
      <c r="O436" s="18">
        <f>IF(A436&amp;""="","",SUMIFS('الدفعات'!$C$6:$C$2005,'الدفعات'!$B$6:$B$2005,A436&amp;""))</f>
        <v/>
      </c>
      <c r="P436" s="18">
        <f>IF(L436="","",IF(K436="ملغي","",ROUND(L436-O436,2)))</f>
        <v/>
      </c>
      <c r="Q436" s="6">
        <f>IF(A436&amp;""="","",IF(L436="","بيانات ناقصة",IF(K436="ملغي",IF(O436&gt;0,"ملغي - يُراجع المدفوع","ملغي"),IF(P436&gt;0,IF(O436=0,"لم يدفع","دفع جزءًا"),IF(P436&lt;0,"مدفوع زيادة","مسدد")))))</f>
        <v/>
      </c>
      <c r="R436" s="19">
        <f>IF(OR(A436&amp;""="",NOT(ISNUMBER(G436))),"",G436-'الإعدادات'!$B$4)</f>
        <v/>
      </c>
      <c r="S436" s="6">
        <f>IF(OR(R436="",K436="ملغي"),"",IF(N(P436)&lt;=0,"",IF(R436&lt;0,"سافر وعليه متبقي",IF(R436&lt;='الإعدادات'!$B$5,"سفر قريب ومتبقي",""))))</f>
        <v/>
      </c>
      <c r="T436" s="19">
        <f>IF(ISNUMBER(P436),IF(P436&gt;0,COUNTIFS($P$6:$P$1005,"&gt;"&amp;P436)+COUNTIFS($P$6:P436,P436),""),"")</f>
        <v/>
      </c>
    </row>
    <row r="437">
      <c r="A437" s="5" t="n"/>
      <c r="B437" s="13" t="n"/>
      <c r="C437" s="5" t="n"/>
      <c r="D437" s="16" t="n"/>
      <c r="E437" s="5" t="n"/>
      <c r="F437" s="5" t="n"/>
      <c r="G437" s="13" t="n"/>
      <c r="H437" s="14" t="n"/>
      <c r="I437" s="17" t="n"/>
      <c r="J437" s="17" t="n"/>
      <c r="K437" s="5" t="n"/>
      <c r="L437" s="18">
        <f>IF(OR(A437&amp;""="",NOT(ISNUMBER(H437)),NOT(ISNUMBER(I437))),"",IF(K437="ملغي",0,ROUND(H437*I437,2)))</f>
        <v/>
      </c>
      <c r="M437" s="18">
        <f>IF(L437="","",IF(K437="ملغي",0,ROUND(H437*N(J437),2)))</f>
        <v/>
      </c>
      <c r="N437" s="18">
        <f>IF(L437="","",ROUND(L437-M437,2))</f>
        <v/>
      </c>
      <c r="O437" s="18">
        <f>IF(A437&amp;""="","",SUMIFS('الدفعات'!$C$6:$C$2005,'الدفعات'!$B$6:$B$2005,A437&amp;""))</f>
        <v/>
      </c>
      <c r="P437" s="18">
        <f>IF(L437="","",IF(K437="ملغي","",ROUND(L437-O437,2)))</f>
        <v/>
      </c>
      <c r="Q437" s="6">
        <f>IF(A437&amp;""="","",IF(L437="","بيانات ناقصة",IF(K437="ملغي",IF(O437&gt;0,"ملغي - يُراجع المدفوع","ملغي"),IF(P437&gt;0,IF(O437=0,"لم يدفع","دفع جزءًا"),IF(P437&lt;0,"مدفوع زيادة","مسدد")))))</f>
        <v/>
      </c>
      <c r="R437" s="19">
        <f>IF(OR(A437&amp;""="",NOT(ISNUMBER(G437))),"",G437-'الإعدادات'!$B$4)</f>
        <v/>
      </c>
      <c r="S437" s="6">
        <f>IF(OR(R437="",K437="ملغي"),"",IF(N(P437)&lt;=0,"",IF(R437&lt;0,"سافر وعليه متبقي",IF(R437&lt;='الإعدادات'!$B$5,"سفر قريب ومتبقي",""))))</f>
        <v/>
      </c>
      <c r="T437" s="19">
        <f>IF(ISNUMBER(P437),IF(P437&gt;0,COUNTIFS($P$6:$P$1005,"&gt;"&amp;P437)+COUNTIFS($P$6:P437,P437),""),"")</f>
        <v/>
      </c>
    </row>
    <row r="438">
      <c r="A438" s="5" t="n"/>
      <c r="B438" s="13" t="n"/>
      <c r="C438" s="5" t="n"/>
      <c r="D438" s="16" t="n"/>
      <c r="E438" s="5" t="n"/>
      <c r="F438" s="5" t="n"/>
      <c r="G438" s="13" t="n"/>
      <c r="H438" s="14" t="n"/>
      <c r="I438" s="17" t="n"/>
      <c r="J438" s="17" t="n"/>
      <c r="K438" s="5" t="n"/>
      <c r="L438" s="18">
        <f>IF(OR(A438&amp;""="",NOT(ISNUMBER(H438)),NOT(ISNUMBER(I438))),"",IF(K438="ملغي",0,ROUND(H438*I438,2)))</f>
        <v/>
      </c>
      <c r="M438" s="18">
        <f>IF(L438="","",IF(K438="ملغي",0,ROUND(H438*N(J438),2)))</f>
        <v/>
      </c>
      <c r="N438" s="18">
        <f>IF(L438="","",ROUND(L438-M438,2))</f>
        <v/>
      </c>
      <c r="O438" s="18">
        <f>IF(A438&amp;""="","",SUMIFS('الدفعات'!$C$6:$C$2005,'الدفعات'!$B$6:$B$2005,A438&amp;""))</f>
        <v/>
      </c>
      <c r="P438" s="18">
        <f>IF(L438="","",IF(K438="ملغي","",ROUND(L438-O438,2)))</f>
        <v/>
      </c>
      <c r="Q438" s="6">
        <f>IF(A438&amp;""="","",IF(L438="","بيانات ناقصة",IF(K438="ملغي",IF(O438&gt;0,"ملغي - يُراجع المدفوع","ملغي"),IF(P438&gt;0,IF(O438=0,"لم يدفع","دفع جزءًا"),IF(P438&lt;0,"مدفوع زيادة","مسدد")))))</f>
        <v/>
      </c>
      <c r="R438" s="19">
        <f>IF(OR(A438&amp;""="",NOT(ISNUMBER(G438))),"",G438-'الإعدادات'!$B$4)</f>
        <v/>
      </c>
      <c r="S438" s="6">
        <f>IF(OR(R438="",K438="ملغي"),"",IF(N(P438)&lt;=0,"",IF(R438&lt;0,"سافر وعليه متبقي",IF(R438&lt;='الإعدادات'!$B$5,"سفر قريب ومتبقي",""))))</f>
        <v/>
      </c>
      <c r="T438" s="19">
        <f>IF(ISNUMBER(P438),IF(P438&gt;0,COUNTIFS($P$6:$P$1005,"&gt;"&amp;P438)+COUNTIFS($P$6:P438,P438),""),"")</f>
        <v/>
      </c>
    </row>
    <row r="439">
      <c r="A439" s="5" t="n"/>
      <c r="B439" s="13" t="n"/>
      <c r="C439" s="5" t="n"/>
      <c r="D439" s="16" t="n"/>
      <c r="E439" s="5" t="n"/>
      <c r="F439" s="5" t="n"/>
      <c r="G439" s="13" t="n"/>
      <c r="H439" s="14" t="n"/>
      <c r="I439" s="17" t="n"/>
      <c r="J439" s="17" t="n"/>
      <c r="K439" s="5" t="n"/>
      <c r="L439" s="18">
        <f>IF(OR(A439&amp;""="",NOT(ISNUMBER(H439)),NOT(ISNUMBER(I439))),"",IF(K439="ملغي",0,ROUND(H439*I439,2)))</f>
        <v/>
      </c>
      <c r="M439" s="18">
        <f>IF(L439="","",IF(K439="ملغي",0,ROUND(H439*N(J439),2)))</f>
        <v/>
      </c>
      <c r="N439" s="18">
        <f>IF(L439="","",ROUND(L439-M439,2))</f>
        <v/>
      </c>
      <c r="O439" s="18">
        <f>IF(A439&amp;""="","",SUMIFS('الدفعات'!$C$6:$C$2005,'الدفعات'!$B$6:$B$2005,A439&amp;""))</f>
        <v/>
      </c>
      <c r="P439" s="18">
        <f>IF(L439="","",IF(K439="ملغي","",ROUND(L439-O439,2)))</f>
        <v/>
      </c>
      <c r="Q439" s="6">
        <f>IF(A439&amp;""="","",IF(L439="","بيانات ناقصة",IF(K439="ملغي",IF(O439&gt;0,"ملغي - يُراجع المدفوع","ملغي"),IF(P439&gt;0,IF(O439=0,"لم يدفع","دفع جزءًا"),IF(P439&lt;0,"مدفوع زيادة","مسدد")))))</f>
        <v/>
      </c>
      <c r="R439" s="19">
        <f>IF(OR(A439&amp;""="",NOT(ISNUMBER(G439))),"",G439-'الإعدادات'!$B$4)</f>
        <v/>
      </c>
      <c r="S439" s="6">
        <f>IF(OR(R439="",K439="ملغي"),"",IF(N(P439)&lt;=0,"",IF(R439&lt;0,"سافر وعليه متبقي",IF(R439&lt;='الإعدادات'!$B$5,"سفر قريب ومتبقي",""))))</f>
        <v/>
      </c>
      <c r="T439" s="19">
        <f>IF(ISNUMBER(P439),IF(P439&gt;0,COUNTIFS($P$6:$P$1005,"&gt;"&amp;P439)+COUNTIFS($P$6:P439,P439),""),"")</f>
        <v/>
      </c>
    </row>
    <row r="440">
      <c r="A440" s="5" t="n"/>
      <c r="B440" s="13" t="n"/>
      <c r="C440" s="5" t="n"/>
      <c r="D440" s="16" t="n"/>
      <c r="E440" s="5" t="n"/>
      <c r="F440" s="5" t="n"/>
      <c r="G440" s="13" t="n"/>
      <c r="H440" s="14" t="n"/>
      <c r="I440" s="17" t="n"/>
      <c r="J440" s="17" t="n"/>
      <c r="K440" s="5" t="n"/>
      <c r="L440" s="18">
        <f>IF(OR(A440&amp;""="",NOT(ISNUMBER(H440)),NOT(ISNUMBER(I440))),"",IF(K440="ملغي",0,ROUND(H440*I440,2)))</f>
        <v/>
      </c>
      <c r="M440" s="18">
        <f>IF(L440="","",IF(K440="ملغي",0,ROUND(H440*N(J440),2)))</f>
        <v/>
      </c>
      <c r="N440" s="18">
        <f>IF(L440="","",ROUND(L440-M440,2))</f>
        <v/>
      </c>
      <c r="O440" s="18">
        <f>IF(A440&amp;""="","",SUMIFS('الدفعات'!$C$6:$C$2005,'الدفعات'!$B$6:$B$2005,A440&amp;""))</f>
        <v/>
      </c>
      <c r="P440" s="18">
        <f>IF(L440="","",IF(K440="ملغي","",ROUND(L440-O440,2)))</f>
        <v/>
      </c>
      <c r="Q440" s="6">
        <f>IF(A440&amp;""="","",IF(L440="","بيانات ناقصة",IF(K440="ملغي",IF(O440&gt;0,"ملغي - يُراجع المدفوع","ملغي"),IF(P440&gt;0,IF(O440=0,"لم يدفع","دفع جزءًا"),IF(P440&lt;0,"مدفوع زيادة","مسدد")))))</f>
        <v/>
      </c>
      <c r="R440" s="19">
        <f>IF(OR(A440&amp;""="",NOT(ISNUMBER(G440))),"",G440-'الإعدادات'!$B$4)</f>
        <v/>
      </c>
      <c r="S440" s="6">
        <f>IF(OR(R440="",K440="ملغي"),"",IF(N(P440)&lt;=0,"",IF(R440&lt;0,"سافر وعليه متبقي",IF(R440&lt;='الإعدادات'!$B$5,"سفر قريب ومتبقي",""))))</f>
        <v/>
      </c>
      <c r="T440" s="19">
        <f>IF(ISNUMBER(P440),IF(P440&gt;0,COUNTIFS($P$6:$P$1005,"&gt;"&amp;P440)+COUNTIFS($P$6:P440,P440),""),"")</f>
        <v/>
      </c>
    </row>
    <row r="441">
      <c r="A441" s="5" t="n"/>
      <c r="B441" s="13" t="n"/>
      <c r="C441" s="5" t="n"/>
      <c r="D441" s="16" t="n"/>
      <c r="E441" s="5" t="n"/>
      <c r="F441" s="5" t="n"/>
      <c r="G441" s="13" t="n"/>
      <c r="H441" s="14" t="n"/>
      <c r="I441" s="17" t="n"/>
      <c r="J441" s="17" t="n"/>
      <c r="K441" s="5" t="n"/>
      <c r="L441" s="18">
        <f>IF(OR(A441&amp;""="",NOT(ISNUMBER(H441)),NOT(ISNUMBER(I441))),"",IF(K441="ملغي",0,ROUND(H441*I441,2)))</f>
        <v/>
      </c>
      <c r="M441" s="18">
        <f>IF(L441="","",IF(K441="ملغي",0,ROUND(H441*N(J441),2)))</f>
        <v/>
      </c>
      <c r="N441" s="18">
        <f>IF(L441="","",ROUND(L441-M441,2))</f>
        <v/>
      </c>
      <c r="O441" s="18">
        <f>IF(A441&amp;""="","",SUMIFS('الدفعات'!$C$6:$C$2005,'الدفعات'!$B$6:$B$2005,A441&amp;""))</f>
        <v/>
      </c>
      <c r="P441" s="18">
        <f>IF(L441="","",IF(K441="ملغي","",ROUND(L441-O441,2)))</f>
        <v/>
      </c>
      <c r="Q441" s="6">
        <f>IF(A441&amp;""="","",IF(L441="","بيانات ناقصة",IF(K441="ملغي",IF(O441&gt;0,"ملغي - يُراجع المدفوع","ملغي"),IF(P441&gt;0,IF(O441=0,"لم يدفع","دفع جزءًا"),IF(P441&lt;0,"مدفوع زيادة","مسدد")))))</f>
        <v/>
      </c>
      <c r="R441" s="19">
        <f>IF(OR(A441&amp;""="",NOT(ISNUMBER(G441))),"",G441-'الإعدادات'!$B$4)</f>
        <v/>
      </c>
      <c r="S441" s="6">
        <f>IF(OR(R441="",K441="ملغي"),"",IF(N(P441)&lt;=0,"",IF(R441&lt;0,"سافر وعليه متبقي",IF(R441&lt;='الإعدادات'!$B$5,"سفر قريب ومتبقي",""))))</f>
        <v/>
      </c>
      <c r="T441" s="19">
        <f>IF(ISNUMBER(P441),IF(P441&gt;0,COUNTIFS($P$6:$P$1005,"&gt;"&amp;P441)+COUNTIFS($P$6:P441,P441),""),"")</f>
        <v/>
      </c>
    </row>
    <row r="442">
      <c r="A442" s="5" t="n"/>
      <c r="B442" s="13" t="n"/>
      <c r="C442" s="5" t="n"/>
      <c r="D442" s="16" t="n"/>
      <c r="E442" s="5" t="n"/>
      <c r="F442" s="5" t="n"/>
      <c r="G442" s="13" t="n"/>
      <c r="H442" s="14" t="n"/>
      <c r="I442" s="17" t="n"/>
      <c r="J442" s="17" t="n"/>
      <c r="K442" s="5" t="n"/>
      <c r="L442" s="18">
        <f>IF(OR(A442&amp;""="",NOT(ISNUMBER(H442)),NOT(ISNUMBER(I442))),"",IF(K442="ملغي",0,ROUND(H442*I442,2)))</f>
        <v/>
      </c>
      <c r="M442" s="18">
        <f>IF(L442="","",IF(K442="ملغي",0,ROUND(H442*N(J442),2)))</f>
        <v/>
      </c>
      <c r="N442" s="18">
        <f>IF(L442="","",ROUND(L442-M442,2))</f>
        <v/>
      </c>
      <c r="O442" s="18">
        <f>IF(A442&amp;""="","",SUMIFS('الدفعات'!$C$6:$C$2005,'الدفعات'!$B$6:$B$2005,A442&amp;""))</f>
        <v/>
      </c>
      <c r="P442" s="18">
        <f>IF(L442="","",IF(K442="ملغي","",ROUND(L442-O442,2)))</f>
        <v/>
      </c>
      <c r="Q442" s="6">
        <f>IF(A442&amp;""="","",IF(L442="","بيانات ناقصة",IF(K442="ملغي",IF(O442&gt;0,"ملغي - يُراجع المدفوع","ملغي"),IF(P442&gt;0,IF(O442=0,"لم يدفع","دفع جزءًا"),IF(P442&lt;0,"مدفوع زيادة","مسدد")))))</f>
        <v/>
      </c>
      <c r="R442" s="19">
        <f>IF(OR(A442&amp;""="",NOT(ISNUMBER(G442))),"",G442-'الإعدادات'!$B$4)</f>
        <v/>
      </c>
      <c r="S442" s="6">
        <f>IF(OR(R442="",K442="ملغي"),"",IF(N(P442)&lt;=0,"",IF(R442&lt;0,"سافر وعليه متبقي",IF(R442&lt;='الإعدادات'!$B$5,"سفر قريب ومتبقي",""))))</f>
        <v/>
      </c>
      <c r="T442" s="19">
        <f>IF(ISNUMBER(P442),IF(P442&gt;0,COUNTIFS($P$6:$P$1005,"&gt;"&amp;P442)+COUNTIFS($P$6:P442,P442),""),"")</f>
        <v/>
      </c>
    </row>
    <row r="443">
      <c r="A443" s="5" t="n"/>
      <c r="B443" s="13" t="n"/>
      <c r="C443" s="5" t="n"/>
      <c r="D443" s="16" t="n"/>
      <c r="E443" s="5" t="n"/>
      <c r="F443" s="5" t="n"/>
      <c r="G443" s="13" t="n"/>
      <c r="H443" s="14" t="n"/>
      <c r="I443" s="17" t="n"/>
      <c r="J443" s="17" t="n"/>
      <c r="K443" s="5" t="n"/>
      <c r="L443" s="18">
        <f>IF(OR(A443&amp;""="",NOT(ISNUMBER(H443)),NOT(ISNUMBER(I443))),"",IF(K443="ملغي",0,ROUND(H443*I443,2)))</f>
        <v/>
      </c>
      <c r="M443" s="18">
        <f>IF(L443="","",IF(K443="ملغي",0,ROUND(H443*N(J443),2)))</f>
        <v/>
      </c>
      <c r="N443" s="18">
        <f>IF(L443="","",ROUND(L443-M443,2))</f>
        <v/>
      </c>
      <c r="O443" s="18">
        <f>IF(A443&amp;""="","",SUMIFS('الدفعات'!$C$6:$C$2005,'الدفعات'!$B$6:$B$2005,A443&amp;""))</f>
        <v/>
      </c>
      <c r="P443" s="18">
        <f>IF(L443="","",IF(K443="ملغي","",ROUND(L443-O443,2)))</f>
        <v/>
      </c>
      <c r="Q443" s="6">
        <f>IF(A443&amp;""="","",IF(L443="","بيانات ناقصة",IF(K443="ملغي",IF(O443&gt;0,"ملغي - يُراجع المدفوع","ملغي"),IF(P443&gt;0,IF(O443=0,"لم يدفع","دفع جزءًا"),IF(P443&lt;0,"مدفوع زيادة","مسدد")))))</f>
        <v/>
      </c>
      <c r="R443" s="19">
        <f>IF(OR(A443&amp;""="",NOT(ISNUMBER(G443))),"",G443-'الإعدادات'!$B$4)</f>
        <v/>
      </c>
      <c r="S443" s="6">
        <f>IF(OR(R443="",K443="ملغي"),"",IF(N(P443)&lt;=0,"",IF(R443&lt;0,"سافر وعليه متبقي",IF(R443&lt;='الإعدادات'!$B$5,"سفر قريب ومتبقي",""))))</f>
        <v/>
      </c>
      <c r="T443" s="19">
        <f>IF(ISNUMBER(P443),IF(P443&gt;0,COUNTIFS($P$6:$P$1005,"&gt;"&amp;P443)+COUNTIFS($P$6:P443,P443),""),"")</f>
        <v/>
      </c>
    </row>
    <row r="444">
      <c r="A444" s="5" t="n"/>
      <c r="B444" s="13" t="n"/>
      <c r="C444" s="5" t="n"/>
      <c r="D444" s="16" t="n"/>
      <c r="E444" s="5" t="n"/>
      <c r="F444" s="5" t="n"/>
      <c r="G444" s="13" t="n"/>
      <c r="H444" s="14" t="n"/>
      <c r="I444" s="17" t="n"/>
      <c r="J444" s="17" t="n"/>
      <c r="K444" s="5" t="n"/>
      <c r="L444" s="18">
        <f>IF(OR(A444&amp;""="",NOT(ISNUMBER(H444)),NOT(ISNUMBER(I444))),"",IF(K444="ملغي",0,ROUND(H444*I444,2)))</f>
        <v/>
      </c>
      <c r="M444" s="18">
        <f>IF(L444="","",IF(K444="ملغي",0,ROUND(H444*N(J444),2)))</f>
        <v/>
      </c>
      <c r="N444" s="18">
        <f>IF(L444="","",ROUND(L444-M444,2))</f>
        <v/>
      </c>
      <c r="O444" s="18">
        <f>IF(A444&amp;""="","",SUMIFS('الدفعات'!$C$6:$C$2005,'الدفعات'!$B$6:$B$2005,A444&amp;""))</f>
        <v/>
      </c>
      <c r="P444" s="18">
        <f>IF(L444="","",IF(K444="ملغي","",ROUND(L444-O444,2)))</f>
        <v/>
      </c>
      <c r="Q444" s="6">
        <f>IF(A444&amp;""="","",IF(L444="","بيانات ناقصة",IF(K444="ملغي",IF(O444&gt;0,"ملغي - يُراجع المدفوع","ملغي"),IF(P444&gt;0,IF(O444=0,"لم يدفع","دفع جزءًا"),IF(P444&lt;0,"مدفوع زيادة","مسدد")))))</f>
        <v/>
      </c>
      <c r="R444" s="19">
        <f>IF(OR(A444&amp;""="",NOT(ISNUMBER(G444))),"",G444-'الإعدادات'!$B$4)</f>
        <v/>
      </c>
      <c r="S444" s="6">
        <f>IF(OR(R444="",K444="ملغي"),"",IF(N(P444)&lt;=0,"",IF(R444&lt;0,"سافر وعليه متبقي",IF(R444&lt;='الإعدادات'!$B$5,"سفر قريب ومتبقي",""))))</f>
        <v/>
      </c>
      <c r="T444" s="19">
        <f>IF(ISNUMBER(P444),IF(P444&gt;0,COUNTIFS($P$6:$P$1005,"&gt;"&amp;P444)+COUNTIFS($P$6:P444,P444),""),"")</f>
        <v/>
      </c>
    </row>
    <row r="445">
      <c r="A445" s="5" t="n"/>
      <c r="B445" s="13" t="n"/>
      <c r="C445" s="5" t="n"/>
      <c r="D445" s="16" t="n"/>
      <c r="E445" s="5" t="n"/>
      <c r="F445" s="5" t="n"/>
      <c r="G445" s="13" t="n"/>
      <c r="H445" s="14" t="n"/>
      <c r="I445" s="17" t="n"/>
      <c r="J445" s="17" t="n"/>
      <c r="K445" s="5" t="n"/>
      <c r="L445" s="18">
        <f>IF(OR(A445&amp;""="",NOT(ISNUMBER(H445)),NOT(ISNUMBER(I445))),"",IF(K445="ملغي",0,ROUND(H445*I445,2)))</f>
        <v/>
      </c>
      <c r="M445" s="18">
        <f>IF(L445="","",IF(K445="ملغي",0,ROUND(H445*N(J445),2)))</f>
        <v/>
      </c>
      <c r="N445" s="18">
        <f>IF(L445="","",ROUND(L445-M445,2))</f>
        <v/>
      </c>
      <c r="O445" s="18">
        <f>IF(A445&amp;""="","",SUMIFS('الدفعات'!$C$6:$C$2005,'الدفعات'!$B$6:$B$2005,A445&amp;""))</f>
        <v/>
      </c>
      <c r="P445" s="18">
        <f>IF(L445="","",IF(K445="ملغي","",ROUND(L445-O445,2)))</f>
        <v/>
      </c>
      <c r="Q445" s="6">
        <f>IF(A445&amp;""="","",IF(L445="","بيانات ناقصة",IF(K445="ملغي",IF(O445&gt;0,"ملغي - يُراجع المدفوع","ملغي"),IF(P445&gt;0,IF(O445=0,"لم يدفع","دفع جزءًا"),IF(P445&lt;0,"مدفوع زيادة","مسدد")))))</f>
        <v/>
      </c>
      <c r="R445" s="19">
        <f>IF(OR(A445&amp;""="",NOT(ISNUMBER(G445))),"",G445-'الإعدادات'!$B$4)</f>
        <v/>
      </c>
      <c r="S445" s="6">
        <f>IF(OR(R445="",K445="ملغي"),"",IF(N(P445)&lt;=0,"",IF(R445&lt;0,"سافر وعليه متبقي",IF(R445&lt;='الإعدادات'!$B$5,"سفر قريب ومتبقي",""))))</f>
        <v/>
      </c>
      <c r="T445" s="19">
        <f>IF(ISNUMBER(P445),IF(P445&gt;0,COUNTIFS($P$6:$P$1005,"&gt;"&amp;P445)+COUNTIFS($P$6:P445,P445),""),"")</f>
        <v/>
      </c>
    </row>
    <row r="446">
      <c r="A446" s="5" t="n"/>
      <c r="B446" s="13" t="n"/>
      <c r="C446" s="5" t="n"/>
      <c r="D446" s="16" t="n"/>
      <c r="E446" s="5" t="n"/>
      <c r="F446" s="5" t="n"/>
      <c r="G446" s="13" t="n"/>
      <c r="H446" s="14" t="n"/>
      <c r="I446" s="17" t="n"/>
      <c r="J446" s="17" t="n"/>
      <c r="K446" s="5" t="n"/>
      <c r="L446" s="18">
        <f>IF(OR(A446&amp;""="",NOT(ISNUMBER(H446)),NOT(ISNUMBER(I446))),"",IF(K446="ملغي",0,ROUND(H446*I446,2)))</f>
        <v/>
      </c>
      <c r="M446" s="18">
        <f>IF(L446="","",IF(K446="ملغي",0,ROUND(H446*N(J446),2)))</f>
        <v/>
      </c>
      <c r="N446" s="18">
        <f>IF(L446="","",ROUND(L446-M446,2))</f>
        <v/>
      </c>
      <c r="O446" s="18">
        <f>IF(A446&amp;""="","",SUMIFS('الدفعات'!$C$6:$C$2005,'الدفعات'!$B$6:$B$2005,A446&amp;""))</f>
        <v/>
      </c>
      <c r="P446" s="18">
        <f>IF(L446="","",IF(K446="ملغي","",ROUND(L446-O446,2)))</f>
        <v/>
      </c>
      <c r="Q446" s="6">
        <f>IF(A446&amp;""="","",IF(L446="","بيانات ناقصة",IF(K446="ملغي",IF(O446&gt;0,"ملغي - يُراجع المدفوع","ملغي"),IF(P446&gt;0,IF(O446=0,"لم يدفع","دفع جزءًا"),IF(P446&lt;0,"مدفوع زيادة","مسدد")))))</f>
        <v/>
      </c>
      <c r="R446" s="19">
        <f>IF(OR(A446&amp;""="",NOT(ISNUMBER(G446))),"",G446-'الإعدادات'!$B$4)</f>
        <v/>
      </c>
      <c r="S446" s="6">
        <f>IF(OR(R446="",K446="ملغي"),"",IF(N(P446)&lt;=0,"",IF(R446&lt;0,"سافر وعليه متبقي",IF(R446&lt;='الإعدادات'!$B$5,"سفر قريب ومتبقي",""))))</f>
        <v/>
      </c>
      <c r="T446" s="19">
        <f>IF(ISNUMBER(P446),IF(P446&gt;0,COUNTIFS($P$6:$P$1005,"&gt;"&amp;P446)+COUNTIFS($P$6:P446,P446),""),"")</f>
        <v/>
      </c>
    </row>
    <row r="447">
      <c r="A447" s="5" t="n"/>
      <c r="B447" s="13" t="n"/>
      <c r="C447" s="5" t="n"/>
      <c r="D447" s="16" t="n"/>
      <c r="E447" s="5" t="n"/>
      <c r="F447" s="5" t="n"/>
      <c r="G447" s="13" t="n"/>
      <c r="H447" s="14" t="n"/>
      <c r="I447" s="17" t="n"/>
      <c r="J447" s="17" t="n"/>
      <c r="K447" s="5" t="n"/>
      <c r="L447" s="18">
        <f>IF(OR(A447&amp;""="",NOT(ISNUMBER(H447)),NOT(ISNUMBER(I447))),"",IF(K447="ملغي",0,ROUND(H447*I447,2)))</f>
        <v/>
      </c>
      <c r="M447" s="18">
        <f>IF(L447="","",IF(K447="ملغي",0,ROUND(H447*N(J447),2)))</f>
        <v/>
      </c>
      <c r="N447" s="18">
        <f>IF(L447="","",ROUND(L447-M447,2))</f>
        <v/>
      </c>
      <c r="O447" s="18">
        <f>IF(A447&amp;""="","",SUMIFS('الدفعات'!$C$6:$C$2005,'الدفعات'!$B$6:$B$2005,A447&amp;""))</f>
        <v/>
      </c>
      <c r="P447" s="18">
        <f>IF(L447="","",IF(K447="ملغي","",ROUND(L447-O447,2)))</f>
        <v/>
      </c>
      <c r="Q447" s="6">
        <f>IF(A447&amp;""="","",IF(L447="","بيانات ناقصة",IF(K447="ملغي",IF(O447&gt;0,"ملغي - يُراجع المدفوع","ملغي"),IF(P447&gt;0,IF(O447=0,"لم يدفع","دفع جزءًا"),IF(P447&lt;0,"مدفوع زيادة","مسدد")))))</f>
        <v/>
      </c>
      <c r="R447" s="19">
        <f>IF(OR(A447&amp;""="",NOT(ISNUMBER(G447))),"",G447-'الإعدادات'!$B$4)</f>
        <v/>
      </c>
      <c r="S447" s="6">
        <f>IF(OR(R447="",K447="ملغي"),"",IF(N(P447)&lt;=0,"",IF(R447&lt;0,"سافر وعليه متبقي",IF(R447&lt;='الإعدادات'!$B$5,"سفر قريب ومتبقي",""))))</f>
        <v/>
      </c>
      <c r="T447" s="19">
        <f>IF(ISNUMBER(P447),IF(P447&gt;0,COUNTIFS($P$6:$P$1005,"&gt;"&amp;P447)+COUNTIFS($P$6:P447,P447),""),"")</f>
        <v/>
      </c>
    </row>
    <row r="448">
      <c r="A448" s="5" t="n"/>
      <c r="B448" s="13" t="n"/>
      <c r="C448" s="5" t="n"/>
      <c r="D448" s="16" t="n"/>
      <c r="E448" s="5" t="n"/>
      <c r="F448" s="5" t="n"/>
      <c r="G448" s="13" t="n"/>
      <c r="H448" s="14" t="n"/>
      <c r="I448" s="17" t="n"/>
      <c r="J448" s="17" t="n"/>
      <c r="K448" s="5" t="n"/>
      <c r="L448" s="18">
        <f>IF(OR(A448&amp;""="",NOT(ISNUMBER(H448)),NOT(ISNUMBER(I448))),"",IF(K448="ملغي",0,ROUND(H448*I448,2)))</f>
        <v/>
      </c>
      <c r="M448" s="18">
        <f>IF(L448="","",IF(K448="ملغي",0,ROUND(H448*N(J448),2)))</f>
        <v/>
      </c>
      <c r="N448" s="18">
        <f>IF(L448="","",ROUND(L448-M448,2))</f>
        <v/>
      </c>
      <c r="O448" s="18">
        <f>IF(A448&amp;""="","",SUMIFS('الدفعات'!$C$6:$C$2005,'الدفعات'!$B$6:$B$2005,A448&amp;""))</f>
        <v/>
      </c>
      <c r="P448" s="18">
        <f>IF(L448="","",IF(K448="ملغي","",ROUND(L448-O448,2)))</f>
        <v/>
      </c>
      <c r="Q448" s="6">
        <f>IF(A448&amp;""="","",IF(L448="","بيانات ناقصة",IF(K448="ملغي",IF(O448&gt;0,"ملغي - يُراجع المدفوع","ملغي"),IF(P448&gt;0,IF(O448=0,"لم يدفع","دفع جزءًا"),IF(P448&lt;0,"مدفوع زيادة","مسدد")))))</f>
        <v/>
      </c>
      <c r="R448" s="19">
        <f>IF(OR(A448&amp;""="",NOT(ISNUMBER(G448))),"",G448-'الإعدادات'!$B$4)</f>
        <v/>
      </c>
      <c r="S448" s="6">
        <f>IF(OR(R448="",K448="ملغي"),"",IF(N(P448)&lt;=0,"",IF(R448&lt;0,"سافر وعليه متبقي",IF(R448&lt;='الإعدادات'!$B$5,"سفر قريب ومتبقي",""))))</f>
        <v/>
      </c>
      <c r="T448" s="19">
        <f>IF(ISNUMBER(P448),IF(P448&gt;0,COUNTIFS($P$6:$P$1005,"&gt;"&amp;P448)+COUNTIFS($P$6:P448,P448),""),"")</f>
        <v/>
      </c>
    </row>
    <row r="449">
      <c r="A449" s="5" t="n"/>
      <c r="B449" s="13" t="n"/>
      <c r="C449" s="5" t="n"/>
      <c r="D449" s="16" t="n"/>
      <c r="E449" s="5" t="n"/>
      <c r="F449" s="5" t="n"/>
      <c r="G449" s="13" t="n"/>
      <c r="H449" s="14" t="n"/>
      <c r="I449" s="17" t="n"/>
      <c r="J449" s="17" t="n"/>
      <c r="K449" s="5" t="n"/>
      <c r="L449" s="18">
        <f>IF(OR(A449&amp;""="",NOT(ISNUMBER(H449)),NOT(ISNUMBER(I449))),"",IF(K449="ملغي",0,ROUND(H449*I449,2)))</f>
        <v/>
      </c>
      <c r="M449" s="18">
        <f>IF(L449="","",IF(K449="ملغي",0,ROUND(H449*N(J449),2)))</f>
        <v/>
      </c>
      <c r="N449" s="18">
        <f>IF(L449="","",ROUND(L449-M449,2))</f>
        <v/>
      </c>
      <c r="O449" s="18">
        <f>IF(A449&amp;""="","",SUMIFS('الدفعات'!$C$6:$C$2005,'الدفعات'!$B$6:$B$2005,A449&amp;""))</f>
        <v/>
      </c>
      <c r="P449" s="18">
        <f>IF(L449="","",IF(K449="ملغي","",ROUND(L449-O449,2)))</f>
        <v/>
      </c>
      <c r="Q449" s="6">
        <f>IF(A449&amp;""="","",IF(L449="","بيانات ناقصة",IF(K449="ملغي",IF(O449&gt;0,"ملغي - يُراجع المدفوع","ملغي"),IF(P449&gt;0,IF(O449=0,"لم يدفع","دفع جزءًا"),IF(P449&lt;0,"مدفوع زيادة","مسدد")))))</f>
        <v/>
      </c>
      <c r="R449" s="19">
        <f>IF(OR(A449&amp;""="",NOT(ISNUMBER(G449))),"",G449-'الإعدادات'!$B$4)</f>
        <v/>
      </c>
      <c r="S449" s="6">
        <f>IF(OR(R449="",K449="ملغي"),"",IF(N(P449)&lt;=0,"",IF(R449&lt;0,"سافر وعليه متبقي",IF(R449&lt;='الإعدادات'!$B$5,"سفر قريب ومتبقي",""))))</f>
        <v/>
      </c>
      <c r="T449" s="19">
        <f>IF(ISNUMBER(P449),IF(P449&gt;0,COUNTIFS($P$6:$P$1005,"&gt;"&amp;P449)+COUNTIFS($P$6:P449,P449),""),"")</f>
        <v/>
      </c>
    </row>
    <row r="450">
      <c r="A450" s="5" t="n"/>
      <c r="B450" s="13" t="n"/>
      <c r="C450" s="5" t="n"/>
      <c r="D450" s="16" t="n"/>
      <c r="E450" s="5" t="n"/>
      <c r="F450" s="5" t="n"/>
      <c r="G450" s="13" t="n"/>
      <c r="H450" s="14" t="n"/>
      <c r="I450" s="17" t="n"/>
      <c r="J450" s="17" t="n"/>
      <c r="K450" s="5" t="n"/>
      <c r="L450" s="18">
        <f>IF(OR(A450&amp;""="",NOT(ISNUMBER(H450)),NOT(ISNUMBER(I450))),"",IF(K450="ملغي",0,ROUND(H450*I450,2)))</f>
        <v/>
      </c>
      <c r="M450" s="18">
        <f>IF(L450="","",IF(K450="ملغي",0,ROUND(H450*N(J450),2)))</f>
        <v/>
      </c>
      <c r="N450" s="18">
        <f>IF(L450="","",ROUND(L450-M450,2))</f>
        <v/>
      </c>
      <c r="O450" s="18">
        <f>IF(A450&amp;""="","",SUMIFS('الدفعات'!$C$6:$C$2005,'الدفعات'!$B$6:$B$2005,A450&amp;""))</f>
        <v/>
      </c>
      <c r="P450" s="18">
        <f>IF(L450="","",IF(K450="ملغي","",ROUND(L450-O450,2)))</f>
        <v/>
      </c>
      <c r="Q450" s="6">
        <f>IF(A450&amp;""="","",IF(L450="","بيانات ناقصة",IF(K450="ملغي",IF(O450&gt;0,"ملغي - يُراجع المدفوع","ملغي"),IF(P450&gt;0,IF(O450=0,"لم يدفع","دفع جزءًا"),IF(P450&lt;0,"مدفوع زيادة","مسدد")))))</f>
        <v/>
      </c>
      <c r="R450" s="19">
        <f>IF(OR(A450&amp;""="",NOT(ISNUMBER(G450))),"",G450-'الإعدادات'!$B$4)</f>
        <v/>
      </c>
      <c r="S450" s="6">
        <f>IF(OR(R450="",K450="ملغي"),"",IF(N(P450)&lt;=0,"",IF(R450&lt;0,"سافر وعليه متبقي",IF(R450&lt;='الإعدادات'!$B$5,"سفر قريب ومتبقي",""))))</f>
        <v/>
      </c>
      <c r="T450" s="19">
        <f>IF(ISNUMBER(P450),IF(P450&gt;0,COUNTIFS($P$6:$P$1005,"&gt;"&amp;P450)+COUNTIFS($P$6:P450,P450),""),"")</f>
        <v/>
      </c>
    </row>
    <row r="451">
      <c r="A451" s="5" t="n"/>
      <c r="B451" s="13" t="n"/>
      <c r="C451" s="5" t="n"/>
      <c r="D451" s="16" t="n"/>
      <c r="E451" s="5" t="n"/>
      <c r="F451" s="5" t="n"/>
      <c r="G451" s="13" t="n"/>
      <c r="H451" s="14" t="n"/>
      <c r="I451" s="17" t="n"/>
      <c r="J451" s="17" t="n"/>
      <c r="K451" s="5" t="n"/>
      <c r="L451" s="18">
        <f>IF(OR(A451&amp;""="",NOT(ISNUMBER(H451)),NOT(ISNUMBER(I451))),"",IF(K451="ملغي",0,ROUND(H451*I451,2)))</f>
        <v/>
      </c>
      <c r="M451" s="18">
        <f>IF(L451="","",IF(K451="ملغي",0,ROUND(H451*N(J451),2)))</f>
        <v/>
      </c>
      <c r="N451" s="18">
        <f>IF(L451="","",ROUND(L451-M451,2))</f>
        <v/>
      </c>
      <c r="O451" s="18">
        <f>IF(A451&amp;""="","",SUMIFS('الدفعات'!$C$6:$C$2005,'الدفعات'!$B$6:$B$2005,A451&amp;""))</f>
        <v/>
      </c>
      <c r="P451" s="18">
        <f>IF(L451="","",IF(K451="ملغي","",ROUND(L451-O451,2)))</f>
        <v/>
      </c>
      <c r="Q451" s="6">
        <f>IF(A451&amp;""="","",IF(L451="","بيانات ناقصة",IF(K451="ملغي",IF(O451&gt;0,"ملغي - يُراجع المدفوع","ملغي"),IF(P451&gt;0,IF(O451=0,"لم يدفع","دفع جزءًا"),IF(P451&lt;0,"مدفوع زيادة","مسدد")))))</f>
        <v/>
      </c>
      <c r="R451" s="19">
        <f>IF(OR(A451&amp;""="",NOT(ISNUMBER(G451))),"",G451-'الإعدادات'!$B$4)</f>
        <v/>
      </c>
      <c r="S451" s="6">
        <f>IF(OR(R451="",K451="ملغي"),"",IF(N(P451)&lt;=0,"",IF(R451&lt;0,"سافر وعليه متبقي",IF(R451&lt;='الإعدادات'!$B$5,"سفر قريب ومتبقي",""))))</f>
        <v/>
      </c>
      <c r="T451" s="19">
        <f>IF(ISNUMBER(P451),IF(P451&gt;0,COUNTIFS($P$6:$P$1005,"&gt;"&amp;P451)+COUNTIFS($P$6:P451,P451),""),"")</f>
        <v/>
      </c>
    </row>
    <row r="452">
      <c r="A452" s="5" t="n"/>
      <c r="B452" s="13" t="n"/>
      <c r="C452" s="5" t="n"/>
      <c r="D452" s="16" t="n"/>
      <c r="E452" s="5" t="n"/>
      <c r="F452" s="5" t="n"/>
      <c r="G452" s="13" t="n"/>
      <c r="H452" s="14" t="n"/>
      <c r="I452" s="17" t="n"/>
      <c r="J452" s="17" t="n"/>
      <c r="K452" s="5" t="n"/>
      <c r="L452" s="18">
        <f>IF(OR(A452&amp;""="",NOT(ISNUMBER(H452)),NOT(ISNUMBER(I452))),"",IF(K452="ملغي",0,ROUND(H452*I452,2)))</f>
        <v/>
      </c>
      <c r="M452" s="18">
        <f>IF(L452="","",IF(K452="ملغي",0,ROUND(H452*N(J452),2)))</f>
        <v/>
      </c>
      <c r="N452" s="18">
        <f>IF(L452="","",ROUND(L452-M452,2))</f>
        <v/>
      </c>
      <c r="O452" s="18">
        <f>IF(A452&amp;""="","",SUMIFS('الدفعات'!$C$6:$C$2005,'الدفعات'!$B$6:$B$2005,A452&amp;""))</f>
        <v/>
      </c>
      <c r="P452" s="18">
        <f>IF(L452="","",IF(K452="ملغي","",ROUND(L452-O452,2)))</f>
        <v/>
      </c>
      <c r="Q452" s="6">
        <f>IF(A452&amp;""="","",IF(L452="","بيانات ناقصة",IF(K452="ملغي",IF(O452&gt;0,"ملغي - يُراجع المدفوع","ملغي"),IF(P452&gt;0,IF(O452=0,"لم يدفع","دفع جزءًا"),IF(P452&lt;0,"مدفوع زيادة","مسدد")))))</f>
        <v/>
      </c>
      <c r="R452" s="19">
        <f>IF(OR(A452&amp;""="",NOT(ISNUMBER(G452))),"",G452-'الإعدادات'!$B$4)</f>
        <v/>
      </c>
      <c r="S452" s="6">
        <f>IF(OR(R452="",K452="ملغي"),"",IF(N(P452)&lt;=0,"",IF(R452&lt;0,"سافر وعليه متبقي",IF(R452&lt;='الإعدادات'!$B$5,"سفر قريب ومتبقي",""))))</f>
        <v/>
      </c>
      <c r="T452" s="19">
        <f>IF(ISNUMBER(P452),IF(P452&gt;0,COUNTIFS($P$6:$P$1005,"&gt;"&amp;P452)+COUNTIFS($P$6:P452,P452),""),"")</f>
        <v/>
      </c>
    </row>
    <row r="453">
      <c r="A453" s="5" t="n"/>
      <c r="B453" s="13" t="n"/>
      <c r="C453" s="5" t="n"/>
      <c r="D453" s="16" t="n"/>
      <c r="E453" s="5" t="n"/>
      <c r="F453" s="5" t="n"/>
      <c r="G453" s="13" t="n"/>
      <c r="H453" s="14" t="n"/>
      <c r="I453" s="17" t="n"/>
      <c r="J453" s="17" t="n"/>
      <c r="K453" s="5" t="n"/>
      <c r="L453" s="18">
        <f>IF(OR(A453&amp;""="",NOT(ISNUMBER(H453)),NOT(ISNUMBER(I453))),"",IF(K453="ملغي",0,ROUND(H453*I453,2)))</f>
        <v/>
      </c>
      <c r="M453" s="18">
        <f>IF(L453="","",IF(K453="ملغي",0,ROUND(H453*N(J453),2)))</f>
        <v/>
      </c>
      <c r="N453" s="18">
        <f>IF(L453="","",ROUND(L453-M453,2))</f>
        <v/>
      </c>
      <c r="O453" s="18">
        <f>IF(A453&amp;""="","",SUMIFS('الدفعات'!$C$6:$C$2005,'الدفعات'!$B$6:$B$2005,A453&amp;""))</f>
        <v/>
      </c>
      <c r="P453" s="18">
        <f>IF(L453="","",IF(K453="ملغي","",ROUND(L453-O453,2)))</f>
        <v/>
      </c>
      <c r="Q453" s="6">
        <f>IF(A453&amp;""="","",IF(L453="","بيانات ناقصة",IF(K453="ملغي",IF(O453&gt;0,"ملغي - يُراجع المدفوع","ملغي"),IF(P453&gt;0,IF(O453=0,"لم يدفع","دفع جزءًا"),IF(P453&lt;0,"مدفوع زيادة","مسدد")))))</f>
        <v/>
      </c>
      <c r="R453" s="19">
        <f>IF(OR(A453&amp;""="",NOT(ISNUMBER(G453))),"",G453-'الإعدادات'!$B$4)</f>
        <v/>
      </c>
      <c r="S453" s="6">
        <f>IF(OR(R453="",K453="ملغي"),"",IF(N(P453)&lt;=0,"",IF(R453&lt;0,"سافر وعليه متبقي",IF(R453&lt;='الإعدادات'!$B$5,"سفر قريب ومتبقي",""))))</f>
        <v/>
      </c>
      <c r="T453" s="19">
        <f>IF(ISNUMBER(P453),IF(P453&gt;0,COUNTIFS($P$6:$P$1005,"&gt;"&amp;P453)+COUNTIFS($P$6:P453,P453),""),"")</f>
        <v/>
      </c>
    </row>
    <row r="454">
      <c r="A454" s="5" t="n"/>
      <c r="B454" s="13" t="n"/>
      <c r="C454" s="5" t="n"/>
      <c r="D454" s="16" t="n"/>
      <c r="E454" s="5" t="n"/>
      <c r="F454" s="5" t="n"/>
      <c r="G454" s="13" t="n"/>
      <c r="H454" s="14" t="n"/>
      <c r="I454" s="17" t="n"/>
      <c r="J454" s="17" t="n"/>
      <c r="K454" s="5" t="n"/>
      <c r="L454" s="18">
        <f>IF(OR(A454&amp;""="",NOT(ISNUMBER(H454)),NOT(ISNUMBER(I454))),"",IF(K454="ملغي",0,ROUND(H454*I454,2)))</f>
        <v/>
      </c>
      <c r="M454" s="18">
        <f>IF(L454="","",IF(K454="ملغي",0,ROUND(H454*N(J454),2)))</f>
        <v/>
      </c>
      <c r="N454" s="18">
        <f>IF(L454="","",ROUND(L454-M454,2))</f>
        <v/>
      </c>
      <c r="O454" s="18">
        <f>IF(A454&amp;""="","",SUMIFS('الدفعات'!$C$6:$C$2005,'الدفعات'!$B$6:$B$2005,A454&amp;""))</f>
        <v/>
      </c>
      <c r="P454" s="18">
        <f>IF(L454="","",IF(K454="ملغي","",ROUND(L454-O454,2)))</f>
        <v/>
      </c>
      <c r="Q454" s="6">
        <f>IF(A454&amp;""="","",IF(L454="","بيانات ناقصة",IF(K454="ملغي",IF(O454&gt;0,"ملغي - يُراجع المدفوع","ملغي"),IF(P454&gt;0,IF(O454=0,"لم يدفع","دفع جزءًا"),IF(P454&lt;0,"مدفوع زيادة","مسدد")))))</f>
        <v/>
      </c>
      <c r="R454" s="19">
        <f>IF(OR(A454&amp;""="",NOT(ISNUMBER(G454))),"",G454-'الإعدادات'!$B$4)</f>
        <v/>
      </c>
      <c r="S454" s="6">
        <f>IF(OR(R454="",K454="ملغي"),"",IF(N(P454)&lt;=0,"",IF(R454&lt;0,"سافر وعليه متبقي",IF(R454&lt;='الإعدادات'!$B$5,"سفر قريب ومتبقي",""))))</f>
        <v/>
      </c>
      <c r="T454" s="19">
        <f>IF(ISNUMBER(P454),IF(P454&gt;0,COUNTIFS($P$6:$P$1005,"&gt;"&amp;P454)+COUNTIFS($P$6:P454,P454),""),"")</f>
        <v/>
      </c>
    </row>
    <row r="455">
      <c r="A455" s="5" t="n"/>
      <c r="B455" s="13" t="n"/>
      <c r="C455" s="5" t="n"/>
      <c r="D455" s="16" t="n"/>
      <c r="E455" s="5" t="n"/>
      <c r="F455" s="5" t="n"/>
      <c r="G455" s="13" t="n"/>
      <c r="H455" s="14" t="n"/>
      <c r="I455" s="17" t="n"/>
      <c r="J455" s="17" t="n"/>
      <c r="K455" s="5" t="n"/>
      <c r="L455" s="18">
        <f>IF(OR(A455&amp;""="",NOT(ISNUMBER(H455)),NOT(ISNUMBER(I455))),"",IF(K455="ملغي",0,ROUND(H455*I455,2)))</f>
        <v/>
      </c>
      <c r="M455" s="18">
        <f>IF(L455="","",IF(K455="ملغي",0,ROUND(H455*N(J455),2)))</f>
        <v/>
      </c>
      <c r="N455" s="18">
        <f>IF(L455="","",ROUND(L455-M455,2))</f>
        <v/>
      </c>
      <c r="O455" s="18">
        <f>IF(A455&amp;""="","",SUMIFS('الدفعات'!$C$6:$C$2005,'الدفعات'!$B$6:$B$2005,A455&amp;""))</f>
        <v/>
      </c>
      <c r="P455" s="18">
        <f>IF(L455="","",IF(K455="ملغي","",ROUND(L455-O455,2)))</f>
        <v/>
      </c>
      <c r="Q455" s="6">
        <f>IF(A455&amp;""="","",IF(L455="","بيانات ناقصة",IF(K455="ملغي",IF(O455&gt;0,"ملغي - يُراجع المدفوع","ملغي"),IF(P455&gt;0,IF(O455=0,"لم يدفع","دفع جزءًا"),IF(P455&lt;0,"مدفوع زيادة","مسدد")))))</f>
        <v/>
      </c>
      <c r="R455" s="19">
        <f>IF(OR(A455&amp;""="",NOT(ISNUMBER(G455))),"",G455-'الإعدادات'!$B$4)</f>
        <v/>
      </c>
      <c r="S455" s="6">
        <f>IF(OR(R455="",K455="ملغي"),"",IF(N(P455)&lt;=0,"",IF(R455&lt;0,"سافر وعليه متبقي",IF(R455&lt;='الإعدادات'!$B$5,"سفر قريب ومتبقي",""))))</f>
        <v/>
      </c>
      <c r="T455" s="19">
        <f>IF(ISNUMBER(P455),IF(P455&gt;0,COUNTIFS($P$6:$P$1005,"&gt;"&amp;P455)+COUNTIFS($P$6:P455,P455),""),"")</f>
        <v/>
      </c>
    </row>
    <row r="456">
      <c r="A456" s="5" t="n"/>
      <c r="B456" s="13" t="n"/>
      <c r="C456" s="5" t="n"/>
      <c r="D456" s="16" t="n"/>
      <c r="E456" s="5" t="n"/>
      <c r="F456" s="5" t="n"/>
      <c r="G456" s="13" t="n"/>
      <c r="H456" s="14" t="n"/>
      <c r="I456" s="17" t="n"/>
      <c r="J456" s="17" t="n"/>
      <c r="K456" s="5" t="n"/>
      <c r="L456" s="18">
        <f>IF(OR(A456&amp;""="",NOT(ISNUMBER(H456)),NOT(ISNUMBER(I456))),"",IF(K456="ملغي",0,ROUND(H456*I456,2)))</f>
        <v/>
      </c>
      <c r="M456" s="18">
        <f>IF(L456="","",IF(K456="ملغي",0,ROUND(H456*N(J456),2)))</f>
        <v/>
      </c>
      <c r="N456" s="18">
        <f>IF(L456="","",ROUND(L456-M456,2))</f>
        <v/>
      </c>
      <c r="O456" s="18">
        <f>IF(A456&amp;""="","",SUMIFS('الدفعات'!$C$6:$C$2005,'الدفعات'!$B$6:$B$2005,A456&amp;""))</f>
        <v/>
      </c>
      <c r="P456" s="18">
        <f>IF(L456="","",IF(K456="ملغي","",ROUND(L456-O456,2)))</f>
        <v/>
      </c>
      <c r="Q456" s="6">
        <f>IF(A456&amp;""="","",IF(L456="","بيانات ناقصة",IF(K456="ملغي",IF(O456&gt;0,"ملغي - يُراجع المدفوع","ملغي"),IF(P456&gt;0,IF(O456=0,"لم يدفع","دفع جزءًا"),IF(P456&lt;0,"مدفوع زيادة","مسدد")))))</f>
        <v/>
      </c>
      <c r="R456" s="19">
        <f>IF(OR(A456&amp;""="",NOT(ISNUMBER(G456))),"",G456-'الإعدادات'!$B$4)</f>
        <v/>
      </c>
      <c r="S456" s="6">
        <f>IF(OR(R456="",K456="ملغي"),"",IF(N(P456)&lt;=0,"",IF(R456&lt;0,"سافر وعليه متبقي",IF(R456&lt;='الإعدادات'!$B$5,"سفر قريب ومتبقي",""))))</f>
        <v/>
      </c>
      <c r="T456" s="19">
        <f>IF(ISNUMBER(P456),IF(P456&gt;0,COUNTIFS($P$6:$P$1005,"&gt;"&amp;P456)+COUNTIFS($P$6:P456,P456),""),"")</f>
        <v/>
      </c>
    </row>
    <row r="457">
      <c r="A457" s="5" t="n"/>
      <c r="B457" s="13" t="n"/>
      <c r="C457" s="5" t="n"/>
      <c r="D457" s="16" t="n"/>
      <c r="E457" s="5" t="n"/>
      <c r="F457" s="5" t="n"/>
      <c r="G457" s="13" t="n"/>
      <c r="H457" s="14" t="n"/>
      <c r="I457" s="17" t="n"/>
      <c r="J457" s="17" t="n"/>
      <c r="K457" s="5" t="n"/>
      <c r="L457" s="18">
        <f>IF(OR(A457&amp;""="",NOT(ISNUMBER(H457)),NOT(ISNUMBER(I457))),"",IF(K457="ملغي",0,ROUND(H457*I457,2)))</f>
        <v/>
      </c>
      <c r="M457" s="18">
        <f>IF(L457="","",IF(K457="ملغي",0,ROUND(H457*N(J457),2)))</f>
        <v/>
      </c>
      <c r="N457" s="18">
        <f>IF(L457="","",ROUND(L457-M457,2))</f>
        <v/>
      </c>
      <c r="O457" s="18">
        <f>IF(A457&amp;""="","",SUMIFS('الدفعات'!$C$6:$C$2005,'الدفعات'!$B$6:$B$2005,A457&amp;""))</f>
        <v/>
      </c>
      <c r="P457" s="18">
        <f>IF(L457="","",IF(K457="ملغي","",ROUND(L457-O457,2)))</f>
        <v/>
      </c>
      <c r="Q457" s="6">
        <f>IF(A457&amp;""="","",IF(L457="","بيانات ناقصة",IF(K457="ملغي",IF(O457&gt;0,"ملغي - يُراجع المدفوع","ملغي"),IF(P457&gt;0,IF(O457=0,"لم يدفع","دفع جزءًا"),IF(P457&lt;0,"مدفوع زيادة","مسدد")))))</f>
        <v/>
      </c>
      <c r="R457" s="19">
        <f>IF(OR(A457&amp;""="",NOT(ISNUMBER(G457))),"",G457-'الإعدادات'!$B$4)</f>
        <v/>
      </c>
      <c r="S457" s="6">
        <f>IF(OR(R457="",K457="ملغي"),"",IF(N(P457)&lt;=0,"",IF(R457&lt;0,"سافر وعليه متبقي",IF(R457&lt;='الإعدادات'!$B$5,"سفر قريب ومتبقي",""))))</f>
        <v/>
      </c>
      <c r="T457" s="19">
        <f>IF(ISNUMBER(P457),IF(P457&gt;0,COUNTIFS($P$6:$P$1005,"&gt;"&amp;P457)+COUNTIFS($P$6:P457,P457),""),"")</f>
        <v/>
      </c>
    </row>
    <row r="458">
      <c r="A458" s="5" t="n"/>
      <c r="B458" s="13" t="n"/>
      <c r="C458" s="5" t="n"/>
      <c r="D458" s="16" t="n"/>
      <c r="E458" s="5" t="n"/>
      <c r="F458" s="5" t="n"/>
      <c r="G458" s="13" t="n"/>
      <c r="H458" s="14" t="n"/>
      <c r="I458" s="17" t="n"/>
      <c r="J458" s="17" t="n"/>
      <c r="K458" s="5" t="n"/>
      <c r="L458" s="18">
        <f>IF(OR(A458&amp;""="",NOT(ISNUMBER(H458)),NOT(ISNUMBER(I458))),"",IF(K458="ملغي",0,ROUND(H458*I458,2)))</f>
        <v/>
      </c>
      <c r="M458" s="18">
        <f>IF(L458="","",IF(K458="ملغي",0,ROUND(H458*N(J458),2)))</f>
        <v/>
      </c>
      <c r="N458" s="18">
        <f>IF(L458="","",ROUND(L458-M458,2))</f>
        <v/>
      </c>
      <c r="O458" s="18">
        <f>IF(A458&amp;""="","",SUMIFS('الدفعات'!$C$6:$C$2005,'الدفعات'!$B$6:$B$2005,A458&amp;""))</f>
        <v/>
      </c>
      <c r="P458" s="18">
        <f>IF(L458="","",IF(K458="ملغي","",ROUND(L458-O458,2)))</f>
        <v/>
      </c>
      <c r="Q458" s="6">
        <f>IF(A458&amp;""="","",IF(L458="","بيانات ناقصة",IF(K458="ملغي",IF(O458&gt;0,"ملغي - يُراجع المدفوع","ملغي"),IF(P458&gt;0,IF(O458=0,"لم يدفع","دفع جزءًا"),IF(P458&lt;0,"مدفوع زيادة","مسدد")))))</f>
        <v/>
      </c>
      <c r="R458" s="19">
        <f>IF(OR(A458&amp;""="",NOT(ISNUMBER(G458))),"",G458-'الإعدادات'!$B$4)</f>
        <v/>
      </c>
      <c r="S458" s="6">
        <f>IF(OR(R458="",K458="ملغي"),"",IF(N(P458)&lt;=0,"",IF(R458&lt;0,"سافر وعليه متبقي",IF(R458&lt;='الإعدادات'!$B$5,"سفر قريب ومتبقي",""))))</f>
        <v/>
      </c>
      <c r="T458" s="19">
        <f>IF(ISNUMBER(P458),IF(P458&gt;0,COUNTIFS($P$6:$P$1005,"&gt;"&amp;P458)+COUNTIFS($P$6:P458,P458),""),"")</f>
        <v/>
      </c>
    </row>
    <row r="459">
      <c r="A459" s="5" t="n"/>
      <c r="B459" s="13" t="n"/>
      <c r="C459" s="5" t="n"/>
      <c r="D459" s="16" t="n"/>
      <c r="E459" s="5" t="n"/>
      <c r="F459" s="5" t="n"/>
      <c r="G459" s="13" t="n"/>
      <c r="H459" s="14" t="n"/>
      <c r="I459" s="17" t="n"/>
      <c r="J459" s="17" t="n"/>
      <c r="K459" s="5" t="n"/>
      <c r="L459" s="18">
        <f>IF(OR(A459&amp;""="",NOT(ISNUMBER(H459)),NOT(ISNUMBER(I459))),"",IF(K459="ملغي",0,ROUND(H459*I459,2)))</f>
        <v/>
      </c>
      <c r="M459" s="18">
        <f>IF(L459="","",IF(K459="ملغي",0,ROUND(H459*N(J459),2)))</f>
        <v/>
      </c>
      <c r="N459" s="18">
        <f>IF(L459="","",ROUND(L459-M459,2))</f>
        <v/>
      </c>
      <c r="O459" s="18">
        <f>IF(A459&amp;""="","",SUMIFS('الدفعات'!$C$6:$C$2005,'الدفعات'!$B$6:$B$2005,A459&amp;""))</f>
        <v/>
      </c>
      <c r="P459" s="18">
        <f>IF(L459="","",IF(K459="ملغي","",ROUND(L459-O459,2)))</f>
        <v/>
      </c>
      <c r="Q459" s="6">
        <f>IF(A459&amp;""="","",IF(L459="","بيانات ناقصة",IF(K459="ملغي",IF(O459&gt;0,"ملغي - يُراجع المدفوع","ملغي"),IF(P459&gt;0,IF(O459=0,"لم يدفع","دفع جزءًا"),IF(P459&lt;0,"مدفوع زيادة","مسدد")))))</f>
        <v/>
      </c>
      <c r="R459" s="19">
        <f>IF(OR(A459&amp;""="",NOT(ISNUMBER(G459))),"",G459-'الإعدادات'!$B$4)</f>
        <v/>
      </c>
      <c r="S459" s="6">
        <f>IF(OR(R459="",K459="ملغي"),"",IF(N(P459)&lt;=0,"",IF(R459&lt;0,"سافر وعليه متبقي",IF(R459&lt;='الإعدادات'!$B$5,"سفر قريب ومتبقي",""))))</f>
        <v/>
      </c>
      <c r="T459" s="19">
        <f>IF(ISNUMBER(P459),IF(P459&gt;0,COUNTIFS($P$6:$P$1005,"&gt;"&amp;P459)+COUNTIFS($P$6:P459,P459),""),"")</f>
        <v/>
      </c>
    </row>
    <row r="460">
      <c r="A460" s="5" t="n"/>
      <c r="B460" s="13" t="n"/>
      <c r="C460" s="5" t="n"/>
      <c r="D460" s="16" t="n"/>
      <c r="E460" s="5" t="n"/>
      <c r="F460" s="5" t="n"/>
      <c r="G460" s="13" t="n"/>
      <c r="H460" s="14" t="n"/>
      <c r="I460" s="17" t="n"/>
      <c r="J460" s="17" t="n"/>
      <c r="K460" s="5" t="n"/>
      <c r="L460" s="18">
        <f>IF(OR(A460&amp;""="",NOT(ISNUMBER(H460)),NOT(ISNUMBER(I460))),"",IF(K460="ملغي",0,ROUND(H460*I460,2)))</f>
        <v/>
      </c>
      <c r="M460" s="18">
        <f>IF(L460="","",IF(K460="ملغي",0,ROUND(H460*N(J460),2)))</f>
        <v/>
      </c>
      <c r="N460" s="18">
        <f>IF(L460="","",ROUND(L460-M460,2))</f>
        <v/>
      </c>
      <c r="O460" s="18">
        <f>IF(A460&amp;""="","",SUMIFS('الدفعات'!$C$6:$C$2005,'الدفعات'!$B$6:$B$2005,A460&amp;""))</f>
        <v/>
      </c>
      <c r="P460" s="18">
        <f>IF(L460="","",IF(K460="ملغي","",ROUND(L460-O460,2)))</f>
        <v/>
      </c>
      <c r="Q460" s="6">
        <f>IF(A460&amp;""="","",IF(L460="","بيانات ناقصة",IF(K460="ملغي",IF(O460&gt;0,"ملغي - يُراجع المدفوع","ملغي"),IF(P460&gt;0,IF(O460=0,"لم يدفع","دفع جزءًا"),IF(P460&lt;0,"مدفوع زيادة","مسدد")))))</f>
        <v/>
      </c>
      <c r="R460" s="19">
        <f>IF(OR(A460&amp;""="",NOT(ISNUMBER(G460))),"",G460-'الإعدادات'!$B$4)</f>
        <v/>
      </c>
      <c r="S460" s="6">
        <f>IF(OR(R460="",K460="ملغي"),"",IF(N(P460)&lt;=0,"",IF(R460&lt;0,"سافر وعليه متبقي",IF(R460&lt;='الإعدادات'!$B$5,"سفر قريب ومتبقي",""))))</f>
        <v/>
      </c>
      <c r="T460" s="19">
        <f>IF(ISNUMBER(P460),IF(P460&gt;0,COUNTIFS($P$6:$P$1005,"&gt;"&amp;P460)+COUNTIFS($P$6:P460,P460),""),"")</f>
        <v/>
      </c>
    </row>
    <row r="461">
      <c r="A461" s="5" t="n"/>
      <c r="B461" s="13" t="n"/>
      <c r="C461" s="5" t="n"/>
      <c r="D461" s="16" t="n"/>
      <c r="E461" s="5" t="n"/>
      <c r="F461" s="5" t="n"/>
      <c r="G461" s="13" t="n"/>
      <c r="H461" s="14" t="n"/>
      <c r="I461" s="17" t="n"/>
      <c r="J461" s="17" t="n"/>
      <c r="K461" s="5" t="n"/>
      <c r="L461" s="18">
        <f>IF(OR(A461&amp;""="",NOT(ISNUMBER(H461)),NOT(ISNUMBER(I461))),"",IF(K461="ملغي",0,ROUND(H461*I461,2)))</f>
        <v/>
      </c>
      <c r="M461" s="18">
        <f>IF(L461="","",IF(K461="ملغي",0,ROUND(H461*N(J461),2)))</f>
        <v/>
      </c>
      <c r="N461" s="18">
        <f>IF(L461="","",ROUND(L461-M461,2))</f>
        <v/>
      </c>
      <c r="O461" s="18">
        <f>IF(A461&amp;""="","",SUMIFS('الدفعات'!$C$6:$C$2005,'الدفعات'!$B$6:$B$2005,A461&amp;""))</f>
        <v/>
      </c>
      <c r="P461" s="18">
        <f>IF(L461="","",IF(K461="ملغي","",ROUND(L461-O461,2)))</f>
        <v/>
      </c>
      <c r="Q461" s="6">
        <f>IF(A461&amp;""="","",IF(L461="","بيانات ناقصة",IF(K461="ملغي",IF(O461&gt;0,"ملغي - يُراجع المدفوع","ملغي"),IF(P461&gt;0,IF(O461=0,"لم يدفع","دفع جزءًا"),IF(P461&lt;0,"مدفوع زيادة","مسدد")))))</f>
        <v/>
      </c>
      <c r="R461" s="19">
        <f>IF(OR(A461&amp;""="",NOT(ISNUMBER(G461))),"",G461-'الإعدادات'!$B$4)</f>
        <v/>
      </c>
      <c r="S461" s="6">
        <f>IF(OR(R461="",K461="ملغي"),"",IF(N(P461)&lt;=0,"",IF(R461&lt;0,"سافر وعليه متبقي",IF(R461&lt;='الإعدادات'!$B$5,"سفر قريب ومتبقي",""))))</f>
        <v/>
      </c>
      <c r="T461" s="19">
        <f>IF(ISNUMBER(P461),IF(P461&gt;0,COUNTIFS($P$6:$P$1005,"&gt;"&amp;P461)+COUNTIFS($P$6:P461,P461),""),"")</f>
        <v/>
      </c>
    </row>
    <row r="462">
      <c r="A462" s="5" t="n"/>
      <c r="B462" s="13" t="n"/>
      <c r="C462" s="5" t="n"/>
      <c r="D462" s="16" t="n"/>
      <c r="E462" s="5" t="n"/>
      <c r="F462" s="5" t="n"/>
      <c r="G462" s="13" t="n"/>
      <c r="H462" s="14" t="n"/>
      <c r="I462" s="17" t="n"/>
      <c r="J462" s="17" t="n"/>
      <c r="K462" s="5" t="n"/>
      <c r="L462" s="18">
        <f>IF(OR(A462&amp;""="",NOT(ISNUMBER(H462)),NOT(ISNUMBER(I462))),"",IF(K462="ملغي",0,ROUND(H462*I462,2)))</f>
        <v/>
      </c>
      <c r="M462" s="18">
        <f>IF(L462="","",IF(K462="ملغي",0,ROUND(H462*N(J462),2)))</f>
        <v/>
      </c>
      <c r="N462" s="18">
        <f>IF(L462="","",ROUND(L462-M462,2))</f>
        <v/>
      </c>
      <c r="O462" s="18">
        <f>IF(A462&amp;""="","",SUMIFS('الدفعات'!$C$6:$C$2005,'الدفعات'!$B$6:$B$2005,A462&amp;""))</f>
        <v/>
      </c>
      <c r="P462" s="18">
        <f>IF(L462="","",IF(K462="ملغي","",ROUND(L462-O462,2)))</f>
        <v/>
      </c>
      <c r="Q462" s="6">
        <f>IF(A462&amp;""="","",IF(L462="","بيانات ناقصة",IF(K462="ملغي",IF(O462&gt;0,"ملغي - يُراجع المدفوع","ملغي"),IF(P462&gt;0,IF(O462=0,"لم يدفع","دفع جزءًا"),IF(P462&lt;0,"مدفوع زيادة","مسدد")))))</f>
        <v/>
      </c>
      <c r="R462" s="19">
        <f>IF(OR(A462&amp;""="",NOT(ISNUMBER(G462))),"",G462-'الإعدادات'!$B$4)</f>
        <v/>
      </c>
      <c r="S462" s="6">
        <f>IF(OR(R462="",K462="ملغي"),"",IF(N(P462)&lt;=0,"",IF(R462&lt;0,"سافر وعليه متبقي",IF(R462&lt;='الإعدادات'!$B$5,"سفر قريب ومتبقي",""))))</f>
        <v/>
      </c>
      <c r="T462" s="19">
        <f>IF(ISNUMBER(P462),IF(P462&gt;0,COUNTIFS($P$6:$P$1005,"&gt;"&amp;P462)+COUNTIFS($P$6:P462,P462),""),"")</f>
        <v/>
      </c>
    </row>
    <row r="463">
      <c r="A463" s="5" t="n"/>
      <c r="B463" s="13" t="n"/>
      <c r="C463" s="5" t="n"/>
      <c r="D463" s="16" t="n"/>
      <c r="E463" s="5" t="n"/>
      <c r="F463" s="5" t="n"/>
      <c r="G463" s="13" t="n"/>
      <c r="H463" s="14" t="n"/>
      <c r="I463" s="17" t="n"/>
      <c r="J463" s="17" t="n"/>
      <c r="K463" s="5" t="n"/>
      <c r="L463" s="18">
        <f>IF(OR(A463&amp;""="",NOT(ISNUMBER(H463)),NOT(ISNUMBER(I463))),"",IF(K463="ملغي",0,ROUND(H463*I463,2)))</f>
        <v/>
      </c>
      <c r="M463" s="18">
        <f>IF(L463="","",IF(K463="ملغي",0,ROUND(H463*N(J463),2)))</f>
        <v/>
      </c>
      <c r="N463" s="18">
        <f>IF(L463="","",ROUND(L463-M463,2))</f>
        <v/>
      </c>
      <c r="O463" s="18">
        <f>IF(A463&amp;""="","",SUMIFS('الدفعات'!$C$6:$C$2005,'الدفعات'!$B$6:$B$2005,A463&amp;""))</f>
        <v/>
      </c>
      <c r="P463" s="18">
        <f>IF(L463="","",IF(K463="ملغي","",ROUND(L463-O463,2)))</f>
        <v/>
      </c>
      <c r="Q463" s="6">
        <f>IF(A463&amp;""="","",IF(L463="","بيانات ناقصة",IF(K463="ملغي",IF(O463&gt;0,"ملغي - يُراجع المدفوع","ملغي"),IF(P463&gt;0,IF(O463=0,"لم يدفع","دفع جزءًا"),IF(P463&lt;0,"مدفوع زيادة","مسدد")))))</f>
        <v/>
      </c>
      <c r="R463" s="19">
        <f>IF(OR(A463&amp;""="",NOT(ISNUMBER(G463))),"",G463-'الإعدادات'!$B$4)</f>
        <v/>
      </c>
      <c r="S463" s="6">
        <f>IF(OR(R463="",K463="ملغي"),"",IF(N(P463)&lt;=0,"",IF(R463&lt;0,"سافر وعليه متبقي",IF(R463&lt;='الإعدادات'!$B$5,"سفر قريب ومتبقي",""))))</f>
        <v/>
      </c>
      <c r="T463" s="19">
        <f>IF(ISNUMBER(P463),IF(P463&gt;0,COUNTIFS($P$6:$P$1005,"&gt;"&amp;P463)+COUNTIFS($P$6:P463,P463),""),"")</f>
        <v/>
      </c>
    </row>
    <row r="464">
      <c r="A464" s="5" t="n"/>
      <c r="B464" s="13" t="n"/>
      <c r="C464" s="5" t="n"/>
      <c r="D464" s="16" t="n"/>
      <c r="E464" s="5" t="n"/>
      <c r="F464" s="5" t="n"/>
      <c r="G464" s="13" t="n"/>
      <c r="H464" s="14" t="n"/>
      <c r="I464" s="17" t="n"/>
      <c r="J464" s="17" t="n"/>
      <c r="K464" s="5" t="n"/>
      <c r="L464" s="18">
        <f>IF(OR(A464&amp;""="",NOT(ISNUMBER(H464)),NOT(ISNUMBER(I464))),"",IF(K464="ملغي",0,ROUND(H464*I464,2)))</f>
        <v/>
      </c>
      <c r="M464" s="18">
        <f>IF(L464="","",IF(K464="ملغي",0,ROUND(H464*N(J464),2)))</f>
        <v/>
      </c>
      <c r="N464" s="18">
        <f>IF(L464="","",ROUND(L464-M464,2))</f>
        <v/>
      </c>
      <c r="O464" s="18">
        <f>IF(A464&amp;""="","",SUMIFS('الدفعات'!$C$6:$C$2005,'الدفعات'!$B$6:$B$2005,A464&amp;""))</f>
        <v/>
      </c>
      <c r="P464" s="18">
        <f>IF(L464="","",IF(K464="ملغي","",ROUND(L464-O464,2)))</f>
        <v/>
      </c>
      <c r="Q464" s="6">
        <f>IF(A464&amp;""="","",IF(L464="","بيانات ناقصة",IF(K464="ملغي",IF(O464&gt;0,"ملغي - يُراجع المدفوع","ملغي"),IF(P464&gt;0,IF(O464=0,"لم يدفع","دفع جزءًا"),IF(P464&lt;0,"مدفوع زيادة","مسدد")))))</f>
        <v/>
      </c>
      <c r="R464" s="19">
        <f>IF(OR(A464&amp;""="",NOT(ISNUMBER(G464))),"",G464-'الإعدادات'!$B$4)</f>
        <v/>
      </c>
      <c r="S464" s="6">
        <f>IF(OR(R464="",K464="ملغي"),"",IF(N(P464)&lt;=0,"",IF(R464&lt;0,"سافر وعليه متبقي",IF(R464&lt;='الإعدادات'!$B$5,"سفر قريب ومتبقي",""))))</f>
        <v/>
      </c>
      <c r="T464" s="19">
        <f>IF(ISNUMBER(P464),IF(P464&gt;0,COUNTIFS($P$6:$P$1005,"&gt;"&amp;P464)+COUNTIFS($P$6:P464,P464),""),"")</f>
        <v/>
      </c>
    </row>
    <row r="465">
      <c r="A465" s="5" t="n"/>
      <c r="B465" s="13" t="n"/>
      <c r="C465" s="5" t="n"/>
      <c r="D465" s="16" t="n"/>
      <c r="E465" s="5" t="n"/>
      <c r="F465" s="5" t="n"/>
      <c r="G465" s="13" t="n"/>
      <c r="H465" s="14" t="n"/>
      <c r="I465" s="17" t="n"/>
      <c r="J465" s="17" t="n"/>
      <c r="K465" s="5" t="n"/>
      <c r="L465" s="18">
        <f>IF(OR(A465&amp;""="",NOT(ISNUMBER(H465)),NOT(ISNUMBER(I465))),"",IF(K465="ملغي",0,ROUND(H465*I465,2)))</f>
        <v/>
      </c>
      <c r="M465" s="18">
        <f>IF(L465="","",IF(K465="ملغي",0,ROUND(H465*N(J465),2)))</f>
        <v/>
      </c>
      <c r="N465" s="18">
        <f>IF(L465="","",ROUND(L465-M465,2))</f>
        <v/>
      </c>
      <c r="O465" s="18">
        <f>IF(A465&amp;""="","",SUMIFS('الدفعات'!$C$6:$C$2005,'الدفعات'!$B$6:$B$2005,A465&amp;""))</f>
        <v/>
      </c>
      <c r="P465" s="18">
        <f>IF(L465="","",IF(K465="ملغي","",ROUND(L465-O465,2)))</f>
        <v/>
      </c>
      <c r="Q465" s="6">
        <f>IF(A465&amp;""="","",IF(L465="","بيانات ناقصة",IF(K465="ملغي",IF(O465&gt;0,"ملغي - يُراجع المدفوع","ملغي"),IF(P465&gt;0,IF(O465=0,"لم يدفع","دفع جزءًا"),IF(P465&lt;0,"مدفوع زيادة","مسدد")))))</f>
        <v/>
      </c>
      <c r="R465" s="19">
        <f>IF(OR(A465&amp;""="",NOT(ISNUMBER(G465))),"",G465-'الإعدادات'!$B$4)</f>
        <v/>
      </c>
      <c r="S465" s="6">
        <f>IF(OR(R465="",K465="ملغي"),"",IF(N(P465)&lt;=0,"",IF(R465&lt;0,"سافر وعليه متبقي",IF(R465&lt;='الإعدادات'!$B$5,"سفر قريب ومتبقي",""))))</f>
        <v/>
      </c>
      <c r="T465" s="19">
        <f>IF(ISNUMBER(P465),IF(P465&gt;0,COUNTIFS($P$6:$P$1005,"&gt;"&amp;P465)+COUNTIFS($P$6:P465,P465),""),"")</f>
        <v/>
      </c>
    </row>
    <row r="466">
      <c r="A466" s="5" t="n"/>
      <c r="B466" s="13" t="n"/>
      <c r="C466" s="5" t="n"/>
      <c r="D466" s="16" t="n"/>
      <c r="E466" s="5" t="n"/>
      <c r="F466" s="5" t="n"/>
      <c r="G466" s="13" t="n"/>
      <c r="H466" s="14" t="n"/>
      <c r="I466" s="17" t="n"/>
      <c r="J466" s="17" t="n"/>
      <c r="K466" s="5" t="n"/>
      <c r="L466" s="18">
        <f>IF(OR(A466&amp;""="",NOT(ISNUMBER(H466)),NOT(ISNUMBER(I466))),"",IF(K466="ملغي",0,ROUND(H466*I466,2)))</f>
        <v/>
      </c>
      <c r="M466" s="18">
        <f>IF(L466="","",IF(K466="ملغي",0,ROUND(H466*N(J466),2)))</f>
        <v/>
      </c>
      <c r="N466" s="18">
        <f>IF(L466="","",ROUND(L466-M466,2))</f>
        <v/>
      </c>
      <c r="O466" s="18">
        <f>IF(A466&amp;""="","",SUMIFS('الدفعات'!$C$6:$C$2005,'الدفعات'!$B$6:$B$2005,A466&amp;""))</f>
        <v/>
      </c>
      <c r="P466" s="18">
        <f>IF(L466="","",IF(K466="ملغي","",ROUND(L466-O466,2)))</f>
        <v/>
      </c>
      <c r="Q466" s="6">
        <f>IF(A466&amp;""="","",IF(L466="","بيانات ناقصة",IF(K466="ملغي",IF(O466&gt;0,"ملغي - يُراجع المدفوع","ملغي"),IF(P466&gt;0,IF(O466=0,"لم يدفع","دفع جزءًا"),IF(P466&lt;0,"مدفوع زيادة","مسدد")))))</f>
        <v/>
      </c>
      <c r="R466" s="19">
        <f>IF(OR(A466&amp;""="",NOT(ISNUMBER(G466))),"",G466-'الإعدادات'!$B$4)</f>
        <v/>
      </c>
      <c r="S466" s="6">
        <f>IF(OR(R466="",K466="ملغي"),"",IF(N(P466)&lt;=0,"",IF(R466&lt;0,"سافر وعليه متبقي",IF(R466&lt;='الإعدادات'!$B$5,"سفر قريب ومتبقي",""))))</f>
        <v/>
      </c>
      <c r="T466" s="19">
        <f>IF(ISNUMBER(P466),IF(P466&gt;0,COUNTIFS($P$6:$P$1005,"&gt;"&amp;P466)+COUNTIFS($P$6:P466,P466),""),"")</f>
        <v/>
      </c>
    </row>
    <row r="467">
      <c r="A467" s="5" t="n"/>
      <c r="B467" s="13" t="n"/>
      <c r="C467" s="5" t="n"/>
      <c r="D467" s="16" t="n"/>
      <c r="E467" s="5" t="n"/>
      <c r="F467" s="5" t="n"/>
      <c r="G467" s="13" t="n"/>
      <c r="H467" s="14" t="n"/>
      <c r="I467" s="17" t="n"/>
      <c r="J467" s="17" t="n"/>
      <c r="K467" s="5" t="n"/>
      <c r="L467" s="18">
        <f>IF(OR(A467&amp;""="",NOT(ISNUMBER(H467)),NOT(ISNUMBER(I467))),"",IF(K467="ملغي",0,ROUND(H467*I467,2)))</f>
        <v/>
      </c>
      <c r="M467" s="18">
        <f>IF(L467="","",IF(K467="ملغي",0,ROUND(H467*N(J467),2)))</f>
        <v/>
      </c>
      <c r="N467" s="18">
        <f>IF(L467="","",ROUND(L467-M467,2))</f>
        <v/>
      </c>
      <c r="O467" s="18">
        <f>IF(A467&amp;""="","",SUMIFS('الدفعات'!$C$6:$C$2005,'الدفعات'!$B$6:$B$2005,A467&amp;""))</f>
        <v/>
      </c>
      <c r="P467" s="18">
        <f>IF(L467="","",IF(K467="ملغي","",ROUND(L467-O467,2)))</f>
        <v/>
      </c>
      <c r="Q467" s="6">
        <f>IF(A467&amp;""="","",IF(L467="","بيانات ناقصة",IF(K467="ملغي",IF(O467&gt;0,"ملغي - يُراجع المدفوع","ملغي"),IF(P467&gt;0,IF(O467=0,"لم يدفع","دفع جزءًا"),IF(P467&lt;0,"مدفوع زيادة","مسدد")))))</f>
        <v/>
      </c>
      <c r="R467" s="19">
        <f>IF(OR(A467&amp;""="",NOT(ISNUMBER(G467))),"",G467-'الإعدادات'!$B$4)</f>
        <v/>
      </c>
      <c r="S467" s="6">
        <f>IF(OR(R467="",K467="ملغي"),"",IF(N(P467)&lt;=0,"",IF(R467&lt;0,"سافر وعليه متبقي",IF(R467&lt;='الإعدادات'!$B$5,"سفر قريب ومتبقي",""))))</f>
        <v/>
      </c>
      <c r="T467" s="19">
        <f>IF(ISNUMBER(P467),IF(P467&gt;0,COUNTIFS($P$6:$P$1005,"&gt;"&amp;P467)+COUNTIFS($P$6:P467,P467),""),"")</f>
        <v/>
      </c>
    </row>
    <row r="468">
      <c r="A468" s="5" t="n"/>
      <c r="B468" s="13" t="n"/>
      <c r="C468" s="5" t="n"/>
      <c r="D468" s="16" t="n"/>
      <c r="E468" s="5" t="n"/>
      <c r="F468" s="5" t="n"/>
      <c r="G468" s="13" t="n"/>
      <c r="H468" s="14" t="n"/>
      <c r="I468" s="17" t="n"/>
      <c r="J468" s="17" t="n"/>
      <c r="K468" s="5" t="n"/>
      <c r="L468" s="18">
        <f>IF(OR(A468&amp;""="",NOT(ISNUMBER(H468)),NOT(ISNUMBER(I468))),"",IF(K468="ملغي",0,ROUND(H468*I468,2)))</f>
        <v/>
      </c>
      <c r="M468" s="18">
        <f>IF(L468="","",IF(K468="ملغي",0,ROUND(H468*N(J468),2)))</f>
        <v/>
      </c>
      <c r="N468" s="18">
        <f>IF(L468="","",ROUND(L468-M468,2))</f>
        <v/>
      </c>
      <c r="O468" s="18">
        <f>IF(A468&amp;""="","",SUMIFS('الدفعات'!$C$6:$C$2005,'الدفعات'!$B$6:$B$2005,A468&amp;""))</f>
        <v/>
      </c>
      <c r="P468" s="18">
        <f>IF(L468="","",IF(K468="ملغي","",ROUND(L468-O468,2)))</f>
        <v/>
      </c>
      <c r="Q468" s="6">
        <f>IF(A468&amp;""="","",IF(L468="","بيانات ناقصة",IF(K468="ملغي",IF(O468&gt;0,"ملغي - يُراجع المدفوع","ملغي"),IF(P468&gt;0,IF(O468=0,"لم يدفع","دفع جزءًا"),IF(P468&lt;0,"مدفوع زيادة","مسدد")))))</f>
        <v/>
      </c>
      <c r="R468" s="19">
        <f>IF(OR(A468&amp;""="",NOT(ISNUMBER(G468))),"",G468-'الإعدادات'!$B$4)</f>
        <v/>
      </c>
      <c r="S468" s="6">
        <f>IF(OR(R468="",K468="ملغي"),"",IF(N(P468)&lt;=0,"",IF(R468&lt;0,"سافر وعليه متبقي",IF(R468&lt;='الإعدادات'!$B$5,"سفر قريب ومتبقي",""))))</f>
        <v/>
      </c>
      <c r="T468" s="19">
        <f>IF(ISNUMBER(P468),IF(P468&gt;0,COUNTIFS($P$6:$P$1005,"&gt;"&amp;P468)+COUNTIFS($P$6:P468,P468),""),"")</f>
        <v/>
      </c>
    </row>
    <row r="469">
      <c r="A469" s="5" t="n"/>
      <c r="B469" s="13" t="n"/>
      <c r="C469" s="5" t="n"/>
      <c r="D469" s="16" t="n"/>
      <c r="E469" s="5" t="n"/>
      <c r="F469" s="5" t="n"/>
      <c r="G469" s="13" t="n"/>
      <c r="H469" s="14" t="n"/>
      <c r="I469" s="17" t="n"/>
      <c r="J469" s="17" t="n"/>
      <c r="K469" s="5" t="n"/>
      <c r="L469" s="18">
        <f>IF(OR(A469&amp;""="",NOT(ISNUMBER(H469)),NOT(ISNUMBER(I469))),"",IF(K469="ملغي",0,ROUND(H469*I469,2)))</f>
        <v/>
      </c>
      <c r="M469" s="18">
        <f>IF(L469="","",IF(K469="ملغي",0,ROUND(H469*N(J469),2)))</f>
        <v/>
      </c>
      <c r="N469" s="18">
        <f>IF(L469="","",ROUND(L469-M469,2))</f>
        <v/>
      </c>
      <c r="O469" s="18">
        <f>IF(A469&amp;""="","",SUMIFS('الدفعات'!$C$6:$C$2005,'الدفعات'!$B$6:$B$2005,A469&amp;""))</f>
        <v/>
      </c>
      <c r="P469" s="18">
        <f>IF(L469="","",IF(K469="ملغي","",ROUND(L469-O469,2)))</f>
        <v/>
      </c>
      <c r="Q469" s="6">
        <f>IF(A469&amp;""="","",IF(L469="","بيانات ناقصة",IF(K469="ملغي",IF(O469&gt;0,"ملغي - يُراجع المدفوع","ملغي"),IF(P469&gt;0,IF(O469=0,"لم يدفع","دفع جزءًا"),IF(P469&lt;0,"مدفوع زيادة","مسدد")))))</f>
        <v/>
      </c>
      <c r="R469" s="19">
        <f>IF(OR(A469&amp;""="",NOT(ISNUMBER(G469))),"",G469-'الإعدادات'!$B$4)</f>
        <v/>
      </c>
      <c r="S469" s="6">
        <f>IF(OR(R469="",K469="ملغي"),"",IF(N(P469)&lt;=0,"",IF(R469&lt;0,"سافر وعليه متبقي",IF(R469&lt;='الإعدادات'!$B$5,"سفر قريب ومتبقي",""))))</f>
        <v/>
      </c>
      <c r="T469" s="19">
        <f>IF(ISNUMBER(P469),IF(P469&gt;0,COUNTIFS($P$6:$P$1005,"&gt;"&amp;P469)+COUNTIFS($P$6:P469,P469),""),"")</f>
        <v/>
      </c>
    </row>
    <row r="470">
      <c r="A470" s="5" t="n"/>
      <c r="B470" s="13" t="n"/>
      <c r="C470" s="5" t="n"/>
      <c r="D470" s="16" t="n"/>
      <c r="E470" s="5" t="n"/>
      <c r="F470" s="5" t="n"/>
      <c r="G470" s="13" t="n"/>
      <c r="H470" s="14" t="n"/>
      <c r="I470" s="17" t="n"/>
      <c r="J470" s="17" t="n"/>
      <c r="K470" s="5" t="n"/>
      <c r="L470" s="18">
        <f>IF(OR(A470&amp;""="",NOT(ISNUMBER(H470)),NOT(ISNUMBER(I470))),"",IF(K470="ملغي",0,ROUND(H470*I470,2)))</f>
        <v/>
      </c>
      <c r="M470" s="18">
        <f>IF(L470="","",IF(K470="ملغي",0,ROUND(H470*N(J470),2)))</f>
        <v/>
      </c>
      <c r="N470" s="18">
        <f>IF(L470="","",ROUND(L470-M470,2))</f>
        <v/>
      </c>
      <c r="O470" s="18">
        <f>IF(A470&amp;""="","",SUMIFS('الدفعات'!$C$6:$C$2005,'الدفعات'!$B$6:$B$2005,A470&amp;""))</f>
        <v/>
      </c>
      <c r="P470" s="18">
        <f>IF(L470="","",IF(K470="ملغي","",ROUND(L470-O470,2)))</f>
        <v/>
      </c>
      <c r="Q470" s="6">
        <f>IF(A470&amp;""="","",IF(L470="","بيانات ناقصة",IF(K470="ملغي",IF(O470&gt;0,"ملغي - يُراجع المدفوع","ملغي"),IF(P470&gt;0,IF(O470=0,"لم يدفع","دفع جزءًا"),IF(P470&lt;0,"مدفوع زيادة","مسدد")))))</f>
        <v/>
      </c>
      <c r="R470" s="19">
        <f>IF(OR(A470&amp;""="",NOT(ISNUMBER(G470))),"",G470-'الإعدادات'!$B$4)</f>
        <v/>
      </c>
      <c r="S470" s="6">
        <f>IF(OR(R470="",K470="ملغي"),"",IF(N(P470)&lt;=0,"",IF(R470&lt;0,"سافر وعليه متبقي",IF(R470&lt;='الإعدادات'!$B$5,"سفر قريب ومتبقي",""))))</f>
        <v/>
      </c>
      <c r="T470" s="19">
        <f>IF(ISNUMBER(P470),IF(P470&gt;0,COUNTIFS($P$6:$P$1005,"&gt;"&amp;P470)+COUNTIFS($P$6:P470,P470),""),"")</f>
        <v/>
      </c>
    </row>
    <row r="471">
      <c r="A471" s="5" t="n"/>
      <c r="B471" s="13" t="n"/>
      <c r="C471" s="5" t="n"/>
      <c r="D471" s="16" t="n"/>
      <c r="E471" s="5" t="n"/>
      <c r="F471" s="5" t="n"/>
      <c r="G471" s="13" t="n"/>
      <c r="H471" s="14" t="n"/>
      <c r="I471" s="17" t="n"/>
      <c r="J471" s="17" t="n"/>
      <c r="K471" s="5" t="n"/>
      <c r="L471" s="18">
        <f>IF(OR(A471&amp;""="",NOT(ISNUMBER(H471)),NOT(ISNUMBER(I471))),"",IF(K471="ملغي",0,ROUND(H471*I471,2)))</f>
        <v/>
      </c>
      <c r="M471" s="18">
        <f>IF(L471="","",IF(K471="ملغي",0,ROUND(H471*N(J471),2)))</f>
        <v/>
      </c>
      <c r="N471" s="18">
        <f>IF(L471="","",ROUND(L471-M471,2))</f>
        <v/>
      </c>
      <c r="O471" s="18">
        <f>IF(A471&amp;""="","",SUMIFS('الدفعات'!$C$6:$C$2005,'الدفعات'!$B$6:$B$2005,A471&amp;""))</f>
        <v/>
      </c>
      <c r="P471" s="18">
        <f>IF(L471="","",IF(K471="ملغي","",ROUND(L471-O471,2)))</f>
        <v/>
      </c>
      <c r="Q471" s="6">
        <f>IF(A471&amp;""="","",IF(L471="","بيانات ناقصة",IF(K471="ملغي",IF(O471&gt;0,"ملغي - يُراجع المدفوع","ملغي"),IF(P471&gt;0,IF(O471=0,"لم يدفع","دفع جزءًا"),IF(P471&lt;0,"مدفوع زيادة","مسدد")))))</f>
        <v/>
      </c>
      <c r="R471" s="19">
        <f>IF(OR(A471&amp;""="",NOT(ISNUMBER(G471))),"",G471-'الإعدادات'!$B$4)</f>
        <v/>
      </c>
      <c r="S471" s="6">
        <f>IF(OR(R471="",K471="ملغي"),"",IF(N(P471)&lt;=0,"",IF(R471&lt;0,"سافر وعليه متبقي",IF(R471&lt;='الإعدادات'!$B$5,"سفر قريب ومتبقي",""))))</f>
        <v/>
      </c>
      <c r="T471" s="19">
        <f>IF(ISNUMBER(P471),IF(P471&gt;0,COUNTIFS($P$6:$P$1005,"&gt;"&amp;P471)+COUNTIFS($P$6:P471,P471),""),"")</f>
        <v/>
      </c>
    </row>
    <row r="472">
      <c r="A472" s="5" t="n"/>
      <c r="B472" s="13" t="n"/>
      <c r="C472" s="5" t="n"/>
      <c r="D472" s="16" t="n"/>
      <c r="E472" s="5" t="n"/>
      <c r="F472" s="5" t="n"/>
      <c r="G472" s="13" t="n"/>
      <c r="H472" s="14" t="n"/>
      <c r="I472" s="17" t="n"/>
      <c r="J472" s="17" t="n"/>
      <c r="K472" s="5" t="n"/>
      <c r="L472" s="18">
        <f>IF(OR(A472&amp;""="",NOT(ISNUMBER(H472)),NOT(ISNUMBER(I472))),"",IF(K472="ملغي",0,ROUND(H472*I472,2)))</f>
        <v/>
      </c>
      <c r="M472" s="18">
        <f>IF(L472="","",IF(K472="ملغي",0,ROUND(H472*N(J472),2)))</f>
        <v/>
      </c>
      <c r="N472" s="18">
        <f>IF(L472="","",ROUND(L472-M472,2))</f>
        <v/>
      </c>
      <c r="O472" s="18">
        <f>IF(A472&amp;""="","",SUMIFS('الدفعات'!$C$6:$C$2005,'الدفعات'!$B$6:$B$2005,A472&amp;""))</f>
        <v/>
      </c>
      <c r="P472" s="18">
        <f>IF(L472="","",IF(K472="ملغي","",ROUND(L472-O472,2)))</f>
        <v/>
      </c>
      <c r="Q472" s="6">
        <f>IF(A472&amp;""="","",IF(L472="","بيانات ناقصة",IF(K472="ملغي",IF(O472&gt;0,"ملغي - يُراجع المدفوع","ملغي"),IF(P472&gt;0,IF(O472=0,"لم يدفع","دفع جزءًا"),IF(P472&lt;0,"مدفوع زيادة","مسدد")))))</f>
        <v/>
      </c>
      <c r="R472" s="19">
        <f>IF(OR(A472&amp;""="",NOT(ISNUMBER(G472))),"",G472-'الإعدادات'!$B$4)</f>
        <v/>
      </c>
      <c r="S472" s="6">
        <f>IF(OR(R472="",K472="ملغي"),"",IF(N(P472)&lt;=0,"",IF(R472&lt;0,"سافر وعليه متبقي",IF(R472&lt;='الإعدادات'!$B$5,"سفر قريب ومتبقي",""))))</f>
        <v/>
      </c>
      <c r="T472" s="19">
        <f>IF(ISNUMBER(P472),IF(P472&gt;0,COUNTIFS($P$6:$P$1005,"&gt;"&amp;P472)+COUNTIFS($P$6:P472,P472),""),"")</f>
        <v/>
      </c>
    </row>
    <row r="473">
      <c r="A473" s="5" t="n"/>
      <c r="B473" s="13" t="n"/>
      <c r="C473" s="5" t="n"/>
      <c r="D473" s="16" t="n"/>
      <c r="E473" s="5" t="n"/>
      <c r="F473" s="5" t="n"/>
      <c r="G473" s="13" t="n"/>
      <c r="H473" s="14" t="n"/>
      <c r="I473" s="17" t="n"/>
      <c r="J473" s="17" t="n"/>
      <c r="K473" s="5" t="n"/>
      <c r="L473" s="18">
        <f>IF(OR(A473&amp;""="",NOT(ISNUMBER(H473)),NOT(ISNUMBER(I473))),"",IF(K473="ملغي",0,ROUND(H473*I473,2)))</f>
        <v/>
      </c>
      <c r="M473" s="18">
        <f>IF(L473="","",IF(K473="ملغي",0,ROUND(H473*N(J473),2)))</f>
        <v/>
      </c>
      <c r="N473" s="18">
        <f>IF(L473="","",ROUND(L473-M473,2))</f>
        <v/>
      </c>
      <c r="O473" s="18">
        <f>IF(A473&amp;""="","",SUMIFS('الدفعات'!$C$6:$C$2005,'الدفعات'!$B$6:$B$2005,A473&amp;""))</f>
        <v/>
      </c>
      <c r="P473" s="18">
        <f>IF(L473="","",IF(K473="ملغي","",ROUND(L473-O473,2)))</f>
        <v/>
      </c>
      <c r="Q473" s="6">
        <f>IF(A473&amp;""="","",IF(L473="","بيانات ناقصة",IF(K473="ملغي",IF(O473&gt;0,"ملغي - يُراجع المدفوع","ملغي"),IF(P473&gt;0,IF(O473=0,"لم يدفع","دفع جزءًا"),IF(P473&lt;0,"مدفوع زيادة","مسدد")))))</f>
        <v/>
      </c>
      <c r="R473" s="19">
        <f>IF(OR(A473&amp;""="",NOT(ISNUMBER(G473))),"",G473-'الإعدادات'!$B$4)</f>
        <v/>
      </c>
      <c r="S473" s="6">
        <f>IF(OR(R473="",K473="ملغي"),"",IF(N(P473)&lt;=0,"",IF(R473&lt;0,"سافر وعليه متبقي",IF(R473&lt;='الإعدادات'!$B$5,"سفر قريب ومتبقي",""))))</f>
        <v/>
      </c>
      <c r="T473" s="19">
        <f>IF(ISNUMBER(P473),IF(P473&gt;0,COUNTIFS($P$6:$P$1005,"&gt;"&amp;P473)+COUNTIFS($P$6:P473,P473),""),"")</f>
        <v/>
      </c>
    </row>
    <row r="474">
      <c r="A474" s="5" t="n"/>
      <c r="B474" s="13" t="n"/>
      <c r="C474" s="5" t="n"/>
      <c r="D474" s="16" t="n"/>
      <c r="E474" s="5" t="n"/>
      <c r="F474" s="5" t="n"/>
      <c r="G474" s="13" t="n"/>
      <c r="H474" s="14" t="n"/>
      <c r="I474" s="17" t="n"/>
      <c r="J474" s="17" t="n"/>
      <c r="K474" s="5" t="n"/>
      <c r="L474" s="18">
        <f>IF(OR(A474&amp;""="",NOT(ISNUMBER(H474)),NOT(ISNUMBER(I474))),"",IF(K474="ملغي",0,ROUND(H474*I474,2)))</f>
        <v/>
      </c>
      <c r="M474" s="18">
        <f>IF(L474="","",IF(K474="ملغي",0,ROUND(H474*N(J474),2)))</f>
        <v/>
      </c>
      <c r="N474" s="18">
        <f>IF(L474="","",ROUND(L474-M474,2))</f>
        <v/>
      </c>
      <c r="O474" s="18">
        <f>IF(A474&amp;""="","",SUMIFS('الدفعات'!$C$6:$C$2005,'الدفعات'!$B$6:$B$2005,A474&amp;""))</f>
        <v/>
      </c>
      <c r="P474" s="18">
        <f>IF(L474="","",IF(K474="ملغي","",ROUND(L474-O474,2)))</f>
        <v/>
      </c>
      <c r="Q474" s="6">
        <f>IF(A474&amp;""="","",IF(L474="","بيانات ناقصة",IF(K474="ملغي",IF(O474&gt;0,"ملغي - يُراجع المدفوع","ملغي"),IF(P474&gt;0,IF(O474=0,"لم يدفع","دفع جزءًا"),IF(P474&lt;0,"مدفوع زيادة","مسدد")))))</f>
        <v/>
      </c>
      <c r="R474" s="19">
        <f>IF(OR(A474&amp;""="",NOT(ISNUMBER(G474))),"",G474-'الإعدادات'!$B$4)</f>
        <v/>
      </c>
      <c r="S474" s="6">
        <f>IF(OR(R474="",K474="ملغي"),"",IF(N(P474)&lt;=0,"",IF(R474&lt;0,"سافر وعليه متبقي",IF(R474&lt;='الإعدادات'!$B$5,"سفر قريب ومتبقي",""))))</f>
        <v/>
      </c>
      <c r="T474" s="19">
        <f>IF(ISNUMBER(P474),IF(P474&gt;0,COUNTIFS($P$6:$P$1005,"&gt;"&amp;P474)+COUNTIFS($P$6:P474,P474),""),"")</f>
        <v/>
      </c>
    </row>
    <row r="475">
      <c r="A475" s="5" t="n"/>
      <c r="B475" s="13" t="n"/>
      <c r="C475" s="5" t="n"/>
      <c r="D475" s="16" t="n"/>
      <c r="E475" s="5" t="n"/>
      <c r="F475" s="5" t="n"/>
      <c r="G475" s="13" t="n"/>
      <c r="H475" s="14" t="n"/>
      <c r="I475" s="17" t="n"/>
      <c r="J475" s="17" t="n"/>
      <c r="K475" s="5" t="n"/>
      <c r="L475" s="18">
        <f>IF(OR(A475&amp;""="",NOT(ISNUMBER(H475)),NOT(ISNUMBER(I475))),"",IF(K475="ملغي",0,ROUND(H475*I475,2)))</f>
        <v/>
      </c>
      <c r="M475" s="18">
        <f>IF(L475="","",IF(K475="ملغي",0,ROUND(H475*N(J475),2)))</f>
        <v/>
      </c>
      <c r="N475" s="18">
        <f>IF(L475="","",ROUND(L475-M475,2))</f>
        <v/>
      </c>
      <c r="O475" s="18">
        <f>IF(A475&amp;""="","",SUMIFS('الدفعات'!$C$6:$C$2005,'الدفعات'!$B$6:$B$2005,A475&amp;""))</f>
        <v/>
      </c>
      <c r="P475" s="18">
        <f>IF(L475="","",IF(K475="ملغي","",ROUND(L475-O475,2)))</f>
        <v/>
      </c>
      <c r="Q475" s="6">
        <f>IF(A475&amp;""="","",IF(L475="","بيانات ناقصة",IF(K475="ملغي",IF(O475&gt;0,"ملغي - يُراجع المدفوع","ملغي"),IF(P475&gt;0,IF(O475=0,"لم يدفع","دفع جزءًا"),IF(P475&lt;0,"مدفوع زيادة","مسدد")))))</f>
        <v/>
      </c>
      <c r="R475" s="19">
        <f>IF(OR(A475&amp;""="",NOT(ISNUMBER(G475))),"",G475-'الإعدادات'!$B$4)</f>
        <v/>
      </c>
      <c r="S475" s="6">
        <f>IF(OR(R475="",K475="ملغي"),"",IF(N(P475)&lt;=0,"",IF(R475&lt;0,"سافر وعليه متبقي",IF(R475&lt;='الإعدادات'!$B$5,"سفر قريب ومتبقي",""))))</f>
        <v/>
      </c>
      <c r="T475" s="19">
        <f>IF(ISNUMBER(P475),IF(P475&gt;0,COUNTIFS($P$6:$P$1005,"&gt;"&amp;P475)+COUNTIFS($P$6:P475,P475),""),"")</f>
        <v/>
      </c>
    </row>
    <row r="476">
      <c r="A476" s="5" t="n"/>
      <c r="B476" s="13" t="n"/>
      <c r="C476" s="5" t="n"/>
      <c r="D476" s="16" t="n"/>
      <c r="E476" s="5" t="n"/>
      <c r="F476" s="5" t="n"/>
      <c r="G476" s="13" t="n"/>
      <c r="H476" s="14" t="n"/>
      <c r="I476" s="17" t="n"/>
      <c r="J476" s="17" t="n"/>
      <c r="K476" s="5" t="n"/>
      <c r="L476" s="18">
        <f>IF(OR(A476&amp;""="",NOT(ISNUMBER(H476)),NOT(ISNUMBER(I476))),"",IF(K476="ملغي",0,ROUND(H476*I476,2)))</f>
        <v/>
      </c>
      <c r="M476" s="18">
        <f>IF(L476="","",IF(K476="ملغي",0,ROUND(H476*N(J476),2)))</f>
        <v/>
      </c>
      <c r="N476" s="18">
        <f>IF(L476="","",ROUND(L476-M476,2))</f>
        <v/>
      </c>
      <c r="O476" s="18">
        <f>IF(A476&amp;""="","",SUMIFS('الدفعات'!$C$6:$C$2005,'الدفعات'!$B$6:$B$2005,A476&amp;""))</f>
        <v/>
      </c>
      <c r="P476" s="18">
        <f>IF(L476="","",IF(K476="ملغي","",ROUND(L476-O476,2)))</f>
        <v/>
      </c>
      <c r="Q476" s="6">
        <f>IF(A476&amp;""="","",IF(L476="","بيانات ناقصة",IF(K476="ملغي",IF(O476&gt;0,"ملغي - يُراجع المدفوع","ملغي"),IF(P476&gt;0,IF(O476=0,"لم يدفع","دفع جزءًا"),IF(P476&lt;0,"مدفوع زيادة","مسدد")))))</f>
        <v/>
      </c>
      <c r="R476" s="19">
        <f>IF(OR(A476&amp;""="",NOT(ISNUMBER(G476))),"",G476-'الإعدادات'!$B$4)</f>
        <v/>
      </c>
      <c r="S476" s="6">
        <f>IF(OR(R476="",K476="ملغي"),"",IF(N(P476)&lt;=0,"",IF(R476&lt;0,"سافر وعليه متبقي",IF(R476&lt;='الإعدادات'!$B$5,"سفر قريب ومتبقي",""))))</f>
        <v/>
      </c>
      <c r="T476" s="19">
        <f>IF(ISNUMBER(P476),IF(P476&gt;0,COUNTIFS($P$6:$P$1005,"&gt;"&amp;P476)+COUNTIFS($P$6:P476,P476),""),"")</f>
        <v/>
      </c>
    </row>
    <row r="477">
      <c r="A477" s="5" t="n"/>
      <c r="B477" s="13" t="n"/>
      <c r="C477" s="5" t="n"/>
      <c r="D477" s="16" t="n"/>
      <c r="E477" s="5" t="n"/>
      <c r="F477" s="5" t="n"/>
      <c r="G477" s="13" t="n"/>
      <c r="H477" s="14" t="n"/>
      <c r="I477" s="17" t="n"/>
      <c r="J477" s="17" t="n"/>
      <c r="K477" s="5" t="n"/>
      <c r="L477" s="18">
        <f>IF(OR(A477&amp;""="",NOT(ISNUMBER(H477)),NOT(ISNUMBER(I477))),"",IF(K477="ملغي",0,ROUND(H477*I477,2)))</f>
        <v/>
      </c>
      <c r="M477" s="18">
        <f>IF(L477="","",IF(K477="ملغي",0,ROUND(H477*N(J477),2)))</f>
        <v/>
      </c>
      <c r="N477" s="18">
        <f>IF(L477="","",ROUND(L477-M477,2))</f>
        <v/>
      </c>
      <c r="O477" s="18">
        <f>IF(A477&amp;""="","",SUMIFS('الدفعات'!$C$6:$C$2005,'الدفعات'!$B$6:$B$2005,A477&amp;""))</f>
        <v/>
      </c>
      <c r="P477" s="18">
        <f>IF(L477="","",IF(K477="ملغي","",ROUND(L477-O477,2)))</f>
        <v/>
      </c>
      <c r="Q477" s="6">
        <f>IF(A477&amp;""="","",IF(L477="","بيانات ناقصة",IF(K477="ملغي",IF(O477&gt;0,"ملغي - يُراجع المدفوع","ملغي"),IF(P477&gt;0,IF(O477=0,"لم يدفع","دفع جزءًا"),IF(P477&lt;0,"مدفوع زيادة","مسدد")))))</f>
        <v/>
      </c>
      <c r="R477" s="19">
        <f>IF(OR(A477&amp;""="",NOT(ISNUMBER(G477))),"",G477-'الإعدادات'!$B$4)</f>
        <v/>
      </c>
      <c r="S477" s="6">
        <f>IF(OR(R477="",K477="ملغي"),"",IF(N(P477)&lt;=0,"",IF(R477&lt;0,"سافر وعليه متبقي",IF(R477&lt;='الإعدادات'!$B$5,"سفر قريب ومتبقي",""))))</f>
        <v/>
      </c>
      <c r="T477" s="19">
        <f>IF(ISNUMBER(P477),IF(P477&gt;0,COUNTIFS($P$6:$P$1005,"&gt;"&amp;P477)+COUNTIFS($P$6:P477,P477),""),"")</f>
        <v/>
      </c>
    </row>
    <row r="478">
      <c r="A478" s="5" t="n"/>
      <c r="B478" s="13" t="n"/>
      <c r="C478" s="5" t="n"/>
      <c r="D478" s="16" t="n"/>
      <c r="E478" s="5" t="n"/>
      <c r="F478" s="5" t="n"/>
      <c r="G478" s="13" t="n"/>
      <c r="H478" s="14" t="n"/>
      <c r="I478" s="17" t="n"/>
      <c r="J478" s="17" t="n"/>
      <c r="K478" s="5" t="n"/>
      <c r="L478" s="18">
        <f>IF(OR(A478&amp;""="",NOT(ISNUMBER(H478)),NOT(ISNUMBER(I478))),"",IF(K478="ملغي",0,ROUND(H478*I478,2)))</f>
        <v/>
      </c>
      <c r="M478" s="18">
        <f>IF(L478="","",IF(K478="ملغي",0,ROUND(H478*N(J478),2)))</f>
        <v/>
      </c>
      <c r="N478" s="18">
        <f>IF(L478="","",ROUND(L478-M478,2))</f>
        <v/>
      </c>
      <c r="O478" s="18">
        <f>IF(A478&amp;""="","",SUMIFS('الدفعات'!$C$6:$C$2005,'الدفعات'!$B$6:$B$2005,A478&amp;""))</f>
        <v/>
      </c>
      <c r="P478" s="18">
        <f>IF(L478="","",IF(K478="ملغي","",ROUND(L478-O478,2)))</f>
        <v/>
      </c>
      <c r="Q478" s="6">
        <f>IF(A478&amp;""="","",IF(L478="","بيانات ناقصة",IF(K478="ملغي",IF(O478&gt;0,"ملغي - يُراجع المدفوع","ملغي"),IF(P478&gt;0,IF(O478=0,"لم يدفع","دفع جزءًا"),IF(P478&lt;0,"مدفوع زيادة","مسدد")))))</f>
        <v/>
      </c>
      <c r="R478" s="19">
        <f>IF(OR(A478&amp;""="",NOT(ISNUMBER(G478))),"",G478-'الإعدادات'!$B$4)</f>
        <v/>
      </c>
      <c r="S478" s="6">
        <f>IF(OR(R478="",K478="ملغي"),"",IF(N(P478)&lt;=0,"",IF(R478&lt;0,"سافر وعليه متبقي",IF(R478&lt;='الإعدادات'!$B$5,"سفر قريب ومتبقي",""))))</f>
        <v/>
      </c>
      <c r="T478" s="19">
        <f>IF(ISNUMBER(P478),IF(P478&gt;0,COUNTIFS($P$6:$P$1005,"&gt;"&amp;P478)+COUNTIFS($P$6:P478,P478),""),"")</f>
        <v/>
      </c>
    </row>
    <row r="479">
      <c r="A479" s="5" t="n"/>
      <c r="B479" s="13" t="n"/>
      <c r="C479" s="5" t="n"/>
      <c r="D479" s="16" t="n"/>
      <c r="E479" s="5" t="n"/>
      <c r="F479" s="5" t="n"/>
      <c r="G479" s="13" t="n"/>
      <c r="H479" s="14" t="n"/>
      <c r="I479" s="17" t="n"/>
      <c r="J479" s="17" t="n"/>
      <c r="K479" s="5" t="n"/>
      <c r="L479" s="18">
        <f>IF(OR(A479&amp;""="",NOT(ISNUMBER(H479)),NOT(ISNUMBER(I479))),"",IF(K479="ملغي",0,ROUND(H479*I479,2)))</f>
        <v/>
      </c>
      <c r="M479" s="18">
        <f>IF(L479="","",IF(K479="ملغي",0,ROUND(H479*N(J479),2)))</f>
        <v/>
      </c>
      <c r="N479" s="18">
        <f>IF(L479="","",ROUND(L479-M479,2))</f>
        <v/>
      </c>
      <c r="O479" s="18">
        <f>IF(A479&amp;""="","",SUMIFS('الدفعات'!$C$6:$C$2005,'الدفعات'!$B$6:$B$2005,A479&amp;""))</f>
        <v/>
      </c>
      <c r="P479" s="18">
        <f>IF(L479="","",IF(K479="ملغي","",ROUND(L479-O479,2)))</f>
        <v/>
      </c>
      <c r="Q479" s="6">
        <f>IF(A479&amp;""="","",IF(L479="","بيانات ناقصة",IF(K479="ملغي",IF(O479&gt;0,"ملغي - يُراجع المدفوع","ملغي"),IF(P479&gt;0,IF(O479=0,"لم يدفع","دفع جزءًا"),IF(P479&lt;0,"مدفوع زيادة","مسدد")))))</f>
        <v/>
      </c>
      <c r="R479" s="19">
        <f>IF(OR(A479&amp;""="",NOT(ISNUMBER(G479))),"",G479-'الإعدادات'!$B$4)</f>
        <v/>
      </c>
      <c r="S479" s="6">
        <f>IF(OR(R479="",K479="ملغي"),"",IF(N(P479)&lt;=0,"",IF(R479&lt;0,"سافر وعليه متبقي",IF(R479&lt;='الإعدادات'!$B$5,"سفر قريب ومتبقي",""))))</f>
        <v/>
      </c>
      <c r="T479" s="19">
        <f>IF(ISNUMBER(P479),IF(P479&gt;0,COUNTIFS($P$6:$P$1005,"&gt;"&amp;P479)+COUNTIFS($P$6:P479,P479),""),"")</f>
        <v/>
      </c>
    </row>
    <row r="480">
      <c r="A480" s="5" t="n"/>
      <c r="B480" s="13" t="n"/>
      <c r="C480" s="5" t="n"/>
      <c r="D480" s="16" t="n"/>
      <c r="E480" s="5" t="n"/>
      <c r="F480" s="5" t="n"/>
      <c r="G480" s="13" t="n"/>
      <c r="H480" s="14" t="n"/>
      <c r="I480" s="17" t="n"/>
      <c r="J480" s="17" t="n"/>
      <c r="K480" s="5" t="n"/>
      <c r="L480" s="18">
        <f>IF(OR(A480&amp;""="",NOT(ISNUMBER(H480)),NOT(ISNUMBER(I480))),"",IF(K480="ملغي",0,ROUND(H480*I480,2)))</f>
        <v/>
      </c>
      <c r="M480" s="18">
        <f>IF(L480="","",IF(K480="ملغي",0,ROUND(H480*N(J480),2)))</f>
        <v/>
      </c>
      <c r="N480" s="18">
        <f>IF(L480="","",ROUND(L480-M480,2))</f>
        <v/>
      </c>
      <c r="O480" s="18">
        <f>IF(A480&amp;""="","",SUMIFS('الدفعات'!$C$6:$C$2005,'الدفعات'!$B$6:$B$2005,A480&amp;""))</f>
        <v/>
      </c>
      <c r="P480" s="18">
        <f>IF(L480="","",IF(K480="ملغي","",ROUND(L480-O480,2)))</f>
        <v/>
      </c>
      <c r="Q480" s="6">
        <f>IF(A480&amp;""="","",IF(L480="","بيانات ناقصة",IF(K480="ملغي",IF(O480&gt;0,"ملغي - يُراجع المدفوع","ملغي"),IF(P480&gt;0,IF(O480=0,"لم يدفع","دفع جزءًا"),IF(P480&lt;0,"مدفوع زيادة","مسدد")))))</f>
        <v/>
      </c>
      <c r="R480" s="19">
        <f>IF(OR(A480&amp;""="",NOT(ISNUMBER(G480))),"",G480-'الإعدادات'!$B$4)</f>
        <v/>
      </c>
      <c r="S480" s="6">
        <f>IF(OR(R480="",K480="ملغي"),"",IF(N(P480)&lt;=0,"",IF(R480&lt;0,"سافر وعليه متبقي",IF(R480&lt;='الإعدادات'!$B$5,"سفر قريب ومتبقي",""))))</f>
        <v/>
      </c>
      <c r="T480" s="19">
        <f>IF(ISNUMBER(P480),IF(P480&gt;0,COUNTIFS($P$6:$P$1005,"&gt;"&amp;P480)+COUNTIFS($P$6:P480,P480),""),"")</f>
        <v/>
      </c>
    </row>
    <row r="481">
      <c r="A481" s="5" t="n"/>
      <c r="B481" s="13" t="n"/>
      <c r="C481" s="5" t="n"/>
      <c r="D481" s="16" t="n"/>
      <c r="E481" s="5" t="n"/>
      <c r="F481" s="5" t="n"/>
      <c r="G481" s="13" t="n"/>
      <c r="H481" s="14" t="n"/>
      <c r="I481" s="17" t="n"/>
      <c r="J481" s="17" t="n"/>
      <c r="K481" s="5" t="n"/>
      <c r="L481" s="18">
        <f>IF(OR(A481&amp;""="",NOT(ISNUMBER(H481)),NOT(ISNUMBER(I481))),"",IF(K481="ملغي",0,ROUND(H481*I481,2)))</f>
        <v/>
      </c>
      <c r="M481" s="18">
        <f>IF(L481="","",IF(K481="ملغي",0,ROUND(H481*N(J481),2)))</f>
        <v/>
      </c>
      <c r="N481" s="18">
        <f>IF(L481="","",ROUND(L481-M481,2))</f>
        <v/>
      </c>
      <c r="O481" s="18">
        <f>IF(A481&amp;""="","",SUMIFS('الدفعات'!$C$6:$C$2005,'الدفعات'!$B$6:$B$2005,A481&amp;""))</f>
        <v/>
      </c>
      <c r="P481" s="18">
        <f>IF(L481="","",IF(K481="ملغي","",ROUND(L481-O481,2)))</f>
        <v/>
      </c>
      <c r="Q481" s="6">
        <f>IF(A481&amp;""="","",IF(L481="","بيانات ناقصة",IF(K481="ملغي",IF(O481&gt;0,"ملغي - يُراجع المدفوع","ملغي"),IF(P481&gt;0,IF(O481=0,"لم يدفع","دفع جزءًا"),IF(P481&lt;0,"مدفوع زيادة","مسدد")))))</f>
        <v/>
      </c>
      <c r="R481" s="19">
        <f>IF(OR(A481&amp;""="",NOT(ISNUMBER(G481))),"",G481-'الإعدادات'!$B$4)</f>
        <v/>
      </c>
      <c r="S481" s="6">
        <f>IF(OR(R481="",K481="ملغي"),"",IF(N(P481)&lt;=0,"",IF(R481&lt;0,"سافر وعليه متبقي",IF(R481&lt;='الإعدادات'!$B$5,"سفر قريب ومتبقي",""))))</f>
        <v/>
      </c>
      <c r="T481" s="19">
        <f>IF(ISNUMBER(P481),IF(P481&gt;0,COUNTIFS($P$6:$P$1005,"&gt;"&amp;P481)+COUNTIFS($P$6:P481,P481),""),"")</f>
        <v/>
      </c>
    </row>
    <row r="482">
      <c r="A482" s="5" t="n"/>
      <c r="B482" s="13" t="n"/>
      <c r="C482" s="5" t="n"/>
      <c r="D482" s="16" t="n"/>
      <c r="E482" s="5" t="n"/>
      <c r="F482" s="5" t="n"/>
      <c r="G482" s="13" t="n"/>
      <c r="H482" s="14" t="n"/>
      <c r="I482" s="17" t="n"/>
      <c r="J482" s="17" t="n"/>
      <c r="K482" s="5" t="n"/>
      <c r="L482" s="18">
        <f>IF(OR(A482&amp;""="",NOT(ISNUMBER(H482)),NOT(ISNUMBER(I482))),"",IF(K482="ملغي",0,ROUND(H482*I482,2)))</f>
        <v/>
      </c>
      <c r="M482" s="18">
        <f>IF(L482="","",IF(K482="ملغي",0,ROUND(H482*N(J482),2)))</f>
        <v/>
      </c>
      <c r="N482" s="18">
        <f>IF(L482="","",ROUND(L482-M482,2))</f>
        <v/>
      </c>
      <c r="O482" s="18">
        <f>IF(A482&amp;""="","",SUMIFS('الدفعات'!$C$6:$C$2005,'الدفعات'!$B$6:$B$2005,A482&amp;""))</f>
        <v/>
      </c>
      <c r="P482" s="18">
        <f>IF(L482="","",IF(K482="ملغي","",ROUND(L482-O482,2)))</f>
        <v/>
      </c>
      <c r="Q482" s="6">
        <f>IF(A482&amp;""="","",IF(L482="","بيانات ناقصة",IF(K482="ملغي",IF(O482&gt;0,"ملغي - يُراجع المدفوع","ملغي"),IF(P482&gt;0,IF(O482=0,"لم يدفع","دفع جزءًا"),IF(P482&lt;0,"مدفوع زيادة","مسدد")))))</f>
        <v/>
      </c>
      <c r="R482" s="19">
        <f>IF(OR(A482&amp;""="",NOT(ISNUMBER(G482))),"",G482-'الإعدادات'!$B$4)</f>
        <v/>
      </c>
      <c r="S482" s="6">
        <f>IF(OR(R482="",K482="ملغي"),"",IF(N(P482)&lt;=0,"",IF(R482&lt;0,"سافر وعليه متبقي",IF(R482&lt;='الإعدادات'!$B$5,"سفر قريب ومتبقي",""))))</f>
        <v/>
      </c>
      <c r="T482" s="19">
        <f>IF(ISNUMBER(P482),IF(P482&gt;0,COUNTIFS($P$6:$P$1005,"&gt;"&amp;P482)+COUNTIFS($P$6:P482,P482),""),"")</f>
        <v/>
      </c>
    </row>
    <row r="483">
      <c r="A483" s="5" t="n"/>
      <c r="B483" s="13" t="n"/>
      <c r="C483" s="5" t="n"/>
      <c r="D483" s="16" t="n"/>
      <c r="E483" s="5" t="n"/>
      <c r="F483" s="5" t="n"/>
      <c r="G483" s="13" t="n"/>
      <c r="H483" s="14" t="n"/>
      <c r="I483" s="17" t="n"/>
      <c r="J483" s="17" t="n"/>
      <c r="K483" s="5" t="n"/>
      <c r="L483" s="18">
        <f>IF(OR(A483&amp;""="",NOT(ISNUMBER(H483)),NOT(ISNUMBER(I483))),"",IF(K483="ملغي",0,ROUND(H483*I483,2)))</f>
        <v/>
      </c>
      <c r="M483" s="18">
        <f>IF(L483="","",IF(K483="ملغي",0,ROUND(H483*N(J483),2)))</f>
        <v/>
      </c>
      <c r="N483" s="18">
        <f>IF(L483="","",ROUND(L483-M483,2))</f>
        <v/>
      </c>
      <c r="O483" s="18">
        <f>IF(A483&amp;""="","",SUMIFS('الدفعات'!$C$6:$C$2005,'الدفعات'!$B$6:$B$2005,A483&amp;""))</f>
        <v/>
      </c>
      <c r="P483" s="18">
        <f>IF(L483="","",IF(K483="ملغي","",ROUND(L483-O483,2)))</f>
        <v/>
      </c>
      <c r="Q483" s="6">
        <f>IF(A483&amp;""="","",IF(L483="","بيانات ناقصة",IF(K483="ملغي",IF(O483&gt;0,"ملغي - يُراجع المدفوع","ملغي"),IF(P483&gt;0,IF(O483=0,"لم يدفع","دفع جزءًا"),IF(P483&lt;0,"مدفوع زيادة","مسدد")))))</f>
        <v/>
      </c>
      <c r="R483" s="19">
        <f>IF(OR(A483&amp;""="",NOT(ISNUMBER(G483))),"",G483-'الإعدادات'!$B$4)</f>
        <v/>
      </c>
      <c r="S483" s="6">
        <f>IF(OR(R483="",K483="ملغي"),"",IF(N(P483)&lt;=0,"",IF(R483&lt;0,"سافر وعليه متبقي",IF(R483&lt;='الإعدادات'!$B$5,"سفر قريب ومتبقي",""))))</f>
        <v/>
      </c>
      <c r="T483" s="19">
        <f>IF(ISNUMBER(P483),IF(P483&gt;0,COUNTIFS($P$6:$P$1005,"&gt;"&amp;P483)+COUNTIFS($P$6:P483,P483),""),"")</f>
        <v/>
      </c>
    </row>
    <row r="484">
      <c r="A484" s="5" t="n"/>
      <c r="B484" s="13" t="n"/>
      <c r="C484" s="5" t="n"/>
      <c r="D484" s="16" t="n"/>
      <c r="E484" s="5" t="n"/>
      <c r="F484" s="5" t="n"/>
      <c r="G484" s="13" t="n"/>
      <c r="H484" s="14" t="n"/>
      <c r="I484" s="17" t="n"/>
      <c r="J484" s="17" t="n"/>
      <c r="K484" s="5" t="n"/>
      <c r="L484" s="18">
        <f>IF(OR(A484&amp;""="",NOT(ISNUMBER(H484)),NOT(ISNUMBER(I484))),"",IF(K484="ملغي",0,ROUND(H484*I484,2)))</f>
        <v/>
      </c>
      <c r="M484" s="18">
        <f>IF(L484="","",IF(K484="ملغي",0,ROUND(H484*N(J484),2)))</f>
        <v/>
      </c>
      <c r="N484" s="18">
        <f>IF(L484="","",ROUND(L484-M484,2))</f>
        <v/>
      </c>
      <c r="O484" s="18">
        <f>IF(A484&amp;""="","",SUMIFS('الدفعات'!$C$6:$C$2005,'الدفعات'!$B$6:$B$2005,A484&amp;""))</f>
        <v/>
      </c>
      <c r="P484" s="18">
        <f>IF(L484="","",IF(K484="ملغي","",ROUND(L484-O484,2)))</f>
        <v/>
      </c>
      <c r="Q484" s="6">
        <f>IF(A484&amp;""="","",IF(L484="","بيانات ناقصة",IF(K484="ملغي",IF(O484&gt;0,"ملغي - يُراجع المدفوع","ملغي"),IF(P484&gt;0,IF(O484=0,"لم يدفع","دفع جزءًا"),IF(P484&lt;0,"مدفوع زيادة","مسدد")))))</f>
        <v/>
      </c>
      <c r="R484" s="19">
        <f>IF(OR(A484&amp;""="",NOT(ISNUMBER(G484))),"",G484-'الإعدادات'!$B$4)</f>
        <v/>
      </c>
      <c r="S484" s="6">
        <f>IF(OR(R484="",K484="ملغي"),"",IF(N(P484)&lt;=0,"",IF(R484&lt;0,"سافر وعليه متبقي",IF(R484&lt;='الإعدادات'!$B$5,"سفر قريب ومتبقي",""))))</f>
        <v/>
      </c>
      <c r="T484" s="19">
        <f>IF(ISNUMBER(P484),IF(P484&gt;0,COUNTIFS($P$6:$P$1005,"&gt;"&amp;P484)+COUNTIFS($P$6:P484,P484),""),"")</f>
        <v/>
      </c>
    </row>
    <row r="485">
      <c r="A485" s="5" t="n"/>
      <c r="B485" s="13" t="n"/>
      <c r="C485" s="5" t="n"/>
      <c r="D485" s="16" t="n"/>
      <c r="E485" s="5" t="n"/>
      <c r="F485" s="5" t="n"/>
      <c r="G485" s="13" t="n"/>
      <c r="H485" s="14" t="n"/>
      <c r="I485" s="17" t="n"/>
      <c r="J485" s="17" t="n"/>
      <c r="K485" s="5" t="n"/>
      <c r="L485" s="18">
        <f>IF(OR(A485&amp;""="",NOT(ISNUMBER(H485)),NOT(ISNUMBER(I485))),"",IF(K485="ملغي",0,ROUND(H485*I485,2)))</f>
        <v/>
      </c>
      <c r="M485" s="18">
        <f>IF(L485="","",IF(K485="ملغي",0,ROUND(H485*N(J485),2)))</f>
        <v/>
      </c>
      <c r="N485" s="18">
        <f>IF(L485="","",ROUND(L485-M485,2))</f>
        <v/>
      </c>
      <c r="O485" s="18">
        <f>IF(A485&amp;""="","",SUMIFS('الدفعات'!$C$6:$C$2005,'الدفعات'!$B$6:$B$2005,A485&amp;""))</f>
        <v/>
      </c>
      <c r="P485" s="18">
        <f>IF(L485="","",IF(K485="ملغي","",ROUND(L485-O485,2)))</f>
        <v/>
      </c>
      <c r="Q485" s="6">
        <f>IF(A485&amp;""="","",IF(L485="","بيانات ناقصة",IF(K485="ملغي",IF(O485&gt;0,"ملغي - يُراجع المدفوع","ملغي"),IF(P485&gt;0,IF(O485=0,"لم يدفع","دفع جزءًا"),IF(P485&lt;0,"مدفوع زيادة","مسدد")))))</f>
        <v/>
      </c>
      <c r="R485" s="19">
        <f>IF(OR(A485&amp;""="",NOT(ISNUMBER(G485))),"",G485-'الإعدادات'!$B$4)</f>
        <v/>
      </c>
      <c r="S485" s="6">
        <f>IF(OR(R485="",K485="ملغي"),"",IF(N(P485)&lt;=0,"",IF(R485&lt;0,"سافر وعليه متبقي",IF(R485&lt;='الإعدادات'!$B$5,"سفر قريب ومتبقي",""))))</f>
        <v/>
      </c>
      <c r="T485" s="19">
        <f>IF(ISNUMBER(P485),IF(P485&gt;0,COUNTIFS($P$6:$P$1005,"&gt;"&amp;P485)+COUNTIFS($P$6:P485,P485),""),"")</f>
        <v/>
      </c>
    </row>
    <row r="486">
      <c r="A486" s="5" t="n"/>
      <c r="B486" s="13" t="n"/>
      <c r="C486" s="5" t="n"/>
      <c r="D486" s="16" t="n"/>
      <c r="E486" s="5" t="n"/>
      <c r="F486" s="5" t="n"/>
      <c r="G486" s="13" t="n"/>
      <c r="H486" s="14" t="n"/>
      <c r="I486" s="17" t="n"/>
      <c r="J486" s="17" t="n"/>
      <c r="K486" s="5" t="n"/>
      <c r="L486" s="18">
        <f>IF(OR(A486&amp;""="",NOT(ISNUMBER(H486)),NOT(ISNUMBER(I486))),"",IF(K486="ملغي",0,ROUND(H486*I486,2)))</f>
        <v/>
      </c>
      <c r="M486" s="18">
        <f>IF(L486="","",IF(K486="ملغي",0,ROUND(H486*N(J486),2)))</f>
        <v/>
      </c>
      <c r="N486" s="18">
        <f>IF(L486="","",ROUND(L486-M486,2))</f>
        <v/>
      </c>
      <c r="O486" s="18">
        <f>IF(A486&amp;""="","",SUMIFS('الدفعات'!$C$6:$C$2005,'الدفعات'!$B$6:$B$2005,A486&amp;""))</f>
        <v/>
      </c>
      <c r="P486" s="18">
        <f>IF(L486="","",IF(K486="ملغي","",ROUND(L486-O486,2)))</f>
        <v/>
      </c>
      <c r="Q486" s="6">
        <f>IF(A486&amp;""="","",IF(L486="","بيانات ناقصة",IF(K486="ملغي",IF(O486&gt;0,"ملغي - يُراجع المدفوع","ملغي"),IF(P486&gt;0,IF(O486=0,"لم يدفع","دفع جزءًا"),IF(P486&lt;0,"مدفوع زيادة","مسدد")))))</f>
        <v/>
      </c>
      <c r="R486" s="19">
        <f>IF(OR(A486&amp;""="",NOT(ISNUMBER(G486))),"",G486-'الإعدادات'!$B$4)</f>
        <v/>
      </c>
      <c r="S486" s="6">
        <f>IF(OR(R486="",K486="ملغي"),"",IF(N(P486)&lt;=0,"",IF(R486&lt;0,"سافر وعليه متبقي",IF(R486&lt;='الإعدادات'!$B$5,"سفر قريب ومتبقي",""))))</f>
        <v/>
      </c>
      <c r="T486" s="19">
        <f>IF(ISNUMBER(P486),IF(P486&gt;0,COUNTIFS($P$6:$P$1005,"&gt;"&amp;P486)+COUNTIFS($P$6:P486,P486),""),"")</f>
        <v/>
      </c>
    </row>
    <row r="487">
      <c r="A487" s="5" t="n"/>
      <c r="B487" s="13" t="n"/>
      <c r="C487" s="5" t="n"/>
      <c r="D487" s="16" t="n"/>
      <c r="E487" s="5" t="n"/>
      <c r="F487" s="5" t="n"/>
      <c r="G487" s="13" t="n"/>
      <c r="H487" s="14" t="n"/>
      <c r="I487" s="17" t="n"/>
      <c r="J487" s="17" t="n"/>
      <c r="K487" s="5" t="n"/>
      <c r="L487" s="18">
        <f>IF(OR(A487&amp;""="",NOT(ISNUMBER(H487)),NOT(ISNUMBER(I487))),"",IF(K487="ملغي",0,ROUND(H487*I487,2)))</f>
        <v/>
      </c>
      <c r="M487" s="18">
        <f>IF(L487="","",IF(K487="ملغي",0,ROUND(H487*N(J487),2)))</f>
        <v/>
      </c>
      <c r="N487" s="18">
        <f>IF(L487="","",ROUND(L487-M487,2))</f>
        <v/>
      </c>
      <c r="O487" s="18">
        <f>IF(A487&amp;""="","",SUMIFS('الدفعات'!$C$6:$C$2005,'الدفعات'!$B$6:$B$2005,A487&amp;""))</f>
        <v/>
      </c>
      <c r="P487" s="18">
        <f>IF(L487="","",IF(K487="ملغي","",ROUND(L487-O487,2)))</f>
        <v/>
      </c>
      <c r="Q487" s="6">
        <f>IF(A487&amp;""="","",IF(L487="","بيانات ناقصة",IF(K487="ملغي",IF(O487&gt;0,"ملغي - يُراجع المدفوع","ملغي"),IF(P487&gt;0,IF(O487=0,"لم يدفع","دفع جزءًا"),IF(P487&lt;0,"مدفوع زيادة","مسدد")))))</f>
        <v/>
      </c>
      <c r="R487" s="19">
        <f>IF(OR(A487&amp;""="",NOT(ISNUMBER(G487))),"",G487-'الإعدادات'!$B$4)</f>
        <v/>
      </c>
      <c r="S487" s="6">
        <f>IF(OR(R487="",K487="ملغي"),"",IF(N(P487)&lt;=0,"",IF(R487&lt;0,"سافر وعليه متبقي",IF(R487&lt;='الإعدادات'!$B$5,"سفر قريب ومتبقي",""))))</f>
        <v/>
      </c>
      <c r="T487" s="19">
        <f>IF(ISNUMBER(P487),IF(P487&gt;0,COUNTIFS($P$6:$P$1005,"&gt;"&amp;P487)+COUNTIFS($P$6:P487,P487),""),"")</f>
        <v/>
      </c>
    </row>
    <row r="488">
      <c r="A488" s="5" t="n"/>
      <c r="B488" s="13" t="n"/>
      <c r="C488" s="5" t="n"/>
      <c r="D488" s="16" t="n"/>
      <c r="E488" s="5" t="n"/>
      <c r="F488" s="5" t="n"/>
      <c r="G488" s="13" t="n"/>
      <c r="H488" s="14" t="n"/>
      <c r="I488" s="17" t="n"/>
      <c r="J488" s="17" t="n"/>
      <c r="K488" s="5" t="n"/>
      <c r="L488" s="18">
        <f>IF(OR(A488&amp;""="",NOT(ISNUMBER(H488)),NOT(ISNUMBER(I488))),"",IF(K488="ملغي",0,ROUND(H488*I488,2)))</f>
        <v/>
      </c>
      <c r="M488" s="18">
        <f>IF(L488="","",IF(K488="ملغي",0,ROUND(H488*N(J488),2)))</f>
        <v/>
      </c>
      <c r="N488" s="18">
        <f>IF(L488="","",ROUND(L488-M488,2))</f>
        <v/>
      </c>
      <c r="O488" s="18">
        <f>IF(A488&amp;""="","",SUMIFS('الدفعات'!$C$6:$C$2005,'الدفعات'!$B$6:$B$2005,A488&amp;""))</f>
        <v/>
      </c>
      <c r="P488" s="18">
        <f>IF(L488="","",IF(K488="ملغي","",ROUND(L488-O488,2)))</f>
        <v/>
      </c>
      <c r="Q488" s="6">
        <f>IF(A488&amp;""="","",IF(L488="","بيانات ناقصة",IF(K488="ملغي",IF(O488&gt;0,"ملغي - يُراجع المدفوع","ملغي"),IF(P488&gt;0,IF(O488=0,"لم يدفع","دفع جزءًا"),IF(P488&lt;0,"مدفوع زيادة","مسدد")))))</f>
        <v/>
      </c>
      <c r="R488" s="19">
        <f>IF(OR(A488&amp;""="",NOT(ISNUMBER(G488))),"",G488-'الإعدادات'!$B$4)</f>
        <v/>
      </c>
      <c r="S488" s="6">
        <f>IF(OR(R488="",K488="ملغي"),"",IF(N(P488)&lt;=0,"",IF(R488&lt;0,"سافر وعليه متبقي",IF(R488&lt;='الإعدادات'!$B$5,"سفر قريب ومتبقي",""))))</f>
        <v/>
      </c>
      <c r="T488" s="19">
        <f>IF(ISNUMBER(P488),IF(P488&gt;0,COUNTIFS($P$6:$P$1005,"&gt;"&amp;P488)+COUNTIFS($P$6:P488,P488),""),"")</f>
        <v/>
      </c>
    </row>
    <row r="489">
      <c r="A489" s="5" t="n"/>
      <c r="B489" s="13" t="n"/>
      <c r="C489" s="5" t="n"/>
      <c r="D489" s="16" t="n"/>
      <c r="E489" s="5" t="n"/>
      <c r="F489" s="5" t="n"/>
      <c r="G489" s="13" t="n"/>
      <c r="H489" s="14" t="n"/>
      <c r="I489" s="17" t="n"/>
      <c r="J489" s="17" t="n"/>
      <c r="K489" s="5" t="n"/>
      <c r="L489" s="18">
        <f>IF(OR(A489&amp;""="",NOT(ISNUMBER(H489)),NOT(ISNUMBER(I489))),"",IF(K489="ملغي",0,ROUND(H489*I489,2)))</f>
        <v/>
      </c>
      <c r="M489" s="18">
        <f>IF(L489="","",IF(K489="ملغي",0,ROUND(H489*N(J489),2)))</f>
        <v/>
      </c>
      <c r="N489" s="18">
        <f>IF(L489="","",ROUND(L489-M489,2))</f>
        <v/>
      </c>
      <c r="O489" s="18">
        <f>IF(A489&amp;""="","",SUMIFS('الدفعات'!$C$6:$C$2005,'الدفعات'!$B$6:$B$2005,A489&amp;""))</f>
        <v/>
      </c>
      <c r="P489" s="18">
        <f>IF(L489="","",IF(K489="ملغي","",ROUND(L489-O489,2)))</f>
        <v/>
      </c>
      <c r="Q489" s="6">
        <f>IF(A489&amp;""="","",IF(L489="","بيانات ناقصة",IF(K489="ملغي",IF(O489&gt;0,"ملغي - يُراجع المدفوع","ملغي"),IF(P489&gt;0,IF(O489=0,"لم يدفع","دفع جزءًا"),IF(P489&lt;0,"مدفوع زيادة","مسدد")))))</f>
        <v/>
      </c>
      <c r="R489" s="19">
        <f>IF(OR(A489&amp;""="",NOT(ISNUMBER(G489))),"",G489-'الإعدادات'!$B$4)</f>
        <v/>
      </c>
      <c r="S489" s="6">
        <f>IF(OR(R489="",K489="ملغي"),"",IF(N(P489)&lt;=0,"",IF(R489&lt;0,"سافر وعليه متبقي",IF(R489&lt;='الإعدادات'!$B$5,"سفر قريب ومتبقي",""))))</f>
        <v/>
      </c>
      <c r="T489" s="19">
        <f>IF(ISNUMBER(P489),IF(P489&gt;0,COUNTIFS($P$6:$P$1005,"&gt;"&amp;P489)+COUNTIFS($P$6:P489,P489),""),"")</f>
        <v/>
      </c>
    </row>
    <row r="490">
      <c r="A490" s="5" t="n"/>
      <c r="B490" s="13" t="n"/>
      <c r="C490" s="5" t="n"/>
      <c r="D490" s="16" t="n"/>
      <c r="E490" s="5" t="n"/>
      <c r="F490" s="5" t="n"/>
      <c r="G490" s="13" t="n"/>
      <c r="H490" s="14" t="n"/>
      <c r="I490" s="17" t="n"/>
      <c r="J490" s="17" t="n"/>
      <c r="K490" s="5" t="n"/>
      <c r="L490" s="18">
        <f>IF(OR(A490&amp;""="",NOT(ISNUMBER(H490)),NOT(ISNUMBER(I490))),"",IF(K490="ملغي",0,ROUND(H490*I490,2)))</f>
        <v/>
      </c>
      <c r="M490" s="18">
        <f>IF(L490="","",IF(K490="ملغي",0,ROUND(H490*N(J490),2)))</f>
        <v/>
      </c>
      <c r="N490" s="18">
        <f>IF(L490="","",ROUND(L490-M490,2))</f>
        <v/>
      </c>
      <c r="O490" s="18">
        <f>IF(A490&amp;""="","",SUMIFS('الدفعات'!$C$6:$C$2005,'الدفعات'!$B$6:$B$2005,A490&amp;""))</f>
        <v/>
      </c>
      <c r="P490" s="18">
        <f>IF(L490="","",IF(K490="ملغي","",ROUND(L490-O490,2)))</f>
        <v/>
      </c>
      <c r="Q490" s="6">
        <f>IF(A490&amp;""="","",IF(L490="","بيانات ناقصة",IF(K490="ملغي",IF(O490&gt;0,"ملغي - يُراجع المدفوع","ملغي"),IF(P490&gt;0,IF(O490=0,"لم يدفع","دفع جزءًا"),IF(P490&lt;0,"مدفوع زيادة","مسدد")))))</f>
        <v/>
      </c>
      <c r="R490" s="19">
        <f>IF(OR(A490&amp;""="",NOT(ISNUMBER(G490))),"",G490-'الإعدادات'!$B$4)</f>
        <v/>
      </c>
      <c r="S490" s="6">
        <f>IF(OR(R490="",K490="ملغي"),"",IF(N(P490)&lt;=0,"",IF(R490&lt;0,"سافر وعليه متبقي",IF(R490&lt;='الإعدادات'!$B$5,"سفر قريب ومتبقي",""))))</f>
        <v/>
      </c>
      <c r="T490" s="19">
        <f>IF(ISNUMBER(P490),IF(P490&gt;0,COUNTIFS($P$6:$P$1005,"&gt;"&amp;P490)+COUNTIFS($P$6:P490,P490),""),"")</f>
        <v/>
      </c>
    </row>
    <row r="491">
      <c r="A491" s="5" t="n"/>
      <c r="B491" s="13" t="n"/>
      <c r="C491" s="5" t="n"/>
      <c r="D491" s="16" t="n"/>
      <c r="E491" s="5" t="n"/>
      <c r="F491" s="5" t="n"/>
      <c r="G491" s="13" t="n"/>
      <c r="H491" s="14" t="n"/>
      <c r="I491" s="17" t="n"/>
      <c r="J491" s="17" t="n"/>
      <c r="K491" s="5" t="n"/>
      <c r="L491" s="18">
        <f>IF(OR(A491&amp;""="",NOT(ISNUMBER(H491)),NOT(ISNUMBER(I491))),"",IF(K491="ملغي",0,ROUND(H491*I491,2)))</f>
        <v/>
      </c>
      <c r="M491" s="18">
        <f>IF(L491="","",IF(K491="ملغي",0,ROUND(H491*N(J491),2)))</f>
        <v/>
      </c>
      <c r="N491" s="18">
        <f>IF(L491="","",ROUND(L491-M491,2))</f>
        <v/>
      </c>
      <c r="O491" s="18">
        <f>IF(A491&amp;""="","",SUMIFS('الدفعات'!$C$6:$C$2005,'الدفعات'!$B$6:$B$2005,A491&amp;""))</f>
        <v/>
      </c>
      <c r="P491" s="18">
        <f>IF(L491="","",IF(K491="ملغي","",ROUND(L491-O491,2)))</f>
        <v/>
      </c>
      <c r="Q491" s="6">
        <f>IF(A491&amp;""="","",IF(L491="","بيانات ناقصة",IF(K491="ملغي",IF(O491&gt;0,"ملغي - يُراجع المدفوع","ملغي"),IF(P491&gt;0,IF(O491=0,"لم يدفع","دفع جزءًا"),IF(P491&lt;0,"مدفوع زيادة","مسدد")))))</f>
        <v/>
      </c>
      <c r="R491" s="19">
        <f>IF(OR(A491&amp;""="",NOT(ISNUMBER(G491))),"",G491-'الإعدادات'!$B$4)</f>
        <v/>
      </c>
      <c r="S491" s="6">
        <f>IF(OR(R491="",K491="ملغي"),"",IF(N(P491)&lt;=0,"",IF(R491&lt;0,"سافر وعليه متبقي",IF(R491&lt;='الإعدادات'!$B$5,"سفر قريب ومتبقي",""))))</f>
        <v/>
      </c>
      <c r="T491" s="19">
        <f>IF(ISNUMBER(P491),IF(P491&gt;0,COUNTIFS($P$6:$P$1005,"&gt;"&amp;P491)+COUNTIFS($P$6:P491,P491),""),"")</f>
        <v/>
      </c>
    </row>
    <row r="492">
      <c r="A492" s="5" t="n"/>
      <c r="B492" s="13" t="n"/>
      <c r="C492" s="5" t="n"/>
      <c r="D492" s="16" t="n"/>
      <c r="E492" s="5" t="n"/>
      <c r="F492" s="5" t="n"/>
      <c r="G492" s="13" t="n"/>
      <c r="H492" s="14" t="n"/>
      <c r="I492" s="17" t="n"/>
      <c r="J492" s="17" t="n"/>
      <c r="K492" s="5" t="n"/>
      <c r="L492" s="18">
        <f>IF(OR(A492&amp;""="",NOT(ISNUMBER(H492)),NOT(ISNUMBER(I492))),"",IF(K492="ملغي",0,ROUND(H492*I492,2)))</f>
        <v/>
      </c>
      <c r="M492" s="18">
        <f>IF(L492="","",IF(K492="ملغي",0,ROUND(H492*N(J492),2)))</f>
        <v/>
      </c>
      <c r="N492" s="18">
        <f>IF(L492="","",ROUND(L492-M492,2))</f>
        <v/>
      </c>
      <c r="O492" s="18">
        <f>IF(A492&amp;""="","",SUMIFS('الدفعات'!$C$6:$C$2005,'الدفعات'!$B$6:$B$2005,A492&amp;""))</f>
        <v/>
      </c>
      <c r="P492" s="18">
        <f>IF(L492="","",IF(K492="ملغي","",ROUND(L492-O492,2)))</f>
        <v/>
      </c>
      <c r="Q492" s="6">
        <f>IF(A492&amp;""="","",IF(L492="","بيانات ناقصة",IF(K492="ملغي",IF(O492&gt;0,"ملغي - يُراجع المدفوع","ملغي"),IF(P492&gt;0,IF(O492=0,"لم يدفع","دفع جزءًا"),IF(P492&lt;0,"مدفوع زيادة","مسدد")))))</f>
        <v/>
      </c>
      <c r="R492" s="19">
        <f>IF(OR(A492&amp;""="",NOT(ISNUMBER(G492))),"",G492-'الإعدادات'!$B$4)</f>
        <v/>
      </c>
      <c r="S492" s="6">
        <f>IF(OR(R492="",K492="ملغي"),"",IF(N(P492)&lt;=0,"",IF(R492&lt;0,"سافر وعليه متبقي",IF(R492&lt;='الإعدادات'!$B$5,"سفر قريب ومتبقي",""))))</f>
        <v/>
      </c>
      <c r="T492" s="19">
        <f>IF(ISNUMBER(P492),IF(P492&gt;0,COUNTIFS($P$6:$P$1005,"&gt;"&amp;P492)+COUNTIFS($P$6:P492,P492),""),"")</f>
        <v/>
      </c>
    </row>
    <row r="493">
      <c r="A493" s="5" t="n"/>
      <c r="B493" s="13" t="n"/>
      <c r="C493" s="5" t="n"/>
      <c r="D493" s="16" t="n"/>
      <c r="E493" s="5" t="n"/>
      <c r="F493" s="5" t="n"/>
      <c r="G493" s="13" t="n"/>
      <c r="H493" s="14" t="n"/>
      <c r="I493" s="17" t="n"/>
      <c r="J493" s="17" t="n"/>
      <c r="K493" s="5" t="n"/>
      <c r="L493" s="18">
        <f>IF(OR(A493&amp;""="",NOT(ISNUMBER(H493)),NOT(ISNUMBER(I493))),"",IF(K493="ملغي",0,ROUND(H493*I493,2)))</f>
        <v/>
      </c>
      <c r="M493" s="18">
        <f>IF(L493="","",IF(K493="ملغي",0,ROUND(H493*N(J493),2)))</f>
        <v/>
      </c>
      <c r="N493" s="18">
        <f>IF(L493="","",ROUND(L493-M493,2))</f>
        <v/>
      </c>
      <c r="O493" s="18">
        <f>IF(A493&amp;""="","",SUMIFS('الدفعات'!$C$6:$C$2005,'الدفعات'!$B$6:$B$2005,A493&amp;""))</f>
        <v/>
      </c>
      <c r="P493" s="18">
        <f>IF(L493="","",IF(K493="ملغي","",ROUND(L493-O493,2)))</f>
        <v/>
      </c>
      <c r="Q493" s="6">
        <f>IF(A493&amp;""="","",IF(L493="","بيانات ناقصة",IF(K493="ملغي",IF(O493&gt;0,"ملغي - يُراجع المدفوع","ملغي"),IF(P493&gt;0,IF(O493=0,"لم يدفع","دفع جزءًا"),IF(P493&lt;0,"مدفوع زيادة","مسدد")))))</f>
        <v/>
      </c>
      <c r="R493" s="19">
        <f>IF(OR(A493&amp;""="",NOT(ISNUMBER(G493))),"",G493-'الإعدادات'!$B$4)</f>
        <v/>
      </c>
      <c r="S493" s="6">
        <f>IF(OR(R493="",K493="ملغي"),"",IF(N(P493)&lt;=0,"",IF(R493&lt;0,"سافر وعليه متبقي",IF(R493&lt;='الإعدادات'!$B$5,"سفر قريب ومتبقي",""))))</f>
        <v/>
      </c>
      <c r="T493" s="19">
        <f>IF(ISNUMBER(P493),IF(P493&gt;0,COUNTIFS($P$6:$P$1005,"&gt;"&amp;P493)+COUNTIFS($P$6:P493,P493),""),"")</f>
        <v/>
      </c>
    </row>
    <row r="494">
      <c r="A494" s="5" t="n"/>
      <c r="B494" s="13" t="n"/>
      <c r="C494" s="5" t="n"/>
      <c r="D494" s="16" t="n"/>
      <c r="E494" s="5" t="n"/>
      <c r="F494" s="5" t="n"/>
      <c r="G494" s="13" t="n"/>
      <c r="H494" s="14" t="n"/>
      <c r="I494" s="17" t="n"/>
      <c r="J494" s="17" t="n"/>
      <c r="K494" s="5" t="n"/>
      <c r="L494" s="18">
        <f>IF(OR(A494&amp;""="",NOT(ISNUMBER(H494)),NOT(ISNUMBER(I494))),"",IF(K494="ملغي",0,ROUND(H494*I494,2)))</f>
        <v/>
      </c>
      <c r="M494" s="18">
        <f>IF(L494="","",IF(K494="ملغي",0,ROUND(H494*N(J494),2)))</f>
        <v/>
      </c>
      <c r="N494" s="18">
        <f>IF(L494="","",ROUND(L494-M494,2))</f>
        <v/>
      </c>
      <c r="O494" s="18">
        <f>IF(A494&amp;""="","",SUMIFS('الدفعات'!$C$6:$C$2005,'الدفعات'!$B$6:$B$2005,A494&amp;""))</f>
        <v/>
      </c>
      <c r="P494" s="18">
        <f>IF(L494="","",IF(K494="ملغي","",ROUND(L494-O494,2)))</f>
        <v/>
      </c>
      <c r="Q494" s="6">
        <f>IF(A494&amp;""="","",IF(L494="","بيانات ناقصة",IF(K494="ملغي",IF(O494&gt;0,"ملغي - يُراجع المدفوع","ملغي"),IF(P494&gt;0,IF(O494=0,"لم يدفع","دفع جزءًا"),IF(P494&lt;0,"مدفوع زيادة","مسدد")))))</f>
        <v/>
      </c>
      <c r="R494" s="19">
        <f>IF(OR(A494&amp;""="",NOT(ISNUMBER(G494))),"",G494-'الإعدادات'!$B$4)</f>
        <v/>
      </c>
      <c r="S494" s="6">
        <f>IF(OR(R494="",K494="ملغي"),"",IF(N(P494)&lt;=0,"",IF(R494&lt;0,"سافر وعليه متبقي",IF(R494&lt;='الإعدادات'!$B$5,"سفر قريب ومتبقي",""))))</f>
        <v/>
      </c>
      <c r="T494" s="19">
        <f>IF(ISNUMBER(P494),IF(P494&gt;0,COUNTIFS($P$6:$P$1005,"&gt;"&amp;P494)+COUNTIFS($P$6:P494,P494),""),"")</f>
        <v/>
      </c>
    </row>
    <row r="495">
      <c r="A495" s="5" t="n"/>
      <c r="B495" s="13" t="n"/>
      <c r="C495" s="5" t="n"/>
      <c r="D495" s="16" t="n"/>
      <c r="E495" s="5" t="n"/>
      <c r="F495" s="5" t="n"/>
      <c r="G495" s="13" t="n"/>
      <c r="H495" s="14" t="n"/>
      <c r="I495" s="17" t="n"/>
      <c r="J495" s="17" t="n"/>
      <c r="K495" s="5" t="n"/>
      <c r="L495" s="18">
        <f>IF(OR(A495&amp;""="",NOT(ISNUMBER(H495)),NOT(ISNUMBER(I495))),"",IF(K495="ملغي",0,ROUND(H495*I495,2)))</f>
        <v/>
      </c>
      <c r="M495" s="18">
        <f>IF(L495="","",IF(K495="ملغي",0,ROUND(H495*N(J495),2)))</f>
        <v/>
      </c>
      <c r="N495" s="18">
        <f>IF(L495="","",ROUND(L495-M495,2))</f>
        <v/>
      </c>
      <c r="O495" s="18">
        <f>IF(A495&amp;""="","",SUMIFS('الدفعات'!$C$6:$C$2005,'الدفعات'!$B$6:$B$2005,A495&amp;""))</f>
        <v/>
      </c>
      <c r="P495" s="18">
        <f>IF(L495="","",IF(K495="ملغي","",ROUND(L495-O495,2)))</f>
        <v/>
      </c>
      <c r="Q495" s="6">
        <f>IF(A495&amp;""="","",IF(L495="","بيانات ناقصة",IF(K495="ملغي",IF(O495&gt;0,"ملغي - يُراجع المدفوع","ملغي"),IF(P495&gt;0,IF(O495=0,"لم يدفع","دفع جزءًا"),IF(P495&lt;0,"مدفوع زيادة","مسدد")))))</f>
        <v/>
      </c>
      <c r="R495" s="19">
        <f>IF(OR(A495&amp;""="",NOT(ISNUMBER(G495))),"",G495-'الإعدادات'!$B$4)</f>
        <v/>
      </c>
      <c r="S495" s="6">
        <f>IF(OR(R495="",K495="ملغي"),"",IF(N(P495)&lt;=0,"",IF(R495&lt;0,"سافر وعليه متبقي",IF(R495&lt;='الإعدادات'!$B$5,"سفر قريب ومتبقي",""))))</f>
        <v/>
      </c>
      <c r="T495" s="19">
        <f>IF(ISNUMBER(P495),IF(P495&gt;0,COUNTIFS($P$6:$P$1005,"&gt;"&amp;P495)+COUNTIFS($P$6:P495,P495),""),"")</f>
        <v/>
      </c>
    </row>
    <row r="496">
      <c r="A496" s="5" t="n"/>
      <c r="B496" s="13" t="n"/>
      <c r="C496" s="5" t="n"/>
      <c r="D496" s="16" t="n"/>
      <c r="E496" s="5" t="n"/>
      <c r="F496" s="5" t="n"/>
      <c r="G496" s="13" t="n"/>
      <c r="H496" s="14" t="n"/>
      <c r="I496" s="17" t="n"/>
      <c r="J496" s="17" t="n"/>
      <c r="K496" s="5" t="n"/>
      <c r="L496" s="18">
        <f>IF(OR(A496&amp;""="",NOT(ISNUMBER(H496)),NOT(ISNUMBER(I496))),"",IF(K496="ملغي",0,ROUND(H496*I496,2)))</f>
        <v/>
      </c>
      <c r="M496" s="18">
        <f>IF(L496="","",IF(K496="ملغي",0,ROUND(H496*N(J496),2)))</f>
        <v/>
      </c>
      <c r="N496" s="18">
        <f>IF(L496="","",ROUND(L496-M496,2))</f>
        <v/>
      </c>
      <c r="O496" s="18">
        <f>IF(A496&amp;""="","",SUMIFS('الدفعات'!$C$6:$C$2005,'الدفعات'!$B$6:$B$2005,A496&amp;""))</f>
        <v/>
      </c>
      <c r="P496" s="18">
        <f>IF(L496="","",IF(K496="ملغي","",ROUND(L496-O496,2)))</f>
        <v/>
      </c>
      <c r="Q496" s="6">
        <f>IF(A496&amp;""="","",IF(L496="","بيانات ناقصة",IF(K496="ملغي",IF(O496&gt;0,"ملغي - يُراجع المدفوع","ملغي"),IF(P496&gt;0,IF(O496=0,"لم يدفع","دفع جزءًا"),IF(P496&lt;0,"مدفوع زيادة","مسدد")))))</f>
        <v/>
      </c>
      <c r="R496" s="19">
        <f>IF(OR(A496&amp;""="",NOT(ISNUMBER(G496))),"",G496-'الإعدادات'!$B$4)</f>
        <v/>
      </c>
      <c r="S496" s="6">
        <f>IF(OR(R496="",K496="ملغي"),"",IF(N(P496)&lt;=0,"",IF(R496&lt;0,"سافر وعليه متبقي",IF(R496&lt;='الإعدادات'!$B$5,"سفر قريب ومتبقي",""))))</f>
        <v/>
      </c>
      <c r="T496" s="19">
        <f>IF(ISNUMBER(P496),IF(P496&gt;0,COUNTIFS($P$6:$P$1005,"&gt;"&amp;P496)+COUNTIFS($P$6:P496,P496),""),"")</f>
        <v/>
      </c>
    </row>
    <row r="497">
      <c r="A497" s="5" t="n"/>
      <c r="B497" s="13" t="n"/>
      <c r="C497" s="5" t="n"/>
      <c r="D497" s="16" t="n"/>
      <c r="E497" s="5" t="n"/>
      <c r="F497" s="5" t="n"/>
      <c r="G497" s="13" t="n"/>
      <c r="H497" s="14" t="n"/>
      <c r="I497" s="17" t="n"/>
      <c r="J497" s="17" t="n"/>
      <c r="K497" s="5" t="n"/>
      <c r="L497" s="18">
        <f>IF(OR(A497&amp;""="",NOT(ISNUMBER(H497)),NOT(ISNUMBER(I497))),"",IF(K497="ملغي",0,ROUND(H497*I497,2)))</f>
        <v/>
      </c>
      <c r="M497" s="18">
        <f>IF(L497="","",IF(K497="ملغي",0,ROUND(H497*N(J497),2)))</f>
        <v/>
      </c>
      <c r="N497" s="18">
        <f>IF(L497="","",ROUND(L497-M497,2))</f>
        <v/>
      </c>
      <c r="O497" s="18">
        <f>IF(A497&amp;""="","",SUMIFS('الدفعات'!$C$6:$C$2005,'الدفعات'!$B$6:$B$2005,A497&amp;""))</f>
        <v/>
      </c>
      <c r="P497" s="18">
        <f>IF(L497="","",IF(K497="ملغي","",ROUND(L497-O497,2)))</f>
        <v/>
      </c>
      <c r="Q497" s="6">
        <f>IF(A497&amp;""="","",IF(L497="","بيانات ناقصة",IF(K497="ملغي",IF(O497&gt;0,"ملغي - يُراجع المدفوع","ملغي"),IF(P497&gt;0,IF(O497=0,"لم يدفع","دفع جزءًا"),IF(P497&lt;0,"مدفوع زيادة","مسدد")))))</f>
        <v/>
      </c>
      <c r="R497" s="19">
        <f>IF(OR(A497&amp;""="",NOT(ISNUMBER(G497))),"",G497-'الإعدادات'!$B$4)</f>
        <v/>
      </c>
      <c r="S497" s="6">
        <f>IF(OR(R497="",K497="ملغي"),"",IF(N(P497)&lt;=0,"",IF(R497&lt;0,"سافر وعليه متبقي",IF(R497&lt;='الإعدادات'!$B$5,"سفر قريب ومتبقي",""))))</f>
        <v/>
      </c>
      <c r="T497" s="19">
        <f>IF(ISNUMBER(P497),IF(P497&gt;0,COUNTIFS($P$6:$P$1005,"&gt;"&amp;P497)+COUNTIFS($P$6:P497,P497),""),"")</f>
        <v/>
      </c>
    </row>
    <row r="498">
      <c r="A498" s="5" t="n"/>
      <c r="B498" s="13" t="n"/>
      <c r="C498" s="5" t="n"/>
      <c r="D498" s="16" t="n"/>
      <c r="E498" s="5" t="n"/>
      <c r="F498" s="5" t="n"/>
      <c r="G498" s="13" t="n"/>
      <c r="H498" s="14" t="n"/>
      <c r="I498" s="17" t="n"/>
      <c r="J498" s="17" t="n"/>
      <c r="K498" s="5" t="n"/>
      <c r="L498" s="18">
        <f>IF(OR(A498&amp;""="",NOT(ISNUMBER(H498)),NOT(ISNUMBER(I498))),"",IF(K498="ملغي",0,ROUND(H498*I498,2)))</f>
        <v/>
      </c>
      <c r="M498" s="18">
        <f>IF(L498="","",IF(K498="ملغي",0,ROUND(H498*N(J498),2)))</f>
        <v/>
      </c>
      <c r="N498" s="18">
        <f>IF(L498="","",ROUND(L498-M498,2))</f>
        <v/>
      </c>
      <c r="O498" s="18">
        <f>IF(A498&amp;""="","",SUMIFS('الدفعات'!$C$6:$C$2005,'الدفعات'!$B$6:$B$2005,A498&amp;""))</f>
        <v/>
      </c>
      <c r="P498" s="18">
        <f>IF(L498="","",IF(K498="ملغي","",ROUND(L498-O498,2)))</f>
        <v/>
      </c>
      <c r="Q498" s="6">
        <f>IF(A498&amp;""="","",IF(L498="","بيانات ناقصة",IF(K498="ملغي",IF(O498&gt;0,"ملغي - يُراجع المدفوع","ملغي"),IF(P498&gt;0,IF(O498=0,"لم يدفع","دفع جزءًا"),IF(P498&lt;0,"مدفوع زيادة","مسدد")))))</f>
        <v/>
      </c>
      <c r="R498" s="19">
        <f>IF(OR(A498&amp;""="",NOT(ISNUMBER(G498))),"",G498-'الإعدادات'!$B$4)</f>
        <v/>
      </c>
      <c r="S498" s="6">
        <f>IF(OR(R498="",K498="ملغي"),"",IF(N(P498)&lt;=0,"",IF(R498&lt;0,"سافر وعليه متبقي",IF(R498&lt;='الإعدادات'!$B$5,"سفر قريب ومتبقي",""))))</f>
        <v/>
      </c>
      <c r="T498" s="19">
        <f>IF(ISNUMBER(P498),IF(P498&gt;0,COUNTIFS($P$6:$P$1005,"&gt;"&amp;P498)+COUNTIFS($P$6:P498,P498),""),"")</f>
        <v/>
      </c>
    </row>
    <row r="499">
      <c r="A499" s="5" t="n"/>
      <c r="B499" s="13" t="n"/>
      <c r="C499" s="5" t="n"/>
      <c r="D499" s="16" t="n"/>
      <c r="E499" s="5" t="n"/>
      <c r="F499" s="5" t="n"/>
      <c r="G499" s="13" t="n"/>
      <c r="H499" s="14" t="n"/>
      <c r="I499" s="17" t="n"/>
      <c r="J499" s="17" t="n"/>
      <c r="K499" s="5" t="n"/>
      <c r="L499" s="18">
        <f>IF(OR(A499&amp;""="",NOT(ISNUMBER(H499)),NOT(ISNUMBER(I499))),"",IF(K499="ملغي",0,ROUND(H499*I499,2)))</f>
        <v/>
      </c>
      <c r="M499" s="18">
        <f>IF(L499="","",IF(K499="ملغي",0,ROUND(H499*N(J499),2)))</f>
        <v/>
      </c>
      <c r="N499" s="18">
        <f>IF(L499="","",ROUND(L499-M499,2))</f>
        <v/>
      </c>
      <c r="O499" s="18">
        <f>IF(A499&amp;""="","",SUMIFS('الدفعات'!$C$6:$C$2005,'الدفعات'!$B$6:$B$2005,A499&amp;""))</f>
        <v/>
      </c>
      <c r="P499" s="18">
        <f>IF(L499="","",IF(K499="ملغي","",ROUND(L499-O499,2)))</f>
        <v/>
      </c>
      <c r="Q499" s="6">
        <f>IF(A499&amp;""="","",IF(L499="","بيانات ناقصة",IF(K499="ملغي",IF(O499&gt;0,"ملغي - يُراجع المدفوع","ملغي"),IF(P499&gt;0,IF(O499=0,"لم يدفع","دفع جزءًا"),IF(P499&lt;0,"مدفوع زيادة","مسدد")))))</f>
        <v/>
      </c>
      <c r="R499" s="19">
        <f>IF(OR(A499&amp;""="",NOT(ISNUMBER(G499))),"",G499-'الإعدادات'!$B$4)</f>
        <v/>
      </c>
      <c r="S499" s="6">
        <f>IF(OR(R499="",K499="ملغي"),"",IF(N(P499)&lt;=0,"",IF(R499&lt;0,"سافر وعليه متبقي",IF(R499&lt;='الإعدادات'!$B$5,"سفر قريب ومتبقي",""))))</f>
        <v/>
      </c>
      <c r="T499" s="19">
        <f>IF(ISNUMBER(P499),IF(P499&gt;0,COUNTIFS($P$6:$P$1005,"&gt;"&amp;P499)+COUNTIFS($P$6:P499,P499),""),"")</f>
        <v/>
      </c>
    </row>
    <row r="500">
      <c r="A500" s="5" t="n"/>
      <c r="B500" s="13" t="n"/>
      <c r="C500" s="5" t="n"/>
      <c r="D500" s="16" t="n"/>
      <c r="E500" s="5" t="n"/>
      <c r="F500" s="5" t="n"/>
      <c r="G500" s="13" t="n"/>
      <c r="H500" s="14" t="n"/>
      <c r="I500" s="17" t="n"/>
      <c r="J500" s="17" t="n"/>
      <c r="K500" s="5" t="n"/>
      <c r="L500" s="18">
        <f>IF(OR(A500&amp;""="",NOT(ISNUMBER(H500)),NOT(ISNUMBER(I500))),"",IF(K500="ملغي",0,ROUND(H500*I500,2)))</f>
        <v/>
      </c>
      <c r="M500" s="18">
        <f>IF(L500="","",IF(K500="ملغي",0,ROUND(H500*N(J500),2)))</f>
        <v/>
      </c>
      <c r="N500" s="18">
        <f>IF(L500="","",ROUND(L500-M500,2))</f>
        <v/>
      </c>
      <c r="O500" s="18">
        <f>IF(A500&amp;""="","",SUMIFS('الدفعات'!$C$6:$C$2005,'الدفعات'!$B$6:$B$2005,A500&amp;""))</f>
        <v/>
      </c>
      <c r="P500" s="18">
        <f>IF(L500="","",IF(K500="ملغي","",ROUND(L500-O500,2)))</f>
        <v/>
      </c>
      <c r="Q500" s="6">
        <f>IF(A500&amp;""="","",IF(L500="","بيانات ناقصة",IF(K500="ملغي",IF(O500&gt;0,"ملغي - يُراجع المدفوع","ملغي"),IF(P500&gt;0,IF(O500=0,"لم يدفع","دفع جزءًا"),IF(P500&lt;0,"مدفوع زيادة","مسدد")))))</f>
        <v/>
      </c>
      <c r="R500" s="19">
        <f>IF(OR(A500&amp;""="",NOT(ISNUMBER(G500))),"",G500-'الإعدادات'!$B$4)</f>
        <v/>
      </c>
      <c r="S500" s="6">
        <f>IF(OR(R500="",K500="ملغي"),"",IF(N(P500)&lt;=0,"",IF(R500&lt;0,"سافر وعليه متبقي",IF(R500&lt;='الإعدادات'!$B$5,"سفر قريب ومتبقي",""))))</f>
        <v/>
      </c>
      <c r="T500" s="19">
        <f>IF(ISNUMBER(P500),IF(P500&gt;0,COUNTIFS($P$6:$P$1005,"&gt;"&amp;P500)+COUNTIFS($P$6:P500,P500),""),"")</f>
        <v/>
      </c>
    </row>
    <row r="501">
      <c r="A501" s="5" t="n"/>
      <c r="B501" s="13" t="n"/>
      <c r="C501" s="5" t="n"/>
      <c r="D501" s="16" t="n"/>
      <c r="E501" s="5" t="n"/>
      <c r="F501" s="5" t="n"/>
      <c r="G501" s="13" t="n"/>
      <c r="H501" s="14" t="n"/>
      <c r="I501" s="17" t="n"/>
      <c r="J501" s="17" t="n"/>
      <c r="K501" s="5" t="n"/>
      <c r="L501" s="18">
        <f>IF(OR(A501&amp;""="",NOT(ISNUMBER(H501)),NOT(ISNUMBER(I501))),"",IF(K501="ملغي",0,ROUND(H501*I501,2)))</f>
        <v/>
      </c>
      <c r="M501" s="18">
        <f>IF(L501="","",IF(K501="ملغي",0,ROUND(H501*N(J501),2)))</f>
        <v/>
      </c>
      <c r="N501" s="18">
        <f>IF(L501="","",ROUND(L501-M501,2))</f>
        <v/>
      </c>
      <c r="O501" s="18">
        <f>IF(A501&amp;""="","",SUMIFS('الدفعات'!$C$6:$C$2005,'الدفعات'!$B$6:$B$2005,A501&amp;""))</f>
        <v/>
      </c>
      <c r="P501" s="18">
        <f>IF(L501="","",IF(K501="ملغي","",ROUND(L501-O501,2)))</f>
        <v/>
      </c>
      <c r="Q501" s="6">
        <f>IF(A501&amp;""="","",IF(L501="","بيانات ناقصة",IF(K501="ملغي",IF(O501&gt;0,"ملغي - يُراجع المدفوع","ملغي"),IF(P501&gt;0,IF(O501=0,"لم يدفع","دفع جزءًا"),IF(P501&lt;0,"مدفوع زيادة","مسدد")))))</f>
        <v/>
      </c>
      <c r="R501" s="19">
        <f>IF(OR(A501&amp;""="",NOT(ISNUMBER(G501))),"",G501-'الإعدادات'!$B$4)</f>
        <v/>
      </c>
      <c r="S501" s="6">
        <f>IF(OR(R501="",K501="ملغي"),"",IF(N(P501)&lt;=0,"",IF(R501&lt;0,"سافر وعليه متبقي",IF(R501&lt;='الإعدادات'!$B$5,"سفر قريب ومتبقي",""))))</f>
        <v/>
      </c>
      <c r="T501" s="19">
        <f>IF(ISNUMBER(P501),IF(P501&gt;0,COUNTIFS($P$6:$P$1005,"&gt;"&amp;P501)+COUNTIFS($P$6:P501,P501),""),"")</f>
        <v/>
      </c>
    </row>
    <row r="502">
      <c r="A502" s="5" t="n"/>
      <c r="B502" s="13" t="n"/>
      <c r="C502" s="5" t="n"/>
      <c r="D502" s="16" t="n"/>
      <c r="E502" s="5" t="n"/>
      <c r="F502" s="5" t="n"/>
      <c r="G502" s="13" t="n"/>
      <c r="H502" s="14" t="n"/>
      <c r="I502" s="17" t="n"/>
      <c r="J502" s="17" t="n"/>
      <c r="K502" s="5" t="n"/>
      <c r="L502" s="18">
        <f>IF(OR(A502&amp;""="",NOT(ISNUMBER(H502)),NOT(ISNUMBER(I502))),"",IF(K502="ملغي",0,ROUND(H502*I502,2)))</f>
        <v/>
      </c>
      <c r="M502" s="18">
        <f>IF(L502="","",IF(K502="ملغي",0,ROUND(H502*N(J502),2)))</f>
        <v/>
      </c>
      <c r="N502" s="18">
        <f>IF(L502="","",ROUND(L502-M502,2))</f>
        <v/>
      </c>
      <c r="O502" s="18">
        <f>IF(A502&amp;""="","",SUMIFS('الدفعات'!$C$6:$C$2005,'الدفعات'!$B$6:$B$2005,A502&amp;""))</f>
        <v/>
      </c>
      <c r="P502" s="18">
        <f>IF(L502="","",IF(K502="ملغي","",ROUND(L502-O502,2)))</f>
        <v/>
      </c>
      <c r="Q502" s="6">
        <f>IF(A502&amp;""="","",IF(L502="","بيانات ناقصة",IF(K502="ملغي",IF(O502&gt;0,"ملغي - يُراجع المدفوع","ملغي"),IF(P502&gt;0,IF(O502=0,"لم يدفع","دفع جزءًا"),IF(P502&lt;0,"مدفوع زيادة","مسدد")))))</f>
        <v/>
      </c>
      <c r="R502" s="19">
        <f>IF(OR(A502&amp;""="",NOT(ISNUMBER(G502))),"",G502-'الإعدادات'!$B$4)</f>
        <v/>
      </c>
      <c r="S502" s="6">
        <f>IF(OR(R502="",K502="ملغي"),"",IF(N(P502)&lt;=0,"",IF(R502&lt;0,"سافر وعليه متبقي",IF(R502&lt;='الإعدادات'!$B$5,"سفر قريب ومتبقي",""))))</f>
        <v/>
      </c>
      <c r="T502" s="19">
        <f>IF(ISNUMBER(P502),IF(P502&gt;0,COUNTIFS($P$6:$P$1005,"&gt;"&amp;P502)+COUNTIFS($P$6:P502,P502),""),"")</f>
        <v/>
      </c>
    </row>
    <row r="503">
      <c r="A503" s="5" t="n"/>
      <c r="B503" s="13" t="n"/>
      <c r="C503" s="5" t="n"/>
      <c r="D503" s="16" t="n"/>
      <c r="E503" s="5" t="n"/>
      <c r="F503" s="5" t="n"/>
      <c r="G503" s="13" t="n"/>
      <c r="H503" s="14" t="n"/>
      <c r="I503" s="17" t="n"/>
      <c r="J503" s="17" t="n"/>
      <c r="K503" s="5" t="n"/>
      <c r="L503" s="18">
        <f>IF(OR(A503&amp;""="",NOT(ISNUMBER(H503)),NOT(ISNUMBER(I503))),"",IF(K503="ملغي",0,ROUND(H503*I503,2)))</f>
        <v/>
      </c>
      <c r="M503" s="18">
        <f>IF(L503="","",IF(K503="ملغي",0,ROUND(H503*N(J503),2)))</f>
        <v/>
      </c>
      <c r="N503" s="18">
        <f>IF(L503="","",ROUND(L503-M503,2))</f>
        <v/>
      </c>
      <c r="O503" s="18">
        <f>IF(A503&amp;""="","",SUMIFS('الدفعات'!$C$6:$C$2005,'الدفعات'!$B$6:$B$2005,A503&amp;""))</f>
        <v/>
      </c>
      <c r="P503" s="18">
        <f>IF(L503="","",IF(K503="ملغي","",ROUND(L503-O503,2)))</f>
        <v/>
      </c>
      <c r="Q503" s="6">
        <f>IF(A503&amp;""="","",IF(L503="","بيانات ناقصة",IF(K503="ملغي",IF(O503&gt;0,"ملغي - يُراجع المدفوع","ملغي"),IF(P503&gt;0,IF(O503=0,"لم يدفع","دفع جزءًا"),IF(P503&lt;0,"مدفوع زيادة","مسدد")))))</f>
        <v/>
      </c>
      <c r="R503" s="19">
        <f>IF(OR(A503&amp;""="",NOT(ISNUMBER(G503))),"",G503-'الإعدادات'!$B$4)</f>
        <v/>
      </c>
      <c r="S503" s="6">
        <f>IF(OR(R503="",K503="ملغي"),"",IF(N(P503)&lt;=0,"",IF(R503&lt;0,"سافر وعليه متبقي",IF(R503&lt;='الإعدادات'!$B$5,"سفر قريب ومتبقي",""))))</f>
        <v/>
      </c>
      <c r="T503" s="19">
        <f>IF(ISNUMBER(P503),IF(P503&gt;0,COUNTIFS($P$6:$P$1005,"&gt;"&amp;P503)+COUNTIFS($P$6:P503,P503),""),"")</f>
        <v/>
      </c>
    </row>
    <row r="504">
      <c r="A504" s="5" t="n"/>
      <c r="B504" s="13" t="n"/>
      <c r="C504" s="5" t="n"/>
      <c r="D504" s="16" t="n"/>
      <c r="E504" s="5" t="n"/>
      <c r="F504" s="5" t="n"/>
      <c r="G504" s="13" t="n"/>
      <c r="H504" s="14" t="n"/>
      <c r="I504" s="17" t="n"/>
      <c r="J504" s="17" t="n"/>
      <c r="K504" s="5" t="n"/>
      <c r="L504" s="18">
        <f>IF(OR(A504&amp;""="",NOT(ISNUMBER(H504)),NOT(ISNUMBER(I504))),"",IF(K504="ملغي",0,ROUND(H504*I504,2)))</f>
        <v/>
      </c>
      <c r="M504" s="18">
        <f>IF(L504="","",IF(K504="ملغي",0,ROUND(H504*N(J504),2)))</f>
        <v/>
      </c>
      <c r="N504" s="18">
        <f>IF(L504="","",ROUND(L504-M504,2))</f>
        <v/>
      </c>
      <c r="O504" s="18">
        <f>IF(A504&amp;""="","",SUMIFS('الدفعات'!$C$6:$C$2005,'الدفعات'!$B$6:$B$2005,A504&amp;""))</f>
        <v/>
      </c>
      <c r="P504" s="18">
        <f>IF(L504="","",IF(K504="ملغي","",ROUND(L504-O504,2)))</f>
        <v/>
      </c>
      <c r="Q504" s="6">
        <f>IF(A504&amp;""="","",IF(L504="","بيانات ناقصة",IF(K504="ملغي",IF(O504&gt;0,"ملغي - يُراجع المدفوع","ملغي"),IF(P504&gt;0,IF(O504=0,"لم يدفع","دفع جزءًا"),IF(P504&lt;0,"مدفوع زيادة","مسدد")))))</f>
        <v/>
      </c>
      <c r="R504" s="19">
        <f>IF(OR(A504&amp;""="",NOT(ISNUMBER(G504))),"",G504-'الإعدادات'!$B$4)</f>
        <v/>
      </c>
      <c r="S504" s="6">
        <f>IF(OR(R504="",K504="ملغي"),"",IF(N(P504)&lt;=0,"",IF(R504&lt;0,"سافر وعليه متبقي",IF(R504&lt;='الإعدادات'!$B$5,"سفر قريب ومتبقي",""))))</f>
        <v/>
      </c>
      <c r="T504" s="19">
        <f>IF(ISNUMBER(P504),IF(P504&gt;0,COUNTIFS($P$6:$P$1005,"&gt;"&amp;P504)+COUNTIFS($P$6:P504,P504),""),"")</f>
        <v/>
      </c>
    </row>
    <row r="505">
      <c r="A505" s="5" t="n"/>
      <c r="B505" s="13" t="n"/>
      <c r="C505" s="5" t="n"/>
      <c r="D505" s="16" t="n"/>
      <c r="E505" s="5" t="n"/>
      <c r="F505" s="5" t="n"/>
      <c r="G505" s="13" t="n"/>
      <c r="H505" s="14" t="n"/>
      <c r="I505" s="17" t="n"/>
      <c r="J505" s="17" t="n"/>
      <c r="K505" s="5" t="n"/>
      <c r="L505" s="18">
        <f>IF(OR(A505&amp;""="",NOT(ISNUMBER(H505)),NOT(ISNUMBER(I505))),"",IF(K505="ملغي",0,ROUND(H505*I505,2)))</f>
        <v/>
      </c>
      <c r="M505" s="18">
        <f>IF(L505="","",IF(K505="ملغي",0,ROUND(H505*N(J505),2)))</f>
        <v/>
      </c>
      <c r="N505" s="18">
        <f>IF(L505="","",ROUND(L505-M505,2))</f>
        <v/>
      </c>
      <c r="O505" s="18">
        <f>IF(A505&amp;""="","",SUMIFS('الدفعات'!$C$6:$C$2005,'الدفعات'!$B$6:$B$2005,A505&amp;""))</f>
        <v/>
      </c>
      <c r="P505" s="18">
        <f>IF(L505="","",IF(K505="ملغي","",ROUND(L505-O505,2)))</f>
        <v/>
      </c>
      <c r="Q505" s="6">
        <f>IF(A505&amp;""="","",IF(L505="","بيانات ناقصة",IF(K505="ملغي",IF(O505&gt;0,"ملغي - يُراجع المدفوع","ملغي"),IF(P505&gt;0,IF(O505=0,"لم يدفع","دفع جزءًا"),IF(P505&lt;0,"مدفوع زيادة","مسدد")))))</f>
        <v/>
      </c>
      <c r="R505" s="19">
        <f>IF(OR(A505&amp;""="",NOT(ISNUMBER(G505))),"",G505-'الإعدادات'!$B$4)</f>
        <v/>
      </c>
      <c r="S505" s="6">
        <f>IF(OR(R505="",K505="ملغي"),"",IF(N(P505)&lt;=0,"",IF(R505&lt;0,"سافر وعليه متبقي",IF(R505&lt;='الإعدادات'!$B$5,"سفر قريب ومتبقي",""))))</f>
        <v/>
      </c>
      <c r="T505" s="19">
        <f>IF(ISNUMBER(P505),IF(P505&gt;0,COUNTIFS($P$6:$P$1005,"&gt;"&amp;P505)+COUNTIFS($P$6:P505,P505),""),"")</f>
        <v/>
      </c>
    </row>
    <row r="506">
      <c r="A506" s="5" t="n"/>
      <c r="B506" s="13" t="n"/>
      <c r="C506" s="5" t="n"/>
      <c r="D506" s="16" t="n"/>
      <c r="E506" s="5" t="n"/>
      <c r="F506" s="5" t="n"/>
      <c r="G506" s="13" t="n"/>
      <c r="H506" s="14" t="n"/>
      <c r="I506" s="17" t="n"/>
      <c r="J506" s="17" t="n"/>
      <c r="K506" s="5" t="n"/>
      <c r="L506" s="18">
        <f>IF(OR(A506&amp;""="",NOT(ISNUMBER(H506)),NOT(ISNUMBER(I506))),"",IF(K506="ملغي",0,ROUND(H506*I506,2)))</f>
        <v/>
      </c>
      <c r="M506" s="18">
        <f>IF(L506="","",IF(K506="ملغي",0,ROUND(H506*N(J506),2)))</f>
        <v/>
      </c>
      <c r="N506" s="18">
        <f>IF(L506="","",ROUND(L506-M506,2))</f>
        <v/>
      </c>
      <c r="O506" s="18">
        <f>IF(A506&amp;""="","",SUMIFS('الدفعات'!$C$6:$C$2005,'الدفعات'!$B$6:$B$2005,A506&amp;""))</f>
        <v/>
      </c>
      <c r="P506" s="18">
        <f>IF(L506="","",IF(K506="ملغي","",ROUND(L506-O506,2)))</f>
        <v/>
      </c>
      <c r="Q506" s="6">
        <f>IF(A506&amp;""="","",IF(L506="","بيانات ناقصة",IF(K506="ملغي",IF(O506&gt;0,"ملغي - يُراجع المدفوع","ملغي"),IF(P506&gt;0,IF(O506=0,"لم يدفع","دفع جزءًا"),IF(P506&lt;0,"مدفوع زيادة","مسدد")))))</f>
        <v/>
      </c>
      <c r="R506" s="19">
        <f>IF(OR(A506&amp;""="",NOT(ISNUMBER(G506))),"",G506-'الإعدادات'!$B$4)</f>
        <v/>
      </c>
      <c r="S506" s="6">
        <f>IF(OR(R506="",K506="ملغي"),"",IF(N(P506)&lt;=0,"",IF(R506&lt;0,"سافر وعليه متبقي",IF(R506&lt;='الإعدادات'!$B$5,"سفر قريب ومتبقي",""))))</f>
        <v/>
      </c>
      <c r="T506" s="19">
        <f>IF(ISNUMBER(P506),IF(P506&gt;0,COUNTIFS($P$6:$P$1005,"&gt;"&amp;P506)+COUNTIFS($P$6:P506,P506),""),"")</f>
        <v/>
      </c>
    </row>
    <row r="507">
      <c r="A507" s="5" t="n"/>
      <c r="B507" s="13" t="n"/>
      <c r="C507" s="5" t="n"/>
      <c r="D507" s="16" t="n"/>
      <c r="E507" s="5" t="n"/>
      <c r="F507" s="5" t="n"/>
      <c r="G507" s="13" t="n"/>
      <c r="H507" s="14" t="n"/>
      <c r="I507" s="17" t="n"/>
      <c r="J507" s="17" t="n"/>
      <c r="K507" s="5" t="n"/>
      <c r="L507" s="18">
        <f>IF(OR(A507&amp;""="",NOT(ISNUMBER(H507)),NOT(ISNUMBER(I507))),"",IF(K507="ملغي",0,ROUND(H507*I507,2)))</f>
        <v/>
      </c>
      <c r="M507" s="18">
        <f>IF(L507="","",IF(K507="ملغي",0,ROUND(H507*N(J507),2)))</f>
        <v/>
      </c>
      <c r="N507" s="18">
        <f>IF(L507="","",ROUND(L507-M507,2))</f>
        <v/>
      </c>
      <c r="O507" s="18">
        <f>IF(A507&amp;""="","",SUMIFS('الدفعات'!$C$6:$C$2005,'الدفعات'!$B$6:$B$2005,A507&amp;""))</f>
        <v/>
      </c>
      <c r="P507" s="18">
        <f>IF(L507="","",IF(K507="ملغي","",ROUND(L507-O507,2)))</f>
        <v/>
      </c>
      <c r="Q507" s="6">
        <f>IF(A507&amp;""="","",IF(L507="","بيانات ناقصة",IF(K507="ملغي",IF(O507&gt;0,"ملغي - يُراجع المدفوع","ملغي"),IF(P507&gt;0,IF(O507=0,"لم يدفع","دفع جزءًا"),IF(P507&lt;0,"مدفوع زيادة","مسدد")))))</f>
        <v/>
      </c>
      <c r="R507" s="19">
        <f>IF(OR(A507&amp;""="",NOT(ISNUMBER(G507))),"",G507-'الإعدادات'!$B$4)</f>
        <v/>
      </c>
      <c r="S507" s="6">
        <f>IF(OR(R507="",K507="ملغي"),"",IF(N(P507)&lt;=0,"",IF(R507&lt;0,"سافر وعليه متبقي",IF(R507&lt;='الإعدادات'!$B$5,"سفر قريب ومتبقي",""))))</f>
        <v/>
      </c>
      <c r="T507" s="19">
        <f>IF(ISNUMBER(P507),IF(P507&gt;0,COUNTIFS($P$6:$P$1005,"&gt;"&amp;P507)+COUNTIFS($P$6:P507,P507),""),"")</f>
        <v/>
      </c>
    </row>
    <row r="508">
      <c r="A508" s="5" t="n"/>
      <c r="B508" s="13" t="n"/>
      <c r="C508" s="5" t="n"/>
      <c r="D508" s="16" t="n"/>
      <c r="E508" s="5" t="n"/>
      <c r="F508" s="5" t="n"/>
      <c r="G508" s="13" t="n"/>
      <c r="H508" s="14" t="n"/>
      <c r="I508" s="17" t="n"/>
      <c r="J508" s="17" t="n"/>
      <c r="K508" s="5" t="n"/>
      <c r="L508" s="18">
        <f>IF(OR(A508&amp;""="",NOT(ISNUMBER(H508)),NOT(ISNUMBER(I508))),"",IF(K508="ملغي",0,ROUND(H508*I508,2)))</f>
        <v/>
      </c>
      <c r="M508" s="18">
        <f>IF(L508="","",IF(K508="ملغي",0,ROUND(H508*N(J508),2)))</f>
        <v/>
      </c>
      <c r="N508" s="18">
        <f>IF(L508="","",ROUND(L508-M508,2))</f>
        <v/>
      </c>
      <c r="O508" s="18">
        <f>IF(A508&amp;""="","",SUMIFS('الدفعات'!$C$6:$C$2005,'الدفعات'!$B$6:$B$2005,A508&amp;""))</f>
        <v/>
      </c>
      <c r="P508" s="18">
        <f>IF(L508="","",IF(K508="ملغي","",ROUND(L508-O508,2)))</f>
        <v/>
      </c>
      <c r="Q508" s="6">
        <f>IF(A508&amp;""="","",IF(L508="","بيانات ناقصة",IF(K508="ملغي",IF(O508&gt;0,"ملغي - يُراجع المدفوع","ملغي"),IF(P508&gt;0,IF(O508=0,"لم يدفع","دفع جزءًا"),IF(P508&lt;0,"مدفوع زيادة","مسدد")))))</f>
        <v/>
      </c>
      <c r="R508" s="19">
        <f>IF(OR(A508&amp;""="",NOT(ISNUMBER(G508))),"",G508-'الإعدادات'!$B$4)</f>
        <v/>
      </c>
      <c r="S508" s="6">
        <f>IF(OR(R508="",K508="ملغي"),"",IF(N(P508)&lt;=0,"",IF(R508&lt;0,"سافر وعليه متبقي",IF(R508&lt;='الإعدادات'!$B$5,"سفر قريب ومتبقي",""))))</f>
        <v/>
      </c>
      <c r="T508" s="19">
        <f>IF(ISNUMBER(P508),IF(P508&gt;0,COUNTIFS($P$6:$P$1005,"&gt;"&amp;P508)+COUNTIFS($P$6:P508,P508),""),"")</f>
        <v/>
      </c>
    </row>
    <row r="509">
      <c r="A509" s="5" t="n"/>
      <c r="B509" s="13" t="n"/>
      <c r="C509" s="5" t="n"/>
      <c r="D509" s="16" t="n"/>
      <c r="E509" s="5" t="n"/>
      <c r="F509" s="5" t="n"/>
      <c r="G509" s="13" t="n"/>
      <c r="H509" s="14" t="n"/>
      <c r="I509" s="17" t="n"/>
      <c r="J509" s="17" t="n"/>
      <c r="K509" s="5" t="n"/>
      <c r="L509" s="18">
        <f>IF(OR(A509&amp;""="",NOT(ISNUMBER(H509)),NOT(ISNUMBER(I509))),"",IF(K509="ملغي",0,ROUND(H509*I509,2)))</f>
        <v/>
      </c>
      <c r="M509" s="18">
        <f>IF(L509="","",IF(K509="ملغي",0,ROUND(H509*N(J509),2)))</f>
        <v/>
      </c>
      <c r="N509" s="18">
        <f>IF(L509="","",ROUND(L509-M509,2))</f>
        <v/>
      </c>
      <c r="O509" s="18">
        <f>IF(A509&amp;""="","",SUMIFS('الدفعات'!$C$6:$C$2005,'الدفعات'!$B$6:$B$2005,A509&amp;""))</f>
        <v/>
      </c>
      <c r="P509" s="18">
        <f>IF(L509="","",IF(K509="ملغي","",ROUND(L509-O509,2)))</f>
        <v/>
      </c>
      <c r="Q509" s="6">
        <f>IF(A509&amp;""="","",IF(L509="","بيانات ناقصة",IF(K509="ملغي",IF(O509&gt;0,"ملغي - يُراجع المدفوع","ملغي"),IF(P509&gt;0,IF(O509=0,"لم يدفع","دفع جزءًا"),IF(P509&lt;0,"مدفوع زيادة","مسدد")))))</f>
        <v/>
      </c>
      <c r="R509" s="19">
        <f>IF(OR(A509&amp;""="",NOT(ISNUMBER(G509))),"",G509-'الإعدادات'!$B$4)</f>
        <v/>
      </c>
      <c r="S509" s="6">
        <f>IF(OR(R509="",K509="ملغي"),"",IF(N(P509)&lt;=0,"",IF(R509&lt;0,"سافر وعليه متبقي",IF(R509&lt;='الإعدادات'!$B$5,"سفر قريب ومتبقي",""))))</f>
        <v/>
      </c>
      <c r="T509" s="19">
        <f>IF(ISNUMBER(P509),IF(P509&gt;0,COUNTIFS($P$6:$P$1005,"&gt;"&amp;P509)+COUNTIFS($P$6:P509,P509),""),"")</f>
        <v/>
      </c>
    </row>
    <row r="510">
      <c r="A510" s="5" t="n"/>
      <c r="B510" s="13" t="n"/>
      <c r="C510" s="5" t="n"/>
      <c r="D510" s="16" t="n"/>
      <c r="E510" s="5" t="n"/>
      <c r="F510" s="5" t="n"/>
      <c r="G510" s="13" t="n"/>
      <c r="H510" s="14" t="n"/>
      <c r="I510" s="17" t="n"/>
      <c r="J510" s="17" t="n"/>
      <c r="K510" s="5" t="n"/>
      <c r="L510" s="18">
        <f>IF(OR(A510&amp;""="",NOT(ISNUMBER(H510)),NOT(ISNUMBER(I510))),"",IF(K510="ملغي",0,ROUND(H510*I510,2)))</f>
        <v/>
      </c>
      <c r="M510" s="18">
        <f>IF(L510="","",IF(K510="ملغي",0,ROUND(H510*N(J510),2)))</f>
        <v/>
      </c>
      <c r="N510" s="18">
        <f>IF(L510="","",ROUND(L510-M510,2))</f>
        <v/>
      </c>
      <c r="O510" s="18">
        <f>IF(A510&amp;""="","",SUMIFS('الدفعات'!$C$6:$C$2005,'الدفعات'!$B$6:$B$2005,A510&amp;""))</f>
        <v/>
      </c>
      <c r="P510" s="18">
        <f>IF(L510="","",IF(K510="ملغي","",ROUND(L510-O510,2)))</f>
        <v/>
      </c>
      <c r="Q510" s="6">
        <f>IF(A510&amp;""="","",IF(L510="","بيانات ناقصة",IF(K510="ملغي",IF(O510&gt;0,"ملغي - يُراجع المدفوع","ملغي"),IF(P510&gt;0,IF(O510=0,"لم يدفع","دفع جزءًا"),IF(P510&lt;0,"مدفوع زيادة","مسدد")))))</f>
        <v/>
      </c>
      <c r="R510" s="19">
        <f>IF(OR(A510&amp;""="",NOT(ISNUMBER(G510))),"",G510-'الإعدادات'!$B$4)</f>
        <v/>
      </c>
      <c r="S510" s="6">
        <f>IF(OR(R510="",K510="ملغي"),"",IF(N(P510)&lt;=0,"",IF(R510&lt;0,"سافر وعليه متبقي",IF(R510&lt;='الإعدادات'!$B$5,"سفر قريب ومتبقي",""))))</f>
        <v/>
      </c>
      <c r="T510" s="19">
        <f>IF(ISNUMBER(P510),IF(P510&gt;0,COUNTIFS($P$6:$P$1005,"&gt;"&amp;P510)+COUNTIFS($P$6:P510,P510),""),"")</f>
        <v/>
      </c>
    </row>
    <row r="511">
      <c r="A511" s="5" t="n"/>
      <c r="B511" s="13" t="n"/>
      <c r="C511" s="5" t="n"/>
      <c r="D511" s="16" t="n"/>
      <c r="E511" s="5" t="n"/>
      <c r="F511" s="5" t="n"/>
      <c r="G511" s="13" t="n"/>
      <c r="H511" s="14" t="n"/>
      <c r="I511" s="17" t="n"/>
      <c r="J511" s="17" t="n"/>
      <c r="K511" s="5" t="n"/>
      <c r="L511" s="18">
        <f>IF(OR(A511&amp;""="",NOT(ISNUMBER(H511)),NOT(ISNUMBER(I511))),"",IF(K511="ملغي",0,ROUND(H511*I511,2)))</f>
        <v/>
      </c>
      <c r="M511" s="18">
        <f>IF(L511="","",IF(K511="ملغي",0,ROUND(H511*N(J511),2)))</f>
        <v/>
      </c>
      <c r="N511" s="18">
        <f>IF(L511="","",ROUND(L511-M511,2))</f>
        <v/>
      </c>
      <c r="O511" s="18">
        <f>IF(A511&amp;""="","",SUMIFS('الدفعات'!$C$6:$C$2005,'الدفعات'!$B$6:$B$2005,A511&amp;""))</f>
        <v/>
      </c>
      <c r="P511" s="18">
        <f>IF(L511="","",IF(K511="ملغي","",ROUND(L511-O511,2)))</f>
        <v/>
      </c>
      <c r="Q511" s="6">
        <f>IF(A511&amp;""="","",IF(L511="","بيانات ناقصة",IF(K511="ملغي",IF(O511&gt;0,"ملغي - يُراجع المدفوع","ملغي"),IF(P511&gt;0,IF(O511=0,"لم يدفع","دفع جزءًا"),IF(P511&lt;0,"مدفوع زيادة","مسدد")))))</f>
        <v/>
      </c>
      <c r="R511" s="19">
        <f>IF(OR(A511&amp;""="",NOT(ISNUMBER(G511))),"",G511-'الإعدادات'!$B$4)</f>
        <v/>
      </c>
      <c r="S511" s="6">
        <f>IF(OR(R511="",K511="ملغي"),"",IF(N(P511)&lt;=0,"",IF(R511&lt;0,"سافر وعليه متبقي",IF(R511&lt;='الإعدادات'!$B$5,"سفر قريب ومتبقي",""))))</f>
        <v/>
      </c>
      <c r="T511" s="19">
        <f>IF(ISNUMBER(P511),IF(P511&gt;0,COUNTIFS($P$6:$P$1005,"&gt;"&amp;P511)+COUNTIFS($P$6:P511,P511),""),"")</f>
        <v/>
      </c>
    </row>
    <row r="512">
      <c r="A512" s="5" t="n"/>
      <c r="B512" s="13" t="n"/>
      <c r="C512" s="5" t="n"/>
      <c r="D512" s="16" t="n"/>
      <c r="E512" s="5" t="n"/>
      <c r="F512" s="5" t="n"/>
      <c r="G512" s="13" t="n"/>
      <c r="H512" s="14" t="n"/>
      <c r="I512" s="17" t="n"/>
      <c r="J512" s="17" t="n"/>
      <c r="K512" s="5" t="n"/>
      <c r="L512" s="18">
        <f>IF(OR(A512&amp;""="",NOT(ISNUMBER(H512)),NOT(ISNUMBER(I512))),"",IF(K512="ملغي",0,ROUND(H512*I512,2)))</f>
        <v/>
      </c>
      <c r="M512" s="18">
        <f>IF(L512="","",IF(K512="ملغي",0,ROUND(H512*N(J512),2)))</f>
        <v/>
      </c>
      <c r="N512" s="18">
        <f>IF(L512="","",ROUND(L512-M512,2))</f>
        <v/>
      </c>
      <c r="O512" s="18">
        <f>IF(A512&amp;""="","",SUMIFS('الدفعات'!$C$6:$C$2005,'الدفعات'!$B$6:$B$2005,A512&amp;""))</f>
        <v/>
      </c>
      <c r="P512" s="18">
        <f>IF(L512="","",IF(K512="ملغي","",ROUND(L512-O512,2)))</f>
        <v/>
      </c>
      <c r="Q512" s="6">
        <f>IF(A512&amp;""="","",IF(L512="","بيانات ناقصة",IF(K512="ملغي",IF(O512&gt;0,"ملغي - يُراجع المدفوع","ملغي"),IF(P512&gt;0,IF(O512=0,"لم يدفع","دفع جزءًا"),IF(P512&lt;0,"مدفوع زيادة","مسدد")))))</f>
        <v/>
      </c>
      <c r="R512" s="19">
        <f>IF(OR(A512&amp;""="",NOT(ISNUMBER(G512))),"",G512-'الإعدادات'!$B$4)</f>
        <v/>
      </c>
      <c r="S512" s="6">
        <f>IF(OR(R512="",K512="ملغي"),"",IF(N(P512)&lt;=0,"",IF(R512&lt;0,"سافر وعليه متبقي",IF(R512&lt;='الإعدادات'!$B$5,"سفر قريب ومتبقي",""))))</f>
        <v/>
      </c>
      <c r="T512" s="19">
        <f>IF(ISNUMBER(P512),IF(P512&gt;0,COUNTIFS($P$6:$P$1005,"&gt;"&amp;P512)+COUNTIFS($P$6:P512,P512),""),"")</f>
        <v/>
      </c>
    </row>
    <row r="513">
      <c r="A513" s="5" t="n"/>
      <c r="B513" s="13" t="n"/>
      <c r="C513" s="5" t="n"/>
      <c r="D513" s="16" t="n"/>
      <c r="E513" s="5" t="n"/>
      <c r="F513" s="5" t="n"/>
      <c r="G513" s="13" t="n"/>
      <c r="H513" s="14" t="n"/>
      <c r="I513" s="17" t="n"/>
      <c r="J513" s="17" t="n"/>
      <c r="K513" s="5" t="n"/>
      <c r="L513" s="18">
        <f>IF(OR(A513&amp;""="",NOT(ISNUMBER(H513)),NOT(ISNUMBER(I513))),"",IF(K513="ملغي",0,ROUND(H513*I513,2)))</f>
        <v/>
      </c>
      <c r="M513" s="18">
        <f>IF(L513="","",IF(K513="ملغي",0,ROUND(H513*N(J513),2)))</f>
        <v/>
      </c>
      <c r="N513" s="18">
        <f>IF(L513="","",ROUND(L513-M513,2))</f>
        <v/>
      </c>
      <c r="O513" s="18">
        <f>IF(A513&amp;""="","",SUMIFS('الدفعات'!$C$6:$C$2005,'الدفعات'!$B$6:$B$2005,A513&amp;""))</f>
        <v/>
      </c>
      <c r="P513" s="18">
        <f>IF(L513="","",IF(K513="ملغي","",ROUND(L513-O513,2)))</f>
        <v/>
      </c>
      <c r="Q513" s="6">
        <f>IF(A513&amp;""="","",IF(L513="","بيانات ناقصة",IF(K513="ملغي",IF(O513&gt;0,"ملغي - يُراجع المدفوع","ملغي"),IF(P513&gt;0,IF(O513=0,"لم يدفع","دفع جزءًا"),IF(P513&lt;0,"مدفوع زيادة","مسدد")))))</f>
        <v/>
      </c>
      <c r="R513" s="19">
        <f>IF(OR(A513&amp;""="",NOT(ISNUMBER(G513))),"",G513-'الإعدادات'!$B$4)</f>
        <v/>
      </c>
      <c r="S513" s="6">
        <f>IF(OR(R513="",K513="ملغي"),"",IF(N(P513)&lt;=0,"",IF(R513&lt;0,"سافر وعليه متبقي",IF(R513&lt;='الإعدادات'!$B$5,"سفر قريب ومتبقي",""))))</f>
        <v/>
      </c>
      <c r="T513" s="19">
        <f>IF(ISNUMBER(P513),IF(P513&gt;0,COUNTIFS($P$6:$P$1005,"&gt;"&amp;P513)+COUNTIFS($P$6:P513,P513),""),"")</f>
        <v/>
      </c>
    </row>
    <row r="514">
      <c r="A514" s="5" t="n"/>
      <c r="B514" s="13" t="n"/>
      <c r="C514" s="5" t="n"/>
      <c r="D514" s="16" t="n"/>
      <c r="E514" s="5" t="n"/>
      <c r="F514" s="5" t="n"/>
      <c r="G514" s="13" t="n"/>
      <c r="H514" s="14" t="n"/>
      <c r="I514" s="17" t="n"/>
      <c r="J514" s="17" t="n"/>
      <c r="K514" s="5" t="n"/>
      <c r="L514" s="18">
        <f>IF(OR(A514&amp;""="",NOT(ISNUMBER(H514)),NOT(ISNUMBER(I514))),"",IF(K514="ملغي",0,ROUND(H514*I514,2)))</f>
        <v/>
      </c>
      <c r="M514" s="18">
        <f>IF(L514="","",IF(K514="ملغي",0,ROUND(H514*N(J514),2)))</f>
        <v/>
      </c>
      <c r="N514" s="18">
        <f>IF(L514="","",ROUND(L514-M514,2))</f>
        <v/>
      </c>
      <c r="O514" s="18">
        <f>IF(A514&amp;""="","",SUMIFS('الدفعات'!$C$6:$C$2005,'الدفعات'!$B$6:$B$2005,A514&amp;""))</f>
        <v/>
      </c>
      <c r="P514" s="18">
        <f>IF(L514="","",IF(K514="ملغي","",ROUND(L514-O514,2)))</f>
        <v/>
      </c>
      <c r="Q514" s="6">
        <f>IF(A514&amp;""="","",IF(L514="","بيانات ناقصة",IF(K514="ملغي",IF(O514&gt;0,"ملغي - يُراجع المدفوع","ملغي"),IF(P514&gt;0,IF(O514=0,"لم يدفع","دفع جزءًا"),IF(P514&lt;0,"مدفوع زيادة","مسدد")))))</f>
        <v/>
      </c>
      <c r="R514" s="19">
        <f>IF(OR(A514&amp;""="",NOT(ISNUMBER(G514))),"",G514-'الإعدادات'!$B$4)</f>
        <v/>
      </c>
      <c r="S514" s="6">
        <f>IF(OR(R514="",K514="ملغي"),"",IF(N(P514)&lt;=0,"",IF(R514&lt;0,"سافر وعليه متبقي",IF(R514&lt;='الإعدادات'!$B$5,"سفر قريب ومتبقي",""))))</f>
        <v/>
      </c>
      <c r="T514" s="19">
        <f>IF(ISNUMBER(P514),IF(P514&gt;0,COUNTIFS($P$6:$P$1005,"&gt;"&amp;P514)+COUNTIFS($P$6:P514,P514),""),"")</f>
        <v/>
      </c>
    </row>
    <row r="515">
      <c r="A515" s="5" t="n"/>
      <c r="B515" s="13" t="n"/>
      <c r="C515" s="5" t="n"/>
      <c r="D515" s="16" t="n"/>
      <c r="E515" s="5" t="n"/>
      <c r="F515" s="5" t="n"/>
      <c r="G515" s="13" t="n"/>
      <c r="H515" s="14" t="n"/>
      <c r="I515" s="17" t="n"/>
      <c r="J515" s="17" t="n"/>
      <c r="K515" s="5" t="n"/>
      <c r="L515" s="18">
        <f>IF(OR(A515&amp;""="",NOT(ISNUMBER(H515)),NOT(ISNUMBER(I515))),"",IF(K515="ملغي",0,ROUND(H515*I515,2)))</f>
        <v/>
      </c>
      <c r="M515" s="18">
        <f>IF(L515="","",IF(K515="ملغي",0,ROUND(H515*N(J515),2)))</f>
        <v/>
      </c>
      <c r="N515" s="18">
        <f>IF(L515="","",ROUND(L515-M515,2))</f>
        <v/>
      </c>
      <c r="O515" s="18">
        <f>IF(A515&amp;""="","",SUMIFS('الدفعات'!$C$6:$C$2005,'الدفعات'!$B$6:$B$2005,A515&amp;""))</f>
        <v/>
      </c>
      <c r="P515" s="18">
        <f>IF(L515="","",IF(K515="ملغي","",ROUND(L515-O515,2)))</f>
        <v/>
      </c>
      <c r="Q515" s="6">
        <f>IF(A515&amp;""="","",IF(L515="","بيانات ناقصة",IF(K515="ملغي",IF(O515&gt;0,"ملغي - يُراجع المدفوع","ملغي"),IF(P515&gt;0,IF(O515=0,"لم يدفع","دفع جزءًا"),IF(P515&lt;0,"مدفوع زيادة","مسدد")))))</f>
        <v/>
      </c>
      <c r="R515" s="19">
        <f>IF(OR(A515&amp;""="",NOT(ISNUMBER(G515))),"",G515-'الإعدادات'!$B$4)</f>
        <v/>
      </c>
      <c r="S515" s="6">
        <f>IF(OR(R515="",K515="ملغي"),"",IF(N(P515)&lt;=0,"",IF(R515&lt;0,"سافر وعليه متبقي",IF(R515&lt;='الإعدادات'!$B$5,"سفر قريب ومتبقي",""))))</f>
        <v/>
      </c>
      <c r="T515" s="19">
        <f>IF(ISNUMBER(P515),IF(P515&gt;0,COUNTIFS($P$6:$P$1005,"&gt;"&amp;P515)+COUNTIFS($P$6:P515,P515),""),"")</f>
        <v/>
      </c>
    </row>
    <row r="516">
      <c r="A516" s="5" t="n"/>
      <c r="B516" s="13" t="n"/>
      <c r="C516" s="5" t="n"/>
      <c r="D516" s="16" t="n"/>
      <c r="E516" s="5" t="n"/>
      <c r="F516" s="5" t="n"/>
      <c r="G516" s="13" t="n"/>
      <c r="H516" s="14" t="n"/>
      <c r="I516" s="17" t="n"/>
      <c r="J516" s="17" t="n"/>
      <c r="K516" s="5" t="n"/>
      <c r="L516" s="18">
        <f>IF(OR(A516&amp;""="",NOT(ISNUMBER(H516)),NOT(ISNUMBER(I516))),"",IF(K516="ملغي",0,ROUND(H516*I516,2)))</f>
        <v/>
      </c>
      <c r="M516" s="18">
        <f>IF(L516="","",IF(K516="ملغي",0,ROUND(H516*N(J516),2)))</f>
        <v/>
      </c>
      <c r="N516" s="18">
        <f>IF(L516="","",ROUND(L516-M516,2))</f>
        <v/>
      </c>
      <c r="O516" s="18">
        <f>IF(A516&amp;""="","",SUMIFS('الدفعات'!$C$6:$C$2005,'الدفعات'!$B$6:$B$2005,A516&amp;""))</f>
        <v/>
      </c>
      <c r="P516" s="18">
        <f>IF(L516="","",IF(K516="ملغي","",ROUND(L516-O516,2)))</f>
        <v/>
      </c>
      <c r="Q516" s="6">
        <f>IF(A516&amp;""="","",IF(L516="","بيانات ناقصة",IF(K516="ملغي",IF(O516&gt;0,"ملغي - يُراجع المدفوع","ملغي"),IF(P516&gt;0,IF(O516=0,"لم يدفع","دفع جزءًا"),IF(P516&lt;0,"مدفوع زيادة","مسدد")))))</f>
        <v/>
      </c>
      <c r="R516" s="19">
        <f>IF(OR(A516&amp;""="",NOT(ISNUMBER(G516))),"",G516-'الإعدادات'!$B$4)</f>
        <v/>
      </c>
      <c r="S516" s="6">
        <f>IF(OR(R516="",K516="ملغي"),"",IF(N(P516)&lt;=0,"",IF(R516&lt;0,"سافر وعليه متبقي",IF(R516&lt;='الإعدادات'!$B$5,"سفر قريب ومتبقي",""))))</f>
        <v/>
      </c>
      <c r="T516" s="19">
        <f>IF(ISNUMBER(P516),IF(P516&gt;0,COUNTIFS($P$6:$P$1005,"&gt;"&amp;P516)+COUNTIFS($P$6:P516,P516),""),"")</f>
        <v/>
      </c>
    </row>
    <row r="517">
      <c r="A517" s="5" t="n"/>
      <c r="B517" s="13" t="n"/>
      <c r="C517" s="5" t="n"/>
      <c r="D517" s="16" t="n"/>
      <c r="E517" s="5" t="n"/>
      <c r="F517" s="5" t="n"/>
      <c r="G517" s="13" t="n"/>
      <c r="H517" s="14" t="n"/>
      <c r="I517" s="17" t="n"/>
      <c r="J517" s="17" t="n"/>
      <c r="K517" s="5" t="n"/>
      <c r="L517" s="18">
        <f>IF(OR(A517&amp;""="",NOT(ISNUMBER(H517)),NOT(ISNUMBER(I517))),"",IF(K517="ملغي",0,ROUND(H517*I517,2)))</f>
        <v/>
      </c>
      <c r="M517" s="18">
        <f>IF(L517="","",IF(K517="ملغي",0,ROUND(H517*N(J517),2)))</f>
        <v/>
      </c>
      <c r="N517" s="18">
        <f>IF(L517="","",ROUND(L517-M517,2))</f>
        <v/>
      </c>
      <c r="O517" s="18">
        <f>IF(A517&amp;""="","",SUMIFS('الدفعات'!$C$6:$C$2005,'الدفعات'!$B$6:$B$2005,A517&amp;""))</f>
        <v/>
      </c>
      <c r="P517" s="18">
        <f>IF(L517="","",IF(K517="ملغي","",ROUND(L517-O517,2)))</f>
        <v/>
      </c>
      <c r="Q517" s="6">
        <f>IF(A517&amp;""="","",IF(L517="","بيانات ناقصة",IF(K517="ملغي",IF(O517&gt;0,"ملغي - يُراجع المدفوع","ملغي"),IF(P517&gt;0,IF(O517=0,"لم يدفع","دفع جزءًا"),IF(P517&lt;0,"مدفوع زيادة","مسدد")))))</f>
        <v/>
      </c>
      <c r="R517" s="19">
        <f>IF(OR(A517&amp;""="",NOT(ISNUMBER(G517))),"",G517-'الإعدادات'!$B$4)</f>
        <v/>
      </c>
      <c r="S517" s="6">
        <f>IF(OR(R517="",K517="ملغي"),"",IF(N(P517)&lt;=0,"",IF(R517&lt;0,"سافر وعليه متبقي",IF(R517&lt;='الإعدادات'!$B$5,"سفر قريب ومتبقي",""))))</f>
        <v/>
      </c>
      <c r="T517" s="19">
        <f>IF(ISNUMBER(P517),IF(P517&gt;0,COUNTIFS($P$6:$P$1005,"&gt;"&amp;P517)+COUNTIFS($P$6:P517,P517),""),"")</f>
        <v/>
      </c>
    </row>
    <row r="518">
      <c r="A518" s="5" t="n"/>
      <c r="B518" s="13" t="n"/>
      <c r="C518" s="5" t="n"/>
      <c r="D518" s="16" t="n"/>
      <c r="E518" s="5" t="n"/>
      <c r="F518" s="5" t="n"/>
      <c r="G518" s="13" t="n"/>
      <c r="H518" s="14" t="n"/>
      <c r="I518" s="17" t="n"/>
      <c r="J518" s="17" t="n"/>
      <c r="K518" s="5" t="n"/>
      <c r="L518" s="18">
        <f>IF(OR(A518&amp;""="",NOT(ISNUMBER(H518)),NOT(ISNUMBER(I518))),"",IF(K518="ملغي",0,ROUND(H518*I518,2)))</f>
        <v/>
      </c>
      <c r="M518" s="18">
        <f>IF(L518="","",IF(K518="ملغي",0,ROUND(H518*N(J518),2)))</f>
        <v/>
      </c>
      <c r="N518" s="18">
        <f>IF(L518="","",ROUND(L518-M518,2))</f>
        <v/>
      </c>
      <c r="O518" s="18">
        <f>IF(A518&amp;""="","",SUMIFS('الدفعات'!$C$6:$C$2005,'الدفعات'!$B$6:$B$2005,A518&amp;""))</f>
        <v/>
      </c>
      <c r="P518" s="18">
        <f>IF(L518="","",IF(K518="ملغي","",ROUND(L518-O518,2)))</f>
        <v/>
      </c>
      <c r="Q518" s="6">
        <f>IF(A518&amp;""="","",IF(L518="","بيانات ناقصة",IF(K518="ملغي",IF(O518&gt;0,"ملغي - يُراجع المدفوع","ملغي"),IF(P518&gt;0,IF(O518=0,"لم يدفع","دفع جزءًا"),IF(P518&lt;0,"مدفوع زيادة","مسدد")))))</f>
        <v/>
      </c>
      <c r="R518" s="19">
        <f>IF(OR(A518&amp;""="",NOT(ISNUMBER(G518))),"",G518-'الإعدادات'!$B$4)</f>
        <v/>
      </c>
      <c r="S518" s="6">
        <f>IF(OR(R518="",K518="ملغي"),"",IF(N(P518)&lt;=0,"",IF(R518&lt;0,"سافر وعليه متبقي",IF(R518&lt;='الإعدادات'!$B$5,"سفر قريب ومتبقي",""))))</f>
        <v/>
      </c>
      <c r="T518" s="19">
        <f>IF(ISNUMBER(P518),IF(P518&gt;0,COUNTIFS($P$6:$P$1005,"&gt;"&amp;P518)+COUNTIFS($P$6:P518,P518),""),"")</f>
        <v/>
      </c>
    </row>
    <row r="519">
      <c r="A519" s="5" t="n"/>
      <c r="B519" s="13" t="n"/>
      <c r="C519" s="5" t="n"/>
      <c r="D519" s="16" t="n"/>
      <c r="E519" s="5" t="n"/>
      <c r="F519" s="5" t="n"/>
      <c r="G519" s="13" t="n"/>
      <c r="H519" s="14" t="n"/>
      <c r="I519" s="17" t="n"/>
      <c r="J519" s="17" t="n"/>
      <c r="K519" s="5" t="n"/>
      <c r="L519" s="18">
        <f>IF(OR(A519&amp;""="",NOT(ISNUMBER(H519)),NOT(ISNUMBER(I519))),"",IF(K519="ملغي",0,ROUND(H519*I519,2)))</f>
        <v/>
      </c>
      <c r="M519" s="18">
        <f>IF(L519="","",IF(K519="ملغي",0,ROUND(H519*N(J519),2)))</f>
        <v/>
      </c>
      <c r="N519" s="18">
        <f>IF(L519="","",ROUND(L519-M519,2))</f>
        <v/>
      </c>
      <c r="O519" s="18">
        <f>IF(A519&amp;""="","",SUMIFS('الدفعات'!$C$6:$C$2005,'الدفعات'!$B$6:$B$2005,A519&amp;""))</f>
        <v/>
      </c>
      <c r="P519" s="18">
        <f>IF(L519="","",IF(K519="ملغي","",ROUND(L519-O519,2)))</f>
        <v/>
      </c>
      <c r="Q519" s="6">
        <f>IF(A519&amp;""="","",IF(L519="","بيانات ناقصة",IF(K519="ملغي",IF(O519&gt;0,"ملغي - يُراجع المدفوع","ملغي"),IF(P519&gt;0,IF(O519=0,"لم يدفع","دفع جزءًا"),IF(P519&lt;0,"مدفوع زيادة","مسدد")))))</f>
        <v/>
      </c>
      <c r="R519" s="19">
        <f>IF(OR(A519&amp;""="",NOT(ISNUMBER(G519))),"",G519-'الإعدادات'!$B$4)</f>
        <v/>
      </c>
      <c r="S519" s="6">
        <f>IF(OR(R519="",K519="ملغي"),"",IF(N(P519)&lt;=0,"",IF(R519&lt;0,"سافر وعليه متبقي",IF(R519&lt;='الإعدادات'!$B$5,"سفر قريب ومتبقي",""))))</f>
        <v/>
      </c>
      <c r="T519" s="19">
        <f>IF(ISNUMBER(P519),IF(P519&gt;0,COUNTIFS($P$6:$P$1005,"&gt;"&amp;P519)+COUNTIFS($P$6:P519,P519),""),"")</f>
        <v/>
      </c>
    </row>
    <row r="520">
      <c r="A520" s="5" t="n"/>
      <c r="B520" s="13" t="n"/>
      <c r="C520" s="5" t="n"/>
      <c r="D520" s="16" t="n"/>
      <c r="E520" s="5" t="n"/>
      <c r="F520" s="5" t="n"/>
      <c r="G520" s="13" t="n"/>
      <c r="H520" s="14" t="n"/>
      <c r="I520" s="17" t="n"/>
      <c r="J520" s="17" t="n"/>
      <c r="K520" s="5" t="n"/>
      <c r="L520" s="18">
        <f>IF(OR(A520&amp;""="",NOT(ISNUMBER(H520)),NOT(ISNUMBER(I520))),"",IF(K520="ملغي",0,ROUND(H520*I520,2)))</f>
        <v/>
      </c>
      <c r="M520" s="18">
        <f>IF(L520="","",IF(K520="ملغي",0,ROUND(H520*N(J520),2)))</f>
        <v/>
      </c>
      <c r="N520" s="18">
        <f>IF(L520="","",ROUND(L520-M520,2))</f>
        <v/>
      </c>
      <c r="O520" s="18">
        <f>IF(A520&amp;""="","",SUMIFS('الدفعات'!$C$6:$C$2005,'الدفعات'!$B$6:$B$2005,A520&amp;""))</f>
        <v/>
      </c>
      <c r="P520" s="18">
        <f>IF(L520="","",IF(K520="ملغي","",ROUND(L520-O520,2)))</f>
        <v/>
      </c>
      <c r="Q520" s="6">
        <f>IF(A520&amp;""="","",IF(L520="","بيانات ناقصة",IF(K520="ملغي",IF(O520&gt;0,"ملغي - يُراجع المدفوع","ملغي"),IF(P520&gt;0,IF(O520=0,"لم يدفع","دفع جزءًا"),IF(P520&lt;0,"مدفوع زيادة","مسدد")))))</f>
        <v/>
      </c>
      <c r="R520" s="19">
        <f>IF(OR(A520&amp;""="",NOT(ISNUMBER(G520))),"",G520-'الإعدادات'!$B$4)</f>
        <v/>
      </c>
      <c r="S520" s="6">
        <f>IF(OR(R520="",K520="ملغي"),"",IF(N(P520)&lt;=0,"",IF(R520&lt;0,"سافر وعليه متبقي",IF(R520&lt;='الإعدادات'!$B$5,"سفر قريب ومتبقي",""))))</f>
        <v/>
      </c>
      <c r="T520" s="19">
        <f>IF(ISNUMBER(P520),IF(P520&gt;0,COUNTIFS($P$6:$P$1005,"&gt;"&amp;P520)+COUNTIFS($P$6:P520,P520),""),"")</f>
        <v/>
      </c>
    </row>
    <row r="521">
      <c r="A521" s="5" t="n"/>
      <c r="B521" s="13" t="n"/>
      <c r="C521" s="5" t="n"/>
      <c r="D521" s="16" t="n"/>
      <c r="E521" s="5" t="n"/>
      <c r="F521" s="5" t="n"/>
      <c r="G521" s="13" t="n"/>
      <c r="H521" s="14" t="n"/>
      <c r="I521" s="17" t="n"/>
      <c r="J521" s="17" t="n"/>
      <c r="K521" s="5" t="n"/>
      <c r="L521" s="18">
        <f>IF(OR(A521&amp;""="",NOT(ISNUMBER(H521)),NOT(ISNUMBER(I521))),"",IF(K521="ملغي",0,ROUND(H521*I521,2)))</f>
        <v/>
      </c>
      <c r="M521" s="18">
        <f>IF(L521="","",IF(K521="ملغي",0,ROUND(H521*N(J521),2)))</f>
        <v/>
      </c>
      <c r="N521" s="18">
        <f>IF(L521="","",ROUND(L521-M521,2))</f>
        <v/>
      </c>
      <c r="O521" s="18">
        <f>IF(A521&amp;""="","",SUMIFS('الدفعات'!$C$6:$C$2005,'الدفعات'!$B$6:$B$2005,A521&amp;""))</f>
        <v/>
      </c>
      <c r="P521" s="18">
        <f>IF(L521="","",IF(K521="ملغي","",ROUND(L521-O521,2)))</f>
        <v/>
      </c>
      <c r="Q521" s="6">
        <f>IF(A521&amp;""="","",IF(L521="","بيانات ناقصة",IF(K521="ملغي",IF(O521&gt;0,"ملغي - يُراجع المدفوع","ملغي"),IF(P521&gt;0,IF(O521=0,"لم يدفع","دفع جزءًا"),IF(P521&lt;0,"مدفوع زيادة","مسدد")))))</f>
        <v/>
      </c>
      <c r="R521" s="19">
        <f>IF(OR(A521&amp;""="",NOT(ISNUMBER(G521))),"",G521-'الإعدادات'!$B$4)</f>
        <v/>
      </c>
      <c r="S521" s="6">
        <f>IF(OR(R521="",K521="ملغي"),"",IF(N(P521)&lt;=0,"",IF(R521&lt;0,"سافر وعليه متبقي",IF(R521&lt;='الإعدادات'!$B$5,"سفر قريب ومتبقي",""))))</f>
        <v/>
      </c>
      <c r="T521" s="19">
        <f>IF(ISNUMBER(P521),IF(P521&gt;0,COUNTIFS($P$6:$P$1005,"&gt;"&amp;P521)+COUNTIFS($P$6:P521,P521),""),"")</f>
        <v/>
      </c>
    </row>
    <row r="522">
      <c r="A522" s="5" t="n"/>
      <c r="B522" s="13" t="n"/>
      <c r="C522" s="5" t="n"/>
      <c r="D522" s="16" t="n"/>
      <c r="E522" s="5" t="n"/>
      <c r="F522" s="5" t="n"/>
      <c r="G522" s="13" t="n"/>
      <c r="H522" s="14" t="n"/>
      <c r="I522" s="17" t="n"/>
      <c r="J522" s="17" t="n"/>
      <c r="K522" s="5" t="n"/>
      <c r="L522" s="18">
        <f>IF(OR(A522&amp;""="",NOT(ISNUMBER(H522)),NOT(ISNUMBER(I522))),"",IF(K522="ملغي",0,ROUND(H522*I522,2)))</f>
        <v/>
      </c>
      <c r="M522" s="18">
        <f>IF(L522="","",IF(K522="ملغي",0,ROUND(H522*N(J522),2)))</f>
        <v/>
      </c>
      <c r="N522" s="18">
        <f>IF(L522="","",ROUND(L522-M522,2))</f>
        <v/>
      </c>
      <c r="O522" s="18">
        <f>IF(A522&amp;""="","",SUMIFS('الدفعات'!$C$6:$C$2005,'الدفعات'!$B$6:$B$2005,A522&amp;""))</f>
        <v/>
      </c>
      <c r="P522" s="18">
        <f>IF(L522="","",IF(K522="ملغي","",ROUND(L522-O522,2)))</f>
        <v/>
      </c>
      <c r="Q522" s="6">
        <f>IF(A522&amp;""="","",IF(L522="","بيانات ناقصة",IF(K522="ملغي",IF(O522&gt;0,"ملغي - يُراجع المدفوع","ملغي"),IF(P522&gt;0,IF(O522=0,"لم يدفع","دفع جزءًا"),IF(P522&lt;0,"مدفوع زيادة","مسدد")))))</f>
        <v/>
      </c>
      <c r="R522" s="19">
        <f>IF(OR(A522&amp;""="",NOT(ISNUMBER(G522))),"",G522-'الإعدادات'!$B$4)</f>
        <v/>
      </c>
      <c r="S522" s="6">
        <f>IF(OR(R522="",K522="ملغي"),"",IF(N(P522)&lt;=0,"",IF(R522&lt;0,"سافر وعليه متبقي",IF(R522&lt;='الإعدادات'!$B$5,"سفر قريب ومتبقي",""))))</f>
        <v/>
      </c>
      <c r="T522" s="19">
        <f>IF(ISNUMBER(P522),IF(P522&gt;0,COUNTIFS($P$6:$P$1005,"&gt;"&amp;P522)+COUNTIFS($P$6:P522,P522),""),"")</f>
        <v/>
      </c>
    </row>
    <row r="523">
      <c r="A523" s="5" t="n"/>
      <c r="B523" s="13" t="n"/>
      <c r="C523" s="5" t="n"/>
      <c r="D523" s="16" t="n"/>
      <c r="E523" s="5" t="n"/>
      <c r="F523" s="5" t="n"/>
      <c r="G523" s="13" t="n"/>
      <c r="H523" s="14" t="n"/>
      <c r="I523" s="17" t="n"/>
      <c r="J523" s="17" t="n"/>
      <c r="K523" s="5" t="n"/>
      <c r="L523" s="18">
        <f>IF(OR(A523&amp;""="",NOT(ISNUMBER(H523)),NOT(ISNUMBER(I523))),"",IF(K523="ملغي",0,ROUND(H523*I523,2)))</f>
        <v/>
      </c>
      <c r="M523" s="18">
        <f>IF(L523="","",IF(K523="ملغي",0,ROUND(H523*N(J523),2)))</f>
        <v/>
      </c>
      <c r="N523" s="18">
        <f>IF(L523="","",ROUND(L523-M523,2))</f>
        <v/>
      </c>
      <c r="O523" s="18">
        <f>IF(A523&amp;""="","",SUMIFS('الدفعات'!$C$6:$C$2005,'الدفعات'!$B$6:$B$2005,A523&amp;""))</f>
        <v/>
      </c>
      <c r="P523" s="18">
        <f>IF(L523="","",IF(K523="ملغي","",ROUND(L523-O523,2)))</f>
        <v/>
      </c>
      <c r="Q523" s="6">
        <f>IF(A523&amp;""="","",IF(L523="","بيانات ناقصة",IF(K523="ملغي",IF(O523&gt;0,"ملغي - يُراجع المدفوع","ملغي"),IF(P523&gt;0,IF(O523=0,"لم يدفع","دفع جزءًا"),IF(P523&lt;0,"مدفوع زيادة","مسدد")))))</f>
        <v/>
      </c>
      <c r="R523" s="19">
        <f>IF(OR(A523&amp;""="",NOT(ISNUMBER(G523))),"",G523-'الإعدادات'!$B$4)</f>
        <v/>
      </c>
      <c r="S523" s="6">
        <f>IF(OR(R523="",K523="ملغي"),"",IF(N(P523)&lt;=0,"",IF(R523&lt;0,"سافر وعليه متبقي",IF(R523&lt;='الإعدادات'!$B$5,"سفر قريب ومتبقي",""))))</f>
        <v/>
      </c>
      <c r="T523" s="19">
        <f>IF(ISNUMBER(P523),IF(P523&gt;0,COUNTIFS($P$6:$P$1005,"&gt;"&amp;P523)+COUNTIFS($P$6:P523,P523),""),"")</f>
        <v/>
      </c>
    </row>
    <row r="524">
      <c r="A524" s="5" t="n"/>
      <c r="B524" s="13" t="n"/>
      <c r="C524" s="5" t="n"/>
      <c r="D524" s="16" t="n"/>
      <c r="E524" s="5" t="n"/>
      <c r="F524" s="5" t="n"/>
      <c r="G524" s="13" t="n"/>
      <c r="H524" s="14" t="n"/>
      <c r="I524" s="17" t="n"/>
      <c r="J524" s="17" t="n"/>
      <c r="K524" s="5" t="n"/>
      <c r="L524" s="18">
        <f>IF(OR(A524&amp;""="",NOT(ISNUMBER(H524)),NOT(ISNUMBER(I524))),"",IF(K524="ملغي",0,ROUND(H524*I524,2)))</f>
        <v/>
      </c>
      <c r="M524" s="18">
        <f>IF(L524="","",IF(K524="ملغي",0,ROUND(H524*N(J524),2)))</f>
        <v/>
      </c>
      <c r="N524" s="18">
        <f>IF(L524="","",ROUND(L524-M524,2))</f>
        <v/>
      </c>
      <c r="O524" s="18">
        <f>IF(A524&amp;""="","",SUMIFS('الدفعات'!$C$6:$C$2005,'الدفعات'!$B$6:$B$2005,A524&amp;""))</f>
        <v/>
      </c>
      <c r="P524" s="18">
        <f>IF(L524="","",IF(K524="ملغي","",ROUND(L524-O524,2)))</f>
        <v/>
      </c>
      <c r="Q524" s="6">
        <f>IF(A524&amp;""="","",IF(L524="","بيانات ناقصة",IF(K524="ملغي",IF(O524&gt;0,"ملغي - يُراجع المدفوع","ملغي"),IF(P524&gt;0,IF(O524=0,"لم يدفع","دفع جزءًا"),IF(P524&lt;0,"مدفوع زيادة","مسدد")))))</f>
        <v/>
      </c>
      <c r="R524" s="19">
        <f>IF(OR(A524&amp;""="",NOT(ISNUMBER(G524))),"",G524-'الإعدادات'!$B$4)</f>
        <v/>
      </c>
      <c r="S524" s="6">
        <f>IF(OR(R524="",K524="ملغي"),"",IF(N(P524)&lt;=0,"",IF(R524&lt;0,"سافر وعليه متبقي",IF(R524&lt;='الإعدادات'!$B$5,"سفر قريب ومتبقي",""))))</f>
        <v/>
      </c>
      <c r="T524" s="19">
        <f>IF(ISNUMBER(P524),IF(P524&gt;0,COUNTIFS($P$6:$P$1005,"&gt;"&amp;P524)+COUNTIFS($P$6:P524,P524),""),"")</f>
        <v/>
      </c>
    </row>
    <row r="525">
      <c r="A525" s="5" t="n"/>
      <c r="B525" s="13" t="n"/>
      <c r="C525" s="5" t="n"/>
      <c r="D525" s="16" t="n"/>
      <c r="E525" s="5" t="n"/>
      <c r="F525" s="5" t="n"/>
      <c r="G525" s="13" t="n"/>
      <c r="H525" s="14" t="n"/>
      <c r="I525" s="17" t="n"/>
      <c r="J525" s="17" t="n"/>
      <c r="K525" s="5" t="n"/>
      <c r="L525" s="18">
        <f>IF(OR(A525&amp;""="",NOT(ISNUMBER(H525)),NOT(ISNUMBER(I525))),"",IF(K525="ملغي",0,ROUND(H525*I525,2)))</f>
        <v/>
      </c>
      <c r="M525" s="18">
        <f>IF(L525="","",IF(K525="ملغي",0,ROUND(H525*N(J525),2)))</f>
        <v/>
      </c>
      <c r="N525" s="18">
        <f>IF(L525="","",ROUND(L525-M525,2))</f>
        <v/>
      </c>
      <c r="O525" s="18">
        <f>IF(A525&amp;""="","",SUMIFS('الدفعات'!$C$6:$C$2005,'الدفعات'!$B$6:$B$2005,A525&amp;""))</f>
        <v/>
      </c>
      <c r="P525" s="18">
        <f>IF(L525="","",IF(K525="ملغي","",ROUND(L525-O525,2)))</f>
        <v/>
      </c>
      <c r="Q525" s="6">
        <f>IF(A525&amp;""="","",IF(L525="","بيانات ناقصة",IF(K525="ملغي",IF(O525&gt;0,"ملغي - يُراجع المدفوع","ملغي"),IF(P525&gt;0,IF(O525=0,"لم يدفع","دفع جزءًا"),IF(P525&lt;0,"مدفوع زيادة","مسدد")))))</f>
        <v/>
      </c>
      <c r="R525" s="19">
        <f>IF(OR(A525&amp;""="",NOT(ISNUMBER(G525))),"",G525-'الإعدادات'!$B$4)</f>
        <v/>
      </c>
      <c r="S525" s="6">
        <f>IF(OR(R525="",K525="ملغي"),"",IF(N(P525)&lt;=0,"",IF(R525&lt;0,"سافر وعليه متبقي",IF(R525&lt;='الإعدادات'!$B$5,"سفر قريب ومتبقي",""))))</f>
        <v/>
      </c>
      <c r="T525" s="19">
        <f>IF(ISNUMBER(P525),IF(P525&gt;0,COUNTIFS($P$6:$P$1005,"&gt;"&amp;P525)+COUNTIFS($P$6:P525,P525),""),"")</f>
        <v/>
      </c>
    </row>
    <row r="526">
      <c r="A526" s="5" t="n"/>
      <c r="B526" s="13" t="n"/>
      <c r="C526" s="5" t="n"/>
      <c r="D526" s="16" t="n"/>
      <c r="E526" s="5" t="n"/>
      <c r="F526" s="5" t="n"/>
      <c r="G526" s="13" t="n"/>
      <c r="H526" s="14" t="n"/>
      <c r="I526" s="17" t="n"/>
      <c r="J526" s="17" t="n"/>
      <c r="K526" s="5" t="n"/>
      <c r="L526" s="18">
        <f>IF(OR(A526&amp;""="",NOT(ISNUMBER(H526)),NOT(ISNUMBER(I526))),"",IF(K526="ملغي",0,ROUND(H526*I526,2)))</f>
        <v/>
      </c>
      <c r="M526" s="18">
        <f>IF(L526="","",IF(K526="ملغي",0,ROUND(H526*N(J526),2)))</f>
        <v/>
      </c>
      <c r="N526" s="18">
        <f>IF(L526="","",ROUND(L526-M526,2))</f>
        <v/>
      </c>
      <c r="O526" s="18">
        <f>IF(A526&amp;""="","",SUMIFS('الدفعات'!$C$6:$C$2005,'الدفعات'!$B$6:$B$2005,A526&amp;""))</f>
        <v/>
      </c>
      <c r="P526" s="18">
        <f>IF(L526="","",IF(K526="ملغي","",ROUND(L526-O526,2)))</f>
        <v/>
      </c>
      <c r="Q526" s="6">
        <f>IF(A526&amp;""="","",IF(L526="","بيانات ناقصة",IF(K526="ملغي",IF(O526&gt;0,"ملغي - يُراجع المدفوع","ملغي"),IF(P526&gt;0,IF(O526=0,"لم يدفع","دفع جزءًا"),IF(P526&lt;0,"مدفوع زيادة","مسدد")))))</f>
        <v/>
      </c>
      <c r="R526" s="19">
        <f>IF(OR(A526&amp;""="",NOT(ISNUMBER(G526))),"",G526-'الإعدادات'!$B$4)</f>
        <v/>
      </c>
      <c r="S526" s="6">
        <f>IF(OR(R526="",K526="ملغي"),"",IF(N(P526)&lt;=0,"",IF(R526&lt;0,"سافر وعليه متبقي",IF(R526&lt;='الإعدادات'!$B$5,"سفر قريب ومتبقي",""))))</f>
        <v/>
      </c>
      <c r="T526" s="19">
        <f>IF(ISNUMBER(P526),IF(P526&gt;0,COUNTIFS($P$6:$P$1005,"&gt;"&amp;P526)+COUNTIFS($P$6:P526,P526),""),"")</f>
        <v/>
      </c>
    </row>
    <row r="527">
      <c r="A527" s="5" t="n"/>
      <c r="B527" s="13" t="n"/>
      <c r="C527" s="5" t="n"/>
      <c r="D527" s="16" t="n"/>
      <c r="E527" s="5" t="n"/>
      <c r="F527" s="5" t="n"/>
      <c r="G527" s="13" t="n"/>
      <c r="H527" s="14" t="n"/>
      <c r="I527" s="17" t="n"/>
      <c r="J527" s="17" t="n"/>
      <c r="K527" s="5" t="n"/>
      <c r="L527" s="18">
        <f>IF(OR(A527&amp;""="",NOT(ISNUMBER(H527)),NOT(ISNUMBER(I527))),"",IF(K527="ملغي",0,ROUND(H527*I527,2)))</f>
        <v/>
      </c>
      <c r="M527" s="18">
        <f>IF(L527="","",IF(K527="ملغي",0,ROUND(H527*N(J527),2)))</f>
        <v/>
      </c>
      <c r="N527" s="18">
        <f>IF(L527="","",ROUND(L527-M527,2))</f>
        <v/>
      </c>
      <c r="O527" s="18">
        <f>IF(A527&amp;""="","",SUMIFS('الدفعات'!$C$6:$C$2005,'الدفعات'!$B$6:$B$2005,A527&amp;""))</f>
        <v/>
      </c>
      <c r="P527" s="18">
        <f>IF(L527="","",IF(K527="ملغي","",ROUND(L527-O527,2)))</f>
        <v/>
      </c>
      <c r="Q527" s="6">
        <f>IF(A527&amp;""="","",IF(L527="","بيانات ناقصة",IF(K527="ملغي",IF(O527&gt;0,"ملغي - يُراجع المدفوع","ملغي"),IF(P527&gt;0,IF(O527=0,"لم يدفع","دفع جزءًا"),IF(P527&lt;0,"مدفوع زيادة","مسدد")))))</f>
        <v/>
      </c>
      <c r="R527" s="19">
        <f>IF(OR(A527&amp;""="",NOT(ISNUMBER(G527))),"",G527-'الإعدادات'!$B$4)</f>
        <v/>
      </c>
      <c r="S527" s="6">
        <f>IF(OR(R527="",K527="ملغي"),"",IF(N(P527)&lt;=0,"",IF(R527&lt;0,"سافر وعليه متبقي",IF(R527&lt;='الإعدادات'!$B$5,"سفر قريب ومتبقي",""))))</f>
        <v/>
      </c>
      <c r="T527" s="19">
        <f>IF(ISNUMBER(P527),IF(P527&gt;0,COUNTIFS($P$6:$P$1005,"&gt;"&amp;P527)+COUNTIFS($P$6:P527,P527),""),"")</f>
        <v/>
      </c>
    </row>
    <row r="528">
      <c r="A528" s="5" t="n"/>
      <c r="B528" s="13" t="n"/>
      <c r="C528" s="5" t="n"/>
      <c r="D528" s="16" t="n"/>
      <c r="E528" s="5" t="n"/>
      <c r="F528" s="5" t="n"/>
      <c r="G528" s="13" t="n"/>
      <c r="H528" s="14" t="n"/>
      <c r="I528" s="17" t="n"/>
      <c r="J528" s="17" t="n"/>
      <c r="K528" s="5" t="n"/>
      <c r="L528" s="18">
        <f>IF(OR(A528&amp;""="",NOT(ISNUMBER(H528)),NOT(ISNUMBER(I528))),"",IF(K528="ملغي",0,ROUND(H528*I528,2)))</f>
        <v/>
      </c>
      <c r="M528" s="18">
        <f>IF(L528="","",IF(K528="ملغي",0,ROUND(H528*N(J528),2)))</f>
        <v/>
      </c>
      <c r="N528" s="18">
        <f>IF(L528="","",ROUND(L528-M528,2))</f>
        <v/>
      </c>
      <c r="O528" s="18">
        <f>IF(A528&amp;""="","",SUMIFS('الدفعات'!$C$6:$C$2005,'الدفعات'!$B$6:$B$2005,A528&amp;""))</f>
        <v/>
      </c>
      <c r="P528" s="18">
        <f>IF(L528="","",IF(K528="ملغي","",ROUND(L528-O528,2)))</f>
        <v/>
      </c>
      <c r="Q528" s="6">
        <f>IF(A528&amp;""="","",IF(L528="","بيانات ناقصة",IF(K528="ملغي",IF(O528&gt;0,"ملغي - يُراجع المدفوع","ملغي"),IF(P528&gt;0,IF(O528=0,"لم يدفع","دفع جزءًا"),IF(P528&lt;0,"مدفوع زيادة","مسدد")))))</f>
        <v/>
      </c>
      <c r="R528" s="19">
        <f>IF(OR(A528&amp;""="",NOT(ISNUMBER(G528))),"",G528-'الإعدادات'!$B$4)</f>
        <v/>
      </c>
      <c r="S528" s="6">
        <f>IF(OR(R528="",K528="ملغي"),"",IF(N(P528)&lt;=0,"",IF(R528&lt;0,"سافر وعليه متبقي",IF(R528&lt;='الإعدادات'!$B$5,"سفر قريب ومتبقي",""))))</f>
        <v/>
      </c>
      <c r="T528" s="19">
        <f>IF(ISNUMBER(P528),IF(P528&gt;0,COUNTIFS($P$6:$P$1005,"&gt;"&amp;P528)+COUNTIFS($P$6:P528,P528),""),"")</f>
        <v/>
      </c>
    </row>
    <row r="529">
      <c r="A529" s="5" t="n"/>
      <c r="B529" s="13" t="n"/>
      <c r="C529" s="5" t="n"/>
      <c r="D529" s="16" t="n"/>
      <c r="E529" s="5" t="n"/>
      <c r="F529" s="5" t="n"/>
      <c r="G529" s="13" t="n"/>
      <c r="H529" s="14" t="n"/>
      <c r="I529" s="17" t="n"/>
      <c r="J529" s="17" t="n"/>
      <c r="K529" s="5" t="n"/>
      <c r="L529" s="18">
        <f>IF(OR(A529&amp;""="",NOT(ISNUMBER(H529)),NOT(ISNUMBER(I529))),"",IF(K529="ملغي",0,ROUND(H529*I529,2)))</f>
        <v/>
      </c>
      <c r="M529" s="18">
        <f>IF(L529="","",IF(K529="ملغي",0,ROUND(H529*N(J529),2)))</f>
        <v/>
      </c>
      <c r="N529" s="18">
        <f>IF(L529="","",ROUND(L529-M529,2))</f>
        <v/>
      </c>
      <c r="O529" s="18">
        <f>IF(A529&amp;""="","",SUMIFS('الدفعات'!$C$6:$C$2005,'الدفعات'!$B$6:$B$2005,A529&amp;""))</f>
        <v/>
      </c>
      <c r="P529" s="18">
        <f>IF(L529="","",IF(K529="ملغي","",ROUND(L529-O529,2)))</f>
        <v/>
      </c>
      <c r="Q529" s="6">
        <f>IF(A529&amp;""="","",IF(L529="","بيانات ناقصة",IF(K529="ملغي",IF(O529&gt;0,"ملغي - يُراجع المدفوع","ملغي"),IF(P529&gt;0,IF(O529=0,"لم يدفع","دفع جزءًا"),IF(P529&lt;0,"مدفوع زيادة","مسدد")))))</f>
        <v/>
      </c>
      <c r="R529" s="19">
        <f>IF(OR(A529&amp;""="",NOT(ISNUMBER(G529))),"",G529-'الإعدادات'!$B$4)</f>
        <v/>
      </c>
      <c r="S529" s="6">
        <f>IF(OR(R529="",K529="ملغي"),"",IF(N(P529)&lt;=0,"",IF(R529&lt;0,"سافر وعليه متبقي",IF(R529&lt;='الإعدادات'!$B$5,"سفر قريب ومتبقي",""))))</f>
        <v/>
      </c>
      <c r="T529" s="19">
        <f>IF(ISNUMBER(P529),IF(P529&gt;0,COUNTIFS($P$6:$P$1005,"&gt;"&amp;P529)+COUNTIFS($P$6:P529,P529),""),"")</f>
        <v/>
      </c>
    </row>
    <row r="530">
      <c r="A530" s="5" t="n"/>
      <c r="B530" s="13" t="n"/>
      <c r="C530" s="5" t="n"/>
      <c r="D530" s="16" t="n"/>
      <c r="E530" s="5" t="n"/>
      <c r="F530" s="5" t="n"/>
      <c r="G530" s="13" t="n"/>
      <c r="H530" s="14" t="n"/>
      <c r="I530" s="17" t="n"/>
      <c r="J530" s="17" t="n"/>
      <c r="K530" s="5" t="n"/>
      <c r="L530" s="18">
        <f>IF(OR(A530&amp;""="",NOT(ISNUMBER(H530)),NOT(ISNUMBER(I530))),"",IF(K530="ملغي",0,ROUND(H530*I530,2)))</f>
        <v/>
      </c>
      <c r="M530" s="18">
        <f>IF(L530="","",IF(K530="ملغي",0,ROUND(H530*N(J530),2)))</f>
        <v/>
      </c>
      <c r="N530" s="18">
        <f>IF(L530="","",ROUND(L530-M530,2))</f>
        <v/>
      </c>
      <c r="O530" s="18">
        <f>IF(A530&amp;""="","",SUMIFS('الدفعات'!$C$6:$C$2005,'الدفعات'!$B$6:$B$2005,A530&amp;""))</f>
        <v/>
      </c>
      <c r="P530" s="18">
        <f>IF(L530="","",IF(K530="ملغي","",ROUND(L530-O530,2)))</f>
        <v/>
      </c>
      <c r="Q530" s="6">
        <f>IF(A530&amp;""="","",IF(L530="","بيانات ناقصة",IF(K530="ملغي",IF(O530&gt;0,"ملغي - يُراجع المدفوع","ملغي"),IF(P530&gt;0,IF(O530=0,"لم يدفع","دفع جزءًا"),IF(P530&lt;0,"مدفوع زيادة","مسدد")))))</f>
        <v/>
      </c>
      <c r="R530" s="19">
        <f>IF(OR(A530&amp;""="",NOT(ISNUMBER(G530))),"",G530-'الإعدادات'!$B$4)</f>
        <v/>
      </c>
      <c r="S530" s="6">
        <f>IF(OR(R530="",K530="ملغي"),"",IF(N(P530)&lt;=0,"",IF(R530&lt;0,"سافر وعليه متبقي",IF(R530&lt;='الإعدادات'!$B$5,"سفر قريب ومتبقي",""))))</f>
        <v/>
      </c>
      <c r="T530" s="19">
        <f>IF(ISNUMBER(P530),IF(P530&gt;0,COUNTIFS($P$6:$P$1005,"&gt;"&amp;P530)+COUNTIFS($P$6:P530,P530),""),"")</f>
        <v/>
      </c>
    </row>
    <row r="531">
      <c r="A531" s="5" t="n"/>
      <c r="B531" s="13" t="n"/>
      <c r="C531" s="5" t="n"/>
      <c r="D531" s="16" t="n"/>
      <c r="E531" s="5" t="n"/>
      <c r="F531" s="5" t="n"/>
      <c r="G531" s="13" t="n"/>
      <c r="H531" s="14" t="n"/>
      <c r="I531" s="17" t="n"/>
      <c r="J531" s="17" t="n"/>
      <c r="K531" s="5" t="n"/>
      <c r="L531" s="18">
        <f>IF(OR(A531&amp;""="",NOT(ISNUMBER(H531)),NOT(ISNUMBER(I531))),"",IF(K531="ملغي",0,ROUND(H531*I531,2)))</f>
        <v/>
      </c>
      <c r="M531" s="18">
        <f>IF(L531="","",IF(K531="ملغي",0,ROUND(H531*N(J531),2)))</f>
        <v/>
      </c>
      <c r="N531" s="18">
        <f>IF(L531="","",ROUND(L531-M531,2))</f>
        <v/>
      </c>
      <c r="O531" s="18">
        <f>IF(A531&amp;""="","",SUMIFS('الدفعات'!$C$6:$C$2005,'الدفعات'!$B$6:$B$2005,A531&amp;""))</f>
        <v/>
      </c>
      <c r="P531" s="18">
        <f>IF(L531="","",IF(K531="ملغي","",ROUND(L531-O531,2)))</f>
        <v/>
      </c>
      <c r="Q531" s="6">
        <f>IF(A531&amp;""="","",IF(L531="","بيانات ناقصة",IF(K531="ملغي",IF(O531&gt;0,"ملغي - يُراجع المدفوع","ملغي"),IF(P531&gt;0,IF(O531=0,"لم يدفع","دفع جزءًا"),IF(P531&lt;0,"مدفوع زيادة","مسدد")))))</f>
        <v/>
      </c>
      <c r="R531" s="19">
        <f>IF(OR(A531&amp;""="",NOT(ISNUMBER(G531))),"",G531-'الإعدادات'!$B$4)</f>
        <v/>
      </c>
      <c r="S531" s="6">
        <f>IF(OR(R531="",K531="ملغي"),"",IF(N(P531)&lt;=0,"",IF(R531&lt;0,"سافر وعليه متبقي",IF(R531&lt;='الإعدادات'!$B$5,"سفر قريب ومتبقي",""))))</f>
        <v/>
      </c>
      <c r="T531" s="19">
        <f>IF(ISNUMBER(P531),IF(P531&gt;0,COUNTIFS($P$6:$P$1005,"&gt;"&amp;P531)+COUNTIFS($P$6:P531,P531),""),"")</f>
        <v/>
      </c>
    </row>
    <row r="532">
      <c r="A532" s="5" t="n"/>
      <c r="B532" s="13" t="n"/>
      <c r="C532" s="5" t="n"/>
      <c r="D532" s="16" t="n"/>
      <c r="E532" s="5" t="n"/>
      <c r="F532" s="5" t="n"/>
      <c r="G532" s="13" t="n"/>
      <c r="H532" s="14" t="n"/>
      <c r="I532" s="17" t="n"/>
      <c r="J532" s="17" t="n"/>
      <c r="K532" s="5" t="n"/>
      <c r="L532" s="18">
        <f>IF(OR(A532&amp;""="",NOT(ISNUMBER(H532)),NOT(ISNUMBER(I532))),"",IF(K532="ملغي",0,ROUND(H532*I532,2)))</f>
        <v/>
      </c>
      <c r="M532" s="18">
        <f>IF(L532="","",IF(K532="ملغي",0,ROUND(H532*N(J532),2)))</f>
        <v/>
      </c>
      <c r="N532" s="18">
        <f>IF(L532="","",ROUND(L532-M532,2))</f>
        <v/>
      </c>
      <c r="O532" s="18">
        <f>IF(A532&amp;""="","",SUMIFS('الدفعات'!$C$6:$C$2005,'الدفعات'!$B$6:$B$2005,A532&amp;""))</f>
        <v/>
      </c>
      <c r="P532" s="18">
        <f>IF(L532="","",IF(K532="ملغي","",ROUND(L532-O532,2)))</f>
        <v/>
      </c>
      <c r="Q532" s="6">
        <f>IF(A532&amp;""="","",IF(L532="","بيانات ناقصة",IF(K532="ملغي",IF(O532&gt;0,"ملغي - يُراجع المدفوع","ملغي"),IF(P532&gt;0,IF(O532=0,"لم يدفع","دفع جزءًا"),IF(P532&lt;0,"مدفوع زيادة","مسدد")))))</f>
        <v/>
      </c>
      <c r="R532" s="19">
        <f>IF(OR(A532&amp;""="",NOT(ISNUMBER(G532))),"",G532-'الإعدادات'!$B$4)</f>
        <v/>
      </c>
      <c r="S532" s="6">
        <f>IF(OR(R532="",K532="ملغي"),"",IF(N(P532)&lt;=0,"",IF(R532&lt;0,"سافر وعليه متبقي",IF(R532&lt;='الإعدادات'!$B$5,"سفر قريب ومتبقي",""))))</f>
        <v/>
      </c>
      <c r="T532" s="19">
        <f>IF(ISNUMBER(P532),IF(P532&gt;0,COUNTIFS($P$6:$P$1005,"&gt;"&amp;P532)+COUNTIFS($P$6:P532,P532),""),"")</f>
        <v/>
      </c>
    </row>
    <row r="533">
      <c r="A533" s="5" t="n"/>
      <c r="B533" s="13" t="n"/>
      <c r="C533" s="5" t="n"/>
      <c r="D533" s="16" t="n"/>
      <c r="E533" s="5" t="n"/>
      <c r="F533" s="5" t="n"/>
      <c r="G533" s="13" t="n"/>
      <c r="H533" s="14" t="n"/>
      <c r="I533" s="17" t="n"/>
      <c r="J533" s="17" t="n"/>
      <c r="K533" s="5" t="n"/>
      <c r="L533" s="18">
        <f>IF(OR(A533&amp;""="",NOT(ISNUMBER(H533)),NOT(ISNUMBER(I533))),"",IF(K533="ملغي",0,ROUND(H533*I533,2)))</f>
        <v/>
      </c>
      <c r="M533" s="18">
        <f>IF(L533="","",IF(K533="ملغي",0,ROUND(H533*N(J533),2)))</f>
        <v/>
      </c>
      <c r="N533" s="18">
        <f>IF(L533="","",ROUND(L533-M533,2))</f>
        <v/>
      </c>
      <c r="O533" s="18">
        <f>IF(A533&amp;""="","",SUMIFS('الدفعات'!$C$6:$C$2005,'الدفعات'!$B$6:$B$2005,A533&amp;""))</f>
        <v/>
      </c>
      <c r="P533" s="18">
        <f>IF(L533="","",IF(K533="ملغي","",ROUND(L533-O533,2)))</f>
        <v/>
      </c>
      <c r="Q533" s="6">
        <f>IF(A533&amp;""="","",IF(L533="","بيانات ناقصة",IF(K533="ملغي",IF(O533&gt;0,"ملغي - يُراجع المدفوع","ملغي"),IF(P533&gt;0,IF(O533=0,"لم يدفع","دفع جزءًا"),IF(P533&lt;0,"مدفوع زيادة","مسدد")))))</f>
        <v/>
      </c>
      <c r="R533" s="19">
        <f>IF(OR(A533&amp;""="",NOT(ISNUMBER(G533))),"",G533-'الإعدادات'!$B$4)</f>
        <v/>
      </c>
      <c r="S533" s="6">
        <f>IF(OR(R533="",K533="ملغي"),"",IF(N(P533)&lt;=0,"",IF(R533&lt;0,"سافر وعليه متبقي",IF(R533&lt;='الإعدادات'!$B$5,"سفر قريب ومتبقي",""))))</f>
        <v/>
      </c>
      <c r="T533" s="19">
        <f>IF(ISNUMBER(P533),IF(P533&gt;0,COUNTIFS($P$6:$P$1005,"&gt;"&amp;P533)+COUNTIFS($P$6:P533,P533),""),"")</f>
        <v/>
      </c>
    </row>
    <row r="534">
      <c r="A534" s="5" t="n"/>
      <c r="B534" s="13" t="n"/>
      <c r="C534" s="5" t="n"/>
      <c r="D534" s="16" t="n"/>
      <c r="E534" s="5" t="n"/>
      <c r="F534" s="5" t="n"/>
      <c r="G534" s="13" t="n"/>
      <c r="H534" s="14" t="n"/>
      <c r="I534" s="17" t="n"/>
      <c r="J534" s="17" t="n"/>
      <c r="K534" s="5" t="n"/>
      <c r="L534" s="18">
        <f>IF(OR(A534&amp;""="",NOT(ISNUMBER(H534)),NOT(ISNUMBER(I534))),"",IF(K534="ملغي",0,ROUND(H534*I534,2)))</f>
        <v/>
      </c>
      <c r="M534" s="18">
        <f>IF(L534="","",IF(K534="ملغي",0,ROUND(H534*N(J534),2)))</f>
        <v/>
      </c>
      <c r="N534" s="18">
        <f>IF(L534="","",ROUND(L534-M534,2))</f>
        <v/>
      </c>
      <c r="O534" s="18">
        <f>IF(A534&amp;""="","",SUMIFS('الدفعات'!$C$6:$C$2005,'الدفعات'!$B$6:$B$2005,A534&amp;""))</f>
        <v/>
      </c>
      <c r="P534" s="18">
        <f>IF(L534="","",IF(K534="ملغي","",ROUND(L534-O534,2)))</f>
        <v/>
      </c>
      <c r="Q534" s="6">
        <f>IF(A534&amp;""="","",IF(L534="","بيانات ناقصة",IF(K534="ملغي",IF(O534&gt;0,"ملغي - يُراجع المدفوع","ملغي"),IF(P534&gt;0,IF(O534=0,"لم يدفع","دفع جزءًا"),IF(P534&lt;0,"مدفوع زيادة","مسدد")))))</f>
        <v/>
      </c>
      <c r="R534" s="19">
        <f>IF(OR(A534&amp;""="",NOT(ISNUMBER(G534))),"",G534-'الإعدادات'!$B$4)</f>
        <v/>
      </c>
      <c r="S534" s="6">
        <f>IF(OR(R534="",K534="ملغي"),"",IF(N(P534)&lt;=0,"",IF(R534&lt;0,"سافر وعليه متبقي",IF(R534&lt;='الإعدادات'!$B$5,"سفر قريب ومتبقي",""))))</f>
        <v/>
      </c>
      <c r="T534" s="19">
        <f>IF(ISNUMBER(P534),IF(P534&gt;0,COUNTIFS($P$6:$P$1005,"&gt;"&amp;P534)+COUNTIFS($P$6:P534,P534),""),"")</f>
        <v/>
      </c>
    </row>
    <row r="535">
      <c r="A535" s="5" t="n"/>
      <c r="B535" s="13" t="n"/>
      <c r="C535" s="5" t="n"/>
      <c r="D535" s="16" t="n"/>
      <c r="E535" s="5" t="n"/>
      <c r="F535" s="5" t="n"/>
      <c r="G535" s="13" t="n"/>
      <c r="H535" s="14" t="n"/>
      <c r="I535" s="17" t="n"/>
      <c r="J535" s="17" t="n"/>
      <c r="K535" s="5" t="n"/>
      <c r="L535" s="18">
        <f>IF(OR(A535&amp;""="",NOT(ISNUMBER(H535)),NOT(ISNUMBER(I535))),"",IF(K535="ملغي",0,ROUND(H535*I535,2)))</f>
        <v/>
      </c>
      <c r="M535" s="18">
        <f>IF(L535="","",IF(K535="ملغي",0,ROUND(H535*N(J535),2)))</f>
        <v/>
      </c>
      <c r="N535" s="18">
        <f>IF(L535="","",ROUND(L535-M535,2))</f>
        <v/>
      </c>
      <c r="O535" s="18">
        <f>IF(A535&amp;""="","",SUMIFS('الدفعات'!$C$6:$C$2005,'الدفعات'!$B$6:$B$2005,A535&amp;""))</f>
        <v/>
      </c>
      <c r="P535" s="18">
        <f>IF(L535="","",IF(K535="ملغي","",ROUND(L535-O535,2)))</f>
        <v/>
      </c>
      <c r="Q535" s="6">
        <f>IF(A535&amp;""="","",IF(L535="","بيانات ناقصة",IF(K535="ملغي",IF(O535&gt;0,"ملغي - يُراجع المدفوع","ملغي"),IF(P535&gt;0,IF(O535=0,"لم يدفع","دفع جزءًا"),IF(P535&lt;0,"مدفوع زيادة","مسدد")))))</f>
        <v/>
      </c>
      <c r="R535" s="19">
        <f>IF(OR(A535&amp;""="",NOT(ISNUMBER(G535))),"",G535-'الإعدادات'!$B$4)</f>
        <v/>
      </c>
      <c r="S535" s="6">
        <f>IF(OR(R535="",K535="ملغي"),"",IF(N(P535)&lt;=0,"",IF(R535&lt;0,"سافر وعليه متبقي",IF(R535&lt;='الإعدادات'!$B$5,"سفر قريب ومتبقي",""))))</f>
        <v/>
      </c>
      <c r="T535" s="19">
        <f>IF(ISNUMBER(P535),IF(P535&gt;0,COUNTIFS($P$6:$P$1005,"&gt;"&amp;P535)+COUNTIFS($P$6:P535,P535),""),"")</f>
        <v/>
      </c>
    </row>
    <row r="536">
      <c r="A536" s="5" t="n"/>
      <c r="B536" s="13" t="n"/>
      <c r="C536" s="5" t="n"/>
      <c r="D536" s="16" t="n"/>
      <c r="E536" s="5" t="n"/>
      <c r="F536" s="5" t="n"/>
      <c r="G536" s="13" t="n"/>
      <c r="H536" s="14" t="n"/>
      <c r="I536" s="17" t="n"/>
      <c r="J536" s="17" t="n"/>
      <c r="K536" s="5" t="n"/>
      <c r="L536" s="18">
        <f>IF(OR(A536&amp;""="",NOT(ISNUMBER(H536)),NOT(ISNUMBER(I536))),"",IF(K536="ملغي",0,ROUND(H536*I536,2)))</f>
        <v/>
      </c>
      <c r="M536" s="18">
        <f>IF(L536="","",IF(K536="ملغي",0,ROUND(H536*N(J536),2)))</f>
        <v/>
      </c>
      <c r="N536" s="18">
        <f>IF(L536="","",ROUND(L536-M536,2))</f>
        <v/>
      </c>
      <c r="O536" s="18">
        <f>IF(A536&amp;""="","",SUMIFS('الدفعات'!$C$6:$C$2005,'الدفعات'!$B$6:$B$2005,A536&amp;""))</f>
        <v/>
      </c>
      <c r="P536" s="18">
        <f>IF(L536="","",IF(K536="ملغي","",ROUND(L536-O536,2)))</f>
        <v/>
      </c>
      <c r="Q536" s="6">
        <f>IF(A536&amp;""="","",IF(L536="","بيانات ناقصة",IF(K536="ملغي",IF(O536&gt;0,"ملغي - يُراجع المدفوع","ملغي"),IF(P536&gt;0,IF(O536=0,"لم يدفع","دفع جزءًا"),IF(P536&lt;0,"مدفوع زيادة","مسدد")))))</f>
        <v/>
      </c>
      <c r="R536" s="19">
        <f>IF(OR(A536&amp;""="",NOT(ISNUMBER(G536))),"",G536-'الإعدادات'!$B$4)</f>
        <v/>
      </c>
      <c r="S536" s="6">
        <f>IF(OR(R536="",K536="ملغي"),"",IF(N(P536)&lt;=0,"",IF(R536&lt;0,"سافر وعليه متبقي",IF(R536&lt;='الإعدادات'!$B$5,"سفر قريب ومتبقي",""))))</f>
        <v/>
      </c>
      <c r="T536" s="19">
        <f>IF(ISNUMBER(P536),IF(P536&gt;0,COUNTIFS($P$6:$P$1005,"&gt;"&amp;P536)+COUNTIFS($P$6:P536,P536),""),"")</f>
        <v/>
      </c>
    </row>
    <row r="537">
      <c r="A537" s="5" t="n"/>
      <c r="B537" s="13" t="n"/>
      <c r="C537" s="5" t="n"/>
      <c r="D537" s="16" t="n"/>
      <c r="E537" s="5" t="n"/>
      <c r="F537" s="5" t="n"/>
      <c r="G537" s="13" t="n"/>
      <c r="H537" s="14" t="n"/>
      <c r="I537" s="17" t="n"/>
      <c r="J537" s="17" t="n"/>
      <c r="K537" s="5" t="n"/>
      <c r="L537" s="18">
        <f>IF(OR(A537&amp;""="",NOT(ISNUMBER(H537)),NOT(ISNUMBER(I537))),"",IF(K537="ملغي",0,ROUND(H537*I537,2)))</f>
        <v/>
      </c>
      <c r="M537" s="18">
        <f>IF(L537="","",IF(K537="ملغي",0,ROUND(H537*N(J537),2)))</f>
        <v/>
      </c>
      <c r="N537" s="18">
        <f>IF(L537="","",ROUND(L537-M537,2))</f>
        <v/>
      </c>
      <c r="O537" s="18">
        <f>IF(A537&amp;""="","",SUMIFS('الدفعات'!$C$6:$C$2005,'الدفعات'!$B$6:$B$2005,A537&amp;""))</f>
        <v/>
      </c>
      <c r="P537" s="18">
        <f>IF(L537="","",IF(K537="ملغي","",ROUND(L537-O537,2)))</f>
        <v/>
      </c>
      <c r="Q537" s="6">
        <f>IF(A537&amp;""="","",IF(L537="","بيانات ناقصة",IF(K537="ملغي",IF(O537&gt;0,"ملغي - يُراجع المدفوع","ملغي"),IF(P537&gt;0,IF(O537=0,"لم يدفع","دفع جزءًا"),IF(P537&lt;0,"مدفوع زيادة","مسدد")))))</f>
        <v/>
      </c>
      <c r="R537" s="19">
        <f>IF(OR(A537&amp;""="",NOT(ISNUMBER(G537))),"",G537-'الإعدادات'!$B$4)</f>
        <v/>
      </c>
      <c r="S537" s="6">
        <f>IF(OR(R537="",K537="ملغي"),"",IF(N(P537)&lt;=0,"",IF(R537&lt;0,"سافر وعليه متبقي",IF(R537&lt;='الإعدادات'!$B$5,"سفر قريب ومتبقي",""))))</f>
        <v/>
      </c>
      <c r="T537" s="19">
        <f>IF(ISNUMBER(P537),IF(P537&gt;0,COUNTIFS($P$6:$P$1005,"&gt;"&amp;P537)+COUNTIFS($P$6:P537,P537),""),"")</f>
        <v/>
      </c>
    </row>
    <row r="538">
      <c r="A538" s="5" t="n"/>
      <c r="B538" s="13" t="n"/>
      <c r="C538" s="5" t="n"/>
      <c r="D538" s="16" t="n"/>
      <c r="E538" s="5" t="n"/>
      <c r="F538" s="5" t="n"/>
      <c r="G538" s="13" t="n"/>
      <c r="H538" s="14" t="n"/>
      <c r="I538" s="17" t="n"/>
      <c r="J538" s="17" t="n"/>
      <c r="K538" s="5" t="n"/>
      <c r="L538" s="18">
        <f>IF(OR(A538&amp;""="",NOT(ISNUMBER(H538)),NOT(ISNUMBER(I538))),"",IF(K538="ملغي",0,ROUND(H538*I538,2)))</f>
        <v/>
      </c>
      <c r="M538" s="18">
        <f>IF(L538="","",IF(K538="ملغي",0,ROUND(H538*N(J538),2)))</f>
        <v/>
      </c>
      <c r="N538" s="18">
        <f>IF(L538="","",ROUND(L538-M538,2))</f>
        <v/>
      </c>
      <c r="O538" s="18">
        <f>IF(A538&amp;""="","",SUMIFS('الدفعات'!$C$6:$C$2005,'الدفعات'!$B$6:$B$2005,A538&amp;""))</f>
        <v/>
      </c>
      <c r="P538" s="18">
        <f>IF(L538="","",IF(K538="ملغي","",ROUND(L538-O538,2)))</f>
        <v/>
      </c>
      <c r="Q538" s="6">
        <f>IF(A538&amp;""="","",IF(L538="","بيانات ناقصة",IF(K538="ملغي",IF(O538&gt;0,"ملغي - يُراجع المدفوع","ملغي"),IF(P538&gt;0,IF(O538=0,"لم يدفع","دفع جزءًا"),IF(P538&lt;0,"مدفوع زيادة","مسدد")))))</f>
        <v/>
      </c>
      <c r="R538" s="19">
        <f>IF(OR(A538&amp;""="",NOT(ISNUMBER(G538))),"",G538-'الإعدادات'!$B$4)</f>
        <v/>
      </c>
      <c r="S538" s="6">
        <f>IF(OR(R538="",K538="ملغي"),"",IF(N(P538)&lt;=0,"",IF(R538&lt;0,"سافر وعليه متبقي",IF(R538&lt;='الإعدادات'!$B$5,"سفر قريب ومتبقي",""))))</f>
        <v/>
      </c>
      <c r="T538" s="19">
        <f>IF(ISNUMBER(P538),IF(P538&gt;0,COUNTIFS($P$6:$P$1005,"&gt;"&amp;P538)+COUNTIFS($P$6:P538,P538),""),"")</f>
        <v/>
      </c>
    </row>
    <row r="539">
      <c r="A539" s="5" t="n"/>
      <c r="B539" s="13" t="n"/>
      <c r="C539" s="5" t="n"/>
      <c r="D539" s="16" t="n"/>
      <c r="E539" s="5" t="n"/>
      <c r="F539" s="5" t="n"/>
      <c r="G539" s="13" t="n"/>
      <c r="H539" s="14" t="n"/>
      <c r="I539" s="17" t="n"/>
      <c r="J539" s="17" t="n"/>
      <c r="K539" s="5" t="n"/>
      <c r="L539" s="18">
        <f>IF(OR(A539&amp;""="",NOT(ISNUMBER(H539)),NOT(ISNUMBER(I539))),"",IF(K539="ملغي",0,ROUND(H539*I539,2)))</f>
        <v/>
      </c>
      <c r="M539" s="18">
        <f>IF(L539="","",IF(K539="ملغي",0,ROUND(H539*N(J539),2)))</f>
        <v/>
      </c>
      <c r="N539" s="18">
        <f>IF(L539="","",ROUND(L539-M539,2))</f>
        <v/>
      </c>
      <c r="O539" s="18">
        <f>IF(A539&amp;""="","",SUMIFS('الدفعات'!$C$6:$C$2005,'الدفعات'!$B$6:$B$2005,A539&amp;""))</f>
        <v/>
      </c>
      <c r="P539" s="18">
        <f>IF(L539="","",IF(K539="ملغي","",ROUND(L539-O539,2)))</f>
        <v/>
      </c>
      <c r="Q539" s="6">
        <f>IF(A539&amp;""="","",IF(L539="","بيانات ناقصة",IF(K539="ملغي",IF(O539&gt;0,"ملغي - يُراجع المدفوع","ملغي"),IF(P539&gt;0,IF(O539=0,"لم يدفع","دفع جزءًا"),IF(P539&lt;0,"مدفوع زيادة","مسدد")))))</f>
        <v/>
      </c>
      <c r="R539" s="19">
        <f>IF(OR(A539&amp;""="",NOT(ISNUMBER(G539))),"",G539-'الإعدادات'!$B$4)</f>
        <v/>
      </c>
      <c r="S539" s="6">
        <f>IF(OR(R539="",K539="ملغي"),"",IF(N(P539)&lt;=0,"",IF(R539&lt;0,"سافر وعليه متبقي",IF(R539&lt;='الإعدادات'!$B$5,"سفر قريب ومتبقي",""))))</f>
        <v/>
      </c>
      <c r="T539" s="19">
        <f>IF(ISNUMBER(P539),IF(P539&gt;0,COUNTIFS($P$6:$P$1005,"&gt;"&amp;P539)+COUNTIFS($P$6:P539,P539),""),"")</f>
        <v/>
      </c>
    </row>
    <row r="540">
      <c r="A540" s="5" t="n"/>
      <c r="B540" s="13" t="n"/>
      <c r="C540" s="5" t="n"/>
      <c r="D540" s="16" t="n"/>
      <c r="E540" s="5" t="n"/>
      <c r="F540" s="5" t="n"/>
      <c r="G540" s="13" t="n"/>
      <c r="H540" s="14" t="n"/>
      <c r="I540" s="17" t="n"/>
      <c r="J540" s="17" t="n"/>
      <c r="K540" s="5" t="n"/>
      <c r="L540" s="18">
        <f>IF(OR(A540&amp;""="",NOT(ISNUMBER(H540)),NOT(ISNUMBER(I540))),"",IF(K540="ملغي",0,ROUND(H540*I540,2)))</f>
        <v/>
      </c>
      <c r="M540" s="18">
        <f>IF(L540="","",IF(K540="ملغي",0,ROUND(H540*N(J540),2)))</f>
        <v/>
      </c>
      <c r="N540" s="18">
        <f>IF(L540="","",ROUND(L540-M540,2))</f>
        <v/>
      </c>
      <c r="O540" s="18">
        <f>IF(A540&amp;""="","",SUMIFS('الدفعات'!$C$6:$C$2005,'الدفعات'!$B$6:$B$2005,A540&amp;""))</f>
        <v/>
      </c>
      <c r="P540" s="18">
        <f>IF(L540="","",IF(K540="ملغي","",ROUND(L540-O540,2)))</f>
        <v/>
      </c>
      <c r="Q540" s="6">
        <f>IF(A540&amp;""="","",IF(L540="","بيانات ناقصة",IF(K540="ملغي",IF(O540&gt;0,"ملغي - يُراجع المدفوع","ملغي"),IF(P540&gt;0,IF(O540=0,"لم يدفع","دفع جزءًا"),IF(P540&lt;0,"مدفوع زيادة","مسدد")))))</f>
        <v/>
      </c>
      <c r="R540" s="19">
        <f>IF(OR(A540&amp;""="",NOT(ISNUMBER(G540))),"",G540-'الإعدادات'!$B$4)</f>
        <v/>
      </c>
      <c r="S540" s="6">
        <f>IF(OR(R540="",K540="ملغي"),"",IF(N(P540)&lt;=0,"",IF(R540&lt;0,"سافر وعليه متبقي",IF(R540&lt;='الإعدادات'!$B$5,"سفر قريب ومتبقي",""))))</f>
        <v/>
      </c>
      <c r="T540" s="19">
        <f>IF(ISNUMBER(P540),IF(P540&gt;0,COUNTIFS($P$6:$P$1005,"&gt;"&amp;P540)+COUNTIFS($P$6:P540,P540),""),"")</f>
        <v/>
      </c>
    </row>
    <row r="541">
      <c r="A541" s="5" t="n"/>
      <c r="B541" s="13" t="n"/>
      <c r="C541" s="5" t="n"/>
      <c r="D541" s="16" t="n"/>
      <c r="E541" s="5" t="n"/>
      <c r="F541" s="5" t="n"/>
      <c r="G541" s="13" t="n"/>
      <c r="H541" s="14" t="n"/>
      <c r="I541" s="17" t="n"/>
      <c r="J541" s="17" t="n"/>
      <c r="K541" s="5" t="n"/>
      <c r="L541" s="18">
        <f>IF(OR(A541&amp;""="",NOT(ISNUMBER(H541)),NOT(ISNUMBER(I541))),"",IF(K541="ملغي",0,ROUND(H541*I541,2)))</f>
        <v/>
      </c>
      <c r="M541" s="18">
        <f>IF(L541="","",IF(K541="ملغي",0,ROUND(H541*N(J541),2)))</f>
        <v/>
      </c>
      <c r="N541" s="18">
        <f>IF(L541="","",ROUND(L541-M541,2))</f>
        <v/>
      </c>
      <c r="O541" s="18">
        <f>IF(A541&amp;""="","",SUMIFS('الدفعات'!$C$6:$C$2005,'الدفعات'!$B$6:$B$2005,A541&amp;""))</f>
        <v/>
      </c>
      <c r="P541" s="18">
        <f>IF(L541="","",IF(K541="ملغي","",ROUND(L541-O541,2)))</f>
        <v/>
      </c>
      <c r="Q541" s="6">
        <f>IF(A541&amp;""="","",IF(L541="","بيانات ناقصة",IF(K541="ملغي",IF(O541&gt;0,"ملغي - يُراجع المدفوع","ملغي"),IF(P541&gt;0,IF(O541=0,"لم يدفع","دفع جزءًا"),IF(P541&lt;0,"مدفوع زيادة","مسدد")))))</f>
        <v/>
      </c>
      <c r="R541" s="19">
        <f>IF(OR(A541&amp;""="",NOT(ISNUMBER(G541))),"",G541-'الإعدادات'!$B$4)</f>
        <v/>
      </c>
      <c r="S541" s="6">
        <f>IF(OR(R541="",K541="ملغي"),"",IF(N(P541)&lt;=0,"",IF(R541&lt;0,"سافر وعليه متبقي",IF(R541&lt;='الإعدادات'!$B$5,"سفر قريب ومتبقي",""))))</f>
        <v/>
      </c>
      <c r="T541" s="19">
        <f>IF(ISNUMBER(P541),IF(P541&gt;0,COUNTIFS($P$6:$P$1005,"&gt;"&amp;P541)+COUNTIFS($P$6:P541,P541),""),"")</f>
        <v/>
      </c>
    </row>
    <row r="542">
      <c r="A542" s="5" t="n"/>
      <c r="B542" s="13" t="n"/>
      <c r="C542" s="5" t="n"/>
      <c r="D542" s="16" t="n"/>
      <c r="E542" s="5" t="n"/>
      <c r="F542" s="5" t="n"/>
      <c r="G542" s="13" t="n"/>
      <c r="H542" s="14" t="n"/>
      <c r="I542" s="17" t="n"/>
      <c r="J542" s="17" t="n"/>
      <c r="K542" s="5" t="n"/>
      <c r="L542" s="18">
        <f>IF(OR(A542&amp;""="",NOT(ISNUMBER(H542)),NOT(ISNUMBER(I542))),"",IF(K542="ملغي",0,ROUND(H542*I542,2)))</f>
        <v/>
      </c>
      <c r="M542" s="18">
        <f>IF(L542="","",IF(K542="ملغي",0,ROUND(H542*N(J542),2)))</f>
        <v/>
      </c>
      <c r="N542" s="18">
        <f>IF(L542="","",ROUND(L542-M542,2))</f>
        <v/>
      </c>
      <c r="O542" s="18">
        <f>IF(A542&amp;""="","",SUMIFS('الدفعات'!$C$6:$C$2005,'الدفعات'!$B$6:$B$2005,A542&amp;""))</f>
        <v/>
      </c>
      <c r="P542" s="18">
        <f>IF(L542="","",IF(K542="ملغي","",ROUND(L542-O542,2)))</f>
        <v/>
      </c>
      <c r="Q542" s="6">
        <f>IF(A542&amp;""="","",IF(L542="","بيانات ناقصة",IF(K542="ملغي",IF(O542&gt;0,"ملغي - يُراجع المدفوع","ملغي"),IF(P542&gt;0,IF(O542=0,"لم يدفع","دفع جزءًا"),IF(P542&lt;0,"مدفوع زيادة","مسدد")))))</f>
        <v/>
      </c>
      <c r="R542" s="19">
        <f>IF(OR(A542&amp;""="",NOT(ISNUMBER(G542))),"",G542-'الإعدادات'!$B$4)</f>
        <v/>
      </c>
      <c r="S542" s="6">
        <f>IF(OR(R542="",K542="ملغي"),"",IF(N(P542)&lt;=0,"",IF(R542&lt;0,"سافر وعليه متبقي",IF(R542&lt;='الإعدادات'!$B$5,"سفر قريب ومتبقي",""))))</f>
        <v/>
      </c>
      <c r="T542" s="19">
        <f>IF(ISNUMBER(P542),IF(P542&gt;0,COUNTIFS($P$6:$P$1005,"&gt;"&amp;P542)+COUNTIFS($P$6:P542,P542),""),"")</f>
        <v/>
      </c>
    </row>
    <row r="543">
      <c r="A543" s="5" t="n"/>
      <c r="B543" s="13" t="n"/>
      <c r="C543" s="5" t="n"/>
      <c r="D543" s="16" t="n"/>
      <c r="E543" s="5" t="n"/>
      <c r="F543" s="5" t="n"/>
      <c r="G543" s="13" t="n"/>
      <c r="H543" s="14" t="n"/>
      <c r="I543" s="17" t="n"/>
      <c r="J543" s="17" t="n"/>
      <c r="K543" s="5" t="n"/>
      <c r="L543" s="18">
        <f>IF(OR(A543&amp;""="",NOT(ISNUMBER(H543)),NOT(ISNUMBER(I543))),"",IF(K543="ملغي",0,ROUND(H543*I543,2)))</f>
        <v/>
      </c>
      <c r="M543" s="18">
        <f>IF(L543="","",IF(K543="ملغي",0,ROUND(H543*N(J543),2)))</f>
        <v/>
      </c>
      <c r="N543" s="18">
        <f>IF(L543="","",ROUND(L543-M543,2))</f>
        <v/>
      </c>
      <c r="O543" s="18">
        <f>IF(A543&amp;""="","",SUMIFS('الدفعات'!$C$6:$C$2005,'الدفعات'!$B$6:$B$2005,A543&amp;""))</f>
        <v/>
      </c>
      <c r="P543" s="18">
        <f>IF(L543="","",IF(K543="ملغي","",ROUND(L543-O543,2)))</f>
        <v/>
      </c>
      <c r="Q543" s="6">
        <f>IF(A543&amp;""="","",IF(L543="","بيانات ناقصة",IF(K543="ملغي",IF(O543&gt;0,"ملغي - يُراجع المدفوع","ملغي"),IF(P543&gt;0,IF(O543=0,"لم يدفع","دفع جزءًا"),IF(P543&lt;0,"مدفوع زيادة","مسدد")))))</f>
        <v/>
      </c>
      <c r="R543" s="19">
        <f>IF(OR(A543&amp;""="",NOT(ISNUMBER(G543))),"",G543-'الإعدادات'!$B$4)</f>
        <v/>
      </c>
      <c r="S543" s="6">
        <f>IF(OR(R543="",K543="ملغي"),"",IF(N(P543)&lt;=0,"",IF(R543&lt;0,"سافر وعليه متبقي",IF(R543&lt;='الإعدادات'!$B$5,"سفر قريب ومتبقي",""))))</f>
        <v/>
      </c>
      <c r="T543" s="19">
        <f>IF(ISNUMBER(P543),IF(P543&gt;0,COUNTIFS($P$6:$P$1005,"&gt;"&amp;P543)+COUNTIFS($P$6:P543,P543),""),"")</f>
        <v/>
      </c>
    </row>
    <row r="544">
      <c r="A544" s="5" t="n"/>
      <c r="B544" s="13" t="n"/>
      <c r="C544" s="5" t="n"/>
      <c r="D544" s="16" t="n"/>
      <c r="E544" s="5" t="n"/>
      <c r="F544" s="5" t="n"/>
      <c r="G544" s="13" t="n"/>
      <c r="H544" s="14" t="n"/>
      <c r="I544" s="17" t="n"/>
      <c r="J544" s="17" t="n"/>
      <c r="K544" s="5" t="n"/>
      <c r="L544" s="18">
        <f>IF(OR(A544&amp;""="",NOT(ISNUMBER(H544)),NOT(ISNUMBER(I544))),"",IF(K544="ملغي",0,ROUND(H544*I544,2)))</f>
        <v/>
      </c>
      <c r="M544" s="18">
        <f>IF(L544="","",IF(K544="ملغي",0,ROUND(H544*N(J544),2)))</f>
        <v/>
      </c>
      <c r="N544" s="18">
        <f>IF(L544="","",ROUND(L544-M544,2))</f>
        <v/>
      </c>
      <c r="O544" s="18">
        <f>IF(A544&amp;""="","",SUMIFS('الدفعات'!$C$6:$C$2005,'الدفعات'!$B$6:$B$2005,A544&amp;""))</f>
        <v/>
      </c>
      <c r="P544" s="18">
        <f>IF(L544="","",IF(K544="ملغي","",ROUND(L544-O544,2)))</f>
        <v/>
      </c>
      <c r="Q544" s="6">
        <f>IF(A544&amp;""="","",IF(L544="","بيانات ناقصة",IF(K544="ملغي",IF(O544&gt;0,"ملغي - يُراجع المدفوع","ملغي"),IF(P544&gt;0,IF(O544=0,"لم يدفع","دفع جزءًا"),IF(P544&lt;0,"مدفوع زيادة","مسدد")))))</f>
        <v/>
      </c>
      <c r="R544" s="19">
        <f>IF(OR(A544&amp;""="",NOT(ISNUMBER(G544))),"",G544-'الإعدادات'!$B$4)</f>
        <v/>
      </c>
      <c r="S544" s="6">
        <f>IF(OR(R544="",K544="ملغي"),"",IF(N(P544)&lt;=0,"",IF(R544&lt;0,"سافر وعليه متبقي",IF(R544&lt;='الإعدادات'!$B$5,"سفر قريب ومتبقي",""))))</f>
        <v/>
      </c>
      <c r="T544" s="19">
        <f>IF(ISNUMBER(P544),IF(P544&gt;0,COUNTIFS($P$6:$P$1005,"&gt;"&amp;P544)+COUNTIFS($P$6:P544,P544),""),"")</f>
        <v/>
      </c>
    </row>
    <row r="545">
      <c r="A545" s="5" t="n"/>
      <c r="B545" s="13" t="n"/>
      <c r="C545" s="5" t="n"/>
      <c r="D545" s="16" t="n"/>
      <c r="E545" s="5" t="n"/>
      <c r="F545" s="5" t="n"/>
      <c r="G545" s="13" t="n"/>
      <c r="H545" s="14" t="n"/>
      <c r="I545" s="17" t="n"/>
      <c r="J545" s="17" t="n"/>
      <c r="K545" s="5" t="n"/>
      <c r="L545" s="18">
        <f>IF(OR(A545&amp;""="",NOT(ISNUMBER(H545)),NOT(ISNUMBER(I545))),"",IF(K545="ملغي",0,ROUND(H545*I545,2)))</f>
        <v/>
      </c>
      <c r="M545" s="18">
        <f>IF(L545="","",IF(K545="ملغي",0,ROUND(H545*N(J545),2)))</f>
        <v/>
      </c>
      <c r="N545" s="18">
        <f>IF(L545="","",ROUND(L545-M545,2))</f>
        <v/>
      </c>
      <c r="O545" s="18">
        <f>IF(A545&amp;""="","",SUMIFS('الدفعات'!$C$6:$C$2005,'الدفعات'!$B$6:$B$2005,A545&amp;""))</f>
        <v/>
      </c>
      <c r="P545" s="18">
        <f>IF(L545="","",IF(K545="ملغي","",ROUND(L545-O545,2)))</f>
        <v/>
      </c>
      <c r="Q545" s="6">
        <f>IF(A545&amp;""="","",IF(L545="","بيانات ناقصة",IF(K545="ملغي",IF(O545&gt;0,"ملغي - يُراجع المدفوع","ملغي"),IF(P545&gt;0,IF(O545=0,"لم يدفع","دفع جزءًا"),IF(P545&lt;0,"مدفوع زيادة","مسدد")))))</f>
        <v/>
      </c>
      <c r="R545" s="19">
        <f>IF(OR(A545&amp;""="",NOT(ISNUMBER(G545))),"",G545-'الإعدادات'!$B$4)</f>
        <v/>
      </c>
      <c r="S545" s="6">
        <f>IF(OR(R545="",K545="ملغي"),"",IF(N(P545)&lt;=0,"",IF(R545&lt;0,"سافر وعليه متبقي",IF(R545&lt;='الإعدادات'!$B$5,"سفر قريب ومتبقي",""))))</f>
        <v/>
      </c>
      <c r="T545" s="19">
        <f>IF(ISNUMBER(P545),IF(P545&gt;0,COUNTIFS($P$6:$P$1005,"&gt;"&amp;P545)+COUNTIFS($P$6:P545,P545),""),"")</f>
        <v/>
      </c>
    </row>
    <row r="546">
      <c r="A546" s="5" t="n"/>
      <c r="B546" s="13" t="n"/>
      <c r="C546" s="5" t="n"/>
      <c r="D546" s="16" t="n"/>
      <c r="E546" s="5" t="n"/>
      <c r="F546" s="5" t="n"/>
      <c r="G546" s="13" t="n"/>
      <c r="H546" s="14" t="n"/>
      <c r="I546" s="17" t="n"/>
      <c r="J546" s="17" t="n"/>
      <c r="K546" s="5" t="n"/>
      <c r="L546" s="18">
        <f>IF(OR(A546&amp;""="",NOT(ISNUMBER(H546)),NOT(ISNUMBER(I546))),"",IF(K546="ملغي",0,ROUND(H546*I546,2)))</f>
        <v/>
      </c>
      <c r="M546" s="18">
        <f>IF(L546="","",IF(K546="ملغي",0,ROUND(H546*N(J546),2)))</f>
        <v/>
      </c>
      <c r="N546" s="18">
        <f>IF(L546="","",ROUND(L546-M546,2))</f>
        <v/>
      </c>
      <c r="O546" s="18">
        <f>IF(A546&amp;""="","",SUMIFS('الدفعات'!$C$6:$C$2005,'الدفعات'!$B$6:$B$2005,A546&amp;""))</f>
        <v/>
      </c>
      <c r="P546" s="18">
        <f>IF(L546="","",IF(K546="ملغي","",ROUND(L546-O546,2)))</f>
        <v/>
      </c>
      <c r="Q546" s="6">
        <f>IF(A546&amp;""="","",IF(L546="","بيانات ناقصة",IF(K546="ملغي",IF(O546&gt;0,"ملغي - يُراجع المدفوع","ملغي"),IF(P546&gt;0,IF(O546=0,"لم يدفع","دفع جزءًا"),IF(P546&lt;0,"مدفوع زيادة","مسدد")))))</f>
        <v/>
      </c>
      <c r="R546" s="19">
        <f>IF(OR(A546&amp;""="",NOT(ISNUMBER(G546))),"",G546-'الإعدادات'!$B$4)</f>
        <v/>
      </c>
      <c r="S546" s="6">
        <f>IF(OR(R546="",K546="ملغي"),"",IF(N(P546)&lt;=0,"",IF(R546&lt;0,"سافر وعليه متبقي",IF(R546&lt;='الإعدادات'!$B$5,"سفر قريب ومتبقي",""))))</f>
        <v/>
      </c>
      <c r="T546" s="19">
        <f>IF(ISNUMBER(P546),IF(P546&gt;0,COUNTIFS($P$6:$P$1005,"&gt;"&amp;P546)+COUNTIFS($P$6:P546,P546),""),"")</f>
        <v/>
      </c>
    </row>
    <row r="547">
      <c r="A547" s="5" t="n"/>
      <c r="B547" s="13" t="n"/>
      <c r="C547" s="5" t="n"/>
      <c r="D547" s="16" t="n"/>
      <c r="E547" s="5" t="n"/>
      <c r="F547" s="5" t="n"/>
      <c r="G547" s="13" t="n"/>
      <c r="H547" s="14" t="n"/>
      <c r="I547" s="17" t="n"/>
      <c r="J547" s="17" t="n"/>
      <c r="K547" s="5" t="n"/>
      <c r="L547" s="18">
        <f>IF(OR(A547&amp;""="",NOT(ISNUMBER(H547)),NOT(ISNUMBER(I547))),"",IF(K547="ملغي",0,ROUND(H547*I547,2)))</f>
        <v/>
      </c>
      <c r="M547" s="18">
        <f>IF(L547="","",IF(K547="ملغي",0,ROUND(H547*N(J547),2)))</f>
        <v/>
      </c>
      <c r="N547" s="18">
        <f>IF(L547="","",ROUND(L547-M547,2))</f>
        <v/>
      </c>
      <c r="O547" s="18">
        <f>IF(A547&amp;""="","",SUMIFS('الدفعات'!$C$6:$C$2005,'الدفعات'!$B$6:$B$2005,A547&amp;""))</f>
        <v/>
      </c>
      <c r="P547" s="18">
        <f>IF(L547="","",IF(K547="ملغي","",ROUND(L547-O547,2)))</f>
        <v/>
      </c>
      <c r="Q547" s="6">
        <f>IF(A547&amp;""="","",IF(L547="","بيانات ناقصة",IF(K547="ملغي",IF(O547&gt;0,"ملغي - يُراجع المدفوع","ملغي"),IF(P547&gt;0,IF(O547=0,"لم يدفع","دفع جزءًا"),IF(P547&lt;0,"مدفوع زيادة","مسدد")))))</f>
        <v/>
      </c>
      <c r="R547" s="19">
        <f>IF(OR(A547&amp;""="",NOT(ISNUMBER(G547))),"",G547-'الإعدادات'!$B$4)</f>
        <v/>
      </c>
      <c r="S547" s="6">
        <f>IF(OR(R547="",K547="ملغي"),"",IF(N(P547)&lt;=0,"",IF(R547&lt;0,"سافر وعليه متبقي",IF(R547&lt;='الإعدادات'!$B$5,"سفر قريب ومتبقي",""))))</f>
        <v/>
      </c>
      <c r="T547" s="19">
        <f>IF(ISNUMBER(P547),IF(P547&gt;0,COUNTIFS($P$6:$P$1005,"&gt;"&amp;P547)+COUNTIFS($P$6:P547,P547),""),"")</f>
        <v/>
      </c>
    </row>
    <row r="548">
      <c r="A548" s="5" t="n"/>
      <c r="B548" s="13" t="n"/>
      <c r="C548" s="5" t="n"/>
      <c r="D548" s="16" t="n"/>
      <c r="E548" s="5" t="n"/>
      <c r="F548" s="5" t="n"/>
      <c r="G548" s="13" t="n"/>
      <c r="H548" s="14" t="n"/>
      <c r="I548" s="17" t="n"/>
      <c r="J548" s="17" t="n"/>
      <c r="K548" s="5" t="n"/>
      <c r="L548" s="18">
        <f>IF(OR(A548&amp;""="",NOT(ISNUMBER(H548)),NOT(ISNUMBER(I548))),"",IF(K548="ملغي",0,ROUND(H548*I548,2)))</f>
        <v/>
      </c>
      <c r="M548" s="18">
        <f>IF(L548="","",IF(K548="ملغي",0,ROUND(H548*N(J548),2)))</f>
        <v/>
      </c>
      <c r="N548" s="18">
        <f>IF(L548="","",ROUND(L548-M548,2))</f>
        <v/>
      </c>
      <c r="O548" s="18">
        <f>IF(A548&amp;""="","",SUMIFS('الدفعات'!$C$6:$C$2005,'الدفعات'!$B$6:$B$2005,A548&amp;""))</f>
        <v/>
      </c>
      <c r="P548" s="18">
        <f>IF(L548="","",IF(K548="ملغي","",ROUND(L548-O548,2)))</f>
        <v/>
      </c>
      <c r="Q548" s="6">
        <f>IF(A548&amp;""="","",IF(L548="","بيانات ناقصة",IF(K548="ملغي",IF(O548&gt;0,"ملغي - يُراجع المدفوع","ملغي"),IF(P548&gt;0,IF(O548=0,"لم يدفع","دفع جزءًا"),IF(P548&lt;0,"مدفوع زيادة","مسدد")))))</f>
        <v/>
      </c>
      <c r="R548" s="19">
        <f>IF(OR(A548&amp;""="",NOT(ISNUMBER(G548))),"",G548-'الإعدادات'!$B$4)</f>
        <v/>
      </c>
      <c r="S548" s="6">
        <f>IF(OR(R548="",K548="ملغي"),"",IF(N(P548)&lt;=0,"",IF(R548&lt;0,"سافر وعليه متبقي",IF(R548&lt;='الإعدادات'!$B$5,"سفر قريب ومتبقي",""))))</f>
        <v/>
      </c>
      <c r="T548" s="19">
        <f>IF(ISNUMBER(P548),IF(P548&gt;0,COUNTIFS($P$6:$P$1005,"&gt;"&amp;P548)+COUNTIFS($P$6:P548,P548),""),"")</f>
        <v/>
      </c>
    </row>
    <row r="549">
      <c r="A549" s="5" t="n"/>
      <c r="B549" s="13" t="n"/>
      <c r="C549" s="5" t="n"/>
      <c r="D549" s="16" t="n"/>
      <c r="E549" s="5" t="n"/>
      <c r="F549" s="5" t="n"/>
      <c r="G549" s="13" t="n"/>
      <c r="H549" s="14" t="n"/>
      <c r="I549" s="17" t="n"/>
      <c r="J549" s="17" t="n"/>
      <c r="K549" s="5" t="n"/>
      <c r="L549" s="18">
        <f>IF(OR(A549&amp;""="",NOT(ISNUMBER(H549)),NOT(ISNUMBER(I549))),"",IF(K549="ملغي",0,ROUND(H549*I549,2)))</f>
        <v/>
      </c>
      <c r="M549" s="18">
        <f>IF(L549="","",IF(K549="ملغي",0,ROUND(H549*N(J549),2)))</f>
        <v/>
      </c>
      <c r="N549" s="18">
        <f>IF(L549="","",ROUND(L549-M549,2))</f>
        <v/>
      </c>
      <c r="O549" s="18">
        <f>IF(A549&amp;""="","",SUMIFS('الدفعات'!$C$6:$C$2005,'الدفعات'!$B$6:$B$2005,A549&amp;""))</f>
        <v/>
      </c>
      <c r="P549" s="18">
        <f>IF(L549="","",IF(K549="ملغي","",ROUND(L549-O549,2)))</f>
        <v/>
      </c>
      <c r="Q549" s="6">
        <f>IF(A549&amp;""="","",IF(L549="","بيانات ناقصة",IF(K549="ملغي",IF(O549&gt;0,"ملغي - يُراجع المدفوع","ملغي"),IF(P549&gt;0,IF(O549=0,"لم يدفع","دفع جزءًا"),IF(P549&lt;0,"مدفوع زيادة","مسدد")))))</f>
        <v/>
      </c>
      <c r="R549" s="19">
        <f>IF(OR(A549&amp;""="",NOT(ISNUMBER(G549))),"",G549-'الإعدادات'!$B$4)</f>
        <v/>
      </c>
      <c r="S549" s="6">
        <f>IF(OR(R549="",K549="ملغي"),"",IF(N(P549)&lt;=0,"",IF(R549&lt;0,"سافر وعليه متبقي",IF(R549&lt;='الإعدادات'!$B$5,"سفر قريب ومتبقي",""))))</f>
        <v/>
      </c>
      <c r="T549" s="19">
        <f>IF(ISNUMBER(P549),IF(P549&gt;0,COUNTIFS($P$6:$P$1005,"&gt;"&amp;P549)+COUNTIFS($P$6:P549,P549),""),"")</f>
        <v/>
      </c>
    </row>
    <row r="550">
      <c r="A550" s="5" t="n"/>
      <c r="B550" s="13" t="n"/>
      <c r="C550" s="5" t="n"/>
      <c r="D550" s="16" t="n"/>
      <c r="E550" s="5" t="n"/>
      <c r="F550" s="5" t="n"/>
      <c r="G550" s="13" t="n"/>
      <c r="H550" s="14" t="n"/>
      <c r="I550" s="17" t="n"/>
      <c r="J550" s="17" t="n"/>
      <c r="K550" s="5" t="n"/>
      <c r="L550" s="18">
        <f>IF(OR(A550&amp;""="",NOT(ISNUMBER(H550)),NOT(ISNUMBER(I550))),"",IF(K550="ملغي",0,ROUND(H550*I550,2)))</f>
        <v/>
      </c>
      <c r="M550" s="18">
        <f>IF(L550="","",IF(K550="ملغي",0,ROUND(H550*N(J550),2)))</f>
        <v/>
      </c>
      <c r="N550" s="18">
        <f>IF(L550="","",ROUND(L550-M550,2))</f>
        <v/>
      </c>
      <c r="O550" s="18">
        <f>IF(A550&amp;""="","",SUMIFS('الدفعات'!$C$6:$C$2005,'الدفعات'!$B$6:$B$2005,A550&amp;""))</f>
        <v/>
      </c>
      <c r="P550" s="18">
        <f>IF(L550="","",IF(K550="ملغي","",ROUND(L550-O550,2)))</f>
        <v/>
      </c>
      <c r="Q550" s="6">
        <f>IF(A550&amp;""="","",IF(L550="","بيانات ناقصة",IF(K550="ملغي",IF(O550&gt;0,"ملغي - يُراجع المدفوع","ملغي"),IF(P550&gt;0,IF(O550=0,"لم يدفع","دفع جزءًا"),IF(P550&lt;0,"مدفوع زيادة","مسدد")))))</f>
        <v/>
      </c>
      <c r="R550" s="19">
        <f>IF(OR(A550&amp;""="",NOT(ISNUMBER(G550))),"",G550-'الإعدادات'!$B$4)</f>
        <v/>
      </c>
      <c r="S550" s="6">
        <f>IF(OR(R550="",K550="ملغي"),"",IF(N(P550)&lt;=0,"",IF(R550&lt;0,"سافر وعليه متبقي",IF(R550&lt;='الإعدادات'!$B$5,"سفر قريب ومتبقي",""))))</f>
        <v/>
      </c>
      <c r="T550" s="19">
        <f>IF(ISNUMBER(P550),IF(P550&gt;0,COUNTIFS($P$6:$P$1005,"&gt;"&amp;P550)+COUNTIFS($P$6:P550,P550),""),"")</f>
        <v/>
      </c>
    </row>
    <row r="551">
      <c r="A551" s="5" t="n"/>
      <c r="B551" s="13" t="n"/>
      <c r="C551" s="5" t="n"/>
      <c r="D551" s="16" t="n"/>
      <c r="E551" s="5" t="n"/>
      <c r="F551" s="5" t="n"/>
      <c r="G551" s="13" t="n"/>
      <c r="H551" s="14" t="n"/>
      <c r="I551" s="17" t="n"/>
      <c r="J551" s="17" t="n"/>
      <c r="K551" s="5" t="n"/>
      <c r="L551" s="18">
        <f>IF(OR(A551&amp;""="",NOT(ISNUMBER(H551)),NOT(ISNUMBER(I551))),"",IF(K551="ملغي",0,ROUND(H551*I551,2)))</f>
        <v/>
      </c>
      <c r="M551" s="18">
        <f>IF(L551="","",IF(K551="ملغي",0,ROUND(H551*N(J551),2)))</f>
        <v/>
      </c>
      <c r="N551" s="18">
        <f>IF(L551="","",ROUND(L551-M551,2))</f>
        <v/>
      </c>
      <c r="O551" s="18">
        <f>IF(A551&amp;""="","",SUMIFS('الدفعات'!$C$6:$C$2005,'الدفعات'!$B$6:$B$2005,A551&amp;""))</f>
        <v/>
      </c>
      <c r="P551" s="18">
        <f>IF(L551="","",IF(K551="ملغي","",ROUND(L551-O551,2)))</f>
        <v/>
      </c>
      <c r="Q551" s="6">
        <f>IF(A551&amp;""="","",IF(L551="","بيانات ناقصة",IF(K551="ملغي",IF(O551&gt;0,"ملغي - يُراجع المدفوع","ملغي"),IF(P551&gt;0,IF(O551=0,"لم يدفع","دفع جزءًا"),IF(P551&lt;0,"مدفوع زيادة","مسدد")))))</f>
        <v/>
      </c>
      <c r="R551" s="19">
        <f>IF(OR(A551&amp;""="",NOT(ISNUMBER(G551))),"",G551-'الإعدادات'!$B$4)</f>
        <v/>
      </c>
      <c r="S551" s="6">
        <f>IF(OR(R551="",K551="ملغي"),"",IF(N(P551)&lt;=0,"",IF(R551&lt;0,"سافر وعليه متبقي",IF(R551&lt;='الإعدادات'!$B$5,"سفر قريب ومتبقي",""))))</f>
        <v/>
      </c>
      <c r="T551" s="19">
        <f>IF(ISNUMBER(P551),IF(P551&gt;0,COUNTIFS($P$6:$P$1005,"&gt;"&amp;P551)+COUNTIFS($P$6:P551,P551),""),"")</f>
        <v/>
      </c>
    </row>
    <row r="552">
      <c r="A552" s="5" t="n"/>
      <c r="B552" s="13" t="n"/>
      <c r="C552" s="5" t="n"/>
      <c r="D552" s="16" t="n"/>
      <c r="E552" s="5" t="n"/>
      <c r="F552" s="5" t="n"/>
      <c r="G552" s="13" t="n"/>
      <c r="H552" s="14" t="n"/>
      <c r="I552" s="17" t="n"/>
      <c r="J552" s="17" t="n"/>
      <c r="K552" s="5" t="n"/>
      <c r="L552" s="18">
        <f>IF(OR(A552&amp;""="",NOT(ISNUMBER(H552)),NOT(ISNUMBER(I552))),"",IF(K552="ملغي",0,ROUND(H552*I552,2)))</f>
        <v/>
      </c>
      <c r="M552" s="18">
        <f>IF(L552="","",IF(K552="ملغي",0,ROUND(H552*N(J552),2)))</f>
        <v/>
      </c>
      <c r="N552" s="18">
        <f>IF(L552="","",ROUND(L552-M552,2))</f>
        <v/>
      </c>
      <c r="O552" s="18">
        <f>IF(A552&amp;""="","",SUMIFS('الدفعات'!$C$6:$C$2005,'الدفعات'!$B$6:$B$2005,A552&amp;""))</f>
        <v/>
      </c>
      <c r="P552" s="18">
        <f>IF(L552="","",IF(K552="ملغي","",ROUND(L552-O552,2)))</f>
        <v/>
      </c>
      <c r="Q552" s="6">
        <f>IF(A552&amp;""="","",IF(L552="","بيانات ناقصة",IF(K552="ملغي",IF(O552&gt;0,"ملغي - يُراجع المدفوع","ملغي"),IF(P552&gt;0,IF(O552=0,"لم يدفع","دفع جزءًا"),IF(P552&lt;0,"مدفوع زيادة","مسدد")))))</f>
        <v/>
      </c>
      <c r="R552" s="19">
        <f>IF(OR(A552&amp;""="",NOT(ISNUMBER(G552))),"",G552-'الإعدادات'!$B$4)</f>
        <v/>
      </c>
      <c r="S552" s="6">
        <f>IF(OR(R552="",K552="ملغي"),"",IF(N(P552)&lt;=0,"",IF(R552&lt;0,"سافر وعليه متبقي",IF(R552&lt;='الإعدادات'!$B$5,"سفر قريب ومتبقي",""))))</f>
        <v/>
      </c>
      <c r="T552" s="19">
        <f>IF(ISNUMBER(P552),IF(P552&gt;0,COUNTIFS($P$6:$P$1005,"&gt;"&amp;P552)+COUNTIFS($P$6:P552,P552),""),"")</f>
        <v/>
      </c>
    </row>
    <row r="553">
      <c r="A553" s="5" t="n"/>
      <c r="B553" s="13" t="n"/>
      <c r="C553" s="5" t="n"/>
      <c r="D553" s="16" t="n"/>
      <c r="E553" s="5" t="n"/>
      <c r="F553" s="5" t="n"/>
      <c r="G553" s="13" t="n"/>
      <c r="H553" s="14" t="n"/>
      <c r="I553" s="17" t="n"/>
      <c r="J553" s="17" t="n"/>
      <c r="K553" s="5" t="n"/>
      <c r="L553" s="18">
        <f>IF(OR(A553&amp;""="",NOT(ISNUMBER(H553)),NOT(ISNUMBER(I553))),"",IF(K553="ملغي",0,ROUND(H553*I553,2)))</f>
        <v/>
      </c>
      <c r="M553" s="18">
        <f>IF(L553="","",IF(K553="ملغي",0,ROUND(H553*N(J553),2)))</f>
        <v/>
      </c>
      <c r="N553" s="18">
        <f>IF(L553="","",ROUND(L553-M553,2))</f>
        <v/>
      </c>
      <c r="O553" s="18">
        <f>IF(A553&amp;""="","",SUMIFS('الدفعات'!$C$6:$C$2005,'الدفعات'!$B$6:$B$2005,A553&amp;""))</f>
        <v/>
      </c>
      <c r="P553" s="18">
        <f>IF(L553="","",IF(K553="ملغي","",ROUND(L553-O553,2)))</f>
        <v/>
      </c>
      <c r="Q553" s="6">
        <f>IF(A553&amp;""="","",IF(L553="","بيانات ناقصة",IF(K553="ملغي",IF(O553&gt;0,"ملغي - يُراجع المدفوع","ملغي"),IF(P553&gt;0,IF(O553=0,"لم يدفع","دفع جزءًا"),IF(P553&lt;0,"مدفوع زيادة","مسدد")))))</f>
        <v/>
      </c>
      <c r="R553" s="19">
        <f>IF(OR(A553&amp;""="",NOT(ISNUMBER(G553))),"",G553-'الإعدادات'!$B$4)</f>
        <v/>
      </c>
      <c r="S553" s="6">
        <f>IF(OR(R553="",K553="ملغي"),"",IF(N(P553)&lt;=0,"",IF(R553&lt;0,"سافر وعليه متبقي",IF(R553&lt;='الإعدادات'!$B$5,"سفر قريب ومتبقي",""))))</f>
        <v/>
      </c>
      <c r="T553" s="19">
        <f>IF(ISNUMBER(P553),IF(P553&gt;0,COUNTIFS($P$6:$P$1005,"&gt;"&amp;P553)+COUNTIFS($P$6:P553,P553),""),"")</f>
        <v/>
      </c>
    </row>
    <row r="554">
      <c r="A554" s="5" t="n"/>
      <c r="B554" s="13" t="n"/>
      <c r="C554" s="5" t="n"/>
      <c r="D554" s="16" t="n"/>
      <c r="E554" s="5" t="n"/>
      <c r="F554" s="5" t="n"/>
      <c r="G554" s="13" t="n"/>
      <c r="H554" s="14" t="n"/>
      <c r="I554" s="17" t="n"/>
      <c r="J554" s="17" t="n"/>
      <c r="K554" s="5" t="n"/>
      <c r="L554" s="18">
        <f>IF(OR(A554&amp;""="",NOT(ISNUMBER(H554)),NOT(ISNUMBER(I554))),"",IF(K554="ملغي",0,ROUND(H554*I554,2)))</f>
        <v/>
      </c>
      <c r="M554" s="18">
        <f>IF(L554="","",IF(K554="ملغي",0,ROUND(H554*N(J554),2)))</f>
        <v/>
      </c>
      <c r="N554" s="18">
        <f>IF(L554="","",ROUND(L554-M554,2))</f>
        <v/>
      </c>
      <c r="O554" s="18">
        <f>IF(A554&amp;""="","",SUMIFS('الدفعات'!$C$6:$C$2005,'الدفعات'!$B$6:$B$2005,A554&amp;""))</f>
        <v/>
      </c>
      <c r="P554" s="18">
        <f>IF(L554="","",IF(K554="ملغي","",ROUND(L554-O554,2)))</f>
        <v/>
      </c>
      <c r="Q554" s="6">
        <f>IF(A554&amp;""="","",IF(L554="","بيانات ناقصة",IF(K554="ملغي",IF(O554&gt;0,"ملغي - يُراجع المدفوع","ملغي"),IF(P554&gt;0,IF(O554=0,"لم يدفع","دفع جزءًا"),IF(P554&lt;0,"مدفوع زيادة","مسدد")))))</f>
        <v/>
      </c>
      <c r="R554" s="19">
        <f>IF(OR(A554&amp;""="",NOT(ISNUMBER(G554))),"",G554-'الإعدادات'!$B$4)</f>
        <v/>
      </c>
      <c r="S554" s="6">
        <f>IF(OR(R554="",K554="ملغي"),"",IF(N(P554)&lt;=0,"",IF(R554&lt;0,"سافر وعليه متبقي",IF(R554&lt;='الإعدادات'!$B$5,"سفر قريب ومتبقي",""))))</f>
        <v/>
      </c>
      <c r="T554" s="19">
        <f>IF(ISNUMBER(P554),IF(P554&gt;0,COUNTIFS($P$6:$P$1005,"&gt;"&amp;P554)+COUNTIFS($P$6:P554,P554),""),"")</f>
        <v/>
      </c>
    </row>
    <row r="555">
      <c r="A555" s="5" t="n"/>
      <c r="B555" s="13" t="n"/>
      <c r="C555" s="5" t="n"/>
      <c r="D555" s="16" t="n"/>
      <c r="E555" s="5" t="n"/>
      <c r="F555" s="5" t="n"/>
      <c r="G555" s="13" t="n"/>
      <c r="H555" s="14" t="n"/>
      <c r="I555" s="17" t="n"/>
      <c r="J555" s="17" t="n"/>
      <c r="K555" s="5" t="n"/>
      <c r="L555" s="18">
        <f>IF(OR(A555&amp;""="",NOT(ISNUMBER(H555)),NOT(ISNUMBER(I555))),"",IF(K555="ملغي",0,ROUND(H555*I555,2)))</f>
        <v/>
      </c>
      <c r="M555" s="18">
        <f>IF(L555="","",IF(K555="ملغي",0,ROUND(H555*N(J555),2)))</f>
        <v/>
      </c>
      <c r="N555" s="18">
        <f>IF(L555="","",ROUND(L555-M555,2))</f>
        <v/>
      </c>
      <c r="O555" s="18">
        <f>IF(A555&amp;""="","",SUMIFS('الدفعات'!$C$6:$C$2005,'الدفعات'!$B$6:$B$2005,A555&amp;""))</f>
        <v/>
      </c>
      <c r="P555" s="18">
        <f>IF(L555="","",IF(K555="ملغي","",ROUND(L555-O555,2)))</f>
        <v/>
      </c>
      <c r="Q555" s="6">
        <f>IF(A555&amp;""="","",IF(L555="","بيانات ناقصة",IF(K555="ملغي",IF(O555&gt;0,"ملغي - يُراجع المدفوع","ملغي"),IF(P555&gt;0,IF(O555=0,"لم يدفع","دفع جزءًا"),IF(P555&lt;0,"مدفوع زيادة","مسدد")))))</f>
        <v/>
      </c>
      <c r="R555" s="19">
        <f>IF(OR(A555&amp;""="",NOT(ISNUMBER(G555))),"",G555-'الإعدادات'!$B$4)</f>
        <v/>
      </c>
      <c r="S555" s="6">
        <f>IF(OR(R555="",K555="ملغي"),"",IF(N(P555)&lt;=0,"",IF(R555&lt;0,"سافر وعليه متبقي",IF(R555&lt;='الإعدادات'!$B$5,"سفر قريب ومتبقي",""))))</f>
        <v/>
      </c>
      <c r="T555" s="19">
        <f>IF(ISNUMBER(P555),IF(P555&gt;0,COUNTIFS($P$6:$P$1005,"&gt;"&amp;P555)+COUNTIFS($P$6:P555,P555),""),"")</f>
        <v/>
      </c>
    </row>
    <row r="556">
      <c r="A556" s="5" t="n"/>
      <c r="B556" s="13" t="n"/>
      <c r="C556" s="5" t="n"/>
      <c r="D556" s="16" t="n"/>
      <c r="E556" s="5" t="n"/>
      <c r="F556" s="5" t="n"/>
      <c r="G556" s="13" t="n"/>
      <c r="H556" s="14" t="n"/>
      <c r="I556" s="17" t="n"/>
      <c r="J556" s="17" t="n"/>
      <c r="K556" s="5" t="n"/>
      <c r="L556" s="18">
        <f>IF(OR(A556&amp;""="",NOT(ISNUMBER(H556)),NOT(ISNUMBER(I556))),"",IF(K556="ملغي",0,ROUND(H556*I556,2)))</f>
        <v/>
      </c>
      <c r="M556" s="18">
        <f>IF(L556="","",IF(K556="ملغي",0,ROUND(H556*N(J556),2)))</f>
        <v/>
      </c>
      <c r="N556" s="18">
        <f>IF(L556="","",ROUND(L556-M556,2))</f>
        <v/>
      </c>
      <c r="O556" s="18">
        <f>IF(A556&amp;""="","",SUMIFS('الدفعات'!$C$6:$C$2005,'الدفعات'!$B$6:$B$2005,A556&amp;""))</f>
        <v/>
      </c>
      <c r="P556" s="18">
        <f>IF(L556="","",IF(K556="ملغي","",ROUND(L556-O556,2)))</f>
        <v/>
      </c>
      <c r="Q556" s="6">
        <f>IF(A556&amp;""="","",IF(L556="","بيانات ناقصة",IF(K556="ملغي",IF(O556&gt;0,"ملغي - يُراجع المدفوع","ملغي"),IF(P556&gt;0,IF(O556=0,"لم يدفع","دفع جزءًا"),IF(P556&lt;0,"مدفوع زيادة","مسدد")))))</f>
        <v/>
      </c>
      <c r="R556" s="19">
        <f>IF(OR(A556&amp;""="",NOT(ISNUMBER(G556))),"",G556-'الإعدادات'!$B$4)</f>
        <v/>
      </c>
      <c r="S556" s="6">
        <f>IF(OR(R556="",K556="ملغي"),"",IF(N(P556)&lt;=0,"",IF(R556&lt;0,"سافر وعليه متبقي",IF(R556&lt;='الإعدادات'!$B$5,"سفر قريب ومتبقي",""))))</f>
        <v/>
      </c>
      <c r="T556" s="19">
        <f>IF(ISNUMBER(P556),IF(P556&gt;0,COUNTIFS($P$6:$P$1005,"&gt;"&amp;P556)+COUNTIFS($P$6:P556,P556),""),"")</f>
        <v/>
      </c>
    </row>
    <row r="557">
      <c r="A557" s="5" t="n"/>
      <c r="B557" s="13" t="n"/>
      <c r="C557" s="5" t="n"/>
      <c r="D557" s="16" t="n"/>
      <c r="E557" s="5" t="n"/>
      <c r="F557" s="5" t="n"/>
      <c r="G557" s="13" t="n"/>
      <c r="H557" s="14" t="n"/>
      <c r="I557" s="17" t="n"/>
      <c r="J557" s="17" t="n"/>
      <c r="K557" s="5" t="n"/>
      <c r="L557" s="18">
        <f>IF(OR(A557&amp;""="",NOT(ISNUMBER(H557)),NOT(ISNUMBER(I557))),"",IF(K557="ملغي",0,ROUND(H557*I557,2)))</f>
        <v/>
      </c>
      <c r="M557" s="18">
        <f>IF(L557="","",IF(K557="ملغي",0,ROUND(H557*N(J557),2)))</f>
        <v/>
      </c>
      <c r="N557" s="18">
        <f>IF(L557="","",ROUND(L557-M557,2))</f>
        <v/>
      </c>
      <c r="O557" s="18">
        <f>IF(A557&amp;""="","",SUMIFS('الدفعات'!$C$6:$C$2005,'الدفعات'!$B$6:$B$2005,A557&amp;""))</f>
        <v/>
      </c>
      <c r="P557" s="18">
        <f>IF(L557="","",IF(K557="ملغي","",ROUND(L557-O557,2)))</f>
        <v/>
      </c>
      <c r="Q557" s="6">
        <f>IF(A557&amp;""="","",IF(L557="","بيانات ناقصة",IF(K557="ملغي",IF(O557&gt;0,"ملغي - يُراجع المدفوع","ملغي"),IF(P557&gt;0,IF(O557=0,"لم يدفع","دفع جزءًا"),IF(P557&lt;0,"مدفوع زيادة","مسدد")))))</f>
        <v/>
      </c>
      <c r="R557" s="19">
        <f>IF(OR(A557&amp;""="",NOT(ISNUMBER(G557))),"",G557-'الإعدادات'!$B$4)</f>
        <v/>
      </c>
      <c r="S557" s="6">
        <f>IF(OR(R557="",K557="ملغي"),"",IF(N(P557)&lt;=0,"",IF(R557&lt;0,"سافر وعليه متبقي",IF(R557&lt;='الإعدادات'!$B$5,"سفر قريب ومتبقي",""))))</f>
        <v/>
      </c>
      <c r="T557" s="19">
        <f>IF(ISNUMBER(P557),IF(P557&gt;0,COUNTIFS($P$6:$P$1005,"&gt;"&amp;P557)+COUNTIFS($P$6:P557,P557),""),"")</f>
        <v/>
      </c>
    </row>
    <row r="558">
      <c r="A558" s="5" t="n"/>
      <c r="B558" s="13" t="n"/>
      <c r="C558" s="5" t="n"/>
      <c r="D558" s="16" t="n"/>
      <c r="E558" s="5" t="n"/>
      <c r="F558" s="5" t="n"/>
      <c r="G558" s="13" t="n"/>
      <c r="H558" s="14" t="n"/>
      <c r="I558" s="17" t="n"/>
      <c r="J558" s="17" t="n"/>
      <c r="K558" s="5" t="n"/>
      <c r="L558" s="18">
        <f>IF(OR(A558&amp;""="",NOT(ISNUMBER(H558)),NOT(ISNUMBER(I558))),"",IF(K558="ملغي",0,ROUND(H558*I558,2)))</f>
        <v/>
      </c>
      <c r="M558" s="18">
        <f>IF(L558="","",IF(K558="ملغي",0,ROUND(H558*N(J558),2)))</f>
        <v/>
      </c>
      <c r="N558" s="18">
        <f>IF(L558="","",ROUND(L558-M558,2))</f>
        <v/>
      </c>
      <c r="O558" s="18">
        <f>IF(A558&amp;""="","",SUMIFS('الدفعات'!$C$6:$C$2005,'الدفعات'!$B$6:$B$2005,A558&amp;""))</f>
        <v/>
      </c>
      <c r="P558" s="18">
        <f>IF(L558="","",IF(K558="ملغي","",ROUND(L558-O558,2)))</f>
        <v/>
      </c>
      <c r="Q558" s="6">
        <f>IF(A558&amp;""="","",IF(L558="","بيانات ناقصة",IF(K558="ملغي",IF(O558&gt;0,"ملغي - يُراجع المدفوع","ملغي"),IF(P558&gt;0,IF(O558=0,"لم يدفع","دفع جزءًا"),IF(P558&lt;0,"مدفوع زيادة","مسدد")))))</f>
        <v/>
      </c>
      <c r="R558" s="19">
        <f>IF(OR(A558&amp;""="",NOT(ISNUMBER(G558))),"",G558-'الإعدادات'!$B$4)</f>
        <v/>
      </c>
      <c r="S558" s="6">
        <f>IF(OR(R558="",K558="ملغي"),"",IF(N(P558)&lt;=0,"",IF(R558&lt;0,"سافر وعليه متبقي",IF(R558&lt;='الإعدادات'!$B$5,"سفر قريب ومتبقي",""))))</f>
        <v/>
      </c>
      <c r="T558" s="19">
        <f>IF(ISNUMBER(P558),IF(P558&gt;0,COUNTIFS($P$6:$P$1005,"&gt;"&amp;P558)+COUNTIFS($P$6:P558,P558),""),"")</f>
        <v/>
      </c>
    </row>
    <row r="559">
      <c r="A559" s="5" t="n"/>
      <c r="B559" s="13" t="n"/>
      <c r="C559" s="5" t="n"/>
      <c r="D559" s="16" t="n"/>
      <c r="E559" s="5" t="n"/>
      <c r="F559" s="5" t="n"/>
      <c r="G559" s="13" t="n"/>
      <c r="H559" s="14" t="n"/>
      <c r="I559" s="17" t="n"/>
      <c r="J559" s="17" t="n"/>
      <c r="K559" s="5" t="n"/>
      <c r="L559" s="18">
        <f>IF(OR(A559&amp;""="",NOT(ISNUMBER(H559)),NOT(ISNUMBER(I559))),"",IF(K559="ملغي",0,ROUND(H559*I559,2)))</f>
        <v/>
      </c>
      <c r="M559" s="18">
        <f>IF(L559="","",IF(K559="ملغي",0,ROUND(H559*N(J559),2)))</f>
        <v/>
      </c>
      <c r="N559" s="18">
        <f>IF(L559="","",ROUND(L559-M559,2))</f>
        <v/>
      </c>
      <c r="O559" s="18">
        <f>IF(A559&amp;""="","",SUMIFS('الدفعات'!$C$6:$C$2005,'الدفعات'!$B$6:$B$2005,A559&amp;""))</f>
        <v/>
      </c>
      <c r="P559" s="18">
        <f>IF(L559="","",IF(K559="ملغي","",ROUND(L559-O559,2)))</f>
        <v/>
      </c>
      <c r="Q559" s="6">
        <f>IF(A559&amp;""="","",IF(L559="","بيانات ناقصة",IF(K559="ملغي",IF(O559&gt;0,"ملغي - يُراجع المدفوع","ملغي"),IF(P559&gt;0,IF(O559=0,"لم يدفع","دفع جزءًا"),IF(P559&lt;0,"مدفوع زيادة","مسدد")))))</f>
        <v/>
      </c>
      <c r="R559" s="19">
        <f>IF(OR(A559&amp;""="",NOT(ISNUMBER(G559))),"",G559-'الإعدادات'!$B$4)</f>
        <v/>
      </c>
      <c r="S559" s="6">
        <f>IF(OR(R559="",K559="ملغي"),"",IF(N(P559)&lt;=0,"",IF(R559&lt;0,"سافر وعليه متبقي",IF(R559&lt;='الإعدادات'!$B$5,"سفر قريب ومتبقي",""))))</f>
        <v/>
      </c>
      <c r="T559" s="19">
        <f>IF(ISNUMBER(P559),IF(P559&gt;0,COUNTIFS($P$6:$P$1005,"&gt;"&amp;P559)+COUNTIFS($P$6:P559,P559),""),"")</f>
        <v/>
      </c>
    </row>
    <row r="560">
      <c r="A560" s="5" t="n"/>
      <c r="B560" s="13" t="n"/>
      <c r="C560" s="5" t="n"/>
      <c r="D560" s="16" t="n"/>
      <c r="E560" s="5" t="n"/>
      <c r="F560" s="5" t="n"/>
      <c r="G560" s="13" t="n"/>
      <c r="H560" s="14" t="n"/>
      <c r="I560" s="17" t="n"/>
      <c r="J560" s="17" t="n"/>
      <c r="K560" s="5" t="n"/>
      <c r="L560" s="18">
        <f>IF(OR(A560&amp;""="",NOT(ISNUMBER(H560)),NOT(ISNUMBER(I560))),"",IF(K560="ملغي",0,ROUND(H560*I560,2)))</f>
        <v/>
      </c>
      <c r="M560" s="18">
        <f>IF(L560="","",IF(K560="ملغي",0,ROUND(H560*N(J560),2)))</f>
        <v/>
      </c>
      <c r="N560" s="18">
        <f>IF(L560="","",ROUND(L560-M560,2))</f>
        <v/>
      </c>
      <c r="O560" s="18">
        <f>IF(A560&amp;""="","",SUMIFS('الدفعات'!$C$6:$C$2005,'الدفعات'!$B$6:$B$2005,A560&amp;""))</f>
        <v/>
      </c>
      <c r="P560" s="18">
        <f>IF(L560="","",IF(K560="ملغي","",ROUND(L560-O560,2)))</f>
        <v/>
      </c>
      <c r="Q560" s="6">
        <f>IF(A560&amp;""="","",IF(L560="","بيانات ناقصة",IF(K560="ملغي",IF(O560&gt;0,"ملغي - يُراجع المدفوع","ملغي"),IF(P560&gt;0,IF(O560=0,"لم يدفع","دفع جزءًا"),IF(P560&lt;0,"مدفوع زيادة","مسدد")))))</f>
        <v/>
      </c>
      <c r="R560" s="19">
        <f>IF(OR(A560&amp;""="",NOT(ISNUMBER(G560))),"",G560-'الإعدادات'!$B$4)</f>
        <v/>
      </c>
      <c r="S560" s="6">
        <f>IF(OR(R560="",K560="ملغي"),"",IF(N(P560)&lt;=0,"",IF(R560&lt;0,"سافر وعليه متبقي",IF(R560&lt;='الإعدادات'!$B$5,"سفر قريب ومتبقي",""))))</f>
        <v/>
      </c>
      <c r="T560" s="19">
        <f>IF(ISNUMBER(P560),IF(P560&gt;0,COUNTIFS($P$6:$P$1005,"&gt;"&amp;P560)+COUNTIFS($P$6:P560,P560),""),"")</f>
        <v/>
      </c>
    </row>
    <row r="561">
      <c r="A561" s="5" t="n"/>
      <c r="B561" s="13" t="n"/>
      <c r="C561" s="5" t="n"/>
      <c r="D561" s="16" t="n"/>
      <c r="E561" s="5" t="n"/>
      <c r="F561" s="5" t="n"/>
      <c r="G561" s="13" t="n"/>
      <c r="H561" s="14" t="n"/>
      <c r="I561" s="17" t="n"/>
      <c r="J561" s="17" t="n"/>
      <c r="K561" s="5" t="n"/>
      <c r="L561" s="18">
        <f>IF(OR(A561&amp;""="",NOT(ISNUMBER(H561)),NOT(ISNUMBER(I561))),"",IF(K561="ملغي",0,ROUND(H561*I561,2)))</f>
        <v/>
      </c>
      <c r="M561" s="18">
        <f>IF(L561="","",IF(K561="ملغي",0,ROUND(H561*N(J561),2)))</f>
        <v/>
      </c>
      <c r="N561" s="18">
        <f>IF(L561="","",ROUND(L561-M561,2))</f>
        <v/>
      </c>
      <c r="O561" s="18">
        <f>IF(A561&amp;""="","",SUMIFS('الدفعات'!$C$6:$C$2005,'الدفعات'!$B$6:$B$2005,A561&amp;""))</f>
        <v/>
      </c>
      <c r="P561" s="18">
        <f>IF(L561="","",IF(K561="ملغي","",ROUND(L561-O561,2)))</f>
        <v/>
      </c>
      <c r="Q561" s="6">
        <f>IF(A561&amp;""="","",IF(L561="","بيانات ناقصة",IF(K561="ملغي",IF(O561&gt;0,"ملغي - يُراجع المدفوع","ملغي"),IF(P561&gt;0,IF(O561=0,"لم يدفع","دفع جزءًا"),IF(P561&lt;0,"مدفوع زيادة","مسدد")))))</f>
        <v/>
      </c>
      <c r="R561" s="19">
        <f>IF(OR(A561&amp;""="",NOT(ISNUMBER(G561))),"",G561-'الإعدادات'!$B$4)</f>
        <v/>
      </c>
      <c r="S561" s="6">
        <f>IF(OR(R561="",K561="ملغي"),"",IF(N(P561)&lt;=0,"",IF(R561&lt;0,"سافر وعليه متبقي",IF(R561&lt;='الإعدادات'!$B$5,"سفر قريب ومتبقي",""))))</f>
        <v/>
      </c>
      <c r="T561" s="19">
        <f>IF(ISNUMBER(P561),IF(P561&gt;0,COUNTIFS($P$6:$P$1005,"&gt;"&amp;P561)+COUNTIFS($P$6:P561,P561),""),"")</f>
        <v/>
      </c>
    </row>
    <row r="562">
      <c r="A562" s="5" t="n"/>
      <c r="B562" s="13" t="n"/>
      <c r="C562" s="5" t="n"/>
      <c r="D562" s="16" t="n"/>
      <c r="E562" s="5" t="n"/>
      <c r="F562" s="5" t="n"/>
      <c r="G562" s="13" t="n"/>
      <c r="H562" s="14" t="n"/>
      <c r="I562" s="17" t="n"/>
      <c r="J562" s="17" t="n"/>
      <c r="K562" s="5" t="n"/>
      <c r="L562" s="18">
        <f>IF(OR(A562&amp;""="",NOT(ISNUMBER(H562)),NOT(ISNUMBER(I562))),"",IF(K562="ملغي",0,ROUND(H562*I562,2)))</f>
        <v/>
      </c>
      <c r="M562" s="18">
        <f>IF(L562="","",IF(K562="ملغي",0,ROUND(H562*N(J562),2)))</f>
        <v/>
      </c>
      <c r="N562" s="18">
        <f>IF(L562="","",ROUND(L562-M562,2))</f>
        <v/>
      </c>
      <c r="O562" s="18">
        <f>IF(A562&amp;""="","",SUMIFS('الدفعات'!$C$6:$C$2005,'الدفعات'!$B$6:$B$2005,A562&amp;""))</f>
        <v/>
      </c>
      <c r="P562" s="18">
        <f>IF(L562="","",IF(K562="ملغي","",ROUND(L562-O562,2)))</f>
        <v/>
      </c>
      <c r="Q562" s="6">
        <f>IF(A562&amp;""="","",IF(L562="","بيانات ناقصة",IF(K562="ملغي",IF(O562&gt;0,"ملغي - يُراجع المدفوع","ملغي"),IF(P562&gt;0,IF(O562=0,"لم يدفع","دفع جزءًا"),IF(P562&lt;0,"مدفوع زيادة","مسدد")))))</f>
        <v/>
      </c>
      <c r="R562" s="19">
        <f>IF(OR(A562&amp;""="",NOT(ISNUMBER(G562))),"",G562-'الإعدادات'!$B$4)</f>
        <v/>
      </c>
      <c r="S562" s="6">
        <f>IF(OR(R562="",K562="ملغي"),"",IF(N(P562)&lt;=0,"",IF(R562&lt;0,"سافر وعليه متبقي",IF(R562&lt;='الإعدادات'!$B$5,"سفر قريب ومتبقي",""))))</f>
        <v/>
      </c>
      <c r="T562" s="19">
        <f>IF(ISNUMBER(P562),IF(P562&gt;0,COUNTIFS($P$6:$P$1005,"&gt;"&amp;P562)+COUNTIFS($P$6:P562,P562),""),"")</f>
        <v/>
      </c>
    </row>
    <row r="563">
      <c r="A563" s="5" t="n"/>
      <c r="B563" s="13" t="n"/>
      <c r="C563" s="5" t="n"/>
      <c r="D563" s="16" t="n"/>
      <c r="E563" s="5" t="n"/>
      <c r="F563" s="5" t="n"/>
      <c r="G563" s="13" t="n"/>
      <c r="H563" s="14" t="n"/>
      <c r="I563" s="17" t="n"/>
      <c r="J563" s="17" t="n"/>
      <c r="K563" s="5" t="n"/>
      <c r="L563" s="18">
        <f>IF(OR(A563&amp;""="",NOT(ISNUMBER(H563)),NOT(ISNUMBER(I563))),"",IF(K563="ملغي",0,ROUND(H563*I563,2)))</f>
        <v/>
      </c>
      <c r="M563" s="18">
        <f>IF(L563="","",IF(K563="ملغي",0,ROUND(H563*N(J563),2)))</f>
        <v/>
      </c>
      <c r="N563" s="18">
        <f>IF(L563="","",ROUND(L563-M563,2))</f>
        <v/>
      </c>
      <c r="O563" s="18">
        <f>IF(A563&amp;""="","",SUMIFS('الدفعات'!$C$6:$C$2005,'الدفعات'!$B$6:$B$2005,A563&amp;""))</f>
        <v/>
      </c>
      <c r="P563" s="18">
        <f>IF(L563="","",IF(K563="ملغي","",ROUND(L563-O563,2)))</f>
        <v/>
      </c>
      <c r="Q563" s="6">
        <f>IF(A563&amp;""="","",IF(L563="","بيانات ناقصة",IF(K563="ملغي",IF(O563&gt;0,"ملغي - يُراجع المدفوع","ملغي"),IF(P563&gt;0,IF(O563=0,"لم يدفع","دفع جزءًا"),IF(P563&lt;0,"مدفوع زيادة","مسدد")))))</f>
        <v/>
      </c>
      <c r="R563" s="19">
        <f>IF(OR(A563&amp;""="",NOT(ISNUMBER(G563))),"",G563-'الإعدادات'!$B$4)</f>
        <v/>
      </c>
      <c r="S563" s="6">
        <f>IF(OR(R563="",K563="ملغي"),"",IF(N(P563)&lt;=0,"",IF(R563&lt;0,"سافر وعليه متبقي",IF(R563&lt;='الإعدادات'!$B$5,"سفر قريب ومتبقي",""))))</f>
        <v/>
      </c>
      <c r="T563" s="19">
        <f>IF(ISNUMBER(P563),IF(P563&gt;0,COUNTIFS($P$6:$P$1005,"&gt;"&amp;P563)+COUNTIFS($P$6:P563,P563),""),"")</f>
        <v/>
      </c>
    </row>
    <row r="564">
      <c r="A564" s="5" t="n"/>
      <c r="B564" s="13" t="n"/>
      <c r="C564" s="5" t="n"/>
      <c r="D564" s="16" t="n"/>
      <c r="E564" s="5" t="n"/>
      <c r="F564" s="5" t="n"/>
      <c r="G564" s="13" t="n"/>
      <c r="H564" s="14" t="n"/>
      <c r="I564" s="17" t="n"/>
      <c r="J564" s="17" t="n"/>
      <c r="K564" s="5" t="n"/>
      <c r="L564" s="18">
        <f>IF(OR(A564&amp;""="",NOT(ISNUMBER(H564)),NOT(ISNUMBER(I564))),"",IF(K564="ملغي",0,ROUND(H564*I564,2)))</f>
        <v/>
      </c>
      <c r="M564" s="18">
        <f>IF(L564="","",IF(K564="ملغي",0,ROUND(H564*N(J564),2)))</f>
        <v/>
      </c>
      <c r="N564" s="18">
        <f>IF(L564="","",ROUND(L564-M564,2))</f>
        <v/>
      </c>
      <c r="O564" s="18">
        <f>IF(A564&amp;""="","",SUMIFS('الدفعات'!$C$6:$C$2005,'الدفعات'!$B$6:$B$2005,A564&amp;""))</f>
        <v/>
      </c>
      <c r="P564" s="18">
        <f>IF(L564="","",IF(K564="ملغي","",ROUND(L564-O564,2)))</f>
        <v/>
      </c>
      <c r="Q564" s="6">
        <f>IF(A564&amp;""="","",IF(L564="","بيانات ناقصة",IF(K564="ملغي",IF(O564&gt;0,"ملغي - يُراجع المدفوع","ملغي"),IF(P564&gt;0,IF(O564=0,"لم يدفع","دفع جزءًا"),IF(P564&lt;0,"مدفوع زيادة","مسدد")))))</f>
        <v/>
      </c>
      <c r="R564" s="19">
        <f>IF(OR(A564&amp;""="",NOT(ISNUMBER(G564))),"",G564-'الإعدادات'!$B$4)</f>
        <v/>
      </c>
      <c r="S564" s="6">
        <f>IF(OR(R564="",K564="ملغي"),"",IF(N(P564)&lt;=0,"",IF(R564&lt;0,"سافر وعليه متبقي",IF(R564&lt;='الإعدادات'!$B$5,"سفر قريب ومتبقي",""))))</f>
        <v/>
      </c>
      <c r="T564" s="19">
        <f>IF(ISNUMBER(P564),IF(P564&gt;0,COUNTIFS($P$6:$P$1005,"&gt;"&amp;P564)+COUNTIFS($P$6:P564,P564),""),"")</f>
        <v/>
      </c>
    </row>
    <row r="565">
      <c r="A565" s="5" t="n"/>
      <c r="B565" s="13" t="n"/>
      <c r="C565" s="5" t="n"/>
      <c r="D565" s="16" t="n"/>
      <c r="E565" s="5" t="n"/>
      <c r="F565" s="5" t="n"/>
      <c r="G565" s="13" t="n"/>
      <c r="H565" s="14" t="n"/>
      <c r="I565" s="17" t="n"/>
      <c r="J565" s="17" t="n"/>
      <c r="K565" s="5" t="n"/>
      <c r="L565" s="18">
        <f>IF(OR(A565&amp;""="",NOT(ISNUMBER(H565)),NOT(ISNUMBER(I565))),"",IF(K565="ملغي",0,ROUND(H565*I565,2)))</f>
        <v/>
      </c>
      <c r="M565" s="18">
        <f>IF(L565="","",IF(K565="ملغي",0,ROUND(H565*N(J565),2)))</f>
        <v/>
      </c>
      <c r="N565" s="18">
        <f>IF(L565="","",ROUND(L565-M565,2))</f>
        <v/>
      </c>
      <c r="O565" s="18">
        <f>IF(A565&amp;""="","",SUMIFS('الدفعات'!$C$6:$C$2005,'الدفعات'!$B$6:$B$2005,A565&amp;""))</f>
        <v/>
      </c>
      <c r="P565" s="18">
        <f>IF(L565="","",IF(K565="ملغي","",ROUND(L565-O565,2)))</f>
        <v/>
      </c>
      <c r="Q565" s="6">
        <f>IF(A565&amp;""="","",IF(L565="","بيانات ناقصة",IF(K565="ملغي",IF(O565&gt;0,"ملغي - يُراجع المدفوع","ملغي"),IF(P565&gt;0,IF(O565=0,"لم يدفع","دفع جزءًا"),IF(P565&lt;0,"مدفوع زيادة","مسدد")))))</f>
        <v/>
      </c>
      <c r="R565" s="19">
        <f>IF(OR(A565&amp;""="",NOT(ISNUMBER(G565))),"",G565-'الإعدادات'!$B$4)</f>
        <v/>
      </c>
      <c r="S565" s="6">
        <f>IF(OR(R565="",K565="ملغي"),"",IF(N(P565)&lt;=0,"",IF(R565&lt;0,"سافر وعليه متبقي",IF(R565&lt;='الإعدادات'!$B$5,"سفر قريب ومتبقي",""))))</f>
        <v/>
      </c>
      <c r="T565" s="19">
        <f>IF(ISNUMBER(P565),IF(P565&gt;0,COUNTIFS($P$6:$P$1005,"&gt;"&amp;P565)+COUNTIFS($P$6:P565,P565),""),"")</f>
        <v/>
      </c>
    </row>
    <row r="566">
      <c r="A566" s="5" t="n"/>
      <c r="B566" s="13" t="n"/>
      <c r="C566" s="5" t="n"/>
      <c r="D566" s="16" t="n"/>
      <c r="E566" s="5" t="n"/>
      <c r="F566" s="5" t="n"/>
      <c r="G566" s="13" t="n"/>
      <c r="H566" s="14" t="n"/>
      <c r="I566" s="17" t="n"/>
      <c r="J566" s="17" t="n"/>
      <c r="K566" s="5" t="n"/>
      <c r="L566" s="18">
        <f>IF(OR(A566&amp;""="",NOT(ISNUMBER(H566)),NOT(ISNUMBER(I566))),"",IF(K566="ملغي",0,ROUND(H566*I566,2)))</f>
        <v/>
      </c>
      <c r="M566" s="18">
        <f>IF(L566="","",IF(K566="ملغي",0,ROUND(H566*N(J566),2)))</f>
        <v/>
      </c>
      <c r="N566" s="18">
        <f>IF(L566="","",ROUND(L566-M566,2))</f>
        <v/>
      </c>
      <c r="O566" s="18">
        <f>IF(A566&amp;""="","",SUMIFS('الدفعات'!$C$6:$C$2005,'الدفعات'!$B$6:$B$2005,A566&amp;""))</f>
        <v/>
      </c>
      <c r="P566" s="18">
        <f>IF(L566="","",IF(K566="ملغي","",ROUND(L566-O566,2)))</f>
        <v/>
      </c>
      <c r="Q566" s="6">
        <f>IF(A566&amp;""="","",IF(L566="","بيانات ناقصة",IF(K566="ملغي",IF(O566&gt;0,"ملغي - يُراجع المدفوع","ملغي"),IF(P566&gt;0,IF(O566=0,"لم يدفع","دفع جزءًا"),IF(P566&lt;0,"مدفوع زيادة","مسدد")))))</f>
        <v/>
      </c>
      <c r="R566" s="19">
        <f>IF(OR(A566&amp;""="",NOT(ISNUMBER(G566))),"",G566-'الإعدادات'!$B$4)</f>
        <v/>
      </c>
      <c r="S566" s="6">
        <f>IF(OR(R566="",K566="ملغي"),"",IF(N(P566)&lt;=0,"",IF(R566&lt;0,"سافر وعليه متبقي",IF(R566&lt;='الإعدادات'!$B$5,"سفر قريب ومتبقي",""))))</f>
        <v/>
      </c>
      <c r="T566" s="19">
        <f>IF(ISNUMBER(P566),IF(P566&gt;0,COUNTIFS($P$6:$P$1005,"&gt;"&amp;P566)+COUNTIFS($P$6:P566,P566),""),"")</f>
        <v/>
      </c>
    </row>
    <row r="567">
      <c r="A567" s="5" t="n"/>
      <c r="B567" s="13" t="n"/>
      <c r="C567" s="5" t="n"/>
      <c r="D567" s="16" t="n"/>
      <c r="E567" s="5" t="n"/>
      <c r="F567" s="5" t="n"/>
      <c r="G567" s="13" t="n"/>
      <c r="H567" s="14" t="n"/>
      <c r="I567" s="17" t="n"/>
      <c r="J567" s="17" t="n"/>
      <c r="K567" s="5" t="n"/>
      <c r="L567" s="18">
        <f>IF(OR(A567&amp;""="",NOT(ISNUMBER(H567)),NOT(ISNUMBER(I567))),"",IF(K567="ملغي",0,ROUND(H567*I567,2)))</f>
        <v/>
      </c>
      <c r="M567" s="18">
        <f>IF(L567="","",IF(K567="ملغي",0,ROUND(H567*N(J567),2)))</f>
        <v/>
      </c>
      <c r="N567" s="18">
        <f>IF(L567="","",ROUND(L567-M567,2))</f>
        <v/>
      </c>
      <c r="O567" s="18">
        <f>IF(A567&amp;""="","",SUMIFS('الدفعات'!$C$6:$C$2005,'الدفعات'!$B$6:$B$2005,A567&amp;""))</f>
        <v/>
      </c>
      <c r="P567" s="18">
        <f>IF(L567="","",IF(K567="ملغي","",ROUND(L567-O567,2)))</f>
        <v/>
      </c>
      <c r="Q567" s="6">
        <f>IF(A567&amp;""="","",IF(L567="","بيانات ناقصة",IF(K567="ملغي",IF(O567&gt;0,"ملغي - يُراجع المدفوع","ملغي"),IF(P567&gt;0,IF(O567=0,"لم يدفع","دفع جزءًا"),IF(P567&lt;0,"مدفوع زيادة","مسدد")))))</f>
        <v/>
      </c>
      <c r="R567" s="19">
        <f>IF(OR(A567&amp;""="",NOT(ISNUMBER(G567))),"",G567-'الإعدادات'!$B$4)</f>
        <v/>
      </c>
      <c r="S567" s="6">
        <f>IF(OR(R567="",K567="ملغي"),"",IF(N(P567)&lt;=0,"",IF(R567&lt;0,"سافر وعليه متبقي",IF(R567&lt;='الإعدادات'!$B$5,"سفر قريب ومتبقي",""))))</f>
        <v/>
      </c>
      <c r="T567" s="19">
        <f>IF(ISNUMBER(P567),IF(P567&gt;0,COUNTIFS($P$6:$P$1005,"&gt;"&amp;P567)+COUNTIFS($P$6:P567,P567),""),"")</f>
        <v/>
      </c>
    </row>
    <row r="568">
      <c r="A568" s="5" t="n"/>
      <c r="B568" s="13" t="n"/>
      <c r="C568" s="5" t="n"/>
      <c r="D568" s="16" t="n"/>
      <c r="E568" s="5" t="n"/>
      <c r="F568" s="5" t="n"/>
      <c r="G568" s="13" t="n"/>
      <c r="H568" s="14" t="n"/>
      <c r="I568" s="17" t="n"/>
      <c r="J568" s="17" t="n"/>
      <c r="K568" s="5" t="n"/>
      <c r="L568" s="18">
        <f>IF(OR(A568&amp;""="",NOT(ISNUMBER(H568)),NOT(ISNUMBER(I568))),"",IF(K568="ملغي",0,ROUND(H568*I568,2)))</f>
        <v/>
      </c>
      <c r="M568" s="18">
        <f>IF(L568="","",IF(K568="ملغي",0,ROUND(H568*N(J568),2)))</f>
        <v/>
      </c>
      <c r="N568" s="18">
        <f>IF(L568="","",ROUND(L568-M568,2))</f>
        <v/>
      </c>
      <c r="O568" s="18">
        <f>IF(A568&amp;""="","",SUMIFS('الدفعات'!$C$6:$C$2005,'الدفعات'!$B$6:$B$2005,A568&amp;""))</f>
        <v/>
      </c>
      <c r="P568" s="18">
        <f>IF(L568="","",IF(K568="ملغي","",ROUND(L568-O568,2)))</f>
        <v/>
      </c>
      <c r="Q568" s="6">
        <f>IF(A568&amp;""="","",IF(L568="","بيانات ناقصة",IF(K568="ملغي",IF(O568&gt;0,"ملغي - يُراجع المدفوع","ملغي"),IF(P568&gt;0,IF(O568=0,"لم يدفع","دفع جزءًا"),IF(P568&lt;0,"مدفوع زيادة","مسدد")))))</f>
        <v/>
      </c>
      <c r="R568" s="19">
        <f>IF(OR(A568&amp;""="",NOT(ISNUMBER(G568))),"",G568-'الإعدادات'!$B$4)</f>
        <v/>
      </c>
      <c r="S568" s="6">
        <f>IF(OR(R568="",K568="ملغي"),"",IF(N(P568)&lt;=0,"",IF(R568&lt;0,"سافر وعليه متبقي",IF(R568&lt;='الإعدادات'!$B$5,"سفر قريب ومتبقي",""))))</f>
        <v/>
      </c>
      <c r="T568" s="19">
        <f>IF(ISNUMBER(P568),IF(P568&gt;0,COUNTIFS($P$6:$P$1005,"&gt;"&amp;P568)+COUNTIFS($P$6:P568,P568),""),"")</f>
        <v/>
      </c>
    </row>
    <row r="569">
      <c r="A569" s="5" t="n"/>
      <c r="B569" s="13" t="n"/>
      <c r="C569" s="5" t="n"/>
      <c r="D569" s="16" t="n"/>
      <c r="E569" s="5" t="n"/>
      <c r="F569" s="5" t="n"/>
      <c r="G569" s="13" t="n"/>
      <c r="H569" s="14" t="n"/>
      <c r="I569" s="17" t="n"/>
      <c r="J569" s="17" t="n"/>
      <c r="K569" s="5" t="n"/>
      <c r="L569" s="18">
        <f>IF(OR(A569&amp;""="",NOT(ISNUMBER(H569)),NOT(ISNUMBER(I569))),"",IF(K569="ملغي",0,ROUND(H569*I569,2)))</f>
        <v/>
      </c>
      <c r="M569" s="18">
        <f>IF(L569="","",IF(K569="ملغي",0,ROUND(H569*N(J569),2)))</f>
        <v/>
      </c>
      <c r="N569" s="18">
        <f>IF(L569="","",ROUND(L569-M569,2))</f>
        <v/>
      </c>
      <c r="O569" s="18">
        <f>IF(A569&amp;""="","",SUMIFS('الدفعات'!$C$6:$C$2005,'الدفعات'!$B$6:$B$2005,A569&amp;""))</f>
        <v/>
      </c>
      <c r="P569" s="18">
        <f>IF(L569="","",IF(K569="ملغي","",ROUND(L569-O569,2)))</f>
        <v/>
      </c>
      <c r="Q569" s="6">
        <f>IF(A569&amp;""="","",IF(L569="","بيانات ناقصة",IF(K569="ملغي",IF(O569&gt;0,"ملغي - يُراجع المدفوع","ملغي"),IF(P569&gt;0,IF(O569=0,"لم يدفع","دفع جزءًا"),IF(P569&lt;0,"مدفوع زيادة","مسدد")))))</f>
        <v/>
      </c>
      <c r="R569" s="19">
        <f>IF(OR(A569&amp;""="",NOT(ISNUMBER(G569))),"",G569-'الإعدادات'!$B$4)</f>
        <v/>
      </c>
      <c r="S569" s="6">
        <f>IF(OR(R569="",K569="ملغي"),"",IF(N(P569)&lt;=0,"",IF(R569&lt;0,"سافر وعليه متبقي",IF(R569&lt;='الإعدادات'!$B$5,"سفر قريب ومتبقي",""))))</f>
        <v/>
      </c>
      <c r="T569" s="19">
        <f>IF(ISNUMBER(P569),IF(P569&gt;0,COUNTIFS($P$6:$P$1005,"&gt;"&amp;P569)+COUNTIFS($P$6:P569,P569),""),"")</f>
        <v/>
      </c>
    </row>
    <row r="570">
      <c r="A570" s="5" t="n"/>
      <c r="B570" s="13" t="n"/>
      <c r="C570" s="5" t="n"/>
      <c r="D570" s="16" t="n"/>
      <c r="E570" s="5" t="n"/>
      <c r="F570" s="5" t="n"/>
      <c r="G570" s="13" t="n"/>
      <c r="H570" s="14" t="n"/>
      <c r="I570" s="17" t="n"/>
      <c r="J570" s="17" t="n"/>
      <c r="K570" s="5" t="n"/>
      <c r="L570" s="18">
        <f>IF(OR(A570&amp;""="",NOT(ISNUMBER(H570)),NOT(ISNUMBER(I570))),"",IF(K570="ملغي",0,ROUND(H570*I570,2)))</f>
        <v/>
      </c>
      <c r="M570" s="18">
        <f>IF(L570="","",IF(K570="ملغي",0,ROUND(H570*N(J570),2)))</f>
        <v/>
      </c>
      <c r="N570" s="18">
        <f>IF(L570="","",ROUND(L570-M570,2))</f>
        <v/>
      </c>
      <c r="O570" s="18">
        <f>IF(A570&amp;""="","",SUMIFS('الدفعات'!$C$6:$C$2005,'الدفعات'!$B$6:$B$2005,A570&amp;""))</f>
        <v/>
      </c>
      <c r="P570" s="18">
        <f>IF(L570="","",IF(K570="ملغي","",ROUND(L570-O570,2)))</f>
        <v/>
      </c>
      <c r="Q570" s="6">
        <f>IF(A570&amp;""="","",IF(L570="","بيانات ناقصة",IF(K570="ملغي",IF(O570&gt;0,"ملغي - يُراجع المدفوع","ملغي"),IF(P570&gt;0,IF(O570=0,"لم يدفع","دفع جزءًا"),IF(P570&lt;0,"مدفوع زيادة","مسدد")))))</f>
        <v/>
      </c>
      <c r="R570" s="19">
        <f>IF(OR(A570&amp;""="",NOT(ISNUMBER(G570))),"",G570-'الإعدادات'!$B$4)</f>
        <v/>
      </c>
      <c r="S570" s="6">
        <f>IF(OR(R570="",K570="ملغي"),"",IF(N(P570)&lt;=0,"",IF(R570&lt;0,"سافر وعليه متبقي",IF(R570&lt;='الإعدادات'!$B$5,"سفر قريب ومتبقي",""))))</f>
        <v/>
      </c>
      <c r="T570" s="19">
        <f>IF(ISNUMBER(P570),IF(P570&gt;0,COUNTIFS($P$6:$P$1005,"&gt;"&amp;P570)+COUNTIFS($P$6:P570,P570),""),"")</f>
        <v/>
      </c>
    </row>
    <row r="571">
      <c r="A571" s="5" t="n"/>
      <c r="B571" s="13" t="n"/>
      <c r="C571" s="5" t="n"/>
      <c r="D571" s="16" t="n"/>
      <c r="E571" s="5" t="n"/>
      <c r="F571" s="5" t="n"/>
      <c r="G571" s="13" t="n"/>
      <c r="H571" s="14" t="n"/>
      <c r="I571" s="17" t="n"/>
      <c r="J571" s="17" t="n"/>
      <c r="K571" s="5" t="n"/>
      <c r="L571" s="18">
        <f>IF(OR(A571&amp;""="",NOT(ISNUMBER(H571)),NOT(ISNUMBER(I571))),"",IF(K571="ملغي",0,ROUND(H571*I571,2)))</f>
        <v/>
      </c>
      <c r="M571" s="18">
        <f>IF(L571="","",IF(K571="ملغي",0,ROUND(H571*N(J571),2)))</f>
        <v/>
      </c>
      <c r="N571" s="18">
        <f>IF(L571="","",ROUND(L571-M571,2))</f>
        <v/>
      </c>
      <c r="O571" s="18">
        <f>IF(A571&amp;""="","",SUMIFS('الدفعات'!$C$6:$C$2005,'الدفعات'!$B$6:$B$2005,A571&amp;""))</f>
        <v/>
      </c>
      <c r="P571" s="18">
        <f>IF(L571="","",IF(K571="ملغي","",ROUND(L571-O571,2)))</f>
        <v/>
      </c>
      <c r="Q571" s="6">
        <f>IF(A571&amp;""="","",IF(L571="","بيانات ناقصة",IF(K571="ملغي",IF(O571&gt;0,"ملغي - يُراجع المدفوع","ملغي"),IF(P571&gt;0,IF(O571=0,"لم يدفع","دفع جزءًا"),IF(P571&lt;0,"مدفوع زيادة","مسدد")))))</f>
        <v/>
      </c>
      <c r="R571" s="19">
        <f>IF(OR(A571&amp;""="",NOT(ISNUMBER(G571))),"",G571-'الإعدادات'!$B$4)</f>
        <v/>
      </c>
      <c r="S571" s="6">
        <f>IF(OR(R571="",K571="ملغي"),"",IF(N(P571)&lt;=0,"",IF(R571&lt;0,"سافر وعليه متبقي",IF(R571&lt;='الإعدادات'!$B$5,"سفر قريب ومتبقي",""))))</f>
        <v/>
      </c>
      <c r="T571" s="19">
        <f>IF(ISNUMBER(P571),IF(P571&gt;0,COUNTIFS($P$6:$P$1005,"&gt;"&amp;P571)+COUNTIFS($P$6:P571,P571),""),"")</f>
        <v/>
      </c>
    </row>
    <row r="572">
      <c r="A572" s="5" t="n"/>
      <c r="B572" s="13" t="n"/>
      <c r="C572" s="5" t="n"/>
      <c r="D572" s="16" t="n"/>
      <c r="E572" s="5" t="n"/>
      <c r="F572" s="5" t="n"/>
      <c r="G572" s="13" t="n"/>
      <c r="H572" s="14" t="n"/>
      <c r="I572" s="17" t="n"/>
      <c r="J572" s="17" t="n"/>
      <c r="K572" s="5" t="n"/>
      <c r="L572" s="18">
        <f>IF(OR(A572&amp;""="",NOT(ISNUMBER(H572)),NOT(ISNUMBER(I572))),"",IF(K572="ملغي",0,ROUND(H572*I572,2)))</f>
        <v/>
      </c>
      <c r="M572" s="18">
        <f>IF(L572="","",IF(K572="ملغي",0,ROUND(H572*N(J572),2)))</f>
        <v/>
      </c>
      <c r="N572" s="18">
        <f>IF(L572="","",ROUND(L572-M572,2))</f>
        <v/>
      </c>
      <c r="O572" s="18">
        <f>IF(A572&amp;""="","",SUMIFS('الدفعات'!$C$6:$C$2005,'الدفعات'!$B$6:$B$2005,A572&amp;""))</f>
        <v/>
      </c>
      <c r="P572" s="18">
        <f>IF(L572="","",IF(K572="ملغي","",ROUND(L572-O572,2)))</f>
        <v/>
      </c>
      <c r="Q572" s="6">
        <f>IF(A572&amp;""="","",IF(L572="","بيانات ناقصة",IF(K572="ملغي",IF(O572&gt;0,"ملغي - يُراجع المدفوع","ملغي"),IF(P572&gt;0,IF(O572=0,"لم يدفع","دفع جزءًا"),IF(P572&lt;0,"مدفوع زيادة","مسدد")))))</f>
        <v/>
      </c>
      <c r="R572" s="19">
        <f>IF(OR(A572&amp;""="",NOT(ISNUMBER(G572))),"",G572-'الإعدادات'!$B$4)</f>
        <v/>
      </c>
      <c r="S572" s="6">
        <f>IF(OR(R572="",K572="ملغي"),"",IF(N(P572)&lt;=0,"",IF(R572&lt;0,"سافر وعليه متبقي",IF(R572&lt;='الإعدادات'!$B$5,"سفر قريب ومتبقي",""))))</f>
        <v/>
      </c>
      <c r="T572" s="19">
        <f>IF(ISNUMBER(P572),IF(P572&gt;0,COUNTIFS($P$6:$P$1005,"&gt;"&amp;P572)+COUNTIFS($P$6:P572,P572),""),"")</f>
        <v/>
      </c>
    </row>
    <row r="573">
      <c r="A573" s="5" t="n"/>
      <c r="B573" s="13" t="n"/>
      <c r="C573" s="5" t="n"/>
      <c r="D573" s="16" t="n"/>
      <c r="E573" s="5" t="n"/>
      <c r="F573" s="5" t="n"/>
      <c r="G573" s="13" t="n"/>
      <c r="H573" s="14" t="n"/>
      <c r="I573" s="17" t="n"/>
      <c r="J573" s="17" t="n"/>
      <c r="K573" s="5" t="n"/>
      <c r="L573" s="18">
        <f>IF(OR(A573&amp;""="",NOT(ISNUMBER(H573)),NOT(ISNUMBER(I573))),"",IF(K573="ملغي",0,ROUND(H573*I573,2)))</f>
        <v/>
      </c>
      <c r="M573" s="18">
        <f>IF(L573="","",IF(K573="ملغي",0,ROUND(H573*N(J573),2)))</f>
        <v/>
      </c>
      <c r="N573" s="18">
        <f>IF(L573="","",ROUND(L573-M573,2))</f>
        <v/>
      </c>
      <c r="O573" s="18">
        <f>IF(A573&amp;""="","",SUMIFS('الدفعات'!$C$6:$C$2005,'الدفعات'!$B$6:$B$2005,A573&amp;""))</f>
        <v/>
      </c>
      <c r="P573" s="18">
        <f>IF(L573="","",IF(K573="ملغي","",ROUND(L573-O573,2)))</f>
        <v/>
      </c>
      <c r="Q573" s="6">
        <f>IF(A573&amp;""="","",IF(L573="","بيانات ناقصة",IF(K573="ملغي",IF(O573&gt;0,"ملغي - يُراجع المدفوع","ملغي"),IF(P573&gt;0,IF(O573=0,"لم يدفع","دفع جزءًا"),IF(P573&lt;0,"مدفوع زيادة","مسدد")))))</f>
        <v/>
      </c>
      <c r="R573" s="19">
        <f>IF(OR(A573&amp;""="",NOT(ISNUMBER(G573))),"",G573-'الإعدادات'!$B$4)</f>
        <v/>
      </c>
      <c r="S573" s="6">
        <f>IF(OR(R573="",K573="ملغي"),"",IF(N(P573)&lt;=0,"",IF(R573&lt;0,"سافر وعليه متبقي",IF(R573&lt;='الإعدادات'!$B$5,"سفر قريب ومتبقي",""))))</f>
        <v/>
      </c>
      <c r="T573" s="19">
        <f>IF(ISNUMBER(P573),IF(P573&gt;0,COUNTIFS($P$6:$P$1005,"&gt;"&amp;P573)+COUNTIFS($P$6:P573,P573),""),"")</f>
        <v/>
      </c>
    </row>
    <row r="574">
      <c r="A574" s="5" t="n"/>
      <c r="B574" s="13" t="n"/>
      <c r="C574" s="5" t="n"/>
      <c r="D574" s="16" t="n"/>
      <c r="E574" s="5" t="n"/>
      <c r="F574" s="5" t="n"/>
      <c r="G574" s="13" t="n"/>
      <c r="H574" s="14" t="n"/>
      <c r="I574" s="17" t="n"/>
      <c r="J574" s="17" t="n"/>
      <c r="K574" s="5" t="n"/>
      <c r="L574" s="18">
        <f>IF(OR(A574&amp;""="",NOT(ISNUMBER(H574)),NOT(ISNUMBER(I574))),"",IF(K574="ملغي",0,ROUND(H574*I574,2)))</f>
        <v/>
      </c>
      <c r="M574" s="18">
        <f>IF(L574="","",IF(K574="ملغي",0,ROUND(H574*N(J574),2)))</f>
        <v/>
      </c>
      <c r="N574" s="18">
        <f>IF(L574="","",ROUND(L574-M574,2))</f>
        <v/>
      </c>
      <c r="O574" s="18">
        <f>IF(A574&amp;""="","",SUMIFS('الدفعات'!$C$6:$C$2005,'الدفعات'!$B$6:$B$2005,A574&amp;""))</f>
        <v/>
      </c>
      <c r="P574" s="18">
        <f>IF(L574="","",IF(K574="ملغي","",ROUND(L574-O574,2)))</f>
        <v/>
      </c>
      <c r="Q574" s="6">
        <f>IF(A574&amp;""="","",IF(L574="","بيانات ناقصة",IF(K574="ملغي",IF(O574&gt;0,"ملغي - يُراجع المدفوع","ملغي"),IF(P574&gt;0,IF(O574=0,"لم يدفع","دفع جزءًا"),IF(P574&lt;0,"مدفوع زيادة","مسدد")))))</f>
        <v/>
      </c>
      <c r="R574" s="19">
        <f>IF(OR(A574&amp;""="",NOT(ISNUMBER(G574))),"",G574-'الإعدادات'!$B$4)</f>
        <v/>
      </c>
      <c r="S574" s="6">
        <f>IF(OR(R574="",K574="ملغي"),"",IF(N(P574)&lt;=0,"",IF(R574&lt;0,"سافر وعليه متبقي",IF(R574&lt;='الإعدادات'!$B$5,"سفر قريب ومتبقي",""))))</f>
        <v/>
      </c>
      <c r="T574" s="19">
        <f>IF(ISNUMBER(P574),IF(P574&gt;0,COUNTIFS($P$6:$P$1005,"&gt;"&amp;P574)+COUNTIFS($P$6:P574,P574),""),"")</f>
        <v/>
      </c>
    </row>
    <row r="575">
      <c r="A575" s="5" t="n"/>
      <c r="B575" s="13" t="n"/>
      <c r="C575" s="5" t="n"/>
      <c r="D575" s="16" t="n"/>
      <c r="E575" s="5" t="n"/>
      <c r="F575" s="5" t="n"/>
      <c r="G575" s="13" t="n"/>
      <c r="H575" s="14" t="n"/>
      <c r="I575" s="17" t="n"/>
      <c r="J575" s="17" t="n"/>
      <c r="K575" s="5" t="n"/>
      <c r="L575" s="18">
        <f>IF(OR(A575&amp;""="",NOT(ISNUMBER(H575)),NOT(ISNUMBER(I575))),"",IF(K575="ملغي",0,ROUND(H575*I575,2)))</f>
        <v/>
      </c>
      <c r="M575" s="18">
        <f>IF(L575="","",IF(K575="ملغي",0,ROUND(H575*N(J575),2)))</f>
        <v/>
      </c>
      <c r="N575" s="18">
        <f>IF(L575="","",ROUND(L575-M575,2))</f>
        <v/>
      </c>
      <c r="O575" s="18">
        <f>IF(A575&amp;""="","",SUMIFS('الدفعات'!$C$6:$C$2005,'الدفعات'!$B$6:$B$2005,A575&amp;""))</f>
        <v/>
      </c>
      <c r="P575" s="18">
        <f>IF(L575="","",IF(K575="ملغي","",ROUND(L575-O575,2)))</f>
        <v/>
      </c>
      <c r="Q575" s="6">
        <f>IF(A575&amp;""="","",IF(L575="","بيانات ناقصة",IF(K575="ملغي",IF(O575&gt;0,"ملغي - يُراجع المدفوع","ملغي"),IF(P575&gt;0,IF(O575=0,"لم يدفع","دفع جزءًا"),IF(P575&lt;0,"مدفوع زيادة","مسدد")))))</f>
        <v/>
      </c>
      <c r="R575" s="19">
        <f>IF(OR(A575&amp;""="",NOT(ISNUMBER(G575))),"",G575-'الإعدادات'!$B$4)</f>
        <v/>
      </c>
      <c r="S575" s="6">
        <f>IF(OR(R575="",K575="ملغي"),"",IF(N(P575)&lt;=0,"",IF(R575&lt;0,"سافر وعليه متبقي",IF(R575&lt;='الإعدادات'!$B$5,"سفر قريب ومتبقي",""))))</f>
        <v/>
      </c>
      <c r="T575" s="19">
        <f>IF(ISNUMBER(P575),IF(P575&gt;0,COUNTIFS($P$6:$P$1005,"&gt;"&amp;P575)+COUNTIFS($P$6:P575,P575),""),"")</f>
        <v/>
      </c>
    </row>
    <row r="576">
      <c r="A576" s="5" t="n"/>
      <c r="B576" s="13" t="n"/>
      <c r="C576" s="5" t="n"/>
      <c r="D576" s="16" t="n"/>
      <c r="E576" s="5" t="n"/>
      <c r="F576" s="5" t="n"/>
      <c r="G576" s="13" t="n"/>
      <c r="H576" s="14" t="n"/>
      <c r="I576" s="17" t="n"/>
      <c r="J576" s="17" t="n"/>
      <c r="K576" s="5" t="n"/>
      <c r="L576" s="18">
        <f>IF(OR(A576&amp;""="",NOT(ISNUMBER(H576)),NOT(ISNUMBER(I576))),"",IF(K576="ملغي",0,ROUND(H576*I576,2)))</f>
        <v/>
      </c>
      <c r="M576" s="18">
        <f>IF(L576="","",IF(K576="ملغي",0,ROUND(H576*N(J576),2)))</f>
        <v/>
      </c>
      <c r="N576" s="18">
        <f>IF(L576="","",ROUND(L576-M576,2))</f>
        <v/>
      </c>
      <c r="O576" s="18">
        <f>IF(A576&amp;""="","",SUMIFS('الدفعات'!$C$6:$C$2005,'الدفعات'!$B$6:$B$2005,A576&amp;""))</f>
        <v/>
      </c>
      <c r="P576" s="18">
        <f>IF(L576="","",IF(K576="ملغي","",ROUND(L576-O576,2)))</f>
        <v/>
      </c>
      <c r="Q576" s="6">
        <f>IF(A576&amp;""="","",IF(L576="","بيانات ناقصة",IF(K576="ملغي",IF(O576&gt;0,"ملغي - يُراجع المدفوع","ملغي"),IF(P576&gt;0,IF(O576=0,"لم يدفع","دفع جزءًا"),IF(P576&lt;0,"مدفوع زيادة","مسدد")))))</f>
        <v/>
      </c>
      <c r="R576" s="19">
        <f>IF(OR(A576&amp;""="",NOT(ISNUMBER(G576))),"",G576-'الإعدادات'!$B$4)</f>
        <v/>
      </c>
      <c r="S576" s="6">
        <f>IF(OR(R576="",K576="ملغي"),"",IF(N(P576)&lt;=0,"",IF(R576&lt;0,"سافر وعليه متبقي",IF(R576&lt;='الإعدادات'!$B$5,"سفر قريب ومتبقي",""))))</f>
        <v/>
      </c>
      <c r="T576" s="19">
        <f>IF(ISNUMBER(P576),IF(P576&gt;0,COUNTIFS($P$6:$P$1005,"&gt;"&amp;P576)+COUNTIFS($P$6:P576,P576),""),"")</f>
        <v/>
      </c>
    </row>
    <row r="577">
      <c r="A577" s="5" t="n"/>
      <c r="B577" s="13" t="n"/>
      <c r="C577" s="5" t="n"/>
      <c r="D577" s="16" t="n"/>
      <c r="E577" s="5" t="n"/>
      <c r="F577" s="5" t="n"/>
      <c r="G577" s="13" t="n"/>
      <c r="H577" s="14" t="n"/>
      <c r="I577" s="17" t="n"/>
      <c r="J577" s="17" t="n"/>
      <c r="K577" s="5" t="n"/>
      <c r="L577" s="18">
        <f>IF(OR(A577&amp;""="",NOT(ISNUMBER(H577)),NOT(ISNUMBER(I577))),"",IF(K577="ملغي",0,ROUND(H577*I577,2)))</f>
        <v/>
      </c>
      <c r="M577" s="18">
        <f>IF(L577="","",IF(K577="ملغي",0,ROUND(H577*N(J577),2)))</f>
        <v/>
      </c>
      <c r="N577" s="18">
        <f>IF(L577="","",ROUND(L577-M577,2))</f>
        <v/>
      </c>
      <c r="O577" s="18">
        <f>IF(A577&amp;""="","",SUMIFS('الدفعات'!$C$6:$C$2005,'الدفعات'!$B$6:$B$2005,A577&amp;""))</f>
        <v/>
      </c>
      <c r="P577" s="18">
        <f>IF(L577="","",IF(K577="ملغي","",ROUND(L577-O577,2)))</f>
        <v/>
      </c>
      <c r="Q577" s="6">
        <f>IF(A577&amp;""="","",IF(L577="","بيانات ناقصة",IF(K577="ملغي",IF(O577&gt;0,"ملغي - يُراجع المدفوع","ملغي"),IF(P577&gt;0,IF(O577=0,"لم يدفع","دفع جزءًا"),IF(P577&lt;0,"مدفوع زيادة","مسدد")))))</f>
        <v/>
      </c>
      <c r="R577" s="19">
        <f>IF(OR(A577&amp;""="",NOT(ISNUMBER(G577))),"",G577-'الإعدادات'!$B$4)</f>
        <v/>
      </c>
      <c r="S577" s="6">
        <f>IF(OR(R577="",K577="ملغي"),"",IF(N(P577)&lt;=0,"",IF(R577&lt;0,"سافر وعليه متبقي",IF(R577&lt;='الإعدادات'!$B$5,"سفر قريب ومتبقي",""))))</f>
        <v/>
      </c>
      <c r="T577" s="19">
        <f>IF(ISNUMBER(P577),IF(P577&gt;0,COUNTIFS($P$6:$P$1005,"&gt;"&amp;P577)+COUNTIFS($P$6:P577,P577),""),"")</f>
        <v/>
      </c>
    </row>
    <row r="578">
      <c r="A578" s="5" t="n"/>
      <c r="B578" s="13" t="n"/>
      <c r="C578" s="5" t="n"/>
      <c r="D578" s="16" t="n"/>
      <c r="E578" s="5" t="n"/>
      <c r="F578" s="5" t="n"/>
      <c r="G578" s="13" t="n"/>
      <c r="H578" s="14" t="n"/>
      <c r="I578" s="17" t="n"/>
      <c r="J578" s="17" t="n"/>
      <c r="K578" s="5" t="n"/>
      <c r="L578" s="18">
        <f>IF(OR(A578&amp;""="",NOT(ISNUMBER(H578)),NOT(ISNUMBER(I578))),"",IF(K578="ملغي",0,ROUND(H578*I578,2)))</f>
        <v/>
      </c>
      <c r="M578" s="18">
        <f>IF(L578="","",IF(K578="ملغي",0,ROUND(H578*N(J578),2)))</f>
        <v/>
      </c>
      <c r="N578" s="18">
        <f>IF(L578="","",ROUND(L578-M578,2))</f>
        <v/>
      </c>
      <c r="O578" s="18">
        <f>IF(A578&amp;""="","",SUMIFS('الدفعات'!$C$6:$C$2005,'الدفعات'!$B$6:$B$2005,A578&amp;""))</f>
        <v/>
      </c>
      <c r="P578" s="18">
        <f>IF(L578="","",IF(K578="ملغي","",ROUND(L578-O578,2)))</f>
        <v/>
      </c>
      <c r="Q578" s="6">
        <f>IF(A578&amp;""="","",IF(L578="","بيانات ناقصة",IF(K578="ملغي",IF(O578&gt;0,"ملغي - يُراجع المدفوع","ملغي"),IF(P578&gt;0,IF(O578=0,"لم يدفع","دفع جزءًا"),IF(P578&lt;0,"مدفوع زيادة","مسدد")))))</f>
        <v/>
      </c>
      <c r="R578" s="19">
        <f>IF(OR(A578&amp;""="",NOT(ISNUMBER(G578))),"",G578-'الإعدادات'!$B$4)</f>
        <v/>
      </c>
      <c r="S578" s="6">
        <f>IF(OR(R578="",K578="ملغي"),"",IF(N(P578)&lt;=0,"",IF(R578&lt;0,"سافر وعليه متبقي",IF(R578&lt;='الإعدادات'!$B$5,"سفر قريب ومتبقي",""))))</f>
        <v/>
      </c>
      <c r="T578" s="19">
        <f>IF(ISNUMBER(P578),IF(P578&gt;0,COUNTIFS($P$6:$P$1005,"&gt;"&amp;P578)+COUNTIFS($P$6:P578,P578),""),"")</f>
        <v/>
      </c>
    </row>
    <row r="579">
      <c r="A579" s="5" t="n"/>
      <c r="B579" s="13" t="n"/>
      <c r="C579" s="5" t="n"/>
      <c r="D579" s="16" t="n"/>
      <c r="E579" s="5" t="n"/>
      <c r="F579" s="5" t="n"/>
      <c r="G579" s="13" t="n"/>
      <c r="H579" s="14" t="n"/>
      <c r="I579" s="17" t="n"/>
      <c r="J579" s="17" t="n"/>
      <c r="K579" s="5" t="n"/>
      <c r="L579" s="18">
        <f>IF(OR(A579&amp;""="",NOT(ISNUMBER(H579)),NOT(ISNUMBER(I579))),"",IF(K579="ملغي",0,ROUND(H579*I579,2)))</f>
        <v/>
      </c>
      <c r="M579" s="18">
        <f>IF(L579="","",IF(K579="ملغي",0,ROUND(H579*N(J579),2)))</f>
        <v/>
      </c>
      <c r="N579" s="18">
        <f>IF(L579="","",ROUND(L579-M579,2))</f>
        <v/>
      </c>
      <c r="O579" s="18">
        <f>IF(A579&amp;""="","",SUMIFS('الدفعات'!$C$6:$C$2005,'الدفعات'!$B$6:$B$2005,A579&amp;""))</f>
        <v/>
      </c>
      <c r="P579" s="18">
        <f>IF(L579="","",IF(K579="ملغي","",ROUND(L579-O579,2)))</f>
        <v/>
      </c>
      <c r="Q579" s="6">
        <f>IF(A579&amp;""="","",IF(L579="","بيانات ناقصة",IF(K579="ملغي",IF(O579&gt;0,"ملغي - يُراجع المدفوع","ملغي"),IF(P579&gt;0,IF(O579=0,"لم يدفع","دفع جزءًا"),IF(P579&lt;0,"مدفوع زيادة","مسدد")))))</f>
        <v/>
      </c>
      <c r="R579" s="19">
        <f>IF(OR(A579&amp;""="",NOT(ISNUMBER(G579))),"",G579-'الإعدادات'!$B$4)</f>
        <v/>
      </c>
      <c r="S579" s="6">
        <f>IF(OR(R579="",K579="ملغي"),"",IF(N(P579)&lt;=0,"",IF(R579&lt;0,"سافر وعليه متبقي",IF(R579&lt;='الإعدادات'!$B$5,"سفر قريب ومتبقي",""))))</f>
        <v/>
      </c>
      <c r="T579" s="19">
        <f>IF(ISNUMBER(P579),IF(P579&gt;0,COUNTIFS($P$6:$P$1005,"&gt;"&amp;P579)+COUNTIFS($P$6:P579,P579),""),"")</f>
        <v/>
      </c>
    </row>
    <row r="580">
      <c r="A580" s="5" t="n"/>
      <c r="B580" s="13" t="n"/>
      <c r="C580" s="5" t="n"/>
      <c r="D580" s="16" t="n"/>
      <c r="E580" s="5" t="n"/>
      <c r="F580" s="5" t="n"/>
      <c r="G580" s="13" t="n"/>
      <c r="H580" s="14" t="n"/>
      <c r="I580" s="17" t="n"/>
      <c r="J580" s="17" t="n"/>
      <c r="K580" s="5" t="n"/>
      <c r="L580" s="18">
        <f>IF(OR(A580&amp;""="",NOT(ISNUMBER(H580)),NOT(ISNUMBER(I580))),"",IF(K580="ملغي",0,ROUND(H580*I580,2)))</f>
        <v/>
      </c>
      <c r="M580" s="18">
        <f>IF(L580="","",IF(K580="ملغي",0,ROUND(H580*N(J580),2)))</f>
        <v/>
      </c>
      <c r="N580" s="18">
        <f>IF(L580="","",ROUND(L580-M580,2))</f>
        <v/>
      </c>
      <c r="O580" s="18">
        <f>IF(A580&amp;""="","",SUMIFS('الدفعات'!$C$6:$C$2005,'الدفعات'!$B$6:$B$2005,A580&amp;""))</f>
        <v/>
      </c>
      <c r="P580" s="18">
        <f>IF(L580="","",IF(K580="ملغي","",ROUND(L580-O580,2)))</f>
        <v/>
      </c>
      <c r="Q580" s="6">
        <f>IF(A580&amp;""="","",IF(L580="","بيانات ناقصة",IF(K580="ملغي",IF(O580&gt;0,"ملغي - يُراجع المدفوع","ملغي"),IF(P580&gt;0,IF(O580=0,"لم يدفع","دفع جزءًا"),IF(P580&lt;0,"مدفوع زيادة","مسدد")))))</f>
        <v/>
      </c>
      <c r="R580" s="19">
        <f>IF(OR(A580&amp;""="",NOT(ISNUMBER(G580))),"",G580-'الإعدادات'!$B$4)</f>
        <v/>
      </c>
      <c r="S580" s="6">
        <f>IF(OR(R580="",K580="ملغي"),"",IF(N(P580)&lt;=0,"",IF(R580&lt;0,"سافر وعليه متبقي",IF(R580&lt;='الإعدادات'!$B$5,"سفر قريب ومتبقي",""))))</f>
        <v/>
      </c>
      <c r="T580" s="19">
        <f>IF(ISNUMBER(P580),IF(P580&gt;0,COUNTIFS($P$6:$P$1005,"&gt;"&amp;P580)+COUNTIFS($P$6:P580,P580),""),"")</f>
        <v/>
      </c>
    </row>
    <row r="581">
      <c r="A581" s="5" t="n"/>
      <c r="B581" s="13" t="n"/>
      <c r="C581" s="5" t="n"/>
      <c r="D581" s="16" t="n"/>
      <c r="E581" s="5" t="n"/>
      <c r="F581" s="5" t="n"/>
      <c r="G581" s="13" t="n"/>
      <c r="H581" s="14" t="n"/>
      <c r="I581" s="17" t="n"/>
      <c r="J581" s="17" t="n"/>
      <c r="K581" s="5" t="n"/>
      <c r="L581" s="18">
        <f>IF(OR(A581&amp;""="",NOT(ISNUMBER(H581)),NOT(ISNUMBER(I581))),"",IF(K581="ملغي",0,ROUND(H581*I581,2)))</f>
        <v/>
      </c>
      <c r="M581" s="18">
        <f>IF(L581="","",IF(K581="ملغي",0,ROUND(H581*N(J581),2)))</f>
        <v/>
      </c>
      <c r="N581" s="18">
        <f>IF(L581="","",ROUND(L581-M581,2))</f>
        <v/>
      </c>
      <c r="O581" s="18">
        <f>IF(A581&amp;""="","",SUMIFS('الدفعات'!$C$6:$C$2005,'الدفعات'!$B$6:$B$2005,A581&amp;""))</f>
        <v/>
      </c>
      <c r="P581" s="18">
        <f>IF(L581="","",IF(K581="ملغي","",ROUND(L581-O581,2)))</f>
        <v/>
      </c>
      <c r="Q581" s="6">
        <f>IF(A581&amp;""="","",IF(L581="","بيانات ناقصة",IF(K581="ملغي",IF(O581&gt;0,"ملغي - يُراجع المدفوع","ملغي"),IF(P581&gt;0,IF(O581=0,"لم يدفع","دفع جزءًا"),IF(P581&lt;0,"مدفوع زيادة","مسدد")))))</f>
        <v/>
      </c>
      <c r="R581" s="19">
        <f>IF(OR(A581&amp;""="",NOT(ISNUMBER(G581))),"",G581-'الإعدادات'!$B$4)</f>
        <v/>
      </c>
      <c r="S581" s="6">
        <f>IF(OR(R581="",K581="ملغي"),"",IF(N(P581)&lt;=0,"",IF(R581&lt;0,"سافر وعليه متبقي",IF(R581&lt;='الإعدادات'!$B$5,"سفر قريب ومتبقي",""))))</f>
        <v/>
      </c>
      <c r="T581" s="19">
        <f>IF(ISNUMBER(P581),IF(P581&gt;0,COUNTIFS($P$6:$P$1005,"&gt;"&amp;P581)+COUNTIFS($P$6:P581,P581),""),"")</f>
        <v/>
      </c>
    </row>
    <row r="582">
      <c r="A582" s="5" t="n"/>
      <c r="B582" s="13" t="n"/>
      <c r="C582" s="5" t="n"/>
      <c r="D582" s="16" t="n"/>
      <c r="E582" s="5" t="n"/>
      <c r="F582" s="5" t="n"/>
      <c r="G582" s="13" t="n"/>
      <c r="H582" s="14" t="n"/>
      <c r="I582" s="17" t="n"/>
      <c r="J582" s="17" t="n"/>
      <c r="K582" s="5" t="n"/>
      <c r="L582" s="18">
        <f>IF(OR(A582&amp;""="",NOT(ISNUMBER(H582)),NOT(ISNUMBER(I582))),"",IF(K582="ملغي",0,ROUND(H582*I582,2)))</f>
        <v/>
      </c>
      <c r="M582" s="18">
        <f>IF(L582="","",IF(K582="ملغي",0,ROUND(H582*N(J582),2)))</f>
        <v/>
      </c>
      <c r="N582" s="18">
        <f>IF(L582="","",ROUND(L582-M582,2))</f>
        <v/>
      </c>
      <c r="O582" s="18">
        <f>IF(A582&amp;""="","",SUMIFS('الدفعات'!$C$6:$C$2005,'الدفعات'!$B$6:$B$2005,A582&amp;""))</f>
        <v/>
      </c>
      <c r="P582" s="18">
        <f>IF(L582="","",IF(K582="ملغي","",ROUND(L582-O582,2)))</f>
        <v/>
      </c>
      <c r="Q582" s="6">
        <f>IF(A582&amp;""="","",IF(L582="","بيانات ناقصة",IF(K582="ملغي",IF(O582&gt;0,"ملغي - يُراجع المدفوع","ملغي"),IF(P582&gt;0,IF(O582=0,"لم يدفع","دفع جزءًا"),IF(P582&lt;0,"مدفوع زيادة","مسدد")))))</f>
        <v/>
      </c>
      <c r="R582" s="19">
        <f>IF(OR(A582&amp;""="",NOT(ISNUMBER(G582))),"",G582-'الإعدادات'!$B$4)</f>
        <v/>
      </c>
      <c r="S582" s="6">
        <f>IF(OR(R582="",K582="ملغي"),"",IF(N(P582)&lt;=0,"",IF(R582&lt;0,"سافر وعليه متبقي",IF(R582&lt;='الإعدادات'!$B$5,"سفر قريب ومتبقي",""))))</f>
        <v/>
      </c>
      <c r="T582" s="19">
        <f>IF(ISNUMBER(P582),IF(P582&gt;0,COUNTIFS($P$6:$P$1005,"&gt;"&amp;P582)+COUNTIFS($P$6:P582,P582),""),"")</f>
        <v/>
      </c>
    </row>
    <row r="583">
      <c r="A583" s="5" t="n"/>
      <c r="B583" s="13" t="n"/>
      <c r="C583" s="5" t="n"/>
      <c r="D583" s="16" t="n"/>
      <c r="E583" s="5" t="n"/>
      <c r="F583" s="5" t="n"/>
      <c r="G583" s="13" t="n"/>
      <c r="H583" s="14" t="n"/>
      <c r="I583" s="17" t="n"/>
      <c r="J583" s="17" t="n"/>
      <c r="K583" s="5" t="n"/>
      <c r="L583" s="18">
        <f>IF(OR(A583&amp;""="",NOT(ISNUMBER(H583)),NOT(ISNUMBER(I583))),"",IF(K583="ملغي",0,ROUND(H583*I583,2)))</f>
        <v/>
      </c>
      <c r="M583" s="18">
        <f>IF(L583="","",IF(K583="ملغي",0,ROUND(H583*N(J583),2)))</f>
        <v/>
      </c>
      <c r="N583" s="18">
        <f>IF(L583="","",ROUND(L583-M583,2))</f>
        <v/>
      </c>
      <c r="O583" s="18">
        <f>IF(A583&amp;""="","",SUMIFS('الدفعات'!$C$6:$C$2005,'الدفعات'!$B$6:$B$2005,A583&amp;""))</f>
        <v/>
      </c>
      <c r="P583" s="18">
        <f>IF(L583="","",IF(K583="ملغي","",ROUND(L583-O583,2)))</f>
        <v/>
      </c>
      <c r="Q583" s="6">
        <f>IF(A583&amp;""="","",IF(L583="","بيانات ناقصة",IF(K583="ملغي",IF(O583&gt;0,"ملغي - يُراجع المدفوع","ملغي"),IF(P583&gt;0,IF(O583=0,"لم يدفع","دفع جزءًا"),IF(P583&lt;0,"مدفوع زيادة","مسدد")))))</f>
        <v/>
      </c>
      <c r="R583" s="19">
        <f>IF(OR(A583&amp;""="",NOT(ISNUMBER(G583))),"",G583-'الإعدادات'!$B$4)</f>
        <v/>
      </c>
      <c r="S583" s="6">
        <f>IF(OR(R583="",K583="ملغي"),"",IF(N(P583)&lt;=0,"",IF(R583&lt;0,"سافر وعليه متبقي",IF(R583&lt;='الإعدادات'!$B$5,"سفر قريب ومتبقي",""))))</f>
        <v/>
      </c>
      <c r="T583" s="19">
        <f>IF(ISNUMBER(P583),IF(P583&gt;0,COUNTIFS($P$6:$P$1005,"&gt;"&amp;P583)+COUNTIFS($P$6:P583,P583),""),"")</f>
        <v/>
      </c>
    </row>
    <row r="584">
      <c r="A584" s="5" t="n"/>
      <c r="B584" s="13" t="n"/>
      <c r="C584" s="5" t="n"/>
      <c r="D584" s="16" t="n"/>
      <c r="E584" s="5" t="n"/>
      <c r="F584" s="5" t="n"/>
      <c r="G584" s="13" t="n"/>
      <c r="H584" s="14" t="n"/>
      <c r="I584" s="17" t="n"/>
      <c r="J584" s="17" t="n"/>
      <c r="K584" s="5" t="n"/>
      <c r="L584" s="18">
        <f>IF(OR(A584&amp;""="",NOT(ISNUMBER(H584)),NOT(ISNUMBER(I584))),"",IF(K584="ملغي",0,ROUND(H584*I584,2)))</f>
        <v/>
      </c>
      <c r="M584" s="18">
        <f>IF(L584="","",IF(K584="ملغي",0,ROUND(H584*N(J584),2)))</f>
        <v/>
      </c>
      <c r="N584" s="18">
        <f>IF(L584="","",ROUND(L584-M584,2))</f>
        <v/>
      </c>
      <c r="O584" s="18">
        <f>IF(A584&amp;""="","",SUMIFS('الدفعات'!$C$6:$C$2005,'الدفعات'!$B$6:$B$2005,A584&amp;""))</f>
        <v/>
      </c>
      <c r="P584" s="18">
        <f>IF(L584="","",IF(K584="ملغي","",ROUND(L584-O584,2)))</f>
        <v/>
      </c>
      <c r="Q584" s="6">
        <f>IF(A584&amp;""="","",IF(L584="","بيانات ناقصة",IF(K584="ملغي",IF(O584&gt;0,"ملغي - يُراجع المدفوع","ملغي"),IF(P584&gt;0,IF(O584=0,"لم يدفع","دفع جزءًا"),IF(P584&lt;0,"مدفوع زيادة","مسدد")))))</f>
        <v/>
      </c>
      <c r="R584" s="19">
        <f>IF(OR(A584&amp;""="",NOT(ISNUMBER(G584))),"",G584-'الإعدادات'!$B$4)</f>
        <v/>
      </c>
      <c r="S584" s="6">
        <f>IF(OR(R584="",K584="ملغي"),"",IF(N(P584)&lt;=0,"",IF(R584&lt;0,"سافر وعليه متبقي",IF(R584&lt;='الإعدادات'!$B$5,"سفر قريب ومتبقي",""))))</f>
        <v/>
      </c>
      <c r="T584" s="19">
        <f>IF(ISNUMBER(P584),IF(P584&gt;0,COUNTIFS($P$6:$P$1005,"&gt;"&amp;P584)+COUNTIFS($P$6:P584,P584),""),"")</f>
        <v/>
      </c>
    </row>
    <row r="585">
      <c r="A585" s="5" t="n"/>
      <c r="B585" s="13" t="n"/>
      <c r="C585" s="5" t="n"/>
      <c r="D585" s="16" t="n"/>
      <c r="E585" s="5" t="n"/>
      <c r="F585" s="5" t="n"/>
      <c r="G585" s="13" t="n"/>
      <c r="H585" s="14" t="n"/>
      <c r="I585" s="17" t="n"/>
      <c r="J585" s="17" t="n"/>
      <c r="K585" s="5" t="n"/>
      <c r="L585" s="18">
        <f>IF(OR(A585&amp;""="",NOT(ISNUMBER(H585)),NOT(ISNUMBER(I585))),"",IF(K585="ملغي",0,ROUND(H585*I585,2)))</f>
        <v/>
      </c>
      <c r="M585" s="18">
        <f>IF(L585="","",IF(K585="ملغي",0,ROUND(H585*N(J585),2)))</f>
        <v/>
      </c>
      <c r="N585" s="18">
        <f>IF(L585="","",ROUND(L585-M585,2))</f>
        <v/>
      </c>
      <c r="O585" s="18">
        <f>IF(A585&amp;""="","",SUMIFS('الدفعات'!$C$6:$C$2005,'الدفعات'!$B$6:$B$2005,A585&amp;""))</f>
        <v/>
      </c>
      <c r="P585" s="18">
        <f>IF(L585="","",IF(K585="ملغي","",ROUND(L585-O585,2)))</f>
        <v/>
      </c>
      <c r="Q585" s="6">
        <f>IF(A585&amp;""="","",IF(L585="","بيانات ناقصة",IF(K585="ملغي",IF(O585&gt;0,"ملغي - يُراجع المدفوع","ملغي"),IF(P585&gt;0,IF(O585=0,"لم يدفع","دفع جزءًا"),IF(P585&lt;0,"مدفوع زيادة","مسدد")))))</f>
        <v/>
      </c>
      <c r="R585" s="19">
        <f>IF(OR(A585&amp;""="",NOT(ISNUMBER(G585))),"",G585-'الإعدادات'!$B$4)</f>
        <v/>
      </c>
      <c r="S585" s="6">
        <f>IF(OR(R585="",K585="ملغي"),"",IF(N(P585)&lt;=0,"",IF(R585&lt;0,"سافر وعليه متبقي",IF(R585&lt;='الإعدادات'!$B$5,"سفر قريب ومتبقي",""))))</f>
        <v/>
      </c>
      <c r="T585" s="19">
        <f>IF(ISNUMBER(P585),IF(P585&gt;0,COUNTIFS($P$6:$P$1005,"&gt;"&amp;P585)+COUNTIFS($P$6:P585,P585),""),"")</f>
        <v/>
      </c>
    </row>
    <row r="586">
      <c r="A586" s="5" t="n"/>
      <c r="B586" s="13" t="n"/>
      <c r="C586" s="5" t="n"/>
      <c r="D586" s="16" t="n"/>
      <c r="E586" s="5" t="n"/>
      <c r="F586" s="5" t="n"/>
      <c r="G586" s="13" t="n"/>
      <c r="H586" s="14" t="n"/>
      <c r="I586" s="17" t="n"/>
      <c r="J586" s="17" t="n"/>
      <c r="K586" s="5" t="n"/>
      <c r="L586" s="18">
        <f>IF(OR(A586&amp;""="",NOT(ISNUMBER(H586)),NOT(ISNUMBER(I586))),"",IF(K586="ملغي",0,ROUND(H586*I586,2)))</f>
        <v/>
      </c>
      <c r="M586" s="18">
        <f>IF(L586="","",IF(K586="ملغي",0,ROUND(H586*N(J586),2)))</f>
        <v/>
      </c>
      <c r="N586" s="18">
        <f>IF(L586="","",ROUND(L586-M586,2))</f>
        <v/>
      </c>
      <c r="O586" s="18">
        <f>IF(A586&amp;""="","",SUMIFS('الدفعات'!$C$6:$C$2005,'الدفعات'!$B$6:$B$2005,A586&amp;""))</f>
        <v/>
      </c>
      <c r="P586" s="18">
        <f>IF(L586="","",IF(K586="ملغي","",ROUND(L586-O586,2)))</f>
        <v/>
      </c>
      <c r="Q586" s="6">
        <f>IF(A586&amp;""="","",IF(L586="","بيانات ناقصة",IF(K586="ملغي",IF(O586&gt;0,"ملغي - يُراجع المدفوع","ملغي"),IF(P586&gt;0,IF(O586=0,"لم يدفع","دفع جزءًا"),IF(P586&lt;0,"مدفوع زيادة","مسدد")))))</f>
        <v/>
      </c>
      <c r="R586" s="19">
        <f>IF(OR(A586&amp;""="",NOT(ISNUMBER(G586))),"",G586-'الإعدادات'!$B$4)</f>
        <v/>
      </c>
      <c r="S586" s="6">
        <f>IF(OR(R586="",K586="ملغي"),"",IF(N(P586)&lt;=0,"",IF(R586&lt;0,"سافر وعليه متبقي",IF(R586&lt;='الإعدادات'!$B$5,"سفر قريب ومتبقي",""))))</f>
        <v/>
      </c>
      <c r="T586" s="19">
        <f>IF(ISNUMBER(P586),IF(P586&gt;0,COUNTIFS($P$6:$P$1005,"&gt;"&amp;P586)+COUNTIFS($P$6:P586,P586),""),"")</f>
        <v/>
      </c>
    </row>
    <row r="587">
      <c r="A587" s="5" t="n"/>
      <c r="B587" s="13" t="n"/>
      <c r="C587" s="5" t="n"/>
      <c r="D587" s="16" t="n"/>
      <c r="E587" s="5" t="n"/>
      <c r="F587" s="5" t="n"/>
      <c r="G587" s="13" t="n"/>
      <c r="H587" s="14" t="n"/>
      <c r="I587" s="17" t="n"/>
      <c r="J587" s="17" t="n"/>
      <c r="K587" s="5" t="n"/>
      <c r="L587" s="18">
        <f>IF(OR(A587&amp;""="",NOT(ISNUMBER(H587)),NOT(ISNUMBER(I587))),"",IF(K587="ملغي",0,ROUND(H587*I587,2)))</f>
        <v/>
      </c>
      <c r="M587" s="18">
        <f>IF(L587="","",IF(K587="ملغي",0,ROUND(H587*N(J587),2)))</f>
        <v/>
      </c>
      <c r="N587" s="18">
        <f>IF(L587="","",ROUND(L587-M587,2))</f>
        <v/>
      </c>
      <c r="O587" s="18">
        <f>IF(A587&amp;""="","",SUMIFS('الدفعات'!$C$6:$C$2005,'الدفعات'!$B$6:$B$2005,A587&amp;""))</f>
        <v/>
      </c>
      <c r="P587" s="18">
        <f>IF(L587="","",IF(K587="ملغي","",ROUND(L587-O587,2)))</f>
        <v/>
      </c>
      <c r="Q587" s="6">
        <f>IF(A587&amp;""="","",IF(L587="","بيانات ناقصة",IF(K587="ملغي",IF(O587&gt;0,"ملغي - يُراجع المدفوع","ملغي"),IF(P587&gt;0,IF(O587=0,"لم يدفع","دفع جزءًا"),IF(P587&lt;0,"مدفوع زيادة","مسدد")))))</f>
        <v/>
      </c>
      <c r="R587" s="19">
        <f>IF(OR(A587&amp;""="",NOT(ISNUMBER(G587))),"",G587-'الإعدادات'!$B$4)</f>
        <v/>
      </c>
      <c r="S587" s="6">
        <f>IF(OR(R587="",K587="ملغي"),"",IF(N(P587)&lt;=0,"",IF(R587&lt;0,"سافر وعليه متبقي",IF(R587&lt;='الإعدادات'!$B$5,"سفر قريب ومتبقي",""))))</f>
        <v/>
      </c>
      <c r="T587" s="19">
        <f>IF(ISNUMBER(P587),IF(P587&gt;0,COUNTIFS($P$6:$P$1005,"&gt;"&amp;P587)+COUNTIFS($P$6:P587,P587),""),"")</f>
        <v/>
      </c>
    </row>
    <row r="588">
      <c r="A588" s="5" t="n"/>
      <c r="B588" s="13" t="n"/>
      <c r="C588" s="5" t="n"/>
      <c r="D588" s="16" t="n"/>
      <c r="E588" s="5" t="n"/>
      <c r="F588" s="5" t="n"/>
      <c r="G588" s="13" t="n"/>
      <c r="H588" s="14" t="n"/>
      <c r="I588" s="17" t="n"/>
      <c r="J588" s="17" t="n"/>
      <c r="K588" s="5" t="n"/>
      <c r="L588" s="18">
        <f>IF(OR(A588&amp;""="",NOT(ISNUMBER(H588)),NOT(ISNUMBER(I588))),"",IF(K588="ملغي",0,ROUND(H588*I588,2)))</f>
        <v/>
      </c>
      <c r="M588" s="18">
        <f>IF(L588="","",IF(K588="ملغي",0,ROUND(H588*N(J588),2)))</f>
        <v/>
      </c>
      <c r="N588" s="18">
        <f>IF(L588="","",ROUND(L588-M588,2))</f>
        <v/>
      </c>
      <c r="O588" s="18">
        <f>IF(A588&amp;""="","",SUMIFS('الدفعات'!$C$6:$C$2005,'الدفعات'!$B$6:$B$2005,A588&amp;""))</f>
        <v/>
      </c>
      <c r="P588" s="18">
        <f>IF(L588="","",IF(K588="ملغي","",ROUND(L588-O588,2)))</f>
        <v/>
      </c>
      <c r="Q588" s="6">
        <f>IF(A588&amp;""="","",IF(L588="","بيانات ناقصة",IF(K588="ملغي",IF(O588&gt;0,"ملغي - يُراجع المدفوع","ملغي"),IF(P588&gt;0,IF(O588=0,"لم يدفع","دفع جزءًا"),IF(P588&lt;0,"مدفوع زيادة","مسدد")))))</f>
        <v/>
      </c>
      <c r="R588" s="19">
        <f>IF(OR(A588&amp;""="",NOT(ISNUMBER(G588))),"",G588-'الإعدادات'!$B$4)</f>
        <v/>
      </c>
      <c r="S588" s="6">
        <f>IF(OR(R588="",K588="ملغي"),"",IF(N(P588)&lt;=0,"",IF(R588&lt;0,"سافر وعليه متبقي",IF(R588&lt;='الإعدادات'!$B$5,"سفر قريب ومتبقي",""))))</f>
        <v/>
      </c>
      <c r="T588" s="19">
        <f>IF(ISNUMBER(P588),IF(P588&gt;0,COUNTIFS($P$6:$P$1005,"&gt;"&amp;P588)+COUNTIFS($P$6:P588,P588),""),"")</f>
        <v/>
      </c>
    </row>
    <row r="589">
      <c r="A589" s="5" t="n"/>
      <c r="B589" s="13" t="n"/>
      <c r="C589" s="5" t="n"/>
      <c r="D589" s="16" t="n"/>
      <c r="E589" s="5" t="n"/>
      <c r="F589" s="5" t="n"/>
      <c r="G589" s="13" t="n"/>
      <c r="H589" s="14" t="n"/>
      <c r="I589" s="17" t="n"/>
      <c r="J589" s="17" t="n"/>
      <c r="K589" s="5" t="n"/>
      <c r="L589" s="18">
        <f>IF(OR(A589&amp;""="",NOT(ISNUMBER(H589)),NOT(ISNUMBER(I589))),"",IF(K589="ملغي",0,ROUND(H589*I589,2)))</f>
        <v/>
      </c>
      <c r="M589" s="18">
        <f>IF(L589="","",IF(K589="ملغي",0,ROUND(H589*N(J589),2)))</f>
        <v/>
      </c>
      <c r="N589" s="18">
        <f>IF(L589="","",ROUND(L589-M589,2))</f>
        <v/>
      </c>
      <c r="O589" s="18">
        <f>IF(A589&amp;""="","",SUMIFS('الدفعات'!$C$6:$C$2005,'الدفعات'!$B$6:$B$2005,A589&amp;""))</f>
        <v/>
      </c>
      <c r="P589" s="18">
        <f>IF(L589="","",IF(K589="ملغي","",ROUND(L589-O589,2)))</f>
        <v/>
      </c>
      <c r="Q589" s="6">
        <f>IF(A589&amp;""="","",IF(L589="","بيانات ناقصة",IF(K589="ملغي",IF(O589&gt;0,"ملغي - يُراجع المدفوع","ملغي"),IF(P589&gt;0,IF(O589=0,"لم يدفع","دفع جزءًا"),IF(P589&lt;0,"مدفوع زيادة","مسدد")))))</f>
        <v/>
      </c>
      <c r="R589" s="19">
        <f>IF(OR(A589&amp;""="",NOT(ISNUMBER(G589))),"",G589-'الإعدادات'!$B$4)</f>
        <v/>
      </c>
      <c r="S589" s="6">
        <f>IF(OR(R589="",K589="ملغي"),"",IF(N(P589)&lt;=0,"",IF(R589&lt;0,"سافر وعليه متبقي",IF(R589&lt;='الإعدادات'!$B$5,"سفر قريب ومتبقي",""))))</f>
        <v/>
      </c>
      <c r="T589" s="19">
        <f>IF(ISNUMBER(P589),IF(P589&gt;0,COUNTIFS($P$6:$P$1005,"&gt;"&amp;P589)+COUNTIFS($P$6:P589,P589),""),"")</f>
        <v/>
      </c>
    </row>
    <row r="590">
      <c r="A590" s="5" t="n"/>
      <c r="B590" s="13" t="n"/>
      <c r="C590" s="5" t="n"/>
      <c r="D590" s="16" t="n"/>
      <c r="E590" s="5" t="n"/>
      <c r="F590" s="5" t="n"/>
      <c r="G590" s="13" t="n"/>
      <c r="H590" s="14" t="n"/>
      <c r="I590" s="17" t="n"/>
      <c r="J590" s="17" t="n"/>
      <c r="K590" s="5" t="n"/>
      <c r="L590" s="18">
        <f>IF(OR(A590&amp;""="",NOT(ISNUMBER(H590)),NOT(ISNUMBER(I590))),"",IF(K590="ملغي",0,ROUND(H590*I590,2)))</f>
        <v/>
      </c>
      <c r="M590" s="18">
        <f>IF(L590="","",IF(K590="ملغي",0,ROUND(H590*N(J590),2)))</f>
        <v/>
      </c>
      <c r="N590" s="18">
        <f>IF(L590="","",ROUND(L590-M590,2))</f>
        <v/>
      </c>
      <c r="O590" s="18">
        <f>IF(A590&amp;""="","",SUMIFS('الدفعات'!$C$6:$C$2005,'الدفعات'!$B$6:$B$2005,A590&amp;""))</f>
        <v/>
      </c>
      <c r="P590" s="18">
        <f>IF(L590="","",IF(K590="ملغي","",ROUND(L590-O590,2)))</f>
        <v/>
      </c>
      <c r="Q590" s="6">
        <f>IF(A590&amp;""="","",IF(L590="","بيانات ناقصة",IF(K590="ملغي",IF(O590&gt;0,"ملغي - يُراجع المدفوع","ملغي"),IF(P590&gt;0,IF(O590=0,"لم يدفع","دفع جزءًا"),IF(P590&lt;0,"مدفوع زيادة","مسدد")))))</f>
        <v/>
      </c>
      <c r="R590" s="19">
        <f>IF(OR(A590&amp;""="",NOT(ISNUMBER(G590))),"",G590-'الإعدادات'!$B$4)</f>
        <v/>
      </c>
      <c r="S590" s="6">
        <f>IF(OR(R590="",K590="ملغي"),"",IF(N(P590)&lt;=0,"",IF(R590&lt;0,"سافر وعليه متبقي",IF(R590&lt;='الإعدادات'!$B$5,"سفر قريب ومتبقي",""))))</f>
        <v/>
      </c>
      <c r="T590" s="19">
        <f>IF(ISNUMBER(P590),IF(P590&gt;0,COUNTIFS($P$6:$P$1005,"&gt;"&amp;P590)+COUNTIFS($P$6:P590,P590),""),"")</f>
        <v/>
      </c>
    </row>
    <row r="591">
      <c r="A591" s="5" t="n"/>
      <c r="B591" s="13" t="n"/>
      <c r="C591" s="5" t="n"/>
      <c r="D591" s="16" t="n"/>
      <c r="E591" s="5" t="n"/>
      <c r="F591" s="5" t="n"/>
      <c r="G591" s="13" t="n"/>
      <c r="H591" s="14" t="n"/>
      <c r="I591" s="17" t="n"/>
      <c r="J591" s="17" t="n"/>
      <c r="K591" s="5" t="n"/>
      <c r="L591" s="18">
        <f>IF(OR(A591&amp;""="",NOT(ISNUMBER(H591)),NOT(ISNUMBER(I591))),"",IF(K591="ملغي",0,ROUND(H591*I591,2)))</f>
        <v/>
      </c>
      <c r="M591" s="18">
        <f>IF(L591="","",IF(K591="ملغي",0,ROUND(H591*N(J591),2)))</f>
        <v/>
      </c>
      <c r="N591" s="18">
        <f>IF(L591="","",ROUND(L591-M591,2))</f>
        <v/>
      </c>
      <c r="O591" s="18">
        <f>IF(A591&amp;""="","",SUMIFS('الدفعات'!$C$6:$C$2005,'الدفعات'!$B$6:$B$2005,A591&amp;""))</f>
        <v/>
      </c>
      <c r="P591" s="18">
        <f>IF(L591="","",IF(K591="ملغي","",ROUND(L591-O591,2)))</f>
        <v/>
      </c>
      <c r="Q591" s="6">
        <f>IF(A591&amp;""="","",IF(L591="","بيانات ناقصة",IF(K591="ملغي",IF(O591&gt;0,"ملغي - يُراجع المدفوع","ملغي"),IF(P591&gt;0,IF(O591=0,"لم يدفع","دفع جزءًا"),IF(P591&lt;0,"مدفوع زيادة","مسدد")))))</f>
        <v/>
      </c>
      <c r="R591" s="19">
        <f>IF(OR(A591&amp;""="",NOT(ISNUMBER(G591))),"",G591-'الإعدادات'!$B$4)</f>
        <v/>
      </c>
      <c r="S591" s="6">
        <f>IF(OR(R591="",K591="ملغي"),"",IF(N(P591)&lt;=0,"",IF(R591&lt;0,"سافر وعليه متبقي",IF(R591&lt;='الإعدادات'!$B$5,"سفر قريب ومتبقي",""))))</f>
        <v/>
      </c>
      <c r="T591" s="19">
        <f>IF(ISNUMBER(P591),IF(P591&gt;0,COUNTIFS($P$6:$P$1005,"&gt;"&amp;P591)+COUNTIFS($P$6:P591,P591),""),"")</f>
        <v/>
      </c>
    </row>
    <row r="592">
      <c r="A592" s="5" t="n"/>
      <c r="B592" s="13" t="n"/>
      <c r="C592" s="5" t="n"/>
      <c r="D592" s="16" t="n"/>
      <c r="E592" s="5" t="n"/>
      <c r="F592" s="5" t="n"/>
      <c r="G592" s="13" t="n"/>
      <c r="H592" s="14" t="n"/>
      <c r="I592" s="17" t="n"/>
      <c r="J592" s="17" t="n"/>
      <c r="K592" s="5" t="n"/>
      <c r="L592" s="18">
        <f>IF(OR(A592&amp;""="",NOT(ISNUMBER(H592)),NOT(ISNUMBER(I592))),"",IF(K592="ملغي",0,ROUND(H592*I592,2)))</f>
        <v/>
      </c>
      <c r="M592" s="18">
        <f>IF(L592="","",IF(K592="ملغي",0,ROUND(H592*N(J592),2)))</f>
        <v/>
      </c>
      <c r="N592" s="18">
        <f>IF(L592="","",ROUND(L592-M592,2))</f>
        <v/>
      </c>
      <c r="O592" s="18">
        <f>IF(A592&amp;""="","",SUMIFS('الدفعات'!$C$6:$C$2005,'الدفعات'!$B$6:$B$2005,A592&amp;""))</f>
        <v/>
      </c>
      <c r="P592" s="18">
        <f>IF(L592="","",IF(K592="ملغي","",ROUND(L592-O592,2)))</f>
        <v/>
      </c>
      <c r="Q592" s="6">
        <f>IF(A592&amp;""="","",IF(L592="","بيانات ناقصة",IF(K592="ملغي",IF(O592&gt;0,"ملغي - يُراجع المدفوع","ملغي"),IF(P592&gt;0,IF(O592=0,"لم يدفع","دفع جزءًا"),IF(P592&lt;0,"مدفوع زيادة","مسدد")))))</f>
        <v/>
      </c>
      <c r="R592" s="19">
        <f>IF(OR(A592&amp;""="",NOT(ISNUMBER(G592))),"",G592-'الإعدادات'!$B$4)</f>
        <v/>
      </c>
      <c r="S592" s="6">
        <f>IF(OR(R592="",K592="ملغي"),"",IF(N(P592)&lt;=0,"",IF(R592&lt;0,"سافر وعليه متبقي",IF(R592&lt;='الإعدادات'!$B$5,"سفر قريب ومتبقي",""))))</f>
        <v/>
      </c>
      <c r="T592" s="19">
        <f>IF(ISNUMBER(P592),IF(P592&gt;0,COUNTIFS($P$6:$P$1005,"&gt;"&amp;P592)+COUNTIFS($P$6:P592,P592),""),"")</f>
        <v/>
      </c>
    </row>
    <row r="593">
      <c r="A593" s="5" t="n"/>
      <c r="B593" s="13" t="n"/>
      <c r="C593" s="5" t="n"/>
      <c r="D593" s="16" t="n"/>
      <c r="E593" s="5" t="n"/>
      <c r="F593" s="5" t="n"/>
      <c r="G593" s="13" t="n"/>
      <c r="H593" s="14" t="n"/>
      <c r="I593" s="17" t="n"/>
      <c r="J593" s="17" t="n"/>
      <c r="K593" s="5" t="n"/>
      <c r="L593" s="18">
        <f>IF(OR(A593&amp;""="",NOT(ISNUMBER(H593)),NOT(ISNUMBER(I593))),"",IF(K593="ملغي",0,ROUND(H593*I593,2)))</f>
        <v/>
      </c>
      <c r="M593" s="18">
        <f>IF(L593="","",IF(K593="ملغي",0,ROUND(H593*N(J593),2)))</f>
        <v/>
      </c>
      <c r="N593" s="18">
        <f>IF(L593="","",ROUND(L593-M593,2))</f>
        <v/>
      </c>
      <c r="O593" s="18">
        <f>IF(A593&amp;""="","",SUMIFS('الدفعات'!$C$6:$C$2005,'الدفعات'!$B$6:$B$2005,A593&amp;""))</f>
        <v/>
      </c>
      <c r="P593" s="18">
        <f>IF(L593="","",IF(K593="ملغي","",ROUND(L593-O593,2)))</f>
        <v/>
      </c>
      <c r="Q593" s="6">
        <f>IF(A593&amp;""="","",IF(L593="","بيانات ناقصة",IF(K593="ملغي",IF(O593&gt;0,"ملغي - يُراجع المدفوع","ملغي"),IF(P593&gt;0,IF(O593=0,"لم يدفع","دفع جزءًا"),IF(P593&lt;0,"مدفوع زيادة","مسدد")))))</f>
        <v/>
      </c>
      <c r="R593" s="19">
        <f>IF(OR(A593&amp;""="",NOT(ISNUMBER(G593))),"",G593-'الإعدادات'!$B$4)</f>
        <v/>
      </c>
      <c r="S593" s="6">
        <f>IF(OR(R593="",K593="ملغي"),"",IF(N(P593)&lt;=0,"",IF(R593&lt;0,"سافر وعليه متبقي",IF(R593&lt;='الإعدادات'!$B$5,"سفر قريب ومتبقي",""))))</f>
        <v/>
      </c>
      <c r="T593" s="19">
        <f>IF(ISNUMBER(P593),IF(P593&gt;0,COUNTIFS($P$6:$P$1005,"&gt;"&amp;P593)+COUNTIFS($P$6:P593,P593),""),"")</f>
        <v/>
      </c>
    </row>
    <row r="594">
      <c r="A594" s="5" t="n"/>
      <c r="B594" s="13" t="n"/>
      <c r="C594" s="5" t="n"/>
      <c r="D594" s="16" t="n"/>
      <c r="E594" s="5" t="n"/>
      <c r="F594" s="5" t="n"/>
      <c r="G594" s="13" t="n"/>
      <c r="H594" s="14" t="n"/>
      <c r="I594" s="17" t="n"/>
      <c r="J594" s="17" t="n"/>
      <c r="K594" s="5" t="n"/>
      <c r="L594" s="18">
        <f>IF(OR(A594&amp;""="",NOT(ISNUMBER(H594)),NOT(ISNUMBER(I594))),"",IF(K594="ملغي",0,ROUND(H594*I594,2)))</f>
        <v/>
      </c>
      <c r="M594" s="18">
        <f>IF(L594="","",IF(K594="ملغي",0,ROUND(H594*N(J594),2)))</f>
        <v/>
      </c>
      <c r="N594" s="18">
        <f>IF(L594="","",ROUND(L594-M594,2))</f>
        <v/>
      </c>
      <c r="O594" s="18">
        <f>IF(A594&amp;""="","",SUMIFS('الدفعات'!$C$6:$C$2005,'الدفعات'!$B$6:$B$2005,A594&amp;""))</f>
        <v/>
      </c>
      <c r="P594" s="18">
        <f>IF(L594="","",IF(K594="ملغي","",ROUND(L594-O594,2)))</f>
        <v/>
      </c>
      <c r="Q594" s="6">
        <f>IF(A594&amp;""="","",IF(L594="","بيانات ناقصة",IF(K594="ملغي",IF(O594&gt;0,"ملغي - يُراجع المدفوع","ملغي"),IF(P594&gt;0,IF(O594=0,"لم يدفع","دفع جزءًا"),IF(P594&lt;0,"مدفوع زيادة","مسدد")))))</f>
        <v/>
      </c>
      <c r="R594" s="19">
        <f>IF(OR(A594&amp;""="",NOT(ISNUMBER(G594))),"",G594-'الإعدادات'!$B$4)</f>
        <v/>
      </c>
      <c r="S594" s="6">
        <f>IF(OR(R594="",K594="ملغي"),"",IF(N(P594)&lt;=0,"",IF(R594&lt;0,"سافر وعليه متبقي",IF(R594&lt;='الإعدادات'!$B$5,"سفر قريب ومتبقي",""))))</f>
        <v/>
      </c>
      <c r="T594" s="19">
        <f>IF(ISNUMBER(P594),IF(P594&gt;0,COUNTIFS($P$6:$P$1005,"&gt;"&amp;P594)+COUNTIFS($P$6:P594,P594),""),"")</f>
        <v/>
      </c>
    </row>
    <row r="595">
      <c r="A595" s="5" t="n"/>
      <c r="B595" s="13" t="n"/>
      <c r="C595" s="5" t="n"/>
      <c r="D595" s="16" t="n"/>
      <c r="E595" s="5" t="n"/>
      <c r="F595" s="5" t="n"/>
      <c r="G595" s="13" t="n"/>
      <c r="H595" s="14" t="n"/>
      <c r="I595" s="17" t="n"/>
      <c r="J595" s="17" t="n"/>
      <c r="K595" s="5" t="n"/>
      <c r="L595" s="18">
        <f>IF(OR(A595&amp;""="",NOT(ISNUMBER(H595)),NOT(ISNUMBER(I595))),"",IF(K595="ملغي",0,ROUND(H595*I595,2)))</f>
        <v/>
      </c>
      <c r="M595" s="18">
        <f>IF(L595="","",IF(K595="ملغي",0,ROUND(H595*N(J595),2)))</f>
        <v/>
      </c>
      <c r="N595" s="18">
        <f>IF(L595="","",ROUND(L595-M595,2))</f>
        <v/>
      </c>
      <c r="O595" s="18">
        <f>IF(A595&amp;""="","",SUMIFS('الدفعات'!$C$6:$C$2005,'الدفعات'!$B$6:$B$2005,A595&amp;""))</f>
        <v/>
      </c>
      <c r="P595" s="18">
        <f>IF(L595="","",IF(K595="ملغي","",ROUND(L595-O595,2)))</f>
        <v/>
      </c>
      <c r="Q595" s="6">
        <f>IF(A595&amp;""="","",IF(L595="","بيانات ناقصة",IF(K595="ملغي",IF(O595&gt;0,"ملغي - يُراجع المدفوع","ملغي"),IF(P595&gt;0,IF(O595=0,"لم يدفع","دفع جزءًا"),IF(P595&lt;0,"مدفوع زيادة","مسدد")))))</f>
        <v/>
      </c>
      <c r="R595" s="19">
        <f>IF(OR(A595&amp;""="",NOT(ISNUMBER(G595))),"",G595-'الإعدادات'!$B$4)</f>
        <v/>
      </c>
      <c r="S595" s="6">
        <f>IF(OR(R595="",K595="ملغي"),"",IF(N(P595)&lt;=0,"",IF(R595&lt;0,"سافر وعليه متبقي",IF(R595&lt;='الإعدادات'!$B$5,"سفر قريب ومتبقي",""))))</f>
        <v/>
      </c>
      <c r="T595" s="19">
        <f>IF(ISNUMBER(P595),IF(P595&gt;0,COUNTIFS($P$6:$P$1005,"&gt;"&amp;P595)+COUNTIFS($P$6:P595,P595),""),"")</f>
        <v/>
      </c>
    </row>
    <row r="596">
      <c r="A596" s="5" t="n"/>
      <c r="B596" s="13" t="n"/>
      <c r="C596" s="5" t="n"/>
      <c r="D596" s="16" t="n"/>
      <c r="E596" s="5" t="n"/>
      <c r="F596" s="5" t="n"/>
      <c r="G596" s="13" t="n"/>
      <c r="H596" s="14" t="n"/>
      <c r="I596" s="17" t="n"/>
      <c r="J596" s="17" t="n"/>
      <c r="K596" s="5" t="n"/>
      <c r="L596" s="18">
        <f>IF(OR(A596&amp;""="",NOT(ISNUMBER(H596)),NOT(ISNUMBER(I596))),"",IF(K596="ملغي",0,ROUND(H596*I596,2)))</f>
        <v/>
      </c>
      <c r="M596" s="18">
        <f>IF(L596="","",IF(K596="ملغي",0,ROUND(H596*N(J596),2)))</f>
        <v/>
      </c>
      <c r="N596" s="18">
        <f>IF(L596="","",ROUND(L596-M596,2))</f>
        <v/>
      </c>
      <c r="O596" s="18">
        <f>IF(A596&amp;""="","",SUMIFS('الدفعات'!$C$6:$C$2005,'الدفعات'!$B$6:$B$2005,A596&amp;""))</f>
        <v/>
      </c>
      <c r="P596" s="18">
        <f>IF(L596="","",IF(K596="ملغي","",ROUND(L596-O596,2)))</f>
        <v/>
      </c>
      <c r="Q596" s="6">
        <f>IF(A596&amp;""="","",IF(L596="","بيانات ناقصة",IF(K596="ملغي",IF(O596&gt;0,"ملغي - يُراجع المدفوع","ملغي"),IF(P596&gt;0,IF(O596=0,"لم يدفع","دفع جزءًا"),IF(P596&lt;0,"مدفوع زيادة","مسدد")))))</f>
        <v/>
      </c>
      <c r="R596" s="19">
        <f>IF(OR(A596&amp;""="",NOT(ISNUMBER(G596))),"",G596-'الإعدادات'!$B$4)</f>
        <v/>
      </c>
      <c r="S596" s="6">
        <f>IF(OR(R596="",K596="ملغي"),"",IF(N(P596)&lt;=0,"",IF(R596&lt;0,"سافر وعليه متبقي",IF(R596&lt;='الإعدادات'!$B$5,"سفر قريب ومتبقي",""))))</f>
        <v/>
      </c>
      <c r="T596" s="19">
        <f>IF(ISNUMBER(P596),IF(P596&gt;0,COUNTIFS($P$6:$P$1005,"&gt;"&amp;P596)+COUNTIFS($P$6:P596,P596),""),"")</f>
        <v/>
      </c>
    </row>
    <row r="597">
      <c r="A597" s="5" t="n"/>
      <c r="B597" s="13" t="n"/>
      <c r="C597" s="5" t="n"/>
      <c r="D597" s="16" t="n"/>
      <c r="E597" s="5" t="n"/>
      <c r="F597" s="5" t="n"/>
      <c r="G597" s="13" t="n"/>
      <c r="H597" s="14" t="n"/>
      <c r="I597" s="17" t="n"/>
      <c r="J597" s="17" t="n"/>
      <c r="K597" s="5" t="n"/>
      <c r="L597" s="18">
        <f>IF(OR(A597&amp;""="",NOT(ISNUMBER(H597)),NOT(ISNUMBER(I597))),"",IF(K597="ملغي",0,ROUND(H597*I597,2)))</f>
        <v/>
      </c>
      <c r="M597" s="18">
        <f>IF(L597="","",IF(K597="ملغي",0,ROUND(H597*N(J597),2)))</f>
        <v/>
      </c>
      <c r="N597" s="18">
        <f>IF(L597="","",ROUND(L597-M597,2))</f>
        <v/>
      </c>
      <c r="O597" s="18">
        <f>IF(A597&amp;""="","",SUMIFS('الدفعات'!$C$6:$C$2005,'الدفعات'!$B$6:$B$2005,A597&amp;""))</f>
        <v/>
      </c>
      <c r="P597" s="18">
        <f>IF(L597="","",IF(K597="ملغي","",ROUND(L597-O597,2)))</f>
        <v/>
      </c>
      <c r="Q597" s="6">
        <f>IF(A597&amp;""="","",IF(L597="","بيانات ناقصة",IF(K597="ملغي",IF(O597&gt;0,"ملغي - يُراجع المدفوع","ملغي"),IF(P597&gt;0,IF(O597=0,"لم يدفع","دفع جزءًا"),IF(P597&lt;0,"مدفوع زيادة","مسدد")))))</f>
        <v/>
      </c>
      <c r="R597" s="19">
        <f>IF(OR(A597&amp;""="",NOT(ISNUMBER(G597))),"",G597-'الإعدادات'!$B$4)</f>
        <v/>
      </c>
      <c r="S597" s="6">
        <f>IF(OR(R597="",K597="ملغي"),"",IF(N(P597)&lt;=0,"",IF(R597&lt;0,"سافر وعليه متبقي",IF(R597&lt;='الإعدادات'!$B$5,"سفر قريب ومتبقي",""))))</f>
        <v/>
      </c>
      <c r="T597" s="19">
        <f>IF(ISNUMBER(P597),IF(P597&gt;0,COUNTIFS($P$6:$P$1005,"&gt;"&amp;P597)+COUNTIFS($P$6:P597,P597),""),"")</f>
        <v/>
      </c>
    </row>
    <row r="598">
      <c r="A598" s="5" t="n"/>
      <c r="B598" s="13" t="n"/>
      <c r="C598" s="5" t="n"/>
      <c r="D598" s="16" t="n"/>
      <c r="E598" s="5" t="n"/>
      <c r="F598" s="5" t="n"/>
      <c r="G598" s="13" t="n"/>
      <c r="H598" s="14" t="n"/>
      <c r="I598" s="17" t="n"/>
      <c r="J598" s="17" t="n"/>
      <c r="K598" s="5" t="n"/>
      <c r="L598" s="18">
        <f>IF(OR(A598&amp;""="",NOT(ISNUMBER(H598)),NOT(ISNUMBER(I598))),"",IF(K598="ملغي",0,ROUND(H598*I598,2)))</f>
        <v/>
      </c>
      <c r="M598" s="18">
        <f>IF(L598="","",IF(K598="ملغي",0,ROUND(H598*N(J598),2)))</f>
        <v/>
      </c>
      <c r="N598" s="18">
        <f>IF(L598="","",ROUND(L598-M598,2))</f>
        <v/>
      </c>
      <c r="O598" s="18">
        <f>IF(A598&amp;""="","",SUMIFS('الدفعات'!$C$6:$C$2005,'الدفعات'!$B$6:$B$2005,A598&amp;""))</f>
        <v/>
      </c>
      <c r="P598" s="18">
        <f>IF(L598="","",IF(K598="ملغي","",ROUND(L598-O598,2)))</f>
        <v/>
      </c>
      <c r="Q598" s="6">
        <f>IF(A598&amp;""="","",IF(L598="","بيانات ناقصة",IF(K598="ملغي",IF(O598&gt;0,"ملغي - يُراجع المدفوع","ملغي"),IF(P598&gt;0,IF(O598=0,"لم يدفع","دفع جزءًا"),IF(P598&lt;0,"مدفوع زيادة","مسدد")))))</f>
        <v/>
      </c>
      <c r="R598" s="19">
        <f>IF(OR(A598&amp;""="",NOT(ISNUMBER(G598))),"",G598-'الإعدادات'!$B$4)</f>
        <v/>
      </c>
      <c r="S598" s="6">
        <f>IF(OR(R598="",K598="ملغي"),"",IF(N(P598)&lt;=0,"",IF(R598&lt;0,"سافر وعليه متبقي",IF(R598&lt;='الإعدادات'!$B$5,"سفر قريب ومتبقي",""))))</f>
        <v/>
      </c>
      <c r="T598" s="19">
        <f>IF(ISNUMBER(P598),IF(P598&gt;0,COUNTIFS($P$6:$P$1005,"&gt;"&amp;P598)+COUNTIFS($P$6:P598,P598),""),"")</f>
        <v/>
      </c>
    </row>
    <row r="599">
      <c r="A599" s="5" t="n"/>
      <c r="B599" s="13" t="n"/>
      <c r="C599" s="5" t="n"/>
      <c r="D599" s="16" t="n"/>
      <c r="E599" s="5" t="n"/>
      <c r="F599" s="5" t="n"/>
      <c r="G599" s="13" t="n"/>
      <c r="H599" s="14" t="n"/>
      <c r="I599" s="17" t="n"/>
      <c r="J599" s="17" t="n"/>
      <c r="K599" s="5" t="n"/>
      <c r="L599" s="18">
        <f>IF(OR(A599&amp;""="",NOT(ISNUMBER(H599)),NOT(ISNUMBER(I599))),"",IF(K599="ملغي",0,ROUND(H599*I599,2)))</f>
        <v/>
      </c>
      <c r="M599" s="18">
        <f>IF(L599="","",IF(K599="ملغي",0,ROUND(H599*N(J599),2)))</f>
        <v/>
      </c>
      <c r="N599" s="18">
        <f>IF(L599="","",ROUND(L599-M599,2))</f>
        <v/>
      </c>
      <c r="O599" s="18">
        <f>IF(A599&amp;""="","",SUMIFS('الدفعات'!$C$6:$C$2005,'الدفعات'!$B$6:$B$2005,A599&amp;""))</f>
        <v/>
      </c>
      <c r="P599" s="18">
        <f>IF(L599="","",IF(K599="ملغي","",ROUND(L599-O599,2)))</f>
        <v/>
      </c>
      <c r="Q599" s="6">
        <f>IF(A599&amp;""="","",IF(L599="","بيانات ناقصة",IF(K599="ملغي",IF(O599&gt;0,"ملغي - يُراجع المدفوع","ملغي"),IF(P599&gt;0,IF(O599=0,"لم يدفع","دفع جزءًا"),IF(P599&lt;0,"مدفوع زيادة","مسدد")))))</f>
        <v/>
      </c>
      <c r="R599" s="19">
        <f>IF(OR(A599&amp;""="",NOT(ISNUMBER(G599))),"",G599-'الإعدادات'!$B$4)</f>
        <v/>
      </c>
      <c r="S599" s="6">
        <f>IF(OR(R599="",K599="ملغي"),"",IF(N(P599)&lt;=0,"",IF(R599&lt;0,"سافر وعليه متبقي",IF(R599&lt;='الإعدادات'!$B$5,"سفر قريب ومتبقي",""))))</f>
        <v/>
      </c>
      <c r="T599" s="19">
        <f>IF(ISNUMBER(P599),IF(P599&gt;0,COUNTIFS($P$6:$P$1005,"&gt;"&amp;P599)+COUNTIFS($P$6:P599,P599),""),"")</f>
        <v/>
      </c>
    </row>
    <row r="600">
      <c r="A600" s="5" t="n"/>
      <c r="B600" s="13" t="n"/>
      <c r="C600" s="5" t="n"/>
      <c r="D600" s="16" t="n"/>
      <c r="E600" s="5" t="n"/>
      <c r="F600" s="5" t="n"/>
      <c r="G600" s="13" t="n"/>
      <c r="H600" s="14" t="n"/>
      <c r="I600" s="17" t="n"/>
      <c r="J600" s="17" t="n"/>
      <c r="K600" s="5" t="n"/>
      <c r="L600" s="18">
        <f>IF(OR(A600&amp;""="",NOT(ISNUMBER(H600)),NOT(ISNUMBER(I600))),"",IF(K600="ملغي",0,ROUND(H600*I600,2)))</f>
        <v/>
      </c>
      <c r="M600" s="18">
        <f>IF(L600="","",IF(K600="ملغي",0,ROUND(H600*N(J600),2)))</f>
        <v/>
      </c>
      <c r="N600" s="18">
        <f>IF(L600="","",ROUND(L600-M600,2))</f>
        <v/>
      </c>
      <c r="O600" s="18">
        <f>IF(A600&amp;""="","",SUMIFS('الدفعات'!$C$6:$C$2005,'الدفعات'!$B$6:$B$2005,A600&amp;""))</f>
        <v/>
      </c>
      <c r="P600" s="18">
        <f>IF(L600="","",IF(K600="ملغي","",ROUND(L600-O600,2)))</f>
        <v/>
      </c>
      <c r="Q600" s="6">
        <f>IF(A600&amp;""="","",IF(L600="","بيانات ناقصة",IF(K600="ملغي",IF(O600&gt;0,"ملغي - يُراجع المدفوع","ملغي"),IF(P600&gt;0,IF(O600=0,"لم يدفع","دفع جزءًا"),IF(P600&lt;0,"مدفوع زيادة","مسدد")))))</f>
        <v/>
      </c>
      <c r="R600" s="19">
        <f>IF(OR(A600&amp;""="",NOT(ISNUMBER(G600))),"",G600-'الإعدادات'!$B$4)</f>
        <v/>
      </c>
      <c r="S600" s="6">
        <f>IF(OR(R600="",K600="ملغي"),"",IF(N(P600)&lt;=0,"",IF(R600&lt;0,"سافر وعليه متبقي",IF(R600&lt;='الإعدادات'!$B$5,"سفر قريب ومتبقي",""))))</f>
        <v/>
      </c>
      <c r="T600" s="19">
        <f>IF(ISNUMBER(P600),IF(P600&gt;0,COUNTIFS($P$6:$P$1005,"&gt;"&amp;P600)+COUNTIFS($P$6:P600,P600),""),"")</f>
        <v/>
      </c>
    </row>
    <row r="601">
      <c r="A601" s="5" t="n"/>
      <c r="B601" s="13" t="n"/>
      <c r="C601" s="5" t="n"/>
      <c r="D601" s="16" t="n"/>
      <c r="E601" s="5" t="n"/>
      <c r="F601" s="5" t="n"/>
      <c r="G601" s="13" t="n"/>
      <c r="H601" s="14" t="n"/>
      <c r="I601" s="17" t="n"/>
      <c r="J601" s="17" t="n"/>
      <c r="K601" s="5" t="n"/>
      <c r="L601" s="18">
        <f>IF(OR(A601&amp;""="",NOT(ISNUMBER(H601)),NOT(ISNUMBER(I601))),"",IF(K601="ملغي",0,ROUND(H601*I601,2)))</f>
        <v/>
      </c>
      <c r="M601" s="18">
        <f>IF(L601="","",IF(K601="ملغي",0,ROUND(H601*N(J601),2)))</f>
        <v/>
      </c>
      <c r="N601" s="18">
        <f>IF(L601="","",ROUND(L601-M601,2))</f>
        <v/>
      </c>
      <c r="O601" s="18">
        <f>IF(A601&amp;""="","",SUMIFS('الدفعات'!$C$6:$C$2005,'الدفعات'!$B$6:$B$2005,A601&amp;""))</f>
        <v/>
      </c>
      <c r="P601" s="18">
        <f>IF(L601="","",IF(K601="ملغي","",ROUND(L601-O601,2)))</f>
        <v/>
      </c>
      <c r="Q601" s="6">
        <f>IF(A601&amp;""="","",IF(L601="","بيانات ناقصة",IF(K601="ملغي",IF(O601&gt;0,"ملغي - يُراجع المدفوع","ملغي"),IF(P601&gt;0,IF(O601=0,"لم يدفع","دفع جزءًا"),IF(P601&lt;0,"مدفوع زيادة","مسدد")))))</f>
        <v/>
      </c>
      <c r="R601" s="19">
        <f>IF(OR(A601&amp;""="",NOT(ISNUMBER(G601))),"",G601-'الإعدادات'!$B$4)</f>
        <v/>
      </c>
      <c r="S601" s="6">
        <f>IF(OR(R601="",K601="ملغي"),"",IF(N(P601)&lt;=0,"",IF(R601&lt;0,"سافر وعليه متبقي",IF(R601&lt;='الإعدادات'!$B$5,"سفر قريب ومتبقي",""))))</f>
        <v/>
      </c>
      <c r="T601" s="19">
        <f>IF(ISNUMBER(P601),IF(P601&gt;0,COUNTIFS($P$6:$P$1005,"&gt;"&amp;P601)+COUNTIFS($P$6:P601,P601),""),"")</f>
        <v/>
      </c>
    </row>
    <row r="602">
      <c r="A602" s="5" t="n"/>
      <c r="B602" s="13" t="n"/>
      <c r="C602" s="5" t="n"/>
      <c r="D602" s="16" t="n"/>
      <c r="E602" s="5" t="n"/>
      <c r="F602" s="5" t="n"/>
      <c r="G602" s="13" t="n"/>
      <c r="H602" s="14" t="n"/>
      <c r="I602" s="17" t="n"/>
      <c r="J602" s="17" t="n"/>
      <c r="K602" s="5" t="n"/>
      <c r="L602" s="18">
        <f>IF(OR(A602&amp;""="",NOT(ISNUMBER(H602)),NOT(ISNUMBER(I602))),"",IF(K602="ملغي",0,ROUND(H602*I602,2)))</f>
        <v/>
      </c>
      <c r="M602" s="18">
        <f>IF(L602="","",IF(K602="ملغي",0,ROUND(H602*N(J602),2)))</f>
        <v/>
      </c>
      <c r="N602" s="18">
        <f>IF(L602="","",ROUND(L602-M602,2))</f>
        <v/>
      </c>
      <c r="O602" s="18">
        <f>IF(A602&amp;""="","",SUMIFS('الدفعات'!$C$6:$C$2005,'الدفعات'!$B$6:$B$2005,A602&amp;""))</f>
        <v/>
      </c>
      <c r="P602" s="18">
        <f>IF(L602="","",IF(K602="ملغي","",ROUND(L602-O602,2)))</f>
        <v/>
      </c>
      <c r="Q602" s="6">
        <f>IF(A602&amp;""="","",IF(L602="","بيانات ناقصة",IF(K602="ملغي",IF(O602&gt;0,"ملغي - يُراجع المدفوع","ملغي"),IF(P602&gt;0,IF(O602=0,"لم يدفع","دفع جزءًا"),IF(P602&lt;0,"مدفوع زيادة","مسدد")))))</f>
        <v/>
      </c>
      <c r="R602" s="19">
        <f>IF(OR(A602&amp;""="",NOT(ISNUMBER(G602))),"",G602-'الإعدادات'!$B$4)</f>
        <v/>
      </c>
      <c r="S602" s="6">
        <f>IF(OR(R602="",K602="ملغي"),"",IF(N(P602)&lt;=0,"",IF(R602&lt;0,"سافر وعليه متبقي",IF(R602&lt;='الإعدادات'!$B$5,"سفر قريب ومتبقي",""))))</f>
        <v/>
      </c>
      <c r="T602" s="19">
        <f>IF(ISNUMBER(P602),IF(P602&gt;0,COUNTIFS($P$6:$P$1005,"&gt;"&amp;P602)+COUNTIFS($P$6:P602,P602),""),"")</f>
        <v/>
      </c>
    </row>
    <row r="603">
      <c r="A603" s="5" t="n"/>
      <c r="B603" s="13" t="n"/>
      <c r="C603" s="5" t="n"/>
      <c r="D603" s="16" t="n"/>
      <c r="E603" s="5" t="n"/>
      <c r="F603" s="5" t="n"/>
      <c r="G603" s="13" t="n"/>
      <c r="H603" s="14" t="n"/>
      <c r="I603" s="17" t="n"/>
      <c r="J603" s="17" t="n"/>
      <c r="K603" s="5" t="n"/>
      <c r="L603" s="18">
        <f>IF(OR(A603&amp;""="",NOT(ISNUMBER(H603)),NOT(ISNUMBER(I603))),"",IF(K603="ملغي",0,ROUND(H603*I603,2)))</f>
        <v/>
      </c>
      <c r="M603" s="18">
        <f>IF(L603="","",IF(K603="ملغي",0,ROUND(H603*N(J603),2)))</f>
        <v/>
      </c>
      <c r="N603" s="18">
        <f>IF(L603="","",ROUND(L603-M603,2))</f>
        <v/>
      </c>
      <c r="O603" s="18">
        <f>IF(A603&amp;""="","",SUMIFS('الدفعات'!$C$6:$C$2005,'الدفعات'!$B$6:$B$2005,A603&amp;""))</f>
        <v/>
      </c>
      <c r="P603" s="18">
        <f>IF(L603="","",IF(K603="ملغي","",ROUND(L603-O603,2)))</f>
        <v/>
      </c>
      <c r="Q603" s="6">
        <f>IF(A603&amp;""="","",IF(L603="","بيانات ناقصة",IF(K603="ملغي",IF(O603&gt;0,"ملغي - يُراجع المدفوع","ملغي"),IF(P603&gt;0,IF(O603=0,"لم يدفع","دفع جزءًا"),IF(P603&lt;0,"مدفوع زيادة","مسدد")))))</f>
        <v/>
      </c>
      <c r="R603" s="19">
        <f>IF(OR(A603&amp;""="",NOT(ISNUMBER(G603))),"",G603-'الإعدادات'!$B$4)</f>
        <v/>
      </c>
      <c r="S603" s="6">
        <f>IF(OR(R603="",K603="ملغي"),"",IF(N(P603)&lt;=0,"",IF(R603&lt;0,"سافر وعليه متبقي",IF(R603&lt;='الإعدادات'!$B$5,"سفر قريب ومتبقي",""))))</f>
        <v/>
      </c>
      <c r="T603" s="19">
        <f>IF(ISNUMBER(P603),IF(P603&gt;0,COUNTIFS($P$6:$P$1005,"&gt;"&amp;P603)+COUNTIFS($P$6:P603,P603),""),"")</f>
        <v/>
      </c>
    </row>
    <row r="604">
      <c r="A604" s="5" t="n"/>
      <c r="B604" s="13" t="n"/>
      <c r="C604" s="5" t="n"/>
      <c r="D604" s="16" t="n"/>
      <c r="E604" s="5" t="n"/>
      <c r="F604" s="5" t="n"/>
      <c r="G604" s="13" t="n"/>
      <c r="H604" s="14" t="n"/>
      <c r="I604" s="17" t="n"/>
      <c r="J604" s="17" t="n"/>
      <c r="K604" s="5" t="n"/>
      <c r="L604" s="18">
        <f>IF(OR(A604&amp;""="",NOT(ISNUMBER(H604)),NOT(ISNUMBER(I604))),"",IF(K604="ملغي",0,ROUND(H604*I604,2)))</f>
        <v/>
      </c>
      <c r="M604" s="18">
        <f>IF(L604="","",IF(K604="ملغي",0,ROUND(H604*N(J604),2)))</f>
        <v/>
      </c>
      <c r="N604" s="18">
        <f>IF(L604="","",ROUND(L604-M604,2))</f>
        <v/>
      </c>
      <c r="O604" s="18">
        <f>IF(A604&amp;""="","",SUMIFS('الدفعات'!$C$6:$C$2005,'الدفعات'!$B$6:$B$2005,A604&amp;""))</f>
        <v/>
      </c>
      <c r="P604" s="18">
        <f>IF(L604="","",IF(K604="ملغي","",ROUND(L604-O604,2)))</f>
        <v/>
      </c>
      <c r="Q604" s="6">
        <f>IF(A604&amp;""="","",IF(L604="","بيانات ناقصة",IF(K604="ملغي",IF(O604&gt;0,"ملغي - يُراجع المدفوع","ملغي"),IF(P604&gt;0,IF(O604=0,"لم يدفع","دفع جزءًا"),IF(P604&lt;0,"مدفوع زيادة","مسدد")))))</f>
        <v/>
      </c>
      <c r="R604" s="19">
        <f>IF(OR(A604&amp;""="",NOT(ISNUMBER(G604))),"",G604-'الإعدادات'!$B$4)</f>
        <v/>
      </c>
      <c r="S604" s="6">
        <f>IF(OR(R604="",K604="ملغي"),"",IF(N(P604)&lt;=0,"",IF(R604&lt;0,"سافر وعليه متبقي",IF(R604&lt;='الإعدادات'!$B$5,"سفر قريب ومتبقي",""))))</f>
        <v/>
      </c>
      <c r="T604" s="19">
        <f>IF(ISNUMBER(P604),IF(P604&gt;0,COUNTIFS($P$6:$P$1005,"&gt;"&amp;P604)+COUNTIFS($P$6:P604,P604),""),"")</f>
        <v/>
      </c>
    </row>
    <row r="605">
      <c r="A605" s="5" t="n"/>
      <c r="B605" s="13" t="n"/>
      <c r="C605" s="5" t="n"/>
      <c r="D605" s="16" t="n"/>
      <c r="E605" s="5" t="n"/>
      <c r="F605" s="5" t="n"/>
      <c r="G605" s="13" t="n"/>
      <c r="H605" s="14" t="n"/>
      <c r="I605" s="17" t="n"/>
      <c r="J605" s="17" t="n"/>
      <c r="K605" s="5" t="n"/>
      <c r="L605" s="18">
        <f>IF(OR(A605&amp;""="",NOT(ISNUMBER(H605)),NOT(ISNUMBER(I605))),"",IF(K605="ملغي",0,ROUND(H605*I605,2)))</f>
        <v/>
      </c>
      <c r="M605" s="18">
        <f>IF(L605="","",IF(K605="ملغي",0,ROUND(H605*N(J605),2)))</f>
        <v/>
      </c>
      <c r="N605" s="18">
        <f>IF(L605="","",ROUND(L605-M605,2))</f>
        <v/>
      </c>
      <c r="O605" s="18">
        <f>IF(A605&amp;""="","",SUMIFS('الدفعات'!$C$6:$C$2005,'الدفعات'!$B$6:$B$2005,A605&amp;""))</f>
        <v/>
      </c>
      <c r="P605" s="18">
        <f>IF(L605="","",IF(K605="ملغي","",ROUND(L605-O605,2)))</f>
        <v/>
      </c>
      <c r="Q605" s="6">
        <f>IF(A605&amp;""="","",IF(L605="","بيانات ناقصة",IF(K605="ملغي",IF(O605&gt;0,"ملغي - يُراجع المدفوع","ملغي"),IF(P605&gt;0,IF(O605=0,"لم يدفع","دفع جزءًا"),IF(P605&lt;0,"مدفوع زيادة","مسدد")))))</f>
        <v/>
      </c>
      <c r="R605" s="19">
        <f>IF(OR(A605&amp;""="",NOT(ISNUMBER(G605))),"",G605-'الإعدادات'!$B$4)</f>
        <v/>
      </c>
      <c r="S605" s="6">
        <f>IF(OR(R605="",K605="ملغي"),"",IF(N(P605)&lt;=0,"",IF(R605&lt;0,"سافر وعليه متبقي",IF(R605&lt;='الإعدادات'!$B$5,"سفر قريب ومتبقي",""))))</f>
        <v/>
      </c>
      <c r="T605" s="19">
        <f>IF(ISNUMBER(P605),IF(P605&gt;0,COUNTIFS($P$6:$P$1005,"&gt;"&amp;P605)+COUNTIFS($P$6:P605,P605),""),"")</f>
        <v/>
      </c>
    </row>
    <row r="606">
      <c r="A606" s="5" t="n"/>
      <c r="B606" s="13" t="n"/>
      <c r="C606" s="5" t="n"/>
      <c r="D606" s="16" t="n"/>
      <c r="E606" s="5" t="n"/>
      <c r="F606" s="5" t="n"/>
      <c r="G606" s="13" t="n"/>
      <c r="H606" s="14" t="n"/>
      <c r="I606" s="17" t="n"/>
      <c r="J606" s="17" t="n"/>
      <c r="K606" s="5" t="n"/>
      <c r="L606" s="18">
        <f>IF(OR(A606&amp;""="",NOT(ISNUMBER(H606)),NOT(ISNUMBER(I606))),"",IF(K606="ملغي",0,ROUND(H606*I606,2)))</f>
        <v/>
      </c>
      <c r="M606" s="18">
        <f>IF(L606="","",IF(K606="ملغي",0,ROUND(H606*N(J606),2)))</f>
        <v/>
      </c>
      <c r="N606" s="18">
        <f>IF(L606="","",ROUND(L606-M606,2))</f>
        <v/>
      </c>
      <c r="O606" s="18">
        <f>IF(A606&amp;""="","",SUMIFS('الدفعات'!$C$6:$C$2005,'الدفعات'!$B$6:$B$2005,A606&amp;""))</f>
        <v/>
      </c>
      <c r="P606" s="18">
        <f>IF(L606="","",IF(K606="ملغي","",ROUND(L606-O606,2)))</f>
        <v/>
      </c>
      <c r="Q606" s="6">
        <f>IF(A606&amp;""="","",IF(L606="","بيانات ناقصة",IF(K606="ملغي",IF(O606&gt;0,"ملغي - يُراجع المدفوع","ملغي"),IF(P606&gt;0,IF(O606=0,"لم يدفع","دفع جزءًا"),IF(P606&lt;0,"مدفوع زيادة","مسدد")))))</f>
        <v/>
      </c>
      <c r="R606" s="19">
        <f>IF(OR(A606&amp;""="",NOT(ISNUMBER(G606))),"",G606-'الإعدادات'!$B$4)</f>
        <v/>
      </c>
      <c r="S606" s="6">
        <f>IF(OR(R606="",K606="ملغي"),"",IF(N(P606)&lt;=0,"",IF(R606&lt;0,"سافر وعليه متبقي",IF(R606&lt;='الإعدادات'!$B$5,"سفر قريب ومتبقي",""))))</f>
        <v/>
      </c>
      <c r="T606" s="19">
        <f>IF(ISNUMBER(P606),IF(P606&gt;0,COUNTIFS($P$6:$P$1005,"&gt;"&amp;P606)+COUNTIFS($P$6:P606,P606),""),"")</f>
        <v/>
      </c>
    </row>
    <row r="607">
      <c r="A607" s="5" t="n"/>
      <c r="B607" s="13" t="n"/>
      <c r="C607" s="5" t="n"/>
      <c r="D607" s="16" t="n"/>
      <c r="E607" s="5" t="n"/>
      <c r="F607" s="5" t="n"/>
      <c r="G607" s="13" t="n"/>
      <c r="H607" s="14" t="n"/>
      <c r="I607" s="17" t="n"/>
      <c r="J607" s="17" t="n"/>
      <c r="K607" s="5" t="n"/>
      <c r="L607" s="18">
        <f>IF(OR(A607&amp;""="",NOT(ISNUMBER(H607)),NOT(ISNUMBER(I607))),"",IF(K607="ملغي",0,ROUND(H607*I607,2)))</f>
        <v/>
      </c>
      <c r="M607" s="18">
        <f>IF(L607="","",IF(K607="ملغي",0,ROUND(H607*N(J607),2)))</f>
        <v/>
      </c>
      <c r="N607" s="18">
        <f>IF(L607="","",ROUND(L607-M607,2))</f>
        <v/>
      </c>
      <c r="O607" s="18">
        <f>IF(A607&amp;""="","",SUMIFS('الدفعات'!$C$6:$C$2005,'الدفعات'!$B$6:$B$2005,A607&amp;""))</f>
        <v/>
      </c>
      <c r="P607" s="18">
        <f>IF(L607="","",IF(K607="ملغي","",ROUND(L607-O607,2)))</f>
        <v/>
      </c>
      <c r="Q607" s="6">
        <f>IF(A607&amp;""="","",IF(L607="","بيانات ناقصة",IF(K607="ملغي",IF(O607&gt;0,"ملغي - يُراجع المدفوع","ملغي"),IF(P607&gt;0,IF(O607=0,"لم يدفع","دفع جزءًا"),IF(P607&lt;0,"مدفوع زيادة","مسدد")))))</f>
        <v/>
      </c>
      <c r="R607" s="19">
        <f>IF(OR(A607&amp;""="",NOT(ISNUMBER(G607))),"",G607-'الإعدادات'!$B$4)</f>
        <v/>
      </c>
      <c r="S607" s="6">
        <f>IF(OR(R607="",K607="ملغي"),"",IF(N(P607)&lt;=0,"",IF(R607&lt;0,"سافر وعليه متبقي",IF(R607&lt;='الإعدادات'!$B$5,"سفر قريب ومتبقي",""))))</f>
        <v/>
      </c>
      <c r="T607" s="19">
        <f>IF(ISNUMBER(P607),IF(P607&gt;0,COUNTIFS($P$6:$P$1005,"&gt;"&amp;P607)+COUNTIFS($P$6:P607,P607),""),"")</f>
        <v/>
      </c>
    </row>
    <row r="608">
      <c r="A608" s="5" t="n"/>
      <c r="B608" s="13" t="n"/>
      <c r="C608" s="5" t="n"/>
      <c r="D608" s="16" t="n"/>
      <c r="E608" s="5" t="n"/>
      <c r="F608" s="5" t="n"/>
      <c r="G608" s="13" t="n"/>
      <c r="H608" s="14" t="n"/>
      <c r="I608" s="17" t="n"/>
      <c r="J608" s="17" t="n"/>
      <c r="K608" s="5" t="n"/>
      <c r="L608" s="18">
        <f>IF(OR(A608&amp;""="",NOT(ISNUMBER(H608)),NOT(ISNUMBER(I608))),"",IF(K608="ملغي",0,ROUND(H608*I608,2)))</f>
        <v/>
      </c>
      <c r="M608" s="18">
        <f>IF(L608="","",IF(K608="ملغي",0,ROUND(H608*N(J608),2)))</f>
        <v/>
      </c>
      <c r="N608" s="18">
        <f>IF(L608="","",ROUND(L608-M608,2))</f>
        <v/>
      </c>
      <c r="O608" s="18">
        <f>IF(A608&amp;""="","",SUMIFS('الدفعات'!$C$6:$C$2005,'الدفعات'!$B$6:$B$2005,A608&amp;""))</f>
        <v/>
      </c>
      <c r="P608" s="18">
        <f>IF(L608="","",IF(K608="ملغي","",ROUND(L608-O608,2)))</f>
        <v/>
      </c>
      <c r="Q608" s="6">
        <f>IF(A608&amp;""="","",IF(L608="","بيانات ناقصة",IF(K608="ملغي",IF(O608&gt;0,"ملغي - يُراجع المدفوع","ملغي"),IF(P608&gt;0,IF(O608=0,"لم يدفع","دفع جزءًا"),IF(P608&lt;0,"مدفوع زيادة","مسدد")))))</f>
        <v/>
      </c>
      <c r="R608" s="19">
        <f>IF(OR(A608&amp;""="",NOT(ISNUMBER(G608))),"",G608-'الإعدادات'!$B$4)</f>
        <v/>
      </c>
      <c r="S608" s="6">
        <f>IF(OR(R608="",K608="ملغي"),"",IF(N(P608)&lt;=0,"",IF(R608&lt;0,"سافر وعليه متبقي",IF(R608&lt;='الإعدادات'!$B$5,"سفر قريب ومتبقي",""))))</f>
        <v/>
      </c>
      <c r="T608" s="19">
        <f>IF(ISNUMBER(P608),IF(P608&gt;0,COUNTIFS($P$6:$P$1005,"&gt;"&amp;P608)+COUNTIFS($P$6:P608,P608),""),"")</f>
        <v/>
      </c>
    </row>
    <row r="609">
      <c r="A609" s="5" t="n"/>
      <c r="B609" s="13" t="n"/>
      <c r="C609" s="5" t="n"/>
      <c r="D609" s="16" t="n"/>
      <c r="E609" s="5" t="n"/>
      <c r="F609" s="5" t="n"/>
      <c r="G609" s="13" t="n"/>
      <c r="H609" s="14" t="n"/>
      <c r="I609" s="17" t="n"/>
      <c r="J609" s="17" t="n"/>
      <c r="K609" s="5" t="n"/>
      <c r="L609" s="18">
        <f>IF(OR(A609&amp;""="",NOT(ISNUMBER(H609)),NOT(ISNUMBER(I609))),"",IF(K609="ملغي",0,ROUND(H609*I609,2)))</f>
        <v/>
      </c>
      <c r="M609" s="18">
        <f>IF(L609="","",IF(K609="ملغي",0,ROUND(H609*N(J609),2)))</f>
        <v/>
      </c>
      <c r="N609" s="18">
        <f>IF(L609="","",ROUND(L609-M609,2))</f>
        <v/>
      </c>
      <c r="O609" s="18">
        <f>IF(A609&amp;""="","",SUMIFS('الدفعات'!$C$6:$C$2005,'الدفعات'!$B$6:$B$2005,A609&amp;""))</f>
        <v/>
      </c>
      <c r="P609" s="18">
        <f>IF(L609="","",IF(K609="ملغي","",ROUND(L609-O609,2)))</f>
        <v/>
      </c>
      <c r="Q609" s="6">
        <f>IF(A609&amp;""="","",IF(L609="","بيانات ناقصة",IF(K609="ملغي",IF(O609&gt;0,"ملغي - يُراجع المدفوع","ملغي"),IF(P609&gt;0,IF(O609=0,"لم يدفع","دفع جزءًا"),IF(P609&lt;0,"مدفوع زيادة","مسدد")))))</f>
        <v/>
      </c>
      <c r="R609" s="19">
        <f>IF(OR(A609&amp;""="",NOT(ISNUMBER(G609))),"",G609-'الإعدادات'!$B$4)</f>
        <v/>
      </c>
      <c r="S609" s="6">
        <f>IF(OR(R609="",K609="ملغي"),"",IF(N(P609)&lt;=0,"",IF(R609&lt;0,"سافر وعليه متبقي",IF(R609&lt;='الإعدادات'!$B$5,"سفر قريب ومتبقي",""))))</f>
        <v/>
      </c>
      <c r="T609" s="19">
        <f>IF(ISNUMBER(P609),IF(P609&gt;0,COUNTIFS($P$6:$P$1005,"&gt;"&amp;P609)+COUNTIFS($P$6:P609,P609),""),"")</f>
        <v/>
      </c>
    </row>
    <row r="610">
      <c r="A610" s="5" t="n"/>
      <c r="B610" s="13" t="n"/>
      <c r="C610" s="5" t="n"/>
      <c r="D610" s="16" t="n"/>
      <c r="E610" s="5" t="n"/>
      <c r="F610" s="5" t="n"/>
      <c r="G610" s="13" t="n"/>
      <c r="H610" s="14" t="n"/>
      <c r="I610" s="17" t="n"/>
      <c r="J610" s="17" t="n"/>
      <c r="K610" s="5" t="n"/>
      <c r="L610" s="18">
        <f>IF(OR(A610&amp;""="",NOT(ISNUMBER(H610)),NOT(ISNUMBER(I610))),"",IF(K610="ملغي",0,ROUND(H610*I610,2)))</f>
        <v/>
      </c>
      <c r="M610" s="18">
        <f>IF(L610="","",IF(K610="ملغي",0,ROUND(H610*N(J610),2)))</f>
        <v/>
      </c>
      <c r="N610" s="18">
        <f>IF(L610="","",ROUND(L610-M610,2))</f>
        <v/>
      </c>
      <c r="O610" s="18">
        <f>IF(A610&amp;""="","",SUMIFS('الدفعات'!$C$6:$C$2005,'الدفعات'!$B$6:$B$2005,A610&amp;""))</f>
        <v/>
      </c>
      <c r="P610" s="18">
        <f>IF(L610="","",IF(K610="ملغي","",ROUND(L610-O610,2)))</f>
        <v/>
      </c>
      <c r="Q610" s="6">
        <f>IF(A610&amp;""="","",IF(L610="","بيانات ناقصة",IF(K610="ملغي",IF(O610&gt;0,"ملغي - يُراجع المدفوع","ملغي"),IF(P610&gt;0,IF(O610=0,"لم يدفع","دفع جزءًا"),IF(P610&lt;0,"مدفوع زيادة","مسدد")))))</f>
        <v/>
      </c>
      <c r="R610" s="19">
        <f>IF(OR(A610&amp;""="",NOT(ISNUMBER(G610))),"",G610-'الإعدادات'!$B$4)</f>
        <v/>
      </c>
      <c r="S610" s="6">
        <f>IF(OR(R610="",K610="ملغي"),"",IF(N(P610)&lt;=0,"",IF(R610&lt;0,"سافر وعليه متبقي",IF(R610&lt;='الإعدادات'!$B$5,"سفر قريب ومتبقي",""))))</f>
        <v/>
      </c>
      <c r="T610" s="19">
        <f>IF(ISNUMBER(P610),IF(P610&gt;0,COUNTIFS($P$6:$P$1005,"&gt;"&amp;P610)+COUNTIFS($P$6:P610,P610),""),"")</f>
        <v/>
      </c>
    </row>
    <row r="611">
      <c r="A611" s="5" t="n"/>
      <c r="B611" s="13" t="n"/>
      <c r="C611" s="5" t="n"/>
      <c r="D611" s="16" t="n"/>
      <c r="E611" s="5" t="n"/>
      <c r="F611" s="5" t="n"/>
      <c r="G611" s="13" t="n"/>
      <c r="H611" s="14" t="n"/>
      <c r="I611" s="17" t="n"/>
      <c r="J611" s="17" t="n"/>
      <c r="K611" s="5" t="n"/>
      <c r="L611" s="18">
        <f>IF(OR(A611&amp;""="",NOT(ISNUMBER(H611)),NOT(ISNUMBER(I611))),"",IF(K611="ملغي",0,ROUND(H611*I611,2)))</f>
        <v/>
      </c>
      <c r="M611" s="18">
        <f>IF(L611="","",IF(K611="ملغي",0,ROUND(H611*N(J611),2)))</f>
        <v/>
      </c>
      <c r="N611" s="18">
        <f>IF(L611="","",ROUND(L611-M611,2))</f>
        <v/>
      </c>
      <c r="O611" s="18">
        <f>IF(A611&amp;""="","",SUMIFS('الدفعات'!$C$6:$C$2005,'الدفعات'!$B$6:$B$2005,A611&amp;""))</f>
        <v/>
      </c>
      <c r="P611" s="18">
        <f>IF(L611="","",IF(K611="ملغي","",ROUND(L611-O611,2)))</f>
        <v/>
      </c>
      <c r="Q611" s="6">
        <f>IF(A611&amp;""="","",IF(L611="","بيانات ناقصة",IF(K611="ملغي",IF(O611&gt;0,"ملغي - يُراجع المدفوع","ملغي"),IF(P611&gt;0,IF(O611=0,"لم يدفع","دفع جزءًا"),IF(P611&lt;0,"مدفوع زيادة","مسدد")))))</f>
        <v/>
      </c>
      <c r="R611" s="19">
        <f>IF(OR(A611&amp;""="",NOT(ISNUMBER(G611))),"",G611-'الإعدادات'!$B$4)</f>
        <v/>
      </c>
      <c r="S611" s="6">
        <f>IF(OR(R611="",K611="ملغي"),"",IF(N(P611)&lt;=0,"",IF(R611&lt;0,"سافر وعليه متبقي",IF(R611&lt;='الإعدادات'!$B$5,"سفر قريب ومتبقي",""))))</f>
        <v/>
      </c>
      <c r="T611" s="19">
        <f>IF(ISNUMBER(P611),IF(P611&gt;0,COUNTIFS($P$6:$P$1005,"&gt;"&amp;P611)+COUNTIFS($P$6:P611,P611),""),"")</f>
        <v/>
      </c>
    </row>
    <row r="612">
      <c r="A612" s="5" t="n"/>
      <c r="B612" s="13" t="n"/>
      <c r="C612" s="5" t="n"/>
      <c r="D612" s="16" t="n"/>
      <c r="E612" s="5" t="n"/>
      <c r="F612" s="5" t="n"/>
      <c r="G612" s="13" t="n"/>
      <c r="H612" s="14" t="n"/>
      <c r="I612" s="17" t="n"/>
      <c r="J612" s="17" t="n"/>
      <c r="K612" s="5" t="n"/>
      <c r="L612" s="18">
        <f>IF(OR(A612&amp;""="",NOT(ISNUMBER(H612)),NOT(ISNUMBER(I612))),"",IF(K612="ملغي",0,ROUND(H612*I612,2)))</f>
        <v/>
      </c>
      <c r="M612" s="18">
        <f>IF(L612="","",IF(K612="ملغي",0,ROUND(H612*N(J612),2)))</f>
        <v/>
      </c>
      <c r="N612" s="18">
        <f>IF(L612="","",ROUND(L612-M612,2))</f>
        <v/>
      </c>
      <c r="O612" s="18">
        <f>IF(A612&amp;""="","",SUMIFS('الدفعات'!$C$6:$C$2005,'الدفعات'!$B$6:$B$2005,A612&amp;""))</f>
        <v/>
      </c>
      <c r="P612" s="18">
        <f>IF(L612="","",IF(K612="ملغي","",ROUND(L612-O612,2)))</f>
        <v/>
      </c>
      <c r="Q612" s="6">
        <f>IF(A612&amp;""="","",IF(L612="","بيانات ناقصة",IF(K612="ملغي",IF(O612&gt;0,"ملغي - يُراجع المدفوع","ملغي"),IF(P612&gt;0,IF(O612=0,"لم يدفع","دفع جزءًا"),IF(P612&lt;0,"مدفوع زيادة","مسدد")))))</f>
        <v/>
      </c>
      <c r="R612" s="19">
        <f>IF(OR(A612&amp;""="",NOT(ISNUMBER(G612))),"",G612-'الإعدادات'!$B$4)</f>
        <v/>
      </c>
      <c r="S612" s="6">
        <f>IF(OR(R612="",K612="ملغي"),"",IF(N(P612)&lt;=0,"",IF(R612&lt;0,"سافر وعليه متبقي",IF(R612&lt;='الإعدادات'!$B$5,"سفر قريب ومتبقي",""))))</f>
        <v/>
      </c>
      <c r="T612" s="19">
        <f>IF(ISNUMBER(P612),IF(P612&gt;0,COUNTIFS($P$6:$P$1005,"&gt;"&amp;P612)+COUNTIFS($P$6:P612,P612),""),"")</f>
        <v/>
      </c>
    </row>
    <row r="613">
      <c r="A613" s="5" t="n"/>
      <c r="B613" s="13" t="n"/>
      <c r="C613" s="5" t="n"/>
      <c r="D613" s="16" t="n"/>
      <c r="E613" s="5" t="n"/>
      <c r="F613" s="5" t="n"/>
      <c r="G613" s="13" t="n"/>
      <c r="H613" s="14" t="n"/>
      <c r="I613" s="17" t="n"/>
      <c r="J613" s="17" t="n"/>
      <c r="K613" s="5" t="n"/>
      <c r="L613" s="18">
        <f>IF(OR(A613&amp;""="",NOT(ISNUMBER(H613)),NOT(ISNUMBER(I613))),"",IF(K613="ملغي",0,ROUND(H613*I613,2)))</f>
        <v/>
      </c>
      <c r="M613" s="18">
        <f>IF(L613="","",IF(K613="ملغي",0,ROUND(H613*N(J613),2)))</f>
        <v/>
      </c>
      <c r="N613" s="18">
        <f>IF(L613="","",ROUND(L613-M613,2))</f>
        <v/>
      </c>
      <c r="O613" s="18">
        <f>IF(A613&amp;""="","",SUMIFS('الدفعات'!$C$6:$C$2005,'الدفعات'!$B$6:$B$2005,A613&amp;""))</f>
        <v/>
      </c>
      <c r="P613" s="18">
        <f>IF(L613="","",IF(K613="ملغي","",ROUND(L613-O613,2)))</f>
        <v/>
      </c>
      <c r="Q613" s="6">
        <f>IF(A613&amp;""="","",IF(L613="","بيانات ناقصة",IF(K613="ملغي",IF(O613&gt;0,"ملغي - يُراجع المدفوع","ملغي"),IF(P613&gt;0,IF(O613=0,"لم يدفع","دفع جزءًا"),IF(P613&lt;0,"مدفوع زيادة","مسدد")))))</f>
        <v/>
      </c>
      <c r="R613" s="19">
        <f>IF(OR(A613&amp;""="",NOT(ISNUMBER(G613))),"",G613-'الإعدادات'!$B$4)</f>
        <v/>
      </c>
      <c r="S613" s="6">
        <f>IF(OR(R613="",K613="ملغي"),"",IF(N(P613)&lt;=0,"",IF(R613&lt;0,"سافر وعليه متبقي",IF(R613&lt;='الإعدادات'!$B$5,"سفر قريب ومتبقي",""))))</f>
        <v/>
      </c>
      <c r="T613" s="19">
        <f>IF(ISNUMBER(P613),IF(P613&gt;0,COUNTIFS($P$6:$P$1005,"&gt;"&amp;P613)+COUNTIFS($P$6:P613,P613),""),"")</f>
        <v/>
      </c>
    </row>
    <row r="614">
      <c r="A614" s="5" t="n"/>
      <c r="B614" s="13" t="n"/>
      <c r="C614" s="5" t="n"/>
      <c r="D614" s="16" t="n"/>
      <c r="E614" s="5" t="n"/>
      <c r="F614" s="5" t="n"/>
      <c r="G614" s="13" t="n"/>
      <c r="H614" s="14" t="n"/>
      <c r="I614" s="17" t="n"/>
      <c r="J614" s="17" t="n"/>
      <c r="K614" s="5" t="n"/>
      <c r="L614" s="18">
        <f>IF(OR(A614&amp;""="",NOT(ISNUMBER(H614)),NOT(ISNUMBER(I614))),"",IF(K614="ملغي",0,ROUND(H614*I614,2)))</f>
        <v/>
      </c>
      <c r="M614" s="18">
        <f>IF(L614="","",IF(K614="ملغي",0,ROUND(H614*N(J614),2)))</f>
        <v/>
      </c>
      <c r="N614" s="18">
        <f>IF(L614="","",ROUND(L614-M614,2))</f>
        <v/>
      </c>
      <c r="O614" s="18">
        <f>IF(A614&amp;""="","",SUMIFS('الدفعات'!$C$6:$C$2005,'الدفعات'!$B$6:$B$2005,A614&amp;""))</f>
        <v/>
      </c>
      <c r="P614" s="18">
        <f>IF(L614="","",IF(K614="ملغي","",ROUND(L614-O614,2)))</f>
        <v/>
      </c>
      <c r="Q614" s="6">
        <f>IF(A614&amp;""="","",IF(L614="","بيانات ناقصة",IF(K614="ملغي",IF(O614&gt;0,"ملغي - يُراجع المدفوع","ملغي"),IF(P614&gt;0,IF(O614=0,"لم يدفع","دفع جزءًا"),IF(P614&lt;0,"مدفوع زيادة","مسدد")))))</f>
        <v/>
      </c>
      <c r="R614" s="19">
        <f>IF(OR(A614&amp;""="",NOT(ISNUMBER(G614))),"",G614-'الإعدادات'!$B$4)</f>
        <v/>
      </c>
      <c r="S614" s="6">
        <f>IF(OR(R614="",K614="ملغي"),"",IF(N(P614)&lt;=0,"",IF(R614&lt;0,"سافر وعليه متبقي",IF(R614&lt;='الإعدادات'!$B$5,"سفر قريب ومتبقي",""))))</f>
        <v/>
      </c>
      <c r="T614" s="19">
        <f>IF(ISNUMBER(P614),IF(P614&gt;0,COUNTIFS($P$6:$P$1005,"&gt;"&amp;P614)+COUNTIFS($P$6:P614,P614),""),"")</f>
        <v/>
      </c>
    </row>
    <row r="615">
      <c r="A615" s="5" t="n"/>
      <c r="B615" s="13" t="n"/>
      <c r="C615" s="5" t="n"/>
      <c r="D615" s="16" t="n"/>
      <c r="E615" s="5" t="n"/>
      <c r="F615" s="5" t="n"/>
      <c r="G615" s="13" t="n"/>
      <c r="H615" s="14" t="n"/>
      <c r="I615" s="17" t="n"/>
      <c r="J615" s="17" t="n"/>
      <c r="K615" s="5" t="n"/>
      <c r="L615" s="18">
        <f>IF(OR(A615&amp;""="",NOT(ISNUMBER(H615)),NOT(ISNUMBER(I615))),"",IF(K615="ملغي",0,ROUND(H615*I615,2)))</f>
        <v/>
      </c>
      <c r="M615" s="18">
        <f>IF(L615="","",IF(K615="ملغي",0,ROUND(H615*N(J615),2)))</f>
        <v/>
      </c>
      <c r="N615" s="18">
        <f>IF(L615="","",ROUND(L615-M615,2))</f>
        <v/>
      </c>
      <c r="O615" s="18">
        <f>IF(A615&amp;""="","",SUMIFS('الدفعات'!$C$6:$C$2005,'الدفعات'!$B$6:$B$2005,A615&amp;""))</f>
        <v/>
      </c>
      <c r="P615" s="18">
        <f>IF(L615="","",IF(K615="ملغي","",ROUND(L615-O615,2)))</f>
        <v/>
      </c>
      <c r="Q615" s="6">
        <f>IF(A615&amp;""="","",IF(L615="","بيانات ناقصة",IF(K615="ملغي",IF(O615&gt;0,"ملغي - يُراجع المدفوع","ملغي"),IF(P615&gt;0,IF(O615=0,"لم يدفع","دفع جزءًا"),IF(P615&lt;0,"مدفوع زيادة","مسدد")))))</f>
        <v/>
      </c>
      <c r="R615" s="19">
        <f>IF(OR(A615&amp;""="",NOT(ISNUMBER(G615))),"",G615-'الإعدادات'!$B$4)</f>
        <v/>
      </c>
      <c r="S615" s="6">
        <f>IF(OR(R615="",K615="ملغي"),"",IF(N(P615)&lt;=0,"",IF(R615&lt;0,"سافر وعليه متبقي",IF(R615&lt;='الإعدادات'!$B$5,"سفر قريب ومتبقي",""))))</f>
        <v/>
      </c>
      <c r="T615" s="19">
        <f>IF(ISNUMBER(P615),IF(P615&gt;0,COUNTIFS($P$6:$P$1005,"&gt;"&amp;P615)+COUNTIFS($P$6:P615,P615),""),"")</f>
        <v/>
      </c>
    </row>
    <row r="616">
      <c r="A616" s="5" t="n"/>
      <c r="B616" s="13" t="n"/>
      <c r="C616" s="5" t="n"/>
      <c r="D616" s="16" t="n"/>
      <c r="E616" s="5" t="n"/>
      <c r="F616" s="5" t="n"/>
      <c r="G616" s="13" t="n"/>
      <c r="H616" s="14" t="n"/>
      <c r="I616" s="17" t="n"/>
      <c r="J616" s="17" t="n"/>
      <c r="K616" s="5" t="n"/>
      <c r="L616" s="18">
        <f>IF(OR(A616&amp;""="",NOT(ISNUMBER(H616)),NOT(ISNUMBER(I616))),"",IF(K616="ملغي",0,ROUND(H616*I616,2)))</f>
        <v/>
      </c>
      <c r="M616" s="18">
        <f>IF(L616="","",IF(K616="ملغي",0,ROUND(H616*N(J616),2)))</f>
        <v/>
      </c>
      <c r="N616" s="18">
        <f>IF(L616="","",ROUND(L616-M616,2))</f>
        <v/>
      </c>
      <c r="O616" s="18">
        <f>IF(A616&amp;""="","",SUMIFS('الدفعات'!$C$6:$C$2005,'الدفعات'!$B$6:$B$2005,A616&amp;""))</f>
        <v/>
      </c>
      <c r="P616" s="18">
        <f>IF(L616="","",IF(K616="ملغي","",ROUND(L616-O616,2)))</f>
        <v/>
      </c>
      <c r="Q616" s="6">
        <f>IF(A616&amp;""="","",IF(L616="","بيانات ناقصة",IF(K616="ملغي",IF(O616&gt;0,"ملغي - يُراجع المدفوع","ملغي"),IF(P616&gt;0,IF(O616=0,"لم يدفع","دفع جزءًا"),IF(P616&lt;0,"مدفوع زيادة","مسدد")))))</f>
        <v/>
      </c>
      <c r="R616" s="19">
        <f>IF(OR(A616&amp;""="",NOT(ISNUMBER(G616))),"",G616-'الإعدادات'!$B$4)</f>
        <v/>
      </c>
      <c r="S616" s="6">
        <f>IF(OR(R616="",K616="ملغي"),"",IF(N(P616)&lt;=0,"",IF(R616&lt;0,"سافر وعليه متبقي",IF(R616&lt;='الإعدادات'!$B$5,"سفر قريب ومتبقي",""))))</f>
        <v/>
      </c>
      <c r="T616" s="19">
        <f>IF(ISNUMBER(P616),IF(P616&gt;0,COUNTIFS($P$6:$P$1005,"&gt;"&amp;P616)+COUNTIFS($P$6:P616,P616),""),"")</f>
        <v/>
      </c>
    </row>
    <row r="617">
      <c r="A617" s="5" t="n"/>
      <c r="B617" s="13" t="n"/>
      <c r="C617" s="5" t="n"/>
      <c r="D617" s="16" t="n"/>
      <c r="E617" s="5" t="n"/>
      <c r="F617" s="5" t="n"/>
      <c r="G617" s="13" t="n"/>
      <c r="H617" s="14" t="n"/>
      <c r="I617" s="17" t="n"/>
      <c r="J617" s="17" t="n"/>
      <c r="K617" s="5" t="n"/>
      <c r="L617" s="18">
        <f>IF(OR(A617&amp;""="",NOT(ISNUMBER(H617)),NOT(ISNUMBER(I617))),"",IF(K617="ملغي",0,ROUND(H617*I617,2)))</f>
        <v/>
      </c>
      <c r="M617" s="18">
        <f>IF(L617="","",IF(K617="ملغي",0,ROUND(H617*N(J617),2)))</f>
        <v/>
      </c>
      <c r="N617" s="18">
        <f>IF(L617="","",ROUND(L617-M617,2))</f>
        <v/>
      </c>
      <c r="O617" s="18">
        <f>IF(A617&amp;""="","",SUMIFS('الدفعات'!$C$6:$C$2005,'الدفعات'!$B$6:$B$2005,A617&amp;""))</f>
        <v/>
      </c>
      <c r="P617" s="18">
        <f>IF(L617="","",IF(K617="ملغي","",ROUND(L617-O617,2)))</f>
        <v/>
      </c>
      <c r="Q617" s="6">
        <f>IF(A617&amp;""="","",IF(L617="","بيانات ناقصة",IF(K617="ملغي",IF(O617&gt;0,"ملغي - يُراجع المدفوع","ملغي"),IF(P617&gt;0,IF(O617=0,"لم يدفع","دفع جزءًا"),IF(P617&lt;0,"مدفوع زيادة","مسدد")))))</f>
        <v/>
      </c>
      <c r="R617" s="19">
        <f>IF(OR(A617&amp;""="",NOT(ISNUMBER(G617))),"",G617-'الإعدادات'!$B$4)</f>
        <v/>
      </c>
      <c r="S617" s="6">
        <f>IF(OR(R617="",K617="ملغي"),"",IF(N(P617)&lt;=0,"",IF(R617&lt;0,"سافر وعليه متبقي",IF(R617&lt;='الإعدادات'!$B$5,"سفر قريب ومتبقي",""))))</f>
        <v/>
      </c>
      <c r="T617" s="19">
        <f>IF(ISNUMBER(P617),IF(P617&gt;0,COUNTIFS($P$6:$P$1005,"&gt;"&amp;P617)+COUNTIFS($P$6:P617,P617),""),"")</f>
        <v/>
      </c>
    </row>
    <row r="618">
      <c r="A618" s="5" t="n"/>
      <c r="B618" s="13" t="n"/>
      <c r="C618" s="5" t="n"/>
      <c r="D618" s="16" t="n"/>
      <c r="E618" s="5" t="n"/>
      <c r="F618" s="5" t="n"/>
      <c r="G618" s="13" t="n"/>
      <c r="H618" s="14" t="n"/>
      <c r="I618" s="17" t="n"/>
      <c r="J618" s="17" t="n"/>
      <c r="K618" s="5" t="n"/>
      <c r="L618" s="18">
        <f>IF(OR(A618&amp;""="",NOT(ISNUMBER(H618)),NOT(ISNUMBER(I618))),"",IF(K618="ملغي",0,ROUND(H618*I618,2)))</f>
        <v/>
      </c>
      <c r="M618" s="18">
        <f>IF(L618="","",IF(K618="ملغي",0,ROUND(H618*N(J618),2)))</f>
        <v/>
      </c>
      <c r="N618" s="18">
        <f>IF(L618="","",ROUND(L618-M618,2))</f>
        <v/>
      </c>
      <c r="O618" s="18">
        <f>IF(A618&amp;""="","",SUMIFS('الدفعات'!$C$6:$C$2005,'الدفعات'!$B$6:$B$2005,A618&amp;""))</f>
        <v/>
      </c>
      <c r="P618" s="18">
        <f>IF(L618="","",IF(K618="ملغي","",ROUND(L618-O618,2)))</f>
        <v/>
      </c>
      <c r="Q618" s="6">
        <f>IF(A618&amp;""="","",IF(L618="","بيانات ناقصة",IF(K618="ملغي",IF(O618&gt;0,"ملغي - يُراجع المدفوع","ملغي"),IF(P618&gt;0,IF(O618=0,"لم يدفع","دفع جزءًا"),IF(P618&lt;0,"مدفوع زيادة","مسدد")))))</f>
        <v/>
      </c>
      <c r="R618" s="19">
        <f>IF(OR(A618&amp;""="",NOT(ISNUMBER(G618))),"",G618-'الإعدادات'!$B$4)</f>
        <v/>
      </c>
      <c r="S618" s="6">
        <f>IF(OR(R618="",K618="ملغي"),"",IF(N(P618)&lt;=0,"",IF(R618&lt;0,"سافر وعليه متبقي",IF(R618&lt;='الإعدادات'!$B$5,"سفر قريب ومتبقي",""))))</f>
        <v/>
      </c>
      <c r="T618" s="19">
        <f>IF(ISNUMBER(P618),IF(P618&gt;0,COUNTIFS($P$6:$P$1005,"&gt;"&amp;P618)+COUNTIFS($P$6:P618,P618),""),"")</f>
        <v/>
      </c>
    </row>
    <row r="619">
      <c r="A619" s="5" t="n"/>
      <c r="B619" s="13" t="n"/>
      <c r="C619" s="5" t="n"/>
      <c r="D619" s="16" t="n"/>
      <c r="E619" s="5" t="n"/>
      <c r="F619" s="5" t="n"/>
      <c r="G619" s="13" t="n"/>
      <c r="H619" s="14" t="n"/>
      <c r="I619" s="17" t="n"/>
      <c r="J619" s="17" t="n"/>
      <c r="K619" s="5" t="n"/>
      <c r="L619" s="18">
        <f>IF(OR(A619&amp;""="",NOT(ISNUMBER(H619)),NOT(ISNUMBER(I619))),"",IF(K619="ملغي",0,ROUND(H619*I619,2)))</f>
        <v/>
      </c>
      <c r="M619" s="18">
        <f>IF(L619="","",IF(K619="ملغي",0,ROUND(H619*N(J619),2)))</f>
        <v/>
      </c>
      <c r="N619" s="18">
        <f>IF(L619="","",ROUND(L619-M619,2))</f>
        <v/>
      </c>
      <c r="O619" s="18">
        <f>IF(A619&amp;""="","",SUMIFS('الدفعات'!$C$6:$C$2005,'الدفعات'!$B$6:$B$2005,A619&amp;""))</f>
        <v/>
      </c>
      <c r="P619" s="18">
        <f>IF(L619="","",IF(K619="ملغي","",ROUND(L619-O619,2)))</f>
        <v/>
      </c>
      <c r="Q619" s="6">
        <f>IF(A619&amp;""="","",IF(L619="","بيانات ناقصة",IF(K619="ملغي",IF(O619&gt;0,"ملغي - يُراجع المدفوع","ملغي"),IF(P619&gt;0,IF(O619=0,"لم يدفع","دفع جزءًا"),IF(P619&lt;0,"مدفوع زيادة","مسدد")))))</f>
        <v/>
      </c>
      <c r="R619" s="19">
        <f>IF(OR(A619&amp;""="",NOT(ISNUMBER(G619))),"",G619-'الإعدادات'!$B$4)</f>
        <v/>
      </c>
      <c r="S619" s="6">
        <f>IF(OR(R619="",K619="ملغي"),"",IF(N(P619)&lt;=0,"",IF(R619&lt;0,"سافر وعليه متبقي",IF(R619&lt;='الإعدادات'!$B$5,"سفر قريب ومتبقي",""))))</f>
        <v/>
      </c>
      <c r="T619" s="19">
        <f>IF(ISNUMBER(P619),IF(P619&gt;0,COUNTIFS($P$6:$P$1005,"&gt;"&amp;P619)+COUNTIFS($P$6:P619,P619),""),"")</f>
        <v/>
      </c>
    </row>
    <row r="620">
      <c r="A620" s="5" t="n"/>
      <c r="B620" s="13" t="n"/>
      <c r="C620" s="5" t="n"/>
      <c r="D620" s="16" t="n"/>
      <c r="E620" s="5" t="n"/>
      <c r="F620" s="5" t="n"/>
      <c r="G620" s="13" t="n"/>
      <c r="H620" s="14" t="n"/>
      <c r="I620" s="17" t="n"/>
      <c r="J620" s="17" t="n"/>
      <c r="K620" s="5" t="n"/>
      <c r="L620" s="18">
        <f>IF(OR(A620&amp;""="",NOT(ISNUMBER(H620)),NOT(ISNUMBER(I620))),"",IF(K620="ملغي",0,ROUND(H620*I620,2)))</f>
        <v/>
      </c>
      <c r="M620" s="18">
        <f>IF(L620="","",IF(K620="ملغي",0,ROUND(H620*N(J620),2)))</f>
        <v/>
      </c>
      <c r="N620" s="18">
        <f>IF(L620="","",ROUND(L620-M620,2))</f>
        <v/>
      </c>
      <c r="O620" s="18">
        <f>IF(A620&amp;""="","",SUMIFS('الدفعات'!$C$6:$C$2005,'الدفعات'!$B$6:$B$2005,A620&amp;""))</f>
        <v/>
      </c>
      <c r="P620" s="18">
        <f>IF(L620="","",IF(K620="ملغي","",ROUND(L620-O620,2)))</f>
        <v/>
      </c>
      <c r="Q620" s="6">
        <f>IF(A620&amp;""="","",IF(L620="","بيانات ناقصة",IF(K620="ملغي",IF(O620&gt;0,"ملغي - يُراجع المدفوع","ملغي"),IF(P620&gt;0,IF(O620=0,"لم يدفع","دفع جزءًا"),IF(P620&lt;0,"مدفوع زيادة","مسدد")))))</f>
        <v/>
      </c>
      <c r="R620" s="19">
        <f>IF(OR(A620&amp;""="",NOT(ISNUMBER(G620))),"",G620-'الإعدادات'!$B$4)</f>
        <v/>
      </c>
      <c r="S620" s="6">
        <f>IF(OR(R620="",K620="ملغي"),"",IF(N(P620)&lt;=0,"",IF(R620&lt;0,"سافر وعليه متبقي",IF(R620&lt;='الإعدادات'!$B$5,"سفر قريب ومتبقي",""))))</f>
        <v/>
      </c>
      <c r="T620" s="19">
        <f>IF(ISNUMBER(P620),IF(P620&gt;0,COUNTIFS($P$6:$P$1005,"&gt;"&amp;P620)+COUNTIFS($P$6:P620,P620),""),"")</f>
        <v/>
      </c>
    </row>
    <row r="621">
      <c r="A621" s="5" t="n"/>
      <c r="B621" s="13" t="n"/>
      <c r="C621" s="5" t="n"/>
      <c r="D621" s="16" t="n"/>
      <c r="E621" s="5" t="n"/>
      <c r="F621" s="5" t="n"/>
      <c r="G621" s="13" t="n"/>
      <c r="H621" s="14" t="n"/>
      <c r="I621" s="17" t="n"/>
      <c r="J621" s="17" t="n"/>
      <c r="K621" s="5" t="n"/>
      <c r="L621" s="18">
        <f>IF(OR(A621&amp;""="",NOT(ISNUMBER(H621)),NOT(ISNUMBER(I621))),"",IF(K621="ملغي",0,ROUND(H621*I621,2)))</f>
        <v/>
      </c>
      <c r="M621" s="18">
        <f>IF(L621="","",IF(K621="ملغي",0,ROUND(H621*N(J621),2)))</f>
        <v/>
      </c>
      <c r="N621" s="18">
        <f>IF(L621="","",ROUND(L621-M621,2))</f>
        <v/>
      </c>
      <c r="O621" s="18">
        <f>IF(A621&amp;""="","",SUMIFS('الدفعات'!$C$6:$C$2005,'الدفعات'!$B$6:$B$2005,A621&amp;""))</f>
        <v/>
      </c>
      <c r="P621" s="18">
        <f>IF(L621="","",IF(K621="ملغي","",ROUND(L621-O621,2)))</f>
        <v/>
      </c>
      <c r="Q621" s="6">
        <f>IF(A621&amp;""="","",IF(L621="","بيانات ناقصة",IF(K621="ملغي",IF(O621&gt;0,"ملغي - يُراجع المدفوع","ملغي"),IF(P621&gt;0,IF(O621=0,"لم يدفع","دفع جزءًا"),IF(P621&lt;0,"مدفوع زيادة","مسدد")))))</f>
        <v/>
      </c>
      <c r="R621" s="19">
        <f>IF(OR(A621&amp;""="",NOT(ISNUMBER(G621))),"",G621-'الإعدادات'!$B$4)</f>
        <v/>
      </c>
      <c r="S621" s="6">
        <f>IF(OR(R621="",K621="ملغي"),"",IF(N(P621)&lt;=0,"",IF(R621&lt;0,"سافر وعليه متبقي",IF(R621&lt;='الإعدادات'!$B$5,"سفر قريب ومتبقي",""))))</f>
        <v/>
      </c>
      <c r="T621" s="19">
        <f>IF(ISNUMBER(P621),IF(P621&gt;0,COUNTIFS($P$6:$P$1005,"&gt;"&amp;P621)+COUNTIFS($P$6:P621,P621),""),"")</f>
        <v/>
      </c>
    </row>
    <row r="622">
      <c r="A622" s="5" t="n"/>
      <c r="B622" s="13" t="n"/>
      <c r="C622" s="5" t="n"/>
      <c r="D622" s="16" t="n"/>
      <c r="E622" s="5" t="n"/>
      <c r="F622" s="5" t="n"/>
      <c r="G622" s="13" t="n"/>
      <c r="H622" s="14" t="n"/>
      <c r="I622" s="17" t="n"/>
      <c r="J622" s="17" t="n"/>
      <c r="K622" s="5" t="n"/>
      <c r="L622" s="18">
        <f>IF(OR(A622&amp;""="",NOT(ISNUMBER(H622)),NOT(ISNUMBER(I622))),"",IF(K622="ملغي",0,ROUND(H622*I622,2)))</f>
        <v/>
      </c>
      <c r="M622" s="18">
        <f>IF(L622="","",IF(K622="ملغي",0,ROUND(H622*N(J622),2)))</f>
        <v/>
      </c>
      <c r="N622" s="18">
        <f>IF(L622="","",ROUND(L622-M622,2))</f>
        <v/>
      </c>
      <c r="O622" s="18">
        <f>IF(A622&amp;""="","",SUMIFS('الدفعات'!$C$6:$C$2005,'الدفعات'!$B$6:$B$2005,A622&amp;""))</f>
        <v/>
      </c>
      <c r="P622" s="18">
        <f>IF(L622="","",IF(K622="ملغي","",ROUND(L622-O622,2)))</f>
        <v/>
      </c>
      <c r="Q622" s="6">
        <f>IF(A622&amp;""="","",IF(L622="","بيانات ناقصة",IF(K622="ملغي",IF(O622&gt;0,"ملغي - يُراجع المدفوع","ملغي"),IF(P622&gt;0,IF(O622=0,"لم يدفع","دفع جزءًا"),IF(P622&lt;0,"مدفوع زيادة","مسدد")))))</f>
        <v/>
      </c>
      <c r="R622" s="19">
        <f>IF(OR(A622&amp;""="",NOT(ISNUMBER(G622))),"",G622-'الإعدادات'!$B$4)</f>
        <v/>
      </c>
      <c r="S622" s="6">
        <f>IF(OR(R622="",K622="ملغي"),"",IF(N(P622)&lt;=0,"",IF(R622&lt;0,"سافر وعليه متبقي",IF(R622&lt;='الإعدادات'!$B$5,"سفر قريب ومتبقي",""))))</f>
        <v/>
      </c>
      <c r="T622" s="19">
        <f>IF(ISNUMBER(P622),IF(P622&gt;0,COUNTIFS($P$6:$P$1005,"&gt;"&amp;P622)+COUNTIFS($P$6:P622,P622),""),"")</f>
        <v/>
      </c>
    </row>
    <row r="623">
      <c r="A623" s="5" t="n"/>
      <c r="B623" s="13" t="n"/>
      <c r="C623" s="5" t="n"/>
      <c r="D623" s="16" t="n"/>
      <c r="E623" s="5" t="n"/>
      <c r="F623" s="5" t="n"/>
      <c r="G623" s="13" t="n"/>
      <c r="H623" s="14" t="n"/>
      <c r="I623" s="17" t="n"/>
      <c r="J623" s="17" t="n"/>
      <c r="K623" s="5" t="n"/>
      <c r="L623" s="18">
        <f>IF(OR(A623&amp;""="",NOT(ISNUMBER(H623)),NOT(ISNUMBER(I623))),"",IF(K623="ملغي",0,ROUND(H623*I623,2)))</f>
        <v/>
      </c>
      <c r="M623" s="18">
        <f>IF(L623="","",IF(K623="ملغي",0,ROUND(H623*N(J623),2)))</f>
        <v/>
      </c>
      <c r="N623" s="18">
        <f>IF(L623="","",ROUND(L623-M623,2))</f>
        <v/>
      </c>
      <c r="O623" s="18">
        <f>IF(A623&amp;""="","",SUMIFS('الدفعات'!$C$6:$C$2005,'الدفعات'!$B$6:$B$2005,A623&amp;""))</f>
        <v/>
      </c>
      <c r="P623" s="18">
        <f>IF(L623="","",IF(K623="ملغي","",ROUND(L623-O623,2)))</f>
        <v/>
      </c>
      <c r="Q623" s="6">
        <f>IF(A623&amp;""="","",IF(L623="","بيانات ناقصة",IF(K623="ملغي",IF(O623&gt;0,"ملغي - يُراجع المدفوع","ملغي"),IF(P623&gt;0,IF(O623=0,"لم يدفع","دفع جزءًا"),IF(P623&lt;0,"مدفوع زيادة","مسدد")))))</f>
        <v/>
      </c>
      <c r="R623" s="19">
        <f>IF(OR(A623&amp;""="",NOT(ISNUMBER(G623))),"",G623-'الإعدادات'!$B$4)</f>
        <v/>
      </c>
      <c r="S623" s="6">
        <f>IF(OR(R623="",K623="ملغي"),"",IF(N(P623)&lt;=0,"",IF(R623&lt;0,"سافر وعليه متبقي",IF(R623&lt;='الإعدادات'!$B$5,"سفر قريب ومتبقي",""))))</f>
        <v/>
      </c>
      <c r="T623" s="19">
        <f>IF(ISNUMBER(P623),IF(P623&gt;0,COUNTIFS($P$6:$P$1005,"&gt;"&amp;P623)+COUNTIFS($P$6:P623,P623),""),"")</f>
        <v/>
      </c>
    </row>
    <row r="624">
      <c r="A624" s="5" t="n"/>
      <c r="B624" s="13" t="n"/>
      <c r="C624" s="5" t="n"/>
      <c r="D624" s="16" t="n"/>
      <c r="E624" s="5" t="n"/>
      <c r="F624" s="5" t="n"/>
      <c r="G624" s="13" t="n"/>
      <c r="H624" s="14" t="n"/>
      <c r="I624" s="17" t="n"/>
      <c r="J624" s="17" t="n"/>
      <c r="K624" s="5" t="n"/>
      <c r="L624" s="18">
        <f>IF(OR(A624&amp;""="",NOT(ISNUMBER(H624)),NOT(ISNUMBER(I624))),"",IF(K624="ملغي",0,ROUND(H624*I624,2)))</f>
        <v/>
      </c>
      <c r="M624" s="18">
        <f>IF(L624="","",IF(K624="ملغي",0,ROUND(H624*N(J624),2)))</f>
        <v/>
      </c>
      <c r="N624" s="18">
        <f>IF(L624="","",ROUND(L624-M624,2))</f>
        <v/>
      </c>
      <c r="O624" s="18">
        <f>IF(A624&amp;""="","",SUMIFS('الدفعات'!$C$6:$C$2005,'الدفعات'!$B$6:$B$2005,A624&amp;""))</f>
        <v/>
      </c>
      <c r="P624" s="18">
        <f>IF(L624="","",IF(K624="ملغي","",ROUND(L624-O624,2)))</f>
        <v/>
      </c>
      <c r="Q624" s="6">
        <f>IF(A624&amp;""="","",IF(L624="","بيانات ناقصة",IF(K624="ملغي",IF(O624&gt;0,"ملغي - يُراجع المدفوع","ملغي"),IF(P624&gt;0,IF(O624=0,"لم يدفع","دفع جزءًا"),IF(P624&lt;0,"مدفوع زيادة","مسدد")))))</f>
        <v/>
      </c>
      <c r="R624" s="19">
        <f>IF(OR(A624&amp;""="",NOT(ISNUMBER(G624))),"",G624-'الإعدادات'!$B$4)</f>
        <v/>
      </c>
      <c r="S624" s="6">
        <f>IF(OR(R624="",K624="ملغي"),"",IF(N(P624)&lt;=0,"",IF(R624&lt;0,"سافر وعليه متبقي",IF(R624&lt;='الإعدادات'!$B$5,"سفر قريب ومتبقي",""))))</f>
        <v/>
      </c>
      <c r="T624" s="19">
        <f>IF(ISNUMBER(P624),IF(P624&gt;0,COUNTIFS($P$6:$P$1005,"&gt;"&amp;P624)+COUNTIFS($P$6:P624,P624),""),"")</f>
        <v/>
      </c>
    </row>
    <row r="625">
      <c r="A625" s="5" t="n"/>
      <c r="B625" s="13" t="n"/>
      <c r="C625" s="5" t="n"/>
      <c r="D625" s="16" t="n"/>
      <c r="E625" s="5" t="n"/>
      <c r="F625" s="5" t="n"/>
      <c r="G625" s="13" t="n"/>
      <c r="H625" s="14" t="n"/>
      <c r="I625" s="17" t="n"/>
      <c r="J625" s="17" t="n"/>
      <c r="K625" s="5" t="n"/>
      <c r="L625" s="18">
        <f>IF(OR(A625&amp;""="",NOT(ISNUMBER(H625)),NOT(ISNUMBER(I625))),"",IF(K625="ملغي",0,ROUND(H625*I625,2)))</f>
        <v/>
      </c>
      <c r="M625" s="18">
        <f>IF(L625="","",IF(K625="ملغي",0,ROUND(H625*N(J625),2)))</f>
        <v/>
      </c>
      <c r="N625" s="18">
        <f>IF(L625="","",ROUND(L625-M625,2))</f>
        <v/>
      </c>
      <c r="O625" s="18">
        <f>IF(A625&amp;""="","",SUMIFS('الدفعات'!$C$6:$C$2005,'الدفعات'!$B$6:$B$2005,A625&amp;""))</f>
        <v/>
      </c>
      <c r="P625" s="18">
        <f>IF(L625="","",IF(K625="ملغي","",ROUND(L625-O625,2)))</f>
        <v/>
      </c>
      <c r="Q625" s="6">
        <f>IF(A625&amp;""="","",IF(L625="","بيانات ناقصة",IF(K625="ملغي",IF(O625&gt;0,"ملغي - يُراجع المدفوع","ملغي"),IF(P625&gt;0,IF(O625=0,"لم يدفع","دفع جزءًا"),IF(P625&lt;0,"مدفوع زيادة","مسدد")))))</f>
        <v/>
      </c>
      <c r="R625" s="19">
        <f>IF(OR(A625&amp;""="",NOT(ISNUMBER(G625))),"",G625-'الإعدادات'!$B$4)</f>
        <v/>
      </c>
      <c r="S625" s="6">
        <f>IF(OR(R625="",K625="ملغي"),"",IF(N(P625)&lt;=0,"",IF(R625&lt;0,"سافر وعليه متبقي",IF(R625&lt;='الإعدادات'!$B$5,"سفر قريب ومتبقي",""))))</f>
        <v/>
      </c>
      <c r="T625" s="19">
        <f>IF(ISNUMBER(P625),IF(P625&gt;0,COUNTIFS($P$6:$P$1005,"&gt;"&amp;P625)+COUNTIFS($P$6:P625,P625),""),"")</f>
        <v/>
      </c>
    </row>
    <row r="626">
      <c r="A626" s="5" t="n"/>
      <c r="B626" s="13" t="n"/>
      <c r="C626" s="5" t="n"/>
      <c r="D626" s="16" t="n"/>
      <c r="E626" s="5" t="n"/>
      <c r="F626" s="5" t="n"/>
      <c r="G626" s="13" t="n"/>
      <c r="H626" s="14" t="n"/>
      <c r="I626" s="17" t="n"/>
      <c r="J626" s="17" t="n"/>
      <c r="K626" s="5" t="n"/>
      <c r="L626" s="18">
        <f>IF(OR(A626&amp;""="",NOT(ISNUMBER(H626)),NOT(ISNUMBER(I626))),"",IF(K626="ملغي",0,ROUND(H626*I626,2)))</f>
        <v/>
      </c>
      <c r="M626" s="18">
        <f>IF(L626="","",IF(K626="ملغي",0,ROUND(H626*N(J626),2)))</f>
        <v/>
      </c>
      <c r="N626" s="18">
        <f>IF(L626="","",ROUND(L626-M626,2))</f>
        <v/>
      </c>
      <c r="O626" s="18">
        <f>IF(A626&amp;""="","",SUMIFS('الدفعات'!$C$6:$C$2005,'الدفعات'!$B$6:$B$2005,A626&amp;""))</f>
        <v/>
      </c>
      <c r="P626" s="18">
        <f>IF(L626="","",IF(K626="ملغي","",ROUND(L626-O626,2)))</f>
        <v/>
      </c>
      <c r="Q626" s="6">
        <f>IF(A626&amp;""="","",IF(L626="","بيانات ناقصة",IF(K626="ملغي",IF(O626&gt;0,"ملغي - يُراجع المدفوع","ملغي"),IF(P626&gt;0,IF(O626=0,"لم يدفع","دفع جزءًا"),IF(P626&lt;0,"مدفوع زيادة","مسدد")))))</f>
        <v/>
      </c>
      <c r="R626" s="19">
        <f>IF(OR(A626&amp;""="",NOT(ISNUMBER(G626))),"",G626-'الإعدادات'!$B$4)</f>
        <v/>
      </c>
      <c r="S626" s="6">
        <f>IF(OR(R626="",K626="ملغي"),"",IF(N(P626)&lt;=0,"",IF(R626&lt;0,"سافر وعليه متبقي",IF(R626&lt;='الإعدادات'!$B$5,"سفر قريب ومتبقي",""))))</f>
        <v/>
      </c>
      <c r="T626" s="19">
        <f>IF(ISNUMBER(P626),IF(P626&gt;0,COUNTIFS($P$6:$P$1005,"&gt;"&amp;P626)+COUNTIFS($P$6:P626,P626),""),"")</f>
        <v/>
      </c>
    </row>
    <row r="627">
      <c r="A627" s="5" t="n"/>
      <c r="B627" s="13" t="n"/>
      <c r="C627" s="5" t="n"/>
      <c r="D627" s="16" t="n"/>
      <c r="E627" s="5" t="n"/>
      <c r="F627" s="5" t="n"/>
      <c r="G627" s="13" t="n"/>
      <c r="H627" s="14" t="n"/>
      <c r="I627" s="17" t="n"/>
      <c r="J627" s="17" t="n"/>
      <c r="K627" s="5" t="n"/>
      <c r="L627" s="18">
        <f>IF(OR(A627&amp;""="",NOT(ISNUMBER(H627)),NOT(ISNUMBER(I627))),"",IF(K627="ملغي",0,ROUND(H627*I627,2)))</f>
        <v/>
      </c>
      <c r="M627" s="18">
        <f>IF(L627="","",IF(K627="ملغي",0,ROUND(H627*N(J627),2)))</f>
        <v/>
      </c>
      <c r="N627" s="18">
        <f>IF(L627="","",ROUND(L627-M627,2))</f>
        <v/>
      </c>
      <c r="O627" s="18">
        <f>IF(A627&amp;""="","",SUMIFS('الدفعات'!$C$6:$C$2005,'الدفعات'!$B$6:$B$2005,A627&amp;""))</f>
        <v/>
      </c>
      <c r="P627" s="18">
        <f>IF(L627="","",IF(K627="ملغي","",ROUND(L627-O627,2)))</f>
        <v/>
      </c>
      <c r="Q627" s="6">
        <f>IF(A627&amp;""="","",IF(L627="","بيانات ناقصة",IF(K627="ملغي",IF(O627&gt;0,"ملغي - يُراجع المدفوع","ملغي"),IF(P627&gt;0,IF(O627=0,"لم يدفع","دفع جزءًا"),IF(P627&lt;0,"مدفوع زيادة","مسدد")))))</f>
        <v/>
      </c>
      <c r="R627" s="19">
        <f>IF(OR(A627&amp;""="",NOT(ISNUMBER(G627))),"",G627-'الإعدادات'!$B$4)</f>
        <v/>
      </c>
      <c r="S627" s="6">
        <f>IF(OR(R627="",K627="ملغي"),"",IF(N(P627)&lt;=0,"",IF(R627&lt;0,"سافر وعليه متبقي",IF(R627&lt;='الإعدادات'!$B$5,"سفر قريب ومتبقي",""))))</f>
        <v/>
      </c>
      <c r="T627" s="19">
        <f>IF(ISNUMBER(P627),IF(P627&gt;0,COUNTIFS($P$6:$P$1005,"&gt;"&amp;P627)+COUNTIFS($P$6:P627,P627),""),"")</f>
        <v/>
      </c>
    </row>
    <row r="628">
      <c r="A628" s="5" t="n"/>
      <c r="B628" s="13" t="n"/>
      <c r="C628" s="5" t="n"/>
      <c r="D628" s="16" t="n"/>
      <c r="E628" s="5" t="n"/>
      <c r="F628" s="5" t="n"/>
      <c r="G628" s="13" t="n"/>
      <c r="H628" s="14" t="n"/>
      <c r="I628" s="17" t="n"/>
      <c r="J628" s="17" t="n"/>
      <c r="K628" s="5" t="n"/>
      <c r="L628" s="18">
        <f>IF(OR(A628&amp;""="",NOT(ISNUMBER(H628)),NOT(ISNUMBER(I628))),"",IF(K628="ملغي",0,ROUND(H628*I628,2)))</f>
        <v/>
      </c>
      <c r="M628" s="18">
        <f>IF(L628="","",IF(K628="ملغي",0,ROUND(H628*N(J628),2)))</f>
        <v/>
      </c>
      <c r="N628" s="18">
        <f>IF(L628="","",ROUND(L628-M628,2))</f>
        <v/>
      </c>
      <c r="O628" s="18">
        <f>IF(A628&amp;""="","",SUMIFS('الدفعات'!$C$6:$C$2005,'الدفعات'!$B$6:$B$2005,A628&amp;""))</f>
        <v/>
      </c>
      <c r="P628" s="18">
        <f>IF(L628="","",IF(K628="ملغي","",ROUND(L628-O628,2)))</f>
        <v/>
      </c>
      <c r="Q628" s="6">
        <f>IF(A628&amp;""="","",IF(L628="","بيانات ناقصة",IF(K628="ملغي",IF(O628&gt;0,"ملغي - يُراجع المدفوع","ملغي"),IF(P628&gt;0,IF(O628=0,"لم يدفع","دفع جزءًا"),IF(P628&lt;0,"مدفوع زيادة","مسدد")))))</f>
        <v/>
      </c>
      <c r="R628" s="19">
        <f>IF(OR(A628&amp;""="",NOT(ISNUMBER(G628))),"",G628-'الإعدادات'!$B$4)</f>
        <v/>
      </c>
      <c r="S628" s="6">
        <f>IF(OR(R628="",K628="ملغي"),"",IF(N(P628)&lt;=0,"",IF(R628&lt;0,"سافر وعليه متبقي",IF(R628&lt;='الإعدادات'!$B$5,"سفر قريب ومتبقي",""))))</f>
        <v/>
      </c>
      <c r="T628" s="19">
        <f>IF(ISNUMBER(P628),IF(P628&gt;0,COUNTIFS($P$6:$P$1005,"&gt;"&amp;P628)+COUNTIFS($P$6:P628,P628),""),"")</f>
        <v/>
      </c>
    </row>
    <row r="629">
      <c r="A629" s="5" t="n"/>
      <c r="B629" s="13" t="n"/>
      <c r="C629" s="5" t="n"/>
      <c r="D629" s="16" t="n"/>
      <c r="E629" s="5" t="n"/>
      <c r="F629" s="5" t="n"/>
      <c r="G629" s="13" t="n"/>
      <c r="H629" s="14" t="n"/>
      <c r="I629" s="17" t="n"/>
      <c r="J629" s="17" t="n"/>
      <c r="K629" s="5" t="n"/>
      <c r="L629" s="18">
        <f>IF(OR(A629&amp;""="",NOT(ISNUMBER(H629)),NOT(ISNUMBER(I629))),"",IF(K629="ملغي",0,ROUND(H629*I629,2)))</f>
        <v/>
      </c>
      <c r="M629" s="18">
        <f>IF(L629="","",IF(K629="ملغي",0,ROUND(H629*N(J629),2)))</f>
        <v/>
      </c>
      <c r="N629" s="18">
        <f>IF(L629="","",ROUND(L629-M629,2))</f>
        <v/>
      </c>
      <c r="O629" s="18">
        <f>IF(A629&amp;""="","",SUMIFS('الدفعات'!$C$6:$C$2005,'الدفعات'!$B$6:$B$2005,A629&amp;""))</f>
        <v/>
      </c>
      <c r="P629" s="18">
        <f>IF(L629="","",IF(K629="ملغي","",ROUND(L629-O629,2)))</f>
        <v/>
      </c>
      <c r="Q629" s="6">
        <f>IF(A629&amp;""="","",IF(L629="","بيانات ناقصة",IF(K629="ملغي",IF(O629&gt;0,"ملغي - يُراجع المدفوع","ملغي"),IF(P629&gt;0,IF(O629=0,"لم يدفع","دفع جزءًا"),IF(P629&lt;0,"مدفوع زيادة","مسدد")))))</f>
        <v/>
      </c>
      <c r="R629" s="19">
        <f>IF(OR(A629&amp;""="",NOT(ISNUMBER(G629))),"",G629-'الإعدادات'!$B$4)</f>
        <v/>
      </c>
      <c r="S629" s="6">
        <f>IF(OR(R629="",K629="ملغي"),"",IF(N(P629)&lt;=0,"",IF(R629&lt;0,"سافر وعليه متبقي",IF(R629&lt;='الإعدادات'!$B$5,"سفر قريب ومتبقي",""))))</f>
        <v/>
      </c>
      <c r="T629" s="19">
        <f>IF(ISNUMBER(P629),IF(P629&gt;0,COUNTIFS($P$6:$P$1005,"&gt;"&amp;P629)+COUNTIFS($P$6:P629,P629),""),"")</f>
        <v/>
      </c>
    </row>
    <row r="630">
      <c r="A630" s="5" t="n"/>
      <c r="B630" s="13" t="n"/>
      <c r="C630" s="5" t="n"/>
      <c r="D630" s="16" t="n"/>
      <c r="E630" s="5" t="n"/>
      <c r="F630" s="5" t="n"/>
      <c r="G630" s="13" t="n"/>
      <c r="H630" s="14" t="n"/>
      <c r="I630" s="17" t="n"/>
      <c r="J630" s="17" t="n"/>
      <c r="K630" s="5" t="n"/>
      <c r="L630" s="18">
        <f>IF(OR(A630&amp;""="",NOT(ISNUMBER(H630)),NOT(ISNUMBER(I630))),"",IF(K630="ملغي",0,ROUND(H630*I630,2)))</f>
        <v/>
      </c>
      <c r="M630" s="18">
        <f>IF(L630="","",IF(K630="ملغي",0,ROUND(H630*N(J630),2)))</f>
        <v/>
      </c>
      <c r="N630" s="18">
        <f>IF(L630="","",ROUND(L630-M630,2))</f>
        <v/>
      </c>
      <c r="O630" s="18">
        <f>IF(A630&amp;""="","",SUMIFS('الدفعات'!$C$6:$C$2005,'الدفعات'!$B$6:$B$2005,A630&amp;""))</f>
        <v/>
      </c>
      <c r="P630" s="18">
        <f>IF(L630="","",IF(K630="ملغي","",ROUND(L630-O630,2)))</f>
        <v/>
      </c>
      <c r="Q630" s="6">
        <f>IF(A630&amp;""="","",IF(L630="","بيانات ناقصة",IF(K630="ملغي",IF(O630&gt;0,"ملغي - يُراجع المدفوع","ملغي"),IF(P630&gt;0,IF(O630=0,"لم يدفع","دفع جزءًا"),IF(P630&lt;0,"مدفوع زيادة","مسدد")))))</f>
        <v/>
      </c>
      <c r="R630" s="19">
        <f>IF(OR(A630&amp;""="",NOT(ISNUMBER(G630))),"",G630-'الإعدادات'!$B$4)</f>
        <v/>
      </c>
      <c r="S630" s="6">
        <f>IF(OR(R630="",K630="ملغي"),"",IF(N(P630)&lt;=0,"",IF(R630&lt;0,"سافر وعليه متبقي",IF(R630&lt;='الإعدادات'!$B$5,"سفر قريب ومتبقي",""))))</f>
        <v/>
      </c>
      <c r="T630" s="19">
        <f>IF(ISNUMBER(P630),IF(P630&gt;0,COUNTIFS($P$6:$P$1005,"&gt;"&amp;P630)+COUNTIFS($P$6:P630,P630),""),"")</f>
        <v/>
      </c>
    </row>
    <row r="631">
      <c r="A631" s="5" t="n"/>
      <c r="B631" s="13" t="n"/>
      <c r="C631" s="5" t="n"/>
      <c r="D631" s="16" t="n"/>
      <c r="E631" s="5" t="n"/>
      <c r="F631" s="5" t="n"/>
      <c r="G631" s="13" t="n"/>
      <c r="H631" s="14" t="n"/>
      <c r="I631" s="17" t="n"/>
      <c r="J631" s="17" t="n"/>
      <c r="K631" s="5" t="n"/>
      <c r="L631" s="18">
        <f>IF(OR(A631&amp;""="",NOT(ISNUMBER(H631)),NOT(ISNUMBER(I631))),"",IF(K631="ملغي",0,ROUND(H631*I631,2)))</f>
        <v/>
      </c>
      <c r="M631" s="18">
        <f>IF(L631="","",IF(K631="ملغي",0,ROUND(H631*N(J631),2)))</f>
        <v/>
      </c>
      <c r="N631" s="18">
        <f>IF(L631="","",ROUND(L631-M631,2))</f>
        <v/>
      </c>
      <c r="O631" s="18">
        <f>IF(A631&amp;""="","",SUMIFS('الدفعات'!$C$6:$C$2005,'الدفعات'!$B$6:$B$2005,A631&amp;""))</f>
        <v/>
      </c>
      <c r="P631" s="18">
        <f>IF(L631="","",IF(K631="ملغي","",ROUND(L631-O631,2)))</f>
        <v/>
      </c>
      <c r="Q631" s="6">
        <f>IF(A631&amp;""="","",IF(L631="","بيانات ناقصة",IF(K631="ملغي",IF(O631&gt;0,"ملغي - يُراجع المدفوع","ملغي"),IF(P631&gt;0,IF(O631=0,"لم يدفع","دفع جزءًا"),IF(P631&lt;0,"مدفوع زيادة","مسدد")))))</f>
        <v/>
      </c>
      <c r="R631" s="19">
        <f>IF(OR(A631&amp;""="",NOT(ISNUMBER(G631))),"",G631-'الإعدادات'!$B$4)</f>
        <v/>
      </c>
      <c r="S631" s="6">
        <f>IF(OR(R631="",K631="ملغي"),"",IF(N(P631)&lt;=0,"",IF(R631&lt;0,"سافر وعليه متبقي",IF(R631&lt;='الإعدادات'!$B$5,"سفر قريب ومتبقي",""))))</f>
        <v/>
      </c>
      <c r="T631" s="19">
        <f>IF(ISNUMBER(P631),IF(P631&gt;0,COUNTIFS($P$6:$P$1005,"&gt;"&amp;P631)+COUNTIFS($P$6:P631,P631),""),"")</f>
        <v/>
      </c>
    </row>
    <row r="632">
      <c r="A632" s="5" t="n"/>
      <c r="B632" s="13" t="n"/>
      <c r="C632" s="5" t="n"/>
      <c r="D632" s="16" t="n"/>
      <c r="E632" s="5" t="n"/>
      <c r="F632" s="5" t="n"/>
      <c r="G632" s="13" t="n"/>
      <c r="H632" s="14" t="n"/>
      <c r="I632" s="17" t="n"/>
      <c r="J632" s="17" t="n"/>
      <c r="K632" s="5" t="n"/>
      <c r="L632" s="18">
        <f>IF(OR(A632&amp;""="",NOT(ISNUMBER(H632)),NOT(ISNUMBER(I632))),"",IF(K632="ملغي",0,ROUND(H632*I632,2)))</f>
        <v/>
      </c>
      <c r="M632" s="18">
        <f>IF(L632="","",IF(K632="ملغي",0,ROUND(H632*N(J632),2)))</f>
        <v/>
      </c>
      <c r="N632" s="18">
        <f>IF(L632="","",ROUND(L632-M632,2))</f>
        <v/>
      </c>
      <c r="O632" s="18">
        <f>IF(A632&amp;""="","",SUMIFS('الدفعات'!$C$6:$C$2005,'الدفعات'!$B$6:$B$2005,A632&amp;""))</f>
        <v/>
      </c>
      <c r="P632" s="18">
        <f>IF(L632="","",IF(K632="ملغي","",ROUND(L632-O632,2)))</f>
        <v/>
      </c>
      <c r="Q632" s="6">
        <f>IF(A632&amp;""="","",IF(L632="","بيانات ناقصة",IF(K632="ملغي",IF(O632&gt;0,"ملغي - يُراجع المدفوع","ملغي"),IF(P632&gt;0,IF(O632=0,"لم يدفع","دفع جزءًا"),IF(P632&lt;0,"مدفوع زيادة","مسدد")))))</f>
        <v/>
      </c>
      <c r="R632" s="19">
        <f>IF(OR(A632&amp;""="",NOT(ISNUMBER(G632))),"",G632-'الإعدادات'!$B$4)</f>
        <v/>
      </c>
      <c r="S632" s="6">
        <f>IF(OR(R632="",K632="ملغي"),"",IF(N(P632)&lt;=0,"",IF(R632&lt;0,"سافر وعليه متبقي",IF(R632&lt;='الإعدادات'!$B$5,"سفر قريب ومتبقي",""))))</f>
        <v/>
      </c>
      <c r="T632" s="19">
        <f>IF(ISNUMBER(P632),IF(P632&gt;0,COUNTIFS($P$6:$P$1005,"&gt;"&amp;P632)+COUNTIFS($P$6:P632,P632),""),"")</f>
        <v/>
      </c>
    </row>
    <row r="633">
      <c r="A633" s="5" t="n"/>
      <c r="B633" s="13" t="n"/>
      <c r="C633" s="5" t="n"/>
      <c r="D633" s="16" t="n"/>
      <c r="E633" s="5" t="n"/>
      <c r="F633" s="5" t="n"/>
      <c r="G633" s="13" t="n"/>
      <c r="H633" s="14" t="n"/>
      <c r="I633" s="17" t="n"/>
      <c r="J633" s="17" t="n"/>
      <c r="K633" s="5" t="n"/>
      <c r="L633" s="18">
        <f>IF(OR(A633&amp;""="",NOT(ISNUMBER(H633)),NOT(ISNUMBER(I633))),"",IF(K633="ملغي",0,ROUND(H633*I633,2)))</f>
        <v/>
      </c>
      <c r="M633" s="18">
        <f>IF(L633="","",IF(K633="ملغي",0,ROUND(H633*N(J633),2)))</f>
        <v/>
      </c>
      <c r="N633" s="18">
        <f>IF(L633="","",ROUND(L633-M633,2))</f>
        <v/>
      </c>
      <c r="O633" s="18">
        <f>IF(A633&amp;""="","",SUMIFS('الدفعات'!$C$6:$C$2005,'الدفعات'!$B$6:$B$2005,A633&amp;""))</f>
        <v/>
      </c>
      <c r="P633" s="18">
        <f>IF(L633="","",IF(K633="ملغي","",ROUND(L633-O633,2)))</f>
        <v/>
      </c>
      <c r="Q633" s="6">
        <f>IF(A633&amp;""="","",IF(L633="","بيانات ناقصة",IF(K633="ملغي",IF(O633&gt;0,"ملغي - يُراجع المدفوع","ملغي"),IF(P633&gt;0,IF(O633=0,"لم يدفع","دفع جزءًا"),IF(P633&lt;0,"مدفوع زيادة","مسدد")))))</f>
        <v/>
      </c>
      <c r="R633" s="19">
        <f>IF(OR(A633&amp;""="",NOT(ISNUMBER(G633))),"",G633-'الإعدادات'!$B$4)</f>
        <v/>
      </c>
      <c r="S633" s="6">
        <f>IF(OR(R633="",K633="ملغي"),"",IF(N(P633)&lt;=0,"",IF(R633&lt;0,"سافر وعليه متبقي",IF(R633&lt;='الإعدادات'!$B$5,"سفر قريب ومتبقي",""))))</f>
        <v/>
      </c>
      <c r="T633" s="19">
        <f>IF(ISNUMBER(P633),IF(P633&gt;0,COUNTIFS($P$6:$P$1005,"&gt;"&amp;P633)+COUNTIFS($P$6:P633,P633),""),"")</f>
        <v/>
      </c>
    </row>
    <row r="634">
      <c r="A634" s="5" t="n"/>
      <c r="B634" s="13" t="n"/>
      <c r="C634" s="5" t="n"/>
      <c r="D634" s="16" t="n"/>
      <c r="E634" s="5" t="n"/>
      <c r="F634" s="5" t="n"/>
      <c r="G634" s="13" t="n"/>
      <c r="H634" s="14" t="n"/>
      <c r="I634" s="17" t="n"/>
      <c r="J634" s="17" t="n"/>
      <c r="K634" s="5" t="n"/>
      <c r="L634" s="18">
        <f>IF(OR(A634&amp;""="",NOT(ISNUMBER(H634)),NOT(ISNUMBER(I634))),"",IF(K634="ملغي",0,ROUND(H634*I634,2)))</f>
        <v/>
      </c>
      <c r="M634" s="18">
        <f>IF(L634="","",IF(K634="ملغي",0,ROUND(H634*N(J634),2)))</f>
        <v/>
      </c>
      <c r="N634" s="18">
        <f>IF(L634="","",ROUND(L634-M634,2))</f>
        <v/>
      </c>
      <c r="O634" s="18">
        <f>IF(A634&amp;""="","",SUMIFS('الدفعات'!$C$6:$C$2005,'الدفعات'!$B$6:$B$2005,A634&amp;""))</f>
        <v/>
      </c>
      <c r="P634" s="18">
        <f>IF(L634="","",IF(K634="ملغي","",ROUND(L634-O634,2)))</f>
        <v/>
      </c>
      <c r="Q634" s="6">
        <f>IF(A634&amp;""="","",IF(L634="","بيانات ناقصة",IF(K634="ملغي",IF(O634&gt;0,"ملغي - يُراجع المدفوع","ملغي"),IF(P634&gt;0,IF(O634=0,"لم يدفع","دفع جزءًا"),IF(P634&lt;0,"مدفوع زيادة","مسدد")))))</f>
        <v/>
      </c>
      <c r="R634" s="19">
        <f>IF(OR(A634&amp;""="",NOT(ISNUMBER(G634))),"",G634-'الإعدادات'!$B$4)</f>
        <v/>
      </c>
      <c r="S634" s="6">
        <f>IF(OR(R634="",K634="ملغي"),"",IF(N(P634)&lt;=0,"",IF(R634&lt;0,"سافر وعليه متبقي",IF(R634&lt;='الإعدادات'!$B$5,"سفر قريب ومتبقي",""))))</f>
        <v/>
      </c>
      <c r="T634" s="19">
        <f>IF(ISNUMBER(P634),IF(P634&gt;0,COUNTIFS($P$6:$P$1005,"&gt;"&amp;P634)+COUNTIFS($P$6:P634,P634),""),"")</f>
        <v/>
      </c>
    </row>
    <row r="635">
      <c r="A635" s="5" t="n"/>
      <c r="B635" s="13" t="n"/>
      <c r="C635" s="5" t="n"/>
      <c r="D635" s="16" t="n"/>
      <c r="E635" s="5" t="n"/>
      <c r="F635" s="5" t="n"/>
      <c r="G635" s="13" t="n"/>
      <c r="H635" s="14" t="n"/>
      <c r="I635" s="17" t="n"/>
      <c r="J635" s="17" t="n"/>
      <c r="K635" s="5" t="n"/>
      <c r="L635" s="18">
        <f>IF(OR(A635&amp;""="",NOT(ISNUMBER(H635)),NOT(ISNUMBER(I635))),"",IF(K635="ملغي",0,ROUND(H635*I635,2)))</f>
        <v/>
      </c>
      <c r="M635" s="18">
        <f>IF(L635="","",IF(K635="ملغي",0,ROUND(H635*N(J635),2)))</f>
        <v/>
      </c>
      <c r="N635" s="18">
        <f>IF(L635="","",ROUND(L635-M635,2))</f>
        <v/>
      </c>
      <c r="O635" s="18">
        <f>IF(A635&amp;""="","",SUMIFS('الدفعات'!$C$6:$C$2005,'الدفعات'!$B$6:$B$2005,A635&amp;""))</f>
        <v/>
      </c>
      <c r="P635" s="18">
        <f>IF(L635="","",IF(K635="ملغي","",ROUND(L635-O635,2)))</f>
        <v/>
      </c>
      <c r="Q635" s="6">
        <f>IF(A635&amp;""="","",IF(L635="","بيانات ناقصة",IF(K635="ملغي",IF(O635&gt;0,"ملغي - يُراجع المدفوع","ملغي"),IF(P635&gt;0,IF(O635=0,"لم يدفع","دفع جزءًا"),IF(P635&lt;0,"مدفوع زيادة","مسدد")))))</f>
        <v/>
      </c>
      <c r="R635" s="19">
        <f>IF(OR(A635&amp;""="",NOT(ISNUMBER(G635))),"",G635-'الإعدادات'!$B$4)</f>
        <v/>
      </c>
      <c r="S635" s="6">
        <f>IF(OR(R635="",K635="ملغي"),"",IF(N(P635)&lt;=0,"",IF(R635&lt;0,"سافر وعليه متبقي",IF(R635&lt;='الإعدادات'!$B$5,"سفر قريب ومتبقي",""))))</f>
        <v/>
      </c>
      <c r="T635" s="19">
        <f>IF(ISNUMBER(P635),IF(P635&gt;0,COUNTIFS($P$6:$P$1005,"&gt;"&amp;P635)+COUNTIFS($P$6:P635,P635),""),"")</f>
        <v/>
      </c>
    </row>
    <row r="636">
      <c r="A636" s="5" t="n"/>
      <c r="B636" s="13" t="n"/>
      <c r="C636" s="5" t="n"/>
      <c r="D636" s="16" t="n"/>
      <c r="E636" s="5" t="n"/>
      <c r="F636" s="5" t="n"/>
      <c r="G636" s="13" t="n"/>
      <c r="H636" s="14" t="n"/>
      <c r="I636" s="17" t="n"/>
      <c r="J636" s="17" t="n"/>
      <c r="K636" s="5" t="n"/>
      <c r="L636" s="18">
        <f>IF(OR(A636&amp;""="",NOT(ISNUMBER(H636)),NOT(ISNUMBER(I636))),"",IF(K636="ملغي",0,ROUND(H636*I636,2)))</f>
        <v/>
      </c>
      <c r="M636" s="18">
        <f>IF(L636="","",IF(K636="ملغي",0,ROUND(H636*N(J636),2)))</f>
        <v/>
      </c>
      <c r="N636" s="18">
        <f>IF(L636="","",ROUND(L636-M636,2))</f>
        <v/>
      </c>
      <c r="O636" s="18">
        <f>IF(A636&amp;""="","",SUMIFS('الدفعات'!$C$6:$C$2005,'الدفعات'!$B$6:$B$2005,A636&amp;""))</f>
        <v/>
      </c>
      <c r="P636" s="18">
        <f>IF(L636="","",IF(K636="ملغي","",ROUND(L636-O636,2)))</f>
        <v/>
      </c>
      <c r="Q636" s="6">
        <f>IF(A636&amp;""="","",IF(L636="","بيانات ناقصة",IF(K636="ملغي",IF(O636&gt;0,"ملغي - يُراجع المدفوع","ملغي"),IF(P636&gt;0,IF(O636=0,"لم يدفع","دفع جزءًا"),IF(P636&lt;0,"مدفوع زيادة","مسدد")))))</f>
        <v/>
      </c>
      <c r="R636" s="19">
        <f>IF(OR(A636&amp;""="",NOT(ISNUMBER(G636))),"",G636-'الإعدادات'!$B$4)</f>
        <v/>
      </c>
      <c r="S636" s="6">
        <f>IF(OR(R636="",K636="ملغي"),"",IF(N(P636)&lt;=0,"",IF(R636&lt;0,"سافر وعليه متبقي",IF(R636&lt;='الإعدادات'!$B$5,"سفر قريب ومتبقي",""))))</f>
        <v/>
      </c>
      <c r="T636" s="19">
        <f>IF(ISNUMBER(P636),IF(P636&gt;0,COUNTIFS($P$6:$P$1005,"&gt;"&amp;P636)+COUNTIFS($P$6:P636,P636),""),"")</f>
        <v/>
      </c>
    </row>
    <row r="637">
      <c r="A637" s="5" t="n"/>
      <c r="B637" s="13" t="n"/>
      <c r="C637" s="5" t="n"/>
      <c r="D637" s="16" t="n"/>
      <c r="E637" s="5" t="n"/>
      <c r="F637" s="5" t="n"/>
      <c r="G637" s="13" t="n"/>
      <c r="H637" s="14" t="n"/>
      <c r="I637" s="17" t="n"/>
      <c r="J637" s="17" t="n"/>
      <c r="K637" s="5" t="n"/>
      <c r="L637" s="18">
        <f>IF(OR(A637&amp;""="",NOT(ISNUMBER(H637)),NOT(ISNUMBER(I637))),"",IF(K637="ملغي",0,ROUND(H637*I637,2)))</f>
        <v/>
      </c>
      <c r="M637" s="18">
        <f>IF(L637="","",IF(K637="ملغي",0,ROUND(H637*N(J637),2)))</f>
        <v/>
      </c>
      <c r="N637" s="18">
        <f>IF(L637="","",ROUND(L637-M637,2))</f>
        <v/>
      </c>
      <c r="O637" s="18">
        <f>IF(A637&amp;""="","",SUMIFS('الدفعات'!$C$6:$C$2005,'الدفعات'!$B$6:$B$2005,A637&amp;""))</f>
        <v/>
      </c>
      <c r="P637" s="18">
        <f>IF(L637="","",IF(K637="ملغي","",ROUND(L637-O637,2)))</f>
        <v/>
      </c>
      <c r="Q637" s="6">
        <f>IF(A637&amp;""="","",IF(L637="","بيانات ناقصة",IF(K637="ملغي",IF(O637&gt;0,"ملغي - يُراجع المدفوع","ملغي"),IF(P637&gt;0,IF(O637=0,"لم يدفع","دفع جزءًا"),IF(P637&lt;0,"مدفوع زيادة","مسدد")))))</f>
        <v/>
      </c>
      <c r="R637" s="19">
        <f>IF(OR(A637&amp;""="",NOT(ISNUMBER(G637))),"",G637-'الإعدادات'!$B$4)</f>
        <v/>
      </c>
      <c r="S637" s="6">
        <f>IF(OR(R637="",K637="ملغي"),"",IF(N(P637)&lt;=0,"",IF(R637&lt;0,"سافر وعليه متبقي",IF(R637&lt;='الإعدادات'!$B$5,"سفر قريب ومتبقي",""))))</f>
        <v/>
      </c>
      <c r="T637" s="19">
        <f>IF(ISNUMBER(P637),IF(P637&gt;0,COUNTIFS($P$6:$P$1005,"&gt;"&amp;P637)+COUNTIFS($P$6:P637,P637),""),"")</f>
        <v/>
      </c>
    </row>
    <row r="638">
      <c r="A638" s="5" t="n"/>
      <c r="B638" s="13" t="n"/>
      <c r="C638" s="5" t="n"/>
      <c r="D638" s="16" t="n"/>
      <c r="E638" s="5" t="n"/>
      <c r="F638" s="5" t="n"/>
      <c r="G638" s="13" t="n"/>
      <c r="H638" s="14" t="n"/>
      <c r="I638" s="17" t="n"/>
      <c r="J638" s="17" t="n"/>
      <c r="K638" s="5" t="n"/>
      <c r="L638" s="18">
        <f>IF(OR(A638&amp;""="",NOT(ISNUMBER(H638)),NOT(ISNUMBER(I638))),"",IF(K638="ملغي",0,ROUND(H638*I638,2)))</f>
        <v/>
      </c>
      <c r="M638" s="18">
        <f>IF(L638="","",IF(K638="ملغي",0,ROUND(H638*N(J638),2)))</f>
        <v/>
      </c>
      <c r="N638" s="18">
        <f>IF(L638="","",ROUND(L638-M638,2))</f>
        <v/>
      </c>
      <c r="O638" s="18">
        <f>IF(A638&amp;""="","",SUMIFS('الدفعات'!$C$6:$C$2005,'الدفعات'!$B$6:$B$2005,A638&amp;""))</f>
        <v/>
      </c>
      <c r="P638" s="18">
        <f>IF(L638="","",IF(K638="ملغي","",ROUND(L638-O638,2)))</f>
        <v/>
      </c>
      <c r="Q638" s="6">
        <f>IF(A638&amp;""="","",IF(L638="","بيانات ناقصة",IF(K638="ملغي",IF(O638&gt;0,"ملغي - يُراجع المدفوع","ملغي"),IF(P638&gt;0,IF(O638=0,"لم يدفع","دفع جزءًا"),IF(P638&lt;0,"مدفوع زيادة","مسدد")))))</f>
        <v/>
      </c>
      <c r="R638" s="19">
        <f>IF(OR(A638&amp;""="",NOT(ISNUMBER(G638))),"",G638-'الإعدادات'!$B$4)</f>
        <v/>
      </c>
      <c r="S638" s="6">
        <f>IF(OR(R638="",K638="ملغي"),"",IF(N(P638)&lt;=0,"",IF(R638&lt;0,"سافر وعليه متبقي",IF(R638&lt;='الإعدادات'!$B$5,"سفر قريب ومتبقي",""))))</f>
        <v/>
      </c>
      <c r="T638" s="19">
        <f>IF(ISNUMBER(P638),IF(P638&gt;0,COUNTIFS($P$6:$P$1005,"&gt;"&amp;P638)+COUNTIFS($P$6:P638,P638),""),"")</f>
        <v/>
      </c>
    </row>
    <row r="639">
      <c r="A639" s="5" t="n"/>
      <c r="B639" s="13" t="n"/>
      <c r="C639" s="5" t="n"/>
      <c r="D639" s="16" t="n"/>
      <c r="E639" s="5" t="n"/>
      <c r="F639" s="5" t="n"/>
      <c r="G639" s="13" t="n"/>
      <c r="H639" s="14" t="n"/>
      <c r="I639" s="17" t="n"/>
      <c r="J639" s="17" t="n"/>
      <c r="K639" s="5" t="n"/>
      <c r="L639" s="18">
        <f>IF(OR(A639&amp;""="",NOT(ISNUMBER(H639)),NOT(ISNUMBER(I639))),"",IF(K639="ملغي",0,ROUND(H639*I639,2)))</f>
        <v/>
      </c>
      <c r="M639" s="18">
        <f>IF(L639="","",IF(K639="ملغي",0,ROUND(H639*N(J639),2)))</f>
        <v/>
      </c>
      <c r="N639" s="18">
        <f>IF(L639="","",ROUND(L639-M639,2))</f>
        <v/>
      </c>
      <c r="O639" s="18">
        <f>IF(A639&amp;""="","",SUMIFS('الدفعات'!$C$6:$C$2005,'الدفعات'!$B$6:$B$2005,A639&amp;""))</f>
        <v/>
      </c>
      <c r="P639" s="18">
        <f>IF(L639="","",IF(K639="ملغي","",ROUND(L639-O639,2)))</f>
        <v/>
      </c>
      <c r="Q639" s="6">
        <f>IF(A639&amp;""="","",IF(L639="","بيانات ناقصة",IF(K639="ملغي",IF(O639&gt;0,"ملغي - يُراجع المدفوع","ملغي"),IF(P639&gt;0,IF(O639=0,"لم يدفع","دفع جزءًا"),IF(P639&lt;0,"مدفوع زيادة","مسدد")))))</f>
        <v/>
      </c>
      <c r="R639" s="19">
        <f>IF(OR(A639&amp;""="",NOT(ISNUMBER(G639))),"",G639-'الإعدادات'!$B$4)</f>
        <v/>
      </c>
      <c r="S639" s="6">
        <f>IF(OR(R639="",K639="ملغي"),"",IF(N(P639)&lt;=0,"",IF(R639&lt;0,"سافر وعليه متبقي",IF(R639&lt;='الإعدادات'!$B$5,"سفر قريب ومتبقي",""))))</f>
        <v/>
      </c>
      <c r="T639" s="19">
        <f>IF(ISNUMBER(P639),IF(P639&gt;0,COUNTIFS($P$6:$P$1005,"&gt;"&amp;P639)+COUNTIFS($P$6:P639,P639),""),"")</f>
        <v/>
      </c>
    </row>
    <row r="640">
      <c r="A640" s="5" t="n"/>
      <c r="B640" s="13" t="n"/>
      <c r="C640" s="5" t="n"/>
      <c r="D640" s="16" t="n"/>
      <c r="E640" s="5" t="n"/>
      <c r="F640" s="5" t="n"/>
      <c r="G640" s="13" t="n"/>
      <c r="H640" s="14" t="n"/>
      <c r="I640" s="17" t="n"/>
      <c r="J640" s="17" t="n"/>
      <c r="K640" s="5" t="n"/>
      <c r="L640" s="18">
        <f>IF(OR(A640&amp;""="",NOT(ISNUMBER(H640)),NOT(ISNUMBER(I640))),"",IF(K640="ملغي",0,ROUND(H640*I640,2)))</f>
        <v/>
      </c>
      <c r="M640" s="18">
        <f>IF(L640="","",IF(K640="ملغي",0,ROUND(H640*N(J640),2)))</f>
        <v/>
      </c>
      <c r="N640" s="18">
        <f>IF(L640="","",ROUND(L640-M640,2))</f>
        <v/>
      </c>
      <c r="O640" s="18">
        <f>IF(A640&amp;""="","",SUMIFS('الدفعات'!$C$6:$C$2005,'الدفعات'!$B$6:$B$2005,A640&amp;""))</f>
        <v/>
      </c>
      <c r="P640" s="18">
        <f>IF(L640="","",IF(K640="ملغي","",ROUND(L640-O640,2)))</f>
        <v/>
      </c>
      <c r="Q640" s="6">
        <f>IF(A640&amp;""="","",IF(L640="","بيانات ناقصة",IF(K640="ملغي",IF(O640&gt;0,"ملغي - يُراجع المدفوع","ملغي"),IF(P640&gt;0,IF(O640=0,"لم يدفع","دفع جزءًا"),IF(P640&lt;0,"مدفوع زيادة","مسدد")))))</f>
        <v/>
      </c>
      <c r="R640" s="19">
        <f>IF(OR(A640&amp;""="",NOT(ISNUMBER(G640))),"",G640-'الإعدادات'!$B$4)</f>
        <v/>
      </c>
      <c r="S640" s="6">
        <f>IF(OR(R640="",K640="ملغي"),"",IF(N(P640)&lt;=0,"",IF(R640&lt;0,"سافر وعليه متبقي",IF(R640&lt;='الإعدادات'!$B$5,"سفر قريب ومتبقي",""))))</f>
        <v/>
      </c>
      <c r="T640" s="19">
        <f>IF(ISNUMBER(P640),IF(P640&gt;0,COUNTIFS($P$6:$P$1005,"&gt;"&amp;P640)+COUNTIFS($P$6:P640,P640),""),"")</f>
        <v/>
      </c>
    </row>
    <row r="641">
      <c r="A641" s="5" t="n"/>
      <c r="B641" s="13" t="n"/>
      <c r="C641" s="5" t="n"/>
      <c r="D641" s="16" t="n"/>
      <c r="E641" s="5" t="n"/>
      <c r="F641" s="5" t="n"/>
      <c r="G641" s="13" t="n"/>
      <c r="H641" s="14" t="n"/>
      <c r="I641" s="17" t="n"/>
      <c r="J641" s="17" t="n"/>
      <c r="K641" s="5" t="n"/>
      <c r="L641" s="18">
        <f>IF(OR(A641&amp;""="",NOT(ISNUMBER(H641)),NOT(ISNUMBER(I641))),"",IF(K641="ملغي",0,ROUND(H641*I641,2)))</f>
        <v/>
      </c>
      <c r="M641" s="18">
        <f>IF(L641="","",IF(K641="ملغي",0,ROUND(H641*N(J641),2)))</f>
        <v/>
      </c>
      <c r="N641" s="18">
        <f>IF(L641="","",ROUND(L641-M641,2))</f>
        <v/>
      </c>
      <c r="O641" s="18">
        <f>IF(A641&amp;""="","",SUMIFS('الدفعات'!$C$6:$C$2005,'الدفعات'!$B$6:$B$2005,A641&amp;""))</f>
        <v/>
      </c>
      <c r="P641" s="18">
        <f>IF(L641="","",IF(K641="ملغي","",ROUND(L641-O641,2)))</f>
        <v/>
      </c>
      <c r="Q641" s="6">
        <f>IF(A641&amp;""="","",IF(L641="","بيانات ناقصة",IF(K641="ملغي",IF(O641&gt;0,"ملغي - يُراجع المدفوع","ملغي"),IF(P641&gt;0,IF(O641=0,"لم يدفع","دفع جزءًا"),IF(P641&lt;0,"مدفوع زيادة","مسدد")))))</f>
        <v/>
      </c>
      <c r="R641" s="19">
        <f>IF(OR(A641&amp;""="",NOT(ISNUMBER(G641))),"",G641-'الإعدادات'!$B$4)</f>
        <v/>
      </c>
      <c r="S641" s="6">
        <f>IF(OR(R641="",K641="ملغي"),"",IF(N(P641)&lt;=0,"",IF(R641&lt;0,"سافر وعليه متبقي",IF(R641&lt;='الإعدادات'!$B$5,"سفر قريب ومتبقي",""))))</f>
        <v/>
      </c>
      <c r="T641" s="19">
        <f>IF(ISNUMBER(P641),IF(P641&gt;0,COUNTIFS($P$6:$P$1005,"&gt;"&amp;P641)+COUNTIFS($P$6:P641,P641),""),"")</f>
        <v/>
      </c>
    </row>
    <row r="642">
      <c r="A642" s="5" t="n"/>
      <c r="B642" s="13" t="n"/>
      <c r="C642" s="5" t="n"/>
      <c r="D642" s="16" t="n"/>
      <c r="E642" s="5" t="n"/>
      <c r="F642" s="5" t="n"/>
      <c r="G642" s="13" t="n"/>
      <c r="H642" s="14" t="n"/>
      <c r="I642" s="17" t="n"/>
      <c r="J642" s="17" t="n"/>
      <c r="K642" s="5" t="n"/>
      <c r="L642" s="18">
        <f>IF(OR(A642&amp;""="",NOT(ISNUMBER(H642)),NOT(ISNUMBER(I642))),"",IF(K642="ملغي",0,ROUND(H642*I642,2)))</f>
        <v/>
      </c>
      <c r="M642" s="18">
        <f>IF(L642="","",IF(K642="ملغي",0,ROUND(H642*N(J642),2)))</f>
        <v/>
      </c>
      <c r="N642" s="18">
        <f>IF(L642="","",ROUND(L642-M642,2))</f>
        <v/>
      </c>
      <c r="O642" s="18">
        <f>IF(A642&amp;""="","",SUMIFS('الدفعات'!$C$6:$C$2005,'الدفعات'!$B$6:$B$2005,A642&amp;""))</f>
        <v/>
      </c>
      <c r="P642" s="18">
        <f>IF(L642="","",IF(K642="ملغي","",ROUND(L642-O642,2)))</f>
        <v/>
      </c>
      <c r="Q642" s="6">
        <f>IF(A642&amp;""="","",IF(L642="","بيانات ناقصة",IF(K642="ملغي",IF(O642&gt;0,"ملغي - يُراجع المدفوع","ملغي"),IF(P642&gt;0,IF(O642=0,"لم يدفع","دفع جزءًا"),IF(P642&lt;0,"مدفوع زيادة","مسدد")))))</f>
        <v/>
      </c>
      <c r="R642" s="19">
        <f>IF(OR(A642&amp;""="",NOT(ISNUMBER(G642))),"",G642-'الإعدادات'!$B$4)</f>
        <v/>
      </c>
      <c r="S642" s="6">
        <f>IF(OR(R642="",K642="ملغي"),"",IF(N(P642)&lt;=0,"",IF(R642&lt;0,"سافر وعليه متبقي",IF(R642&lt;='الإعدادات'!$B$5,"سفر قريب ومتبقي",""))))</f>
        <v/>
      </c>
      <c r="T642" s="19">
        <f>IF(ISNUMBER(P642),IF(P642&gt;0,COUNTIFS($P$6:$P$1005,"&gt;"&amp;P642)+COUNTIFS($P$6:P642,P642),""),"")</f>
        <v/>
      </c>
    </row>
    <row r="643">
      <c r="A643" s="5" t="n"/>
      <c r="B643" s="13" t="n"/>
      <c r="C643" s="5" t="n"/>
      <c r="D643" s="16" t="n"/>
      <c r="E643" s="5" t="n"/>
      <c r="F643" s="5" t="n"/>
      <c r="G643" s="13" t="n"/>
      <c r="H643" s="14" t="n"/>
      <c r="I643" s="17" t="n"/>
      <c r="J643" s="17" t="n"/>
      <c r="K643" s="5" t="n"/>
      <c r="L643" s="18">
        <f>IF(OR(A643&amp;""="",NOT(ISNUMBER(H643)),NOT(ISNUMBER(I643))),"",IF(K643="ملغي",0,ROUND(H643*I643,2)))</f>
        <v/>
      </c>
      <c r="M643" s="18">
        <f>IF(L643="","",IF(K643="ملغي",0,ROUND(H643*N(J643),2)))</f>
        <v/>
      </c>
      <c r="N643" s="18">
        <f>IF(L643="","",ROUND(L643-M643,2))</f>
        <v/>
      </c>
      <c r="O643" s="18">
        <f>IF(A643&amp;""="","",SUMIFS('الدفعات'!$C$6:$C$2005,'الدفعات'!$B$6:$B$2005,A643&amp;""))</f>
        <v/>
      </c>
      <c r="P643" s="18">
        <f>IF(L643="","",IF(K643="ملغي","",ROUND(L643-O643,2)))</f>
        <v/>
      </c>
      <c r="Q643" s="6">
        <f>IF(A643&amp;""="","",IF(L643="","بيانات ناقصة",IF(K643="ملغي",IF(O643&gt;0,"ملغي - يُراجع المدفوع","ملغي"),IF(P643&gt;0,IF(O643=0,"لم يدفع","دفع جزءًا"),IF(P643&lt;0,"مدفوع زيادة","مسدد")))))</f>
        <v/>
      </c>
      <c r="R643" s="19">
        <f>IF(OR(A643&amp;""="",NOT(ISNUMBER(G643))),"",G643-'الإعدادات'!$B$4)</f>
        <v/>
      </c>
      <c r="S643" s="6">
        <f>IF(OR(R643="",K643="ملغي"),"",IF(N(P643)&lt;=0,"",IF(R643&lt;0,"سافر وعليه متبقي",IF(R643&lt;='الإعدادات'!$B$5,"سفر قريب ومتبقي",""))))</f>
        <v/>
      </c>
      <c r="T643" s="19">
        <f>IF(ISNUMBER(P643),IF(P643&gt;0,COUNTIFS($P$6:$P$1005,"&gt;"&amp;P643)+COUNTIFS($P$6:P643,P643),""),"")</f>
        <v/>
      </c>
    </row>
    <row r="644">
      <c r="A644" s="5" t="n"/>
      <c r="B644" s="13" t="n"/>
      <c r="C644" s="5" t="n"/>
      <c r="D644" s="16" t="n"/>
      <c r="E644" s="5" t="n"/>
      <c r="F644" s="5" t="n"/>
      <c r="G644" s="13" t="n"/>
      <c r="H644" s="14" t="n"/>
      <c r="I644" s="17" t="n"/>
      <c r="J644" s="17" t="n"/>
      <c r="K644" s="5" t="n"/>
      <c r="L644" s="18">
        <f>IF(OR(A644&amp;""="",NOT(ISNUMBER(H644)),NOT(ISNUMBER(I644))),"",IF(K644="ملغي",0,ROUND(H644*I644,2)))</f>
        <v/>
      </c>
      <c r="M644" s="18">
        <f>IF(L644="","",IF(K644="ملغي",0,ROUND(H644*N(J644),2)))</f>
        <v/>
      </c>
      <c r="N644" s="18">
        <f>IF(L644="","",ROUND(L644-M644,2))</f>
        <v/>
      </c>
      <c r="O644" s="18">
        <f>IF(A644&amp;""="","",SUMIFS('الدفعات'!$C$6:$C$2005,'الدفعات'!$B$6:$B$2005,A644&amp;""))</f>
        <v/>
      </c>
      <c r="P644" s="18">
        <f>IF(L644="","",IF(K644="ملغي","",ROUND(L644-O644,2)))</f>
        <v/>
      </c>
      <c r="Q644" s="6">
        <f>IF(A644&amp;""="","",IF(L644="","بيانات ناقصة",IF(K644="ملغي",IF(O644&gt;0,"ملغي - يُراجع المدفوع","ملغي"),IF(P644&gt;0,IF(O644=0,"لم يدفع","دفع جزءًا"),IF(P644&lt;0,"مدفوع زيادة","مسدد")))))</f>
        <v/>
      </c>
      <c r="R644" s="19">
        <f>IF(OR(A644&amp;""="",NOT(ISNUMBER(G644))),"",G644-'الإعدادات'!$B$4)</f>
        <v/>
      </c>
      <c r="S644" s="6">
        <f>IF(OR(R644="",K644="ملغي"),"",IF(N(P644)&lt;=0,"",IF(R644&lt;0,"سافر وعليه متبقي",IF(R644&lt;='الإعدادات'!$B$5,"سفر قريب ومتبقي",""))))</f>
        <v/>
      </c>
      <c r="T644" s="19">
        <f>IF(ISNUMBER(P644),IF(P644&gt;0,COUNTIFS($P$6:$P$1005,"&gt;"&amp;P644)+COUNTIFS($P$6:P644,P644),""),"")</f>
        <v/>
      </c>
    </row>
    <row r="645">
      <c r="A645" s="5" t="n"/>
      <c r="B645" s="13" t="n"/>
      <c r="C645" s="5" t="n"/>
      <c r="D645" s="16" t="n"/>
      <c r="E645" s="5" t="n"/>
      <c r="F645" s="5" t="n"/>
      <c r="G645" s="13" t="n"/>
      <c r="H645" s="14" t="n"/>
      <c r="I645" s="17" t="n"/>
      <c r="J645" s="17" t="n"/>
      <c r="K645" s="5" t="n"/>
      <c r="L645" s="18">
        <f>IF(OR(A645&amp;""="",NOT(ISNUMBER(H645)),NOT(ISNUMBER(I645))),"",IF(K645="ملغي",0,ROUND(H645*I645,2)))</f>
        <v/>
      </c>
      <c r="M645" s="18">
        <f>IF(L645="","",IF(K645="ملغي",0,ROUND(H645*N(J645),2)))</f>
        <v/>
      </c>
      <c r="N645" s="18">
        <f>IF(L645="","",ROUND(L645-M645,2))</f>
        <v/>
      </c>
      <c r="O645" s="18">
        <f>IF(A645&amp;""="","",SUMIFS('الدفعات'!$C$6:$C$2005,'الدفعات'!$B$6:$B$2005,A645&amp;""))</f>
        <v/>
      </c>
      <c r="P645" s="18">
        <f>IF(L645="","",IF(K645="ملغي","",ROUND(L645-O645,2)))</f>
        <v/>
      </c>
      <c r="Q645" s="6">
        <f>IF(A645&amp;""="","",IF(L645="","بيانات ناقصة",IF(K645="ملغي",IF(O645&gt;0,"ملغي - يُراجع المدفوع","ملغي"),IF(P645&gt;0,IF(O645=0,"لم يدفع","دفع جزءًا"),IF(P645&lt;0,"مدفوع زيادة","مسدد")))))</f>
        <v/>
      </c>
      <c r="R645" s="19">
        <f>IF(OR(A645&amp;""="",NOT(ISNUMBER(G645))),"",G645-'الإعدادات'!$B$4)</f>
        <v/>
      </c>
      <c r="S645" s="6">
        <f>IF(OR(R645="",K645="ملغي"),"",IF(N(P645)&lt;=0,"",IF(R645&lt;0,"سافر وعليه متبقي",IF(R645&lt;='الإعدادات'!$B$5,"سفر قريب ومتبقي",""))))</f>
        <v/>
      </c>
      <c r="T645" s="19">
        <f>IF(ISNUMBER(P645),IF(P645&gt;0,COUNTIFS($P$6:$P$1005,"&gt;"&amp;P645)+COUNTIFS($P$6:P645,P645),""),"")</f>
        <v/>
      </c>
    </row>
    <row r="646">
      <c r="A646" s="5" t="n"/>
      <c r="B646" s="13" t="n"/>
      <c r="C646" s="5" t="n"/>
      <c r="D646" s="16" t="n"/>
      <c r="E646" s="5" t="n"/>
      <c r="F646" s="5" t="n"/>
      <c r="G646" s="13" t="n"/>
      <c r="H646" s="14" t="n"/>
      <c r="I646" s="17" t="n"/>
      <c r="J646" s="17" t="n"/>
      <c r="K646" s="5" t="n"/>
      <c r="L646" s="18">
        <f>IF(OR(A646&amp;""="",NOT(ISNUMBER(H646)),NOT(ISNUMBER(I646))),"",IF(K646="ملغي",0,ROUND(H646*I646,2)))</f>
        <v/>
      </c>
      <c r="M646" s="18">
        <f>IF(L646="","",IF(K646="ملغي",0,ROUND(H646*N(J646),2)))</f>
        <v/>
      </c>
      <c r="N646" s="18">
        <f>IF(L646="","",ROUND(L646-M646,2))</f>
        <v/>
      </c>
      <c r="O646" s="18">
        <f>IF(A646&amp;""="","",SUMIFS('الدفعات'!$C$6:$C$2005,'الدفعات'!$B$6:$B$2005,A646&amp;""))</f>
        <v/>
      </c>
      <c r="P646" s="18">
        <f>IF(L646="","",IF(K646="ملغي","",ROUND(L646-O646,2)))</f>
        <v/>
      </c>
      <c r="Q646" s="6">
        <f>IF(A646&amp;""="","",IF(L646="","بيانات ناقصة",IF(K646="ملغي",IF(O646&gt;0,"ملغي - يُراجع المدفوع","ملغي"),IF(P646&gt;0,IF(O646=0,"لم يدفع","دفع جزءًا"),IF(P646&lt;0,"مدفوع زيادة","مسدد")))))</f>
        <v/>
      </c>
      <c r="R646" s="19">
        <f>IF(OR(A646&amp;""="",NOT(ISNUMBER(G646))),"",G646-'الإعدادات'!$B$4)</f>
        <v/>
      </c>
      <c r="S646" s="6">
        <f>IF(OR(R646="",K646="ملغي"),"",IF(N(P646)&lt;=0,"",IF(R646&lt;0,"سافر وعليه متبقي",IF(R646&lt;='الإعدادات'!$B$5,"سفر قريب ومتبقي",""))))</f>
        <v/>
      </c>
      <c r="T646" s="19">
        <f>IF(ISNUMBER(P646),IF(P646&gt;0,COUNTIFS($P$6:$P$1005,"&gt;"&amp;P646)+COUNTIFS($P$6:P646,P646),""),"")</f>
        <v/>
      </c>
    </row>
    <row r="647">
      <c r="A647" s="5" t="n"/>
      <c r="B647" s="13" t="n"/>
      <c r="C647" s="5" t="n"/>
      <c r="D647" s="16" t="n"/>
      <c r="E647" s="5" t="n"/>
      <c r="F647" s="5" t="n"/>
      <c r="G647" s="13" t="n"/>
      <c r="H647" s="14" t="n"/>
      <c r="I647" s="17" t="n"/>
      <c r="J647" s="17" t="n"/>
      <c r="K647" s="5" t="n"/>
      <c r="L647" s="18">
        <f>IF(OR(A647&amp;""="",NOT(ISNUMBER(H647)),NOT(ISNUMBER(I647))),"",IF(K647="ملغي",0,ROUND(H647*I647,2)))</f>
        <v/>
      </c>
      <c r="M647" s="18">
        <f>IF(L647="","",IF(K647="ملغي",0,ROUND(H647*N(J647),2)))</f>
        <v/>
      </c>
      <c r="N647" s="18">
        <f>IF(L647="","",ROUND(L647-M647,2))</f>
        <v/>
      </c>
      <c r="O647" s="18">
        <f>IF(A647&amp;""="","",SUMIFS('الدفعات'!$C$6:$C$2005,'الدفعات'!$B$6:$B$2005,A647&amp;""))</f>
        <v/>
      </c>
      <c r="P647" s="18">
        <f>IF(L647="","",IF(K647="ملغي","",ROUND(L647-O647,2)))</f>
        <v/>
      </c>
      <c r="Q647" s="6">
        <f>IF(A647&amp;""="","",IF(L647="","بيانات ناقصة",IF(K647="ملغي",IF(O647&gt;0,"ملغي - يُراجع المدفوع","ملغي"),IF(P647&gt;0,IF(O647=0,"لم يدفع","دفع جزءًا"),IF(P647&lt;0,"مدفوع زيادة","مسدد")))))</f>
        <v/>
      </c>
      <c r="R647" s="19">
        <f>IF(OR(A647&amp;""="",NOT(ISNUMBER(G647))),"",G647-'الإعدادات'!$B$4)</f>
        <v/>
      </c>
      <c r="S647" s="6">
        <f>IF(OR(R647="",K647="ملغي"),"",IF(N(P647)&lt;=0,"",IF(R647&lt;0,"سافر وعليه متبقي",IF(R647&lt;='الإعدادات'!$B$5,"سفر قريب ومتبقي",""))))</f>
        <v/>
      </c>
      <c r="T647" s="19">
        <f>IF(ISNUMBER(P647),IF(P647&gt;0,COUNTIFS($P$6:$P$1005,"&gt;"&amp;P647)+COUNTIFS($P$6:P647,P647),""),"")</f>
        <v/>
      </c>
    </row>
    <row r="648">
      <c r="A648" s="5" t="n"/>
      <c r="B648" s="13" t="n"/>
      <c r="C648" s="5" t="n"/>
      <c r="D648" s="16" t="n"/>
      <c r="E648" s="5" t="n"/>
      <c r="F648" s="5" t="n"/>
      <c r="G648" s="13" t="n"/>
      <c r="H648" s="14" t="n"/>
      <c r="I648" s="17" t="n"/>
      <c r="J648" s="17" t="n"/>
      <c r="K648" s="5" t="n"/>
      <c r="L648" s="18">
        <f>IF(OR(A648&amp;""="",NOT(ISNUMBER(H648)),NOT(ISNUMBER(I648))),"",IF(K648="ملغي",0,ROUND(H648*I648,2)))</f>
        <v/>
      </c>
      <c r="M648" s="18">
        <f>IF(L648="","",IF(K648="ملغي",0,ROUND(H648*N(J648),2)))</f>
        <v/>
      </c>
      <c r="N648" s="18">
        <f>IF(L648="","",ROUND(L648-M648,2))</f>
        <v/>
      </c>
      <c r="O648" s="18">
        <f>IF(A648&amp;""="","",SUMIFS('الدفعات'!$C$6:$C$2005,'الدفعات'!$B$6:$B$2005,A648&amp;""))</f>
        <v/>
      </c>
      <c r="P648" s="18">
        <f>IF(L648="","",IF(K648="ملغي","",ROUND(L648-O648,2)))</f>
        <v/>
      </c>
      <c r="Q648" s="6">
        <f>IF(A648&amp;""="","",IF(L648="","بيانات ناقصة",IF(K648="ملغي",IF(O648&gt;0,"ملغي - يُراجع المدفوع","ملغي"),IF(P648&gt;0,IF(O648=0,"لم يدفع","دفع جزءًا"),IF(P648&lt;0,"مدفوع زيادة","مسدد")))))</f>
        <v/>
      </c>
      <c r="R648" s="19">
        <f>IF(OR(A648&amp;""="",NOT(ISNUMBER(G648))),"",G648-'الإعدادات'!$B$4)</f>
        <v/>
      </c>
      <c r="S648" s="6">
        <f>IF(OR(R648="",K648="ملغي"),"",IF(N(P648)&lt;=0,"",IF(R648&lt;0,"سافر وعليه متبقي",IF(R648&lt;='الإعدادات'!$B$5,"سفر قريب ومتبقي",""))))</f>
        <v/>
      </c>
      <c r="T648" s="19">
        <f>IF(ISNUMBER(P648),IF(P648&gt;0,COUNTIFS($P$6:$P$1005,"&gt;"&amp;P648)+COUNTIFS($P$6:P648,P648),""),"")</f>
        <v/>
      </c>
    </row>
    <row r="649">
      <c r="A649" s="5" t="n"/>
      <c r="B649" s="13" t="n"/>
      <c r="C649" s="5" t="n"/>
      <c r="D649" s="16" t="n"/>
      <c r="E649" s="5" t="n"/>
      <c r="F649" s="5" t="n"/>
      <c r="G649" s="13" t="n"/>
      <c r="H649" s="14" t="n"/>
      <c r="I649" s="17" t="n"/>
      <c r="J649" s="17" t="n"/>
      <c r="K649" s="5" t="n"/>
      <c r="L649" s="18">
        <f>IF(OR(A649&amp;""="",NOT(ISNUMBER(H649)),NOT(ISNUMBER(I649))),"",IF(K649="ملغي",0,ROUND(H649*I649,2)))</f>
        <v/>
      </c>
      <c r="M649" s="18">
        <f>IF(L649="","",IF(K649="ملغي",0,ROUND(H649*N(J649),2)))</f>
        <v/>
      </c>
      <c r="N649" s="18">
        <f>IF(L649="","",ROUND(L649-M649,2))</f>
        <v/>
      </c>
      <c r="O649" s="18">
        <f>IF(A649&amp;""="","",SUMIFS('الدفعات'!$C$6:$C$2005,'الدفعات'!$B$6:$B$2005,A649&amp;""))</f>
        <v/>
      </c>
      <c r="P649" s="18">
        <f>IF(L649="","",IF(K649="ملغي","",ROUND(L649-O649,2)))</f>
        <v/>
      </c>
      <c r="Q649" s="6">
        <f>IF(A649&amp;""="","",IF(L649="","بيانات ناقصة",IF(K649="ملغي",IF(O649&gt;0,"ملغي - يُراجع المدفوع","ملغي"),IF(P649&gt;0,IF(O649=0,"لم يدفع","دفع جزءًا"),IF(P649&lt;0,"مدفوع زيادة","مسدد")))))</f>
        <v/>
      </c>
      <c r="R649" s="19">
        <f>IF(OR(A649&amp;""="",NOT(ISNUMBER(G649))),"",G649-'الإعدادات'!$B$4)</f>
        <v/>
      </c>
      <c r="S649" s="6">
        <f>IF(OR(R649="",K649="ملغي"),"",IF(N(P649)&lt;=0,"",IF(R649&lt;0,"سافر وعليه متبقي",IF(R649&lt;='الإعدادات'!$B$5,"سفر قريب ومتبقي",""))))</f>
        <v/>
      </c>
      <c r="T649" s="19">
        <f>IF(ISNUMBER(P649),IF(P649&gt;0,COUNTIFS($P$6:$P$1005,"&gt;"&amp;P649)+COUNTIFS($P$6:P649,P649),""),"")</f>
        <v/>
      </c>
    </row>
    <row r="650">
      <c r="A650" s="5" t="n"/>
      <c r="B650" s="13" t="n"/>
      <c r="C650" s="5" t="n"/>
      <c r="D650" s="16" t="n"/>
      <c r="E650" s="5" t="n"/>
      <c r="F650" s="5" t="n"/>
      <c r="G650" s="13" t="n"/>
      <c r="H650" s="14" t="n"/>
      <c r="I650" s="17" t="n"/>
      <c r="J650" s="17" t="n"/>
      <c r="K650" s="5" t="n"/>
      <c r="L650" s="18">
        <f>IF(OR(A650&amp;""="",NOT(ISNUMBER(H650)),NOT(ISNUMBER(I650))),"",IF(K650="ملغي",0,ROUND(H650*I650,2)))</f>
        <v/>
      </c>
      <c r="M650" s="18">
        <f>IF(L650="","",IF(K650="ملغي",0,ROUND(H650*N(J650),2)))</f>
        <v/>
      </c>
      <c r="N650" s="18">
        <f>IF(L650="","",ROUND(L650-M650,2))</f>
        <v/>
      </c>
      <c r="O650" s="18">
        <f>IF(A650&amp;""="","",SUMIFS('الدفعات'!$C$6:$C$2005,'الدفعات'!$B$6:$B$2005,A650&amp;""))</f>
        <v/>
      </c>
      <c r="P650" s="18">
        <f>IF(L650="","",IF(K650="ملغي","",ROUND(L650-O650,2)))</f>
        <v/>
      </c>
      <c r="Q650" s="6">
        <f>IF(A650&amp;""="","",IF(L650="","بيانات ناقصة",IF(K650="ملغي",IF(O650&gt;0,"ملغي - يُراجع المدفوع","ملغي"),IF(P650&gt;0,IF(O650=0,"لم يدفع","دفع جزءًا"),IF(P650&lt;0,"مدفوع زيادة","مسدد")))))</f>
        <v/>
      </c>
      <c r="R650" s="19">
        <f>IF(OR(A650&amp;""="",NOT(ISNUMBER(G650))),"",G650-'الإعدادات'!$B$4)</f>
        <v/>
      </c>
      <c r="S650" s="6">
        <f>IF(OR(R650="",K650="ملغي"),"",IF(N(P650)&lt;=0,"",IF(R650&lt;0,"سافر وعليه متبقي",IF(R650&lt;='الإعدادات'!$B$5,"سفر قريب ومتبقي",""))))</f>
        <v/>
      </c>
      <c r="T650" s="19">
        <f>IF(ISNUMBER(P650),IF(P650&gt;0,COUNTIFS($P$6:$P$1005,"&gt;"&amp;P650)+COUNTIFS($P$6:P650,P650),""),"")</f>
        <v/>
      </c>
    </row>
    <row r="651">
      <c r="A651" s="5" t="n"/>
      <c r="B651" s="13" t="n"/>
      <c r="C651" s="5" t="n"/>
      <c r="D651" s="16" t="n"/>
      <c r="E651" s="5" t="n"/>
      <c r="F651" s="5" t="n"/>
      <c r="G651" s="13" t="n"/>
      <c r="H651" s="14" t="n"/>
      <c r="I651" s="17" t="n"/>
      <c r="J651" s="17" t="n"/>
      <c r="K651" s="5" t="n"/>
      <c r="L651" s="18">
        <f>IF(OR(A651&amp;""="",NOT(ISNUMBER(H651)),NOT(ISNUMBER(I651))),"",IF(K651="ملغي",0,ROUND(H651*I651,2)))</f>
        <v/>
      </c>
      <c r="M651" s="18">
        <f>IF(L651="","",IF(K651="ملغي",0,ROUND(H651*N(J651),2)))</f>
        <v/>
      </c>
      <c r="N651" s="18">
        <f>IF(L651="","",ROUND(L651-M651,2))</f>
        <v/>
      </c>
      <c r="O651" s="18">
        <f>IF(A651&amp;""="","",SUMIFS('الدفعات'!$C$6:$C$2005,'الدفعات'!$B$6:$B$2005,A651&amp;""))</f>
        <v/>
      </c>
      <c r="P651" s="18">
        <f>IF(L651="","",IF(K651="ملغي","",ROUND(L651-O651,2)))</f>
        <v/>
      </c>
      <c r="Q651" s="6">
        <f>IF(A651&amp;""="","",IF(L651="","بيانات ناقصة",IF(K651="ملغي",IF(O651&gt;0,"ملغي - يُراجع المدفوع","ملغي"),IF(P651&gt;0,IF(O651=0,"لم يدفع","دفع جزءًا"),IF(P651&lt;0,"مدفوع زيادة","مسدد")))))</f>
        <v/>
      </c>
      <c r="R651" s="19">
        <f>IF(OR(A651&amp;""="",NOT(ISNUMBER(G651))),"",G651-'الإعدادات'!$B$4)</f>
        <v/>
      </c>
      <c r="S651" s="6">
        <f>IF(OR(R651="",K651="ملغي"),"",IF(N(P651)&lt;=0,"",IF(R651&lt;0,"سافر وعليه متبقي",IF(R651&lt;='الإعدادات'!$B$5,"سفر قريب ومتبقي",""))))</f>
        <v/>
      </c>
      <c r="T651" s="19">
        <f>IF(ISNUMBER(P651),IF(P651&gt;0,COUNTIFS($P$6:$P$1005,"&gt;"&amp;P651)+COUNTIFS($P$6:P651,P651),""),"")</f>
        <v/>
      </c>
    </row>
    <row r="652">
      <c r="A652" s="5" t="n"/>
      <c r="B652" s="13" t="n"/>
      <c r="C652" s="5" t="n"/>
      <c r="D652" s="16" t="n"/>
      <c r="E652" s="5" t="n"/>
      <c r="F652" s="5" t="n"/>
      <c r="G652" s="13" t="n"/>
      <c r="H652" s="14" t="n"/>
      <c r="I652" s="17" t="n"/>
      <c r="J652" s="17" t="n"/>
      <c r="K652" s="5" t="n"/>
      <c r="L652" s="18">
        <f>IF(OR(A652&amp;""="",NOT(ISNUMBER(H652)),NOT(ISNUMBER(I652))),"",IF(K652="ملغي",0,ROUND(H652*I652,2)))</f>
        <v/>
      </c>
      <c r="M652" s="18">
        <f>IF(L652="","",IF(K652="ملغي",0,ROUND(H652*N(J652),2)))</f>
        <v/>
      </c>
      <c r="N652" s="18">
        <f>IF(L652="","",ROUND(L652-M652,2))</f>
        <v/>
      </c>
      <c r="O652" s="18">
        <f>IF(A652&amp;""="","",SUMIFS('الدفعات'!$C$6:$C$2005,'الدفعات'!$B$6:$B$2005,A652&amp;""))</f>
        <v/>
      </c>
      <c r="P652" s="18">
        <f>IF(L652="","",IF(K652="ملغي","",ROUND(L652-O652,2)))</f>
        <v/>
      </c>
      <c r="Q652" s="6">
        <f>IF(A652&amp;""="","",IF(L652="","بيانات ناقصة",IF(K652="ملغي",IF(O652&gt;0,"ملغي - يُراجع المدفوع","ملغي"),IF(P652&gt;0,IF(O652=0,"لم يدفع","دفع جزءًا"),IF(P652&lt;0,"مدفوع زيادة","مسدد")))))</f>
        <v/>
      </c>
      <c r="R652" s="19">
        <f>IF(OR(A652&amp;""="",NOT(ISNUMBER(G652))),"",G652-'الإعدادات'!$B$4)</f>
        <v/>
      </c>
      <c r="S652" s="6">
        <f>IF(OR(R652="",K652="ملغي"),"",IF(N(P652)&lt;=0,"",IF(R652&lt;0,"سافر وعليه متبقي",IF(R652&lt;='الإعدادات'!$B$5,"سفر قريب ومتبقي",""))))</f>
        <v/>
      </c>
      <c r="T652" s="19">
        <f>IF(ISNUMBER(P652),IF(P652&gt;0,COUNTIFS($P$6:$P$1005,"&gt;"&amp;P652)+COUNTIFS($P$6:P652,P652),""),"")</f>
        <v/>
      </c>
    </row>
    <row r="653">
      <c r="A653" s="5" t="n"/>
      <c r="B653" s="13" t="n"/>
      <c r="C653" s="5" t="n"/>
      <c r="D653" s="16" t="n"/>
      <c r="E653" s="5" t="n"/>
      <c r="F653" s="5" t="n"/>
      <c r="G653" s="13" t="n"/>
      <c r="H653" s="14" t="n"/>
      <c r="I653" s="17" t="n"/>
      <c r="J653" s="17" t="n"/>
      <c r="K653" s="5" t="n"/>
      <c r="L653" s="18">
        <f>IF(OR(A653&amp;""="",NOT(ISNUMBER(H653)),NOT(ISNUMBER(I653))),"",IF(K653="ملغي",0,ROUND(H653*I653,2)))</f>
        <v/>
      </c>
      <c r="M653" s="18">
        <f>IF(L653="","",IF(K653="ملغي",0,ROUND(H653*N(J653),2)))</f>
        <v/>
      </c>
      <c r="N653" s="18">
        <f>IF(L653="","",ROUND(L653-M653,2))</f>
        <v/>
      </c>
      <c r="O653" s="18">
        <f>IF(A653&amp;""="","",SUMIFS('الدفعات'!$C$6:$C$2005,'الدفعات'!$B$6:$B$2005,A653&amp;""))</f>
        <v/>
      </c>
      <c r="P653" s="18">
        <f>IF(L653="","",IF(K653="ملغي","",ROUND(L653-O653,2)))</f>
        <v/>
      </c>
      <c r="Q653" s="6">
        <f>IF(A653&amp;""="","",IF(L653="","بيانات ناقصة",IF(K653="ملغي",IF(O653&gt;0,"ملغي - يُراجع المدفوع","ملغي"),IF(P653&gt;0,IF(O653=0,"لم يدفع","دفع جزءًا"),IF(P653&lt;0,"مدفوع زيادة","مسدد")))))</f>
        <v/>
      </c>
      <c r="R653" s="19">
        <f>IF(OR(A653&amp;""="",NOT(ISNUMBER(G653))),"",G653-'الإعدادات'!$B$4)</f>
        <v/>
      </c>
      <c r="S653" s="6">
        <f>IF(OR(R653="",K653="ملغي"),"",IF(N(P653)&lt;=0,"",IF(R653&lt;0,"سافر وعليه متبقي",IF(R653&lt;='الإعدادات'!$B$5,"سفر قريب ومتبقي",""))))</f>
        <v/>
      </c>
      <c r="T653" s="19">
        <f>IF(ISNUMBER(P653),IF(P653&gt;0,COUNTIFS($P$6:$P$1005,"&gt;"&amp;P653)+COUNTIFS($P$6:P653,P653),""),"")</f>
        <v/>
      </c>
    </row>
    <row r="654">
      <c r="A654" s="5" t="n"/>
      <c r="B654" s="13" t="n"/>
      <c r="C654" s="5" t="n"/>
      <c r="D654" s="16" t="n"/>
      <c r="E654" s="5" t="n"/>
      <c r="F654" s="5" t="n"/>
      <c r="G654" s="13" t="n"/>
      <c r="H654" s="14" t="n"/>
      <c r="I654" s="17" t="n"/>
      <c r="J654" s="17" t="n"/>
      <c r="K654" s="5" t="n"/>
      <c r="L654" s="18">
        <f>IF(OR(A654&amp;""="",NOT(ISNUMBER(H654)),NOT(ISNUMBER(I654))),"",IF(K654="ملغي",0,ROUND(H654*I654,2)))</f>
        <v/>
      </c>
      <c r="M654" s="18">
        <f>IF(L654="","",IF(K654="ملغي",0,ROUND(H654*N(J654),2)))</f>
        <v/>
      </c>
      <c r="N654" s="18">
        <f>IF(L654="","",ROUND(L654-M654,2))</f>
        <v/>
      </c>
      <c r="O654" s="18">
        <f>IF(A654&amp;""="","",SUMIFS('الدفعات'!$C$6:$C$2005,'الدفعات'!$B$6:$B$2005,A654&amp;""))</f>
        <v/>
      </c>
      <c r="P654" s="18">
        <f>IF(L654="","",IF(K654="ملغي","",ROUND(L654-O654,2)))</f>
        <v/>
      </c>
      <c r="Q654" s="6">
        <f>IF(A654&amp;""="","",IF(L654="","بيانات ناقصة",IF(K654="ملغي",IF(O654&gt;0,"ملغي - يُراجع المدفوع","ملغي"),IF(P654&gt;0,IF(O654=0,"لم يدفع","دفع جزءًا"),IF(P654&lt;0,"مدفوع زيادة","مسدد")))))</f>
        <v/>
      </c>
      <c r="R654" s="19">
        <f>IF(OR(A654&amp;""="",NOT(ISNUMBER(G654))),"",G654-'الإعدادات'!$B$4)</f>
        <v/>
      </c>
      <c r="S654" s="6">
        <f>IF(OR(R654="",K654="ملغي"),"",IF(N(P654)&lt;=0,"",IF(R654&lt;0,"سافر وعليه متبقي",IF(R654&lt;='الإعدادات'!$B$5,"سفر قريب ومتبقي",""))))</f>
        <v/>
      </c>
      <c r="T654" s="19">
        <f>IF(ISNUMBER(P654),IF(P654&gt;0,COUNTIFS($P$6:$P$1005,"&gt;"&amp;P654)+COUNTIFS($P$6:P654,P654),""),"")</f>
        <v/>
      </c>
    </row>
    <row r="655">
      <c r="A655" s="5" t="n"/>
      <c r="B655" s="13" t="n"/>
      <c r="C655" s="5" t="n"/>
      <c r="D655" s="16" t="n"/>
      <c r="E655" s="5" t="n"/>
      <c r="F655" s="5" t="n"/>
      <c r="G655" s="13" t="n"/>
      <c r="H655" s="14" t="n"/>
      <c r="I655" s="17" t="n"/>
      <c r="J655" s="17" t="n"/>
      <c r="K655" s="5" t="n"/>
      <c r="L655" s="18">
        <f>IF(OR(A655&amp;""="",NOT(ISNUMBER(H655)),NOT(ISNUMBER(I655))),"",IF(K655="ملغي",0,ROUND(H655*I655,2)))</f>
        <v/>
      </c>
      <c r="M655" s="18">
        <f>IF(L655="","",IF(K655="ملغي",0,ROUND(H655*N(J655),2)))</f>
        <v/>
      </c>
      <c r="N655" s="18">
        <f>IF(L655="","",ROUND(L655-M655,2))</f>
        <v/>
      </c>
      <c r="O655" s="18">
        <f>IF(A655&amp;""="","",SUMIFS('الدفعات'!$C$6:$C$2005,'الدفعات'!$B$6:$B$2005,A655&amp;""))</f>
        <v/>
      </c>
      <c r="P655" s="18">
        <f>IF(L655="","",IF(K655="ملغي","",ROUND(L655-O655,2)))</f>
        <v/>
      </c>
      <c r="Q655" s="6">
        <f>IF(A655&amp;""="","",IF(L655="","بيانات ناقصة",IF(K655="ملغي",IF(O655&gt;0,"ملغي - يُراجع المدفوع","ملغي"),IF(P655&gt;0,IF(O655=0,"لم يدفع","دفع جزءًا"),IF(P655&lt;0,"مدفوع زيادة","مسدد")))))</f>
        <v/>
      </c>
      <c r="R655" s="19">
        <f>IF(OR(A655&amp;""="",NOT(ISNUMBER(G655))),"",G655-'الإعدادات'!$B$4)</f>
        <v/>
      </c>
      <c r="S655" s="6">
        <f>IF(OR(R655="",K655="ملغي"),"",IF(N(P655)&lt;=0,"",IF(R655&lt;0,"سافر وعليه متبقي",IF(R655&lt;='الإعدادات'!$B$5,"سفر قريب ومتبقي",""))))</f>
        <v/>
      </c>
      <c r="T655" s="19">
        <f>IF(ISNUMBER(P655),IF(P655&gt;0,COUNTIFS($P$6:$P$1005,"&gt;"&amp;P655)+COUNTIFS($P$6:P655,P655),""),"")</f>
        <v/>
      </c>
    </row>
    <row r="656">
      <c r="A656" s="5" t="n"/>
      <c r="B656" s="13" t="n"/>
      <c r="C656" s="5" t="n"/>
      <c r="D656" s="16" t="n"/>
      <c r="E656" s="5" t="n"/>
      <c r="F656" s="5" t="n"/>
      <c r="G656" s="13" t="n"/>
      <c r="H656" s="14" t="n"/>
      <c r="I656" s="17" t="n"/>
      <c r="J656" s="17" t="n"/>
      <c r="K656" s="5" t="n"/>
      <c r="L656" s="18">
        <f>IF(OR(A656&amp;""="",NOT(ISNUMBER(H656)),NOT(ISNUMBER(I656))),"",IF(K656="ملغي",0,ROUND(H656*I656,2)))</f>
        <v/>
      </c>
      <c r="M656" s="18">
        <f>IF(L656="","",IF(K656="ملغي",0,ROUND(H656*N(J656),2)))</f>
        <v/>
      </c>
      <c r="N656" s="18">
        <f>IF(L656="","",ROUND(L656-M656,2))</f>
        <v/>
      </c>
      <c r="O656" s="18">
        <f>IF(A656&amp;""="","",SUMIFS('الدفعات'!$C$6:$C$2005,'الدفعات'!$B$6:$B$2005,A656&amp;""))</f>
        <v/>
      </c>
      <c r="P656" s="18">
        <f>IF(L656="","",IF(K656="ملغي","",ROUND(L656-O656,2)))</f>
        <v/>
      </c>
      <c r="Q656" s="6">
        <f>IF(A656&amp;""="","",IF(L656="","بيانات ناقصة",IF(K656="ملغي",IF(O656&gt;0,"ملغي - يُراجع المدفوع","ملغي"),IF(P656&gt;0,IF(O656=0,"لم يدفع","دفع جزءًا"),IF(P656&lt;0,"مدفوع زيادة","مسدد")))))</f>
        <v/>
      </c>
      <c r="R656" s="19">
        <f>IF(OR(A656&amp;""="",NOT(ISNUMBER(G656))),"",G656-'الإعدادات'!$B$4)</f>
        <v/>
      </c>
      <c r="S656" s="6">
        <f>IF(OR(R656="",K656="ملغي"),"",IF(N(P656)&lt;=0,"",IF(R656&lt;0,"سافر وعليه متبقي",IF(R656&lt;='الإعدادات'!$B$5,"سفر قريب ومتبقي",""))))</f>
        <v/>
      </c>
      <c r="T656" s="19">
        <f>IF(ISNUMBER(P656),IF(P656&gt;0,COUNTIFS($P$6:$P$1005,"&gt;"&amp;P656)+COUNTIFS($P$6:P656,P656),""),"")</f>
        <v/>
      </c>
    </row>
    <row r="657">
      <c r="A657" s="5" t="n"/>
      <c r="B657" s="13" t="n"/>
      <c r="C657" s="5" t="n"/>
      <c r="D657" s="16" t="n"/>
      <c r="E657" s="5" t="n"/>
      <c r="F657" s="5" t="n"/>
      <c r="G657" s="13" t="n"/>
      <c r="H657" s="14" t="n"/>
      <c r="I657" s="17" t="n"/>
      <c r="J657" s="17" t="n"/>
      <c r="K657" s="5" t="n"/>
      <c r="L657" s="18">
        <f>IF(OR(A657&amp;""="",NOT(ISNUMBER(H657)),NOT(ISNUMBER(I657))),"",IF(K657="ملغي",0,ROUND(H657*I657,2)))</f>
        <v/>
      </c>
      <c r="M657" s="18">
        <f>IF(L657="","",IF(K657="ملغي",0,ROUND(H657*N(J657),2)))</f>
        <v/>
      </c>
      <c r="N657" s="18">
        <f>IF(L657="","",ROUND(L657-M657,2))</f>
        <v/>
      </c>
      <c r="O657" s="18">
        <f>IF(A657&amp;""="","",SUMIFS('الدفعات'!$C$6:$C$2005,'الدفعات'!$B$6:$B$2005,A657&amp;""))</f>
        <v/>
      </c>
      <c r="P657" s="18">
        <f>IF(L657="","",IF(K657="ملغي","",ROUND(L657-O657,2)))</f>
        <v/>
      </c>
      <c r="Q657" s="6">
        <f>IF(A657&amp;""="","",IF(L657="","بيانات ناقصة",IF(K657="ملغي",IF(O657&gt;0,"ملغي - يُراجع المدفوع","ملغي"),IF(P657&gt;0,IF(O657=0,"لم يدفع","دفع جزءًا"),IF(P657&lt;0,"مدفوع زيادة","مسدد")))))</f>
        <v/>
      </c>
      <c r="R657" s="19">
        <f>IF(OR(A657&amp;""="",NOT(ISNUMBER(G657))),"",G657-'الإعدادات'!$B$4)</f>
        <v/>
      </c>
      <c r="S657" s="6">
        <f>IF(OR(R657="",K657="ملغي"),"",IF(N(P657)&lt;=0,"",IF(R657&lt;0,"سافر وعليه متبقي",IF(R657&lt;='الإعدادات'!$B$5,"سفر قريب ومتبقي",""))))</f>
        <v/>
      </c>
      <c r="T657" s="19">
        <f>IF(ISNUMBER(P657),IF(P657&gt;0,COUNTIFS($P$6:$P$1005,"&gt;"&amp;P657)+COUNTIFS($P$6:P657,P657),""),"")</f>
        <v/>
      </c>
    </row>
    <row r="658">
      <c r="A658" s="5" t="n"/>
      <c r="B658" s="13" t="n"/>
      <c r="C658" s="5" t="n"/>
      <c r="D658" s="16" t="n"/>
      <c r="E658" s="5" t="n"/>
      <c r="F658" s="5" t="n"/>
      <c r="G658" s="13" t="n"/>
      <c r="H658" s="14" t="n"/>
      <c r="I658" s="17" t="n"/>
      <c r="J658" s="17" t="n"/>
      <c r="K658" s="5" t="n"/>
      <c r="L658" s="18">
        <f>IF(OR(A658&amp;""="",NOT(ISNUMBER(H658)),NOT(ISNUMBER(I658))),"",IF(K658="ملغي",0,ROUND(H658*I658,2)))</f>
        <v/>
      </c>
      <c r="M658" s="18">
        <f>IF(L658="","",IF(K658="ملغي",0,ROUND(H658*N(J658),2)))</f>
        <v/>
      </c>
      <c r="N658" s="18">
        <f>IF(L658="","",ROUND(L658-M658,2))</f>
        <v/>
      </c>
      <c r="O658" s="18">
        <f>IF(A658&amp;""="","",SUMIFS('الدفعات'!$C$6:$C$2005,'الدفعات'!$B$6:$B$2005,A658&amp;""))</f>
        <v/>
      </c>
      <c r="P658" s="18">
        <f>IF(L658="","",IF(K658="ملغي","",ROUND(L658-O658,2)))</f>
        <v/>
      </c>
      <c r="Q658" s="6">
        <f>IF(A658&amp;""="","",IF(L658="","بيانات ناقصة",IF(K658="ملغي",IF(O658&gt;0,"ملغي - يُراجع المدفوع","ملغي"),IF(P658&gt;0,IF(O658=0,"لم يدفع","دفع جزءًا"),IF(P658&lt;0,"مدفوع زيادة","مسدد")))))</f>
        <v/>
      </c>
      <c r="R658" s="19">
        <f>IF(OR(A658&amp;""="",NOT(ISNUMBER(G658))),"",G658-'الإعدادات'!$B$4)</f>
        <v/>
      </c>
      <c r="S658" s="6">
        <f>IF(OR(R658="",K658="ملغي"),"",IF(N(P658)&lt;=0,"",IF(R658&lt;0,"سافر وعليه متبقي",IF(R658&lt;='الإعدادات'!$B$5,"سفر قريب ومتبقي",""))))</f>
        <v/>
      </c>
      <c r="T658" s="19">
        <f>IF(ISNUMBER(P658),IF(P658&gt;0,COUNTIFS($P$6:$P$1005,"&gt;"&amp;P658)+COUNTIFS($P$6:P658,P658),""),"")</f>
        <v/>
      </c>
    </row>
    <row r="659">
      <c r="A659" s="5" t="n"/>
      <c r="B659" s="13" t="n"/>
      <c r="C659" s="5" t="n"/>
      <c r="D659" s="16" t="n"/>
      <c r="E659" s="5" t="n"/>
      <c r="F659" s="5" t="n"/>
      <c r="G659" s="13" t="n"/>
      <c r="H659" s="14" t="n"/>
      <c r="I659" s="17" t="n"/>
      <c r="J659" s="17" t="n"/>
      <c r="K659" s="5" t="n"/>
      <c r="L659" s="18">
        <f>IF(OR(A659&amp;""="",NOT(ISNUMBER(H659)),NOT(ISNUMBER(I659))),"",IF(K659="ملغي",0,ROUND(H659*I659,2)))</f>
        <v/>
      </c>
      <c r="M659" s="18">
        <f>IF(L659="","",IF(K659="ملغي",0,ROUND(H659*N(J659),2)))</f>
        <v/>
      </c>
      <c r="N659" s="18">
        <f>IF(L659="","",ROUND(L659-M659,2))</f>
        <v/>
      </c>
      <c r="O659" s="18">
        <f>IF(A659&amp;""="","",SUMIFS('الدفعات'!$C$6:$C$2005,'الدفعات'!$B$6:$B$2005,A659&amp;""))</f>
        <v/>
      </c>
      <c r="P659" s="18">
        <f>IF(L659="","",IF(K659="ملغي","",ROUND(L659-O659,2)))</f>
        <v/>
      </c>
      <c r="Q659" s="6">
        <f>IF(A659&amp;""="","",IF(L659="","بيانات ناقصة",IF(K659="ملغي",IF(O659&gt;0,"ملغي - يُراجع المدفوع","ملغي"),IF(P659&gt;0,IF(O659=0,"لم يدفع","دفع جزءًا"),IF(P659&lt;0,"مدفوع زيادة","مسدد")))))</f>
        <v/>
      </c>
      <c r="R659" s="19">
        <f>IF(OR(A659&amp;""="",NOT(ISNUMBER(G659))),"",G659-'الإعدادات'!$B$4)</f>
        <v/>
      </c>
      <c r="S659" s="6">
        <f>IF(OR(R659="",K659="ملغي"),"",IF(N(P659)&lt;=0,"",IF(R659&lt;0,"سافر وعليه متبقي",IF(R659&lt;='الإعدادات'!$B$5,"سفر قريب ومتبقي",""))))</f>
        <v/>
      </c>
      <c r="T659" s="19">
        <f>IF(ISNUMBER(P659),IF(P659&gt;0,COUNTIFS($P$6:$P$1005,"&gt;"&amp;P659)+COUNTIFS($P$6:P659,P659),""),"")</f>
        <v/>
      </c>
    </row>
    <row r="660">
      <c r="A660" s="5" t="n"/>
      <c r="B660" s="13" t="n"/>
      <c r="C660" s="5" t="n"/>
      <c r="D660" s="16" t="n"/>
      <c r="E660" s="5" t="n"/>
      <c r="F660" s="5" t="n"/>
      <c r="G660" s="13" t="n"/>
      <c r="H660" s="14" t="n"/>
      <c r="I660" s="17" t="n"/>
      <c r="J660" s="17" t="n"/>
      <c r="K660" s="5" t="n"/>
      <c r="L660" s="18">
        <f>IF(OR(A660&amp;""="",NOT(ISNUMBER(H660)),NOT(ISNUMBER(I660))),"",IF(K660="ملغي",0,ROUND(H660*I660,2)))</f>
        <v/>
      </c>
      <c r="M660" s="18">
        <f>IF(L660="","",IF(K660="ملغي",0,ROUND(H660*N(J660),2)))</f>
        <v/>
      </c>
      <c r="N660" s="18">
        <f>IF(L660="","",ROUND(L660-M660,2))</f>
        <v/>
      </c>
      <c r="O660" s="18">
        <f>IF(A660&amp;""="","",SUMIFS('الدفعات'!$C$6:$C$2005,'الدفعات'!$B$6:$B$2005,A660&amp;""))</f>
        <v/>
      </c>
      <c r="P660" s="18">
        <f>IF(L660="","",IF(K660="ملغي","",ROUND(L660-O660,2)))</f>
        <v/>
      </c>
      <c r="Q660" s="6">
        <f>IF(A660&amp;""="","",IF(L660="","بيانات ناقصة",IF(K660="ملغي",IF(O660&gt;0,"ملغي - يُراجع المدفوع","ملغي"),IF(P660&gt;0,IF(O660=0,"لم يدفع","دفع جزءًا"),IF(P660&lt;0,"مدفوع زيادة","مسدد")))))</f>
        <v/>
      </c>
      <c r="R660" s="19">
        <f>IF(OR(A660&amp;""="",NOT(ISNUMBER(G660))),"",G660-'الإعدادات'!$B$4)</f>
        <v/>
      </c>
      <c r="S660" s="6">
        <f>IF(OR(R660="",K660="ملغي"),"",IF(N(P660)&lt;=0,"",IF(R660&lt;0,"سافر وعليه متبقي",IF(R660&lt;='الإعدادات'!$B$5,"سفر قريب ومتبقي",""))))</f>
        <v/>
      </c>
      <c r="T660" s="19">
        <f>IF(ISNUMBER(P660),IF(P660&gt;0,COUNTIFS($P$6:$P$1005,"&gt;"&amp;P660)+COUNTIFS($P$6:P660,P660),""),"")</f>
        <v/>
      </c>
    </row>
    <row r="661">
      <c r="A661" s="5" t="n"/>
      <c r="B661" s="13" t="n"/>
      <c r="C661" s="5" t="n"/>
      <c r="D661" s="16" t="n"/>
      <c r="E661" s="5" t="n"/>
      <c r="F661" s="5" t="n"/>
      <c r="G661" s="13" t="n"/>
      <c r="H661" s="14" t="n"/>
      <c r="I661" s="17" t="n"/>
      <c r="J661" s="17" t="n"/>
      <c r="K661" s="5" t="n"/>
      <c r="L661" s="18">
        <f>IF(OR(A661&amp;""="",NOT(ISNUMBER(H661)),NOT(ISNUMBER(I661))),"",IF(K661="ملغي",0,ROUND(H661*I661,2)))</f>
        <v/>
      </c>
      <c r="M661" s="18">
        <f>IF(L661="","",IF(K661="ملغي",0,ROUND(H661*N(J661),2)))</f>
        <v/>
      </c>
      <c r="N661" s="18">
        <f>IF(L661="","",ROUND(L661-M661,2))</f>
        <v/>
      </c>
      <c r="O661" s="18">
        <f>IF(A661&amp;""="","",SUMIFS('الدفعات'!$C$6:$C$2005,'الدفعات'!$B$6:$B$2005,A661&amp;""))</f>
        <v/>
      </c>
      <c r="P661" s="18">
        <f>IF(L661="","",IF(K661="ملغي","",ROUND(L661-O661,2)))</f>
        <v/>
      </c>
      <c r="Q661" s="6">
        <f>IF(A661&amp;""="","",IF(L661="","بيانات ناقصة",IF(K661="ملغي",IF(O661&gt;0,"ملغي - يُراجع المدفوع","ملغي"),IF(P661&gt;0,IF(O661=0,"لم يدفع","دفع جزءًا"),IF(P661&lt;0,"مدفوع زيادة","مسدد")))))</f>
        <v/>
      </c>
      <c r="R661" s="19">
        <f>IF(OR(A661&amp;""="",NOT(ISNUMBER(G661))),"",G661-'الإعدادات'!$B$4)</f>
        <v/>
      </c>
      <c r="S661" s="6">
        <f>IF(OR(R661="",K661="ملغي"),"",IF(N(P661)&lt;=0,"",IF(R661&lt;0,"سافر وعليه متبقي",IF(R661&lt;='الإعدادات'!$B$5,"سفر قريب ومتبقي",""))))</f>
        <v/>
      </c>
      <c r="T661" s="19">
        <f>IF(ISNUMBER(P661),IF(P661&gt;0,COUNTIFS($P$6:$P$1005,"&gt;"&amp;P661)+COUNTIFS($P$6:P661,P661),""),"")</f>
        <v/>
      </c>
    </row>
    <row r="662">
      <c r="A662" s="5" t="n"/>
      <c r="B662" s="13" t="n"/>
      <c r="C662" s="5" t="n"/>
      <c r="D662" s="16" t="n"/>
      <c r="E662" s="5" t="n"/>
      <c r="F662" s="5" t="n"/>
      <c r="G662" s="13" t="n"/>
      <c r="H662" s="14" t="n"/>
      <c r="I662" s="17" t="n"/>
      <c r="J662" s="17" t="n"/>
      <c r="K662" s="5" t="n"/>
      <c r="L662" s="18">
        <f>IF(OR(A662&amp;""="",NOT(ISNUMBER(H662)),NOT(ISNUMBER(I662))),"",IF(K662="ملغي",0,ROUND(H662*I662,2)))</f>
        <v/>
      </c>
      <c r="M662" s="18">
        <f>IF(L662="","",IF(K662="ملغي",0,ROUND(H662*N(J662),2)))</f>
        <v/>
      </c>
      <c r="N662" s="18">
        <f>IF(L662="","",ROUND(L662-M662,2))</f>
        <v/>
      </c>
      <c r="O662" s="18">
        <f>IF(A662&amp;""="","",SUMIFS('الدفعات'!$C$6:$C$2005,'الدفعات'!$B$6:$B$2005,A662&amp;""))</f>
        <v/>
      </c>
      <c r="P662" s="18">
        <f>IF(L662="","",IF(K662="ملغي","",ROUND(L662-O662,2)))</f>
        <v/>
      </c>
      <c r="Q662" s="6">
        <f>IF(A662&amp;""="","",IF(L662="","بيانات ناقصة",IF(K662="ملغي",IF(O662&gt;0,"ملغي - يُراجع المدفوع","ملغي"),IF(P662&gt;0,IF(O662=0,"لم يدفع","دفع جزءًا"),IF(P662&lt;0,"مدفوع زيادة","مسدد")))))</f>
        <v/>
      </c>
      <c r="R662" s="19">
        <f>IF(OR(A662&amp;""="",NOT(ISNUMBER(G662))),"",G662-'الإعدادات'!$B$4)</f>
        <v/>
      </c>
      <c r="S662" s="6">
        <f>IF(OR(R662="",K662="ملغي"),"",IF(N(P662)&lt;=0,"",IF(R662&lt;0,"سافر وعليه متبقي",IF(R662&lt;='الإعدادات'!$B$5,"سفر قريب ومتبقي",""))))</f>
        <v/>
      </c>
      <c r="T662" s="19">
        <f>IF(ISNUMBER(P662),IF(P662&gt;0,COUNTIFS($P$6:$P$1005,"&gt;"&amp;P662)+COUNTIFS($P$6:P662,P662),""),"")</f>
        <v/>
      </c>
    </row>
    <row r="663">
      <c r="A663" s="5" t="n"/>
      <c r="B663" s="13" t="n"/>
      <c r="C663" s="5" t="n"/>
      <c r="D663" s="16" t="n"/>
      <c r="E663" s="5" t="n"/>
      <c r="F663" s="5" t="n"/>
      <c r="G663" s="13" t="n"/>
      <c r="H663" s="14" t="n"/>
      <c r="I663" s="17" t="n"/>
      <c r="J663" s="17" t="n"/>
      <c r="K663" s="5" t="n"/>
      <c r="L663" s="18">
        <f>IF(OR(A663&amp;""="",NOT(ISNUMBER(H663)),NOT(ISNUMBER(I663))),"",IF(K663="ملغي",0,ROUND(H663*I663,2)))</f>
        <v/>
      </c>
      <c r="M663" s="18">
        <f>IF(L663="","",IF(K663="ملغي",0,ROUND(H663*N(J663),2)))</f>
        <v/>
      </c>
      <c r="N663" s="18">
        <f>IF(L663="","",ROUND(L663-M663,2))</f>
        <v/>
      </c>
      <c r="O663" s="18">
        <f>IF(A663&amp;""="","",SUMIFS('الدفعات'!$C$6:$C$2005,'الدفعات'!$B$6:$B$2005,A663&amp;""))</f>
        <v/>
      </c>
      <c r="P663" s="18">
        <f>IF(L663="","",IF(K663="ملغي","",ROUND(L663-O663,2)))</f>
        <v/>
      </c>
      <c r="Q663" s="6">
        <f>IF(A663&amp;""="","",IF(L663="","بيانات ناقصة",IF(K663="ملغي",IF(O663&gt;0,"ملغي - يُراجع المدفوع","ملغي"),IF(P663&gt;0,IF(O663=0,"لم يدفع","دفع جزءًا"),IF(P663&lt;0,"مدفوع زيادة","مسدد")))))</f>
        <v/>
      </c>
      <c r="R663" s="19">
        <f>IF(OR(A663&amp;""="",NOT(ISNUMBER(G663))),"",G663-'الإعدادات'!$B$4)</f>
        <v/>
      </c>
      <c r="S663" s="6">
        <f>IF(OR(R663="",K663="ملغي"),"",IF(N(P663)&lt;=0,"",IF(R663&lt;0,"سافر وعليه متبقي",IF(R663&lt;='الإعدادات'!$B$5,"سفر قريب ومتبقي",""))))</f>
        <v/>
      </c>
      <c r="T663" s="19">
        <f>IF(ISNUMBER(P663),IF(P663&gt;0,COUNTIFS($P$6:$P$1005,"&gt;"&amp;P663)+COUNTIFS($P$6:P663,P663),""),"")</f>
        <v/>
      </c>
    </row>
    <row r="664">
      <c r="A664" s="5" t="n"/>
      <c r="B664" s="13" t="n"/>
      <c r="C664" s="5" t="n"/>
      <c r="D664" s="16" t="n"/>
      <c r="E664" s="5" t="n"/>
      <c r="F664" s="5" t="n"/>
      <c r="G664" s="13" t="n"/>
      <c r="H664" s="14" t="n"/>
      <c r="I664" s="17" t="n"/>
      <c r="J664" s="17" t="n"/>
      <c r="K664" s="5" t="n"/>
      <c r="L664" s="18">
        <f>IF(OR(A664&amp;""="",NOT(ISNUMBER(H664)),NOT(ISNUMBER(I664))),"",IF(K664="ملغي",0,ROUND(H664*I664,2)))</f>
        <v/>
      </c>
      <c r="M664" s="18">
        <f>IF(L664="","",IF(K664="ملغي",0,ROUND(H664*N(J664),2)))</f>
        <v/>
      </c>
      <c r="N664" s="18">
        <f>IF(L664="","",ROUND(L664-M664,2))</f>
        <v/>
      </c>
      <c r="O664" s="18">
        <f>IF(A664&amp;""="","",SUMIFS('الدفعات'!$C$6:$C$2005,'الدفعات'!$B$6:$B$2005,A664&amp;""))</f>
        <v/>
      </c>
      <c r="P664" s="18">
        <f>IF(L664="","",IF(K664="ملغي","",ROUND(L664-O664,2)))</f>
        <v/>
      </c>
      <c r="Q664" s="6">
        <f>IF(A664&amp;""="","",IF(L664="","بيانات ناقصة",IF(K664="ملغي",IF(O664&gt;0,"ملغي - يُراجع المدفوع","ملغي"),IF(P664&gt;0,IF(O664=0,"لم يدفع","دفع جزءًا"),IF(P664&lt;0,"مدفوع زيادة","مسدد")))))</f>
        <v/>
      </c>
      <c r="R664" s="19">
        <f>IF(OR(A664&amp;""="",NOT(ISNUMBER(G664))),"",G664-'الإعدادات'!$B$4)</f>
        <v/>
      </c>
      <c r="S664" s="6">
        <f>IF(OR(R664="",K664="ملغي"),"",IF(N(P664)&lt;=0,"",IF(R664&lt;0,"سافر وعليه متبقي",IF(R664&lt;='الإعدادات'!$B$5,"سفر قريب ومتبقي",""))))</f>
        <v/>
      </c>
      <c r="T664" s="19">
        <f>IF(ISNUMBER(P664),IF(P664&gt;0,COUNTIFS($P$6:$P$1005,"&gt;"&amp;P664)+COUNTIFS($P$6:P664,P664),""),"")</f>
        <v/>
      </c>
    </row>
    <row r="665">
      <c r="A665" s="5" t="n"/>
      <c r="B665" s="13" t="n"/>
      <c r="C665" s="5" t="n"/>
      <c r="D665" s="16" t="n"/>
      <c r="E665" s="5" t="n"/>
      <c r="F665" s="5" t="n"/>
      <c r="G665" s="13" t="n"/>
      <c r="H665" s="14" t="n"/>
      <c r="I665" s="17" t="n"/>
      <c r="J665" s="17" t="n"/>
      <c r="K665" s="5" t="n"/>
      <c r="L665" s="18">
        <f>IF(OR(A665&amp;""="",NOT(ISNUMBER(H665)),NOT(ISNUMBER(I665))),"",IF(K665="ملغي",0,ROUND(H665*I665,2)))</f>
        <v/>
      </c>
      <c r="M665" s="18">
        <f>IF(L665="","",IF(K665="ملغي",0,ROUND(H665*N(J665),2)))</f>
        <v/>
      </c>
      <c r="N665" s="18">
        <f>IF(L665="","",ROUND(L665-M665,2))</f>
        <v/>
      </c>
      <c r="O665" s="18">
        <f>IF(A665&amp;""="","",SUMIFS('الدفعات'!$C$6:$C$2005,'الدفعات'!$B$6:$B$2005,A665&amp;""))</f>
        <v/>
      </c>
      <c r="P665" s="18">
        <f>IF(L665="","",IF(K665="ملغي","",ROUND(L665-O665,2)))</f>
        <v/>
      </c>
      <c r="Q665" s="6">
        <f>IF(A665&amp;""="","",IF(L665="","بيانات ناقصة",IF(K665="ملغي",IF(O665&gt;0,"ملغي - يُراجع المدفوع","ملغي"),IF(P665&gt;0,IF(O665=0,"لم يدفع","دفع جزءًا"),IF(P665&lt;0,"مدفوع زيادة","مسدد")))))</f>
        <v/>
      </c>
      <c r="R665" s="19">
        <f>IF(OR(A665&amp;""="",NOT(ISNUMBER(G665))),"",G665-'الإعدادات'!$B$4)</f>
        <v/>
      </c>
      <c r="S665" s="6">
        <f>IF(OR(R665="",K665="ملغي"),"",IF(N(P665)&lt;=0,"",IF(R665&lt;0,"سافر وعليه متبقي",IF(R665&lt;='الإعدادات'!$B$5,"سفر قريب ومتبقي",""))))</f>
        <v/>
      </c>
      <c r="T665" s="19">
        <f>IF(ISNUMBER(P665),IF(P665&gt;0,COUNTIFS($P$6:$P$1005,"&gt;"&amp;P665)+COUNTIFS($P$6:P665,P665),""),"")</f>
        <v/>
      </c>
    </row>
    <row r="666">
      <c r="A666" s="5" t="n"/>
      <c r="B666" s="13" t="n"/>
      <c r="C666" s="5" t="n"/>
      <c r="D666" s="16" t="n"/>
      <c r="E666" s="5" t="n"/>
      <c r="F666" s="5" t="n"/>
      <c r="G666" s="13" t="n"/>
      <c r="H666" s="14" t="n"/>
      <c r="I666" s="17" t="n"/>
      <c r="J666" s="17" t="n"/>
      <c r="K666" s="5" t="n"/>
      <c r="L666" s="18">
        <f>IF(OR(A666&amp;""="",NOT(ISNUMBER(H666)),NOT(ISNUMBER(I666))),"",IF(K666="ملغي",0,ROUND(H666*I666,2)))</f>
        <v/>
      </c>
      <c r="M666" s="18">
        <f>IF(L666="","",IF(K666="ملغي",0,ROUND(H666*N(J666),2)))</f>
        <v/>
      </c>
      <c r="N666" s="18">
        <f>IF(L666="","",ROUND(L666-M666,2))</f>
        <v/>
      </c>
      <c r="O666" s="18">
        <f>IF(A666&amp;""="","",SUMIFS('الدفعات'!$C$6:$C$2005,'الدفعات'!$B$6:$B$2005,A666&amp;""))</f>
        <v/>
      </c>
      <c r="P666" s="18">
        <f>IF(L666="","",IF(K666="ملغي","",ROUND(L666-O666,2)))</f>
        <v/>
      </c>
      <c r="Q666" s="6">
        <f>IF(A666&amp;""="","",IF(L666="","بيانات ناقصة",IF(K666="ملغي",IF(O666&gt;0,"ملغي - يُراجع المدفوع","ملغي"),IF(P666&gt;0,IF(O666=0,"لم يدفع","دفع جزءًا"),IF(P666&lt;0,"مدفوع زيادة","مسدد")))))</f>
        <v/>
      </c>
      <c r="R666" s="19">
        <f>IF(OR(A666&amp;""="",NOT(ISNUMBER(G666))),"",G666-'الإعدادات'!$B$4)</f>
        <v/>
      </c>
      <c r="S666" s="6">
        <f>IF(OR(R666="",K666="ملغي"),"",IF(N(P666)&lt;=0,"",IF(R666&lt;0,"سافر وعليه متبقي",IF(R666&lt;='الإعدادات'!$B$5,"سفر قريب ومتبقي",""))))</f>
        <v/>
      </c>
      <c r="T666" s="19">
        <f>IF(ISNUMBER(P666),IF(P666&gt;0,COUNTIFS($P$6:$P$1005,"&gt;"&amp;P666)+COUNTIFS($P$6:P666,P666),""),"")</f>
        <v/>
      </c>
    </row>
    <row r="667">
      <c r="A667" s="5" t="n"/>
      <c r="B667" s="13" t="n"/>
      <c r="C667" s="5" t="n"/>
      <c r="D667" s="16" t="n"/>
      <c r="E667" s="5" t="n"/>
      <c r="F667" s="5" t="n"/>
      <c r="G667" s="13" t="n"/>
      <c r="H667" s="14" t="n"/>
      <c r="I667" s="17" t="n"/>
      <c r="J667" s="17" t="n"/>
      <c r="K667" s="5" t="n"/>
      <c r="L667" s="18">
        <f>IF(OR(A667&amp;""="",NOT(ISNUMBER(H667)),NOT(ISNUMBER(I667))),"",IF(K667="ملغي",0,ROUND(H667*I667,2)))</f>
        <v/>
      </c>
      <c r="M667" s="18">
        <f>IF(L667="","",IF(K667="ملغي",0,ROUND(H667*N(J667),2)))</f>
        <v/>
      </c>
      <c r="N667" s="18">
        <f>IF(L667="","",ROUND(L667-M667,2))</f>
        <v/>
      </c>
      <c r="O667" s="18">
        <f>IF(A667&amp;""="","",SUMIFS('الدفعات'!$C$6:$C$2005,'الدفعات'!$B$6:$B$2005,A667&amp;""))</f>
        <v/>
      </c>
      <c r="P667" s="18">
        <f>IF(L667="","",IF(K667="ملغي","",ROUND(L667-O667,2)))</f>
        <v/>
      </c>
      <c r="Q667" s="6">
        <f>IF(A667&amp;""="","",IF(L667="","بيانات ناقصة",IF(K667="ملغي",IF(O667&gt;0,"ملغي - يُراجع المدفوع","ملغي"),IF(P667&gt;0,IF(O667=0,"لم يدفع","دفع جزءًا"),IF(P667&lt;0,"مدفوع زيادة","مسدد")))))</f>
        <v/>
      </c>
      <c r="R667" s="19">
        <f>IF(OR(A667&amp;""="",NOT(ISNUMBER(G667))),"",G667-'الإعدادات'!$B$4)</f>
        <v/>
      </c>
      <c r="S667" s="6">
        <f>IF(OR(R667="",K667="ملغي"),"",IF(N(P667)&lt;=0,"",IF(R667&lt;0,"سافر وعليه متبقي",IF(R667&lt;='الإعدادات'!$B$5,"سفر قريب ومتبقي",""))))</f>
        <v/>
      </c>
      <c r="T667" s="19">
        <f>IF(ISNUMBER(P667),IF(P667&gt;0,COUNTIFS($P$6:$P$1005,"&gt;"&amp;P667)+COUNTIFS($P$6:P667,P667),""),"")</f>
        <v/>
      </c>
    </row>
    <row r="668">
      <c r="A668" s="5" t="n"/>
      <c r="B668" s="13" t="n"/>
      <c r="C668" s="5" t="n"/>
      <c r="D668" s="16" t="n"/>
      <c r="E668" s="5" t="n"/>
      <c r="F668" s="5" t="n"/>
      <c r="G668" s="13" t="n"/>
      <c r="H668" s="14" t="n"/>
      <c r="I668" s="17" t="n"/>
      <c r="J668" s="17" t="n"/>
      <c r="K668" s="5" t="n"/>
      <c r="L668" s="18">
        <f>IF(OR(A668&amp;""="",NOT(ISNUMBER(H668)),NOT(ISNUMBER(I668))),"",IF(K668="ملغي",0,ROUND(H668*I668,2)))</f>
        <v/>
      </c>
      <c r="M668" s="18">
        <f>IF(L668="","",IF(K668="ملغي",0,ROUND(H668*N(J668),2)))</f>
        <v/>
      </c>
      <c r="N668" s="18">
        <f>IF(L668="","",ROUND(L668-M668,2))</f>
        <v/>
      </c>
      <c r="O668" s="18">
        <f>IF(A668&amp;""="","",SUMIFS('الدفعات'!$C$6:$C$2005,'الدفعات'!$B$6:$B$2005,A668&amp;""))</f>
        <v/>
      </c>
      <c r="P668" s="18">
        <f>IF(L668="","",IF(K668="ملغي","",ROUND(L668-O668,2)))</f>
        <v/>
      </c>
      <c r="Q668" s="6">
        <f>IF(A668&amp;""="","",IF(L668="","بيانات ناقصة",IF(K668="ملغي",IF(O668&gt;0,"ملغي - يُراجع المدفوع","ملغي"),IF(P668&gt;0,IF(O668=0,"لم يدفع","دفع جزءًا"),IF(P668&lt;0,"مدفوع زيادة","مسدد")))))</f>
        <v/>
      </c>
      <c r="R668" s="19">
        <f>IF(OR(A668&amp;""="",NOT(ISNUMBER(G668))),"",G668-'الإعدادات'!$B$4)</f>
        <v/>
      </c>
      <c r="S668" s="6">
        <f>IF(OR(R668="",K668="ملغي"),"",IF(N(P668)&lt;=0,"",IF(R668&lt;0,"سافر وعليه متبقي",IF(R668&lt;='الإعدادات'!$B$5,"سفر قريب ومتبقي",""))))</f>
        <v/>
      </c>
      <c r="T668" s="19">
        <f>IF(ISNUMBER(P668),IF(P668&gt;0,COUNTIFS($P$6:$P$1005,"&gt;"&amp;P668)+COUNTIFS($P$6:P668,P668),""),"")</f>
        <v/>
      </c>
    </row>
    <row r="669">
      <c r="A669" s="5" t="n"/>
      <c r="B669" s="13" t="n"/>
      <c r="C669" s="5" t="n"/>
      <c r="D669" s="16" t="n"/>
      <c r="E669" s="5" t="n"/>
      <c r="F669" s="5" t="n"/>
      <c r="G669" s="13" t="n"/>
      <c r="H669" s="14" t="n"/>
      <c r="I669" s="17" t="n"/>
      <c r="J669" s="17" t="n"/>
      <c r="K669" s="5" t="n"/>
      <c r="L669" s="18">
        <f>IF(OR(A669&amp;""="",NOT(ISNUMBER(H669)),NOT(ISNUMBER(I669))),"",IF(K669="ملغي",0,ROUND(H669*I669,2)))</f>
        <v/>
      </c>
      <c r="M669" s="18">
        <f>IF(L669="","",IF(K669="ملغي",0,ROUND(H669*N(J669),2)))</f>
        <v/>
      </c>
      <c r="N669" s="18">
        <f>IF(L669="","",ROUND(L669-M669,2))</f>
        <v/>
      </c>
      <c r="O669" s="18">
        <f>IF(A669&amp;""="","",SUMIFS('الدفعات'!$C$6:$C$2005,'الدفعات'!$B$6:$B$2005,A669&amp;""))</f>
        <v/>
      </c>
      <c r="P669" s="18">
        <f>IF(L669="","",IF(K669="ملغي","",ROUND(L669-O669,2)))</f>
        <v/>
      </c>
      <c r="Q669" s="6">
        <f>IF(A669&amp;""="","",IF(L669="","بيانات ناقصة",IF(K669="ملغي",IF(O669&gt;0,"ملغي - يُراجع المدفوع","ملغي"),IF(P669&gt;0,IF(O669=0,"لم يدفع","دفع جزءًا"),IF(P669&lt;0,"مدفوع زيادة","مسدد")))))</f>
        <v/>
      </c>
      <c r="R669" s="19">
        <f>IF(OR(A669&amp;""="",NOT(ISNUMBER(G669))),"",G669-'الإعدادات'!$B$4)</f>
        <v/>
      </c>
      <c r="S669" s="6">
        <f>IF(OR(R669="",K669="ملغي"),"",IF(N(P669)&lt;=0,"",IF(R669&lt;0,"سافر وعليه متبقي",IF(R669&lt;='الإعدادات'!$B$5,"سفر قريب ومتبقي",""))))</f>
        <v/>
      </c>
      <c r="T669" s="19">
        <f>IF(ISNUMBER(P669),IF(P669&gt;0,COUNTIFS($P$6:$P$1005,"&gt;"&amp;P669)+COUNTIFS($P$6:P669,P669),""),"")</f>
        <v/>
      </c>
    </row>
    <row r="670">
      <c r="A670" s="5" t="n"/>
      <c r="B670" s="13" t="n"/>
      <c r="C670" s="5" t="n"/>
      <c r="D670" s="16" t="n"/>
      <c r="E670" s="5" t="n"/>
      <c r="F670" s="5" t="n"/>
      <c r="G670" s="13" t="n"/>
      <c r="H670" s="14" t="n"/>
      <c r="I670" s="17" t="n"/>
      <c r="J670" s="17" t="n"/>
      <c r="K670" s="5" t="n"/>
      <c r="L670" s="18">
        <f>IF(OR(A670&amp;""="",NOT(ISNUMBER(H670)),NOT(ISNUMBER(I670))),"",IF(K670="ملغي",0,ROUND(H670*I670,2)))</f>
        <v/>
      </c>
      <c r="M670" s="18">
        <f>IF(L670="","",IF(K670="ملغي",0,ROUND(H670*N(J670),2)))</f>
        <v/>
      </c>
      <c r="N670" s="18">
        <f>IF(L670="","",ROUND(L670-M670,2))</f>
        <v/>
      </c>
      <c r="O670" s="18">
        <f>IF(A670&amp;""="","",SUMIFS('الدفعات'!$C$6:$C$2005,'الدفعات'!$B$6:$B$2005,A670&amp;""))</f>
        <v/>
      </c>
      <c r="P670" s="18">
        <f>IF(L670="","",IF(K670="ملغي","",ROUND(L670-O670,2)))</f>
        <v/>
      </c>
      <c r="Q670" s="6">
        <f>IF(A670&amp;""="","",IF(L670="","بيانات ناقصة",IF(K670="ملغي",IF(O670&gt;0,"ملغي - يُراجع المدفوع","ملغي"),IF(P670&gt;0,IF(O670=0,"لم يدفع","دفع جزءًا"),IF(P670&lt;0,"مدفوع زيادة","مسدد")))))</f>
        <v/>
      </c>
      <c r="R670" s="19">
        <f>IF(OR(A670&amp;""="",NOT(ISNUMBER(G670))),"",G670-'الإعدادات'!$B$4)</f>
        <v/>
      </c>
      <c r="S670" s="6">
        <f>IF(OR(R670="",K670="ملغي"),"",IF(N(P670)&lt;=0,"",IF(R670&lt;0,"سافر وعليه متبقي",IF(R670&lt;='الإعدادات'!$B$5,"سفر قريب ومتبقي",""))))</f>
        <v/>
      </c>
      <c r="T670" s="19">
        <f>IF(ISNUMBER(P670),IF(P670&gt;0,COUNTIFS($P$6:$P$1005,"&gt;"&amp;P670)+COUNTIFS($P$6:P670,P670),""),"")</f>
        <v/>
      </c>
    </row>
    <row r="671">
      <c r="A671" s="5" t="n"/>
      <c r="B671" s="13" t="n"/>
      <c r="C671" s="5" t="n"/>
      <c r="D671" s="16" t="n"/>
      <c r="E671" s="5" t="n"/>
      <c r="F671" s="5" t="n"/>
      <c r="G671" s="13" t="n"/>
      <c r="H671" s="14" t="n"/>
      <c r="I671" s="17" t="n"/>
      <c r="J671" s="17" t="n"/>
      <c r="K671" s="5" t="n"/>
      <c r="L671" s="18">
        <f>IF(OR(A671&amp;""="",NOT(ISNUMBER(H671)),NOT(ISNUMBER(I671))),"",IF(K671="ملغي",0,ROUND(H671*I671,2)))</f>
        <v/>
      </c>
      <c r="M671" s="18">
        <f>IF(L671="","",IF(K671="ملغي",0,ROUND(H671*N(J671),2)))</f>
        <v/>
      </c>
      <c r="N671" s="18">
        <f>IF(L671="","",ROUND(L671-M671,2))</f>
        <v/>
      </c>
      <c r="O671" s="18">
        <f>IF(A671&amp;""="","",SUMIFS('الدفعات'!$C$6:$C$2005,'الدفعات'!$B$6:$B$2005,A671&amp;""))</f>
        <v/>
      </c>
      <c r="P671" s="18">
        <f>IF(L671="","",IF(K671="ملغي","",ROUND(L671-O671,2)))</f>
        <v/>
      </c>
      <c r="Q671" s="6">
        <f>IF(A671&amp;""="","",IF(L671="","بيانات ناقصة",IF(K671="ملغي",IF(O671&gt;0,"ملغي - يُراجع المدفوع","ملغي"),IF(P671&gt;0,IF(O671=0,"لم يدفع","دفع جزءًا"),IF(P671&lt;0,"مدفوع زيادة","مسدد")))))</f>
        <v/>
      </c>
      <c r="R671" s="19">
        <f>IF(OR(A671&amp;""="",NOT(ISNUMBER(G671))),"",G671-'الإعدادات'!$B$4)</f>
        <v/>
      </c>
      <c r="S671" s="6">
        <f>IF(OR(R671="",K671="ملغي"),"",IF(N(P671)&lt;=0,"",IF(R671&lt;0,"سافر وعليه متبقي",IF(R671&lt;='الإعدادات'!$B$5,"سفر قريب ومتبقي",""))))</f>
        <v/>
      </c>
      <c r="T671" s="19">
        <f>IF(ISNUMBER(P671),IF(P671&gt;0,COUNTIFS($P$6:$P$1005,"&gt;"&amp;P671)+COUNTIFS($P$6:P671,P671),""),"")</f>
        <v/>
      </c>
    </row>
    <row r="672">
      <c r="A672" s="5" t="n"/>
      <c r="B672" s="13" t="n"/>
      <c r="C672" s="5" t="n"/>
      <c r="D672" s="16" t="n"/>
      <c r="E672" s="5" t="n"/>
      <c r="F672" s="5" t="n"/>
      <c r="G672" s="13" t="n"/>
      <c r="H672" s="14" t="n"/>
      <c r="I672" s="17" t="n"/>
      <c r="J672" s="17" t="n"/>
      <c r="K672" s="5" t="n"/>
      <c r="L672" s="18">
        <f>IF(OR(A672&amp;""="",NOT(ISNUMBER(H672)),NOT(ISNUMBER(I672))),"",IF(K672="ملغي",0,ROUND(H672*I672,2)))</f>
        <v/>
      </c>
      <c r="M672" s="18">
        <f>IF(L672="","",IF(K672="ملغي",0,ROUND(H672*N(J672),2)))</f>
        <v/>
      </c>
      <c r="N672" s="18">
        <f>IF(L672="","",ROUND(L672-M672,2))</f>
        <v/>
      </c>
      <c r="O672" s="18">
        <f>IF(A672&amp;""="","",SUMIFS('الدفعات'!$C$6:$C$2005,'الدفعات'!$B$6:$B$2005,A672&amp;""))</f>
        <v/>
      </c>
      <c r="P672" s="18">
        <f>IF(L672="","",IF(K672="ملغي","",ROUND(L672-O672,2)))</f>
        <v/>
      </c>
      <c r="Q672" s="6">
        <f>IF(A672&amp;""="","",IF(L672="","بيانات ناقصة",IF(K672="ملغي",IF(O672&gt;0,"ملغي - يُراجع المدفوع","ملغي"),IF(P672&gt;0,IF(O672=0,"لم يدفع","دفع جزءًا"),IF(P672&lt;0,"مدفوع زيادة","مسدد")))))</f>
        <v/>
      </c>
      <c r="R672" s="19">
        <f>IF(OR(A672&amp;""="",NOT(ISNUMBER(G672))),"",G672-'الإعدادات'!$B$4)</f>
        <v/>
      </c>
      <c r="S672" s="6">
        <f>IF(OR(R672="",K672="ملغي"),"",IF(N(P672)&lt;=0,"",IF(R672&lt;0,"سافر وعليه متبقي",IF(R672&lt;='الإعدادات'!$B$5,"سفر قريب ومتبقي",""))))</f>
        <v/>
      </c>
      <c r="T672" s="19">
        <f>IF(ISNUMBER(P672),IF(P672&gt;0,COUNTIFS($P$6:$P$1005,"&gt;"&amp;P672)+COUNTIFS($P$6:P672,P672),""),"")</f>
        <v/>
      </c>
    </row>
    <row r="673">
      <c r="A673" s="5" t="n"/>
      <c r="B673" s="13" t="n"/>
      <c r="C673" s="5" t="n"/>
      <c r="D673" s="16" t="n"/>
      <c r="E673" s="5" t="n"/>
      <c r="F673" s="5" t="n"/>
      <c r="G673" s="13" t="n"/>
      <c r="H673" s="14" t="n"/>
      <c r="I673" s="17" t="n"/>
      <c r="J673" s="17" t="n"/>
      <c r="K673" s="5" t="n"/>
      <c r="L673" s="18">
        <f>IF(OR(A673&amp;""="",NOT(ISNUMBER(H673)),NOT(ISNUMBER(I673))),"",IF(K673="ملغي",0,ROUND(H673*I673,2)))</f>
        <v/>
      </c>
      <c r="M673" s="18">
        <f>IF(L673="","",IF(K673="ملغي",0,ROUND(H673*N(J673),2)))</f>
        <v/>
      </c>
      <c r="N673" s="18">
        <f>IF(L673="","",ROUND(L673-M673,2))</f>
        <v/>
      </c>
      <c r="O673" s="18">
        <f>IF(A673&amp;""="","",SUMIFS('الدفعات'!$C$6:$C$2005,'الدفعات'!$B$6:$B$2005,A673&amp;""))</f>
        <v/>
      </c>
      <c r="P673" s="18">
        <f>IF(L673="","",IF(K673="ملغي","",ROUND(L673-O673,2)))</f>
        <v/>
      </c>
      <c r="Q673" s="6">
        <f>IF(A673&amp;""="","",IF(L673="","بيانات ناقصة",IF(K673="ملغي",IF(O673&gt;0,"ملغي - يُراجع المدفوع","ملغي"),IF(P673&gt;0,IF(O673=0,"لم يدفع","دفع جزءًا"),IF(P673&lt;0,"مدفوع زيادة","مسدد")))))</f>
        <v/>
      </c>
      <c r="R673" s="19">
        <f>IF(OR(A673&amp;""="",NOT(ISNUMBER(G673))),"",G673-'الإعدادات'!$B$4)</f>
        <v/>
      </c>
      <c r="S673" s="6">
        <f>IF(OR(R673="",K673="ملغي"),"",IF(N(P673)&lt;=0,"",IF(R673&lt;0,"سافر وعليه متبقي",IF(R673&lt;='الإعدادات'!$B$5,"سفر قريب ومتبقي",""))))</f>
        <v/>
      </c>
      <c r="T673" s="19">
        <f>IF(ISNUMBER(P673),IF(P673&gt;0,COUNTIFS($P$6:$P$1005,"&gt;"&amp;P673)+COUNTIFS($P$6:P673,P673),""),"")</f>
        <v/>
      </c>
    </row>
    <row r="674">
      <c r="A674" s="5" t="n"/>
      <c r="B674" s="13" t="n"/>
      <c r="C674" s="5" t="n"/>
      <c r="D674" s="16" t="n"/>
      <c r="E674" s="5" t="n"/>
      <c r="F674" s="5" t="n"/>
      <c r="G674" s="13" t="n"/>
      <c r="H674" s="14" t="n"/>
      <c r="I674" s="17" t="n"/>
      <c r="J674" s="17" t="n"/>
      <c r="K674" s="5" t="n"/>
      <c r="L674" s="18">
        <f>IF(OR(A674&amp;""="",NOT(ISNUMBER(H674)),NOT(ISNUMBER(I674))),"",IF(K674="ملغي",0,ROUND(H674*I674,2)))</f>
        <v/>
      </c>
      <c r="M674" s="18">
        <f>IF(L674="","",IF(K674="ملغي",0,ROUND(H674*N(J674),2)))</f>
        <v/>
      </c>
      <c r="N674" s="18">
        <f>IF(L674="","",ROUND(L674-M674,2))</f>
        <v/>
      </c>
      <c r="O674" s="18">
        <f>IF(A674&amp;""="","",SUMIFS('الدفعات'!$C$6:$C$2005,'الدفعات'!$B$6:$B$2005,A674&amp;""))</f>
        <v/>
      </c>
      <c r="P674" s="18">
        <f>IF(L674="","",IF(K674="ملغي","",ROUND(L674-O674,2)))</f>
        <v/>
      </c>
      <c r="Q674" s="6">
        <f>IF(A674&amp;""="","",IF(L674="","بيانات ناقصة",IF(K674="ملغي",IF(O674&gt;0,"ملغي - يُراجع المدفوع","ملغي"),IF(P674&gt;0,IF(O674=0,"لم يدفع","دفع جزءًا"),IF(P674&lt;0,"مدفوع زيادة","مسدد")))))</f>
        <v/>
      </c>
      <c r="R674" s="19">
        <f>IF(OR(A674&amp;""="",NOT(ISNUMBER(G674))),"",G674-'الإعدادات'!$B$4)</f>
        <v/>
      </c>
      <c r="S674" s="6">
        <f>IF(OR(R674="",K674="ملغي"),"",IF(N(P674)&lt;=0,"",IF(R674&lt;0,"سافر وعليه متبقي",IF(R674&lt;='الإعدادات'!$B$5,"سفر قريب ومتبقي",""))))</f>
        <v/>
      </c>
      <c r="T674" s="19">
        <f>IF(ISNUMBER(P674),IF(P674&gt;0,COUNTIFS($P$6:$P$1005,"&gt;"&amp;P674)+COUNTIFS($P$6:P674,P674),""),"")</f>
        <v/>
      </c>
    </row>
    <row r="675">
      <c r="A675" s="5" t="n"/>
      <c r="B675" s="13" t="n"/>
      <c r="C675" s="5" t="n"/>
      <c r="D675" s="16" t="n"/>
      <c r="E675" s="5" t="n"/>
      <c r="F675" s="5" t="n"/>
      <c r="G675" s="13" t="n"/>
      <c r="H675" s="14" t="n"/>
      <c r="I675" s="17" t="n"/>
      <c r="J675" s="17" t="n"/>
      <c r="K675" s="5" t="n"/>
      <c r="L675" s="18">
        <f>IF(OR(A675&amp;""="",NOT(ISNUMBER(H675)),NOT(ISNUMBER(I675))),"",IF(K675="ملغي",0,ROUND(H675*I675,2)))</f>
        <v/>
      </c>
      <c r="M675" s="18">
        <f>IF(L675="","",IF(K675="ملغي",0,ROUND(H675*N(J675),2)))</f>
        <v/>
      </c>
      <c r="N675" s="18">
        <f>IF(L675="","",ROUND(L675-M675,2))</f>
        <v/>
      </c>
      <c r="O675" s="18">
        <f>IF(A675&amp;""="","",SUMIFS('الدفعات'!$C$6:$C$2005,'الدفعات'!$B$6:$B$2005,A675&amp;""))</f>
        <v/>
      </c>
      <c r="P675" s="18">
        <f>IF(L675="","",IF(K675="ملغي","",ROUND(L675-O675,2)))</f>
        <v/>
      </c>
      <c r="Q675" s="6">
        <f>IF(A675&amp;""="","",IF(L675="","بيانات ناقصة",IF(K675="ملغي",IF(O675&gt;0,"ملغي - يُراجع المدفوع","ملغي"),IF(P675&gt;0,IF(O675=0,"لم يدفع","دفع جزءًا"),IF(P675&lt;0,"مدفوع زيادة","مسدد")))))</f>
        <v/>
      </c>
      <c r="R675" s="19">
        <f>IF(OR(A675&amp;""="",NOT(ISNUMBER(G675))),"",G675-'الإعدادات'!$B$4)</f>
        <v/>
      </c>
      <c r="S675" s="6">
        <f>IF(OR(R675="",K675="ملغي"),"",IF(N(P675)&lt;=0,"",IF(R675&lt;0,"سافر وعليه متبقي",IF(R675&lt;='الإعدادات'!$B$5,"سفر قريب ومتبقي",""))))</f>
        <v/>
      </c>
      <c r="T675" s="19">
        <f>IF(ISNUMBER(P675),IF(P675&gt;0,COUNTIFS($P$6:$P$1005,"&gt;"&amp;P675)+COUNTIFS($P$6:P675,P675),""),"")</f>
        <v/>
      </c>
    </row>
    <row r="676">
      <c r="A676" s="5" t="n"/>
      <c r="B676" s="13" t="n"/>
      <c r="C676" s="5" t="n"/>
      <c r="D676" s="16" t="n"/>
      <c r="E676" s="5" t="n"/>
      <c r="F676" s="5" t="n"/>
      <c r="G676" s="13" t="n"/>
      <c r="H676" s="14" t="n"/>
      <c r="I676" s="17" t="n"/>
      <c r="J676" s="17" t="n"/>
      <c r="K676" s="5" t="n"/>
      <c r="L676" s="18">
        <f>IF(OR(A676&amp;""="",NOT(ISNUMBER(H676)),NOT(ISNUMBER(I676))),"",IF(K676="ملغي",0,ROUND(H676*I676,2)))</f>
        <v/>
      </c>
      <c r="M676" s="18">
        <f>IF(L676="","",IF(K676="ملغي",0,ROUND(H676*N(J676),2)))</f>
        <v/>
      </c>
      <c r="N676" s="18">
        <f>IF(L676="","",ROUND(L676-M676,2))</f>
        <v/>
      </c>
      <c r="O676" s="18">
        <f>IF(A676&amp;""="","",SUMIFS('الدفعات'!$C$6:$C$2005,'الدفعات'!$B$6:$B$2005,A676&amp;""))</f>
        <v/>
      </c>
      <c r="P676" s="18">
        <f>IF(L676="","",IF(K676="ملغي","",ROUND(L676-O676,2)))</f>
        <v/>
      </c>
      <c r="Q676" s="6">
        <f>IF(A676&amp;""="","",IF(L676="","بيانات ناقصة",IF(K676="ملغي",IF(O676&gt;0,"ملغي - يُراجع المدفوع","ملغي"),IF(P676&gt;0,IF(O676=0,"لم يدفع","دفع جزءًا"),IF(P676&lt;0,"مدفوع زيادة","مسدد")))))</f>
        <v/>
      </c>
      <c r="R676" s="19">
        <f>IF(OR(A676&amp;""="",NOT(ISNUMBER(G676))),"",G676-'الإعدادات'!$B$4)</f>
        <v/>
      </c>
      <c r="S676" s="6">
        <f>IF(OR(R676="",K676="ملغي"),"",IF(N(P676)&lt;=0,"",IF(R676&lt;0,"سافر وعليه متبقي",IF(R676&lt;='الإعدادات'!$B$5,"سفر قريب ومتبقي",""))))</f>
        <v/>
      </c>
      <c r="T676" s="19">
        <f>IF(ISNUMBER(P676),IF(P676&gt;0,COUNTIFS($P$6:$P$1005,"&gt;"&amp;P676)+COUNTIFS($P$6:P676,P676),""),"")</f>
        <v/>
      </c>
    </row>
    <row r="677">
      <c r="A677" s="5" t="n"/>
      <c r="B677" s="13" t="n"/>
      <c r="C677" s="5" t="n"/>
      <c r="D677" s="16" t="n"/>
      <c r="E677" s="5" t="n"/>
      <c r="F677" s="5" t="n"/>
      <c r="G677" s="13" t="n"/>
      <c r="H677" s="14" t="n"/>
      <c r="I677" s="17" t="n"/>
      <c r="J677" s="17" t="n"/>
      <c r="K677" s="5" t="n"/>
      <c r="L677" s="18">
        <f>IF(OR(A677&amp;""="",NOT(ISNUMBER(H677)),NOT(ISNUMBER(I677))),"",IF(K677="ملغي",0,ROUND(H677*I677,2)))</f>
        <v/>
      </c>
      <c r="M677" s="18">
        <f>IF(L677="","",IF(K677="ملغي",0,ROUND(H677*N(J677),2)))</f>
        <v/>
      </c>
      <c r="N677" s="18">
        <f>IF(L677="","",ROUND(L677-M677,2))</f>
        <v/>
      </c>
      <c r="O677" s="18">
        <f>IF(A677&amp;""="","",SUMIFS('الدفعات'!$C$6:$C$2005,'الدفعات'!$B$6:$B$2005,A677&amp;""))</f>
        <v/>
      </c>
      <c r="P677" s="18">
        <f>IF(L677="","",IF(K677="ملغي","",ROUND(L677-O677,2)))</f>
        <v/>
      </c>
      <c r="Q677" s="6">
        <f>IF(A677&amp;""="","",IF(L677="","بيانات ناقصة",IF(K677="ملغي",IF(O677&gt;0,"ملغي - يُراجع المدفوع","ملغي"),IF(P677&gt;0,IF(O677=0,"لم يدفع","دفع جزءًا"),IF(P677&lt;0,"مدفوع زيادة","مسدد")))))</f>
        <v/>
      </c>
      <c r="R677" s="19">
        <f>IF(OR(A677&amp;""="",NOT(ISNUMBER(G677))),"",G677-'الإعدادات'!$B$4)</f>
        <v/>
      </c>
      <c r="S677" s="6">
        <f>IF(OR(R677="",K677="ملغي"),"",IF(N(P677)&lt;=0,"",IF(R677&lt;0,"سافر وعليه متبقي",IF(R677&lt;='الإعدادات'!$B$5,"سفر قريب ومتبقي",""))))</f>
        <v/>
      </c>
      <c r="T677" s="19">
        <f>IF(ISNUMBER(P677),IF(P677&gt;0,COUNTIFS($P$6:$P$1005,"&gt;"&amp;P677)+COUNTIFS($P$6:P677,P677),""),"")</f>
        <v/>
      </c>
    </row>
    <row r="678">
      <c r="A678" s="5" t="n"/>
      <c r="B678" s="13" t="n"/>
      <c r="C678" s="5" t="n"/>
      <c r="D678" s="16" t="n"/>
      <c r="E678" s="5" t="n"/>
      <c r="F678" s="5" t="n"/>
      <c r="G678" s="13" t="n"/>
      <c r="H678" s="14" t="n"/>
      <c r="I678" s="17" t="n"/>
      <c r="J678" s="17" t="n"/>
      <c r="K678" s="5" t="n"/>
      <c r="L678" s="18">
        <f>IF(OR(A678&amp;""="",NOT(ISNUMBER(H678)),NOT(ISNUMBER(I678))),"",IF(K678="ملغي",0,ROUND(H678*I678,2)))</f>
        <v/>
      </c>
      <c r="M678" s="18">
        <f>IF(L678="","",IF(K678="ملغي",0,ROUND(H678*N(J678),2)))</f>
        <v/>
      </c>
      <c r="N678" s="18">
        <f>IF(L678="","",ROUND(L678-M678,2))</f>
        <v/>
      </c>
      <c r="O678" s="18">
        <f>IF(A678&amp;""="","",SUMIFS('الدفعات'!$C$6:$C$2005,'الدفعات'!$B$6:$B$2005,A678&amp;""))</f>
        <v/>
      </c>
      <c r="P678" s="18">
        <f>IF(L678="","",IF(K678="ملغي","",ROUND(L678-O678,2)))</f>
        <v/>
      </c>
      <c r="Q678" s="6">
        <f>IF(A678&amp;""="","",IF(L678="","بيانات ناقصة",IF(K678="ملغي",IF(O678&gt;0,"ملغي - يُراجع المدفوع","ملغي"),IF(P678&gt;0,IF(O678=0,"لم يدفع","دفع جزءًا"),IF(P678&lt;0,"مدفوع زيادة","مسدد")))))</f>
        <v/>
      </c>
      <c r="R678" s="19">
        <f>IF(OR(A678&amp;""="",NOT(ISNUMBER(G678))),"",G678-'الإعدادات'!$B$4)</f>
        <v/>
      </c>
      <c r="S678" s="6">
        <f>IF(OR(R678="",K678="ملغي"),"",IF(N(P678)&lt;=0,"",IF(R678&lt;0,"سافر وعليه متبقي",IF(R678&lt;='الإعدادات'!$B$5,"سفر قريب ومتبقي",""))))</f>
        <v/>
      </c>
      <c r="T678" s="19">
        <f>IF(ISNUMBER(P678),IF(P678&gt;0,COUNTIFS($P$6:$P$1005,"&gt;"&amp;P678)+COUNTIFS($P$6:P678,P678),""),"")</f>
        <v/>
      </c>
    </row>
    <row r="679">
      <c r="A679" s="5" t="n"/>
      <c r="B679" s="13" t="n"/>
      <c r="C679" s="5" t="n"/>
      <c r="D679" s="16" t="n"/>
      <c r="E679" s="5" t="n"/>
      <c r="F679" s="5" t="n"/>
      <c r="G679" s="13" t="n"/>
      <c r="H679" s="14" t="n"/>
      <c r="I679" s="17" t="n"/>
      <c r="J679" s="17" t="n"/>
      <c r="K679" s="5" t="n"/>
      <c r="L679" s="18">
        <f>IF(OR(A679&amp;""="",NOT(ISNUMBER(H679)),NOT(ISNUMBER(I679))),"",IF(K679="ملغي",0,ROUND(H679*I679,2)))</f>
        <v/>
      </c>
      <c r="M679" s="18">
        <f>IF(L679="","",IF(K679="ملغي",0,ROUND(H679*N(J679),2)))</f>
        <v/>
      </c>
      <c r="N679" s="18">
        <f>IF(L679="","",ROUND(L679-M679,2))</f>
        <v/>
      </c>
      <c r="O679" s="18">
        <f>IF(A679&amp;""="","",SUMIFS('الدفعات'!$C$6:$C$2005,'الدفعات'!$B$6:$B$2005,A679&amp;""))</f>
        <v/>
      </c>
      <c r="P679" s="18">
        <f>IF(L679="","",IF(K679="ملغي","",ROUND(L679-O679,2)))</f>
        <v/>
      </c>
      <c r="Q679" s="6">
        <f>IF(A679&amp;""="","",IF(L679="","بيانات ناقصة",IF(K679="ملغي",IF(O679&gt;0,"ملغي - يُراجع المدفوع","ملغي"),IF(P679&gt;0,IF(O679=0,"لم يدفع","دفع جزءًا"),IF(P679&lt;0,"مدفوع زيادة","مسدد")))))</f>
        <v/>
      </c>
      <c r="R679" s="19">
        <f>IF(OR(A679&amp;""="",NOT(ISNUMBER(G679))),"",G679-'الإعدادات'!$B$4)</f>
        <v/>
      </c>
      <c r="S679" s="6">
        <f>IF(OR(R679="",K679="ملغي"),"",IF(N(P679)&lt;=0,"",IF(R679&lt;0,"سافر وعليه متبقي",IF(R679&lt;='الإعدادات'!$B$5,"سفر قريب ومتبقي",""))))</f>
        <v/>
      </c>
      <c r="T679" s="19">
        <f>IF(ISNUMBER(P679),IF(P679&gt;0,COUNTIFS($P$6:$P$1005,"&gt;"&amp;P679)+COUNTIFS($P$6:P679,P679),""),"")</f>
        <v/>
      </c>
    </row>
    <row r="680">
      <c r="A680" s="5" t="n"/>
      <c r="B680" s="13" t="n"/>
      <c r="C680" s="5" t="n"/>
      <c r="D680" s="16" t="n"/>
      <c r="E680" s="5" t="n"/>
      <c r="F680" s="5" t="n"/>
      <c r="G680" s="13" t="n"/>
      <c r="H680" s="14" t="n"/>
      <c r="I680" s="17" t="n"/>
      <c r="J680" s="17" t="n"/>
      <c r="K680" s="5" t="n"/>
      <c r="L680" s="18">
        <f>IF(OR(A680&amp;""="",NOT(ISNUMBER(H680)),NOT(ISNUMBER(I680))),"",IF(K680="ملغي",0,ROUND(H680*I680,2)))</f>
        <v/>
      </c>
      <c r="M680" s="18">
        <f>IF(L680="","",IF(K680="ملغي",0,ROUND(H680*N(J680),2)))</f>
        <v/>
      </c>
      <c r="N680" s="18">
        <f>IF(L680="","",ROUND(L680-M680,2))</f>
        <v/>
      </c>
      <c r="O680" s="18">
        <f>IF(A680&amp;""="","",SUMIFS('الدفعات'!$C$6:$C$2005,'الدفعات'!$B$6:$B$2005,A680&amp;""))</f>
        <v/>
      </c>
      <c r="P680" s="18">
        <f>IF(L680="","",IF(K680="ملغي","",ROUND(L680-O680,2)))</f>
        <v/>
      </c>
      <c r="Q680" s="6">
        <f>IF(A680&amp;""="","",IF(L680="","بيانات ناقصة",IF(K680="ملغي",IF(O680&gt;0,"ملغي - يُراجع المدفوع","ملغي"),IF(P680&gt;0,IF(O680=0,"لم يدفع","دفع جزءًا"),IF(P680&lt;0,"مدفوع زيادة","مسدد")))))</f>
        <v/>
      </c>
      <c r="R680" s="19">
        <f>IF(OR(A680&amp;""="",NOT(ISNUMBER(G680))),"",G680-'الإعدادات'!$B$4)</f>
        <v/>
      </c>
      <c r="S680" s="6">
        <f>IF(OR(R680="",K680="ملغي"),"",IF(N(P680)&lt;=0,"",IF(R680&lt;0,"سافر وعليه متبقي",IF(R680&lt;='الإعدادات'!$B$5,"سفر قريب ومتبقي",""))))</f>
        <v/>
      </c>
      <c r="T680" s="19">
        <f>IF(ISNUMBER(P680),IF(P680&gt;0,COUNTIFS($P$6:$P$1005,"&gt;"&amp;P680)+COUNTIFS($P$6:P680,P680),""),"")</f>
        <v/>
      </c>
    </row>
    <row r="681">
      <c r="A681" s="5" t="n"/>
      <c r="B681" s="13" t="n"/>
      <c r="C681" s="5" t="n"/>
      <c r="D681" s="16" t="n"/>
      <c r="E681" s="5" t="n"/>
      <c r="F681" s="5" t="n"/>
      <c r="G681" s="13" t="n"/>
      <c r="H681" s="14" t="n"/>
      <c r="I681" s="17" t="n"/>
      <c r="J681" s="17" t="n"/>
      <c r="K681" s="5" t="n"/>
      <c r="L681" s="18">
        <f>IF(OR(A681&amp;""="",NOT(ISNUMBER(H681)),NOT(ISNUMBER(I681))),"",IF(K681="ملغي",0,ROUND(H681*I681,2)))</f>
        <v/>
      </c>
      <c r="M681" s="18">
        <f>IF(L681="","",IF(K681="ملغي",0,ROUND(H681*N(J681),2)))</f>
        <v/>
      </c>
      <c r="N681" s="18">
        <f>IF(L681="","",ROUND(L681-M681,2))</f>
        <v/>
      </c>
      <c r="O681" s="18">
        <f>IF(A681&amp;""="","",SUMIFS('الدفعات'!$C$6:$C$2005,'الدفعات'!$B$6:$B$2005,A681&amp;""))</f>
        <v/>
      </c>
      <c r="P681" s="18">
        <f>IF(L681="","",IF(K681="ملغي","",ROUND(L681-O681,2)))</f>
        <v/>
      </c>
      <c r="Q681" s="6">
        <f>IF(A681&amp;""="","",IF(L681="","بيانات ناقصة",IF(K681="ملغي",IF(O681&gt;0,"ملغي - يُراجع المدفوع","ملغي"),IF(P681&gt;0,IF(O681=0,"لم يدفع","دفع جزءًا"),IF(P681&lt;0,"مدفوع زيادة","مسدد")))))</f>
        <v/>
      </c>
      <c r="R681" s="19">
        <f>IF(OR(A681&amp;""="",NOT(ISNUMBER(G681))),"",G681-'الإعدادات'!$B$4)</f>
        <v/>
      </c>
      <c r="S681" s="6">
        <f>IF(OR(R681="",K681="ملغي"),"",IF(N(P681)&lt;=0,"",IF(R681&lt;0,"سافر وعليه متبقي",IF(R681&lt;='الإعدادات'!$B$5,"سفر قريب ومتبقي",""))))</f>
        <v/>
      </c>
      <c r="T681" s="19">
        <f>IF(ISNUMBER(P681),IF(P681&gt;0,COUNTIFS($P$6:$P$1005,"&gt;"&amp;P681)+COUNTIFS($P$6:P681,P681),""),"")</f>
        <v/>
      </c>
    </row>
    <row r="682">
      <c r="A682" s="5" t="n"/>
      <c r="B682" s="13" t="n"/>
      <c r="C682" s="5" t="n"/>
      <c r="D682" s="16" t="n"/>
      <c r="E682" s="5" t="n"/>
      <c r="F682" s="5" t="n"/>
      <c r="G682" s="13" t="n"/>
      <c r="H682" s="14" t="n"/>
      <c r="I682" s="17" t="n"/>
      <c r="J682" s="17" t="n"/>
      <c r="K682" s="5" t="n"/>
      <c r="L682" s="18">
        <f>IF(OR(A682&amp;""="",NOT(ISNUMBER(H682)),NOT(ISNUMBER(I682))),"",IF(K682="ملغي",0,ROUND(H682*I682,2)))</f>
        <v/>
      </c>
      <c r="M682" s="18">
        <f>IF(L682="","",IF(K682="ملغي",0,ROUND(H682*N(J682),2)))</f>
        <v/>
      </c>
      <c r="N682" s="18">
        <f>IF(L682="","",ROUND(L682-M682,2))</f>
        <v/>
      </c>
      <c r="O682" s="18">
        <f>IF(A682&amp;""="","",SUMIFS('الدفعات'!$C$6:$C$2005,'الدفعات'!$B$6:$B$2005,A682&amp;""))</f>
        <v/>
      </c>
      <c r="P682" s="18">
        <f>IF(L682="","",IF(K682="ملغي","",ROUND(L682-O682,2)))</f>
        <v/>
      </c>
      <c r="Q682" s="6">
        <f>IF(A682&amp;""="","",IF(L682="","بيانات ناقصة",IF(K682="ملغي",IF(O682&gt;0,"ملغي - يُراجع المدفوع","ملغي"),IF(P682&gt;0,IF(O682=0,"لم يدفع","دفع جزءًا"),IF(P682&lt;0,"مدفوع زيادة","مسدد")))))</f>
        <v/>
      </c>
      <c r="R682" s="19">
        <f>IF(OR(A682&amp;""="",NOT(ISNUMBER(G682))),"",G682-'الإعدادات'!$B$4)</f>
        <v/>
      </c>
      <c r="S682" s="6">
        <f>IF(OR(R682="",K682="ملغي"),"",IF(N(P682)&lt;=0,"",IF(R682&lt;0,"سافر وعليه متبقي",IF(R682&lt;='الإعدادات'!$B$5,"سفر قريب ومتبقي",""))))</f>
        <v/>
      </c>
      <c r="T682" s="19">
        <f>IF(ISNUMBER(P682),IF(P682&gt;0,COUNTIFS($P$6:$P$1005,"&gt;"&amp;P682)+COUNTIFS($P$6:P682,P682),""),"")</f>
        <v/>
      </c>
    </row>
    <row r="683">
      <c r="A683" s="5" t="n"/>
      <c r="B683" s="13" t="n"/>
      <c r="C683" s="5" t="n"/>
      <c r="D683" s="16" t="n"/>
      <c r="E683" s="5" t="n"/>
      <c r="F683" s="5" t="n"/>
      <c r="G683" s="13" t="n"/>
      <c r="H683" s="14" t="n"/>
      <c r="I683" s="17" t="n"/>
      <c r="J683" s="17" t="n"/>
      <c r="K683" s="5" t="n"/>
      <c r="L683" s="18">
        <f>IF(OR(A683&amp;""="",NOT(ISNUMBER(H683)),NOT(ISNUMBER(I683))),"",IF(K683="ملغي",0,ROUND(H683*I683,2)))</f>
        <v/>
      </c>
      <c r="M683" s="18">
        <f>IF(L683="","",IF(K683="ملغي",0,ROUND(H683*N(J683),2)))</f>
        <v/>
      </c>
      <c r="N683" s="18">
        <f>IF(L683="","",ROUND(L683-M683,2))</f>
        <v/>
      </c>
      <c r="O683" s="18">
        <f>IF(A683&amp;""="","",SUMIFS('الدفعات'!$C$6:$C$2005,'الدفعات'!$B$6:$B$2005,A683&amp;""))</f>
        <v/>
      </c>
      <c r="P683" s="18">
        <f>IF(L683="","",IF(K683="ملغي","",ROUND(L683-O683,2)))</f>
        <v/>
      </c>
      <c r="Q683" s="6">
        <f>IF(A683&amp;""="","",IF(L683="","بيانات ناقصة",IF(K683="ملغي",IF(O683&gt;0,"ملغي - يُراجع المدفوع","ملغي"),IF(P683&gt;0,IF(O683=0,"لم يدفع","دفع جزءًا"),IF(P683&lt;0,"مدفوع زيادة","مسدد")))))</f>
        <v/>
      </c>
      <c r="R683" s="19">
        <f>IF(OR(A683&amp;""="",NOT(ISNUMBER(G683))),"",G683-'الإعدادات'!$B$4)</f>
        <v/>
      </c>
      <c r="S683" s="6">
        <f>IF(OR(R683="",K683="ملغي"),"",IF(N(P683)&lt;=0,"",IF(R683&lt;0,"سافر وعليه متبقي",IF(R683&lt;='الإعدادات'!$B$5,"سفر قريب ومتبقي",""))))</f>
        <v/>
      </c>
      <c r="T683" s="19">
        <f>IF(ISNUMBER(P683),IF(P683&gt;0,COUNTIFS($P$6:$P$1005,"&gt;"&amp;P683)+COUNTIFS($P$6:P683,P683),""),"")</f>
        <v/>
      </c>
    </row>
    <row r="684">
      <c r="A684" s="5" t="n"/>
      <c r="B684" s="13" t="n"/>
      <c r="C684" s="5" t="n"/>
      <c r="D684" s="16" t="n"/>
      <c r="E684" s="5" t="n"/>
      <c r="F684" s="5" t="n"/>
      <c r="G684" s="13" t="n"/>
      <c r="H684" s="14" t="n"/>
      <c r="I684" s="17" t="n"/>
      <c r="J684" s="17" t="n"/>
      <c r="K684" s="5" t="n"/>
      <c r="L684" s="18">
        <f>IF(OR(A684&amp;""="",NOT(ISNUMBER(H684)),NOT(ISNUMBER(I684))),"",IF(K684="ملغي",0,ROUND(H684*I684,2)))</f>
        <v/>
      </c>
      <c r="M684" s="18">
        <f>IF(L684="","",IF(K684="ملغي",0,ROUND(H684*N(J684),2)))</f>
        <v/>
      </c>
      <c r="N684" s="18">
        <f>IF(L684="","",ROUND(L684-M684,2))</f>
        <v/>
      </c>
      <c r="O684" s="18">
        <f>IF(A684&amp;""="","",SUMIFS('الدفعات'!$C$6:$C$2005,'الدفعات'!$B$6:$B$2005,A684&amp;""))</f>
        <v/>
      </c>
      <c r="P684" s="18">
        <f>IF(L684="","",IF(K684="ملغي","",ROUND(L684-O684,2)))</f>
        <v/>
      </c>
      <c r="Q684" s="6">
        <f>IF(A684&amp;""="","",IF(L684="","بيانات ناقصة",IF(K684="ملغي",IF(O684&gt;0,"ملغي - يُراجع المدفوع","ملغي"),IF(P684&gt;0,IF(O684=0,"لم يدفع","دفع جزءًا"),IF(P684&lt;0,"مدفوع زيادة","مسدد")))))</f>
        <v/>
      </c>
      <c r="R684" s="19">
        <f>IF(OR(A684&amp;""="",NOT(ISNUMBER(G684))),"",G684-'الإعدادات'!$B$4)</f>
        <v/>
      </c>
      <c r="S684" s="6">
        <f>IF(OR(R684="",K684="ملغي"),"",IF(N(P684)&lt;=0,"",IF(R684&lt;0,"سافر وعليه متبقي",IF(R684&lt;='الإعدادات'!$B$5,"سفر قريب ومتبقي",""))))</f>
        <v/>
      </c>
      <c r="T684" s="19">
        <f>IF(ISNUMBER(P684),IF(P684&gt;0,COUNTIFS($P$6:$P$1005,"&gt;"&amp;P684)+COUNTIFS($P$6:P684,P684),""),"")</f>
        <v/>
      </c>
    </row>
    <row r="685">
      <c r="A685" s="5" t="n"/>
      <c r="B685" s="13" t="n"/>
      <c r="C685" s="5" t="n"/>
      <c r="D685" s="16" t="n"/>
      <c r="E685" s="5" t="n"/>
      <c r="F685" s="5" t="n"/>
      <c r="G685" s="13" t="n"/>
      <c r="H685" s="14" t="n"/>
      <c r="I685" s="17" t="n"/>
      <c r="J685" s="17" t="n"/>
      <c r="K685" s="5" t="n"/>
      <c r="L685" s="18">
        <f>IF(OR(A685&amp;""="",NOT(ISNUMBER(H685)),NOT(ISNUMBER(I685))),"",IF(K685="ملغي",0,ROUND(H685*I685,2)))</f>
        <v/>
      </c>
      <c r="M685" s="18">
        <f>IF(L685="","",IF(K685="ملغي",0,ROUND(H685*N(J685),2)))</f>
        <v/>
      </c>
      <c r="N685" s="18">
        <f>IF(L685="","",ROUND(L685-M685,2))</f>
        <v/>
      </c>
      <c r="O685" s="18">
        <f>IF(A685&amp;""="","",SUMIFS('الدفعات'!$C$6:$C$2005,'الدفعات'!$B$6:$B$2005,A685&amp;""))</f>
        <v/>
      </c>
      <c r="P685" s="18">
        <f>IF(L685="","",IF(K685="ملغي","",ROUND(L685-O685,2)))</f>
        <v/>
      </c>
      <c r="Q685" s="6">
        <f>IF(A685&amp;""="","",IF(L685="","بيانات ناقصة",IF(K685="ملغي",IF(O685&gt;0,"ملغي - يُراجع المدفوع","ملغي"),IF(P685&gt;0,IF(O685=0,"لم يدفع","دفع جزءًا"),IF(P685&lt;0,"مدفوع زيادة","مسدد")))))</f>
        <v/>
      </c>
      <c r="R685" s="19">
        <f>IF(OR(A685&amp;""="",NOT(ISNUMBER(G685))),"",G685-'الإعدادات'!$B$4)</f>
        <v/>
      </c>
      <c r="S685" s="6">
        <f>IF(OR(R685="",K685="ملغي"),"",IF(N(P685)&lt;=0,"",IF(R685&lt;0,"سافر وعليه متبقي",IF(R685&lt;='الإعدادات'!$B$5,"سفر قريب ومتبقي",""))))</f>
        <v/>
      </c>
      <c r="T685" s="19">
        <f>IF(ISNUMBER(P685),IF(P685&gt;0,COUNTIFS($P$6:$P$1005,"&gt;"&amp;P685)+COUNTIFS($P$6:P685,P685),""),"")</f>
        <v/>
      </c>
    </row>
    <row r="686">
      <c r="A686" s="5" t="n"/>
      <c r="B686" s="13" t="n"/>
      <c r="C686" s="5" t="n"/>
      <c r="D686" s="16" t="n"/>
      <c r="E686" s="5" t="n"/>
      <c r="F686" s="5" t="n"/>
      <c r="G686" s="13" t="n"/>
      <c r="H686" s="14" t="n"/>
      <c r="I686" s="17" t="n"/>
      <c r="J686" s="17" t="n"/>
      <c r="K686" s="5" t="n"/>
      <c r="L686" s="18">
        <f>IF(OR(A686&amp;""="",NOT(ISNUMBER(H686)),NOT(ISNUMBER(I686))),"",IF(K686="ملغي",0,ROUND(H686*I686,2)))</f>
        <v/>
      </c>
      <c r="M686" s="18">
        <f>IF(L686="","",IF(K686="ملغي",0,ROUND(H686*N(J686),2)))</f>
        <v/>
      </c>
      <c r="N686" s="18">
        <f>IF(L686="","",ROUND(L686-M686,2))</f>
        <v/>
      </c>
      <c r="O686" s="18">
        <f>IF(A686&amp;""="","",SUMIFS('الدفعات'!$C$6:$C$2005,'الدفعات'!$B$6:$B$2005,A686&amp;""))</f>
        <v/>
      </c>
      <c r="P686" s="18">
        <f>IF(L686="","",IF(K686="ملغي","",ROUND(L686-O686,2)))</f>
        <v/>
      </c>
      <c r="Q686" s="6">
        <f>IF(A686&amp;""="","",IF(L686="","بيانات ناقصة",IF(K686="ملغي",IF(O686&gt;0,"ملغي - يُراجع المدفوع","ملغي"),IF(P686&gt;0,IF(O686=0,"لم يدفع","دفع جزءًا"),IF(P686&lt;0,"مدفوع زيادة","مسدد")))))</f>
        <v/>
      </c>
      <c r="R686" s="19">
        <f>IF(OR(A686&amp;""="",NOT(ISNUMBER(G686))),"",G686-'الإعدادات'!$B$4)</f>
        <v/>
      </c>
      <c r="S686" s="6">
        <f>IF(OR(R686="",K686="ملغي"),"",IF(N(P686)&lt;=0,"",IF(R686&lt;0,"سافر وعليه متبقي",IF(R686&lt;='الإعدادات'!$B$5,"سفر قريب ومتبقي",""))))</f>
        <v/>
      </c>
      <c r="T686" s="19">
        <f>IF(ISNUMBER(P686),IF(P686&gt;0,COUNTIFS($P$6:$P$1005,"&gt;"&amp;P686)+COUNTIFS($P$6:P686,P686),""),"")</f>
        <v/>
      </c>
    </row>
    <row r="687">
      <c r="A687" s="5" t="n"/>
      <c r="B687" s="13" t="n"/>
      <c r="C687" s="5" t="n"/>
      <c r="D687" s="16" t="n"/>
      <c r="E687" s="5" t="n"/>
      <c r="F687" s="5" t="n"/>
      <c r="G687" s="13" t="n"/>
      <c r="H687" s="14" t="n"/>
      <c r="I687" s="17" t="n"/>
      <c r="J687" s="17" t="n"/>
      <c r="K687" s="5" t="n"/>
      <c r="L687" s="18">
        <f>IF(OR(A687&amp;""="",NOT(ISNUMBER(H687)),NOT(ISNUMBER(I687))),"",IF(K687="ملغي",0,ROUND(H687*I687,2)))</f>
        <v/>
      </c>
      <c r="M687" s="18">
        <f>IF(L687="","",IF(K687="ملغي",0,ROUND(H687*N(J687),2)))</f>
        <v/>
      </c>
      <c r="N687" s="18">
        <f>IF(L687="","",ROUND(L687-M687,2))</f>
        <v/>
      </c>
      <c r="O687" s="18">
        <f>IF(A687&amp;""="","",SUMIFS('الدفعات'!$C$6:$C$2005,'الدفعات'!$B$6:$B$2005,A687&amp;""))</f>
        <v/>
      </c>
      <c r="P687" s="18">
        <f>IF(L687="","",IF(K687="ملغي","",ROUND(L687-O687,2)))</f>
        <v/>
      </c>
      <c r="Q687" s="6">
        <f>IF(A687&amp;""="","",IF(L687="","بيانات ناقصة",IF(K687="ملغي",IF(O687&gt;0,"ملغي - يُراجع المدفوع","ملغي"),IF(P687&gt;0,IF(O687=0,"لم يدفع","دفع جزءًا"),IF(P687&lt;0,"مدفوع زيادة","مسدد")))))</f>
        <v/>
      </c>
      <c r="R687" s="19">
        <f>IF(OR(A687&amp;""="",NOT(ISNUMBER(G687))),"",G687-'الإعدادات'!$B$4)</f>
        <v/>
      </c>
      <c r="S687" s="6">
        <f>IF(OR(R687="",K687="ملغي"),"",IF(N(P687)&lt;=0,"",IF(R687&lt;0,"سافر وعليه متبقي",IF(R687&lt;='الإعدادات'!$B$5,"سفر قريب ومتبقي",""))))</f>
        <v/>
      </c>
      <c r="T687" s="19">
        <f>IF(ISNUMBER(P687),IF(P687&gt;0,COUNTIFS($P$6:$P$1005,"&gt;"&amp;P687)+COUNTIFS($P$6:P687,P687),""),"")</f>
        <v/>
      </c>
    </row>
    <row r="688">
      <c r="A688" s="5" t="n"/>
      <c r="B688" s="13" t="n"/>
      <c r="C688" s="5" t="n"/>
      <c r="D688" s="16" t="n"/>
      <c r="E688" s="5" t="n"/>
      <c r="F688" s="5" t="n"/>
      <c r="G688" s="13" t="n"/>
      <c r="H688" s="14" t="n"/>
      <c r="I688" s="17" t="n"/>
      <c r="J688" s="17" t="n"/>
      <c r="K688" s="5" t="n"/>
      <c r="L688" s="18">
        <f>IF(OR(A688&amp;""="",NOT(ISNUMBER(H688)),NOT(ISNUMBER(I688))),"",IF(K688="ملغي",0,ROUND(H688*I688,2)))</f>
        <v/>
      </c>
      <c r="M688" s="18">
        <f>IF(L688="","",IF(K688="ملغي",0,ROUND(H688*N(J688),2)))</f>
        <v/>
      </c>
      <c r="N688" s="18">
        <f>IF(L688="","",ROUND(L688-M688,2))</f>
        <v/>
      </c>
      <c r="O688" s="18">
        <f>IF(A688&amp;""="","",SUMIFS('الدفعات'!$C$6:$C$2005,'الدفعات'!$B$6:$B$2005,A688&amp;""))</f>
        <v/>
      </c>
      <c r="P688" s="18">
        <f>IF(L688="","",IF(K688="ملغي","",ROUND(L688-O688,2)))</f>
        <v/>
      </c>
      <c r="Q688" s="6">
        <f>IF(A688&amp;""="","",IF(L688="","بيانات ناقصة",IF(K688="ملغي",IF(O688&gt;0,"ملغي - يُراجع المدفوع","ملغي"),IF(P688&gt;0,IF(O688=0,"لم يدفع","دفع جزءًا"),IF(P688&lt;0,"مدفوع زيادة","مسدد")))))</f>
        <v/>
      </c>
      <c r="R688" s="19">
        <f>IF(OR(A688&amp;""="",NOT(ISNUMBER(G688))),"",G688-'الإعدادات'!$B$4)</f>
        <v/>
      </c>
      <c r="S688" s="6">
        <f>IF(OR(R688="",K688="ملغي"),"",IF(N(P688)&lt;=0,"",IF(R688&lt;0,"سافر وعليه متبقي",IF(R688&lt;='الإعدادات'!$B$5,"سفر قريب ومتبقي",""))))</f>
        <v/>
      </c>
      <c r="T688" s="19">
        <f>IF(ISNUMBER(P688),IF(P688&gt;0,COUNTIFS($P$6:$P$1005,"&gt;"&amp;P688)+COUNTIFS($P$6:P688,P688),""),"")</f>
        <v/>
      </c>
    </row>
    <row r="689">
      <c r="A689" s="5" t="n"/>
      <c r="B689" s="13" t="n"/>
      <c r="C689" s="5" t="n"/>
      <c r="D689" s="16" t="n"/>
      <c r="E689" s="5" t="n"/>
      <c r="F689" s="5" t="n"/>
      <c r="G689" s="13" t="n"/>
      <c r="H689" s="14" t="n"/>
      <c r="I689" s="17" t="n"/>
      <c r="J689" s="17" t="n"/>
      <c r="K689" s="5" t="n"/>
      <c r="L689" s="18">
        <f>IF(OR(A689&amp;""="",NOT(ISNUMBER(H689)),NOT(ISNUMBER(I689))),"",IF(K689="ملغي",0,ROUND(H689*I689,2)))</f>
        <v/>
      </c>
      <c r="M689" s="18">
        <f>IF(L689="","",IF(K689="ملغي",0,ROUND(H689*N(J689),2)))</f>
        <v/>
      </c>
      <c r="N689" s="18">
        <f>IF(L689="","",ROUND(L689-M689,2))</f>
        <v/>
      </c>
      <c r="O689" s="18">
        <f>IF(A689&amp;""="","",SUMIFS('الدفعات'!$C$6:$C$2005,'الدفعات'!$B$6:$B$2005,A689&amp;""))</f>
        <v/>
      </c>
      <c r="P689" s="18">
        <f>IF(L689="","",IF(K689="ملغي","",ROUND(L689-O689,2)))</f>
        <v/>
      </c>
      <c r="Q689" s="6">
        <f>IF(A689&amp;""="","",IF(L689="","بيانات ناقصة",IF(K689="ملغي",IF(O689&gt;0,"ملغي - يُراجع المدفوع","ملغي"),IF(P689&gt;0,IF(O689=0,"لم يدفع","دفع جزءًا"),IF(P689&lt;0,"مدفوع زيادة","مسدد")))))</f>
        <v/>
      </c>
      <c r="R689" s="19">
        <f>IF(OR(A689&amp;""="",NOT(ISNUMBER(G689))),"",G689-'الإعدادات'!$B$4)</f>
        <v/>
      </c>
      <c r="S689" s="6">
        <f>IF(OR(R689="",K689="ملغي"),"",IF(N(P689)&lt;=0,"",IF(R689&lt;0,"سافر وعليه متبقي",IF(R689&lt;='الإعدادات'!$B$5,"سفر قريب ومتبقي",""))))</f>
        <v/>
      </c>
      <c r="T689" s="19">
        <f>IF(ISNUMBER(P689),IF(P689&gt;0,COUNTIFS($P$6:$P$1005,"&gt;"&amp;P689)+COUNTIFS($P$6:P689,P689),""),"")</f>
        <v/>
      </c>
    </row>
    <row r="690">
      <c r="A690" s="5" t="n"/>
      <c r="B690" s="13" t="n"/>
      <c r="C690" s="5" t="n"/>
      <c r="D690" s="16" t="n"/>
      <c r="E690" s="5" t="n"/>
      <c r="F690" s="5" t="n"/>
      <c r="G690" s="13" t="n"/>
      <c r="H690" s="14" t="n"/>
      <c r="I690" s="17" t="n"/>
      <c r="J690" s="17" t="n"/>
      <c r="K690" s="5" t="n"/>
      <c r="L690" s="18">
        <f>IF(OR(A690&amp;""="",NOT(ISNUMBER(H690)),NOT(ISNUMBER(I690))),"",IF(K690="ملغي",0,ROUND(H690*I690,2)))</f>
        <v/>
      </c>
      <c r="M690" s="18">
        <f>IF(L690="","",IF(K690="ملغي",0,ROUND(H690*N(J690),2)))</f>
        <v/>
      </c>
      <c r="N690" s="18">
        <f>IF(L690="","",ROUND(L690-M690,2))</f>
        <v/>
      </c>
      <c r="O690" s="18">
        <f>IF(A690&amp;""="","",SUMIFS('الدفعات'!$C$6:$C$2005,'الدفعات'!$B$6:$B$2005,A690&amp;""))</f>
        <v/>
      </c>
      <c r="P690" s="18">
        <f>IF(L690="","",IF(K690="ملغي","",ROUND(L690-O690,2)))</f>
        <v/>
      </c>
      <c r="Q690" s="6">
        <f>IF(A690&amp;""="","",IF(L690="","بيانات ناقصة",IF(K690="ملغي",IF(O690&gt;0,"ملغي - يُراجع المدفوع","ملغي"),IF(P690&gt;0,IF(O690=0,"لم يدفع","دفع جزءًا"),IF(P690&lt;0,"مدفوع زيادة","مسدد")))))</f>
        <v/>
      </c>
      <c r="R690" s="19">
        <f>IF(OR(A690&amp;""="",NOT(ISNUMBER(G690))),"",G690-'الإعدادات'!$B$4)</f>
        <v/>
      </c>
      <c r="S690" s="6">
        <f>IF(OR(R690="",K690="ملغي"),"",IF(N(P690)&lt;=0,"",IF(R690&lt;0,"سافر وعليه متبقي",IF(R690&lt;='الإعدادات'!$B$5,"سفر قريب ومتبقي",""))))</f>
        <v/>
      </c>
      <c r="T690" s="19">
        <f>IF(ISNUMBER(P690),IF(P690&gt;0,COUNTIFS($P$6:$P$1005,"&gt;"&amp;P690)+COUNTIFS($P$6:P690,P690),""),"")</f>
        <v/>
      </c>
    </row>
    <row r="691">
      <c r="A691" s="5" t="n"/>
      <c r="B691" s="13" t="n"/>
      <c r="C691" s="5" t="n"/>
      <c r="D691" s="16" t="n"/>
      <c r="E691" s="5" t="n"/>
      <c r="F691" s="5" t="n"/>
      <c r="G691" s="13" t="n"/>
      <c r="H691" s="14" t="n"/>
      <c r="I691" s="17" t="n"/>
      <c r="J691" s="17" t="n"/>
      <c r="K691" s="5" t="n"/>
      <c r="L691" s="18">
        <f>IF(OR(A691&amp;""="",NOT(ISNUMBER(H691)),NOT(ISNUMBER(I691))),"",IF(K691="ملغي",0,ROUND(H691*I691,2)))</f>
        <v/>
      </c>
      <c r="M691" s="18">
        <f>IF(L691="","",IF(K691="ملغي",0,ROUND(H691*N(J691),2)))</f>
        <v/>
      </c>
      <c r="N691" s="18">
        <f>IF(L691="","",ROUND(L691-M691,2))</f>
        <v/>
      </c>
      <c r="O691" s="18">
        <f>IF(A691&amp;""="","",SUMIFS('الدفعات'!$C$6:$C$2005,'الدفعات'!$B$6:$B$2005,A691&amp;""))</f>
        <v/>
      </c>
      <c r="P691" s="18">
        <f>IF(L691="","",IF(K691="ملغي","",ROUND(L691-O691,2)))</f>
        <v/>
      </c>
      <c r="Q691" s="6">
        <f>IF(A691&amp;""="","",IF(L691="","بيانات ناقصة",IF(K691="ملغي",IF(O691&gt;0,"ملغي - يُراجع المدفوع","ملغي"),IF(P691&gt;0,IF(O691=0,"لم يدفع","دفع جزءًا"),IF(P691&lt;0,"مدفوع زيادة","مسدد")))))</f>
        <v/>
      </c>
      <c r="R691" s="19">
        <f>IF(OR(A691&amp;""="",NOT(ISNUMBER(G691))),"",G691-'الإعدادات'!$B$4)</f>
        <v/>
      </c>
      <c r="S691" s="6">
        <f>IF(OR(R691="",K691="ملغي"),"",IF(N(P691)&lt;=0,"",IF(R691&lt;0,"سافر وعليه متبقي",IF(R691&lt;='الإعدادات'!$B$5,"سفر قريب ومتبقي",""))))</f>
        <v/>
      </c>
      <c r="T691" s="19">
        <f>IF(ISNUMBER(P691),IF(P691&gt;0,COUNTIFS($P$6:$P$1005,"&gt;"&amp;P691)+COUNTIFS($P$6:P691,P691),""),"")</f>
        <v/>
      </c>
    </row>
    <row r="692">
      <c r="A692" s="5" t="n"/>
      <c r="B692" s="13" t="n"/>
      <c r="C692" s="5" t="n"/>
      <c r="D692" s="16" t="n"/>
      <c r="E692" s="5" t="n"/>
      <c r="F692" s="5" t="n"/>
      <c r="G692" s="13" t="n"/>
      <c r="H692" s="14" t="n"/>
      <c r="I692" s="17" t="n"/>
      <c r="J692" s="17" t="n"/>
      <c r="K692" s="5" t="n"/>
      <c r="L692" s="18">
        <f>IF(OR(A692&amp;""="",NOT(ISNUMBER(H692)),NOT(ISNUMBER(I692))),"",IF(K692="ملغي",0,ROUND(H692*I692,2)))</f>
        <v/>
      </c>
      <c r="M692" s="18">
        <f>IF(L692="","",IF(K692="ملغي",0,ROUND(H692*N(J692),2)))</f>
        <v/>
      </c>
      <c r="N692" s="18">
        <f>IF(L692="","",ROUND(L692-M692,2))</f>
        <v/>
      </c>
      <c r="O692" s="18">
        <f>IF(A692&amp;""="","",SUMIFS('الدفعات'!$C$6:$C$2005,'الدفعات'!$B$6:$B$2005,A692&amp;""))</f>
        <v/>
      </c>
      <c r="P692" s="18">
        <f>IF(L692="","",IF(K692="ملغي","",ROUND(L692-O692,2)))</f>
        <v/>
      </c>
      <c r="Q692" s="6">
        <f>IF(A692&amp;""="","",IF(L692="","بيانات ناقصة",IF(K692="ملغي",IF(O692&gt;0,"ملغي - يُراجع المدفوع","ملغي"),IF(P692&gt;0,IF(O692=0,"لم يدفع","دفع جزءًا"),IF(P692&lt;0,"مدفوع زيادة","مسدد")))))</f>
        <v/>
      </c>
      <c r="R692" s="19">
        <f>IF(OR(A692&amp;""="",NOT(ISNUMBER(G692))),"",G692-'الإعدادات'!$B$4)</f>
        <v/>
      </c>
      <c r="S692" s="6">
        <f>IF(OR(R692="",K692="ملغي"),"",IF(N(P692)&lt;=0,"",IF(R692&lt;0,"سافر وعليه متبقي",IF(R692&lt;='الإعدادات'!$B$5,"سفر قريب ومتبقي",""))))</f>
        <v/>
      </c>
      <c r="T692" s="19">
        <f>IF(ISNUMBER(P692),IF(P692&gt;0,COUNTIFS($P$6:$P$1005,"&gt;"&amp;P692)+COUNTIFS($P$6:P692,P692),""),"")</f>
        <v/>
      </c>
    </row>
    <row r="693">
      <c r="A693" s="5" t="n"/>
      <c r="B693" s="13" t="n"/>
      <c r="C693" s="5" t="n"/>
      <c r="D693" s="16" t="n"/>
      <c r="E693" s="5" t="n"/>
      <c r="F693" s="5" t="n"/>
      <c r="G693" s="13" t="n"/>
      <c r="H693" s="14" t="n"/>
      <c r="I693" s="17" t="n"/>
      <c r="J693" s="17" t="n"/>
      <c r="K693" s="5" t="n"/>
      <c r="L693" s="18">
        <f>IF(OR(A693&amp;""="",NOT(ISNUMBER(H693)),NOT(ISNUMBER(I693))),"",IF(K693="ملغي",0,ROUND(H693*I693,2)))</f>
        <v/>
      </c>
      <c r="M693" s="18">
        <f>IF(L693="","",IF(K693="ملغي",0,ROUND(H693*N(J693),2)))</f>
        <v/>
      </c>
      <c r="N693" s="18">
        <f>IF(L693="","",ROUND(L693-M693,2))</f>
        <v/>
      </c>
      <c r="O693" s="18">
        <f>IF(A693&amp;""="","",SUMIFS('الدفعات'!$C$6:$C$2005,'الدفعات'!$B$6:$B$2005,A693&amp;""))</f>
        <v/>
      </c>
      <c r="P693" s="18">
        <f>IF(L693="","",IF(K693="ملغي","",ROUND(L693-O693,2)))</f>
        <v/>
      </c>
      <c r="Q693" s="6">
        <f>IF(A693&amp;""="","",IF(L693="","بيانات ناقصة",IF(K693="ملغي",IF(O693&gt;0,"ملغي - يُراجع المدفوع","ملغي"),IF(P693&gt;0,IF(O693=0,"لم يدفع","دفع جزءًا"),IF(P693&lt;0,"مدفوع زيادة","مسدد")))))</f>
        <v/>
      </c>
      <c r="R693" s="19">
        <f>IF(OR(A693&amp;""="",NOT(ISNUMBER(G693))),"",G693-'الإعدادات'!$B$4)</f>
        <v/>
      </c>
      <c r="S693" s="6">
        <f>IF(OR(R693="",K693="ملغي"),"",IF(N(P693)&lt;=0,"",IF(R693&lt;0,"سافر وعليه متبقي",IF(R693&lt;='الإعدادات'!$B$5,"سفر قريب ومتبقي",""))))</f>
        <v/>
      </c>
      <c r="T693" s="19">
        <f>IF(ISNUMBER(P693),IF(P693&gt;0,COUNTIFS($P$6:$P$1005,"&gt;"&amp;P693)+COUNTIFS($P$6:P693,P693),""),"")</f>
        <v/>
      </c>
    </row>
    <row r="694">
      <c r="A694" s="5" t="n"/>
      <c r="B694" s="13" t="n"/>
      <c r="C694" s="5" t="n"/>
      <c r="D694" s="16" t="n"/>
      <c r="E694" s="5" t="n"/>
      <c r="F694" s="5" t="n"/>
      <c r="G694" s="13" t="n"/>
      <c r="H694" s="14" t="n"/>
      <c r="I694" s="17" t="n"/>
      <c r="J694" s="17" t="n"/>
      <c r="K694" s="5" t="n"/>
      <c r="L694" s="18">
        <f>IF(OR(A694&amp;""="",NOT(ISNUMBER(H694)),NOT(ISNUMBER(I694))),"",IF(K694="ملغي",0,ROUND(H694*I694,2)))</f>
        <v/>
      </c>
      <c r="M694" s="18">
        <f>IF(L694="","",IF(K694="ملغي",0,ROUND(H694*N(J694),2)))</f>
        <v/>
      </c>
      <c r="N694" s="18">
        <f>IF(L694="","",ROUND(L694-M694,2))</f>
        <v/>
      </c>
      <c r="O694" s="18">
        <f>IF(A694&amp;""="","",SUMIFS('الدفعات'!$C$6:$C$2005,'الدفعات'!$B$6:$B$2005,A694&amp;""))</f>
        <v/>
      </c>
      <c r="P694" s="18">
        <f>IF(L694="","",IF(K694="ملغي","",ROUND(L694-O694,2)))</f>
        <v/>
      </c>
      <c r="Q694" s="6">
        <f>IF(A694&amp;""="","",IF(L694="","بيانات ناقصة",IF(K694="ملغي",IF(O694&gt;0,"ملغي - يُراجع المدفوع","ملغي"),IF(P694&gt;0,IF(O694=0,"لم يدفع","دفع جزءًا"),IF(P694&lt;0,"مدفوع زيادة","مسدد")))))</f>
        <v/>
      </c>
      <c r="R694" s="19">
        <f>IF(OR(A694&amp;""="",NOT(ISNUMBER(G694))),"",G694-'الإعدادات'!$B$4)</f>
        <v/>
      </c>
      <c r="S694" s="6">
        <f>IF(OR(R694="",K694="ملغي"),"",IF(N(P694)&lt;=0,"",IF(R694&lt;0,"سافر وعليه متبقي",IF(R694&lt;='الإعدادات'!$B$5,"سفر قريب ومتبقي",""))))</f>
        <v/>
      </c>
      <c r="T694" s="19">
        <f>IF(ISNUMBER(P694),IF(P694&gt;0,COUNTIFS($P$6:$P$1005,"&gt;"&amp;P694)+COUNTIFS($P$6:P694,P694),""),"")</f>
        <v/>
      </c>
    </row>
    <row r="695">
      <c r="A695" s="5" t="n"/>
      <c r="B695" s="13" t="n"/>
      <c r="C695" s="5" t="n"/>
      <c r="D695" s="16" t="n"/>
      <c r="E695" s="5" t="n"/>
      <c r="F695" s="5" t="n"/>
      <c r="G695" s="13" t="n"/>
      <c r="H695" s="14" t="n"/>
      <c r="I695" s="17" t="n"/>
      <c r="J695" s="17" t="n"/>
      <c r="K695" s="5" t="n"/>
      <c r="L695" s="18">
        <f>IF(OR(A695&amp;""="",NOT(ISNUMBER(H695)),NOT(ISNUMBER(I695))),"",IF(K695="ملغي",0,ROUND(H695*I695,2)))</f>
        <v/>
      </c>
      <c r="M695" s="18">
        <f>IF(L695="","",IF(K695="ملغي",0,ROUND(H695*N(J695),2)))</f>
        <v/>
      </c>
      <c r="N695" s="18">
        <f>IF(L695="","",ROUND(L695-M695,2))</f>
        <v/>
      </c>
      <c r="O695" s="18">
        <f>IF(A695&amp;""="","",SUMIFS('الدفعات'!$C$6:$C$2005,'الدفعات'!$B$6:$B$2005,A695&amp;""))</f>
        <v/>
      </c>
      <c r="P695" s="18">
        <f>IF(L695="","",IF(K695="ملغي","",ROUND(L695-O695,2)))</f>
        <v/>
      </c>
      <c r="Q695" s="6">
        <f>IF(A695&amp;""="","",IF(L695="","بيانات ناقصة",IF(K695="ملغي",IF(O695&gt;0,"ملغي - يُراجع المدفوع","ملغي"),IF(P695&gt;0,IF(O695=0,"لم يدفع","دفع جزءًا"),IF(P695&lt;0,"مدفوع زيادة","مسدد")))))</f>
        <v/>
      </c>
      <c r="R695" s="19">
        <f>IF(OR(A695&amp;""="",NOT(ISNUMBER(G695))),"",G695-'الإعدادات'!$B$4)</f>
        <v/>
      </c>
      <c r="S695" s="6">
        <f>IF(OR(R695="",K695="ملغي"),"",IF(N(P695)&lt;=0,"",IF(R695&lt;0,"سافر وعليه متبقي",IF(R695&lt;='الإعدادات'!$B$5,"سفر قريب ومتبقي",""))))</f>
        <v/>
      </c>
      <c r="T695" s="19">
        <f>IF(ISNUMBER(P695),IF(P695&gt;0,COUNTIFS($P$6:$P$1005,"&gt;"&amp;P695)+COUNTIFS($P$6:P695,P695),""),"")</f>
        <v/>
      </c>
    </row>
    <row r="696">
      <c r="A696" s="5" t="n"/>
      <c r="B696" s="13" t="n"/>
      <c r="C696" s="5" t="n"/>
      <c r="D696" s="16" t="n"/>
      <c r="E696" s="5" t="n"/>
      <c r="F696" s="5" t="n"/>
      <c r="G696" s="13" t="n"/>
      <c r="H696" s="14" t="n"/>
      <c r="I696" s="17" t="n"/>
      <c r="J696" s="17" t="n"/>
      <c r="K696" s="5" t="n"/>
      <c r="L696" s="18">
        <f>IF(OR(A696&amp;""="",NOT(ISNUMBER(H696)),NOT(ISNUMBER(I696))),"",IF(K696="ملغي",0,ROUND(H696*I696,2)))</f>
        <v/>
      </c>
      <c r="M696" s="18">
        <f>IF(L696="","",IF(K696="ملغي",0,ROUND(H696*N(J696),2)))</f>
        <v/>
      </c>
      <c r="N696" s="18">
        <f>IF(L696="","",ROUND(L696-M696,2))</f>
        <v/>
      </c>
      <c r="O696" s="18">
        <f>IF(A696&amp;""="","",SUMIFS('الدفعات'!$C$6:$C$2005,'الدفعات'!$B$6:$B$2005,A696&amp;""))</f>
        <v/>
      </c>
      <c r="P696" s="18">
        <f>IF(L696="","",IF(K696="ملغي","",ROUND(L696-O696,2)))</f>
        <v/>
      </c>
      <c r="Q696" s="6">
        <f>IF(A696&amp;""="","",IF(L696="","بيانات ناقصة",IF(K696="ملغي",IF(O696&gt;0,"ملغي - يُراجع المدفوع","ملغي"),IF(P696&gt;0,IF(O696=0,"لم يدفع","دفع جزءًا"),IF(P696&lt;0,"مدفوع زيادة","مسدد")))))</f>
        <v/>
      </c>
      <c r="R696" s="19">
        <f>IF(OR(A696&amp;""="",NOT(ISNUMBER(G696))),"",G696-'الإعدادات'!$B$4)</f>
        <v/>
      </c>
      <c r="S696" s="6">
        <f>IF(OR(R696="",K696="ملغي"),"",IF(N(P696)&lt;=0,"",IF(R696&lt;0,"سافر وعليه متبقي",IF(R696&lt;='الإعدادات'!$B$5,"سفر قريب ومتبقي",""))))</f>
        <v/>
      </c>
      <c r="T696" s="19">
        <f>IF(ISNUMBER(P696),IF(P696&gt;0,COUNTIFS($P$6:$P$1005,"&gt;"&amp;P696)+COUNTIFS($P$6:P696,P696),""),"")</f>
        <v/>
      </c>
    </row>
    <row r="697">
      <c r="A697" s="5" t="n"/>
      <c r="B697" s="13" t="n"/>
      <c r="C697" s="5" t="n"/>
      <c r="D697" s="16" t="n"/>
      <c r="E697" s="5" t="n"/>
      <c r="F697" s="5" t="n"/>
      <c r="G697" s="13" t="n"/>
      <c r="H697" s="14" t="n"/>
      <c r="I697" s="17" t="n"/>
      <c r="J697" s="17" t="n"/>
      <c r="K697" s="5" t="n"/>
      <c r="L697" s="18">
        <f>IF(OR(A697&amp;""="",NOT(ISNUMBER(H697)),NOT(ISNUMBER(I697))),"",IF(K697="ملغي",0,ROUND(H697*I697,2)))</f>
        <v/>
      </c>
      <c r="M697" s="18">
        <f>IF(L697="","",IF(K697="ملغي",0,ROUND(H697*N(J697),2)))</f>
        <v/>
      </c>
      <c r="N697" s="18">
        <f>IF(L697="","",ROUND(L697-M697,2))</f>
        <v/>
      </c>
      <c r="O697" s="18">
        <f>IF(A697&amp;""="","",SUMIFS('الدفعات'!$C$6:$C$2005,'الدفعات'!$B$6:$B$2005,A697&amp;""))</f>
        <v/>
      </c>
      <c r="P697" s="18">
        <f>IF(L697="","",IF(K697="ملغي","",ROUND(L697-O697,2)))</f>
        <v/>
      </c>
      <c r="Q697" s="6">
        <f>IF(A697&amp;""="","",IF(L697="","بيانات ناقصة",IF(K697="ملغي",IF(O697&gt;0,"ملغي - يُراجع المدفوع","ملغي"),IF(P697&gt;0,IF(O697=0,"لم يدفع","دفع جزءًا"),IF(P697&lt;0,"مدفوع زيادة","مسدد")))))</f>
        <v/>
      </c>
      <c r="R697" s="19">
        <f>IF(OR(A697&amp;""="",NOT(ISNUMBER(G697))),"",G697-'الإعدادات'!$B$4)</f>
        <v/>
      </c>
      <c r="S697" s="6">
        <f>IF(OR(R697="",K697="ملغي"),"",IF(N(P697)&lt;=0,"",IF(R697&lt;0,"سافر وعليه متبقي",IF(R697&lt;='الإعدادات'!$B$5,"سفر قريب ومتبقي",""))))</f>
        <v/>
      </c>
      <c r="T697" s="19">
        <f>IF(ISNUMBER(P697),IF(P697&gt;0,COUNTIFS($P$6:$P$1005,"&gt;"&amp;P697)+COUNTIFS($P$6:P697,P697),""),"")</f>
        <v/>
      </c>
    </row>
    <row r="698">
      <c r="A698" s="5" t="n"/>
      <c r="B698" s="13" t="n"/>
      <c r="C698" s="5" t="n"/>
      <c r="D698" s="16" t="n"/>
      <c r="E698" s="5" t="n"/>
      <c r="F698" s="5" t="n"/>
      <c r="G698" s="13" t="n"/>
      <c r="H698" s="14" t="n"/>
      <c r="I698" s="17" t="n"/>
      <c r="J698" s="17" t="n"/>
      <c r="K698" s="5" t="n"/>
      <c r="L698" s="18">
        <f>IF(OR(A698&amp;""="",NOT(ISNUMBER(H698)),NOT(ISNUMBER(I698))),"",IF(K698="ملغي",0,ROUND(H698*I698,2)))</f>
        <v/>
      </c>
      <c r="M698" s="18">
        <f>IF(L698="","",IF(K698="ملغي",0,ROUND(H698*N(J698),2)))</f>
        <v/>
      </c>
      <c r="N698" s="18">
        <f>IF(L698="","",ROUND(L698-M698,2))</f>
        <v/>
      </c>
      <c r="O698" s="18">
        <f>IF(A698&amp;""="","",SUMIFS('الدفعات'!$C$6:$C$2005,'الدفعات'!$B$6:$B$2005,A698&amp;""))</f>
        <v/>
      </c>
      <c r="P698" s="18">
        <f>IF(L698="","",IF(K698="ملغي","",ROUND(L698-O698,2)))</f>
        <v/>
      </c>
      <c r="Q698" s="6">
        <f>IF(A698&amp;""="","",IF(L698="","بيانات ناقصة",IF(K698="ملغي",IF(O698&gt;0,"ملغي - يُراجع المدفوع","ملغي"),IF(P698&gt;0,IF(O698=0,"لم يدفع","دفع جزءًا"),IF(P698&lt;0,"مدفوع زيادة","مسدد")))))</f>
        <v/>
      </c>
      <c r="R698" s="19">
        <f>IF(OR(A698&amp;""="",NOT(ISNUMBER(G698))),"",G698-'الإعدادات'!$B$4)</f>
        <v/>
      </c>
      <c r="S698" s="6">
        <f>IF(OR(R698="",K698="ملغي"),"",IF(N(P698)&lt;=0,"",IF(R698&lt;0,"سافر وعليه متبقي",IF(R698&lt;='الإعدادات'!$B$5,"سفر قريب ومتبقي",""))))</f>
        <v/>
      </c>
      <c r="T698" s="19">
        <f>IF(ISNUMBER(P698),IF(P698&gt;0,COUNTIFS($P$6:$P$1005,"&gt;"&amp;P698)+COUNTIFS($P$6:P698,P698),""),"")</f>
        <v/>
      </c>
    </row>
    <row r="699">
      <c r="A699" s="5" t="n"/>
      <c r="B699" s="13" t="n"/>
      <c r="C699" s="5" t="n"/>
      <c r="D699" s="16" t="n"/>
      <c r="E699" s="5" t="n"/>
      <c r="F699" s="5" t="n"/>
      <c r="G699" s="13" t="n"/>
      <c r="H699" s="14" t="n"/>
      <c r="I699" s="17" t="n"/>
      <c r="J699" s="17" t="n"/>
      <c r="K699" s="5" t="n"/>
      <c r="L699" s="18">
        <f>IF(OR(A699&amp;""="",NOT(ISNUMBER(H699)),NOT(ISNUMBER(I699))),"",IF(K699="ملغي",0,ROUND(H699*I699,2)))</f>
        <v/>
      </c>
      <c r="M699" s="18">
        <f>IF(L699="","",IF(K699="ملغي",0,ROUND(H699*N(J699),2)))</f>
        <v/>
      </c>
      <c r="N699" s="18">
        <f>IF(L699="","",ROUND(L699-M699,2))</f>
        <v/>
      </c>
      <c r="O699" s="18">
        <f>IF(A699&amp;""="","",SUMIFS('الدفعات'!$C$6:$C$2005,'الدفعات'!$B$6:$B$2005,A699&amp;""))</f>
        <v/>
      </c>
      <c r="P699" s="18">
        <f>IF(L699="","",IF(K699="ملغي","",ROUND(L699-O699,2)))</f>
        <v/>
      </c>
      <c r="Q699" s="6">
        <f>IF(A699&amp;""="","",IF(L699="","بيانات ناقصة",IF(K699="ملغي",IF(O699&gt;0,"ملغي - يُراجع المدفوع","ملغي"),IF(P699&gt;0,IF(O699=0,"لم يدفع","دفع جزءًا"),IF(P699&lt;0,"مدفوع زيادة","مسدد")))))</f>
        <v/>
      </c>
      <c r="R699" s="19">
        <f>IF(OR(A699&amp;""="",NOT(ISNUMBER(G699))),"",G699-'الإعدادات'!$B$4)</f>
        <v/>
      </c>
      <c r="S699" s="6">
        <f>IF(OR(R699="",K699="ملغي"),"",IF(N(P699)&lt;=0,"",IF(R699&lt;0,"سافر وعليه متبقي",IF(R699&lt;='الإعدادات'!$B$5,"سفر قريب ومتبقي",""))))</f>
        <v/>
      </c>
      <c r="T699" s="19">
        <f>IF(ISNUMBER(P699),IF(P699&gt;0,COUNTIFS($P$6:$P$1005,"&gt;"&amp;P699)+COUNTIFS($P$6:P699,P699),""),"")</f>
        <v/>
      </c>
    </row>
    <row r="700">
      <c r="A700" s="5" t="n"/>
      <c r="B700" s="13" t="n"/>
      <c r="C700" s="5" t="n"/>
      <c r="D700" s="16" t="n"/>
      <c r="E700" s="5" t="n"/>
      <c r="F700" s="5" t="n"/>
      <c r="G700" s="13" t="n"/>
      <c r="H700" s="14" t="n"/>
      <c r="I700" s="17" t="n"/>
      <c r="J700" s="17" t="n"/>
      <c r="K700" s="5" t="n"/>
      <c r="L700" s="18">
        <f>IF(OR(A700&amp;""="",NOT(ISNUMBER(H700)),NOT(ISNUMBER(I700))),"",IF(K700="ملغي",0,ROUND(H700*I700,2)))</f>
        <v/>
      </c>
      <c r="M700" s="18">
        <f>IF(L700="","",IF(K700="ملغي",0,ROUND(H700*N(J700),2)))</f>
        <v/>
      </c>
      <c r="N700" s="18">
        <f>IF(L700="","",ROUND(L700-M700,2))</f>
        <v/>
      </c>
      <c r="O700" s="18">
        <f>IF(A700&amp;""="","",SUMIFS('الدفعات'!$C$6:$C$2005,'الدفعات'!$B$6:$B$2005,A700&amp;""))</f>
        <v/>
      </c>
      <c r="P700" s="18">
        <f>IF(L700="","",IF(K700="ملغي","",ROUND(L700-O700,2)))</f>
        <v/>
      </c>
      <c r="Q700" s="6">
        <f>IF(A700&amp;""="","",IF(L700="","بيانات ناقصة",IF(K700="ملغي",IF(O700&gt;0,"ملغي - يُراجع المدفوع","ملغي"),IF(P700&gt;0,IF(O700=0,"لم يدفع","دفع جزءًا"),IF(P700&lt;0,"مدفوع زيادة","مسدد")))))</f>
        <v/>
      </c>
      <c r="R700" s="19">
        <f>IF(OR(A700&amp;""="",NOT(ISNUMBER(G700))),"",G700-'الإعدادات'!$B$4)</f>
        <v/>
      </c>
      <c r="S700" s="6">
        <f>IF(OR(R700="",K700="ملغي"),"",IF(N(P700)&lt;=0,"",IF(R700&lt;0,"سافر وعليه متبقي",IF(R700&lt;='الإعدادات'!$B$5,"سفر قريب ومتبقي",""))))</f>
        <v/>
      </c>
      <c r="T700" s="19">
        <f>IF(ISNUMBER(P700),IF(P700&gt;0,COUNTIFS($P$6:$P$1005,"&gt;"&amp;P700)+COUNTIFS($P$6:P700,P700),""),"")</f>
        <v/>
      </c>
    </row>
    <row r="701">
      <c r="A701" s="5" t="n"/>
      <c r="B701" s="13" t="n"/>
      <c r="C701" s="5" t="n"/>
      <c r="D701" s="16" t="n"/>
      <c r="E701" s="5" t="n"/>
      <c r="F701" s="5" t="n"/>
      <c r="G701" s="13" t="n"/>
      <c r="H701" s="14" t="n"/>
      <c r="I701" s="17" t="n"/>
      <c r="J701" s="17" t="n"/>
      <c r="K701" s="5" t="n"/>
      <c r="L701" s="18">
        <f>IF(OR(A701&amp;""="",NOT(ISNUMBER(H701)),NOT(ISNUMBER(I701))),"",IF(K701="ملغي",0,ROUND(H701*I701,2)))</f>
        <v/>
      </c>
      <c r="M701" s="18">
        <f>IF(L701="","",IF(K701="ملغي",0,ROUND(H701*N(J701),2)))</f>
        <v/>
      </c>
      <c r="N701" s="18">
        <f>IF(L701="","",ROUND(L701-M701,2))</f>
        <v/>
      </c>
      <c r="O701" s="18">
        <f>IF(A701&amp;""="","",SUMIFS('الدفعات'!$C$6:$C$2005,'الدفعات'!$B$6:$B$2005,A701&amp;""))</f>
        <v/>
      </c>
      <c r="P701" s="18">
        <f>IF(L701="","",IF(K701="ملغي","",ROUND(L701-O701,2)))</f>
        <v/>
      </c>
      <c r="Q701" s="6">
        <f>IF(A701&amp;""="","",IF(L701="","بيانات ناقصة",IF(K701="ملغي",IF(O701&gt;0,"ملغي - يُراجع المدفوع","ملغي"),IF(P701&gt;0,IF(O701=0,"لم يدفع","دفع جزءًا"),IF(P701&lt;0,"مدفوع زيادة","مسدد")))))</f>
        <v/>
      </c>
      <c r="R701" s="19">
        <f>IF(OR(A701&amp;""="",NOT(ISNUMBER(G701))),"",G701-'الإعدادات'!$B$4)</f>
        <v/>
      </c>
      <c r="S701" s="6">
        <f>IF(OR(R701="",K701="ملغي"),"",IF(N(P701)&lt;=0,"",IF(R701&lt;0,"سافر وعليه متبقي",IF(R701&lt;='الإعدادات'!$B$5,"سفر قريب ومتبقي",""))))</f>
        <v/>
      </c>
      <c r="T701" s="19">
        <f>IF(ISNUMBER(P701),IF(P701&gt;0,COUNTIFS($P$6:$P$1005,"&gt;"&amp;P701)+COUNTIFS($P$6:P701,P701),""),"")</f>
        <v/>
      </c>
    </row>
    <row r="702">
      <c r="A702" s="5" t="n"/>
      <c r="B702" s="13" t="n"/>
      <c r="C702" s="5" t="n"/>
      <c r="D702" s="16" t="n"/>
      <c r="E702" s="5" t="n"/>
      <c r="F702" s="5" t="n"/>
      <c r="G702" s="13" t="n"/>
      <c r="H702" s="14" t="n"/>
      <c r="I702" s="17" t="n"/>
      <c r="J702" s="17" t="n"/>
      <c r="K702" s="5" t="n"/>
      <c r="L702" s="18">
        <f>IF(OR(A702&amp;""="",NOT(ISNUMBER(H702)),NOT(ISNUMBER(I702))),"",IF(K702="ملغي",0,ROUND(H702*I702,2)))</f>
        <v/>
      </c>
      <c r="M702" s="18">
        <f>IF(L702="","",IF(K702="ملغي",0,ROUND(H702*N(J702),2)))</f>
        <v/>
      </c>
      <c r="N702" s="18">
        <f>IF(L702="","",ROUND(L702-M702,2))</f>
        <v/>
      </c>
      <c r="O702" s="18">
        <f>IF(A702&amp;""="","",SUMIFS('الدفعات'!$C$6:$C$2005,'الدفعات'!$B$6:$B$2005,A702&amp;""))</f>
        <v/>
      </c>
      <c r="P702" s="18">
        <f>IF(L702="","",IF(K702="ملغي","",ROUND(L702-O702,2)))</f>
        <v/>
      </c>
      <c r="Q702" s="6">
        <f>IF(A702&amp;""="","",IF(L702="","بيانات ناقصة",IF(K702="ملغي",IF(O702&gt;0,"ملغي - يُراجع المدفوع","ملغي"),IF(P702&gt;0,IF(O702=0,"لم يدفع","دفع جزءًا"),IF(P702&lt;0,"مدفوع زيادة","مسدد")))))</f>
        <v/>
      </c>
      <c r="R702" s="19">
        <f>IF(OR(A702&amp;""="",NOT(ISNUMBER(G702))),"",G702-'الإعدادات'!$B$4)</f>
        <v/>
      </c>
      <c r="S702" s="6">
        <f>IF(OR(R702="",K702="ملغي"),"",IF(N(P702)&lt;=0,"",IF(R702&lt;0,"سافر وعليه متبقي",IF(R702&lt;='الإعدادات'!$B$5,"سفر قريب ومتبقي",""))))</f>
        <v/>
      </c>
      <c r="T702" s="19">
        <f>IF(ISNUMBER(P702),IF(P702&gt;0,COUNTIFS($P$6:$P$1005,"&gt;"&amp;P702)+COUNTIFS($P$6:P702,P702),""),"")</f>
        <v/>
      </c>
    </row>
    <row r="703">
      <c r="A703" s="5" t="n"/>
      <c r="B703" s="13" t="n"/>
      <c r="C703" s="5" t="n"/>
      <c r="D703" s="16" t="n"/>
      <c r="E703" s="5" t="n"/>
      <c r="F703" s="5" t="n"/>
      <c r="G703" s="13" t="n"/>
      <c r="H703" s="14" t="n"/>
      <c r="I703" s="17" t="n"/>
      <c r="J703" s="17" t="n"/>
      <c r="K703" s="5" t="n"/>
      <c r="L703" s="18">
        <f>IF(OR(A703&amp;""="",NOT(ISNUMBER(H703)),NOT(ISNUMBER(I703))),"",IF(K703="ملغي",0,ROUND(H703*I703,2)))</f>
        <v/>
      </c>
      <c r="M703" s="18">
        <f>IF(L703="","",IF(K703="ملغي",0,ROUND(H703*N(J703),2)))</f>
        <v/>
      </c>
      <c r="N703" s="18">
        <f>IF(L703="","",ROUND(L703-M703,2))</f>
        <v/>
      </c>
      <c r="O703" s="18">
        <f>IF(A703&amp;""="","",SUMIFS('الدفعات'!$C$6:$C$2005,'الدفعات'!$B$6:$B$2005,A703&amp;""))</f>
        <v/>
      </c>
      <c r="P703" s="18">
        <f>IF(L703="","",IF(K703="ملغي","",ROUND(L703-O703,2)))</f>
        <v/>
      </c>
      <c r="Q703" s="6">
        <f>IF(A703&amp;""="","",IF(L703="","بيانات ناقصة",IF(K703="ملغي",IF(O703&gt;0,"ملغي - يُراجع المدفوع","ملغي"),IF(P703&gt;0,IF(O703=0,"لم يدفع","دفع جزءًا"),IF(P703&lt;0,"مدفوع زيادة","مسدد")))))</f>
        <v/>
      </c>
      <c r="R703" s="19">
        <f>IF(OR(A703&amp;""="",NOT(ISNUMBER(G703))),"",G703-'الإعدادات'!$B$4)</f>
        <v/>
      </c>
      <c r="S703" s="6">
        <f>IF(OR(R703="",K703="ملغي"),"",IF(N(P703)&lt;=0,"",IF(R703&lt;0,"سافر وعليه متبقي",IF(R703&lt;='الإعدادات'!$B$5,"سفر قريب ومتبقي",""))))</f>
        <v/>
      </c>
      <c r="T703" s="19">
        <f>IF(ISNUMBER(P703),IF(P703&gt;0,COUNTIFS($P$6:$P$1005,"&gt;"&amp;P703)+COUNTIFS($P$6:P703,P703),""),"")</f>
        <v/>
      </c>
    </row>
    <row r="704">
      <c r="A704" s="5" t="n"/>
      <c r="B704" s="13" t="n"/>
      <c r="C704" s="5" t="n"/>
      <c r="D704" s="16" t="n"/>
      <c r="E704" s="5" t="n"/>
      <c r="F704" s="5" t="n"/>
      <c r="G704" s="13" t="n"/>
      <c r="H704" s="14" t="n"/>
      <c r="I704" s="17" t="n"/>
      <c r="J704" s="17" t="n"/>
      <c r="K704" s="5" t="n"/>
      <c r="L704" s="18">
        <f>IF(OR(A704&amp;""="",NOT(ISNUMBER(H704)),NOT(ISNUMBER(I704))),"",IF(K704="ملغي",0,ROUND(H704*I704,2)))</f>
        <v/>
      </c>
      <c r="M704" s="18">
        <f>IF(L704="","",IF(K704="ملغي",0,ROUND(H704*N(J704),2)))</f>
        <v/>
      </c>
      <c r="N704" s="18">
        <f>IF(L704="","",ROUND(L704-M704,2))</f>
        <v/>
      </c>
      <c r="O704" s="18">
        <f>IF(A704&amp;""="","",SUMIFS('الدفعات'!$C$6:$C$2005,'الدفعات'!$B$6:$B$2005,A704&amp;""))</f>
        <v/>
      </c>
      <c r="P704" s="18">
        <f>IF(L704="","",IF(K704="ملغي","",ROUND(L704-O704,2)))</f>
        <v/>
      </c>
      <c r="Q704" s="6">
        <f>IF(A704&amp;""="","",IF(L704="","بيانات ناقصة",IF(K704="ملغي",IF(O704&gt;0,"ملغي - يُراجع المدفوع","ملغي"),IF(P704&gt;0,IF(O704=0,"لم يدفع","دفع جزءًا"),IF(P704&lt;0,"مدفوع زيادة","مسدد")))))</f>
        <v/>
      </c>
      <c r="R704" s="19">
        <f>IF(OR(A704&amp;""="",NOT(ISNUMBER(G704))),"",G704-'الإعدادات'!$B$4)</f>
        <v/>
      </c>
      <c r="S704" s="6">
        <f>IF(OR(R704="",K704="ملغي"),"",IF(N(P704)&lt;=0,"",IF(R704&lt;0,"سافر وعليه متبقي",IF(R704&lt;='الإعدادات'!$B$5,"سفر قريب ومتبقي",""))))</f>
        <v/>
      </c>
      <c r="T704" s="19">
        <f>IF(ISNUMBER(P704),IF(P704&gt;0,COUNTIFS($P$6:$P$1005,"&gt;"&amp;P704)+COUNTIFS($P$6:P704,P704),""),"")</f>
        <v/>
      </c>
    </row>
    <row r="705">
      <c r="A705" s="5" t="n"/>
      <c r="B705" s="13" t="n"/>
      <c r="C705" s="5" t="n"/>
      <c r="D705" s="16" t="n"/>
      <c r="E705" s="5" t="n"/>
      <c r="F705" s="5" t="n"/>
      <c r="G705" s="13" t="n"/>
      <c r="H705" s="14" t="n"/>
      <c r="I705" s="17" t="n"/>
      <c r="J705" s="17" t="n"/>
      <c r="K705" s="5" t="n"/>
      <c r="L705" s="18">
        <f>IF(OR(A705&amp;""="",NOT(ISNUMBER(H705)),NOT(ISNUMBER(I705))),"",IF(K705="ملغي",0,ROUND(H705*I705,2)))</f>
        <v/>
      </c>
      <c r="M705" s="18">
        <f>IF(L705="","",IF(K705="ملغي",0,ROUND(H705*N(J705),2)))</f>
        <v/>
      </c>
      <c r="N705" s="18">
        <f>IF(L705="","",ROUND(L705-M705,2))</f>
        <v/>
      </c>
      <c r="O705" s="18">
        <f>IF(A705&amp;""="","",SUMIFS('الدفعات'!$C$6:$C$2005,'الدفعات'!$B$6:$B$2005,A705&amp;""))</f>
        <v/>
      </c>
      <c r="P705" s="18">
        <f>IF(L705="","",IF(K705="ملغي","",ROUND(L705-O705,2)))</f>
        <v/>
      </c>
      <c r="Q705" s="6">
        <f>IF(A705&amp;""="","",IF(L705="","بيانات ناقصة",IF(K705="ملغي",IF(O705&gt;0,"ملغي - يُراجع المدفوع","ملغي"),IF(P705&gt;0,IF(O705=0,"لم يدفع","دفع جزءًا"),IF(P705&lt;0,"مدفوع زيادة","مسدد")))))</f>
        <v/>
      </c>
      <c r="R705" s="19">
        <f>IF(OR(A705&amp;""="",NOT(ISNUMBER(G705))),"",G705-'الإعدادات'!$B$4)</f>
        <v/>
      </c>
      <c r="S705" s="6">
        <f>IF(OR(R705="",K705="ملغي"),"",IF(N(P705)&lt;=0,"",IF(R705&lt;0,"سافر وعليه متبقي",IF(R705&lt;='الإعدادات'!$B$5,"سفر قريب ومتبقي",""))))</f>
        <v/>
      </c>
      <c r="T705" s="19">
        <f>IF(ISNUMBER(P705),IF(P705&gt;0,COUNTIFS($P$6:$P$1005,"&gt;"&amp;P705)+COUNTIFS($P$6:P705,P705),""),"")</f>
        <v/>
      </c>
    </row>
    <row r="706">
      <c r="A706" s="5" t="n"/>
      <c r="B706" s="13" t="n"/>
      <c r="C706" s="5" t="n"/>
      <c r="D706" s="16" t="n"/>
      <c r="E706" s="5" t="n"/>
      <c r="F706" s="5" t="n"/>
      <c r="G706" s="13" t="n"/>
      <c r="H706" s="14" t="n"/>
      <c r="I706" s="17" t="n"/>
      <c r="J706" s="17" t="n"/>
      <c r="K706" s="5" t="n"/>
      <c r="L706" s="18">
        <f>IF(OR(A706&amp;""="",NOT(ISNUMBER(H706)),NOT(ISNUMBER(I706))),"",IF(K706="ملغي",0,ROUND(H706*I706,2)))</f>
        <v/>
      </c>
      <c r="M706" s="18">
        <f>IF(L706="","",IF(K706="ملغي",0,ROUND(H706*N(J706),2)))</f>
        <v/>
      </c>
      <c r="N706" s="18">
        <f>IF(L706="","",ROUND(L706-M706,2))</f>
        <v/>
      </c>
      <c r="O706" s="18">
        <f>IF(A706&amp;""="","",SUMIFS('الدفعات'!$C$6:$C$2005,'الدفعات'!$B$6:$B$2005,A706&amp;""))</f>
        <v/>
      </c>
      <c r="P706" s="18">
        <f>IF(L706="","",IF(K706="ملغي","",ROUND(L706-O706,2)))</f>
        <v/>
      </c>
      <c r="Q706" s="6">
        <f>IF(A706&amp;""="","",IF(L706="","بيانات ناقصة",IF(K706="ملغي",IF(O706&gt;0,"ملغي - يُراجع المدفوع","ملغي"),IF(P706&gt;0,IF(O706=0,"لم يدفع","دفع جزءًا"),IF(P706&lt;0,"مدفوع زيادة","مسدد")))))</f>
        <v/>
      </c>
      <c r="R706" s="19">
        <f>IF(OR(A706&amp;""="",NOT(ISNUMBER(G706))),"",G706-'الإعدادات'!$B$4)</f>
        <v/>
      </c>
      <c r="S706" s="6">
        <f>IF(OR(R706="",K706="ملغي"),"",IF(N(P706)&lt;=0,"",IF(R706&lt;0,"سافر وعليه متبقي",IF(R706&lt;='الإعدادات'!$B$5,"سفر قريب ومتبقي",""))))</f>
        <v/>
      </c>
      <c r="T706" s="19">
        <f>IF(ISNUMBER(P706),IF(P706&gt;0,COUNTIFS($P$6:$P$1005,"&gt;"&amp;P706)+COUNTIFS($P$6:P706,P706),""),"")</f>
        <v/>
      </c>
    </row>
    <row r="707">
      <c r="A707" s="5" t="n"/>
      <c r="B707" s="13" t="n"/>
      <c r="C707" s="5" t="n"/>
      <c r="D707" s="16" t="n"/>
      <c r="E707" s="5" t="n"/>
      <c r="F707" s="5" t="n"/>
      <c r="G707" s="13" t="n"/>
      <c r="H707" s="14" t="n"/>
      <c r="I707" s="17" t="n"/>
      <c r="J707" s="17" t="n"/>
      <c r="K707" s="5" t="n"/>
      <c r="L707" s="18">
        <f>IF(OR(A707&amp;""="",NOT(ISNUMBER(H707)),NOT(ISNUMBER(I707))),"",IF(K707="ملغي",0,ROUND(H707*I707,2)))</f>
        <v/>
      </c>
      <c r="M707" s="18">
        <f>IF(L707="","",IF(K707="ملغي",0,ROUND(H707*N(J707),2)))</f>
        <v/>
      </c>
      <c r="N707" s="18">
        <f>IF(L707="","",ROUND(L707-M707,2))</f>
        <v/>
      </c>
      <c r="O707" s="18">
        <f>IF(A707&amp;""="","",SUMIFS('الدفعات'!$C$6:$C$2005,'الدفعات'!$B$6:$B$2005,A707&amp;""))</f>
        <v/>
      </c>
      <c r="P707" s="18">
        <f>IF(L707="","",IF(K707="ملغي","",ROUND(L707-O707,2)))</f>
        <v/>
      </c>
      <c r="Q707" s="6">
        <f>IF(A707&amp;""="","",IF(L707="","بيانات ناقصة",IF(K707="ملغي",IF(O707&gt;0,"ملغي - يُراجع المدفوع","ملغي"),IF(P707&gt;0,IF(O707=0,"لم يدفع","دفع جزءًا"),IF(P707&lt;0,"مدفوع زيادة","مسدد")))))</f>
        <v/>
      </c>
      <c r="R707" s="19">
        <f>IF(OR(A707&amp;""="",NOT(ISNUMBER(G707))),"",G707-'الإعدادات'!$B$4)</f>
        <v/>
      </c>
      <c r="S707" s="6">
        <f>IF(OR(R707="",K707="ملغي"),"",IF(N(P707)&lt;=0,"",IF(R707&lt;0,"سافر وعليه متبقي",IF(R707&lt;='الإعدادات'!$B$5,"سفر قريب ومتبقي",""))))</f>
        <v/>
      </c>
      <c r="T707" s="19">
        <f>IF(ISNUMBER(P707),IF(P707&gt;0,COUNTIFS($P$6:$P$1005,"&gt;"&amp;P707)+COUNTIFS($P$6:P707,P707),""),"")</f>
        <v/>
      </c>
    </row>
    <row r="708">
      <c r="A708" s="5" t="n"/>
      <c r="B708" s="13" t="n"/>
      <c r="C708" s="5" t="n"/>
      <c r="D708" s="16" t="n"/>
      <c r="E708" s="5" t="n"/>
      <c r="F708" s="5" t="n"/>
      <c r="G708" s="13" t="n"/>
      <c r="H708" s="14" t="n"/>
      <c r="I708" s="17" t="n"/>
      <c r="J708" s="17" t="n"/>
      <c r="K708" s="5" t="n"/>
      <c r="L708" s="18">
        <f>IF(OR(A708&amp;""="",NOT(ISNUMBER(H708)),NOT(ISNUMBER(I708))),"",IF(K708="ملغي",0,ROUND(H708*I708,2)))</f>
        <v/>
      </c>
      <c r="M708" s="18">
        <f>IF(L708="","",IF(K708="ملغي",0,ROUND(H708*N(J708),2)))</f>
        <v/>
      </c>
      <c r="N708" s="18">
        <f>IF(L708="","",ROUND(L708-M708,2))</f>
        <v/>
      </c>
      <c r="O708" s="18">
        <f>IF(A708&amp;""="","",SUMIFS('الدفعات'!$C$6:$C$2005,'الدفعات'!$B$6:$B$2005,A708&amp;""))</f>
        <v/>
      </c>
      <c r="P708" s="18">
        <f>IF(L708="","",IF(K708="ملغي","",ROUND(L708-O708,2)))</f>
        <v/>
      </c>
      <c r="Q708" s="6">
        <f>IF(A708&amp;""="","",IF(L708="","بيانات ناقصة",IF(K708="ملغي",IF(O708&gt;0,"ملغي - يُراجع المدفوع","ملغي"),IF(P708&gt;0,IF(O708=0,"لم يدفع","دفع جزءًا"),IF(P708&lt;0,"مدفوع زيادة","مسدد")))))</f>
        <v/>
      </c>
      <c r="R708" s="19">
        <f>IF(OR(A708&amp;""="",NOT(ISNUMBER(G708))),"",G708-'الإعدادات'!$B$4)</f>
        <v/>
      </c>
      <c r="S708" s="6">
        <f>IF(OR(R708="",K708="ملغي"),"",IF(N(P708)&lt;=0,"",IF(R708&lt;0,"سافر وعليه متبقي",IF(R708&lt;='الإعدادات'!$B$5,"سفر قريب ومتبقي",""))))</f>
        <v/>
      </c>
      <c r="T708" s="19">
        <f>IF(ISNUMBER(P708),IF(P708&gt;0,COUNTIFS($P$6:$P$1005,"&gt;"&amp;P708)+COUNTIFS($P$6:P708,P708),""),"")</f>
        <v/>
      </c>
    </row>
    <row r="709">
      <c r="A709" s="5" t="n"/>
      <c r="B709" s="13" t="n"/>
      <c r="C709" s="5" t="n"/>
      <c r="D709" s="16" t="n"/>
      <c r="E709" s="5" t="n"/>
      <c r="F709" s="5" t="n"/>
      <c r="G709" s="13" t="n"/>
      <c r="H709" s="14" t="n"/>
      <c r="I709" s="17" t="n"/>
      <c r="J709" s="17" t="n"/>
      <c r="K709" s="5" t="n"/>
      <c r="L709" s="18">
        <f>IF(OR(A709&amp;""="",NOT(ISNUMBER(H709)),NOT(ISNUMBER(I709))),"",IF(K709="ملغي",0,ROUND(H709*I709,2)))</f>
        <v/>
      </c>
      <c r="M709" s="18">
        <f>IF(L709="","",IF(K709="ملغي",0,ROUND(H709*N(J709),2)))</f>
        <v/>
      </c>
      <c r="N709" s="18">
        <f>IF(L709="","",ROUND(L709-M709,2))</f>
        <v/>
      </c>
      <c r="O709" s="18">
        <f>IF(A709&amp;""="","",SUMIFS('الدفعات'!$C$6:$C$2005,'الدفعات'!$B$6:$B$2005,A709&amp;""))</f>
        <v/>
      </c>
      <c r="P709" s="18">
        <f>IF(L709="","",IF(K709="ملغي","",ROUND(L709-O709,2)))</f>
        <v/>
      </c>
      <c r="Q709" s="6">
        <f>IF(A709&amp;""="","",IF(L709="","بيانات ناقصة",IF(K709="ملغي",IF(O709&gt;0,"ملغي - يُراجع المدفوع","ملغي"),IF(P709&gt;0,IF(O709=0,"لم يدفع","دفع جزءًا"),IF(P709&lt;0,"مدفوع زيادة","مسدد")))))</f>
        <v/>
      </c>
      <c r="R709" s="19">
        <f>IF(OR(A709&amp;""="",NOT(ISNUMBER(G709))),"",G709-'الإعدادات'!$B$4)</f>
        <v/>
      </c>
      <c r="S709" s="6">
        <f>IF(OR(R709="",K709="ملغي"),"",IF(N(P709)&lt;=0,"",IF(R709&lt;0,"سافر وعليه متبقي",IF(R709&lt;='الإعدادات'!$B$5,"سفر قريب ومتبقي",""))))</f>
        <v/>
      </c>
      <c r="T709" s="19">
        <f>IF(ISNUMBER(P709),IF(P709&gt;0,COUNTIFS($P$6:$P$1005,"&gt;"&amp;P709)+COUNTIFS($P$6:P709,P709),""),"")</f>
        <v/>
      </c>
    </row>
    <row r="710">
      <c r="A710" s="5" t="n"/>
      <c r="B710" s="13" t="n"/>
      <c r="C710" s="5" t="n"/>
      <c r="D710" s="16" t="n"/>
      <c r="E710" s="5" t="n"/>
      <c r="F710" s="5" t="n"/>
      <c r="G710" s="13" t="n"/>
      <c r="H710" s="14" t="n"/>
      <c r="I710" s="17" t="n"/>
      <c r="J710" s="17" t="n"/>
      <c r="K710" s="5" t="n"/>
      <c r="L710" s="18">
        <f>IF(OR(A710&amp;""="",NOT(ISNUMBER(H710)),NOT(ISNUMBER(I710))),"",IF(K710="ملغي",0,ROUND(H710*I710,2)))</f>
        <v/>
      </c>
      <c r="M710" s="18">
        <f>IF(L710="","",IF(K710="ملغي",0,ROUND(H710*N(J710),2)))</f>
        <v/>
      </c>
      <c r="N710" s="18">
        <f>IF(L710="","",ROUND(L710-M710,2))</f>
        <v/>
      </c>
      <c r="O710" s="18">
        <f>IF(A710&amp;""="","",SUMIFS('الدفعات'!$C$6:$C$2005,'الدفعات'!$B$6:$B$2005,A710&amp;""))</f>
        <v/>
      </c>
      <c r="P710" s="18">
        <f>IF(L710="","",IF(K710="ملغي","",ROUND(L710-O710,2)))</f>
        <v/>
      </c>
      <c r="Q710" s="6">
        <f>IF(A710&amp;""="","",IF(L710="","بيانات ناقصة",IF(K710="ملغي",IF(O710&gt;0,"ملغي - يُراجع المدفوع","ملغي"),IF(P710&gt;0,IF(O710=0,"لم يدفع","دفع جزءًا"),IF(P710&lt;0,"مدفوع زيادة","مسدد")))))</f>
        <v/>
      </c>
      <c r="R710" s="19">
        <f>IF(OR(A710&amp;""="",NOT(ISNUMBER(G710))),"",G710-'الإعدادات'!$B$4)</f>
        <v/>
      </c>
      <c r="S710" s="6">
        <f>IF(OR(R710="",K710="ملغي"),"",IF(N(P710)&lt;=0,"",IF(R710&lt;0,"سافر وعليه متبقي",IF(R710&lt;='الإعدادات'!$B$5,"سفر قريب ومتبقي",""))))</f>
        <v/>
      </c>
      <c r="T710" s="19">
        <f>IF(ISNUMBER(P710),IF(P710&gt;0,COUNTIFS($P$6:$P$1005,"&gt;"&amp;P710)+COUNTIFS($P$6:P710,P710),""),"")</f>
        <v/>
      </c>
    </row>
    <row r="711">
      <c r="A711" s="5" t="n"/>
      <c r="B711" s="13" t="n"/>
      <c r="C711" s="5" t="n"/>
      <c r="D711" s="16" t="n"/>
      <c r="E711" s="5" t="n"/>
      <c r="F711" s="5" t="n"/>
      <c r="G711" s="13" t="n"/>
      <c r="H711" s="14" t="n"/>
      <c r="I711" s="17" t="n"/>
      <c r="J711" s="17" t="n"/>
      <c r="K711" s="5" t="n"/>
      <c r="L711" s="18">
        <f>IF(OR(A711&amp;""="",NOT(ISNUMBER(H711)),NOT(ISNUMBER(I711))),"",IF(K711="ملغي",0,ROUND(H711*I711,2)))</f>
        <v/>
      </c>
      <c r="M711" s="18">
        <f>IF(L711="","",IF(K711="ملغي",0,ROUND(H711*N(J711),2)))</f>
        <v/>
      </c>
      <c r="N711" s="18">
        <f>IF(L711="","",ROUND(L711-M711,2))</f>
        <v/>
      </c>
      <c r="O711" s="18">
        <f>IF(A711&amp;""="","",SUMIFS('الدفعات'!$C$6:$C$2005,'الدفعات'!$B$6:$B$2005,A711&amp;""))</f>
        <v/>
      </c>
      <c r="P711" s="18">
        <f>IF(L711="","",IF(K711="ملغي","",ROUND(L711-O711,2)))</f>
        <v/>
      </c>
      <c r="Q711" s="6">
        <f>IF(A711&amp;""="","",IF(L711="","بيانات ناقصة",IF(K711="ملغي",IF(O711&gt;0,"ملغي - يُراجع المدفوع","ملغي"),IF(P711&gt;0,IF(O711=0,"لم يدفع","دفع جزءًا"),IF(P711&lt;0,"مدفوع زيادة","مسدد")))))</f>
        <v/>
      </c>
      <c r="R711" s="19">
        <f>IF(OR(A711&amp;""="",NOT(ISNUMBER(G711))),"",G711-'الإعدادات'!$B$4)</f>
        <v/>
      </c>
      <c r="S711" s="6">
        <f>IF(OR(R711="",K711="ملغي"),"",IF(N(P711)&lt;=0,"",IF(R711&lt;0,"سافر وعليه متبقي",IF(R711&lt;='الإعدادات'!$B$5,"سفر قريب ومتبقي",""))))</f>
        <v/>
      </c>
      <c r="T711" s="19">
        <f>IF(ISNUMBER(P711),IF(P711&gt;0,COUNTIFS($P$6:$P$1005,"&gt;"&amp;P711)+COUNTIFS($P$6:P711,P711),""),"")</f>
        <v/>
      </c>
    </row>
    <row r="712">
      <c r="A712" s="5" t="n"/>
      <c r="B712" s="13" t="n"/>
      <c r="C712" s="5" t="n"/>
      <c r="D712" s="16" t="n"/>
      <c r="E712" s="5" t="n"/>
      <c r="F712" s="5" t="n"/>
      <c r="G712" s="13" t="n"/>
      <c r="H712" s="14" t="n"/>
      <c r="I712" s="17" t="n"/>
      <c r="J712" s="17" t="n"/>
      <c r="K712" s="5" t="n"/>
      <c r="L712" s="18">
        <f>IF(OR(A712&amp;""="",NOT(ISNUMBER(H712)),NOT(ISNUMBER(I712))),"",IF(K712="ملغي",0,ROUND(H712*I712,2)))</f>
        <v/>
      </c>
      <c r="M712" s="18">
        <f>IF(L712="","",IF(K712="ملغي",0,ROUND(H712*N(J712),2)))</f>
        <v/>
      </c>
      <c r="N712" s="18">
        <f>IF(L712="","",ROUND(L712-M712,2))</f>
        <v/>
      </c>
      <c r="O712" s="18">
        <f>IF(A712&amp;""="","",SUMIFS('الدفعات'!$C$6:$C$2005,'الدفعات'!$B$6:$B$2005,A712&amp;""))</f>
        <v/>
      </c>
      <c r="P712" s="18">
        <f>IF(L712="","",IF(K712="ملغي","",ROUND(L712-O712,2)))</f>
        <v/>
      </c>
      <c r="Q712" s="6">
        <f>IF(A712&amp;""="","",IF(L712="","بيانات ناقصة",IF(K712="ملغي",IF(O712&gt;0,"ملغي - يُراجع المدفوع","ملغي"),IF(P712&gt;0,IF(O712=0,"لم يدفع","دفع جزءًا"),IF(P712&lt;0,"مدفوع زيادة","مسدد")))))</f>
        <v/>
      </c>
      <c r="R712" s="19">
        <f>IF(OR(A712&amp;""="",NOT(ISNUMBER(G712))),"",G712-'الإعدادات'!$B$4)</f>
        <v/>
      </c>
      <c r="S712" s="6">
        <f>IF(OR(R712="",K712="ملغي"),"",IF(N(P712)&lt;=0,"",IF(R712&lt;0,"سافر وعليه متبقي",IF(R712&lt;='الإعدادات'!$B$5,"سفر قريب ومتبقي",""))))</f>
        <v/>
      </c>
      <c r="T712" s="19">
        <f>IF(ISNUMBER(P712),IF(P712&gt;0,COUNTIFS($P$6:$P$1005,"&gt;"&amp;P712)+COUNTIFS($P$6:P712,P712),""),"")</f>
        <v/>
      </c>
    </row>
    <row r="713">
      <c r="A713" s="5" t="n"/>
      <c r="B713" s="13" t="n"/>
      <c r="C713" s="5" t="n"/>
      <c r="D713" s="16" t="n"/>
      <c r="E713" s="5" t="n"/>
      <c r="F713" s="5" t="n"/>
      <c r="G713" s="13" t="n"/>
      <c r="H713" s="14" t="n"/>
      <c r="I713" s="17" t="n"/>
      <c r="J713" s="17" t="n"/>
      <c r="K713" s="5" t="n"/>
      <c r="L713" s="18">
        <f>IF(OR(A713&amp;""="",NOT(ISNUMBER(H713)),NOT(ISNUMBER(I713))),"",IF(K713="ملغي",0,ROUND(H713*I713,2)))</f>
        <v/>
      </c>
      <c r="M713" s="18">
        <f>IF(L713="","",IF(K713="ملغي",0,ROUND(H713*N(J713),2)))</f>
        <v/>
      </c>
      <c r="N713" s="18">
        <f>IF(L713="","",ROUND(L713-M713,2))</f>
        <v/>
      </c>
      <c r="O713" s="18">
        <f>IF(A713&amp;""="","",SUMIFS('الدفعات'!$C$6:$C$2005,'الدفعات'!$B$6:$B$2005,A713&amp;""))</f>
        <v/>
      </c>
      <c r="P713" s="18">
        <f>IF(L713="","",IF(K713="ملغي","",ROUND(L713-O713,2)))</f>
        <v/>
      </c>
      <c r="Q713" s="6">
        <f>IF(A713&amp;""="","",IF(L713="","بيانات ناقصة",IF(K713="ملغي",IF(O713&gt;0,"ملغي - يُراجع المدفوع","ملغي"),IF(P713&gt;0,IF(O713=0,"لم يدفع","دفع جزءًا"),IF(P713&lt;0,"مدفوع زيادة","مسدد")))))</f>
        <v/>
      </c>
      <c r="R713" s="19">
        <f>IF(OR(A713&amp;""="",NOT(ISNUMBER(G713))),"",G713-'الإعدادات'!$B$4)</f>
        <v/>
      </c>
      <c r="S713" s="6">
        <f>IF(OR(R713="",K713="ملغي"),"",IF(N(P713)&lt;=0,"",IF(R713&lt;0,"سافر وعليه متبقي",IF(R713&lt;='الإعدادات'!$B$5,"سفر قريب ومتبقي",""))))</f>
        <v/>
      </c>
      <c r="T713" s="19">
        <f>IF(ISNUMBER(P713),IF(P713&gt;0,COUNTIFS($P$6:$P$1005,"&gt;"&amp;P713)+COUNTIFS($P$6:P713,P713),""),"")</f>
        <v/>
      </c>
    </row>
    <row r="714">
      <c r="A714" s="5" t="n"/>
      <c r="B714" s="13" t="n"/>
      <c r="C714" s="5" t="n"/>
      <c r="D714" s="16" t="n"/>
      <c r="E714" s="5" t="n"/>
      <c r="F714" s="5" t="n"/>
      <c r="G714" s="13" t="n"/>
      <c r="H714" s="14" t="n"/>
      <c r="I714" s="17" t="n"/>
      <c r="J714" s="17" t="n"/>
      <c r="K714" s="5" t="n"/>
      <c r="L714" s="18">
        <f>IF(OR(A714&amp;""="",NOT(ISNUMBER(H714)),NOT(ISNUMBER(I714))),"",IF(K714="ملغي",0,ROUND(H714*I714,2)))</f>
        <v/>
      </c>
      <c r="M714" s="18">
        <f>IF(L714="","",IF(K714="ملغي",0,ROUND(H714*N(J714),2)))</f>
        <v/>
      </c>
      <c r="N714" s="18">
        <f>IF(L714="","",ROUND(L714-M714,2))</f>
        <v/>
      </c>
      <c r="O714" s="18">
        <f>IF(A714&amp;""="","",SUMIFS('الدفعات'!$C$6:$C$2005,'الدفعات'!$B$6:$B$2005,A714&amp;""))</f>
        <v/>
      </c>
      <c r="P714" s="18">
        <f>IF(L714="","",IF(K714="ملغي","",ROUND(L714-O714,2)))</f>
        <v/>
      </c>
      <c r="Q714" s="6">
        <f>IF(A714&amp;""="","",IF(L714="","بيانات ناقصة",IF(K714="ملغي",IF(O714&gt;0,"ملغي - يُراجع المدفوع","ملغي"),IF(P714&gt;0,IF(O714=0,"لم يدفع","دفع جزءًا"),IF(P714&lt;0,"مدفوع زيادة","مسدد")))))</f>
        <v/>
      </c>
      <c r="R714" s="19">
        <f>IF(OR(A714&amp;""="",NOT(ISNUMBER(G714))),"",G714-'الإعدادات'!$B$4)</f>
        <v/>
      </c>
      <c r="S714" s="6">
        <f>IF(OR(R714="",K714="ملغي"),"",IF(N(P714)&lt;=0,"",IF(R714&lt;0,"سافر وعليه متبقي",IF(R714&lt;='الإعدادات'!$B$5,"سفر قريب ومتبقي",""))))</f>
        <v/>
      </c>
      <c r="T714" s="19">
        <f>IF(ISNUMBER(P714),IF(P714&gt;0,COUNTIFS($P$6:$P$1005,"&gt;"&amp;P714)+COUNTIFS($P$6:P714,P714),""),"")</f>
        <v/>
      </c>
    </row>
    <row r="715">
      <c r="A715" s="5" t="n"/>
      <c r="B715" s="13" t="n"/>
      <c r="C715" s="5" t="n"/>
      <c r="D715" s="16" t="n"/>
      <c r="E715" s="5" t="n"/>
      <c r="F715" s="5" t="n"/>
      <c r="G715" s="13" t="n"/>
      <c r="H715" s="14" t="n"/>
      <c r="I715" s="17" t="n"/>
      <c r="J715" s="17" t="n"/>
      <c r="K715" s="5" t="n"/>
      <c r="L715" s="18">
        <f>IF(OR(A715&amp;""="",NOT(ISNUMBER(H715)),NOT(ISNUMBER(I715))),"",IF(K715="ملغي",0,ROUND(H715*I715,2)))</f>
        <v/>
      </c>
      <c r="M715" s="18">
        <f>IF(L715="","",IF(K715="ملغي",0,ROUND(H715*N(J715),2)))</f>
        <v/>
      </c>
      <c r="N715" s="18">
        <f>IF(L715="","",ROUND(L715-M715,2))</f>
        <v/>
      </c>
      <c r="O715" s="18">
        <f>IF(A715&amp;""="","",SUMIFS('الدفعات'!$C$6:$C$2005,'الدفعات'!$B$6:$B$2005,A715&amp;""))</f>
        <v/>
      </c>
      <c r="P715" s="18">
        <f>IF(L715="","",IF(K715="ملغي","",ROUND(L715-O715,2)))</f>
        <v/>
      </c>
      <c r="Q715" s="6">
        <f>IF(A715&amp;""="","",IF(L715="","بيانات ناقصة",IF(K715="ملغي",IF(O715&gt;0,"ملغي - يُراجع المدفوع","ملغي"),IF(P715&gt;0,IF(O715=0,"لم يدفع","دفع جزءًا"),IF(P715&lt;0,"مدفوع زيادة","مسدد")))))</f>
        <v/>
      </c>
      <c r="R715" s="19">
        <f>IF(OR(A715&amp;""="",NOT(ISNUMBER(G715))),"",G715-'الإعدادات'!$B$4)</f>
        <v/>
      </c>
      <c r="S715" s="6">
        <f>IF(OR(R715="",K715="ملغي"),"",IF(N(P715)&lt;=0,"",IF(R715&lt;0,"سافر وعليه متبقي",IF(R715&lt;='الإعدادات'!$B$5,"سفر قريب ومتبقي",""))))</f>
        <v/>
      </c>
      <c r="T715" s="19">
        <f>IF(ISNUMBER(P715),IF(P715&gt;0,COUNTIFS($P$6:$P$1005,"&gt;"&amp;P715)+COUNTIFS($P$6:P715,P715),""),"")</f>
        <v/>
      </c>
    </row>
    <row r="716">
      <c r="A716" s="5" t="n"/>
      <c r="B716" s="13" t="n"/>
      <c r="C716" s="5" t="n"/>
      <c r="D716" s="16" t="n"/>
      <c r="E716" s="5" t="n"/>
      <c r="F716" s="5" t="n"/>
      <c r="G716" s="13" t="n"/>
      <c r="H716" s="14" t="n"/>
      <c r="I716" s="17" t="n"/>
      <c r="J716" s="17" t="n"/>
      <c r="K716" s="5" t="n"/>
      <c r="L716" s="18">
        <f>IF(OR(A716&amp;""="",NOT(ISNUMBER(H716)),NOT(ISNUMBER(I716))),"",IF(K716="ملغي",0,ROUND(H716*I716,2)))</f>
        <v/>
      </c>
      <c r="M716" s="18">
        <f>IF(L716="","",IF(K716="ملغي",0,ROUND(H716*N(J716),2)))</f>
        <v/>
      </c>
      <c r="N716" s="18">
        <f>IF(L716="","",ROUND(L716-M716,2))</f>
        <v/>
      </c>
      <c r="O716" s="18">
        <f>IF(A716&amp;""="","",SUMIFS('الدفعات'!$C$6:$C$2005,'الدفعات'!$B$6:$B$2005,A716&amp;""))</f>
        <v/>
      </c>
      <c r="P716" s="18">
        <f>IF(L716="","",IF(K716="ملغي","",ROUND(L716-O716,2)))</f>
        <v/>
      </c>
      <c r="Q716" s="6">
        <f>IF(A716&amp;""="","",IF(L716="","بيانات ناقصة",IF(K716="ملغي",IF(O716&gt;0,"ملغي - يُراجع المدفوع","ملغي"),IF(P716&gt;0,IF(O716=0,"لم يدفع","دفع جزءًا"),IF(P716&lt;0,"مدفوع زيادة","مسدد")))))</f>
        <v/>
      </c>
      <c r="R716" s="19">
        <f>IF(OR(A716&amp;""="",NOT(ISNUMBER(G716))),"",G716-'الإعدادات'!$B$4)</f>
        <v/>
      </c>
      <c r="S716" s="6">
        <f>IF(OR(R716="",K716="ملغي"),"",IF(N(P716)&lt;=0,"",IF(R716&lt;0,"سافر وعليه متبقي",IF(R716&lt;='الإعدادات'!$B$5,"سفر قريب ومتبقي",""))))</f>
        <v/>
      </c>
      <c r="T716" s="19">
        <f>IF(ISNUMBER(P716),IF(P716&gt;0,COUNTIFS($P$6:$P$1005,"&gt;"&amp;P716)+COUNTIFS($P$6:P716,P716),""),"")</f>
        <v/>
      </c>
    </row>
    <row r="717">
      <c r="A717" s="5" t="n"/>
      <c r="B717" s="13" t="n"/>
      <c r="C717" s="5" t="n"/>
      <c r="D717" s="16" t="n"/>
      <c r="E717" s="5" t="n"/>
      <c r="F717" s="5" t="n"/>
      <c r="G717" s="13" t="n"/>
      <c r="H717" s="14" t="n"/>
      <c r="I717" s="17" t="n"/>
      <c r="J717" s="17" t="n"/>
      <c r="K717" s="5" t="n"/>
      <c r="L717" s="18">
        <f>IF(OR(A717&amp;""="",NOT(ISNUMBER(H717)),NOT(ISNUMBER(I717))),"",IF(K717="ملغي",0,ROUND(H717*I717,2)))</f>
        <v/>
      </c>
      <c r="M717" s="18">
        <f>IF(L717="","",IF(K717="ملغي",0,ROUND(H717*N(J717),2)))</f>
        <v/>
      </c>
      <c r="N717" s="18">
        <f>IF(L717="","",ROUND(L717-M717,2))</f>
        <v/>
      </c>
      <c r="O717" s="18">
        <f>IF(A717&amp;""="","",SUMIFS('الدفعات'!$C$6:$C$2005,'الدفعات'!$B$6:$B$2005,A717&amp;""))</f>
        <v/>
      </c>
      <c r="P717" s="18">
        <f>IF(L717="","",IF(K717="ملغي","",ROUND(L717-O717,2)))</f>
        <v/>
      </c>
      <c r="Q717" s="6">
        <f>IF(A717&amp;""="","",IF(L717="","بيانات ناقصة",IF(K717="ملغي",IF(O717&gt;0,"ملغي - يُراجع المدفوع","ملغي"),IF(P717&gt;0,IF(O717=0,"لم يدفع","دفع جزءًا"),IF(P717&lt;0,"مدفوع زيادة","مسدد")))))</f>
        <v/>
      </c>
      <c r="R717" s="19">
        <f>IF(OR(A717&amp;""="",NOT(ISNUMBER(G717))),"",G717-'الإعدادات'!$B$4)</f>
        <v/>
      </c>
      <c r="S717" s="6">
        <f>IF(OR(R717="",K717="ملغي"),"",IF(N(P717)&lt;=0,"",IF(R717&lt;0,"سافر وعليه متبقي",IF(R717&lt;='الإعدادات'!$B$5,"سفر قريب ومتبقي",""))))</f>
        <v/>
      </c>
      <c r="T717" s="19">
        <f>IF(ISNUMBER(P717),IF(P717&gt;0,COUNTIFS($P$6:$P$1005,"&gt;"&amp;P717)+COUNTIFS($P$6:P717,P717),""),"")</f>
        <v/>
      </c>
    </row>
    <row r="718">
      <c r="A718" s="5" t="n"/>
      <c r="B718" s="13" t="n"/>
      <c r="C718" s="5" t="n"/>
      <c r="D718" s="16" t="n"/>
      <c r="E718" s="5" t="n"/>
      <c r="F718" s="5" t="n"/>
      <c r="G718" s="13" t="n"/>
      <c r="H718" s="14" t="n"/>
      <c r="I718" s="17" t="n"/>
      <c r="J718" s="17" t="n"/>
      <c r="K718" s="5" t="n"/>
      <c r="L718" s="18">
        <f>IF(OR(A718&amp;""="",NOT(ISNUMBER(H718)),NOT(ISNUMBER(I718))),"",IF(K718="ملغي",0,ROUND(H718*I718,2)))</f>
        <v/>
      </c>
      <c r="M718" s="18">
        <f>IF(L718="","",IF(K718="ملغي",0,ROUND(H718*N(J718),2)))</f>
        <v/>
      </c>
      <c r="N718" s="18">
        <f>IF(L718="","",ROUND(L718-M718,2))</f>
        <v/>
      </c>
      <c r="O718" s="18">
        <f>IF(A718&amp;""="","",SUMIFS('الدفعات'!$C$6:$C$2005,'الدفعات'!$B$6:$B$2005,A718&amp;""))</f>
        <v/>
      </c>
      <c r="P718" s="18">
        <f>IF(L718="","",IF(K718="ملغي","",ROUND(L718-O718,2)))</f>
        <v/>
      </c>
      <c r="Q718" s="6">
        <f>IF(A718&amp;""="","",IF(L718="","بيانات ناقصة",IF(K718="ملغي",IF(O718&gt;0,"ملغي - يُراجع المدفوع","ملغي"),IF(P718&gt;0,IF(O718=0,"لم يدفع","دفع جزءًا"),IF(P718&lt;0,"مدفوع زيادة","مسدد")))))</f>
        <v/>
      </c>
      <c r="R718" s="19">
        <f>IF(OR(A718&amp;""="",NOT(ISNUMBER(G718))),"",G718-'الإعدادات'!$B$4)</f>
        <v/>
      </c>
      <c r="S718" s="6">
        <f>IF(OR(R718="",K718="ملغي"),"",IF(N(P718)&lt;=0,"",IF(R718&lt;0,"سافر وعليه متبقي",IF(R718&lt;='الإعدادات'!$B$5,"سفر قريب ومتبقي",""))))</f>
        <v/>
      </c>
      <c r="T718" s="19">
        <f>IF(ISNUMBER(P718),IF(P718&gt;0,COUNTIFS($P$6:$P$1005,"&gt;"&amp;P718)+COUNTIFS($P$6:P718,P718),""),"")</f>
        <v/>
      </c>
    </row>
    <row r="719">
      <c r="A719" s="5" t="n"/>
      <c r="B719" s="13" t="n"/>
      <c r="C719" s="5" t="n"/>
      <c r="D719" s="16" t="n"/>
      <c r="E719" s="5" t="n"/>
      <c r="F719" s="5" t="n"/>
      <c r="G719" s="13" t="n"/>
      <c r="H719" s="14" t="n"/>
      <c r="I719" s="17" t="n"/>
      <c r="J719" s="17" t="n"/>
      <c r="K719" s="5" t="n"/>
      <c r="L719" s="18">
        <f>IF(OR(A719&amp;""="",NOT(ISNUMBER(H719)),NOT(ISNUMBER(I719))),"",IF(K719="ملغي",0,ROUND(H719*I719,2)))</f>
        <v/>
      </c>
      <c r="M719" s="18">
        <f>IF(L719="","",IF(K719="ملغي",0,ROUND(H719*N(J719),2)))</f>
        <v/>
      </c>
      <c r="N719" s="18">
        <f>IF(L719="","",ROUND(L719-M719,2))</f>
        <v/>
      </c>
      <c r="O719" s="18">
        <f>IF(A719&amp;""="","",SUMIFS('الدفعات'!$C$6:$C$2005,'الدفعات'!$B$6:$B$2005,A719&amp;""))</f>
        <v/>
      </c>
      <c r="P719" s="18">
        <f>IF(L719="","",IF(K719="ملغي","",ROUND(L719-O719,2)))</f>
        <v/>
      </c>
      <c r="Q719" s="6">
        <f>IF(A719&amp;""="","",IF(L719="","بيانات ناقصة",IF(K719="ملغي",IF(O719&gt;0,"ملغي - يُراجع المدفوع","ملغي"),IF(P719&gt;0,IF(O719=0,"لم يدفع","دفع جزءًا"),IF(P719&lt;0,"مدفوع زيادة","مسدد")))))</f>
        <v/>
      </c>
      <c r="R719" s="19">
        <f>IF(OR(A719&amp;""="",NOT(ISNUMBER(G719))),"",G719-'الإعدادات'!$B$4)</f>
        <v/>
      </c>
      <c r="S719" s="6">
        <f>IF(OR(R719="",K719="ملغي"),"",IF(N(P719)&lt;=0,"",IF(R719&lt;0,"سافر وعليه متبقي",IF(R719&lt;='الإعدادات'!$B$5,"سفر قريب ومتبقي",""))))</f>
        <v/>
      </c>
      <c r="T719" s="19">
        <f>IF(ISNUMBER(P719),IF(P719&gt;0,COUNTIFS($P$6:$P$1005,"&gt;"&amp;P719)+COUNTIFS($P$6:P719,P719),""),"")</f>
        <v/>
      </c>
    </row>
    <row r="720">
      <c r="A720" s="5" t="n"/>
      <c r="B720" s="13" t="n"/>
      <c r="C720" s="5" t="n"/>
      <c r="D720" s="16" t="n"/>
      <c r="E720" s="5" t="n"/>
      <c r="F720" s="5" t="n"/>
      <c r="G720" s="13" t="n"/>
      <c r="H720" s="14" t="n"/>
      <c r="I720" s="17" t="n"/>
      <c r="J720" s="17" t="n"/>
      <c r="K720" s="5" t="n"/>
      <c r="L720" s="18">
        <f>IF(OR(A720&amp;""="",NOT(ISNUMBER(H720)),NOT(ISNUMBER(I720))),"",IF(K720="ملغي",0,ROUND(H720*I720,2)))</f>
        <v/>
      </c>
      <c r="M720" s="18">
        <f>IF(L720="","",IF(K720="ملغي",0,ROUND(H720*N(J720),2)))</f>
        <v/>
      </c>
      <c r="N720" s="18">
        <f>IF(L720="","",ROUND(L720-M720,2))</f>
        <v/>
      </c>
      <c r="O720" s="18">
        <f>IF(A720&amp;""="","",SUMIFS('الدفعات'!$C$6:$C$2005,'الدفعات'!$B$6:$B$2005,A720&amp;""))</f>
        <v/>
      </c>
      <c r="P720" s="18">
        <f>IF(L720="","",IF(K720="ملغي","",ROUND(L720-O720,2)))</f>
        <v/>
      </c>
      <c r="Q720" s="6">
        <f>IF(A720&amp;""="","",IF(L720="","بيانات ناقصة",IF(K720="ملغي",IF(O720&gt;0,"ملغي - يُراجع المدفوع","ملغي"),IF(P720&gt;0,IF(O720=0,"لم يدفع","دفع جزءًا"),IF(P720&lt;0,"مدفوع زيادة","مسدد")))))</f>
        <v/>
      </c>
      <c r="R720" s="19">
        <f>IF(OR(A720&amp;""="",NOT(ISNUMBER(G720))),"",G720-'الإعدادات'!$B$4)</f>
        <v/>
      </c>
      <c r="S720" s="6">
        <f>IF(OR(R720="",K720="ملغي"),"",IF(N(P720)&lt;=0,"",IF(R720&lt;0,"سافر وعليه متبقي",IF(R720&lt;='الإعدادات'!$B$5,"سفر قريب ومتبقي",""))))</f>
        <v/>
      </c>
      <c r="T720" s="19">
        <f>IF(ISNUMBER(P720),IF(P720&gt;0,COUNTIFS($P$6:$P$1005,"&gt;"&amp;P720)+COUNTIFS($P$6:P720,P720),""),"")</f>
        <v/>
      </c>
    </row>
    <row r="721">
      <c r="A721" s="5" t="n"/>
      <c r="B721" s="13" t="n"/>
      <c r="C721" s="5" t="n"/>
      <c r="D721" s="16" t="n"/>
      <c r="E721" s="5" t="n"/>
      <c r="F721" s="5" t="n"/>
      <c r="G721" s="13" t="n"/>
      <c r="H721" s="14" t="n"/>
      <c r="I721" s="17" t="n"/>
      <c r="J721" s="17" t="n"/>
      <c r="K721" s="5" t="n"/>
      <c r="L721" s="18">
        <f>IF(OR(A721&amp;""="",NOT(ISNUMBER(H721)),NOT(ISNUMBER(I721))),"",IF(K721="ملغي",0,ROUND(H721*I721,2)))</f>
        <v/>
      </c>
      <c r="M721" s="18">
        <f>IF(L721="","",IF(K721="ملغي",0,ROUND(H721*N(J721),2)))</f>
        <v/>
      </c>
      <c r="N721" s="18">
        <f>IF(L721="","",ROUND(L721-M721,2))</f>
        <v/>
      </c>
      <c r="O721" s="18">
        <f>IF(A721&amp;""="","",SUMIFS('الدفعات'!$C$6:$C$2005,'الدفعات'!$B$6:$B$2005,A721&amp;""))</f>
        <v/>
      </c>
      <c r="P721" s="18">
        <f>IF(L721="","",IF(K721="ملغي","",ROUND(L721-O721,2)))</f>
        <v/>
      </c>
      <c r="Q721" s="6">
        <f>IF(A721&amp;""="","",IF(L721="","بيانات ناقصة",IF(K721="ملغي",IF(O721&gt;0,"ملغي - يُراجع المدفوع","ملغي"),IF(P721&gt;0,IF(O721=0,"لم يدفع","دفع جزءًا"),IF(P721&lt;0,"مدفوع زيادة","مسدد")))))</f>
        <v/>
      </c>
      <c r="R721" s="19">
        <f>IF(OR(A721&amp;""="",NOT(ISNUMBER(G721))),"",G721-'الإعدادات'!$B$4)</f>
        <v/>
      </c>
      <c r="S721" s="6">
        <f>IF(OR(R721="",K721="ملغي"),"",IF(N(P721)&lt;=0,"",IF(R721&lt;0,"سافر وعليه متبقي",IF(R721&lt;='الإعدادات'!$B$5,"سفر قريب ومتبقي",""))))</f>
        <v/>
      </c>
      <c r="T721" s="19">
        <f>IF(ISNUMBER(P721),IF(P721&gt;0,COUNTIFS($P$6:$P$1005,"&gt;"&amp;P721)+COUNTIFS($P$6:P721,P721),""),"")</f>
        <v/>
      </c>
    </row>
    <row r="722">
      <c r="A722" s="5" t="n"/>
      <c r="B722" s="13" t="n"/>
      <c r="C722" s="5" t="n"/>
      <c r="D722" s="16" t="n"/>
      <c r="E722" s="5" t="n"/>
      <c r="F722" s="5" t="n"/>
      <c r="G722" s="13" t="n"/>
      <c r="H722" s="14" t="n"/>
      <c r="I722" s="17" t="n"/>
      <c r="J722" s="17" t="n"/>
      <c r="K722" s="5" t="n"/>
      <c r="L722" s="18">
        <f>IF(OR(A722&amp;""="",NOT(ISNUMBER(H722)),NOT(ISNUMBER(I722))),"",IF(K722="ملغي",0,ROUND(H722*I722,2)))</f>
        <v/>
      </c>
      <c r="M722" s="18">
        <f>IF(L722="","",IF(K722="ملغي",0,ROUND(H722*N(J722),2)))</f>
        <v/>
      </c>
      <c r="N722" s="18">
        <f>IF(L722="","",ROUND(L722-M722,2))</f>
        <v/>
      </c>
      <c r="O722" s="18">
        <f>IF(A722&amp;""="","",SUMIFS('الدفعات'!$C$6:$C$2005,'الدفعات'!$B$6:$B$2005,A722&amp;""))</f>
        <v/>
      </c>
      <c r="P722" s="18">
        <f>IF(L722="","",IF(K722="ملغي","",ROUND(L722-O722,2)))</f>
        <v/>
      </c>
      <c r="Q722" s="6">
        <f>IF(A722&amp;""="","",IF(L722="","بيانات ناقصة",IF(K722="ملغي",IF(O722&gt;0,"ملغي - يُراجع المدفوع","ملغي"),IF(P722&gt;0,IF(O722=0,"لم يدفع","دفع جزءًا"),IF(P722&lt;0,"مدفوع زيادة","مسدد")))))</f>
        <v/>
      </c>
      <c r="R722" s="19">
        <f>IF(OR(A722&amp;""="",NOT(ISNUMBER(G722))),"",G722-'الإعدادات'!$B$4)</f>
        <v/>
      </c>
      <c r="S722" s="6">
        <f>IF(OR(R722="",K722="ملغي"),"",IF(N(P722)&lt;=0,"",IF(R722&lt;0,"سافر وعليه متبقي",IF(R722&lt;='الإعدادات'!$B$5,"سفر قريب ومتبقي",""))))</f>
        <v/>
      </c>
      <c r="T722" s="19">
        <f>IF(ISNUMBER(P722),IF(P722&gt;0,COUNTIFS($P$6:$P$1005,"&gt;"&amp;P722)+COUNTIFS($P$6:P722,P722),""),"")</f>
        <v/>
      </c>
    </row>
    <row r="723">
      <c r="A723" s="5" t="n"/>
      <c r="B723" s="13" t="n"/>
      <c r="C723" s="5" t="n"/>
      <c r="D723" s="16" t="n"/>
      <c r="E723" s="5" t="n"/>
      <c r="F723" s="5" t="n"/>
      <c r="G723" s="13" t="n"/>
      <c r="H723" s="14" t="n"/>
      <c r="I723" s="17" t="n"/>
      <c r="J723" s="17" t="n"/>
      <c r="K723" s="5" t="n"/>
      <c r="L723" s="18">
        <f>IF(OR(A723&amp;""="",NOT(ISNUMBER(H723)),NOT(ISNUMBER(I723))),"",IF(K723="ملغي",0,ROUND(H723*I723,2)))</f>
        <v/>
      </c>
      <c r="M723" s="18">
        <f>IF(L723="","",IF(K723="ملغي",0,ROUND(H723*N(J723),2)))</f>
        <v/>
      </c>
      <c r="N723" s="18">
        <f>IF(L723="","",ROUND(L723-M723,2))</f>
        <v/>
      </c>
      <c r="O723" s="18">
        <f>IF(A723&amp;""="","",SUMIFS('الدفعات'!$C$6:$C$2005,'الدفعات'!$B$6:$B$2005,A723&amp;""))</f>
        <v/>
      </c>
      <c r="P723" s="18">
        <f>IF(L723="","",IF(K723="ملغي","",ROUND(L723-O723,2)))</f>
        <v/>
      </c>
      <c r="Q723" s="6">
        <f>IF(A723&amp;""="","",IF(L723="","بيانات ناقصة",IF(K723="ملغي",IF(O723&gt;0,"ملغي - يُراجع المدفوع","ملغي"),IF(P723&gt;0,IF(O723=0,"لم يدفع","دفع جزءًا"),IF(P723&lt;0,"مدفوع زيادة","مسدد")))))</f>
        <v/>
      </c>
      <c r="R723" s="19">
        <f>IF(OR(A723&amp;""="",NOT(ISNUMBER(G723))),"",G723-'الإعدادات'!$B$4)</f>
        <v/>
      </c>
      <c r="S723" s="6">
        <f>IF(OR(R723="",K723="ملغي"),"",IF(N(P723)&lt;=0,"",IF(R723&lt;0,"سافر وعليه متبقي",IF(R723&lt;='الإعدادات'!$B$5,"سفر قريب ومتبقي",""))))</f>
        <v/>
      </c>
      <c r="T723" s="19">
        <f>IF(ISNUMBER(P723),IF(P723&gt;0,COUNTIFS($P$6:$P$1005,"&gt;"&amp;P723)+COUNTIFS($P$6:P723,P723),""),"")</f>
        <v/>
      </c>
    </row>
    <row r="724">
      <c r="A724" s="5" t="n"/>
      <c r="B724" s="13" t="n"/>
      <c r="C724" s="5" t="n"/>
      <c r="D724" s="16" t="n"/>
      <c r="E724" s="5" t="n"/>
      <c r="F724" s="5" t="n"/>
      <c r="G724" s="13" t="n"/>
      <c r="H724" s="14" t="n"/>
      <c r="I724" s="17" t="n"/>
      <c r="J724" s="17" t="n"/>
      <c r="K724" s="5" t="n"/>
      <c r="L724" s="18">
        <f>IF(OR(A724&amp;""="",NOT(ISNUMBER(H724)),NOT(ISNUMBER(I724))),"",IF(K724="ملغي",0,ROUND(H724*I724,2)))</f>
        <v/>
      </c>
      <c r="M724" s="18">
        <f>IF(L724="","",IF(K724="ملغي",0,ROUND(H724*N(J724),2)))</f>
        <v/>
      </c>
      <c r="N724" s="18">
        <f>IF(L724="","",ROUND(L724-M724,2))</f>
        <v/>
      </c>
      <c r="O724" s="18">
        <f>IF(A724&amp;""="","",SUMIFS('الدفعات'!$C$6:$C$2005,'الدفعات'!$B$6:$B$2005,A724&amp;""))</f>
        <v/>
      </c>
      <c r="P724" s="18">
        <f>IF(L724="","",IF(K724="ملغي","",ROUND(L724-O724,2)))</f>
        <v/>
      </c>
      <c r="Q724" s="6">
        <f>IF(A724&amp;""="","",IF(L724="","بيانات ناقصة",IF(K724="ملغي",IF(O724&gt;0,"ملغي - يُراجع المدفوع","ملغي"),IF(P724&gt;0,IF(O724=0,"لم يدفع","دفع جزءًا"),IF(P724&lt;0,"مدفوع زيادة","مسدد")))))</f>
        <v/>
      </c>
      <c r="R724" s="19">
        <f>IF(OR(A724&amp;""="",NOT(ISNUMBER(G724))),"",G724-'الإعدادات'!$B$4)</f>
        <v/>
      </c>
      <c r="S724" s="6">
        <f>IF(OR(R724="",K724="ملغي"),"",IF(N(P724)&lt;=0,"",IF(R724&lt;0,"سافر وعليه متبقي",IF(R724&lt;='الإعدادات'!$B$5,"سفر قريب ومتبقي",""))))</f>
        <v/>
      </c>
      <c r="T724" s="19">
        <f>IF(ISNUMBER(P724),IF(P724&gt;0,COUNTIFS($P$6:$P$1005,"&gt;"&amp;P724)+COUNTIFS($P$6:P724,P724),""),"")</f>
        <v/>
      </c>
    </row>
    <row r="725">
      <c r="A725" s="5" t="n"/>
      <c r="B725" s="13" t="n"/>
      <c r="C725" s="5" t="n"/>
      <c r="D725" s="16" t="n"/>
      <c r="E725" s="5" t="n"/>
      <c r="F725" s="5" t="n"/>
      <c r="G725" s="13" t="n"/>
      <c r="H725" s="14" t="n"/>
      <c r="I725" s="17" t="n"/>
      <c r="J725" s="17" t="n"/>
      <c r="K725" s="5" t="n"/>
      <c r="L725" s="18">
        <f>IF(OR(A725&amp;""="",NOT(ISNUMBER(H725)),NOT(ISNUMBER(I725))),"",IF(K725="ملغي",0,ROUND(H725*I725,2)))</f>
        <v/>
      </c>
      <c r="M725" s="18">
        <f>IF(L725="","",IF(K725="ملغي",0,ROUND(H725*N(J725),2)))</f>
        <v/>
      </c>
      <c r="N725" s="18">
        <f>IF(L725="","",ROUND(L725-M725,2))</f>
        <v/>
      </c>
      <c r="O725" s="18">
        <f>IF(A725&amp;""="","",SUMIFS('الدفعات'!$C$6:$C$2005,'الدفعات'!$B$6:$B$2005,A725&amp;""))</f>
        <v/>
      </c>
      <c r="P725" s="18">
        <f>IF(L725="","",IF(K725="ملغي","",ROUND(L725-O725,2)))</f>
        <v/>
      </c>
      <c r="Q725" s="6">
        <f>IF(A725&amp;""="","",IF(L725="","بيانات ناقصة",IF(K725="ملغي",IF(O725&gt;0,"ملغي - يُراجع المدفوع","ملغي"),IF(P725&gt;0,IF(O725=0,"لم يدفع","دفع جزءًا"),IF(P725&lt;0,"مدفوع زيادة","مسدد")))))</f>
        <v/>
      </c>
      <c r="R725" s="19">
        <f>IF(OR(A725&amp;""="",NOT(ISNUMBER(G725))),"",G725-'الإعدادات'!$B$4)</f>
        <v/>
      </c>
      <c r="S725" s="6">
        <f>IF(OR(R725="",K725="ملغي"),"",IF(N(P725)&lt;=0,"",IF(R725&lt;0,"سافر وعليه متبقي",IF(R725&lt;='الإعدادات'!$B$5,"سفر قريب ومتبقي",""))))</f>
        <v/>
      </c>
      <c r="T725" s="19">
        <f>IF(ISNUMBER(P725),IF(P725&gt;0,COUNTIFS($P$6:$P$1005,"&gt;"&amp;P725)+COUNTIFS($P$6:P725,P725),""),"")</f>
        <v/>
      </c>
    </row>
    <row r="726">
      <c r="A726" s="5" t="n"/>
      <c r="B726" s="13" t="n"/>
      <c r="C726" s="5" t="n"/>
      <c r="D726" s="16" t="n"/>
      <c r="E726" s="5" t="n"/>
      <c r="F726" s="5" t="n"/>
      <c r="G726" s="13" t="n"/>
      <c r="H726" s="14" t="n"/>
      <c r="I726" s="17" t="n"/>
      <c r="J726" s="17" t="n"/>
      <c r="K726" s="5" t="n"/>
      <c r="L726" s="18">
        <f>IF(OR(A726&amp;""="",NOT(ISNUMBER(H726)),NOT(ISNUMBER(I726))),"",IF(K726="ملغي",0,ROUND(H726*I726,2)))</f>
        <v/>
      </c>
      <c r="M726" s="18">
        <f>IF(L726="","",IF(K726="ملغي",0,ROUND(H726*N(J726),2)))</f>
        <v/>
      </c>
      <c r="N726" s="18">
        <f>IF(L726="","",ROUND(L726-M726,2))</f>
        <v/>
      </c>
      <c r="O726" s="18">
        <f>IF(A726&amp;""="","",SUMIFS('الدفعات'!$C$6:$C$2005,'الدفعات'!$B$6:$B$2005,A726&amp;""))</f>
        <v/>
      </c>
      <c r="P726" s="18">
        <f>IF(L726="","",IF(K726="ملغي","",ROUND(L726-O726,2)))</f>
        <v/>
      </c>
      <c r="Q726" s="6">
        <f>IF(A726&amp;""="","",IF(L726="","بيانات ناقصة",IF(K726="ملغي",IF(O726&gt;0,"ملغي - يُراجع المدفوع","ملغي"),IF(P726&gt;0,IF(O726=0,"لم يدفع","دفع جزءًا"),IF(P726&lt;0,"مدفوع زيادة","مسدد")))))</f>
        <v/>
      </c>
      <c r="R726" s="19">
        <f>IF(OR(A726&amp;""="",NOT(ISNUMBER(G726))),"",G726-'الإعدادات'!$B$4)</f>
        <v/>
      </c>
      <c r="S726" s="6">
        <f>IF(OR(R726="",K726="ملغي"),"",IF(N(P726)&lt;=0,"",IF(R726&lt;0,"سافر وعليه متبقي",IF(R726&lt;='الإعدادات'!$B$5,"سفر قريب ومتبقي",""))))</f>
        <v/>
      </c>
      <c r="T726" s="19">
        <f>IF(ISNUMBER(P726),IF(P726&gt;0,COUNTIFS($P$6:$P$1005,"&gt;"&amp;P726)+COUNTIFS($P$6:P726,P726),""),"")</f>
        <v/>
      </c>
    </row>
    <row r="727">
      <c r="A727" s="5" t="n"/>
      <c r="B727" s="13" t="n"/>
      <c r="C727" s="5" t="n"/>
      <c r="D727" s="16" t="n"/>
      <c r="E727" s="5" t="n"/>
      <c r="F727" s="5" t="n"/>
      <c r="G727" s="13" t="n"/>
      <c r="H727" s="14" t="n"/>
      <c r="I727" s="17" t="n"/>
      <c r="J727" s="17" t="n"/>
      <c r="K727" s="5" t="n"/>
      <c r="L727" s="18">
        <f>IF(OR(A727&amp;""="",NOT(ISNUMBER(H727)),NOT(ISNUMBER(I727))),"",IF(K727="ملغي",0,ROUND(H727*I727,2)))</f>
        <v/>
      </c>
      <c r="M727" s="18">
        <f>IF(L727="","",IF(K727="ملغي",0,ROUND(H727*N(J727),2)))</f>
        <v/>
      </c>
      <c r="N727" s="18">
        <f>IF(L727="","",ROUND(L727-M727,2))</f>
        <v/>
      </c>
      <c r="O727" s="18">
        <f>IF(A727&amp;""="","",SUMIFS('الدفعات'!$C$6:$C$2005,'الدفعات'!$B$6:$B$2005,A727&amp;""))</f>
        <v/>
      </c>
      <c r="P727" s="18">
        <f>IF(L727="","",IF(K727="ملغي","",ROUND(L727-O727,2)))</f>
        <v/>
      </c>
      <c r="Q727" s="6">
        <f>IF(A727&amp;""="","",IF(L727="","بيانات ناقصة",IF(K727="ملغي",IF(O727&gt;0,"ملغي - يُراجع المدفوع","ملغي"),IF(P727&gt;0,IF(O727=0,"لم يدفع","دفع جزءًا"),IF(P727&lt;0,"مدفوع زيادة","مسدد")))))</f>
        <v/>
      </c>
      <c r="R727" s="19">
        <f>IF(OR(A727&amp;""="",NOT(ISNUMBER(G727))),"",G727-'الإعدادات'!$B$4)</f>
        <v/>
      </c>
      <c r="S727" s="6">
        <f>IF(OR(R727="",K727="ملغي"),"",IF(N(P727)&lt;=0,"",IF(R727&lt;0,"سافر وعليه متبقي",IF(R727&lt;='الإعدادات'!$B$5,"سفر قريب ومتبقي",""))))</f>
        <v/>
      </c>
      <c r="T727" s="19">
        <f>IF(ISNUMBER(P727),IF(P727&gt;0,COUNTIFS($P$6:$P$1005,"&gt;"&amp;P727)+COUNTIFS($P$6:P727,P727),""),"")</f>
        <v/>
      </c>
    </row>
    <row r="728">
      <c r="A728" s="5" t="n"/>
      <c r="B728" s="13" t="n"/>
      <c r="C728" s="5" t="n"/>
      <c r="D728" s="16" t="n"/>
      <c r="E728" s="5" t="n"/>
      <c r="F728" s="5" t="n"/>
      <c r="G728" s="13" t="n"/>
      <c r="H728" s="14" t="n"/>
      <c r="I728" s="17" t="n"/>
      <c r="J728" s="17" t="n"/>
      <c r="K728" s="5" t="n"/>
      <c r="L728" s="18">
        <f>IF(OR(A728&amp;""="",NOT(ISNUMBER(H728)),NOT(ISNUMBER(I728))),"",IF(K728="ملغي",0,ROUND(H728*I728,2)))</f>
        <v/>
      </c>
      <c r="M728" s="18">
        <f>IF(L728="","",IF(K728="ملغي",0,ROUND(H728*N(J728),2)))</f>
        <v/>
      </c>
      <c r="N728" s="18">
        <f>IF(L728="","",ROUND(L728-M728,2))</f>
        <v/>
      </c>
      <c r="O728" s="18">
        <f>IF(A728&amp;""="","",SUMIFS('الدفعات'!$C$6:$C$2005,'الدفعات'!$B$6:$B$2005,A728&amp;""))</f>
        <v/>
      </c>
      <c r="P728" s="18">
        <f>IF(L728="","",IF(K728="ملغي","",ROUND(L728-O728,2)))</f>
        <v/>
      </c>
      <c r="Q728" s="6">
        <f>IF(A728&amp;""="","",IF(L728="","بيانات ناقصة",IF(K728="ملغي",IF(O728&gt;0,"ملغي - يُراجع المدفوع","ملغي"),IF(P728&gt;0,IF(O728=0,"لم يدفع","دفع جزءًا"),IF(P728&lt;0,"مدفوع زيادة","مسدد")))))</f>
        <v/>
      </c>
      <c r="R728" s="19">
        <f>IF(OR(A728&amp;""="",NOT(ISNUMBER(G728))),"",G728-'الإعدادات'!$B$4)</f>
        <v/>
      </c>
      <c r="S728" s="6">
        <f>IF(OR(R728="",K728="ملغي"),"",IF(N(P728)&lt;=0,"",IF(R728&lt;0,"سافر وعليه متبقي",IF(R728&lt;='الإعدادات'!$B$5,"سفر قريب ومتبقي",""))))</f>
        <v/>
      </c>
      <c r="T728" s="19">
        <f>IF(ISNUMBER(P728),IF(P728&gt;0,COUNTIFS($P$6:$P$1005,"&gt;"&amp;P728)+COUNTIFS($P$6:P728,P728),""),"")</f>
        <v/>
      </c>
    </row>
    <row r="729">
      <c r="A729" s="5" t="n"/>
      <c r="B729" s="13" t="n"/>
      <c r="C729" s="5" t="n"/>
      <c r="D729" s="16" t="n"/>
      <c r="E729" s="5" t="n"/>
      <c r="F729" s="5" t="n"/>
      <c r="G729" s="13" t="n"/>
      <c r="H729" s="14" t="n"/>
      <c r="I729" s="17" t="n"/>
      <c r="J729" s="17" t="n"/>
      <c r="K729" s="5" t="n"/>
      <c r="L729" s="18">
        <f>IF(OR(A729&amp;""="",NOT(ISNUMBER(H729)),NOT(ISNUMBER(I729))),"",IF(K729="ملغي",0,ROUND(H729*I729,2)))</f>
        <v/>
      </c>
      <c r="M729" s="18">
        <f>IF(L729="","",IF(K729="ملغي",0,ROUND(H729*N(J729),2)))</f>
        <v/>
      </c>
      <c r="N729" s="18">
        <f>IF(L729="","",ROUND(L729-M729,2))</f>
        <v/>
      </c>
      <c r="O729" s="18">
        <f>IF(A729&amp;""="","",SUMIFS('الدفعات'!$C$6:$C$2005,'الدفعات'!$B$6:$B$2005,A729&amp;""))</f>
        <v/>
      </c>
      <c r="P729" s="18">
        <f>IF(L729="","",IF(K729="ملغي","",ROUND(L729-O729,2)))</f>
        <v/>
      </c>
      <c r="Q729" s="6">
        <f>IF(A729&amp;""="","",IF(L729="","بيانات ناقصة",IF(K729="ملغي",IF(O729&gt;0,"ملغي - يُراجع المدفوع","ملغي"),IF(P729&gt;0,IF(O729=0,"لم يدفع","دفع جزءًا"),IF(P729&lt;0,"مدفوع زيادة","مسدد")))))</f>
        <v/>
      </c>
      <c r="R729" s="19">
        <f>IF(OR(A729&amp;""="",NOT(ISNUMBER(G729))),"",G729-'الإعدادات'!$B$4)</f>
        <v/>
      </c>
      <c r="S729" s="6">
        <f>IF(OR(R729="",K729="ملغي"),"",IF(N(P729)&lt;=0,"",IF(R729&lt;0,"سافر وعليه متبقي",IF(R729&lt;='الإعدادات'!$B$5,"سفر قريب ومتبقي",""))))</f>
        <v/>
      </c>
      <c r="T729" s="19">
        <f>IF(ISNUMBER(P729),IF(P729&gt;0,COUNTIFS($P$6:$P$1005,"&gt;"&amp;P729)+COUNTIFS($P$6:P729,P729),""),"")</f>
        <v/>
      </c>
    </row>
    <row r="730">
      <c r="A730" s="5" t="n"/>
      <c r="B730" s="13" t="n"/>
      <c r="C730" s="5" t="n"/>
      <c r="D730" s="16" t="n"/>
      <c r="E730" s="5" t="n"/>
      <c r="F730" s="5" t="n"/>
      <c r="G730" s="13" t="n"/>
      <c r="H730" s="14" t="n"/>
      <c r="I730" s="17" t="n"/>
      <c r="J730" s="17" t="n"/>
      <c r="K730" s="5" t="n"/>
      <c r="L730" s="18">
        <f>IF(OR(A730&amp;""="",NOT(ISNUMBER(H730)),NOT(ISNUMBER(I730))),"",IF(K730="ملغي",0,ROUND(H730*I730,2)))</f>
        <v/>
      </c>
      <c r="M730" s="18">
        <f>IF(L730="","",IF(K730="ملغي",0,ROUND(H730*N(J730),2)))</f>
        <v/>
      </c>
      <c r="N730" s="18">
        <f>IF(L730="","",ROUND(L730-M730,2))</f>
        <v/>
      </c>
      <c r="O730" s="18">
        <f>IF(A730&amp;""="","",SUMIFS('الدفعات'!$C$6:$C$2005,'الدفعات'!$B$6:$B$2005,A730&amp;""))</f>
        <v/>
      </c>
      <c r="P730" s="18">
        <f>IF(L730="","",IF(K730="ملغي","",ROUND(L730-O730,2)))</f>
        <v/>
      </c>
      <c r="Q730" s="6">
        <f>IF(A730&amp;""="","",IF(L730="","بيانات ناقصة",IF(K730="ملغي",IF(O730&gt;0,"ملغي - يُراجع المدفوع","ملغي"),IF(P730&gt;0,IF(O730=0,"لم يدفع","دفع جزءًا"),IF(P730&lt;0,"مدفوع زيادة","مسدد")))))</f>
        <v/>
      </c>
      <c r="R730" s="19">
        <f>IF(OR(A730&amp;""="",NOT(ISNUMBER(G730))),"",G730-'الإعدادات'!$B$4)</f>
        <v/>
      </c>
      <c r="S730" s="6">
        <f>IF(OR(R730="",K730="ملغي"),"",IF(N(P730)&lt;=0,"",IF(R730&lt;0,"سافر وعليه متبقي",IF(R730&lt;='الإعدادات'!$B$5,"سفر قريب ومتبقي",""))))</f>
        <v/>
      </c>
      <c r="T730" s="19">
        <f>IF(ISNUMBER(P730),IF(P730&gt;0,COUNTIFS($P$6:$P$1005,"&gt;"&amp;P730)+COUNTIFS($P$6:P730,P730),""),"")</f>
        <v/>
      </c>
    </row>
    <row r="731">
      <c r="A731" s="5" t="n"/>
      <c r="B731" s="13" t="n"/>
      <c r="C731" s="5" t="n"/>
      <c r="D731" s="16" t="n"/>
      <c r="E731" s="5" t="n"/>
      <c r="F731" s="5" t="n"/>
      <c r="G731" s="13" t="n"/>
      <c r="H731" s="14" t="n"/>
      <c r="I731" s="17" t="n"/>
      <c r="J731" s="17" t="n"/>
      <c r="K731" s="5" t="n"/>
      <c r="L731" s="18">
        <f>IF(OR(A731&amp;""="",NOT(ISNUMBER(H731)),NOT(ISNUMBER(I731))),"",IF(K731="ملغي",0,ROUND(H731*I731,2)))</f>
        <v/>
      </c>
      <c r="M731" s="18">
        <f>IF(L731="","",IF(K731="ملغي",0,ROUND(H731*N(J731),2)))</f>
        <v/>
      </c>
      <c r="N731" s="18">
        <f>IF(L731="","",ROUND(L731-M731,2))</f>
        <v/>
      </c>
      <c r="O731" s="18">
        <f>IF(A731&amp;""="","",SUMIFS('الدفعات'!$C$6:$C$2005,'الدفعات'!$B$6:$B$2005,A731&amp;""))</f>
        <v/>
      </c>
      <c r="P731" s="18">
        <f>IF(L731="","",IF(K731="ملغي","",ROUND(L731-O731,2)))</f>
        <v/>
      </c>
      <c r="Q731" s="6">
        <f>IF(A731&amp;""="","",IF(L731="","بيانات ناقصة",IF(K731="ملغي",IF(O731&gt;0,"ملغي - يُراجع المدفوع","ملغي"),IF(P731&gt;0,IF(O731=0,"لم يدفع","دفع جزءًا"),IF(P731&lt;0,"مدفوع زيادة","مسدد")))))</f>
        <v/>
      </c>
      <c r="R731" s="19">
        <f>IF(OR(A731&amp;""="",NOT(ISNUMBER(G731))),"",G731-'الإعدادات'!$B$4)</f>
        <v/>
      </c>
      <c r="S731" s="6">
        <f>IF(OR(R731="",K731="ملغي"),"",IF(N(P731)&lt;=0,"",IF(R731&lt;0,"سافر وعليه متبقي",IF(R731&lt;='الإعدادات'!$B$5,"سفر قريب ومتبقي",""))))</f>
        <v/>
      </c>
      <c r="T731" s="19">
        <f>IF(ISNUMBER(P731),IF(P731&gt;0,COUNTIFS($P$6:$P$1005,"&gt;"&amp;P731)+COUNTIFS($P$6:P731,P731),""),"")</f>
        <v/>
      </c>
    </row>
    <row r="732">
      <c r="A732" s="5" t="n"/>
      <c r="B732" s="13" t="n"/>
      <c r="C732" s="5" t="n"/>
      <c r="D732" s="16" t="n"/>
      <c r="E732" s="5" t="n"/>
      <c r="F732" s="5" t="n"/>
      <c r="G732" s="13" t="n"/>
      <c r="H732" s="14" t="n"/>
      <c r="I732" s="17" t="n"/>
      <c r="J732" s="17" t="n"/>
      <c r="K732" s="5" t="n"/>
      <c r="L732" s="18">
        <f>IF(OR(A732&amp;""="",NOT(ISNUMBER(H732)),NOT(ISNUMBER(I732))),"",IF(K732="ملغي",0,ROUND(H732*I732,2)))</f>
        <v/>
      </c>
      <c r="M732" s="18">
        <f>IF(L732="","",IF(K732="ملغي",0,ROUND(H732*N(J732),2)))</f>
        <v/>
      </c>
      <c r="N732" s="18">
        <f>IF(L732="","",ROUND(L732-M732,2))</f>
        <v/>
      </c>
      <c r="O732" s="18">
        <f>IF(A732&amp;""="","",SUMIFS('الدفعات'!$C$6:$C$2005,'الدفعات'!$B$6:$B$2005,A732&amp;""))</f>
        <v/>
      </c>
      <c r="P732" s="18">
        <f>IF(L732="","",IF(K732="ملغي","",ROUND(L732-O732,2)))</f>
        <v/>
      </c>
      <c r="Q732" s="6">
        <f>IF(A732&amp;""="","",IF(L732="","بيانات ناقصة",IF(K732="ملغي",IF(O732&gt;0,"ملغي - يُراجع المدفوع","ملغي"),IF(P732&gt;0,IF(O732=0,"لم يدفع","دفع جزءًا"),IF(P732&lt;0,"مدفوع زيادة","مسدد")))))</f>
        <v/>
      </c>
      <c r="R732" s="19">
        <f>IF(OR(A732&amp;""="",NOT(ISNUMBER(G732))),"",G732-'الإعدادات'!$B$4)</f>
        <v/>
      </c>
      <c r="S732" s="6">
        <f>IF(OR(R732="",K732="ملغي"),"",IF(N(P732)&lt;=0,"",IF(R732&lt;0,"سافر وعليه متبقي",IF(R732&lt;='الإعدادات'!$B$5,"سفر قريب ومتبقي",""))))</f>
        <v/>
      </c>
      <c r="T732" s="19">
        <f>IF(ISNUMBER(P732),IF(P732&gt;0,COUNTIFS($P$6:$P$1005,"&gt;"&amp;P732)+COUNTIFS($P$6:P732,P732),""),"")</f>
        <v/>
      </c>
    </row>
    <row r="733">
      <c r="A733" s="5" t="n"/>
      <c r="B733" s="13" t="n"/>
      <c r="C733" s="5" t="n"/>
      <c r="D733" s="16" t="n"/>
      <c r="E733" s="5" t="n"/>
      <c r="F733" s="5" t="n"/>
      <c r="G733" s="13" t="n"/>
      <c r="H733" s="14" t="n"/>
      <c r="I733" s="17" t="n"/>
      <c r="J733" s="17" t="n"/>
      <c r="K733" s="5" t="n"/>
      <c r="L733" s="18">
        <f>IF(OR(A733&amp;""="",NOT(ISNUMBER(H733)),NOT(ISNUMBER(I733))),"",IF(K733="ملغي",0,ROUND(H733*I733,2)))</f>
        <v/>
      </c>
      <c r="M733" s="18">
        <f>IF(L733="","",IF(K733="ملغي",0,ROUND(H733*N(J733),2)))</f>
        <v/>
      </c>
      <c r="N733" s="18">
        <f>IF(L733="","",ROUND(L733-M733,2))</f>
        <v/>
      </c>
      <c r="O733" s="18">
        <f>IF(A733&amp;""="","",SUMIFS('الدفعات'!$C$6:$C$2005,'الدفعات'!$B$6:$B$2005,A733&amp;""))</f>
        <v/>
      </c>
      <c r="P733" s="18">
        <f>IF(L733="","",IF(K733="ملغي","",ROUND(L733-O733,2)))</f>
        <v/>
      </c>
      <c r="Q733" s="6">
        <f>IF(A733&amp;""="","",IF(L733="","بيانات ناقصة",IF(K733="ملغي",IF(O733&gt;0,"ملغي - يُراجع المدفوع","ملغي"),IF(P733&gt;0,IF(O733=0,"لم يدفع","دفع جزءًا"),IF(P733&lt;0,"مدفوع زيادة","مسدد")))))</f>
        <v/>
      </c>
      <c r="R733" s="19">
        <f>IF(OR(A733&amp;""="",NOT(ISNUMBER(G733))),"",G733-'الإعدادات'!$B$4)</f>
        <v/>
      </c>
      <c r="S733" s="6">
        <f>IF(OR(R733="",K733="ملغي"),"",IF(N(P733)&lt;=0,"",IF(R733&lt;0,"سافر وعليه متبقي",IF(R733&lt;='الإعدادات'!$B$5,"سفر قريب ومتبقي",""))))</f>
        <v/>
      </c>
      <c r="T733" s="19">
        <f>IF(ISNUMBER(P733),IF(P733&gt;0,COUNTIFS($P$6:$P$1005,"&gt;"&amp;P733)+COUNTIFS($P$6:P733,P733),""),"")</f>
        <v/>
      </c>
    </row>
    <row r="734">
      <c r="A734" s="5" t="n"/>
      <c r="B734" s="13" t="n"/>
      <c r="C734" s="5" t="n"/>
      <c r="D734" s="16" t="n"/>
      <c r="E734" s="5" t="n"/>
      <c r="F734" s="5" t="n"/>
      <c r="G734" s="13" t="n"/>
      <c r="H734" s="14" t="n"/>
      <c r="I734" s="17" t="n"/>
      <c r="J734" s="17" t="n"/>
      <c r="K734" s="5" t="n"/>
      <c r="L734" s="18">
        <f>IF(OR(A734&amp;""="",NOT(ISNUMBER(H734)),NOT(ISNUMBER(I734))),"",IF(K734="ملغي",0,ROUND(H734*I734,2)))</f>
        <v/>
      </c>
      <c r="M734" s="18">
        <f>IF(L734="","",IF(K734="ملغي",0,ROUND(H734*N(J734),2)))</f>
        <v/>
      </c>
      <c r="N734" s="18">
        <f>IF(L734="","",ROUND(L734-M734,2))</f>
        <v/>
      </c>
      <c r="O734" s="18">
        <f>IF(A734&amp;""="","",SUMIFS('الدفعات'!$C$6:$C$2005,'الدفعات'!$B$6:$B$2005,A734&amp;""))</f>
        <v/>
      </c>
      <c r="P734" s="18">
        <f>IF(L734="","",IF(K734="ملغي","",ROUND(L734-O734,2)))</f>
        <v/>
      </c>
      <c r="Q734" s="6">
        <f>IF(A734&amp;""="","",IF(L734="","بيانات ناقصة",IF(K734="ملغي",IF(O734&gt;0,"ملغي - يُراجع المدفوع","ملغي"),IF(P734&gt;0,IF(O734=0,"لم يدفع","دفع جزءًا"),IF(P734&lt;0,"مدفوع زيادة","مسدد")))))</f>
        <v/>
      </c>
      <c r="R734" s="19">
        <f>IF(OR(A734&amp;""="",NOT(ISNUMBER(G734))),"",G734-'الإعدادات'!$B$4)</f>
        <v/>
      </c>
      <c r="S734" s="6">
        <f>IF(OR(R734="",K734="ملغي"),"",IF(N(P734)&lt;=0,"",IF(R734&lt;0,"سافر وعليه متبقي",IF(R734&lt;='الإعدادات'!$B$5,"سفر قريب ومتبقي",""))))</f>
        <v/>
      </c>
      <c r="T734" s="19">
        <f>IF(ISNUMBER(P734),IF(P734&gt;0,COUNTIFS($P$6:$P$1005,"&gt;"&amp;P734)+COUNTIFS($P$6:P734,P734),""),"")</f>
        <v/>
      </c>
    </row>
    <row r="735">
      <c r="A735" s="5" t="n"/>
      <c r="B735" s="13" t="n"/>
      <c r="C735" s="5" t="n"/>
      <c r="D735" s="16" t="n"/>
      <c r="E735" s="5" t="n"/>
      <c r="F735" s="5" t="n"/>
      <c r="G735" s="13" t="n"/>
      <c r="H735" s="14" t="n"/>
      <c r="I735" s="17" t="n"/>
      <c r="J735" s="17" t="n"/>
      <c r="K735" s="5" t="n"/>
      <c r="L735" s="18">
        <f>IF(OR(A735&amp;""="",NOT(ISNUMBER(H735)),NOT(ISNUMBER(I735))),"",IF(K735="ملغي",0,ROUND(H735*I735,2)))</f>
        <v/>
      </c>
      <c r="M735" s="18">
        <f>IF(L735="","",IF(K735="ملغي",0,ROUND(H735*N(J735),2)))</f>
        <v/>
      </c>
      <c r="N735" s="18">
        <f>IF(L735="","",ROUND(L735-M735,2))</f>
        <v/>
      </c>
      <c r="O735" s="18">
        <f>IF(A735&amp;""="","",SUMIFS('الدفعات'!$C$6:$C$2005,'الدفعات'!$B$6:$B$2005,A735&amp;""))</f>
        <v/>
      </c>
      <c r="P735" s="18">
        <f>IF(L735="","",IF(K735="ملغي","",ROUND(L735-O735,2)))</f>
        <v/>
      </c>
      <c r="Q735" s="6">
        <f>IF(A735&amp;""="","",IF(L735="","بيانات ناقصة",IF(K735="ملغي",IF(O735&gt;0,"ملغي - يُراجع المدفوع","ملغي"),IF(P735&gt;0,IF(O735=0,"لم يدفع","دفع جزءًا"),IF(P735&lt;0,"مدفوع زيادة","مسدد")))))</f>
        <v/>
      </c>
      <c r="R735" s="19">
        <f>IF(OR(A735&amp;""="",NOT(ISNUMBER(G735))),"",G735-'الإعدادات'!$B$4)</f>
        <v/>
      </c>
      <c r="S735" s="6">
        <f>IF(OR(R735="",K735="ملغي"),"",IF(N(P735)&lt;=0,"",IF(R735&lt;0,"سافر وعليه متبقي",IF(R735&lt;='الإعدادات'!$B$5,"سفر قريب ومتبقي",""))))</f>
        <v/>
      </c>
      <c r="T735" s="19">
        <f>IF(ISNUMBER(P735),IF(P735&gt;0,COUNTIFS($P$6:$P$1005,"&gt;"&amp;P735)+COUNTIFS($P$6:P735,P735),""),"")</f>
        <v/>
      </c>
    </row>
    <row r="736">
      <c r="A736" s="5" t="n"/>
      <c r="B736" s="13" t="n"/>
      <c r="C736" s="5" t="n"/>
      <c r="D736" s="16" t="n"/>
      <c r="E736" s="5" t="n"/>
      <c r="F736" s="5" t="n"/>
      <c r="G736" s="13" t="n"/>
      <c r="H736" s="14" t="n"/>
      <c r="I736" s="17" t="n"/>
      <c r="J736" s="17" t="n"/>
      <c r="K736" s="5" t="n"/>
      <c r="L736" s="18">
        <f>IF(OR(A736&amp;""="",NOT(ISNUMBER(H736)),NOT(ISNUMBER(I736))),"",IF(K736="ملغي",0,ROUND(H736*I736,2)))</f>
        <v/>
      </c>
      <c r="M736" s="18">
        <f>IF(L736="","",IF(K736="ملغي",0,ROUND(H736*N(J736),2)))</f>
        <v/>
      </c>
      <c r="N736" s="18">
        <f>IF(L736="","",ROUND(L736-M736,2))</f>
        <v/>
      </c>
      <c r="O736" s="18">
        <f>IF(A736&amp;""="","",SUMIFS('الدفعات'!$C$6:$C$2005,'الدفعات'!$B$6:$B$2005,A736&amp;""))</f>
        <v/>
      </c>
      <c r="P736" s="18">
        <f>IF(L736="","",IF(K736="ملغي","",ROUND(L736-O736,2)))</f>
        <v/>
      </c>
      <c r="Q736" s="6">
        <f>IF(A736&amp;""="","",IF(L736="","بيانات ناقصة",IF(K736="ملغي",IF(O736&gt;0,"ملغي - يُراجع المدفوع","ملغي"),IF(P736&gt;0,IF(O736=0,"لم يدفع","دفع جزءًا"),IF(P736&lt;0,"مدفوع زيادة","مسدد")))))</f>
        <v/>
      </c>
      <c r="R736" s="19">
        <f>IF(OR(A736&amp;""="",NOT(ISNUMBER(G736))),"",G736-'الإعدادات'!$B$4)</f>
        <v/>
      </c>
      <c r="S736" s="6">
        <f>IF(OR(R736="",K736="ملغي"),"",IF(N(P736)&lt;=0,"",IF(R736&lt;0,"سافر وعليه متبقي",IF(R736&lt;='الإعدادات'!$B$5,"سفر قريب ومتبقي",""))))</f>
        <v/>
      </c>
      <c r="T736" s="19">
        <f>IF(ISNUMBER(P736),IF(P736&gt;0,COUNTIFS($P$6:$P$1005,"&gt;"&amp;P736)+COUNTIFS($P$6:P736,P736),""),"")</f>
        <v/>
      </c>
    </row>
    <row r="737">
      <c r="A737" s="5" t="n"/>
      <c r="B737" s="13" t="n"/>
      <c r="C737" s="5" t="n"/>
      <c r="D737" s="16" t="n"/>
      <c r="E737" s="5" t="n"/>
      <c r="F737" s="5" t="n"/>
      <c r="G737" s="13" t="n"/>
      <c r="H737" s="14" t="n"/>
      <c r="I737" s="17" t="n"/>
      <c r="J737" s="17" t="n"/>
      <c r="K737" s="5" t="n"/>
      <c r="L737" s="18">
        <f>IF(OR(A737&amp;""="",NOT(ISNUMBER(H737)),NOT(ISNUMBER(I737))),"",IF(K737="ملغي",0,ROUND(H737*I737,2)))</f>
        <v/>
      </c>
      <c r="M737" s="18">
        <f>IF(L737="","",IF(K737="ملغي",0,ROUND(H737*N(J737),2)))</f>
        <v/>
      </c>
      <c r="N737" s="18">
        <f>IF(L737="","",ROUND(L737-M737,2))</f>
        <v/>
      </c>
      <c r="O737" s="18">
        <f>IF(A737&amp;""="","",SUMIFS('الدفعات'!$C$6:$C$2005,'الدفعات'!$B$6:$B$2005,A737&amp;""))</f>
        <v/>
      </c>
      <c r="P737" s="18">
        <f>IF(L737="","",IF(K737="ملغي","",ROUND(L737-O737,2)))</f>
        <v/>
      </c>
      <c r="Q737" s="6">
        <f>IF(A737&amp;""="","",IF(L737="","بيانات ناقصة",IF(K737="ملغي",IF(O737&gt;0,"ملغي - يُراجع المدفوع","ملغي"),IF(P737&gt;0,IF(O737=0,"لم يدفع","دفع جزءًا"),IF(P737&lt;0,"مدفوع زيادة","مسدد")))))</f>
        <v/>
      </c>
      <c r="R737" s="19">
        <f>IF(OR(A737&amp;""="",NOT(ISNUMBER(G737))),"",G737-'الإعدادات'!$B$4)</f>
        <v/>
      </c>
      <c r="S737" s="6">
        <f>IF(OR(R737="",K737="ملغي"),"",IF(N(P737)&lt;=0,"",IF(R737&lt;0,"سافر وعليه متبقي",IF(R737&lt;='الإعدادات'!$B$5,"سفر قريب ومتبقي",""))))</f>
        <v/>
      </c>
      <c r="T737" s="19">
        <f>IF(ISNUMBER(P737),IF(P737&gt;0,COUNTIFS($P$6:$P$1005,"&gt;"&amp;P737)+COUNTIFS($P$6:P737,P737),""),"")</f>
        <v/>
      </c>
    </row>
    <row r="738">
      <c r="A738" s="5" t="n"/>
      <c r="B738" s="13" t="n"/>
      <c r="C738" s="5" t="n"/>
      <c r="D738" s="16" t="n"/>
      <c r="E738" s="5" t="n"/>
      <c r="F738" s="5" t="n"/>
      <c r="G738" s="13" t="n"/>
      <c r="H738" s="14" t="n"/>
      <c r="I738" s="17" t="n"/>
      <c r="J738" s="17" t="n"/>
      <c r="K738" s="5" t="n"/>
      <c r="L738" s="18">
        <f>IF(OR(A738&amp;""="",NOT(ISNUMBER(H738)),NOT(ISNUMBER(I738))),"",IF(K738="ملغي",0,ROUND(H738*I738,2)))</f>
        <v/>
      </c>
      <c r="M738" s="18">
        <f>IF(L738="","",IF(K738="ملغي",0,ROUND(H738*N(J738),2)))</f>
        <v/>
      </c>
      <c r="N738" s="18">
        <f>IF(L738="","",ROUND(L738-M738,2))</f>
        <v/>
      </c>
      <c r="O738" s="18">
        <f>IF(A738&amp;""="","",SUMIFS('الدفعات'!$C$6:$C$2005,'الدفعات'!$B$6:$B$2005,A738&amp;""))</f>
        <v/>
      </c>
      <c r="P738" s="18">
        <f>IF(L738="","",IF(K738="ملغي","",ROUND(L738-O738,2)))</f>
        <v/>
      </c>
      <c r="Q738" s="6">
        <f>IF(A738&amp;""="","",IF(L738="","بيانات ناقصة",IF(K738="ملغي",IF(O738&gt;0,"ملغي - يُراجع المدفوع","ملغي"),IF(P738&gt;0,IF(O738=0,"لم يدفع","دفع جزءًا"),IF(P738&lt;0,"مدفوع زيادة","مسدد")))))</f>
        <v/>
      </c>
      <c r="R738" s="19">
        <f>IF(OR(A738&amp;""="",NOT(ISNUMBER(G738))),"",G738-'الإعدادات'!$B$4)</f>
        <v/>
      </c>
      <c r="S738" s="6">
        <f>IF(OR(R738="",K738="ملغي"),"",IF(N(P738)&lt;=0,"",IF(R738&lt;0,"سافر وعليه متبقي",IF(R738&lt;='الإعدادات'!$B$5,"سفر قريب ومتبقي",""))))</f>
        <v/>
      </c>
      <c r="T738" s="19">
        <f>IF(ISNUMBER(P738),IF(P738&gt;0,COUNTIFS($P$6:$P$1005,"&gt;"&amp;P738)+COUNTIFS($P$6:P738,P738),""),"")</f>
        <v/>
      </c>
    </row>
    <row r="739">
      <c r="A739" s="5" t="n"/>
      <c r="B739" s="13" t="n"/>
      <c r="C739" s="5" t="n"/>
      <c r="D739" s="16" t="n"/>
      <c r="E739" s="5" t="n"/>
      <c r="F739" s="5" t="n"/>
      <c r="G739" s="13" t="n"/>
      <c r="H739" s="14" t="n"/>
      <c r="I739" s="17" t="n"/>
      <c r="J739" s="17" t="n"/>
      <c r="K739" s="5" t="n"/>
      <c r="L739" s="18">
        <f>IF(OR(A739&amp;""="",NOT(ISNUMBER(H739)),NOT(ISNUMBER(I739))),"",IF(K739="ملغي",0,ROUND(H739*I739,2)))</f>
        <v/>
      </c>
      <c r="M739" s="18">
        <f>IF(L739="","",IF(K739="ملغي",0,ROUND(H739*N(J739),2)))</f>
        <v/>
      </c>
      <c r="N739" s="18">
        <f>IF(L739="","",ROUND(L739-M739,2))</f>
        <v/>
      </c>
      <c r="O739" s="18">
        <f>IF(A739&amp;""="","",SUMIFS('الدفعات'!$C$6:$C$2005,'الدفعات'!$B$6:$B$2005,A739&amp;""))</f>
        <v/>
      </c>
      <c r="P739" s="18">
        <f>IF(L739="","",IF(K739="ملغي","",ROUND(L739-O739,2)))</f>
        <v/>
      </c>
      <c r="Q739" s="6">
        <f>IF(A739&amp;""="","",IF(L739="","بيانات ناقصة",IF(K739="ملغي",IF(O739&gt;0,"ملغي - يُراجع المدفوع","ملغي"),IF(P739&gt;0,IF(O739=0,"لم يدفع","دفع جزءًا"),IF(P739&lt;0,"مدفوع زيادة","مسدد")))))</f>
        <v/>
      </c>
      <c r="R739" s="19">
        <f>IF(OR(A739&amp;""="",NOT(ISNUMBER(G739))),"",G739-'الإعدادات'!$B$4)</f>
        <v/>
      </c>
      <c r="S739" s="6">
        <f>IF(OR(R739="",K739="ملغي"),"",IF(N(P739)&lt;=0,"",IF(R739&lt;0,"سافر وعليه متبقي",IF(R739&lt;='الإعدادات'!$B$5,"سفر قريب ومتبقي",""))))</f>
        <v/>
      </c>
      <c r="T739" s="19">
        <f>IF(ISNUMBER(P739),IF(P739&gt;0,COUNTIFS($P$6:$P$1005,"&gt;"&amp;P739)+COUNTIFS($P$6:P739,P739),""),"")</f>
        <v/>
      </c>
    </row>
    <row r="740">
      <c r="A740" s="5" t="n"/>
      <c r="B740" s="13" t="n"/>
      <c r="C740" s="5" t="n"/>
      <c r="D740" s="16" t="n"/>
      <c r="E740" s="5" t="n"/>
      <c r="F740" s="5" t="n"/>
      <c r="G740" s="13" t="n"/>
      <c r="H740" s="14" t="n"/>
      <c r="I740" s="17" t="n"/>
      <c r="J740" s="17" t="n"/>
      <c r="K740" s="5" t="n"/>
      <c r="L740" s="18">
        <f>IF(OR(A740&amp;""="",NOT(ISNUMBER(H740)),NOT(ISNUMBER(I740))),"",IF(K740="ملغي",0,ROUND(H740*I740,2)))</f>
        <v/>
      </c>
      <c r="M740" s="18">
        <f>IF(L740="","",IF(K740="ملغي",0,ROUND(H740*N(J740),2)))</f>
        <v/>
      </c>
      <c r="N740" s="18">
        <f>IF(L740="","",ROUND(L740-M740,2))</f>
        <v/>
      </c>
      <c r="O740" s="18">
        <f>IF(A740&amp;""="","",SUMIFS('الدفعات'!$C$6:$C$2005,'الدفعات'!$B$6:$B$2005,A740&amp;""))</f>
        <v/>
      </c>
      <c r="P740" s="18">
        <f>IF(L740="","",IF(K740="ملغي","",ROUND(L740-O740,2)))</f>
        <v/>
      </c>
      <c r="Q740" s="6">
        <f>IF(A740&amp;""="","",IF(L740="","بيانات ناقصة",IF(K740="ملغي",IF(O740&gt;0,"ملغي - يُراجع المدفوع","ملغي"),IF(P740&gt;0,IF(O740=0,"لم يدفع","دفع جزءًا"),IF(P740&lt;0,"مدفوع زيادة","مسدد")))))</f>
        <v/>
      </c>
      <c r="R740" s="19">
        <f>IF(OR(A740&amp;""="",NOT(ISNUMBER(G740))),"",G740-'الإعدادات'!$B$4)</f>
        <v/>
      </c>
      <c r="S740" s="6">
        <f>IF(OR(R740="",K740="ملغي"),"",IF(N(P740)&lt;=0,"",IF(R740&lt;0,"سافر وعليه متبقي",IF(R740&lt;='الإعدادات'!$B$5,"سفر قريب ومتبقي",""))))</f>
        <v/>
      </c>
      <c r="T740" s="19">
        <f>IF(ISNUMBER(P740),IF(P740&gt;0,COUNTIFS($P$6:$P$1005,"&gt;"&amp;P740)+COUNTIFS($P$6:P740,P740),""),"")</f>
        <v/>
      </c>
    </row>
    <row r="741">
      <c r="A741" s="5" t="n"/>
      <c r="B741" s="13" t="n"/>
      <c r="C741" s="5" t="n"/>
      <c r="D741" s="16" t="n"/>
      <c r="E741" s="5" t="n"/>
      <c r="F741" s="5" t="n"/>
      <c r="G741" s="13" t="n"/>
      <c r="H741" s="14" t="n"/>
      <c r="I741" s="17" t="n"/>
      <c r="J741" s="17" t="n"/>
      <c r="K741" s="5" t="n"/>
      <c r="L741" s="18">
        <f>IF(OR(A741&amp;""="",NOT(ISNUMBER(H741)),NOT(ISNUMBER(I741))),"",IF(K741="ملغي",0,ROUND(H741*I741,2)))</f>
        <v/>
      </c>
      <c r="M741" s="18">
        <f>IF(L741="","",IF(K741="ملغي",0,ROUND(H741*N(J741),2)))</f>
        <v/>
      </c>
      <c r="N741" s="18">
        <f>IF(L741="","",ROUND(L741-M741,2))</f>
        <v/>
      </c>
      <c r="O741" s="18">
        <f>IF(A741&amp;""="","",SUMIFS('الدفعات'!$C$6:$C$2005,'الدفعات'!$B$6:$B$2005,A741&amp;""))</f>
        <v/>
      </c>
      <c r="P741" s="18">
        <f>IF(L741="","",IF(K741="ملغي","",ROUND(L741-O741,2)))</f>
        <v/>
      </c>
      <c r="Q741" s="6">
        <f>IF(A741&amp;""="","",IF(L741="","بيانات ناقصة",IF(K741="ملغي",IF(O741&gt;0,"ملغي - يُراجع المدفوع","ملغي"),IF(P741&gt;0,IF(O741=0,"لم يدفع","دفع جزءًا"),IF(P741&lt;0,"مدفوع زيادة","مسدد")))))</f>
        <v/>
      </c>
      <c r="R741" s="19">
        <f>IF(OR(A741&amp;""="",NOT(ISNUMBER(G741))),"",G741-'الإعدادات'!$B$4)</f>
        <v/>
      </c>
      <c r="S741" s="6">
        <f>IF(OR(R741="",K741="ملغي"),"",IF(N(P741)&lt;=0,"",IF(R741&lt;0,"سافر وعليه متبقي",IF(R741&lt;='الإعدادات'!$B$5,"سفر قريب ومتبقي",""))))</f>
        <v/>
      </c>
      <c r="T741" s="19">
        <f>IF(ISNUMBER(P741),IF(P741&gt;0,COUNTIFS($P$6:$P$1005,"&gt;"&amp;P741)+COUNTIFS($P$6:P741,P741),""),"")</f>
        <v/>
      </c>
    </row>
    <row r="742">
      <c r="A742" s="5" t="n"/>
      <c r="B742" s="13" t="n"/>
      <c r="C742" s="5" t="n"/>
      <c r="D742" s="16" t="n"/>
      <c r="E742" s="5" t="n"/>
      <c r="F742" s="5" t="n"/>
      <c r="G742" s="13" t="n"/>
      <c r="H742" s="14" t="n"/>
      <c r="I742" s="17" t="n"/>
      <c r="J742" s="17" t="n"/>
      <c r="K742" s="5" t="n"/>
      <c r="L742" s="18">
        <f>IF(OR(A742&amp;""="",NOT(ISNUMBER(H742)),NOT(ISNUMBER(I742))),"",IF(K742="ملغي",0,ROUND(H742*I742,2)))</f>
        <v/>
      </c>
      <c r="M742" s="18">
        <f>IF(L742="","",IF(K742="ملغي",0,ROUND(H742*N(J742),2)))</f>
        <v/>
      </c>
      <c r="N742" s="18">
        <f>IF(L742="","",ROUND(L742-M742,2))</f>
        <v/>
      </c>
      <c r="O742" s="18">
        <f>IF(A742&amp;""="","",SUMIFS('الدفعات'!$C$6:$C$2005,'الدفعات'!$B$6:$B$2005,A742&amp;""))</f>
        <v/>
      </c>
      <c r="P742" s="18">
        <f>IF(L742="","",IF(K742="ملغي","",ROUND(L742-O742,2)))</f>
        <v/>
      </c>
      <c r="Q742" s="6">
        <f>IF(A742&amp;""="","",IF(L742="","بيانات ناقصة",IF(K742="ملغي",IF(O742&gt;0,"ملغي - يُراجع المدفوع","ملغي"),IF(P742&gt;0,IF(O742=0,"لم يدفع","دفع جزءًا"),IF(P742&lt;0,"مدفوع زيادة","مسدد")))))</f>
        <v/>
      </c>
      <c r="R742" s="19">
        <f>IF(OR(A742&amp;""="",NOT(ISNUMBER(G742))),"",G742-'الإعدادات'!$B$4)</f>
        <v/>
      </c>
      <c r="S742" s="6">
        <f>IF(OR(R742="",K742="ملغي"),"",IF(N(P742)&lt;=0,"",IF(R742&lt;0,"سافر وعليه متبقي",IF(R742&lt;='الإعدادات'!$B$5,"سفر قريب ومتبقي",""))))</f>
        <v/>
      </c>
      <c r="T742" s="19">
        <f>IF(ISNUMBER(P742),IF(P742&gt;0,COUNTIFS($P$6:$P$1005,"&gt;"&amp;P742)+COUNTIFS($P$6:P742,P742),""),"")</f>
        <v/>
      </c>
    </row>
    <row r="743">
      <c r="A743" s="5" t="n"/>
      <c r="B743" s="13" t="n"/>
      <c r="C743" s="5" t="n"/>
      <c r="D743" s="16" t="n"/>
      <c r="E743" s="5" t="n"/>
      <c r="F743" s="5" t="n"/>
      <c r="G743" s="13" t="n"/>
      <c r="H743" s="14" t="n"/>
      <c r="I743" s="17" t="n"/>
      <c r="J743" s="17" t="n"/>
      <c r="K743" s="5" t="n"/>
      <c r="L743" s="18">
        <f>IF(OR(A743&amp;""="",NOT(ISNUMBER(H743)),NOT(ISNUMBER(I743))),"",IF(K743="ملغي",0,ROUND(H743*I743,2)))</f>
        <v/>
      </c>
      <c r="M743" s="18">
        <f>IF(L743="","",IF(K743="ملغي",0,ROUND(H743*N(J743),2)))</f>
        <v/>
      </c>
      <c r="N743" s="18">
        <f>IF(L743="","",ROUND(L743-M743,2))</f>
        <v/>
      </c>
      <c r="O743" s="18">
        <f>IF(A743&amp;""="","",SUMIFS('الدفعات'!$C$6:$C$2005,'الدفعات'!$B$6:$B$2005,A743&amp;""))</f>
        <v/>
      </c>
      <c r="P743" s="18">
        <f>IF(L743="","",IF(K743="ملغي","",ROUND(L743-O743,2)))</f>
        <v/>
      </c>
      <c r="Q743" s="6">
        <f>IF(A743&amp;""="","",IF(L743="","بيانات ناقصة",IF(K743="ملغي",IF(O743&gt;0,"ملغي - يُراجع المدفوع","ملغي"),IF(P743&gt;0,IF(O743=0,"لم يدفع","دفع جزءًا"),IF(P743&lt;0,"مدفوع زيادة","مسدد")))))</f>
        <v/>
      </c>
      <c r="R743" s="19">
        <f>IF(OR(A743&amp;""="",NOT(ISNUMBER(G743))),"",G743-'الإعدادات'!$B$4)</f>
        <v/>
      </c>
      <c r="S743" s="6">
        <f>IF(OR(R743="",K743="ملغي"),"",IF(N(P743)&lt;=0,"",IF(R743&lt;0,"سافر وعليه متبقي",IF(R743&lt;='الإعدادات'!$B$5,"سفر قريب ومتبقي",""))))</f>
        <v/>
      </c>
      <c r="T743" s="19">
        <f>IF(ISNUMBER(P743),IF(P743&gt;0,COUNTIFS($P$6:$P$1005,"&gt;"&amp;P743)+COUNTIFS($P$6:P743,P743),""),"")</f>
        <v/>
      </c>
    </row>
    <row r="744">
      <c r="A744" s="5" t="n"/>
      <c r="B744" s="13" t="n"/>
      <c r="C744" s="5" t="n"/>
      <c r="D744" s="16" t="n"/>
      <c r="E744" s="5" t="n"/>
      <c r="F744" s="5" t="n"/>
      <c r="G744" s="13" t="n"/>
      <c r="H744" s="14" t="n"/>
      <c r="I744" s="17" t="n"/>
      <c r="J744" s="17" t="n"/>
      <c r="K744" s="5" t="n"/>
      <c r="L744" s="18">
        <f>IF(OR(A744&amp;""="",NOT(ISNUMBER(H744)),NOT(ISNUMBER(I744))),"",IF(K744="ملغي",0,ROUND(H744*I744,2)))</f>
        <v/>
      </c>
      <c r="M744" s="18">
        <f>IF(L744="","",IF(K744="ملغي",0,ROUND(H744*N(J744),2)))</f>
        <v/>
      </c>
      <c r="N744" s="18">
        <f>IF(L744="","",ROUND(L744-M744,2))</f>
        <v/>
      </c>
      <c r="O744" s="18">
        <f>IF(A744&amp;""="","",SUMIFS('الدفعات'!$C$6:$C$2005,'الدفعات'!$B$6:$B$2005,A744&amp;""))</f>
        <v/>
      </c>
      <c r="P744" s="18">
        <f>IF(L744="","",IF(K744="ملغي","",ROUND(L744-O744,2)))</f>
        <v/>
      </c>
      <c r="Q744" s="6">
        <f>IF(A744&amp;""="","",IF(L744="","بيانات ناقصة",IF(K744="ملغي",IF(O744&gt;0,"ملغي - يُراجع المدفوع","ملغي"),IF(P744&gt;0,IF(O744=0,"لم يدفع","دفع جزءًا"),IF(P744&lt;0,"مدفوع زيادة","مسدد")))))</f>
        <v/>
      </c>
      <c r="R744" s="19">
        <f>IF(OR(A744&amp;""="",NOT(ISNUMBER(G744))),"",G744-'الإعدادات'!$B$4)</f>
        <v/>
      </c>
      <c r="S744" s="6">
        <f>IF(OR(R744="",K744="ملغي"),"",IF(N(P744)&lt;=0,"",IF(R744&lt;0,"سافر وعليه متبقي",IF(R744&lt;='الإعدادات'!$B$5,"سفر قريب ومتبقي",""))))</f>
        <v/>
      </c>
      <c r="T744" s="19">
        <f>IF(ISNUMBER(P744),IF(P744&gt;0,COUNTIFS($P$6:$P$1005,"&gt;"&amp;P744)+COUNTIFS($P$6:P744,P744),""),"")</f>
        <v/>
      </c>
    </row>
    <row r="745">
      <c r="A745" s="5" t="n"/>
      <c r="B745" s="13" t="n"/>
      <c r="C745" s="5" t="n"/>
      <c r="D745" s="16" t="n"/>
      <c r="E745" s="5" t="n"/>
      <c r="F745" s="5" t="n"/>
      <c r="G745" s="13" t="n"/>
      <c r="H745" s="14" t="n"/>
      <c r="I745" s="17" t="n"/>
      <c r="J745" s="17" t="n"/>
      <c r="K745" s="5" t="n"/>
      <c r="L745" s="18">
        <f>IF(OR(A745&amp;""="",NOT(ISNUMBER(H745)),NOT(ISNUMBER(I745))),"",IF(K745="ملغي",0,ROUND(H745*I745,2)))</f>
        <v/>
      </c>
      <c r="M745" s="18">
        <f>IF(L745="","",IF(K745="ملغي",0,ROUND(H745*N(J745),2)))</f>
        <v/>
      </c>
      <c r="N745" s="18">
        <f>IF(L745="","",ROUND(L745-M745,2))</f>
        <v/>
      </c>
      <c r="O745" s="18">
        <f>IF(A745&amp;""="","",SUMIFS('الدفعات'!$C$6:$C$2005,'الدفعات'!$B$6:$B$2005,A745&amp;""))</f>
        <v/>
      </c>
      <c r="P745" s="18">
        <f>IF(L745="","",IF(K745="ملغي","",ROUND(L745-O745,2)))</f>
        <v/>
      </c>
      <c r="Q745" s="6">
        <f>IF(A745&amp;""="","",IF(L745="","بيانات ناقصة",IF(K745="ملغي",IF(O745&gt;0,"ملغي - يُراجع المدفوع","ملغي"),IF(P745&gt;0,IF(O745=0,"لم يدفع","دفع جزءًا"),IF(P745&lt;0,"مدفوع زيادة","مسدد")))))</f>
        <v/>
      </c>
      <c r="R745" s="19">
        <f>IF(OR(A745&amp;""="",NOT(ISNUMBER(G745))),"",G745-'الإعدادات'!$B$4)</f>
        <v/>
      </c>
      <c r="S745" s="6">
        <f>IF(OR(R745="",K745="ملغي"),"",IF(N(P745)&lt;=0,"",IF(R745&lt;0,"سافر وعليه متبقي",IF(R745&lt;='الإعدادات'!$B$5,"سفر قريب ومتبقي",""))))</f>
        <v/>
      </c>
      <c r="T745" s="19">
        <f>IF(ISNUMBER(P745),IF(P745&gt;0,COUNTIFS($P$6:$P$1005,"&gt;"&amp;P745)+COUNTIFS($P$6:P745,P745),""),"")</f>
        <v/>
      </c>
    </row>
    <row r="746">
      <c r="A746" s="5" t="n"/>
      <c r="B746" s="13" t="n"/>
      <c r="C746" s="5" t="n"/>
      <c r="D746" s="16" t="n"/>
      <c r="E746" s="5" t="n"/>
      <c r="F746" s="5" t="n"/>
      <c r="G746" s="13" t="n"/>
      <c r="H746" s="14" t="n"/>
      <c r="I746" s="17" t="n"/>
      <c r="J746" s="17" t="n"/>
      <c r="K746" s="5" t="n"/>
      <c r="L746" s="18">
        <f>IF(OR(A746&amp;""="",NOT(ISNUMBER(H746)),NOT(ISNUMBER(I746))),"",IF(K746="ملغي",0,ROUND(H746*I746,2)))</f>
        <v/>
      </c>
      <c r="M746" s="18">
        <f>IF(L746="","",IF(K746="ملغي",0,ROUND(H746*N(J746),2)))</f>
        <v/>
      </c>
      <c r="N746" s="18">
        <f>IF(L746="","",ROUND(L746-M746,2))</f>
        <v/>
      </c>
      <c r="O746" s="18">
        <f>IF(A746&amp;""="","",SUMIFS('الدفعات'!$C$6:$C$2005,'الدفعات'!$B$6:$B$2005,A746&amp;""))</f>
        <v/>
      </c>
      <c r="P746" s="18">
        <f>IF(L746="","",IF(K746="ملغي","",ROUND(L746-O746,2)))</f>
        <v/>
      </c>
      <c r="Q746" s="6">
        <f>IF(A746&amp;""="","",IF(L746="","بيانات ناقصة",IF(K746="ملغي",IF(O746&gt;0,"ملغي - يُراجع المدفوع","ملغي"),IF(P746&gt;0,IF(O746=0,"لم يدفع","دفع جزءًا"),IF(P746&lt;0,"مدفوع زيادة","مسدد")))))</f>
        <v/>
      </c>
      <c r="R746" s="19">
        <f>IF(OR(A746&amp;""="",NOT(ISNUMBER(G746))),"",G746-'الإعدادات'!$B$4)</f>
        <v/>
      </c>
      <c r="S746" s="6">
        <f>IF(OR(R746="",K746="ملغي"),"",IF(N(P746)&lt;=0,"",IF(R746&lt;0,"سافر وعليه متبقي",IF(R746&lt;='الإعدادات'!$B$5,"سفر قريب ومتبقي",""))))</f>
        <v/>
      </c>
      <c r="T746" s="19">
        <f>IF(ISNUMBER(P746),IF(P746&gt;0,COUNTIFS($P$6:$P$1005,"&gt;"&amp;P746)+COUNTIFS($P$6:P746,P746),""),"")</f>
        <v/>
      </c>
    </row>
    <row r="747">
      <c r="A747" s="5" t="n"/>
      <c r="B747" s="13" t="n"/>
      <c r="C747" s="5" t="n"/>
      <c r="D747" s="16" t="n"/>
      <c r="E747" s="5" t="n"/>
      <c r="F747" s="5" t="n"/>
      <c r="G747" s="13" t="n"/>
      <c r="H747" s="14" t="n"/>
      <c r="I747" s="17" t="n"/>
      <c r="J747" s="17" t="n"/>
      <c r="K747" s="5" t="n"/>
      <c r="L747" s="18">
        <f>IF(OR(A747&amp;""="",NOT(ISNUMBER(H747)),NOT(ISNUMBER(I747))),"",IF(K747="ملغي",0,ROUND(H747*I747,2)))</f>
        <v/>
      </c>
      <c r="M747" s="18">
        <f>IF(L747="","",IF(K747="ملغي",0,ROUND(H747*N(J747),2)))</f>
        <v/>
      </c>
      <c r="N747" s="18">
        <f>IF(L747="","",ROUND(L747-M747,2))</f>
        <v/>
      </c>
      <c r="O747" s="18">
        <f>IF(A747&amp;""="","",SUMIFS('الدفعات'!$C$6:$C$2005,'الدفعات'!$B$6:$B$2005,A747&amp;""))</f>
        <v/>
      </c>
      <c r="P747" s="18">
        <f>IF(L747="","",IF(K747="ملغي","",ROUND(L747-O747,2)))</f>
        <v/>
      </c>
      <c r="Q747" s="6">
        <f>IF(A747&amp;""="","",IF(L747="","بيانات ناقصة",IF(K747="ملغي",IF(O747&gt;0,"ملغي - يُراجع المدفوع","ملغي"),IF(P747&gt;0,IF(O747=0,"لم يدفع","دفع جزءًا"),IF(P747&lt;0,"مدفوع زيادة","مسدد")))))</f>
        <v/>
      </c>
      <c r="R747" s="19">
        <f>IF(OR(A747&amp;""="",NOT(ISNUMBER(G747))),"",G747-'الإعدادات'!$B$4)</f>
        <v/>
      </c>
      <c r="S747" s="6">
        <f>IF(OR(R747="",K747="ملغي"),"",IF(N(P747)&lt;=0,"",IF(R747&lt;0,"سافر وعليه متبقي",IF(R747&lt;='الإعدادات'!$B$5,"سفر قريب ومتبقي",""))))</f>
        <v/>
      </c>
      <c r="T747" s="19">
        <f>IF(ISNUMBER(P747),IF(P747&gt;0,COUNTIFS($P$6:$P$1005,"&gt;"&amp;P747)+COUNTIFS($P$6:P747,P747),""),"")</f>
        <v/>
      </c>
    </row>
    <row r="748">
      <c r="A748" s="5" t="n"/>
      <c r="B748" s="13" t="n"/>
      <c r="C748" s="5" t="n"/>
      <c r="D748" s="16" t="n"/>
      <c r="E748" s="5" t="n"/>
      <c r="F748" s="5" t="n"/>
      <c r="G748" s="13" t="n"/>
      <c r="H748" s="14" t="n"/>
      <c r="I748" s="17" t="n"/>
      <c r="J748" s="17" t="n"/>
      <c r="K748" s="5" t="n"/>
      <c r="L748" s="18">
        <f>IF(OR(A748&amp;""="",NOT(ISNUMBER(H748)),NOT(ISNUMBER(I748))),"",IF(K748="ملغي",0,ROUND(H748*I748,2)))</f>
        <v/>
      </c>
      <c r="M748" s="18">
        <f>IF(L748="","",IF(K748="ملغي",0,ROUND(H748*N(J748),2)))</f>
        <v/>
      </c>
      <c r="N748" s="18">
        <f>IF(L748="","",ROUND(L748-M748,2))</f>
        <v/>
      </c>
      <c r="O748" s="18">
        <f>IF(A748&amp;""="","",SUMIFS('الدفعات'!$C$6:$C$2005,'الدفعات'!$B$6:$B$2005,A748&amp;""))</f>
        <v/>
      </c>
      <c r="P748" s="18">
        <f>IF(L748="","",IF(K748="ملغي","",ROUND(L748-O748,2)))</f>
        <v/>
      </c>
      <c r="Q748" s="6">
        <f>IF(A748&amp;""="","",IF(L748="","بيانات ناقصة",IF(K748="ملغي",IF(O748&gt;0,"ملغي - يُراجع المدفوع","ملغي"),IF(P748&gt;0,IF(O748=0,"لم يدفع","دفع جزءًا"),IF(P748&lt;0,"مدفوع زيادة","مسدد")))))</f>
        <v/>
      </c>
      <c r="R748" s="19">
        <f>IF(OR(A748&amp;""="",NOT(ISNUMBER(G748))),"",G748-'الإعدادات'!$B$4)</f>
        <v/>
      </c>
      <c r="S748" s="6">
        <f>IF(OR(R748="",K748="ملغي"),"",IF(N(P748)&lt;=0,"",IF(R748&lt;0,"سافر وعليه متبقي",IF(R748&lt;='الإعدادات'!$B$5,"سفر قريب ومتبقي",""))))</f>
        <v/>
      </c>
      <c r="T748" s="19">
        <f>IF(ISNUMBER(P748),IF(P748&gt;0,COUNTIFS($P$6:$P$1005,"&gt;"&amp;P748)+COUNTIFS($P$6:P748,P748),""),"")</f>
        <v/>
      </c>
    </row>
    <row r="749">
      <c r="A749" s="5" t="n"/>
      <c r="B749" s="13" t="n"/>
      <c r="C749" s="5" t="n"/>
      <c r="D749" s="16" t="n"/>
      <c r="E749" s="5" t="n"/>
      <c r="F749" s="5" t="n"/>
      <c r="G749" s="13" t="n"/>
      <c r="H749" s="14" t="n"/>
      <c r="I749" s="17" t="n"/>
      <c r="J749" s="17" t="n"/>
      <c r="K749" s="5" t="n"/>
      <c r="L749" s="18">
        <f>IF(OR(A749&amp;""="",NOT(ISNUMBER(H749)),NOT(ISNUMBER(I749))),"",IF(K749="ملغي",0,ROUND(H749*I749,2)))</f>
        <v/>
      </c>
      <c r="M749" s="18">
        <f>IF(L749="","",IF(K749="ملغي",0,ROUND(H749*N(J749),2)))</f>
        <v/>
      </c>
      <c r="N749" s="18">
        <f>IF(L749="","",ROUND(L749-M749,2))</f>
        <v/>
      </c>
      <c r="O749" s="18">
        <f>IF(A749&amp;""="","",SUMIFS('الدفعات'!$C$6:$C$2005,'الدفعات'!$B$6:$B$2005,A749&amp;""))</f>
        <v/>
      </c>
      <c r="P749" s="18">
        <f>IF(L749="","",IF(K749="ملغي","",ROUND(L749-O749,2)))</f>
        <v/>
      </c>
      <c r="Q749" s="6">
        <f>IF(A749&amp;""="","",IF(L749="","بيانات ناقصة",IF(K749="ملغي",IF(O749&gt;0,"ملغي - يُراجع المدفوع","ملغي"),IF(P749&gt;0,IF(O749=0,"لم يدفع","دفع جزءًا"),IF(P749&lt;0,"مدفوع زيادة","مسدد")))))</f>
        <v/>
      </c>
      <c r="R749" s="19">
        <f>IF(OR(A749&amp;""="",NOT(ISNUMBER(G749))),"",G749-'الإعدادات'!$B$4)</f>
        <v/>
      </c>
      <c r="S749" s="6">
        <f>IF(OR(R749="",K749="ملغي"),"",IF(N(P749)&lt;=0,"",IF(R749&lt;0,"سافر وعليه متبقي",IF(R749&lt;='الإعدادات'!$B$5,"سفر قريب ومتبقي",""))))</f>
        <v/>
      </c>
      <c r="T749" s="19">
        <f>IF(ISNUMBER(P749),IF(P749&gt;0,COUNTIFS($P$6:$P$1005,"&gt;"&amp;P749)+COUNTIFS($P$6:P749,P749),""),"")</f>
        <v/>
      </c>
    </row>
    <row r="750">
      <c r="A750" s="5" t="n"/>
      <c r="B750" s="13" t="n"/>
      <c r="C750" s="5" t="n"/>
      <c r="D750" s="16" t="n"/>
      <c r="E750" s="5" t="n"/>
      <c r="F750" s="5" t="n"/>
      <c r="G750" s="13" t="n"/>
      <c r="H750" s="14" t="n"/>
      <c r="I750" s="17" t="n"/>
      <c r="J750" s="17" t="n"/>
      <c r="K750" s="5" t="n"/>
      <c r="L750" s="18">
        <f>IF(OR(A750&amp;""="",NOT(ISNUMBER(H750)),NOT(ISNUMBER(I750))),"",IF(K750="ملغي",0,ROUND(H750*I750,2)))</f>
        <v/>
      </c>
      <c r="M750" s="18">
        <f>IF(L750="","",IF(K750="ملغي",0,ROUND(H750*N(J750),2)))</f>
        <v/>
      </c>
      <c r="N750" s="18">
        <f>IF(L750="","",ROUND(L750-M750,2))</f>
        <v/>
      </c>
      <c r="O750" s="18">
        <f>IF(A750&amp;""="","",SUMIFS('الدفعات'!$C$6:$C$2005,'الدفعات'!$B$6:$B$2005,A750&amp;""))</f>
        <v/>
      </c>
      <c r="P750" s="18">
        <f>IF(L750="","",IF(K750="ملغي","",ROUND(L750-O750,2)))</f>
        <v/>
      </c>
      <c r="Q750" s="6">
        <f>IF(A750&amp;""="","",IF(L750="","بيانات ناقصة",IF(K750="ملغي",IF(O750&gt;0,"ملغي - يُراجع المدفوع","ملغي"),IF(P750&gt;0,IF(O750=0,"لم يدفع","دفع جزءًا"),IF(P750&lt;0,"مدفوع زيادة","مسدد")))))</f>
        <v/>
      </c>
      <c r="R750" s="19">
        <f>IF(OR(A750&amp;""="",NOT(ISNUMBER(G750))),"",G750-'الإعدادات'!$B$4)</f>
        <v/>
      </c>
      <c r="S750" s="6">
        <f>IF(OR(R750="",K750="ملغي"),"",IF(N(P750)&lt;=0,"",IF(R750&lt;0,"سافر وعليه متبقي",IF(R750&lt;='الإعدادات'!$B$5,"سفر قريب ومتبقي",""))))</f>
        <v/>
      </c>
      <c r="T750" s="19">
        <f>IF(ISNUMBER(P750),IF(P750&gt;0,COUNTIFS($P$6:$P$1005,"&gt;"&amp;P750)+COUNTIFS($P$6:P750,P750),""),"")</f>
        <v/>
      </c>
    </row>
    <row r="751">
      <c r="A751" s="5" t="n"/>
      <c r="B751" s="13" t="n"/>
      <c r="C751" s="5" t="n"/>
      <c r="D751" s="16" t="n"/>
      <c r="E751" s="5" t="n"/>
      <c r="F751" s="5" t="n"/>
      <c r="G751" s="13" t="n"/>
      <c r="H751" s="14" t="n"/>
      <c r="I751" s="17" t="n"/>
      <c r="J751" s="17" t="n"/>
      <c r="K751" s="5" t="n"/>
      <c r="L751" s="18">
        <f>IF(OR(A751&amp;""="",NOT(ISNUMBER(H751)),NOT(ISNUMBER(I751))),"",IF(K751="ملغي",0,ROUND(H751*I751,2)))</f>
        <v/>
      </c>
      <c r="M751" s="18">
        <f>IF(L751="","",IF(K751="ملغي",0,ROUND(H751*N(J751),2)))</f>
        <v/>
      </c>
      <c r="N751" s="18">
        <f>IF(L751="","",ROUND(L751-M751,2))</f>
        <v/>
      </c>
      <c r="O751" s="18">
        <f>IF(A751&amp;""="","",SUMIFS('الدفعات'!$C$6:$C$2005,'الدفعات'!$B$6:$B$2005,A751&amp;""))</f>
        <v/>
      </c>
      <c r="P751" s="18">
        <f>IF(L751="","",IF(K751="ملغي","",ROUND(L751-O751,2)))</f>
        <v/>
      </c>
      <c r="Q751" s="6">
        <f>IF(A751&amp;""="","",IF(L751="","بيانات ناقصة",IF(K751="ملغي",IF(O751&gt;0,"ملغي - يُراجع المدفوع","ملغي"),IF(P751&gt;0,IF(O751=0,"لم يدفع","دفع جزءًا"),IF(P751&lt;0,"مدفوع زيادة","مسدد")))))</f>
        <v/>
      </c>
      <c r="R751" s="19">
        <f>IF(OR(A751&amp;""="",NOT(ISNUMBER(G751))),"",G751-'الإعدادات'!$B$4)</f>
        <v/>
      </c>
      <c r="S751" s="6">
        <f>IF(OR(R751="",K751="ملغي"),"",IF(N(P751)&lt;=0,"",IF(R751&lt;0,"سافر وعليه متبقي",IF(R751&lt;='الإعدادات'!$B$5,"سفر قريب ومتبقي",""))))</f>
        <v/>
      </c>
      <c r="T751" s="19">
        <f>IF(ISNUMBER(P751),IF(P751&gt;0,COUNTIFS($P$6:$P$1005,"&gt;"&amp;P751)+COUNTIFS($P$6:P751,P751),""),"")</f>
        <v/>
      </c>
    </row>
    <row r="752">
      <c r="A752" s="5" t="n"/>
      <c r="B752" s="13" t="n"/>
      <c r="C752" s="5" t="n"/>
      <c r="D752" s="16" t="n"/>
      <c r="E752" s="5" t="n"/>
      <c r="F752" s="5" t="n"/>
      <c r="G752" s="13" t="n"/>
      <c r="H752" s="14" t="n"/>
      <c r="I752" s="17" t="n"/>
      <c r="J752" s="17" t="n"/>
      <c r="K752" s="5" t="n"/>
      <c r="L752" s="18">
        <f>IF(OR(A752&amp;""="",NOT(ISNUMBER(H752)),NOT(ISNUMBER(I752))),"",IF(K752="ملغي",0,ROUND(H752*I752,2)))</f>
        <v/>
      </c>
      <c r="M752" s="18">
        <f>IF(L752="","",IF(K752="ملغي",0,ROUND(H752*N(J752),2)))</f>
        <v/>
      </c>
      <c r="N752" s="18">
        <f>IF(L752="","",ROUND(L752-M752,2))</f>
        <v/>
      </c>
      <c r="O752" s="18">
        <f>IF(A752&amp;""="","",SUMIFS('الدفعات'!$C$6:$C$2005,'الدفعات'!$B$6:$B$2005,A752&amp;""))</f>
        <v/>
      </c>
      <c r="P752" s="18">
        <f>IF(L752="","",IF(K752="ملغي","",ROUND(L752-O752,2)))</f>
        <v/>
      </c>
      <c r="Q752" s="6">
        <f>IF(A752&amp;""="","",IF(L752="","بيانات ناقصة",IF(K752="ملغي",IF(O752&gt;0,"ملغي - يُراجع المدفوع","ملغي"),IF(P752&gt;0,IF(O752=0,"لم يدفع","دفع جزءًا"),IF(P752&lt;0,"مدفوع زيادة","مسدد")))))</f>
        <v/>
      </c>
      <c r="R752" s="19">
        <f>IF(OR(A752&amp;""="",NOT(ISNUMBER(G752))),"",G752-'الإعدادات'!$B$4)</f>
        <v/>
      </c>
      <c r="S752" s="6">
        <f>IF(OR(R752="",K752="ملغي"),"",IF(N(P752)&lt;=0,"",IF(R752&lt;0,"سافر وعليه متبقي",IF(R752&lt;='الإعدادات'!$B$5,"سفر قريب ومتبقي",""))))</f>
        <v/>
      </c>
      <c r="T752" s="19">
        <f>IF(ISNUMBER(P752),IF(P752&gt;0,COUNTIFS($P$6:$P$1005,"&gt;"&amp;P752)+COUNTIFS($P$6:P752,P752),""),"")</f>
        <v/>
      </c>
    </row>
    <row r="753">
      <c r="A753" s="5" t="n"/>
      <c r="B753" s="13" t="n"/>
      <c r="C753" s="5" t="n"/>
      <c r="D753" s="16" t="n"/>
      <c r="E753" s="5" t="n"/>
      <c r="F753" s="5" t="n"/>
      <c r="G753" s="13" t="n"/>
      <c r="H753" s="14" t="n"/>
      <c r="I753" s="17" t="n"/>
      <c r="J753" s="17" t="n"/>
      <c r="K753" s="5" t="n"/>
      <c r="L753" s="18">
        <f>IF(OR(A753&amp;""="",NOT(ISNUMBER(H753)),NOT(ISNUMBER(I753))),"",IF(K753="ملغي",0,ROUND(H753*I753,2)))</f>
        <v/>
      </c>
      <c r="M753" s="18">
        <f>IF(L753="","",IF(K753="ملغي",0,ROUND(H753*N(J753),2)))</f>
        <v/>
      </c>
      <c r="N753" s="18">
        <f>IF(L753="","",ROUND(L753-M753,2))</f>
        <v/>
      </c>
      <c r="O753" s="18">
        <f>IF(A753&amp;""="","",SUMIFS('الدفعات'!$C$6:$C$2005,'الدفعات'!$B$6:$B$2005,A753&amp;""))</f>
        <v/>
      </c>
      <c r="P753" s="18">
        <f>IF(L753="","",IF(K753="ملغي","",ROUND(L753-O753,2)))</f>
        <v/>
      </c>
      <c r="Q753" s="6">
        <f>IF(A753&amp;""="","",IF(L753="","بيانات ناقصة",IF(K753="ملغي",IF(O753&gt;0,"ملغي - يُراجع المدفوع","ملغي"),IF(P753&gt;0,IF(O753=0,"لم يدفع","دفع جزءًا"),IF(P753&lt;0,"مدفوع زيادة","مسدد")))))</f>
        <v/>
      </c>
      <c r="R753" s="19">
        <f>IF(OR(A753&amp;""="",NOT(ISNUMBER(G753))),"",G753-'الإعدادات'!$B$4)</f>
        <v/>
      </c>
      <c r="S753" s="6">
        <f>IF(OR(R753="",K753="ملغي"),"",IF(N(P753)&lt;=0,"",IF(R753&lt;0,"سافر وعليه متبقي",IF(R753&lt;='الإعدادات'!$B$5,"سفر قريب ومتبقي",""))))</f>
        <v/>
      </c>
      <c r="T753" s="19">
        <f>IF(ISNUMBER(P753),IF(P753&gt;0,COUNTIFS($P$6:$P$1005,"&gt;"&amp;P753)+COUNTIFS($P$6:P753,P753),""),"")</f>
        <v/>
      </c>
    </row>
    <row r="754">
      <c r="A754" s="5" t="n"/>
      <c r="B754" s="13" t="n"/>
      <c r="C754" s="5" t="n"/>
      <c r="D754" s="16" t="n"/>
      <c r="E754" s="5" t="n"/>
      <c r="F754" s="5" t="n"/>
      <c r="G754" s="13" t="n"/>
      <c r="H754" s="14" t="n"/>
      <c r="I754" s="17" t="n"/>
      <c r="J754" s="17" t="n"/>
      <c r="K754" s="5" t="n"/>
      <c r="L754" s="18">
        <f>IF(OR(A754&amp;""="",NOT(ISNUMBER(H754)),NOT(ISNUMBER(I754))),"",IF(K754="ملغي",0,ROUND(H754*I754,2)))</f>
        <v/>
      </c>
      <c r="M754" s="18">
        <f>IF(L754="","",IF(K754="ملغي",0,ROUND(H754*N(J754),2)))</f>
        <v/>
      </c>
      <c r="N754" s="18">
        <f>IF(L754="","",ROUND(L754-M754,2))</f>
        <v/>
      </c>
      <c r="O754" s="18">
        <f>IF(A754&amp;""="","",SUMIFS('الدفعات'!$C$6:$C$2005,'الدفعات'!$B$6:$B$2005,A754&amp;""))</f>
        <v/>
      </c>
      <c r="P754" s="18">
        <f>IF(L754="","",IF(K754="ملغي","",ROUND(L754-O754,2)))</f>
        <v/>
      </c>
      <c r="Q754" s="6">
        <f>IF(A754&amp;""="","",IF(L754="","بيانات ناقصة",IF(K754="ملغي",IF(O754&gt;0,"ملغي - يُراجع المدفوع","ملغي"),IF(P754&gt;0,IF(O754=0,"لم يدفع","دفع جزءًا"),IF(P754&lt;0,"مدفوع زيادة","مسدد")))))</f>
        <v/>
      </c>
      <c r="R754" s="19">
        <f>IF(OR(A754&amp;""="",NOT(ISNUMBER(G754))),"",G754-'الإعدادات'!$B$4)</f>
        <v/>
      </c>
      <c r="S754" s="6">
        <f>IF(OR(R754="",K754="ملغي"),"",IF(N(P754)&lt;=0,"",IF(R754&lt;0,"سافر وعليه متبقي",IF(R754&lt;='الإعدادات'!$B$5,"سفر قريب ومتبقي",""))))</f>
        <v/>
      </c>
      <c r="T754" s="19">
        <f>IF(ISNUMBER(P754),IF(P754&gt;0,COUNTIFS($P$6:$P$1005,"&gt;"&amp;P754)+COUNTIFS($P$6:P754,P754),""),"")</f>
        <v/>
      </c>
    </row>
    <row r="755">
      <c r="A755" s="5" t="n"/>
      <c r="B755" s="13" t="n"/>
      <c r="C755" s="5" t="n"/>
      <c r="D755" s="16" t="n"/>
      <c r="E755" s="5" t="n"/>
      <c r="F755" s="5" t="n"/>
      <c r="G755" s="13" t="n"/>
      <c r="H755" s="14" t="n"/>
      <c r="I755" s="17" t="n"/>
      <c r="J755" s="17" t="n"/>
      <c r="K755" s="5" t="n"/>
      <c r="L755" s="18">
        <f>IF(OR(A755&amp;""="",NOT(ISNUMBER(H755)),NOT(ISNUMBER(I755))),"",IF(K755="ملغي",0,ROUND(H755*I755,2)))</f>
        <v/>
      </c>
      <c r="M755" s="18">
        <f>IF(L755="","",IF(K755="ملغي",0,ROUND(H755*N(J755),2)))</f>
        <v/>
      </c>
      <c r="N755" s="18">
        <f>IF(L755="","",ROUND(L755-M755,2))</f>
        <v/>
      </c>
      <c r="O755" s="18">
        <f>IF(A755&amp;""="","",SUMIFS('الدفعات'!$C$6:$C$2005,'الدفعات'!$B$6:$B$2005,A755&amp;""))</f>
        <v/>
      </c>
      <c r="P755" s="18">
        <f>IF(L755="","",IF(K755="ملغي","",ROUND(L755-O755,2)))</f>
        <v/>
      </c>
      <c r="Q755" s="6">
        <f>IF(A755&amp;""="","",IF(L755="","بيانات ناقصة",IF(K755="ملغي",IF(O755&gt;0,"ملغي - يُراجع المدفوع","ملغي"),IF(P755&gt;0,IF(O755=0,"لم يدفع","دفع جزءًا"),IF(P755&lt;0,"مدفوع زيادة","مسدد")))))</f>
        <v/>
      </c>
      <c r="R755" s="19">
        <f>IF(OR(A755&amp;""="",NOT(ISNUMBER(G755))),"",G755-'الإعدادات'!$B$4)</f>
        <v/>
      </c>
      <c r="S755" s="6">
        <f>IF(OR(R755="",K755="ملغي"),"",IF(N(P755)&lt;=0,"",IF(R755&lt;0,"سافر وعليه متبقي",IF(R755&lt;='الإعدادات'!$B$5,"سفر قريب ومتبقي",""))))</f>
        <v/>
      </c>
      <c r="T755" s="19">
        <f>IF(ISNUMBER(P755),IF(P755&gt;0,COUNTIFS($P$6:$P$1005,"&gt;"&amp;P755)+COUNTIFS($P$6:P755,P755),""),"")</f>
        <v/>
      </c>
    </row>
    <row r="756">
      <c r="A756" s="5" t="n"/>
      <c r="B756" s="13" t="n"/>
      <c r="C756" s="5" t="n"/>
      <c r="D756" s="16" t="n"/>
      <c r="E756" s="5" t="n"/>
      <c r="F756" s="5" t="n"/>
      <c r="G756" s="13" t="n"/>
      <c r="H756" s="14" t="n"/>
      <c r="I756" s="17" t="n"/>
      <c r="J756" s="17" t="n"/>
      <c r="K756" s="5" t="n"/>
      <c r="L756" s="18">
        <f>IF(OR(A756&amp;""="",NOT(ISNUMBER(H756)),NOT(ISNUMBER(I756))),"",IF(K756="ملغي",0,ROUND(H756*I756,2)))</f>
        <v/>
      </c>
      <c r="M756" s="18">
        <f>IF(L756="","",IF(K756="ملغي",0,ROUND(H756*N(J756),2)))</f>
        <v/>
      </c>
      <c r="N756" s="18">
        <f>IF(L756="","",ROUND(L756-M756,2))</f>
        <v/>
      </c>
      <c r="O756" s="18">
        <f>IF(A756&amp;""="","",SUMIFS('الدفعات'!$C$6:$C$2005,'الدفعات'!$B$6:$B$2005,A756&amp;""))</f>
        <v/>
      </c>
      <c r="P756" s="18">
        <f>IF(L756="","",IF(K756="ملغي","",ROUND(L756-O756,2)))</f>
        <v/>
      </c>
      <c r="Q756" s="6">
        <f>IF(A756&amp;""="","",IF(L756="","بيانات ناقصة",IF(K756="ملغي",IF(O756&gt;0,"ملغي - يُراجع المدفوع","ملغي"),IF(P756&gt;0,IF(O756=0,"لم يدفع","دفع جزءًا"),IF(P756&lt;0,"مدفوع زيادة","مسدد")))))</f>
        <v/>
      </c>
      <c r="R756" s="19">
        <f>IF(OR(A756&amp;""="",NOT(ISNUMBER(G756))),"",G756-'الإعدادات'!$B$4)</f>
        <v/>
      </c>
      <c r="S756" s="6">
        <f>IF(OR(R756="",K756="ملغي"),"",IF(N(P756)&lt;=0,"",IF(R756&lt;0,"سافر وعليه متبقي",IF(R756&lt;='الإعدادات'!$B$5,"سفر قريب ومتبقي",""))))</f>
        <v/>
      </c>
      <c r="T756" s="19">
        <f>IF(ISNUMBER(P756),IF(P756&gt;0,COUNTIFS($P$6:$P$1005,"&gt;"&amp;P756)+COUNTIFS($P$6:P756,P756),""),"")</f>
        <v/>
      </c>
    </row>
    <row r="757">
      <c r="A757" s="5" t="n"/>
      <c r="B757" s="13" t="n"/>
      <c r="C757" s="5" t="n"/>
      <c r="D757" s="16" t="n"/>
      <c r="E757" s="5" t="n"/>
      <c r="F757" s="5" t="n"/>
      <c r="G757" s="13" t="n"/>
      <c r="H757" s="14" t="n"/>
      <c r="I757" s="17" t="n"/>
      <c r="J757" s="17" t="n"/>
      <c r="K757" s="5" t="n"/>
      <c r="L757" s="18">
        <f>IF(OR(A757&amp;""="",NOT(ISNUMBER(H757)),NOT(ISNUMBER(I757))),"",IF(K757="ملغي",0,ROUND(H757*I757,2)))</f>
        <v/>
      </c>
      <c r="M757" s="18">
        <f>IF(L757="","",IF(K757="ملغي",0,ROUND(H757*N(J757),2)))</f>
        <v/>
      </c>
      <c r="N757" s="18">
        <f>IF(L757="","",ROUND(L757-M757,2))</f>
        <v/>
      </c>
      <c r="O757" s="18">
        <f>IF(A757&amp;""="","",SUMIFS('الدفعات'!$C$6:$C$2005,'الدفعات'!$B$6:$B$2005,A757&amp;""))</f>
        <v/>
      </c>
      <c r="P757" s="18">
        <f>IF(L757="","",IF(K757="ملغي","",ROUND(L757-O757,2)))</f>
        <v/>
      </c>
      <c r="Q757" s="6">
        <f>IF(A757&amp;""="","",IF(L757="","بيانات ناقصة",IF(K757="ملغي",IF(O757&gt;0,"ملغي - يُراجع المدفوع","ملغي"),IF(P757&gt;0,IF(O757=0,"لم يدفع","دفع جزءًا"),IF(P757&lt;0,"مدفوع زيادة","مسدد")))))</f>
        <v/>
      </c>
      <c r="R757" s="19">
        <f>IF(OR(A757&amp;""="",NOT(ISNUMBER(G757))),"",G757-'الإعدادات'!$B$4)</f>
        <v/>
      </c>
      <c r="S757" s="6">
        <f>IF(OR(R757="",K757="ملغي"),"",IF(N(P757)&lt;=0,"",IF(R757&lt;0,"سافر وعليه متبقي",IF(R757&lt;='الإعدادات'!$B$5,"سفر قريب ومتبقي",""))))</f>
        <v/>
      </c>
      <c r="T757" s="19">
        <f>IF(ISNUMBER(P757),IF(P757&gt;0,COUNTIFS($P$6:$P$1005,"&gt;"&amp;P757)+COUNTIFS($P$6:P757,P757),""),"")</f>
        <v/>
      </c>
    </row>
    <row r="758">
      <c r="A758" s="5" t="n"/>
      <c r="B758" s="13" t="n"/>
      <c r="C758" s="5" t="n"/>
      <c r="D758" s="16" t="n"/>
      <c r="E758" s="5" t="n"/>
      <c r="F758" s="5" t="n"/>
      <c r="G758" s="13" t="n"/>
      <c r="H758" s="14" t="n"/>
      <c r="I758" s="17" t="n"/>
      <c r="J758" s="17" t="n"/>
      <c r="K758" s="5" t="n"/>
      <c r="L758" s="18">
        <f>IF(OR(A758&amp;""="",NOT(ISNUMBER(H758)),NOT(ISNUMBER(I758))),"",IF(K758="ملغي",0,ROUND(H758*I758,2)))</f>
        <v/>
      </c>
      <c r="M758" s="18">
        <f>IF(L758="","",IF(K758="ملغي",0,ROUND(H758*N(J758),2)))</f>
        <v/>
      </c>
      <c r="N758" s="18">
        <f>IF(L758="","",ROUND(L758-M758,2))</f>
        <v/>
      </c>
      <c r="O758" s="18">
        <f>IF(A758&amp;""="","",SUMIFS('الدفعات'!$C$6:$C$2005,'الدفعات'!$B$6:$B$2005,A758&amp;""))</f>
        <v/>
      </c>
      <c r="P758" s="18">
        <f>IF(L758="","",IF(K758="ملغي","",ROUND(L758-O758,2)))</f>
        <v/>
      </c>
      <c r="Q758" s="6">
        <f>IF(A758&amp;""="","",IF(L758="","بيانات ناقصة",IF(K758="ملغي",IF(O758&gt;0,"ملغي - يُراجع المدفوع","ملغي"),IF(P758&gt;0,IF(O758=0,"لم يدفع","دفع جزءًا"),IF(P758&lt;0,"مدفوع زيادة","مسدد")))))</f>
        <v/>
      </c>
      <c r="R758" s="19">
        <f>IF(OR(A758&amp;""="",NOT(ISNUMBER(G758))),"",G758-'الإعدادات'!$B$4)</f>
        <v/>
      </c>
      <c r="S758" s="6">
        <f>IF(OR(R758="",K758="ملغي"),"",IF(N(P758)&lt;=0,"",IF(R758&lt;0,"سافر وعليه متبقي",IF(R758&lt;='الإعدادات'!$B$5,"سفر قريب ومتبقي",""))))</f>
        <v/>
      </c>
      <c r="T758" s="19">
        <f>IF(ISNUMBER(P758),IF(P758&gt;0,COUNTIFS($P$6:$P$1005,"&gt;"&amp;P758)+COUNTIFS($P$6:P758,P758),""),"")</f>
        <v/>
      </c>
    </row>
    <row r="759">
      <c r="A759" s="5" t="n"/>
      <c r="B759" s="13" t="n"/>
      <c r="C759" s="5" t="n"/>
      <c r="D759" s="16" t="n"/>
      <c r="E759" s="5" t="n"/>
      <c r="F759" s="5" t="n"/>
      <c r="G759" s="13" t="n"/>
      <c r="H759" s="14" t="n"/>
      <c r="I759" s="17" t="n"/>
      <c r="J759" s="17" t="n"/>
      <c r="K759" s="5" t="n"/>
      <c r="L759" s="18">
        <f>IF(OR(A759&amp;""="",NOT(ISNUMBER(H759)),NOT(ISNUMBER(I759))),"",IF(K759="ملغي",0,ROUND(H759*I759,2)))</f>
        <v/>
      </c>
      <c r="M759" s="18">
        <f>IF(L759="","",IF(K759="ملغي",0,ROUND(H759*N(J759),2)))</f>
        <v/>
      </c>
      <c r="N759" s="18">
        <f>IF(L759="","",ROUND(L759-M759,2))</f>
        <v/>
      </c>
      <c r="O759" s="18">
        <f>IF(A759&amp;""="","",SUMIFS('الدفعات'!$C$6:$C$2005,'الدفعات'!$B$6:$B$2005,A759&amp;""))</f>
        <v/>
      </c>
      <c r="P759" s="18">
        <f>IF(L759="","",IF(K759="ملغي","",ROUND(L759-O759,2)))</f>
        <v/>
      </c>
      <c r="Q759" s="6">
        <f>IF(A759&amp;""="","",IF(L759="","بيانات ناقصة",IF(K759="ملغي",IF(O759&gt;0,"ملغي - يُراجع المدفوع","ملغي"),IF(P759&gt;0,IF(O759=0,"لم يدفع","دفع جزءًا"),IF(P759&lt;0,"مدفوع زيادة","مسدد")))))</f>
        <v/>
      </c>
      <c r="R759" s="19">
        <f>IF(OR(A759&amp;""="",NOT(ISNUMBER(G759))),"",G759-'الإعدادات'!$B$4)</f>
        <v/>
      </c>
      <c r="S759" s="6">
        <f>IF(OR(R759="",K759="ملغي"),"",IF(N(P759)&lt;=0,"",IF(R759&lt;0,"سافر وعليه متبقي",IF(R759&lt;='الإعدادات'!$B$5,"سفر قريب ومتبقي",""))))</f>
        <v/>
      </c>
      <c r="T759" s="19">
        <f>IF(ISNUMBER(P759),IF(P759&gt;0,COUNTIFS($P$6:$P$1005,"&gt;"&amp;P759)+COUNTIFS($P$6:P759,P759),""),"")</f>
        <v/>
      </c>
    </row>
    <row r="760">
      <c r="A760" s="5" t="n"/>
      <c r="B760" s="13" t="n"/>
      <c r="C760" s="5" t="n"/>
      <c r="D760" s="16" t="n"/>
      <c r="E760" s="5" t="n"/>
      <c r="F760" s="5" t="n"/>
      <c r="G760" s="13" t="n"/>
      <c r="H760" s="14" t="n"/>
      <c r="I760" s="17" t="n"/>
      <c r="J760" s="17" t="n"/>
      <c r="K760" s="5" t="n"/>
      <c r="L760" s="18">
        <f>IF(OR(A760&amp;""="",NOT(ISNUMBER(H760)),NOT(ISNUMBER(I760))),"",IF(K760="ملغي",0,ROUND(H760*I760,2)))</f>
        <v/>
      </c>
      <c r="M760" s="18">
        <f>IF(L760="","",IF(K760="ملغي",0,ROUND(H760*N(J760),2)))</f>
        <v/>
      </c>
      <c r="N760" s="18">
        <f>IF(L760="","",ROUND(L760-M760,2))</f>
        <v/>
      </c>
      <c r="O760" s="18">
        <f>IF(A760&amp;""="","",SUMIFS('الدفعات'!$C$6:$C$2005,'الدفعات'!$B$6:$B$2005,A760&amp;""))</f>
        <v/>
      </c>
      <c r="P760" s="18">
        <f>IF(L760="","",IF(K760="ملغي","",ROUND(L760-O760,2)))</f>
        <v/>
      </c>
      <c r="Q760" s="6">
        <f>IF(A760&amp;""="","",IF(L760="","بيانات ناقصة",IF(K760="ملغي",IF(O760&gt;0,"ملغي - يُراجع المدفوع","ملغي"),IF(P760&gt;0,IF(O760=0,"لم يدفع","دفع جزءًا"),IF(P760&lt;0,"مدفوع زيادة","مسدد")))))</f>
        <v/>
      </c>
      <c r="R760" s="19">
        <f>IF(OR(A760&amp;""="",NOT(ISNUMBER(G760))),"",G760-'الإعدادات'!$B$4)</f>
        <v/>
      </c>
      <c r="S760" s="6">
        <f>IF(OR(R760="",K760="ملغي"),"",IF(N(P760)&lt;=0,"",IF(R760&lt;0,"سافر وعليه متبقي",IF(R760&lt;='الإعدادات'!$B$5,"سفر قريب ومتبقي",""))))</f>
        <v/>
      </c>
      <c r="T760" s="19">
        <f>IF(ISNUMBER(P760),IF(P760&gt;0,COUNTIFS($P$6:$P$1005,"&gt;"&amp;P760)+COUNTIFS($P$6:P760,P760),""),"")</f>
        <v/>
      </c>
    </row>
    <row r="761">
      <c r="A761" s="5" t="n"/>
      <c r="B761" s="13" t="n"/>
      <c r="C761" s="5" t="n"/>
      <c r="D761" s="16" t="n"/>
      <c r="E761" s="5" t="n"/>
      <c r="F761" s="5" t="n"/>
      <c r="G761" s="13" t="n"/>
      <c r="H761" s="14" t="n"/>
      <c r="I761" s="17" t="n"/>
      <c r="J761" s="17" t="n"/>
      <c r="K761" s="5" t="n"/>
      <c r="L761" s="18">
        <f>IF(OR(A761&amp;""="",NOT(ISNUMBER(H761)),NOT(ISNUMBER(I761))),"",IF(K761="ملغي",0,ROUND(H761*I761,2)))</f>
        <v/>
      </c>
      <c r="M761" s="18">
        <f>IF(L761="","",IF(K761="ملغي",0,ROUND(H761*N(J761),2)))</f>
        <v/>
      </c>
      <c r="N761" s="18">
        <f>IF(L761="","",ROUND(L761-M761,2))</f>
        <v/>
      </c>
      <c r="O761" s="18">
        <f>IF(A761&amp;""="","",SUMIFS('الدفعات'!$C$6:$C$2005,'الدفعات'!$B$6:$B$2005,A761&amp;""))</f>
        <v/>
      </c>
      <c r="P761" s="18">
        <f>IF(L761="","",IF(K761="ملغي","",ROUND(L761-O761,2)))</f>
        <v/>
      </c>
      <c r="Q761" s="6">
        <f>IF(A761&amp;""="","",IF(L761="","بيانات ناقصة",IF(K761="ملغي",IF(O761&gt;0,"ملغي - يُراجع المدفوع","ملغي"),IF(P761&gt;0,IF(O761=0,"لم يدفع","دفع جزءًا"),IF(P761&lt;0,"مدفوع زيادة","مسدد")))))</f>
        <v/>
      </c>
      <c r="R761" s="19">
        <f>IF(OR(A761&amp;""="",NOT(ISNUMBER(G761))),"",G761-'الإعدادات'!$B$4)</f>
        <v/>
      </c>
      <c r="S761" s="6">
        <f>IF(OR(R761="",K761="ملغي"),"",IF(N(P761)&lt;=0,"",IF(R761&lt;0,"سافر وعليه متبقي",IF(R761&lt;='الإعدادات'!$B$5,"سفر قريب ومتبقي",""))))</f>
        <v/>
      </c>
      <c r="T761" s="19">
        <f>IF(ISNUMBER(P761),IF(P761&gt;0,COUNTIFS($P$6:$P$1005,"&gt;"&amp;P761)+COUNTIFS($P$6:P761,P761),""),"")</f>
        <v/>
      </c>
    </row>
    <row r="762">
      <c r="A762" s="5" t="n"/>
      <c r="B762" s="13" t="n"/>
      <c r="C762" s="5" t="n"/>
      <c r="D762" s="16" t="n"/>
      <c r="E762" s="5" t="n"/>
      <c r="F762" s="5" t="n"/>
      <c r="G762" s="13" t="n"/>
      <c r="H762" s="14" t="n"/>
      <c r="I762" s="17" t="n"/>
      <c r="J762" s="17" t="n"/>
      <c r="K762" s="5" t="n"/>
      <c r="L762" s="18">
        <f>IF(OR(A762&amp;""="",NOT(ISNUMBER(H762)),NOT(ISNUMBER(I762))),"",IF(K762="ملغي",0,ROUND(H762*I762,2)))</f>
        <v/>
      </c>
      <c r="M762" s="18">
        <f>IF(L762="","",IF(K762="ملغي",0,ROUND(H762*N(J762),2)))</f>
        <v/>
      </c>
      <c r="N762" s="18">
        <f>IF(L762="","",ROUND(L762-M762,2))</f>
        <v/>
      </c>
      <c r="O762" s="18">
        <f>IF(A762&amp;""="","",SUMIFS('الدفعات'!$C$6:$C$2005,'الدفعات'!$B$6:$B$2005,A762&amp;""))</f>
        <v/>
      </c>
      <c r="P762" s="18">
        <f>IF(L762="","",IF(K762="ملغي","",ROUND(L762-O762,2)))</f>
        <v/>
      </c>
      <c r="Q762" s="6">
        <f>IF(A762&amp;""="","",IF(L762="","بيانات ناقصة",IF(K762="ملغي",IF(O762&gt;0,"ملغي - يُراجع المدفوع","ملغي"),IF(P762&gt;0,IF(O762=0,"لم يدفع","دفع جزءًا"),IF(P762&lt;0,"مدفوع زيادة","مسدد")))))</f>
        <v/>
      </c>
      <c r="R762" s="19">
        <f>IF(OR(A762&amp;""="",NOT(ISNUMBER(G762))),"",G762-'الإعدادات'!$B$4)</f>
        <v/>
      </c>
      <c r="S762" s="6">
        <f>IF(OR(R762="",K762="ملغي"),"",IF(N(P762)&lt;=0,"",IF(R762&lt;0,"سافر وعليه متبقي",IF(R762&lt;='الإعدادات'!$B$5,"سفر قريب ومتبقي",""))))</f>
        <v/>
      </c>
      <c r="T762" s="19">
        <f>IF(ISNUMBER(P762),IF(P762&gt;0,COUNTIFS($P$6:$P$1005,"&gt;"&amp;P762)+COUNTIFS($P$6:P762,P762),""),"")</f>
        <v/>
      </c>
    </row>
    <row r="763">
      <c r="A763" s="5" t="n"/>
      <c r="B763" s="13" t="n"/>
      <c r="C763" s="5" t="n"/>
      <c r="D763" s="16" t="n"/>
      <c r="E763" s="5" t="n"/>
      <c r="F763" s="5" t="n"/>
      <c r="G763" s="13" t="n"/>
      <c r="H763" s="14" t="n"/>
      <c r="I763" s="17" t="n"/>
      <c r="J763" s="17" t="n"/>
      <c r="K763" s="5" t="n"/>
      <c r="L763" s="18">
        <f>IF(OR(A763&amp;""="",NOT(ISNUMBER(H763)),NOT(ISNUMBER(I763))),"",IF(K763="ملغي",0,ROUND(H763*I763,2)))</f>
        <v/>
      </c>
      <c r="M763" s="18">
        <f>IF(L763="","",IF(K763="ملغي",0,ROUND(H763*N(J763),2)))</f>
        <v/>
      </c>
      <c r="N763" s="18">
        <f>IF(L763="","",ROUND(L763-M763,2))</f>
        <v/>
      </c>
      <c r="O763" s="18">
        <f>IF(A763&amp;""="","",SUMIFS('الدفعات'!$C$6:$C$2005,'الدفعات'!$B$6:$B$2005,A763&amp;""))</f>
        <v/>
      </c>
      <c r="P763" s="18">
        <f>IF(L763="","",IF(K763="ملغي","",ROUND(L763-O763,2)))</f>
        <v/>
      </c>
      <c r="Q763" s="6">
        <f>IF(A763&amp;""="","",IF(L763="","بيانات ناقصة",IF(K763="ملغي",IF(O763&gt;0,"ملغي - يُراجع المدفوع","ملغي"),IF(P763&gt;0,IF(O763=0,"لم يدفع","دفع جزءًا"),IF(P763&lt;0,"مدفوع زيادة","مسدد")))))</f>
        <v/>
      </c>
      <c r="R763" s="19">
        <f>IF(OR(A763&amp;""="",NOT(ISNUMBER(G763))),"",G763-'الإعدادات'!$B$4)</f>
        <v/>
      </c>
      <c r="S763" s="6">
        <f>IF(OR(R763="",K763="ملغي"),"",IF(N(P763)&lt;=0,"",IF(R763&lt;0,"سافر وعليه متبقي",IF(R763&lt;='الإعدادات'!$B$5,"سفر قريب ومتبقي",""))))</f>
        <v/>
      </c>
      <c r="T763" s="19">
        <f>IF(ISNUMBER(P763),IF(P763&gt;0,COUNTIFS($P$6:$P$1005,"&gt;"&amp;P763)+COUNTIFS($P$6:P763,P763),""),"")</f>
        <v/>
      </c>
    </row>
    <row r="764">
      <c r="A764" s="5" t="n"/>
      <c r="B764" s="13" t="n"/>
      <c r="C764" s="5" t="n"/>
      <c r="D764" s="16" t="n"/>
      <c r="E764" s="5" t="n"/>
      <c r="F764" s="5" t="n"/>
      <c r="G764" s="13" t="n"/>
      <c r="H764" s="14" t="n"/>
      <c r="I764" s="17" t="n"/>
      <c r="J764" s="17" t="n"/>
      <c r="K764" s="5" t="n"/>
      <c r="L764" s="18">
        <f>IF(OR(A764&amp;""="",NOT(ISNUMBER(H764)),NOT(ISNUMBER(I764))),"",IF(K764="ملغي",0,ROUND(H764*I764,2)))</f>
        <v/>
      </c>
      <c r="M764" s="18">
        <f>IF(L764="","",IF(K764="ملغي",0,ROUND(H764*N(J764),2)))</f>
        <v/>
      </c>
      <c r="N764" s="18">
        <f>IF(L764="","",ROUND(L764-M764,2))</f>
        <v/>
      </c>
      <c r="O764" s="18">
        <f>IF(A764&amp;""="","",SUMIFS('الدفعات'!$C$6:$C$2005,'الدفعات'!$B$6:$B$2005,A764&amp;""))</f>
        <v/>
      </c>
      <c r="P764" s="18">
        <f>IF(L764="","",IF(K764="ملغي","",ROUND(L764-O764,2)))</f>
        <v/>
      </c>
      <c r="Q764" s="6">
        <f>IF(A764&amp;""="","",IF(L764="","بيانات ناقصة",IF(K764="ملغي",IF(O764&gt;0,"ملغي - يُراجع المدفوع","ملغي"),IF(P764&gt;0,IF(O764=0,"لم يدفع","دفع جزءًا"),IF(P764&lt;0,"مدفوع زيادة","مسدد")))))</f>
        <v/>
      </c>
      <c r="R764" s="19">
        <f>IF(OR(A764&amp;""="",NOT(ISNUMBER(G764))),"",G764-'الإعدادات'!$B$4)</f>
        <v/>
      </c>
      <c r="S764" s="6">
        <f>IF(OR(R764="",K764="ملغي"),"",IF(N(P764)&lt;=0,"",IF(R764&lt;0,"سافر وعليه متبقي",IF(R764&lt;='الإعدادات'!$B$5,"سفر قريب ومتبقي",""))))</f>
        <v/>
      </c>
      <c r="T764" s="19">
        <f>IF(ISNUMBER(P764),IF(P764&gt;0,COUNTIFS($P$6:$P$1005,"&gt;"&amp;P764)+COUNTIFS($P$6:P764,P764),""),"")</f>
        <v/>
      </c>
    </row>
    <row r="765">
      <c r="A765" s="5" t="n"/>
      <c r="B765" s="13" t="n"/>
      <c r="C765" s="5" t="n"/>
      <c r="D765" s="16" t="n"/>
      <c r="E765" s="5" t="n"/>
      <c r="F765" s="5" t="n"/>
      <c r="G765" s="13" t="n"/>
      <c r="H765" s="14" t="n"/>
      <c r="I765" s="17" t="n"/>
      <c r="J765" s="17" t="n"/>
      <c r="K765" s="5" t="n"/>
      <c r="L765" s="18">
        <f>IF(OR(A765&amp;""="",NOT(ISNUMBER(H765)),NOT(ISNUMBER(I765))),"",IF(K765="ملغي",0,ROUND(H765*I765,2)))</f>
        <v/>
      </c>
      <c r="M765" s="18">
        <f>IF(L765="","",IF(K765="ملغي",0,ROUND(H765*N(J765),2)))</f>
        <v/>
      </c>
      <c r="N765" s="18">
        <f>IF(L765="","",ROUND(L765-M765,2))</f>
        <v/>
      </c>
      <c r="O765" s="18">
        <f>IF(A765&amp;""="","",SUMIFS('الدفعات'!$C$6:$C$2005,'الدفعات'!$B$6:$B$2005,A765&amp;""))</f>
        <v/>
      </c>
      <c r="P765" s="18">
        <f>IF(L765="","",IF(K765="ملغي","",ROUND(L765-O765,2)))</f>
        <v/>
      </c>
      <c r="Q765" s="6">
        <f>IF(A765&amp;""="","",IF(L765="","بيانات ناقصة",IF(K765="ملغي",IF(O765&gt;0,"ملغي - يُراجع المدفوع","ملغي"),IF(P765&gt;0,IF(O765=0,"لم يدفع","دفع جزءًا"),IF(P765&lt;0,"مدفوع زيادة","مسدد")))))</f>
        <v/>
      </c>
      <c r="R765" s="19">
        <f>IF(OR(A765&amp;""="",NOT(ISNUMBER(G765))),"",G765-'الإعدادات'!$B$4)</f>
        <v/>
      </c>
      <c r="S765" s="6">
        <f>IF(OR(R765="",K765="ملغي"),"",IF(N(P765)&lt;=0,"",IF(R765&lt;0,"سافر وعليه متبقي",IF(R765&lt;='الإعدادات'!$B$5,"سفر قريب ومتبقي",""))))</f>
        <v/>
      </c>
      <c r="T765" s="19">
        <f>IF(ISNUMBER(P765),IF(P765&gt;0,COUNTIFS($P$6:$P$1005,"&gt;"&amp;P765)+COUNTIFS($P$6:P765,P765),""),"")</f>
        <v/>
      </c>
    </row>
    <row r="766">
      <c r="A766" s="5" t="n"/>
      <c r="B766" s="13" t="n"/>
      <c r="C766" s="5" t="n"/>
      <c r="D766" s="16" t="n"/>
      <c r="E766" s="5" t="n"/>
      <c r="F766" s="5" t="n"/>
      <c r="G766" s="13" t="n"/>
      <c r="H766" s="14" t="n"/>
      <c r="I766" s="17" t="n"/>
      <c r="J766" s="17" t="n"/>
      <c r="K766" s="5" t="n"/>
      <c r="L766" s="18">
        <f>IF(OR(A766&amp;""="",NOT(ISNUMBER(H766)),NOT(ISNUMBER(I766))),"",IF(K766="ملغي",0,ROUND(H766*I766,2)))</f>
        <v/>
      </c>
      <c r="M766" s="18">
        <f>IF(L766="","",IF(K766="ملغي",0,ROUND(H766*N(J766),2)))</f>
        <v/>
      </c>
      <c r="N766" s="18">
        <f>IF(L766="","",ROUND(L766-M766,2))</f>
        <v/>
      </c>
      <c r="O766" s="18">
        <f>IF(A766&amp;""="","",SUMIFS('الدفعات'!$C$6:$C$2005,'الدفعات'!$B$6:$B$2005,A766&amp;""))</f>
        <v/>
      </c>
      <c r="P766" s="18">
        <f>IF(L766="","",IF(K766="ملغي","",ROUND(L766-O766,2)))</f>
        <v/>
      </c>
      <c r="Q766" s="6">
        <f>IF(A766&amp;""="","",IF(L766="","بيانات ناقصة",IF(K766="ملغي",IF(O766&gt;0,"ملغي - يُراجع المدفوع","ملغي"),IF(P766&gt;0,IF(O766=0,"لم يدفع","دفع جزءًا"),IF(P766&lt;0,"مدفوع زيادة","مسدد")))))</f>
        <v/>
      </c>
      <c r="R766" s="19">
        <f>IF(OR(A766&amp;""="",NOT(ISNUMBER(G766))),"",G766-'الإعدادات'!$B$4)</f>
        <v/>
      </c>
      <c r="S766" s="6">
        <f>IF(OR(R766="",K766="ملغي"),"",IF(N(P766)&lt;=0,"",IF(R766&lt;0,"سافر وعليه متبقي",IF(R766&lt;='الإعدادات'!$B$5,"سفر قريب ومتبقي",""))))</f>
        <v/>
      </c>
      <c r="T766" s="19">
        <f>IF(ISNUMBER(P766),IF(P766&gt;0,COUNTIFS($P$6:$P$1005,"&gt;"&amp;P766)+COUNTIFS($P$6:P766,P766),""),"")</f>
        <v/>
      </c>
    </row>
    <row r="767">
      <c r="A767" s="5" t="n"/>
      <c r="B767" s="13" t="n"/>
      <c r="C767" s="5" t="n"/>
      <c r="D767" s="16" t="n"/>
      <c r="E767" s="5" t="n"/>
      <c r="F767" s="5" t="n"/>
      <c r="G767" s="13" t="n"/>
      <c r="H767" s="14" t="n"/>
      <c r="I767" s="17" t="n"/>
      <c r="J767" s="17" t="n"/>
      <c r="K767" s="5" t="n"/>
      <c r="L767" s="18">
        <f>IF(OR(A767&amp;""="",NOT(ISNUMBER(H767)),NOT(ISNUMBER(I767))),"",IF(K767="ملغي",0,ROUND(H767*I767,2)))</f>
        <v/>
      </c>
      <c r="M767" s="18">
        <f>IF(L767="","",IF(K767="ملغي",0,ROUND(H767*N(J767),2)))</f>
        <v/>
      </c>
      <c r="N767" s="18">
        <f>IF(L767="","",ROUND(L767-M767,2))</f>
        <v/>
      </c>
      <c r="O767" s="18">
        <f>IF(A767&amp;""="","",SUMIFS('الدفعات'!$C$6:$C$2005,'الدفعات'!$B$6:$B$2005,A767&amp;""))</f>
        <v/>
      </c>
      <c r="P767" s="18">
        <f>IF(L767="","",IF(K767="ملغي","",ROUND(L767-O767,2)))</f>
        <v/>
      </c>
      <c r="Q767" s="6">
        <f>IF(A767&amp;""="","",IF(L767="","بيانات ناقصة",IF(K767="ملغي",IF(O767&gt;0,"ملغي - يُراجع المدفوع","ملغي"),IF(P767&gt;0,IF(O767=0,"لم يدفع","دفع جزءًا"),IF(P767&lt;0,"مدفوع زيادة","مسدد")))))</f>
        <v/>
      </c>
      <c r="R767" s="19">
        <f>IF(OR(A767&amp;""="",NOT(ISNUMBER(G767))),"",G767-'الإعدادات'!$B$4)</f>
        <v/>
      </c>
      <c r="S767" s="6">
        <f>IF(OR(R767="",K767="ملغي"),"",IF(N(P767)&lt;=0,"",IF(R767&lt;0,"سافر وعليه متبقي",IF(R767&lt;='الإعدادات'!$B$5,"سفر قريب ومتبقي",""))))</f>
        <v/>
      </c>
      <c r="T767" s="19">
        <f>IF(ISNUMBER(P767),IF(P767&gt;0,COUNTIFS($P$6:$P$1005,"&gt;"&amp;P767)+COUNTIFS($P$6:P767,P767),""),"")</f>
        <v/>
      </c>
    </row>
    <row r="768">
      <c r="A768" s="5" t="n"/>
      <c r="B768" s="13" t="n"/>
      <c r="C768" s="5" t="n"/>
      <c r="D768" s="16" t="n"/>
      <c r="E768" s="5" t="n"/>
      <c r="F768" s="5" t="n"/>
      <c r="G768" s="13" t="n"/>
      <c r="H768" s="14" t="n"/>
      <c r="I768" s="17" t="n"/>
      <c r="J768" s="17" t="n"/>
      <c r="K768" s="5" t="n"/>
      <c r="L768" s="18">
        <f>IF(OR(A768&amp;""="",NOT(ISNUMBER(H768)),NOT(ISNUMBER(I768))),"",IF(K768="ملغي",0,ROUND(H768*I768,2)))</f>
        <v/>
      </c>
      <c r="M768" s="18">
        <f>IF(L768="","",IF(K768="ملغي",0,ROUND(H768*N(J768),2)))</f>
        <v/>
      </c>
      <c r="N768" s="18">
        <f>IF(L768="","",ROUND(L768-M768,2))</f>
        <v/>
      </c>
      <c r="O768" s="18">
        <f>IF(A768&amp;""="","",SUMIFS('الدفعات'!$C$6:$C$2005,'الدفعات'!$B$6:$B$2005,A768&amp;""))</f>
        <v/>
      </c>
      <c r="P768" s="18">
        <f>IF(L768="","",IF(K768="ملغي","",ROUND(L768-O768,2)))</f>
        <v/>
      </c>
      <c r="Q768" s="6">
        <f>IF(A768&amp;""="","",IF(L768="","بيانات ناقصة",IF(K768="ملغي",IF(O768&gt;0,"ملغي - يُراجع المدفوع","ملغي"),IF(P768&gt;0,IF(O768=0,"لم يدفع","دفع جزءًا"),IF(P768&lt;0,"مدفوع زيادة","مسدد")))))</f>
        <v/>
      </c>
      <c r="R768" s="19">
        <f>IF(OR(A768&amp;""="",NOT(ISNUMBER(G768))),"",G768-'الإعدادات'!$B$4)</f>
        <v/>
      </c>
      <c r="S768" s="6">
        <f>IF(OR(R768="",K768="ملغي"),"",IF(N(P768)&lt;=0,"",IF(R768&lt;0,"سافر وعليه متبقي",IF(R768&lt;='الإعدادات'!$B$5,"سفر قريب ومتبقي",""))))</f>
        <v/>
      </c>
      <c r="T768" s="19">
        <f>IF(ISNUMBER(P768),IF(P768&gt;0,COUNTIFS($P$6:$P$1005,"&gt;"&amp;P768)+COUNTIFS($P$6:P768,P768),""),"")</f>
        <v/>
      </c>
    </row>
    <row r="769">
      <c r="A769" s="5" t="n"/>
      <c r="B769" s="13" t="n"/>
      <c r="C769" s="5" t="n"/>
      <c r="D769" s="16" t="n"/>
      <c r="E769" s="5" t="n"/>
      <c r="F769" s="5" t="n"/>
      <c r="G769" s="13" t="n"/>
      <c r="H769" s="14" t="n"/>
      <c r="I769" s="17" t="n"/>
      <c r="J769" s="17" t="n"/>
      <c r="K769" s="5" t="n"/>
      <c r="L769" s="18">
        <f>IF(OR(A769&amp;""="",NOT(ISNUMBER(H769)),NOT(ISNUMBER(I769))),"",IF(K769="ملغي",0,ROUND(H769*I769,2)))</f>
        <v/>
      </c>
      <c r="M769" s="18">
        <f>IF(L769="","",IF(K769="ملغي",0,ROUND(H769*N(J769),2)))</f>
        <v/>
      </c>
      <c r="N769" s="18">
        <f>IF(L769="","",ROUND(L769-M769,2))</f>
        <v/>
      </c>
      <c r="O769" s="18">
        <f>IF(A769&amp;""="","",SUMIFS('الدفعات'!$C$6:$C$2005,'الدفعات'!$B$6:$B$2005,A769&amp;""))</f>
        <v/>
      </c>
      <c r="P769" s="18">
        <f>IF(L769="","",IF(K769="ملغي","",ROUND(L769-O769,2)))</f>
        <v/>
      </c>
      <c r="Q769" s="6">
        <f>IF(A769&amp;""="","",IF(L769="","بيانات ناقصة",IF(K769="ملغي",IF(O769&gt;0,"ملغي - يُراجع المدفوع","ملغي"),IF(P769&gt;0,IF(O769=0,"لم يدفع","دفع جزءًا"),IF(P769&lt;0,"مدفوع زيادة","مسدد")))))</f>
        <v/>
      </c>
      <c r="R769" s="19">
        <f>IF(OR(A769&amp;""="",NOT(ISNUMBER(G769))),"",G769-'الإعدادات'!$B$4)</f>
        <v/>
      </c>
      <c r="S769" s="6">
        <f>IF(OR(R769="",K769="ملغي"),"",IF(N(P769)&lt;=0,"",IF(R769&lt;0,"سافر وعليه متبقي",IF(R769&lt;='الإعدادات'!$B$5,"سفر قريب ومتبقي",""))))</f>
        <v/>
      </c>
      <c r="T769" s="19">
        <f>IF(ISNUMBER(P769),IF(P769&gt;0,COUNTIFS($P$6:$P$1005,"&gt;"&amp;P769)+COUNTIFS($P$6:P769,P769),""),"")</f>
        <v/>
      </c>
    </row>
    <row r="770">
      <c r="A770" s="5" t="n"/>
      <c r="B770" s="13" t="n"/>
      <c r="C770" s="5" t="n"/>
      <c r="D770" s="16" t="n"/>
      <c r="E770" s="5" t="n"/>
      <c r="F770" s="5" t="n"/>
      <c r="G770" s="13" t="n"/>
      <c r="H770" s="14" t="n"/>
      <c r="I770" s="17" t="n"/>
      <c r="J770" s="17" t="n"/>
      <c r="K770" s="5" t="n"/>
      <c r="L770" s="18">
        <f>IF(OR(A770&amp;""="",NOT(ISNUMBER(H770)),NOT(ISNUMBER(I770))),"",IF(K770="ملغي",0,ROUND(H770*I770,2)))</f>
        <v/>
      </c>
      <c r="M770" s="18">
        <f>IF(L770="","",IF(K770="ملغي",0,ROUND(H770*N(J770),2)))</f>
        <v/>
      </c>
      <c r="N770" s="18">
        <f>IF(L770="","",ROUND(L770-M770,2))</f>
        <v/>
      </c>
      <c r="O770" s="18">
        <f>IF(A770&amp;""="","",SUMIFS('الدفعات'!$C$6:$C$2005,'الدفعات'!$B$6:$B$2005,A770&amp;""))</f>
        <v/>
      </c>
      <c r="P770" s="18">
        <f>IF(L770="","",IF(K770="ملغي","",ROUND(L770-O770,2)))</f>
        <v/>
      </c>
      <c r="Q770" s="6">
        <f>IF(A770&amp;""="","",IF(L770="","بيانات ناقصة",IF(K770="ملغي",IF(O770&gt;0,"ملغي - يُراجع المدفوع","ملغي"),IF(P770&gt;0,IF(O770=0,"لم يدفع","دفع جزءًا"),IF(P770&lt;0,"مدفوع زيادة","مسدد")))))</f>
        <v/>
      </c>
      <c r="R770" s="19">
        <f>IF(OR(A770&amp;""="",NOT(ISNUMBER(G770))),"",G770-'الإعدادات'!$B$4)</f>
        <v/>
      </c>
      <c r="S770" s="6">
        <f>IF(OR(R770="",K770="ملغي"),"",IF(N(P770)&lt;=0,"",IF(R770&lt;0,"سافر وعليه متبقي",IF(R770&lt;='الإعدادات'!$B$5,"سفر قريب ومتبقي",""))))</f>
        <v/>
      </c>
      <c r="T770" s="19">
        <f>IF(ISNUMBER(P770),IF(P770&gt;0,COUNTIFS($P$6:$P$1005,"&gt;"&amp;P770)+COUNTIFS($P$6:P770,P770),""),"")</f>
        <v/>
      </c>
    </row>
    <row r="771">
      <c r="A771" s="5" t="n"/>
      <c r="B771" s="13" t="n"/>
      <c r="C771" s="5" t="n"/>
      <c r="D771" s="16" t="n"/>
      <c r="E771" s="5" t="n"/>
      <c r="F771" s="5" t="n"/>
      <c r="G771" s="13" t="n"/>
      <c r="H771" s="14" t="n"/>
      <c r="I771" s="17" t="n"/>
      <c r="J771" s="17" t="n"/>
      <c r="K771" s="5" t="n"/>
      <c r="L771" s="18">
        <f>IF(OR(A771&amp;""="",NOT(ISNUMBER(H771)),NOT(ISNUMBER(I771))),"",IF(K771="ملغي",0,ROUND(H771*I771,2)))</f>
        <v/>
      </c>
      <c r="M771" s="18">
        <f>IF(L771="","",IF(K771="ملغي",0,ROUND(H771*N(J771),2)))</f>
        <v/>
      </c>
      <c r="N771" s="18">
        <f>IF(L771="","",ROUND(L771-M771,2))</f>
        <v/>
      </c>
      <c r="O771" s="18">
        <f>IF(A771&amp;""="","",SUMIFS('الدفعات'!$C$6:$C$2005,'الدفعات'!$B$6:$B$2005,A771&amp;""))</f>
        <v/>
      </c>
      <c r="P771" s="18">
        <f>IF(L771="","",IF(K771="ملغي","",ROUND(L771-O771,2)))</f>
        <v/>
      </c>
      <c r="Q771" s="6">
        <f>IF(A771&amp;""="","",IF(L771="","بيانات ناقصة",IF(K771="ملغي",IF(O771&gt;0,"ملغي - يُراجع المدفوع","ملغي"),IF(P771&gt;0,IF(O771=0,"لم يدفع","دفع جزءًا"),IF(P771&lt;0,"مدفوع زيادة","مسدد")))))</f>
        <v/>
      </c>
      <c r="R771" s="19">
        <f>IF(OR(A771&amp;""="",NOT(ISNUMBER(G771))),"",G771-'الإعدادات'!$B$4)</f>
        <v/>
      </c>
      <c r="S771" s="6">
        <f>IF(OR(R771="",K771="ملغي"),"",IF(N(P771)&lt;=0,"",IF(R771&lt;0,"سافر وعليه متبقي",IF(R771&lt;='الإعدادات'!$B$5,"سفر قريب ومتبقي",""))))</f>
        <v/>
      </c>
      <c r="T771" s="19">
        <f>IF(ISNUMBER(P771),IF(P771&gt;0,COUNTIFS($P$6:$P$1005,"&gt;"&amp;P771)+COUNTIFS($P$6:P771,P771),""),"")</f>
        <v/>
      </c>
    </row>
    <row r="772">
      <c r="A772" s="5" t="n"/>
      <c r="B772" s="13" t="n"/>
      <c r="C772" s="5" t="n"/>
      <c r="D772" s="16" t="n"/>
      <c r="E772" s="5" t="n"/>
      <c r="F772" s="5" t="n"/>
      <c r="G772" s="13" t="n"/>
      <c r="H772" s="14" t="n"/>
      <c r="I772" s="17" t="n"/>
      <c r="J772" s="17" t="n"/>
      <c r="K772" s="5" t="n"/>
      <c r="L772" s="18">
        <f>IF(OR(A772&amp;""="",NOT(ISNUMBER(H772)),NOT(ISNUMBER(I772))),"",IF(K772="ملغي",0,ROUND(H772*I772,2)))</f>
        <v/>
      </c>
      <c r="M772" s="18">
        <f>IF(L772="","",IF(K772="ملغي",0,ROUND(H772*N(J772),2)))</f>
        <v/>
      </c>
      <c r="N772" s="18">
        <f>IF(L772="","",ROUND(L772-M772,2))</f>
        <v/>
      </c>
      <c r="O772" s="18">
        <f>IF(A772&amp;""="","",SUMIFS('الدفعات'!$C$6:$C$2005,'الدفعات'!$B$6:$B$2005,A772&amp;""))</f>
        <v/>
      </c>
      <c r="P772" s="18">
        <f>IF(L772="","",IF(K772="ملغي","",ROUND(L772-O772,2)))</f>
        <v/>
      </c>
      <c r="Q772" s="6">
        <f>IF(A772&amp;""="","",IF(L772="","بيانات ناقصة",IF(K772="ملغي",IF(O772&gt;0,"ملغي - يُراجع المدفوع","ملغي"),IF(P772&gt;0,IF(O772=0,"لم يدفع","دفع جزءًا"),IF(P772&lt;0,"مدفوع زيادة","مسدد")))))</f>
        <v/>
      </c>
      <c r="R772" s="19">
        <f>IF(OR(A772&amp;""="",NOT(ISNUMBER(G772))),"",G772-'الإعدادات'!$B$4)</f>
        <v/>
      </c>
      <c r="S772" s="6">
        <f>IF(OR(R772="",K772="ملغي"),"",IF(N(P772)&lt;=0,"",IF(R772&lt;0,"سافر وعليه متبقي",IF(R772&lt;='الإعدادات'!$B$5,"سفر قريب ومتبقي",""))))</f>
        <v/>
      </c>
      <c r="T772" s="19">
        <f>IF(ISNUMBER(P772),IF(P772&gt;0,COUNTIFS($P$6:$P$1005,"&gt;"&amp;P772)+COUNTIFS($P$6:P772,P772),""),"")</f>
        <v/>
      </c>
    </row>
    <row r="773">
      <c r="A773" s="5" t="n"/>
      <c r="B773" s="13" t="n"/>
      <c r="C773" s="5" t="n"/>
      <c r="D773" s="16" t="n"/>
      <c r="E773" s="5" t="n"/>
      <c r="F773" s="5" t="n"/>
      <c r="G773" s="13" t="n"/>
      <c r="H773" s="14" t="n"/>
      <c r="I773" s="17" t="n"/>
      <c r="J773" s="17" t="n"/>
      <c r="K773" s="5" t="n"/>
      <c r="L773" s="18">
        <f>IF(OR(A773&amp;""="",NOT(ISNUMBER(H773)),NOT(ISNUMBER(I773))),"",IF(K773="ملغي",0,ROUND(H773*I773,2)))</f>
        <v/>
      </c>
      <c r="M773" s="18">
        <f>IF(L773="","",IF(K773="ملغي",0,ROUND(H773*N(J773),2)))</f>
        <v/>
      </c>
      <c r="N773" s="18">
        <f>IF(L773="","",ROUND(L773-M773,2))</f>
        <v/>
      </c>
      <c r="O773" s="18">
        <f>IF(A773&amp;""="","",SUMIFS('الدفعات'!$C$6:$C$2005,'الدفعات'!$B$6:$B$2005,A773&amp;""))</f>
        <v/>
      </c>
      <c r="P773" s="18">
        <f>IF(L773="","",IF(K773="ملغي","",ROUND(L773-O773,2)))</f>
        <v/>
      </c>
      <c r="Q773" s="6">
        <f>IF(A773&amp;""="","",IF(L773="","بيانات ناقصة",IF(K773="ملغي",IF(O773&gt;0,"ملغي - يُراجع المدفوع","ملغي"),IF(P773&gt;0,IF(O773=0,"لم يدفع","دفع جزءًا"),IF(P773&lt;0,"مدفوع زيادة","مسدد")))))</f>
        <v/>
      </c>
      <c r="R773" s="19">
        <f>IF(OR(A773&amp;""="",NOT(ISNUMBER(G773))),"",G773-'الإعدادات'!$B$4)</f>
        <v/>
      </c>
      <c r="S773" s="6">
        <f>IF(OR(R773="",K773="ملغي"),"",IF(N(P773)&lt;=0,"",IF(R773&lt;0,"سافر وعليه متبقي",IF(R773&lt;='الإعدادات'!$B$5,"سفر قريب ومتبقي",""))))</f>
        <v/>
      </c>
      <c r="T773" s="19">
        <f>IF(ISNUMBER(P773),IF(P773&gt;0,COUNTIFS($P$6:$P$1005,"&gt;"&amp;P773)+COUNTIFS($P$6:P773,P773),""),"")</f>
        <v/>
      </c>
    </row>
    <row r="774">
      <c r="A774" s="5" t="n"/>
      <c r="B774" s="13" t="n"/>
      <c r="C774" s="5" t="n"/>
      <c r="D774" s="16" t="n"/>
      <c r="E774" s="5" t="n"/>
      <c r="F774" s="5" t="n"/>
      <c r="G774" s="13" t="n"/>
      <c r="H774" s="14" t="n"/>
      <c r="I774" s="17" t="n"/>
      <c r="J774" s="17" t="n"/>
      <c r="K774" s="5" t="n"/>
      <c r="L774" s="18">
        <f>IF(OR(A774&amp;""="",NOT(ISNUMBER(H774)),NOT(ISNUMBER(I774))),"",IF(K774="ملغي",0,ROUND(H774*I774,2)))</f>
        <v/>
      </c>
      <c r="M774" s="18">
        <f>IF(L774="","",IF(K774="ملغي",0,ROUND(H774*N(J774),2)))</f>
        <v/>
      </c>
      <c r="N774" s="18">
        <f>IF(L774="","",ROUND(L774-M774,2))</f>
        <v/>
      </c>
      <c r="O774" s="18">
        <f>IF(A774&amp;""="","",SUMIFS('الدفعات'!$C$6:$C$2005,'الدفعات'!$B$6:$B$2005,A774&amp;""))</f>
        <v/>
      </c>
      <c r="P774" s="18">
        <f>IF(L774="","",IF(K774="ملغي","",ROUND(L774-O774,2)))</f>
        <v/>
      </c>
      <c r="Q774" s="6">
        <f>IF(A774&amp;""="","",IF(L774="","بيانات ناقصة",IF(K774="ملغي",IF(O774&gt;0,"ملغي - يُراجع المدفوع","ملغي"),IF(P774&gt;0,IF(O774=0,"لم يدفع","دفع جزءًا"),IF(P774&lt;0,"مدفوع زيادة","مسدد")))))</f>
        <v/>
      </c>
      <c r="R774" s="19">
        <f>IF(OR(A774&amp;""="",NOT(ISNUMBER(G774))),"",G774-'الإعدادات'!$B$4)</f>
        <v/>
      </c>
      <c r="S774" s="6">
        <f>IF(OR(R774="",K774="ملغي"),"",IF(N(P774)&lt;=0,"",IF(R774&lt;0,"سافر وعليه متبقي",IF(R774&lt;='الإعدادات'!$B$5,"سفر قريب ومتبقي",""))))</f>
        <v/>
      </c>
      <c r="T774" s="19">
        <f>IF(ISNUMBER(P774),IF(P774&gt;0,COUNTIFS($P$6:$P$1005,"&gt;"&amp;P774)+COUNTIFS($P$6:P774,P774),""),"")</f>
        <v/>
      </c>
    </row>
    <row r="775">
      <c r="A775" s="5" t="n"/>
      <c r="B775" s="13" t="n"/>
      <c r="C775" s="5" t="n"/>
      <c r="D775" s="16" t="n"/>
      <c r="E775" s="5" t="n"/>
      <c r="F775" s="5" t="n"/>
      <c r="G775" s="13" t="n"/>
      <c r="H775" s="14" t="n"/>
      <c r="I775" s="17" t="n"/>
      <c r="J775" s="17" t="n"/>
      <c r="K775" s="5" t="n"/>
      <c r="L775" s="18">
        <f>IF(OR(A775&amp;""="",NOT(ISNUMBER(H775)),NOT(ISNUMBER(I775))),"",IF(K775="ملغي",0,ROUND(H775*I775,2)))</f>
        <v/>
      </c>
      <c r="M775" s="18">
        <f>IF(L775="","",IF(K775="ملغي",0,ROUND(H775*N(J775),2)))</f>
        <v/>
      </c>
      <c r="N775" s="18">
        <f>IF(L775="","",ROUND(L775-M775,2))</f>
        <v/>
      </c>
      <c r="O775" s="18">
        <f>IF(A775&amp;""="","",SUMIFS('الدفعات'!$C$6:$C$2005,'الدفعات'!$B$6:$B$2005,A775&amp;""))</f>
        <v/>
      </c>
      <c r="P775" s="18">
        <f>IF(L775="","",IF(K775="ملغي","",ROUND(L775-O775,2)))</f>
        <v/>
      </c>
      <c r="Q775" s="6">
        <f>IF(A775&amp;""="","",IF(L775="","بيانات ناقصة",IF(K775="ملغي",IF(O775&gt;0,"ملغي - يُراجع المدفوع","ملغي"),IF(P775&gt;0,IF(O775=0,"لم يدفع","دفع جزءًا"),IF(P775&lt;0,"مدفوع زيادة","مسدد")))))</f>
        <v/>
      </c>
      <c r="R775" s="19">
        <f>IF(OR(A775&amp;""="",NOT(ISNUMBER(G775))),"",G775-'الإعدادات'!$B$4)</f>
        <v/>
      </c>
      <c r="S775" s="6">
        <f>IF(OR(R775="",K775="ملغي"),"",IF(N(P775)&lt;=0,"",IF(R775&lt;0,"سافر وعليه متبقي",IF(R775&lt;='الإعدادات'!$B$5,"سفر قريب ومتبقي",""))))</f>
        <v/>
      </c>
      <c r="T775" s="19">
        <f>IF(ISNUMBER(P775),IF(P775&gt;0,COUNTIFS($P$6:$P$1005,"&gt;"&amp;P775)+COUNTIFS($P$6:P775,P775),""),"")</f>
        <v/>
      </c>
    </row>
    <row r="776">
      <c r="A776" s="5" t="n"/>
      <c r="B776" s="13" t="n"/>
      <c r="C776" s="5" t="n"/>
      <c r="D776" s="16" t="n"/>
      <c r="E776" s="5" t="n"/>
      <c r="F776" s="5" t="n"/>
      <c r="G776" s="13" t="n"/>
      <c r="H776" s="14" t="n"/>
      <c r="I776" s="17" t="n"/>
      <c r="J776" s="17" t="n"/>
      <c r="K776" s="5" t="n"/>
      <c r="L776" s="18">
        <f>IF(OR(A776&amp;""="",NOT(ISNUMBER(H776)),NOT(ISNUMBER(I776))),"",IF(K776="ملغي",0,ROUND(H776*I776,2)))</f>
        <v/>
      </c>
      <c r="M776" s="18">
        <f>IF(L776="","",IF(K776="ملغي",0,ROUND(H776*N(J776),2)))</f>
        <v/>
      </c>
      <c r="N776" s="18">
        <f>IF(L776="","",ROUND(L776-M776,2))</f>
        <v/>
      </c>
      <c r="O776" s="18">
        <f>IF(A776&amp;""="","",SUMIFS('الدفعات'!$C$6:$C$2005,'الدفعات'!$B$6:$B$2005,A776&amp;""))</f>
        <v/>
      </c>
      <c r="P776" s="18">
        <f>IF(L776="","",IF(K776="ملغي","",ROUND(L776-O776,2)))</f>
        <v/>
      </c>
      <c r="Q776" s="6">
        <f>IF(A776&amp;""="","",IF(L776="","بيانات ناقصة",IF(K776="ملغي",IF(O776&gt;0,"ملغي - يُراجع المدفوع","ملغي"),IF(P776&gt;0,IF(O776=0,"لم يدفع","دفع جزءًا"),IF(P776&lt;0,"مدفوع زيادة","مسدد")))))</f>
        <v/>
      </c>
      <c r="R776" s="19">
        <f>IF(OR(A776&amp;""="",NOT(ISNUMBER(G776))),"",G776-'الإعدادات'!$B$4)</f>
        <v/>
      </c>
      <c r="S776" s="6">
        <f>IF(OR(R776="",K776="ملغي"),"",IF(N(P776)&lt;=0,"",IF(R776&lt;0,"سافر وعليه متبقي",IF(R776&lt;='الإعدادات'!$B$5,"سفر قريب ومتبقي",""))))</f>
        <v/>
      </c>
      <c r="T776" s="19">
        <f>IF(ISNUMBER(P776),IF(P776&gt;0,COUNTIFS($P$6:$P$1005,"&gt;"&amp;P776)+COUNTIFS($P$6:P776,P776),""),"")</f>
        <v/>
      </c>
    </row>
    <row r="777">
      <c r="A777" s="5" t="n"/>
      <c r="B777" s="13" t="n"/>
      <c r="C777" s="5" t="n"/>
      <c r="D777" s="16" t="n"/>
      <c r="E777" s="5" t="n"/>
      <c r="F777" s="5" t="n"/>
      <c r="G777" s="13" t="n"/>
      <c r="H777" s="14" t="n"/>
      <c r="I777" s="17" t="n"/>
      <c r="J777" s="17" t="n"/>
      <c r="K777" s="5" t="n"/>
      <c r="L777" s="18">
        <f>IF(OR(A777&amp;""="",NOT(ISNUMBER(H777)),NOT(ISNUMBER(I777))),"",IF(K777="ملغي",0,ROUND(H777*I777,2)))</f>
        <v/>
      </c>
      <c r="M777" s="18">
        <f>IF(L777="","",IF(K777="ملغي",0,ROUND(H777*N(J777),2)))</f>
        <v/>
      </c>
      <c r="N777" s="18">
        <f>IF(L777="","",ROUND(L777-M777,2))</f>
        <v/>
      </c>
      <c r="O777" s="18">
        <f>IF(A777&amp;""="","",SUMIFS('الدفعات'!$C$6:$C$2005,'الدفعات'!$B$6:$B$2005,A777&amp;""))</f>
        <v/>
      </c>
      <c r="P777" s="18">
        <f>IF(L777="","",IF(K777="ملغي","",ROUND(L777-O777,2)))</f>
        <v/>
      </c>
      <c r="Q777" s="6">
        <f>IF(A777&amp;""="","",IF(L777="","بيانات ناقصة",IF(K777="ملغي",IF(O777&gt;0,"ملغي - يُراجع المدفوع","ملغي"),IF(P777&gt;0,IF(O777=0,"لم يدفع","دفع جزءًا"),IF(P777&lt;0,"مدفوع زيادة","مسدد")))))</f>
        <v/>
      </c>
      <c r="R777" s="19">
        <f>IF(OR(A777&amp;""="",NOT(ISNUMBER(G777))),"",G777-'الإعدادات'!$B$4)</f>
        <v/>
      </c>
      <c r="S777" s="6">
        <f>IF(OR(R777="",K777="ملغي"),"",IF(N(P777)&lt;=0,"",IF(R777&lt;0,"سافر وعليه متبقي",IF(R777&lt;='الإعدادات'!$B$5,"سفر قريب ومتبقي",""))))</f>
        <v/>
      </c>
      <c r="T777" s="19">
        <f>IF(ISNUMBER(P777),IF(P777&gt;0,COUNTIFS($P$6:$P$1005,"&gt;"&amp;P777)+COUNTIFS($P$6:P777,P777),""),"")</f>
        <v/>
      </c>
    </row>
    <row r="778">
      <c r="A778" s="5" t="n"/>
      <c r="B778" s="13" t="n"/>
      <c r="C778" s="5" t="n"/>
      <c r="D778" s="16" t="n"/>
      <c r="E778" s="5" t="n"/>
      <c r="F778" s="5" t="n"/>
      <c r="G778" s="13" t="n"/>
      <c r="H778" s="14" t="n"/>
      <c r="I778" s="17" t="n"/>
      <c r="J778" s="17" t="n"/>
      <c r="K778" s="5" t="n"/>
      <c r="L778" s="18">
        <f>IF(OR(A778&amp;""="",NOT(ISNUMBER(H778)),NOT(ISNUMBER(I778))),"",IF(K778="ملغي",0,ROUND(H778*I778,2)))</f>
        <v/>
      </c>
      <c r="M778" s="18">
        <f>IF(L778="","",IF(K778="ملغي",0,ROUND(H778*N(J778),2)))</f>
        <v/>
      </c>
      <c r="N778" s="18">
        <f>IF(L778="","",ROUND(L778-M778,2))</f>
        <v/>
      </c>
      <c r="O778" s="18">
        <f>IF(A778&amp;""="","",SUMIFS('الدفعات'!$C$6:$C$2005,'الدفعات'!$B$6:$B$2005,A778&amp;""))</f>
        <v/>
      </c>
      <c r="P778" s="18">
        <f>IF(L778="","",IF(K778="ملغي","",ROUND(L778-O778,2)))</f>
        <v/>
      </c>
      <c r="Q778" s="6">
        <f>IF(A778&amp;""="","",IF(L778="","بيانات ناقصة",IF(K778="ملغي",IF(O778&gt;0,"ملغي - يُراجع المدفوع","ملغي"),IF(P778&gt;0,IF(O778=0,"لم يدفع","دفع جزءًا"),IF(P778&lt;0,"مدفوع زيادة","مسدد")))))</f>
        <v/>
      </c>
      <c r="R778" s="19">
        <f>IF(OR(A778&amp;""="",NOT(ISNUMBER(G778))),"",G778-'الإعدادات'!$B$4)</f>
        <v/>
      </c>
      <c r="S778" s="6">
        <f>IF(OR(R778="",K778="ملغي"),"",IF(N(P778)&lt;=0,"",IF(R778&lt;0,"سافر وعليه متبقي",IF(R778&lt;='الإعدادات'!$B$5,"سفر قريب ومتبقي",""))))</f>
        <v/>
      </c>
      <c r="T778" s="19">
        <f>IF(ISNUMBER(P778),IF(P778&gt;0,COUNTIFS($P$6:$P$1005,"&gt;"&amp;P778)+COUNTIFS($P$6:P778,P778),""),"")</f>
        <v/>
      </c>
    </row>
    <row r="779">
      <c r="A779" s="5" t="n"/>
      <c r="B779" s="13" t="n"/>
      <c r="C779" s="5" t="n"/>
      <c r="D779" s="16" t="n"/>
      <c r="E779" s="5" t="n"/>
      <c r="F779" s="5" t="n"/>
      <c r="G779" s="13" t="n"/>
      <c r="H779" s="14" t="n"/>
      <c r="I779" s="17" t="n"/>
      <c r="J779" s="17" t="n"/>
      <c r="K779" s="5" t="n"/>
      <c r="L779" s="18">
        <f>IF(OR(A779&amp;""="",NOT(ISNUMBER(H779)),NOT(ISNUMBER(I779))),"",IF(K779="ملغي",0,ROUND(H779*I779,2)))</f>
        <v/>
      </c>
      <c r="M779" s="18">
        <f>IF(L779="","",IF(K779="ملغي",0,ROUND(H779*N(J779),2)))</f>
        <v/>
      </c>
      <c r="N779" s="18">
        <f>IF(L779="","",ROUND(L779-M779,2))</f>
        <v/>
      </c>
      <c r="O779" s="18">
        <f>IF(A779&amp;""="","",SUMIFS('الدفعات'!$C$6:$C$2005,'الدفعات'!$B$6:$B$2005,A779&amp;""))</f>
        <v/>
      </c>
      <c r="P779" s="18">
        <f>IF(L779="","",IF(K779="ملغي","",ROUND(L779-O779,2)))</f>
        <v/>
      </c>
      <c r="Q779" s="6">
        <f>IF(A779&amp;""="","",IF(L779="","بيانات ناقصة",IF(K779="ملغي",IF(O779&gt;0,"ملغي - يُراجع المدفوع","ملغي"),IF(P779&gt;0,IF(O779=0,"لم يدفع","دفع جزءًا"),IF(P779&lt;0,"مدفوع زيادة","مسدد")))))</f>
        <v/>
      </c>
      <c r="R779" s="19">
        <f>IF(OR(A779&amp;""="",NOT(ISNUMBER(G779))),"",G779-'الإعدادات'!$B$4)</f>
        <v/>
      </c>
      <c r="S779" s="6">
        <f>IF(OR(R779="",K779="ملغي"),"",IF(N(P779)&lt;=0,"",IF(R779&lt;0,"سافر وعليه متبقي",IF(R779&lt;='الإعدادات'!$B$5,"سفر قريب ومتبقي",""))))</f>
        <v/>
      </c>
      <c r="T779" s="19">
        <f>IF(ISNUMBER(P779),IF(P779&gt;0,COUNTIFS($P$6:$P$1005,"&gt;"&amp;P779)+COUNTIFS($P$6:P779,P779),""),"")</f>
        <v/>
      </c>
    </row>
    <row r="780">
      <c r="A780" s="5" t="n"/>
      <c r="B780" s="13" t="n"/>
      <c r="C780" s="5" t="n"/>
      <c r="D780" s="16" t="n"/>
      <c r="E780" s="5" t="n"/>
      <c r="F780" s="5" t="n"/>
      <c r="G780" s="13" t="n"/>
      <c r="H780" s="14" t="n"/>
      <c r="I780" s="17" t="n"/>
      <c r="J780" s="17" t="n"/>
      <c r="K780" s="5" t="n"/>
      <c r="L780" s="18">
        <f>IF(OR(A780&amp;""="",NOT(ISNUMBER(H780)),NOT(ISNUMBER(I780))),"",IF(K780="ملغي",0,ROUND(H780*I780,2)))</f>
        <v/>
      </c>
      <c r="M780" s="18">
        <f>IF(L780="","",IF(K780="ملغي",0,ROUND(H780*N(J780),2)))</f>
        <v/>
      </c>
      <c r="N780" s="18">
        <f>IF(L780="","",ROUND(L780-M780,2))</f>
        <v/>
      </c>
      <c r="O780" s="18">
        <f>IF(A780&amp;""="","",SUMIFS('الدفعات'!$C$6:$C$2005,'الدفعات'!$B$6:$B$2005,A780&amp;""))</f>
        <v/>
      </c>
      <c r="P780" s="18">
        <f>IF(L780="","",IF(K780="ملغي","",ROUND(L780-O780,2)))</f>
        <v/>
      </c>
      <c r="Q780" s="6">
        <f>IF(A780&amp;""="","",IF(L780="","بيانات ناقصة",IF(K780="ملغي",IF(O780&gt;0,"ملغي - يُراجع المدفوع","ملغي"),IF(P780&gt;0,IF(O780=0,"لم يدفع","دفع جزءًا"),IF(P780&lt;0,"مدفوع زيادة","مسدد")))))</f>
        <v/>
      </c>
      <c r="R780" s="19">
        <f>IF(OR(A780&amp;""="",NOT(ISNUMBER(G780))),"",G780-'الإعدادات'!$B$4)</f>
        <v/>
      </c>
      <c r="S780" s="6">
        <f>IF(OR(R780="",K780="ملغي"),"",IF(N(P780)&lt;=0,"",IF(R780&lt;0,"سافر وعليه متبقي",IF(R780&lt;='الإعدادات'!$B$5,"سفر قريب ومتبقي",""))))</f>
        <v/>
      </c>
      <c r="T780" s="19">
        <f>IF(ISNUMBER(P780),IF(P780&gt;0,COUNTIFS($P$6:$P$1005,"&gt;"&amp;P780)+COUNTIFS($P$6:P780,P780),""),"")</f>
        <v/>
      </c>
    </row>
    <row r="781">
      <c r="A781" s="5" t="n"/>
      <c r="B781" s="13" t="n"/>
      <c r="C781" s="5" t="n"/>
      <c r="D781" s="16" t="n"/>
      <c r="E781" s="5" t="n"/>
      <c r="F781" s="5" t="n"/>
      <c r="G781" s="13" t="n"/>
      <c r="H781" s="14" t="n"/>
      <c r="I781" s="17" t="n"/>
      <c r="J781" s="17" t="n"/>
      <c r="K781" s="5" t="n"/>
      <c r="L781" s="18">
        <f>IF(OR(A781&amp;""="",NOT(ISNUMBER(H781)),NOT(ISNUMBER(I781))),"",IF(K781="ملغي",0,ROUND(H781*I781,2)))</f>
        <v/>
      </c>
      <c r="M781" s="18">
        <f>IF(L781="","",IF(K781="ملغي",0,ROUND(H781*N(J781),2)))</f>
        <v/>
      </c>
      <c r="N781" s="18">
        <f>IF(L781="","",ROUND(L781-M781,2))</f>
        <v/>
      </c>
      <c r="O781" s="18">
        <f>IF(A781&amp;""="","",SUMIFS('الدفعات'!$C$6:$C$2005,'الدفعات'!$B$6:$B$2005,A781&amp;""))</f>
        <v/>
      </c>
      <c r="P781" s="18">
        <f>IF(L781="","",IF(K781="ملغي","",ROUND(L781-O781,2)))</f>
        <v/>
      </c>
      <c r="Q781" s="6">
        <f>IF(A781&amp;""="","",IF(L781="","بيانات ناقصة",IF(K781="ملغي",IF(O781&gt;0,"ملغي - يُراجع المدفوع","ملغي"),IF(P781&gt;0,IF(O781=0,"لم يدفع","دفع جزءًا"),IF(P781&lt;0,"مدفوع زيادة","مسدد")))))</f>
        <v/>
      </c>
      <c r="R781" s="19">
        <f>IF(OR(A781&amp;""="",NOT(ISNUMBER(G781))),"",G781-'الإعدادات'!$B$4)</f>
        <v/>
      </c>
      <c r="S781" s="6">
        <f>IF(OR(R781="",K781="ملغي"),"",IF(N(P781)&lt;=0,"",IF(R781&lt;0,"سافر وعليه متبقي",IF(R781&lt;='الإعدادات'!$B$5,"سفر قريب ومتبقي",""))))</f>
        <v/>
      </c>
      <c r="T781" s="19">
        <f>IF(ISNUMBER(P781),IF(P781&gt;0,COUNTIFS($P$6:$P$1005,"&gt;"&amp;P781)+COUNTIFS($P$6:P781,P781),""),"")</f>
        <v/>
      </c>
    </row>
    <row r="782">
      <c r="A782" s="5" t="n"/>
      <c r="B782" s="13" t="n"/>
      <c r="C782" s="5" t="n"/>
      <c r="D782" s="16" t="n"/>
      <c r="E782" s="5" t="n"/>
      <c r="F782" s="5" t="n"/>
      <c r="G782" s="13" t="n"/>
      <c r="H782" s="14" t="n"/>
      <c r="I782" s="17" t="n"/>
      <c r="J782" s="17" t="n"/>
      <c r="K782" s="5" t="n"/>
      <c r="L782" s="18">
        <f>IF(OR(A782&amp;""="",NOT(ISNUMBER(H782)),NOT(ISNUMBER(I782))),"",IF(K782="ملغي",0,ROUND(H782*I782,2)))</f>
        <v/>
      </c>
      <c r="M782" s="18">
        <f>IF(L782="","",IF(K782="ملغي",0,ROUND(H782*N(J782),2)))</f>
        <v/>
      </c>
      <c r="N782" s="18">
        <f>IF(L782="","",ROUND(L782-M782,2))</f>
        <v/>
      </c>
      <c r="O782" s="18">
        <f>IF(A782&amp;""="","",SUMIFS('الدفعات'!$C$6:$C$2005,'الدفعات'!$B$6:$B$2005,A782&amp;""))</f>
        <v/>
      </c>
      <c r="P782" s="18">
        <f>IF(L782="","",IF(K782="ملغي","",ROUND(L782-O782,2)))</f>
        <v/>
      </c>
      <c r="Q782" s="6">
        <f>IF(A782&amp;""="","",IF(L782="","بيانات ناقصة",IF(K782="ملغي",IF(O782&gt;0,"ملغي - يُراجع المدفوع","ملغي"),IF(P782&gt;0,IF(O782=0,"لم يدفع","دفع جزءًا"),IF(P782&lt;0,"مدفوع زيادة","مسدد")))))</f>
        <v/>
      </c>
      <c r="R782" s="19">
        <f>IF(OR(A782&amp;""="",NOT(ISNUMBER(G782))),"",G782-'الإعدادات'!$B$4)</f>
        <v/>
      </c>
      <c r="S782" s="6">
        <f>IF(OR(R782="",K782="ملغي"),"",IF(N(P782)&lt;=0,"",IF(R782&lt;0,"سافر وعليه متبقي",IF(R782&lt;='الإعدادات'!$B$5,"سفر قريب ومتبقي",""))))</f>
        <v/>
      </c>
      <c r="T782" s="19">
        <f>IF(ISNUMBER(P782),IF(P782&gt;0,COUNTIFS($P$6:$P$1005,"&gt;"&amp;P782)+COUNTIFS($P$6:P782,P782),""),"")</f>
        <v/>
      </c>
    </row>
    <row r="783">
      <c r="A783" s="5" t="n"/>
      <c r="B783" s="13" t="n"/>
      <c r="C783" s="5" t="n"/>
      <c r="D783" s="16" t="n"/>
      <c r="E783" s="5" t="n"/>
      <c r="F783" s="5" t="n"/>
      <c r="G783" s="13" t="n"/>
      <c r="H783" s="14" t="n"/>
      <c r="I783" s="17" t="n"/>
      <c r="J783" s="17" t="n"/>
      <c r="K783" s="5" t="n"/>
      <c r="L783" s="18">
        <f>IF(OR(A783&amp;""="",NOT(ISNUMBER(H783)),NOT(ISNUMBER(I783))),"",IF(K783="ملغي",0,ROUND(H783*I783,2)))</f>
        <v/>
      </c>
      <c r="M783" s="18">
        <f>IF(L783="","",IF(K783="ملغي",0,ROUND(H783*N(J783),2)))</f>
        <v/>
      </c>
      <c r="N783" s="18">
        <f>IF(L783="","",ROUND(L783-M783,2))</f>
        <v/>
      </c>
      <c r="O783" s="18">
        <f>IF(A783&amp;""="","",SUMIFS('الدفعات'!$C$6:$C$2005,'الدفعات'!$B$6:$B$2005,A783&amp;""))</f>
        <v/>
      </c>
      <c r="P783" s="18">
        <f>IF(L783="","",IF(K783="ملغي","",ROUND(L783-O783,2)))</f>
        <v/>
      </c>
      <c r="Q783" s="6">
        <f>IF(A783&amp;""="","",IF(L783="","بيانات ناقصة",IF(K783="ملغي",IF(O783&gt;0,"ملغي - يُراجع المدفوع","ملغي"),IF(P783&gt;0,IF(O783=0,"لم يدفع","دفع جزءًا"),IF(P783&lt;0,"مدفوع زيادة","مسدد")))))</f>
        <v/>
      </c>
      <c r="R783" s="19">
        <f>IF(OR(A783&amp;""="",NOT(ISNUMBER(G783))),"",G783-'الإعدادات'!$B$4)</f>
        <v/>
      </c>
      <c r="S783" s="6">
        <f>IF(OR(R783="",K783="ملغي"),"",IF(N(P783)&lt;=0,"",IF(R783&lt;0,"سافر وعليه متبقي",IF(R783&lt;='الإعدادات'!$B$5,"سفر قريب ومتبقي",""))))</f>
        <v/>
      </c>
      <c r="T783" s="19">
        <f>IF(ISNUMBER(P783),IF(P783&gt;0,COUNTIFS($P$6:$P$1005,"&gt;"&amp;P783)+COUNTIFS($P$6:P783,P783),""),"")</f>
        <v/>
      </c>
    </row>
    <row r="784">
      <c r="A784" s="5" t="n"/>
      <c r="B784" s="13" t="n"/>
      <c r="C784" s="5" t="n"/>
      <c r="D784" s="16" t="n"/>
      <c r="E784" s="5" t="n"/>
      <c r="F784" s="5" t="n"/>
      <c r="G784" s="13" t="n"/>
      <c r="H784" s="14" t="n"/>
      <c r="I784" s="17" t="n"/>
      <c r="J784" s="17" t="n"/>
      <c r="K784" s="5" t="n"/>
      <c r="L784" s="18">
        <f>IF(OR(A784&amp;""="",NOT(ISNUMBER(H784)),NOT(ISNUMBER(I784))),"",IF(K784="ملغي",0,ROUND(H784*I784,2)))</f>
        <v/>
      </c>
      <c r="M784" s="18">
        <f>IF(L784="","",IF(K784="ملغي",0,ROUND(H784*N(J784),2)))</f>
        <v/>
      </c>
      <c r="N784" s="18">
        <f>IF(L784="","",ROUND(L784-M784,2))</f>
        <v/>
      </c>
      <c r="O784" s="18">
        <f>IF(A784&amp;""="","",SUMIFS('الدفعات'!$C$6:$C$2005,'الدفعات'!$B$6:$B$2005,A784&amp;""))</f>
        <v/>
      </c>
      <c r="P784" s="18">
        <f>IF(L784="","",IF(K784="ملغي","",ROUND(L784-O784,2)))</f>
        <v/>
      </c>
      <c r="Q784" s="6">
        <f>IF(A784&amp;""="","",IF(L784="","بيانات ناقصة",IF(K784="ملغي",IF(O784&gt;0,"ملغي - يُراجع المدفوع","ملغي"),IF(P784&gt;0,IF(O784=0,"لم يدفع","دفع جزءًا"),IF(P784&lt;0,"مدفوع زيادة","مسدد")))))</f>
        <v/>
      </c>
      <c r="R784" s="19">
        <f>IF(OR(A784&amp;""="",NOT(ISNUMBER(G784))),"",G784-'الإعدادات'!$B$4)</f>
        <v/>
      </c>
      <c r="S784" s="6">
        <f>IF(OR(R784="",K784="ملغي"),"",IF(N(P784)&lt;=0,"",IF(R784&lt;0,"سافر وعليه متبقي",IF(R784&lt;='الإعدادات'!$B$5,"سفر قريب ومتبقي",""))))</f>
        <v/>
      </c>
      <c r="T784" s="19">
        <f>IF(ISNUMBER(P784),IF(P784&gt;0,COUNTIFS($P$6:$P$1005,"&gt;"&amp;P784)+COUNTIFS($P$6:P784,P784),""),"")</f>
        <v/>
      </c>
    </row>
    <row r="785">
      <c r="A785" s="5" t="n"/>
      <c r="B785" s="13" t="n"/>
      <c r="C785" s="5" t="n"/>
      <c r="D785" s="16" t="n"/>
      <c r="E785" s="5" t="n"/>
      <c r="F785" s="5" t="n"/>
      <c r="G785" s="13" t="n"/>
      <c r="H785" s="14" t="n"/>
      <c r="I785" s="17" t="n"/>
      <c r="J785" s="17" t="n"/>
      <c r="K785" s="5" t="n"/>
      <c r="L785" s="18">
        <f>IF(OR(A785&amp;""="",NOT(ISNUMBER(H785)),NOT(ISNUMBER(I785))),"",IF(K785="ملغي",0,ROUND(H785*I785,2)))</f>
        <v/>
      </c>
      <c r="M785" s="18">
        <f>IF(L785="","",IF(K785="ملغي",0,ROUND(H785*N(J785),2)))</f>
        <v/>
      </c>
      <c r="N785" s="18">
        <f>IF(L785="","",ROUND(L785-M785,2))</f>
        <v/>
      </c>
      <c r="O785" s="18">
        <f>IF(A785&amp;""="","",SUMIFS('الدفعات'!$C$6:$C$2005,'الدفعات'!$B$6:$B$2005,A785&amp;""))</f>
        <v/>
      </c>
      <c r="P785" s="18">
        <f>IF(L785="","",IF(K785="ملغي","",ROUND(L785-O785,2)))</f>
        <v/>
      </c>
      <c r="Q785" s="6">
        <f>IF(A785&amp;""="","",IF(L785="","بيانات ناقصة",IF(K785="ملغي",IF(O785&gt;0,"ملغي - يُراجع المدفوع","ملغي"),IF(P785&gt;0,IF(O785=0,"لم يدفع","دفع جزءًا"),IF(P785&lt;0,"مدفوع زيادة","مسدد")))))</f>
        <v/>
      </c>
      <c r="R785" s="19">
        <f>IF(OR(A785&amp;""="",NOT(ISNUMBER(G785))),"",G785-'الإعدادات'!$B$4)</f>
        <v/>
      </c>
      <c r="S785" s="6">
        <f>IF(OR(R785="",K785="ملغي"),"",IF(N(P785)&lt;=0,"",IF(R785&lt;0,"سافر وعليه متبقي",IF(R785&lt;='الإعدادات'!$B$5,"سفر قريب ومتبقي",""))))</f>
        <v/>
      </c>
      <c r="T785" s="19">
        <f>IF(ISNUMBER(P785),IF(P785&gt;0,COUNTIFS($P$6:$P$1005,"&gt;"&amp;P785)+COUNTIFS($P$6:P785,P785),""),"")</f>
        <v/>
      </c>
    </row>
    <row r="786">
      <c r="A786" s="5" t="n"/>
      <c r="B786" s="13" t="n"/>
      <c r="C786" s="5" t="n"/>
      <c r="D786" s="16" t="n"/>
      <c r="E786" s="5" t="n"/>
      <c r="F786" s="5" t="n"/>
      <c r="G786" s="13" t="n"/>
      <c r="H786" s="14" t="n"/>
      <c r="I786" s="17" t="n"/>
      <c r="J786" s="17" t="n"/>
      <c r="K786" s="5" t="n"/>
      <c r="L786" s="18">
        <f>IF(OR(A786&amp;""="",NOT(ISNUMBER(H786)),NOT(ISNUMBER(I786))),"",IF(K786="ملغي",0,ROUND(H786*I786,2)))</f>
        <v/>
      </c>
      <c r="M786" s="18">
        <f>IF(L786="","",IF(K786="ملغي",0,ROUND(H786*N(J786),2)))</f>
        <v/>
      </c>
      <c r="N786" s="18">
        <f>IF(L786="","",ROUND(L786-M786,2))</f>
        <v/>
      </c>
      <c r="O786" s="18">
        <f>IF(A786&amp;""="","",SUMIFS('الدفعات'!$C$6:$C$2005,'الدفعات'!$B$6:$B$2005,A786&amp;""))</f>
        <v/>
      </c>
      <c r="P786" s="18">
        <f>IF(L786="","",IF(K786="ملغي","",ROUND(L786-O786,2)))</f>
        <v/>
      </c>
      <c r="Q786" s="6">
        <f>IF(A786&amp;""="","",IF(L786="","بيانات ناقصة",IF(K786="ملغي",IF(O786&gt;0,"ملغي - يُراجع المدفوع","ملغي"),IF(P786&gt;0,IF(O786=0,"لم يدفع","دفع جزءًا"),IF(P786&lt;0,"مدفوع زيادة","مسدد")))))</f>
        <v/>
      </c>
      <c r="R786" s="19">
        <f>IF(OR(A786&amp;""="",NOT(ISNUMBER(G786))),"",G786-'الإعدادات'!$B$4)</f>
        <v/>
      </c>
      <c r="S786" s="6">
        <f>IF(OR(R786="",K786="ملغي"),"",IF(N(P786)&lt;=0,"",IF(R786&lt;0,"سافر وعليه متبقي",IF(R786&lt;='الإعدادات'!$B$5,"سفر قريب ومتبقي",""))))</f>
        <v/>
      </c>
      <c r="T786" s="19">
        <f>IF(ISNUMBER(P786),IF(P786&gt;0,COUNTIFS($P$6:$P$1005,"&gt;"&amp;P786)+COUNTIFS($P$6:P786,P786),""),"")</f>
        <v/>
      </c>
    </row>
    <row r="787">
      <c r="A787" s="5" t="n"/>
      <c r="B787" s="13" t="n"/>
      <c r="C787" s="5" t="n"/>
      <c r="D787" s="16" t="n"/>
      <c r="E787" s="5" t="n"/>
      <c r="F787" s="5" t="n"/>
      <c r="G787" s="13" t="n"/>
      <c r="H787" s="14" t="n"/>
      <c r="I787" s="17" t="n"/>
      <c r="J787" s="17" t="n"/>
      <c r="K787" s="5" t="n"/>
      <c r="L787" s="18">
        <f>IF(OR(A787&amp;""="",NOT(ISNUMBER(H787)),NOT(ISNUMBER(I787))),"",IF(K787="ملغي",0,ROUND(H787*I787,2)))</f>
        <v/>
      </c>
      <c r="M787" s="18">
        <f>IF(L787="","",IF(K787="ملغي",0,ROUND(H787*N(J787),2)))</f>
        <v/>
      </c>
      <c r="N787" s="18">
        <f>IF(L787="","",ROUND(L787-M787,2))</f>
        <v/>
      </c>
      <c r="O787" s="18">
        <f>IF(A787&amp;""="","",SUMIFS('الدفعات'!$C$6:$C$2005,'الدفعات'!$B$6:$B$2005,A787&amp;""))</f>
        <v/>
      </c>
      <c r="P787" s="18">
        <f>IF(L787="","",IF(K787="ملغي","",ROUND(L787-O787,2)))</f>
        <v/>
      </c>
      <c r="Q787" s="6">
        <f>IF(A787&amp;""="","",IF(L787="","بيانات ناقصة",IF(K787="ملغي",IF(O787&gt;0,"ملغي - يُراجع المدفوع","ملغي"),IF(P787&gt;0,IF(O787=0,"لم يدفع","دفع جزءًا"),IF(P787&lt;0,"مدفوع زيادة","مسدد")))))</f>
        <v/>
      </c>
      <c r="R787" s="19">
        <f>IF(OR(A787&amp;""="",NOT(ISNUMBER(G787))),"",G787-'الإعدادات'!$B$4)</f>
        <v/>
      </c>
      <c r="S787" s="6">
        <f>IF(OR(R787="",K787="ملغي"),"",IF(N(P787)&lt;=0,"",IF(R787&lt;0,"سافر وعليه متبقي",IF(R787&lt;='الإعدادات'!$B$5,"سفر قريب ومتبقي",""))))</f>
        <v/>
      </c>
      <c r="T787" s="19">
        <f>IF(ISNUMBER(P787),IF(P787&gt;0,COUNTIFS($P$6:$P$1005,"&gt;"&amp;P787)+COUNTIFS($P$6:P787,P787),""),"")</f>
        <v/>
      </c>
    </row>
    <row r="788">
      <c r="A788" s="5" t="n"/>
      <c r="B788" s="13" t="n"/>
      <c r="C788" s="5" t="n"/>
      <c r="D788" s="16" t="n"/>
      <c r="E788" s="5" t="n"/>
      <c r="F788" s="5" t="n"/>
      <c r="G788" s="13" t="n"/>
      <c r="H788" s="14" t="n"/>
      <c r="I788" s="17" t="n"/>
      <c r="J788" s="17" t="n"/>
      <c r="K788" s="5" t="n"/>
      <c r="L788" s="18">
        <f>IF(OR(A788&amp;""="",NOT(ISNUMBER(H788)),NOT(ISNUMBER(I788))),"",IF(K788="ملغي",0,ROUND(H788*I788,2)))</f>
        <v/>
      </c>
      <c r="M788" s="18">
        <f>IF(L788="","",IF(K788="ملغي",0,ROUND(H788*N(J788),2)))</f>
        <v/>
      </c>
      <c r="N788" s="18">
        <f>IF(L788="","",ROUND(L788-M788,2))</f>
        <v/>
      </c>
      <c r="O788" s="18">
        <f>IF(A788&amp;""="","",SUMIFS('الدفعات'!$C$6:$C$2005,'الدفعات'!$B$6:$B$2005,A788&amp;""))</f>
        <v/>
      </c>
      <c r="P788" s="18">
        <f>IF(L788="","",IF(K788="ملغي","",ROUND(L788-O788,2)))</f>
        <v/>
      </c>
      <c r="Q788" s="6">
        <f>IF(A788&amp;""="","",IF(L788="","بيانات ناقصة",IF(K788="ملغي",IF(O788&gt;0,"ملغي - يُراجع المدفوع","ملغي"),IF(P788&gt;0,IF(O788=0,"لم يدفع","دفع جزءًا"),IF(P788&lt;0,"مدفوع زيادة","مسدد")))))</f>
        <v/>
      </c>
      <c r="R788" s="19">
        <f>IF(OR(A788&amp;""="",NOT(ISNUMBER(G788))),"",G788-'الإعدادات'!$B$4)</f>
        <v/>
      </c>
      <c r="S788" s="6">
        <f>IF(OR(R788="",K788="ملغي"),"",IF(N(P788)&lt;=0,"",IF(R788&lt;0,"سافر وعليه متبقي",IF(R788&lt;='الإعدادات'!$B$5,"سفر قريب ومتبقي",""))))</f>
        <v/>
      </c>
      <c r="T788" s="19">
        <f>IF(ISNUMBER(P788),IF(P788&gt;0,COUNTIFS($P$6:$P$1005,"&gt;"&amp;P788)+COUNTIFS($P$6:P788,P788),""),"")</f>
        <v/>
      </c>
    </row>
    <row r="789">
      <c r="A789" s="5" t="n"/>
      <c r="B789" s="13" t="n"/>
      <c r="C789" s="5" t="n"/>
      <c r="D789" s="16" t="n"/>
      <c r="E789" s="5" t="n"/>
      <c r="F789" s="5" t="n"/>
      <c r="G789" s="13" t="n"/>
      <c r="H789" s="14" t="n"/>
      <c r="I789" s="17" t="n"/>
      <c r="J789" s="17" t="n"/>
      <c r="K789" s="5" t="n"/>
      <c r="L789" s="18">
        <f>IF(OR(A789&amp;""="",NOT(ISNUMBER(H789)),NOT(ISNUMBER(I789))),"",IF(K789="ملغي",0,ROUND(H789*I789,2)))</f>
        <v/>
      </c>
      <c r="M789" s="18">
        <f>IF(L789="","",IF(K789="ملغي",0,ROUND(H789*N(J789),2)))</f>
        <v/>
      </c>
      <c r="N789" s="18">
        <f>IF(L789="","",ROUND(L789-M789,2))</f>
        <v/>
      </c>
      <c r="O789" s="18">
        <f>IF(A789&amp;""="","",SUMIFS('الدفعات'!$C$6:$C$2005,'الدفعات'!$B$6:$B$2005,A789&amp;""))</f>
        <v/>
      </c>
      <c r="P789" s="18">
        <f>IF(L789="","",IF(K789="ملغي","",ROUND(L789-O789,2)))</f>
        <v/>
      </c>
      <c r="Q789" s="6">
        <f>IF(A789&amp;""="","",IF(L789="","بيانات ناقصة",IF(K789="ملغي",IF(O789&gt;0,"ملغي - يُراجع المدفوع","ملغي"),IF(P789&gt;0,IF(O789=0,"لم يدفع","دفع جزءًا"),IF(P789&lt;0,"مدفوع زيادة","مسدد")))))</f>
        <v/>
      </c>
      <c r="R789" s="19">
        <f>IF(OR(A789&amp;""="",NOT(ISNUMBER(G789))),"",G789-'الإعدادات'!$B$4)</f>
        <v/>
      </c>
      <c r="S789" s="6">
        <f>IF(OR(R789="",K789="ملغي"),"",IF(N(P789)&lt;=0,"",IF(R789&lt;0,"سافر وعليه متبقي",IF(R789&lt;='الإعدادات'!$B$5,"سفر قريب ومتبقي",""))))</f>
        <v/>
      </c>
      <c r="T789" s="19">
        <f>IF(ISNUMBER(P789),IF(P789&gt;0,COUNTIFS($P$6:$P$1005,"&gt;"&amp;P789)+COUNTIFS($P$6:P789,P789),""),"")</f>
        <v/>
      </c>
    </row>
    <row r="790">
      <c r="A790" s="5" t="n"/>
      <c r="B790" s="13" t="n"/>
      <c r="C790" s="5" t="n"/>
      <c r="D790" s="16" t="n"/>
      <c r="E790" s="5" t="n"/>
      <c r="F790" s="5" t="n"/>
      <c r="G790" s="13" t="n"/>
      <c r="H790" s="14" t="n"/>
      <c r="I790" s="17" t="n"/>
      <c r="J790" s="17" t="n"/>
      <c r="K790" s="5" t="n"/>
      <c r="L790" s="18">
        <f>IF(OR(A790&amp;""="",NOT(ISNUMBER(H790)),NOT(ISNUMBER(I790))),"",IF(K790="ملغي",0,ROUND(H790*I790,2)))</f>
        <v/>
      </c>
      <c r="M790" s="18">
        <f>IF(L790="","",IF(K790="ملغي",0,ROUND(H790*N(J790),2)))</f>
        <v/>
      </c>
      <c r="N790" s="18">
        <f>IF(L790="","",ROUND(L790-M790,2))</f>
        <v/>
      </c>
      <c r="O790" s="18">
        <f>IF(A790&amp;""="","",SUMIFS('الدفعات'!$C$6:$C$2005,'الدفعات'!$B$6:$B$2005,A790&amp;""))</f>
        <v/>
      </c>
      <c r="P790" s="18">
        <f>IF(L790="","",IF(K790="ملغي","",ROUND(L790-O790,2)))</f>
        <v/>
      </c>
      <c r="Q790" s="6">
        <f>IF(A790&amp;""="","",IF(L790="","بيانات ناقصة",IF(K790="ملغي",IF(O790&gt;0,"ملغي - يُراجع المدفوع","ملغي"),IF(P790&gt;0,IF(O790=0,"لم يدفع","دفع جزءًا"),IF(P790&lt;0,"مدفوع زيادة","مسدد")))))</f>
        <v/>
      </c>
      <c r="R790" s="19">
        <f>IF(OR(A790&amp;""="",NOT(ISNUMBER(G790))),"",G790-'الإعدادات'!$B$4)</f>
        <v/>
      </c>
      <c r="S790" s="6">
        <f>IF(OR(R790="",K790="ملغي"),"",IF(N(P790)&lt;=0,"",IF(R790&lt;0,"سافر وعليه متبقي",IF(R790&lt;='الإعدادات'!$B$5,"سفر قريب ومتبقي",""))))</f>
        <v/>
      </c>
      <c r="T790" s="19">
        <f>IF(ISNUMBER(P790),IF(P790&gt;0,COUNTIFS($P$6:$P$1005,"&gt;"&amp;P790)+COUNTIFS($P$6:P790,P790),""),"")</f>
        <v/>
      </c>
    </row>
    <row r="791">
      <c r="A791" s="5" t="n"/>
      <c r="B791" s="13" t="n"/>
      <c r="C791" s="5" t="n"/>
      <c r="D791" s="16" t="n"/>
      <c r="E791" s="5" t="n"/>
      <c r="F791" s="5" t="n"/>
      <c r="G791" s="13" t="n"/>
      <c r="H791" s="14" t="n"/>
      <c r="I791" s="17" t="n"/>
      <c r="J791" s="17" t="n"/>
      <c r="K791" s="5" t="n"/>
      <c r="L791" s="18">
        <f>IF(OR(A791&amp;""="",NOT(ISNUMBER(H791)),NOT(ISNUMBER(I791))),"",IF(K791="ملغي",0,ROUND(H791*I791,2)))</f>
        <v/>
      </c>
      <c r="M791" s="18">
        <f>IF(L791="","",IF(K791="ملغي",0,ROUND(H791*N(J791),2)))</f>
        <v/>
      </c>
      <c r="N791" s="18">
        <f>IF(L791="","",ROUND(L791-M791,2))</f>
        <v/>
      </c>
      <c r="O791" s="18">
        <f>IF(A791&amp;""="","",SUMIFS('الدفعات'!$C$6:$C$2005,'الدفعات'!$B$6:$B$2005,A791&amp;""))</f>
        <v/>
      </c>
      <c r="P791" s="18">
        <f>IF(L791="","",IF(K791="ملغي","",ROUND(L791-O791,2)))</f>
        <v/>
      </c>
      <c r="Q791" s="6">
        <f>IF(A791&amp;""="","",IF(L791="","بيانات ناقصة",IF(K791="ملغي",IF(O791&gt;0,"ملغي - يُراجع المدفوع","ملغي"),IF(P791&gt;0,IF(O791=0,"لم يدفع","دفع جزءًا"),IF(P791&lt;0,"مدفوع زيادة","مسدد")))))</f>
        <v/>
      </c>
      <c r="R791" s="19">
        <f>IF(OR(A791&amp;""="",NOT(ISNUMBER(G791))),"",G791-'الإعدادات'!$B$4)</f>
        <v/>
      </c>
      <c r="S791" s="6">
        <f>IF(OR(R791="",K791="ملغي"),"",IF(N(P791)&lt;=0,"",IF(R791&lt;0,"سافر وعليه متبقي",IF(R791&lt;='الإعدادات'!$B$5,"سفر قريب ومتبقي",""))))</f>
        <v/>
      </c>
      <c r="T791" s="19">
        <f>IF(ISNUMBER(P791),IF(P791&gt;0,COUNTIFS($P$6:$P$1005,"&gt;"&amp;P791)+COUNTIFS($P$6:P791,P791),""),"")</f>
        <v/>
      </c>
    </row>
    <row r="792">
      <c r="A792" s="5" t="n"/>
      <c r="B792" s="13" t="n"/>
      <c r="C792" s="5" t="n"/>
      <c r="D792" s="16" t="n"/>
      <c r="E792" s="5" t="n"/>
      <c r="F792" s="5" t="n"/>
      <c r="G792" s="13" t="n"/>
      <c r="H792" s="14" t="n"/>
      <c r="I792" s="17" t="n"/>
      <c r="J792" s="17" t="n"/>
      <c r="K792" s="5" t="n"/>
      <c r="L792" s="18">
        <f>IF(OR(A792&amp;""="",NOT(ISNUMBER(H792)),NOT(ISNUMBER(I792))),"",IF(K792="ملغي",0,ROUND(H792*I792,2)))</f>
        <v/>
      </c>
      <c r="M792" s="18">
        <f>IF(L792="","",IF(K792="ملغي",0,ROUND(H792*N(J792),2)))</f>
        <v/>
      </c>
      <c r="N792" s="18">
        <f>IF(L792="","",ROUND(L792-M792,2))</f>
        <v/>
      </c>
      <c r="O792" s="18">
        <f>IF(A792&amp;""="","",SUMIFS('الدفعات'!$C$6:$C$2005,'الدفعات'!$B$6:$B$2005,A792&amp;""))</f>
        <v/>
      </c>
      <c r="P792" s="18">
        <f>IF(L792="","",IF(K792="ملغي","",ROUND(L792-O792,2)))</f>
        <v/>
      </c>
      <c r="Q792" s="6">
        <f>IF(A792&amp;""="","",IF(L792="","بيانات ناقصة",IF(K792="ملغي",IF(O792&gt;0,"ملغي - يُراجع المدفوع","ملغي"),IF(P792&gt;0,IF(O792=0,"لم يدفع","دفع جزءًا"),IF(P792&lt;0,"مدفوع زيادة","مسدد")))))</f>
        <v/>
      </c>
      <c r="R792" s="19">
        <f>IF(OR(A792&amp;""="",NOT(ISNUMBER(G792))),"",G792-'الإعدادات'!$B$4)</f>
        <v/>
      </c>
      <c r="S792" s="6">
        <f>IF(OR(R792="",K792="ملغي"),"",IF(N(P792)&lt;=0,"",IF(R792&lt;0,"سافر وعليه متبقي",IF(R792&lt;='الإعدادات'!$B$5,"سفر قريب ومتبقي",""))))</f>
        <v/>
      </c>
      <c r="T792" s="19">
        <f>IF(ISNUMBER(P792),IF(P792&gt;0,COUNTIFS($P$6:$P$1005,"&gt;"&amp;P792)+COUNTIFS($P$6:P792,P792),""),"")</f>
        <v/>
      </c>
    </row>
    <row r="793">
      <c r="A793" s="5" t="n"/>
      <c r="B793" s="13" t="n"/>
      <c r="C793" s="5" t="n"/>
      <c r="D793" s="16" t="n"/>
      <c r="E793" s="5" t="n"/>
      <c r="F793" s="5" t="n"/>
      <c r="G793" s="13" t="n"/>
      <c r="H793" s="14" t="n"/>
      <c r="I793" s="17" t="n"/>
      <c r="J793" s="17" t="n"/>
      <c r="K793" s="5" t="n"/>
      <c r="L793" s="18">
        <f>IF(OR(A793&amp;""="",NOT(ISNUMBER(H793)),NOT(ISNUMBER(I793))),"",IF(K793="ملغي",0,ROUND(H793*I793,2)))</f>
        <v/>
      </c>
      <c r="M793" s="18">
        <f>IF(L793="","",IF(K793="ملغي",0,ROUND(H793*N(J793),2)))</f>
        <v/>
      </c>
      <c r="N793" s="18">
        <f>IF(L793="","",ROUND(L793-M793,2))</f>
        <v/>
      </c>
      <c r="O793" s="18">
        <f>IF(A793&amp;""="","",SUMIFS('الدفعات'!$C$6:$C$2005,'الدفعات'!$B$6:$B$2005,A793&amp;""))</f>
        <v/>
      </c>
      <c r="P793" s="18">
        <f>IF(L793="","",IF(K793="ملغي","",ROUND(L793-O793,2)))</f>
        <v/>
      </c>
      <c r="Q793" s="6">
        <f>IF(A793&amp;""="","",IF(L793="","بيانات ناقصة",IF(K793="ملغي",IF(O793&gt;0,"ملغي - يُراجع المدفوع","ملغي"),IF(P793&gt;0,IF(O793=0,"لم يدفع","دفع جزءًا"),IF(P793&lt;0,"مدفوع زيادة","مسدد")))))</f>
        <v/>
      </c>
      <c r="R793" s="19">
        <f>IF(OR(A793&amp;""="",NOT(ISNUMBER(G793))),"",G793-'الإعدادات'!$B$4)</f>
        <v/>
      </c>
      <c r="S793" s="6">
        <f>IF(OR(R793="",K793="ملغي"),"",IF(N(P793)&lt;=0,"",IF(R793&lt;0,"سافر وعليه متبقي",IF(R793&lt;='الإعدادات'!$B$5,"سفر قريب ومتبقي",""))))</f>
        <v/>
      </c>
      <c r="T793" s="19">
        <f>IF(ISNUMBER(P793),IF(P793&gt;0,COUNTIFS($P$6:$P$1005,"&gt;"&amp;P793)+COUNTIFS($P$6:P793,P793),""),"")</f>
        <v/>
      </c>
    </row>
    <row r="794">
      <c r="A794" s="5" t="n"/>
      <c r="B794" s="13" t="n"/>
      <c r="C794" s="5" t="n"/>
      <c r="D794" s="16" t="n"/>
      <c r="E794" s="5" t="n"/>
      <c r="F794" s="5" t="n"/>
      <c r="G794" s="13" t="n"/>
      <c r="H794" s="14" t="n"/>
      <c r="I794" s="17" t="n"/>
      <c r="J794" s="17" t="n"/>
      <c r="K794" s="5" t="n"/>
      <c r="L794" s="18">
        <f>IF(OR(A794&amp;""="",NOT(ISNUMBER(H794)),NOT(ISNUMBER(I794))),"",IF(K794="ملغي",0,ROUND(H794*I794,2)))</f>
        <v/>
      </c>
      <c r="M794" s="18">
        <f>IF(L794="","",IF(K794="ملغي",0,ROUND(H794*N(J794),2)))</f>
        <v/>
      </c>
      <c r="N794" s="18">
        <f>IF(L794="","",ROUND(L794-M794,2))</f>
        <v/>
      </c>
      <c r="O794" s="18">
        <f>IF(A794&amp;""="","",SUMIFS('الدفعات'!$C$6:$C$2005,'الدفعات'!$B$6:$B$2005,A794&amp;""))</f>
        <v/>
      </c>
      <c r="P794" s="18">
        <f>IF(L794="","",IF(K794="ملغي","",ROUND(L794-O794,2)))</f>
        <v/>
      </c>
      <c r="Q794" s="6">
        <f>IF(A794&amp;""="","",IF(L794="","بيانات ناقصة",IF(K794="ملغي",IF(O794&gt;0,"ملغي - يُراجع المدفوع","ملغي"),IF(P794&gt;0,IF(O794=0,"لم يدفع","دفع جزءًا"),IF(P794&lt;0,"مدفوع زيادة","مسدد")))))</f>
        <v/>
      </c>
      <c r="R794" s="19">
        <f>IF(OR(A794&amp;""="",NOT(ISNUMBER(G794))),"",G794-'الإعدادات'!$B$4)</f>
        <v/>
      </c>
      <c r="S794" s="6">
        <f>IF(OR(R794="",K794="ملغي"),"",IF(N(P794)&lt;=0,"",IF(R794&lt;0,"سافر وعليه متبقي",IF(R794&lt;='الإعدادات'!$B$5,"سفر قريب ومتبقي",""))))</f>
        <v/>
      </c>
      <c r="T794" s="19">
        <f>IF(ISNUMBER(P794),IF(P794&gt;0,COUNTIFS($P$6:$P$1005,"&gt;"&amp;P794)+COUNTIFS($P$6:P794,P794),""),"")</f>
        <v/>
      </c>
    </row>
    <row r="795">
      <c r="A795" s="5" t="n"/>
      <c r="B795" s="13" t="n"/>
      <c r="C795" s="5" t="n"/>
      <c r="D795" s="16" t="n"/>
      <c r="E795" s="5" t="n"/>
      <c r="F795" s="5" t="n"/>
      <c r="G795" s="13" t="n"/>
      <c r="H795" s="14" t="n"/>
      <c r="I795" s="17" t="n"/>
      <c r="J795" s="17" t="n"/>
      <c r="K795" s="5" t="n"/>
      <c r="L795" s="18">
        <f>IF(OR(A795&amp;""="",NOT(ISNUMBER(H795)),NOT(ISNUMBER(I795))),"",IF(K795="ملغي",0,ROUND(H795*I795,2)))</f>
        <v/>
      </c>
      <c r="M795" s="18">
        <f>IF(L795="","",IF(K795="ملغي",0,ROUND(H795*N(J795),2)))</f>
        <v/>
      </c>
      <c r="N795" s="18">
        <f>IF(L795="","",ROUND(L795-M795,2))</f>
        <v/>
      </c>
      <c r="O795" s="18">
        <f>IF(A795&amp;""="","",SUMIFS('الدفعات'!$C$6:$C$2005,'الدفعات'!$B$6:$B$2005,A795&amp;""))</f>
        <v/>
      </c>
      <c r="P795" s="18">
        <f>IF(L795="","",IF(K795="ملغي","",ROUND(L795-O795,2)))</f>
        <v/>
      </c>
      <c r="Q795" s="6">
        <f>IF(A795&amp;""="","",IF(L795="","بيانات ناقصة",IF(K795="ملغي",IF(O795&gt;0,"ملغي - يُراجع المدفوع","ملغي"),IF(P795&gt;0,IF(O795=0,"لم يدفع","دفع جزءًا"),IF(P795&lt;0,"مدفوع زيادة","مسدد")))))</f>
        <v/>
      </c>
      <c r="R795" s="19">
        <f>IF(OR(A795&amp;""="",NOT(ISNUMBER(G795))),"",G795-'الإعدادات'!$B$4)</f>
        <v/>
      </c>
      <c r="S795" s="6">
        <f>IF(OR(R795="",K795="ملغي"),"",IF(N(P795)&lt;=0,"",IF(R795&lt;0,"سافر وعليه متبقي",IF(R795&lt;='الإعدادات'!$B$5,"سفر قريب ومتبقي",""))))</f>
        <v/>
      </c>
      <c r="T795" s="19">
        <f>IF(ISNUMBER(P795),IF(P795&gt;0,COUNTIFS($P$6:$P$1005,"&gt;"&amp;P795)+COUNTIFS($P$6:P795,P795),""),"")</f>
        <v/>
      </c>
    </row>
    <row r="796">
      <c r="A796" s="5" t="n"/>
      <c r="B796" s="13" t="n"/>
      <c r="C796" s="5" t="n"/>
      <c r="D796" s="16" t="n"/>
      <c r="E796" s="5" t="n"/>
      <c r="F796" s="5" t="n"/>
      <c r="G796" s="13" t="n"/>
      <c r="H796" s="14" t="n"/>
      <c r="I796" s="17" t="n"/>
      <c r="J796" s="17" t="n"/>
      <c r="K796" s="5" t="n"/>
      <c r="L796" s="18">
        <f>IF(OR(A796&amp;""="",NOT(ISNUMBER(H796)),NOT(ISNUMBER(I796))),"",IF(K796="ملغي",0,ROUND(H796*I796,2)))</f>
        <v/>
      </c>
      <c r="M796" s="18">
        <f>IF(L796="","",IF(K796="ملغي",0,ROUND(H796*N(J796),2)))</f>
        <v/>
      </c>
      <c r="N796" s="18">
        <f>IF(L796="","",ROUND(L796-M796,2))</f>
        <v/>
      </c>
      <c r="O796" s="18">
        <f>IF(A796&amp;""="","",SUMIFS('الدفعات'!$C$6:$C$2005,'الدفعات'!$B$6:$B$2005,A796&amp;""))</f>
        <v/>
      </c>
      <c r="P796" s="18">
        <f>IF(L796="","",IF(K796="ملغي","",ROUND(L796-O796,2)))</f>
        <v/>
      </c>
      <c r="Q796" s="6">
        <f>IF(A796&amp;""="","",IF(L796="","بيانات ناقصة",IF(K796="ملغي",IF(O796&gt;0,"ملغي - يُراجع المدفوع","ملغي"),IF(P796&gt;0,IF(O796=0,"لم يدفع","دفع جزءًا"),IF(P796&lt;0,"مدفوع زيادة","مسدد")))))</f>
        <v/>
      </c>
      <c r="R796" s="19">
        <f>IF(OR(A796&amp;""="",NOT(ISNUMBER(G796))),"",G796-'الإعدادات'!$B$4)</f>
        <v/>
      </c>
      <c r="S796" s="6">
        <f>IF(OR(R796="",K796="ملغي"),"",IF(N(P796)&lt;=0,"",IF(R796&lt;0,"سافر وعليه متبقي",IF(R796&lt;='الإعدادات'!$B$5,"سفر قريب ومتبقي",""))))</f>
        <v/>
      </c>
      <c r="T796" s="19">
        <f>IF(ISNUMBER(P796),IF(P796&gt;0,COUNTIFS($P$6:$P$1005,"&gt;"&amp;P796)+COUNTIFS($P$6:P796,P796),""),"")</f>
        <v/>
      </c>
    </row>
    <row r="797">
      <c r="A797" s="5" t="n"/>
      <c r="B797" s="13" t="n"/>
      <c r="C797" s="5" t="n"/>
      <c r="D797" s="16" t="n"/>
      <c r="E797" s="5" t="n"/>
      <c r="F797" s="5" t="n"/>
      <c r="G797" s="13" t="n"/>
      <c r="H797" s="14" t="n"/>
      <c r="I797" s="17" t="n"/>
      <c r="J797" s="17" t="n"/>
      <c r="K797" s="5" t="n"/>
      <c r="L797" s="18">
        <f>IF(OR(A797&amp;""="",NOT(ISNUMBER(H797)),NOT(ISNUMBER(I797))),"",IF(K797="ملغي",0,ROUND(H797*I797,2)))</f>
        <v/>
      </c>
      <c r="M797" s="18">
        <f>IF(L797="","",IF(K797="ملغي",0,ROUND(H797*N(J797),2)))</f>
        <v/>
      </c>
      <c r="N797" s="18">
        <f>IF(L797="","",ROUND(L797-M797,2))</f>
        <v/>
      </c>
      <c r="O797" s="18">
        <f>IF(A797&amp;""="","",SUMIFS('الدفعات'!$C$6:$C$2005,'الدفعات'!$B$6:$B$2005,A797&amp;""))</f>
        <v/>
      </c>
      <c r="P797" s="18">
        <f>IF(L797="","",IF(K797="ملغي","",ROUND(L797-O797,2)))</f>
        <v/>
      </c>
      <c r="Q797" s="6">
        <f>IF(A797&amp;""="","",IF(L797="","بيانات ناقصة",IF(K797="ملغي",IF(O797&gt;0,"ملغي - يُراجع المدفوع","ملغي"),IF(P797&gt;0,IF(O797=0,"لم يدفع","دفع جزءًا"),IF(P797&lt;0,"مدفوع زيادة","مسدد")))))</f>
        <v/>
      </c>
      <c r="R797" s="19">
        <f>IF(OR(A797&amp;""="",NOT(ISNUMBER(G797))),"",G797-'الإعدادات'!$B$4)</f>
        <v/>
      </c>
      <c r="S797" s="6">
        <f>IF(OR(R797="",K797="ملغي"),"",IF(N(P797)&lt;=0,"",IF(R797&lt;0,"سافر وعليه متبقي",IF(R797&lt;='الإعدادات'!$B$5,"سفر قريب ومتبقي",""))))</f>
        <v/>
      </c>
      <c r="T797" s="19">
        <f>IF(ISNUMBER(P797),IF(P797&gt;0,COUNTIFS($P$6:$P$1005,"&gt;"&amp;P797)+COUNTIFS($P$6:P797,P797),""),"")</f>
        <v/>
      </c>
    </row>
    <row r="798">
      <c r="A798" s="5" t="n"/>
      <c r="B798" s="13" t="n"/>
      <c r="C798" s="5" t="n"/>
      <c r="D798" s="16" t="n"/>
      <c r="E798" s="5" t="n"/>
      <c r="F798" s="5" t="n"/>
      <c r="G798" s="13" t="n"/>
      <c r="H798" s="14" t="n"/>
      <c r="I798" s="17" t="n"/>
      <c r="J798" s="17" t="n"/>
      <c r="K798" s="5" t="n"/>
      <c r="L798" s="18">
        <f>IF(OR(A798&amp;""="",NOT(ISNUMBER(H798)),NOT(ISNUMBER(I798))),"",IF(K798="ملغي",0,ROUND(H798*I798,2)))</f>
        <v/>
      </c>
      <c r="M798" s="18">
        <f>IF(L798="","",IF(K798="ملغي",0,ROUND(H798*N(J798),2)))</f>
        <v/>
      </c>
      <c r="N798" s="18">
        <f>IF(L798="","",ROUND(L798-M798,2))</f>
        <v/>
      </c>
      <c r="O798" s="18">
        <f>IF(A798&amp;""="","",SUMIFS('الدفعات'!$C$6:$C$2005,'الدفعات'!$B$6:$B$2005,A798&amp;""))</f>
        <v/>
      </c>
      <c r="P798" s="18">
        <f>IF(L798="","",IF(K798="ملغي","",ROUND(L798-O798,2)))</f>
        <v/>
      </c>
      <c r="Q798" s="6">
        <f>IF(A798&amp;""="","",IF(L798="","بيانات ناقصة",IF(K798="ملغي",IF(O798&gt;0,"ملغي - يُراجع المدفوع","ملغي"),IF(P798&gt;0,IF(O798=0,"لم يدفع","دفع جزءًا"),IF(P798&lt;0,"مدفوع زيادة","مسدد")))))</f>
        <v/>
      </c>
      <c r="R798" s="19">
        <f>IF(OR(A798&amp;""="",NOT(ISNUMBER(G798))),"",G798-'الإعدادات'!$B$4)</f>
        <v/>
      </c>
      <c r="S798" s="6">
        <f>IF(OR(R798="",K798="ملغي"),"",IF(N(P798)&lt;=0,"",IF(R798&lt;0,"سافر وعليه متبقي",IF(R798&lt;='الإعدادات'!$B$5,"سفر قريب ومتبقي",""))))</f>
        <v/>
      </c>
      <c r="T798" s="19">
        <f>IF(ISNUMBER(P798),IF(P798&gt;0,COUNTIFS($P$6:$P$1005,"&gt;"&amp;P798)+COUNTIFS($P$6:P798,P798),""),"")</f>
        <v/>
      </c>
    </row>
    <row r="799">
      <c r="A799" s="5" t="n"/>
      <c r="B799" s="13" t="n"/>
      <c r="C799" s="5" t="n"/>
      <c r="D799" s="16" t="n"/>
      <c r="E799" s="5" t="n"/>
      <c r="F799" s="5" t="n"/>
      <c r="G799" s="13" t="n"/>
      <c r="H799" s="14" t="n"/>
      <c r="I799" s="17" t="n"/>
      <c r="J799" s="17" t="n"/>
      <c r="K799" s="5" t="n"/>
      <c r="L799" s="18">
        <f>IF(OR(A799&amp;""="",NOT(ISNUMBER(H799)),NOT(ISNUMBER(I799))),"",IF(K799="ملغي",0,ROUND(H799*I799,2)))</f>
        <v/>
      </c>
      <c r="M799" s="18">
        <f>IF(L799="","",IF(K799="ملغي",0,ROUND(H799*N(J799),2)))</f>
        <v/>
      </c>
      <c r="N799" s="18">
        <f>IF(L799="","",ROUND(L799-M799,2))</f>
        <v/>
      </c>
      <c r="O799" s="18">
        <f>IF(A799&amp;""="","",SUMIFS('الدفعات'!$C$6:$C$2005,'الدفعات'!$B$6:$B$2005,A799&amp;""))</f>
        <v/>
      </c>
      <c r="P799" s="18">
        <f>IF(L799="","",IF(K799="ملغي","",ROUND(L799-O799,2)))</f>
        <v/>
      </c>
      <c r="Q799" s="6">
        <f>IF(A799&amp;""="","",IF(L799="","بيانات ناقصة",IF(K799="ملغي",IF(O799&gt;0,"ملغي - يُراجع المدفوع","ملغي"),IF(P799&gt;0,IF(O799=0,"لم يدفع","دفع جزءًا"),IF(P799&lt;0,"مدفوع زيادة","مسدد")))))</f>
        <v/>
      </c>
      <c r="R799" s="19">
        <f>IF(OR(A799&amp;""="",NOT(ISNUMBER(G799))),"",G799-'الإعدادات'!$B$4)</f>
        <v/>
      </c>
      <c r="S799" s="6">
        <f>IF(OR(R799="",K799="ملغي"),"",IF(N(P799)&lt;=0,"",IF(R799&lt;0,"سافر وعليه متبقي",IF(R799&lt;='الإعدادات'!$B$5,"سفر قريب ومتبقي",""))))</f>
        <v/>
      </c>
      <c r="T799" s="19">
        <f>IF(ISNUMBER(P799),IF(P799&gt;0,COUNTIFS($P$6:$P$1005,"&gt;"&amp;P799)+COUNTIFS($P$6:P799,P799),""),"")</f>
        <v/>
      </c>
    </row>
    <row r="800">
      <c r="A800" s="5" t="n"/>
      <c r="B800" s="13" t="n"/>
      <c r="C800" s="5" t="n"/>
      <c r="D800" s="16" t="n"/>
      <c r="E800" s="5" t="n"/>
      <c r="F800" s="5" t="n"/>
      <c r="G800" s="13" t="n"/>
      <c r="H800" s="14" t="n"/>
      <c r="I800" s="17" t="n"/>
      <c r="J800" s="17" t="n"/>
      <c r="K800" s="5" t="n"/>
      <c r="L800" s="18">
        <f>IF(OR(A800&amp;""="",NOT(ISNUMBER(H800)),NOT(ISNUMBER(I800))),"",IF(K800="ملغي",0,ROUND(H800*I800,2)))</f>
        <v/>
      </c>
      <c r="M800" s="18">
        <f>IF(L800="","",IF(K800="ملغي",0,ROUND(H800*N(J800),2)))</f>
        <v/>
      </c>
      <c r="N800" s="18">
        <f>IF(L800="","",ROUND(L800-M800,2))</f>
        <v/>
      </c>
      <c r="O800" s="18">
        <f>IF(A800&amp;""="","",SUMIFS('الدفعات'!$C$6:$C$2005,'الدفعات'!$B$6:$B$2005,A800&amp;""))</f>
        <v/>
      </c>
      <c r="P800" s="18">
        <f>IF(L800="","",IF(K800="ملغي","",ROUND(L800-O800,2)))</f>
        <v/>
      </c>
      <c r="Q800" s="6">
        <f>IF(A800&amp;""="","",IF(L800="","بيانات ناقصة",IF(K800="ملغي",IF(O800&gt;0,"ملغي - يُراجع المدفوع","ملغي"),IF(P800&gt;0,IF(O800=0,"لم يدفع","دفع جزءًا"),IF(P800&lt;0,"مدفوع زيادة","مسدد")))))</f>
        <v/>
      </c>
      <c r="R800" s="19">
        <f>IF(OR(A800&amp;""="",NOT(ISNUMBER(G800))),"",G800-'الإعدادات'!$B$4)</f>
        <v/>
      </c>
      <c r="S800" s="6">
        <f>IF(OR(R800="",K800="ملغي"),"",IF(N(P800)&lt;=0,"",IF(R800&lt;0,"سافر وعليه متبقي",IF(R800&lt;='الإعدادات'!$B$5,"سفر قريب ومتبقي",""))))</f>
        <v/>
      </c>
      <c r="T800" s="19">
        <f>IF(ISNUMBER(P800),IF(P800&gt;0,COUNTIFS($P$6:$P$1005,"&gt;"&amp;P800)+COUNTIFS($P$6:P800,P800),""),"")</f>
        <v/>
      </c>
    </row>
    <row r="801">
      <c r="A801" s="5" t="n"/>
      <c r="B801" s="13" t="n"/>
      <c r="C801" s="5" t="n"/>
      <c r="D801" s="16" t="n"/>
      <c r="E801" s="5" t="n"/>
      <c r="F801" s="5" t="n"/>
      <c r="G801" s="13" t="n"/>
      <c r="H801" s="14" t="n"/>
      <c r="I801" s="17" t="n"/>
      <c r="J801" s="17" t="n"/>
      <c r="K801" s="5" t="n"/>
      <c r="L801" s="18">
        <f>IF(OR(A801&amp;""="",NOT(ISNUMBER(H801)),NOT(ISNUMBER(I801))),"",IF(K801="ملغي",0,ROUND(H801*I801,2)))</f>
        <v/>
      </c>
      <c r="M801" s="18">
        <f>IF(L801="","",IF(K801="ملغي",0,ROUND(H801*N(J801),2)))</f>
        <v/>
      </c>
      <c r="N801" s="18">
        <f>IF(L801="","",ROUND(L801-M801,2))</f>
        <v/>
      </c>
      <c r="O801" s="18">
        <f>IF(A801&amp;""="","",SUMIFS('الدفعات'!$C$6:$C$2005,'الدفعات'!$B$6:$B$2005,A801&amp;""))</f>
        <v/>
      </c>
      <c r="P801" s="18">
        <f>IF(L801="","",IF(K801="ملغي","",ROUND(L801-O801,2)))</f>
        <v/>
      </c>
      <c r="Q801" s="6">
        <f>IF(A801&amp;""="","",IF(L801="","بيانات ناقصة",IF(K801="ملغي",IF(O801&gt;0,"ملغي - يُراجع المدفوع","ملغي"),IF(P801&gt;0,IF(O801=0,"لم يدفع","دفع جزءًا"),IF(P801&lt;0,"مدفوع زيادة","مسدد")))))</f>
        <v/>
      </c>
      <c r="R801" s="19">
        <f>IF(OR(A801&amp;""="",NOT(ISNUMBER(G801))),"",G801-'الإعدادات'!$B$4)</f>
        <v/>
      </c>
      <c r="S801" s="6">
        <f>IF(OR(R801="",K801="ملغي"),"",IF(N(P801)&lt;=0,"",IF(R801&lt;0,"سافر وعليه متبقي",IF(R801&lt;='الإعدادات'!$B$5,"سفر قريب ومتبقي",""))))</f>
        <v/>
      </c>
      <c r="T801" s="19">
        <f>IF(ISNUMBER(P801),IF(P801&gt;0,COUNTIFS($P$6:$P$1005,"&gt;"&amp;P801)+COUNTIFS($P$6:P801,P801),""),"")</f>
        <v/>
      </c>
    </row>
    <row r="802">
      <c r="A802" s="5" t="n"/>
      <c r="B802" s="13" t="n"/>
      <c r="C802" s="5" t="n"/>
      <c r="D802" s="16" t="n"/>
      <c r="E802" s="5" t="n"/>
      <c r="F802" s="5" t="n"/>
      <c r="G802" s="13" t="n"/>
      <c r="H802" s="14" t="n"/>
      <c r="I802" s="17" t="n"/>
      <c r="J802" s="17" t="n"/>
      <c r="K802" s="5" t="n"/>
      <c r="L802" s="18">
        <f>IF(OR(A802&amp;""="",NOT(ISNUMBER(H802)),NOT(ISNUMBER(I802))),"",IF(K802="ملغي",0,ROUND(H802*I802,2)))</f>
        <v/>
      </c>
      <c r="M802" s="18">
        <f>IF(L802="","",IF(K802="ملغي",0,ROUND(H802*N(J802),2)))</f>
        <v/>
      </c>
      <c r="N802" s="18">
        <f>IF(L802="","",ROUND(L802-M802,2))</f>
        <v/>
      </c>
      <c r="O802" s="18">
        <f>IF(A802&amp;""="","",SUMIFS('الدفعات'!$C$6:$C$2005,'الدفعات'!$B$6:$B$2005,A802&amp;""))</f>
        <v/>
      </c>
      <c r="P802" s="18">
        <f>IF(L802="","",IF(K802="ملغي","",ROUND(L802-O802,2)))</f>
        <v/>
      </c>
      <c r="Q802" s="6">
        <f>IF(A802&amp;""="","",IF(L802="","بيانات ناقصة",IF(K802="ملغي",IF(O802&gt;0,"ملغي - يُراجع المدفوع","ملغي"),IF(P802&gt;0,IF(O802=0,"لم يدفع","دفع جزءًا"),IF(P802&lt;0,"مدفوع زيادة","مسدد")))))</f>
        <v/>
      </c>
      <c r="R802" s="19">
        <f>IF(OR(A802&amp;""="",NOT(ISNUMBER(G802))),"",G802-'الإعدادات'!$B$4)</f>
        <v/>
      </c>
      <c r="S802" s="6">
        <f>IF(OR(R802="",K802="ملغي"),"",IF(N(P802)&lt;=0,"",IF(R802&lt;0,"سافر وعليه متبقي",IF(R802&lt;='الإعدادات'!$B$5,"سفر قريب ومتبقي",""))))</f>
        <v/>
      </c>
      <c r="T802" s="19">
        <f>IF(ISNUMBER(P802),IF(P802&gt;0,COUNTIFS($P$6:$P$1005,"&gt;"&amp;P802)+COUNTIFS($P$6:P802,P802),""),"")</f>
        <v/>
      </c>
    </row>
    <row r="803">
      <c r="A803" s="5" t="n"/>
      <c r="B803" s="13" t="n"/>
      <c r="C803" s="5" t="n"/>
      <c r="D803" s="16" t="n"/>
      <c r="E803" s="5" t="n"/>
      <c r="F803" s="5" t="n"/>
      <c r="G803" s="13" t="n"/>
      <c r="H803" s="14" t="n"/>
      <c r="I803" s="17" t="n"/>
      <c r="J803" s="17" t="n"/>
      <c r="K803" s="5" t="n"/>
      <c r="L803" s="18">
        <f>IF(OR(A803&amp;""="",NOT(ISNUMBER(H803)),NOT(ISNUMBER(I803))),"",IF(K803="ملغي",0,ROUND(H803*I803,2)))</f>
        <v/>
      </c>
      <c r="M803" s="18">
        <f>IF(L803="","",IF(K803="ملغي",0,ROUND(H803*N(J803),2)))</f>
        <v/>
      </c>
      <c r="N803" s="18">
        <f>IF(L803="","",ROUND(L803-M803,2))</f>
        <v/>
      </c>
      <c r="O803" s="18">
        <f>IF(A803&amp;""="","",SUMIFS('الدفعات'!$C$6:$C$2005,'الدفعات'!$B$6:$B$2005,A803&amp;""))</f>
        <v/>
      </c>
      <c r="P803" s="18">
        <f>IF(L803="","",IF(K803="ملغي","",ROUND(L803-O803,2)))</f>
        <v/>
      </c>
      <c r="Q803" s="6">
        <f>IF(A803&amp;""="","",IF(L803="","بيانات ناقصة",IF(K803="ملغي",IF(O803&gt;0,"ملغي - يُراجع المدفوع","ملغي"),IF(P803&gt;0,IF(O803=0,"لم يدفع","دفع جزءًا"),IF(P803&lt;0,"مدفوع زيادة","مسدد")))))</f>
        <v/>
      </c>
      <c r="R803" s="19">
        <f>IF(OR(A803&amp;""="",NOT(ISNUMBER(G803))),"",G803-'الإعدادات'!$B$4)</f>
        <v/>
      </c>
      <c r="S803" s="6">
        <f>IF(OR(R803="",K803="ملغي"),"",IF(N(P803)&lt;=0,"",IF(R803&lt;0,"سافر وعليه متبقي",IF(R803&lt;='الإعدادات'!$B$5,"سفر قريب ومتبقي",""))))</f>
        <v/>
      </c>
      <c r="T803" s="19">
        <f>IF(ISNUMBER(P803),IF(P803&gt;0,COUNTIFS($P$6:$P$1005,"&gt;"&amp;P803)+COUNTIFS($P$6:P803,P803),""),"")</f>
        <v/>
      </c>
    </row>
    <row r="804">
      <c r="A804" s="5" t="n"/>
      <c r="B804" s="13" t="n"/>
      <c r="C804" s="5" t="n"/>
      <c r="D804" s="16" t="n"/>
      <c r="E804" s="5" t="n"/>
      <c r="F804" s="5" t="n"/>
      <c r="G804" s="13" t="n"/>
      <c r="H804" s="14" t="n"/>
      <c r="I804" s="17" t="n"/>
      <c r="J804" s="17" t="n"/>
      <c r="K804" s="5" t="n"/>
      <c r="L804" s="18">
        <f>IF(OR(A804&amp;""="",NOT(ISNUMBER(H804)),NOT(ISNUMBER(I804))),"",IF(K804="ملغي",0,ROUND(H804*I804,2)))</f>
        <v/>
      </c>
      <c r="M804" s="18">
        <f>IF(L804="","",IF(K804="ملغي",0,ROUND(H804*N(J804),2)))</f>
        <v/>
      </c>
      <c r="N804" s="18">
        <f>IF(L804="","",ROUND(L804-M804,2))</f>
        <v/>
      </c>
      <c r="O804" s="18">
        <f>IF(A804&amp;""="","",SUMIFS('الدفعات'!$C$6:$C$2005,'الدفعات'!$B$6:$B$2005,A804&amp;""))</f>
        <v/>
      </c>
      <c r="P804" s="18">
        <f>IF(L804="","",IF(K804="ملغي","",ROUND(L804-O804,2)))</f>
        <v/>
      </c>
      <c r="Q804" s="6">
        <f>IF(A804&amp;""="","",IF(L804="","بيانات ناقصة",IF(K804="ملغي",IF(O804&gt;0,"ملغي - يُراجع المدفوع","ملغي"),IF(P804&gt;0,IF(O804=0,"لم يدفع","دفع جزءًا"),IF(P804&lt;0,"مدفوع زيادة","مسدد")))))</f>
        <v/>
      </c>
      <c r="R804" s="19">
        <f>IF(OR(A804&amp;""="",NOT(ISNUMBER(G804))),"",G804-'الإعدادات'!$B$4)</f>
        <v/>
      </c>
      <c r="S804" s="6">
        <f>IF(OR(R804="",K804="ملغي"),"",IF(N(P804)&lt;=0,"",IF(R804&lt;0,"سافر وعليه متبقي",IF(R804&lt;='الإعدادات'!$B$5,"سفر قريب ومتبقي",""))))</f>
        <v/>
      </c>
      <c r="T804" s="19">
        <f>IF(ISNUMBER(P804),IF(P804&gt;0,COUNTIFS($P$6:$P$1005,"&gt;"&amp;P804)+COUNTIFS($P$6:P804,P804),""),"")</f>
        <v/>
      </c>
    </row>
    <row r="805">
      <c r="A805" s="5" t="n"/>
      <c r="B805" s="13" t="n"/>
      <c r="C805" s="5" t="n"/>
      <c r="D805" s="16" t="n"/>
      <c r="E805" s="5" t="n"/>
      <c r="F805" s="5" t="n"/>
      <c r="G805" s="13" t="n"/>
      <c r="H805" s="14" t="n"/>
      <c r="I805" s="17" t="n"/>
      <c r="J805" s="17" t="n"/>
      <c r="K805" s="5" t="n"/>
      <c r="L805" s="18">
        <f>IF(OR(A805&amp;""="",NOT(ISNUMBER(H805)),NOT(ISNUMBER(I805))),"",IF(K805="ملغي",0,ROUND(H805*I805,2)))</f>
        <v/>
      </c>
      <c r="M805" s="18">
        <f>IF(L805="","",IF(K805="ملغي",0,ROUND(H805*N(J805),2)))</f>
        <v/>
      </c>
      <c r="N805" s="18">
        <f>IF(L805="","",ROUND(L805-M805,2))</f>
        <v/>
      </c>
      <c r="O805" s="18">
        <f>IF(A805&amp;""="","",SUMIFS('الدفعات'!$C$6:$C$2005,'الدفعات'!$B$6:$B$2005,A805&amp;""))</f>
        <v/>
      </c>
      <c r="P805" s="18">
        <f>IF(L805="","",IF(K805="ملغي","",ROUND(L805-O805,2)))</f>
        <v/>
      </c>
      <c r="Q805" s="6">
        <f>IF(A805&amp;""="","",IF(L805="","بيانات ناقصة",IF(K805="ملغي",IF(O805&gt;0,"ملغي - يُراجع المدفوع","ملغي"),IF(P805&gt;0,IF(O805=0,"لم يدفع","دفع جزءًا"),IF(P805&lt;0,"مدفوع زيادة","مسدد")))))</f>
        <v/>
      </c>
      <c r="R805" s="19">
        <f>IF(OR(A805&amp;""="",NOT(ISNUMBER(G805))),"",G805-'الإعدادات'!$B$4)</f>
        <v/>
      </c>
      <c r="S805" s="6">
        <f>IF(OR(R805="",K805="ملغي"),"",IF(N(P805)&lt;=0,"",IF(R805&lt;0,"سافر وعليه متبقي",IF(R805&lt;='الإعدادات'!$B$5,"سفر قريب ومتبقي",""))))</f>
        <v/>
      </c>
      <c r="T805" s="19">
        <f>IF(ISNUMBER(P805),IF(P805&gt;0,COUNTIFS($P$6:$P$1005,"&gt;"&amp;P805)+COUNTIFS($P$6:P805,P805),""),"")</f>
        <v/>
      </c>
    </row>
    <row r="806">
      <c r="A806" s="5" t="n"/>
      <c r="B806" s="13" t="n"/>
      <c r="C806" s="5" t="n"/>
      <c r="D806" s="16" t="n"/>
      <c r="E806" s="5" t="n"/>
      <c r="F806" s="5" t="n"/>
      <c r="G806" s="13" t="n"/>
      <c r="H806" s="14" t="n"/>
      <c r="I806" s="17" t="n"/>
      <c r="J806" s="17" t="n"/>
      <c r="K806" s="5" t="n"/>
      <c r="L806" s="18">
        <f>IF(OR(A806&amp;""="",NOT(ISNUMBER(H806)),NOT(ISNUMBER(I806))),"",IF(K806="ملغي",0,ROUND(H806*I806,2)))</f>
        <v/>
      </c>
      <c r="M806" s="18">
        <f>IF(L806="","",IF(K806="ملغي",0,ROUND(H806*N(J806),2)))</f>
        <v/>
      </c>
      <c r="N806" s="18">
        <f>IF(L806="","",ROUND(L806-M806,2))</f>
        <v/>
      </c>
      <c r="O806" s="18">
        <f>IF(A806&amp;""="","",SUMIFS('الدفعات'!$C$6:$C$2005,'الدفعات'!$B$6:$B$2005,A806&amp;""))</f>
        <v/>
      </c>
      <c r="P806" s="18">
        <f>IF(L806="","",IF(K806="ملغي","",ROUND(L806-O806,2)))</f>
        <v/>
      </c>
      <c r="Q806" s="6">
        <f>IF(A806&amp;""="","",IF(L806="","بيانات ناقصة",IF(K806="ملغي",IF(O806&gt;0,"ملغي - يُراجع المدفوع","ملغي"),IF(P806&gt;0,IF(O806=0,"لم يدفع","دفع جزءًا"),IF(P806&lt;0,"مدفوع زيادة","مسدد")))))</f>
        <v/>
      </c>
      <c r="R806" s="19">
        <f>IF(OR(A806&amp;""="",NOT(ISNUMBER(G806))),"",G806-'الإعدادات'!$B$4)</f>
        <v/>
      </c>
      <c r="S806" s="6">
        <f>IF(OR(R806="",K806="ملغي"),"",IF(N(P806)&lt;=0,"",IF(R806&lt;0,"سافر وعليه متبقي",IF(R806&lt;='الإعدادات'!$B$5,"سفر قريب ومتبقي",""))))</f>
        <v/>
      </c>
      <c r="T806" s="19">
        <f>IF(ISNUMBER(P806),IF(P806&gt;0,COUNTIFS($P$6:$P$1005,"&gt;"&amp;P806)+COUNTIFS($P$6:P806,P806),""),"")</f>
        <v/>
      </c>
    </row>
    <row r="807">
      <c r="A807" s="5" t="n"/>
      <c r="B807" s="13" t="n"/>
      <c r="C807" s="5" t="n"/>
      <c r="D807" s="16" t="n"/>
      <c r="E807" s="5" t="n"/>
      <c r="F807" s="5" t="n"/>
      <c r="G807" s="13" t="n"/>
      <c r="H807" s="14" t="n"/>
      <c r="I807" s="17" t="n"/>
      <c r="J807" s="17" t="n"/>
      <c r="K807" s="5" t="n"/>
      <c r="L807" s="18">
        <f>IF(OR(A807&amp;""="",NOT(ISNUMBER(H807)),NOT(ISNUMBER(I807))),"",IF(K807="ملغي",0,ROUND(H807*I807,2)))</f>
        <v/>
      </c>
      <c r="M807" s="18">
        <f>IF(L807="","",IF(K807="ملغي",0,ROUND(H807*N(J807),2)))</f>
        <v/>
      </c>
      <c r="N807" s="18">
        <f>IF(L807="","",ROUND(L807-M807,2))</f>
        <v/>
      </c>
      <c r="O807" s="18">
        <f>IF(A807&amp;""="","",SUMIFS('الدفعات'!$C$6:$C$2005,'الدفعات'!$B$6:$B$2005,A807&amp;""))</f>
        <v/>
      </c>
      <c r="P807" s="18">
        <f>IF(L807="","",IF(K807="ملغي","",ROUND(L807-O807,2)))</f>
        <v/>
      </c>
      <c r="Q807" s="6">
        <f>IF(A807&amp;""="","",IF(L807="","بيانات ناقصة",IF(K807="ملغي",IF(O807&gt;0,"ملغي - يُراجع المدفوع","ملغي"),IF(P807&gt;0,IF(O807=0,"لم يدفع","دفع جزءًا"),IF(P807&lt;0,"مدفوع زيادة","مسدد")))))</f>
        <v/>
      </c>
      <c r="R807" s="19">
        <f>IF(OR(A807&amp;""="",NOT(ISNUMBER(G807))),"",G807-'الإعدادات'!$B$4)</f>
        <v/>
      </c>
      <c r="S807" s="6">
        <f>IF(OR(R807="",K807="ملغي"),"",IF(N(P807)&lt;=0,"",IF(R807&lt;0,"سافر وعليه متبقي",IF(R807&lt;='الإعدادات'!$B$5,"سفر قريب ومتبقي",""))))</f>
        <v/>
      </c>
      <c r="T807" s="19">
        <f>IF(ISNUMBER(P807),IF(P807&gt;0,COUNTIFS($P$6:$P$1005,"&gt;"&amp;P807)+COUNTIFS($P$6:P807,P807),""),"")</f>
        <v/>
      </c>
    </row>
    <row r="808">
      <c r="A808" s="5" t="n"/>
      <c r="B808" s="13" t="n"/>
      <c r="C808" s="5" t="n"/>
      <c r="D808" s="16" t="n"/>
      <c r="E808" s="5" t="n"/>
      <c r="F808" s="5" t="n"/>
      <c r="G808" s="13" t="n"/>
      <c r="H808" s="14" t="n"/>
      <c r="I808" s="17" t="n"/>
      <c r="J808" s="17" t="n"/>
      <c r="K808" s="5" t="n"/>
      <c r="L808" s="18">
        <f>IF(OR(A808&amp;""="",NOT(ISNUMBER(H808)),NOT(ISNUMBER(I808))),"",IF(K808="ملغي",0,ROUND(H808*I808,2)))</f>
        <v/>
      </c>
      <c r="M808" s="18">
        <f>IF(L808="","",IF(K808="ملغي",0,ROUND(H808*N(J808),2)))</f>
        <v/>
      </c>
      <c r="N808" s="18">
        <f>IF(L808="","",ROUND(L808-M808,2))</f>
        <v/>
      </c>
      <c r="O808" s="18">
        <f>IF(A808&amp;""="","",SUMIFS('الدفعات'!$C$6:$C$2005,'الدفعات'!$B$6:$B$2005,A808&amp;""))</f>
        <v/>
      </c>
      <c r="P808" s="18">
        <f>IF(L808="","",IF(K808="ملغي","",ROUND(L808-O808,2)))</f>
        <v/>
      </c>
      <c r="Q808" s="6">
        <f>IF(A808&amp;""="","",IF(L808="","بيانات ناقصة",IF(K808="ملغي",IF(O808&gt;0,"ملغي - يُراجع المدفوع","ملغي"),IF(P808&gt;0,IF(O808=0,"لم يدفع","دفع جزءًا"),IF(P808&lt;0,"مدفوع زيادة","مسدد")))))</f>
        <v/>
      </c>
      <c r="R808" s="19">
        <f>IF(OR(A808&amp;""="",NOT(ISNUMBER(G808))),"",G808-'الإعدادات'!$B$4)</f>
        <v/>
      </c>
      <c r="S808" s="6">
        <f>IF(OR(R808="",K808="ملغي"),"",IF(N(P808)&lt;=0,"",IF(R808&lt;0,"سافر وعليه متبقي",IF(R808&lt;='الإعدادات'!$B$5,"سفر قريب ومتبقي",""))))</f>
        <v/>
      </c>
      <c r="T808" s="19">
        <f>IF(ISNUMBER(P808),IF(P808&gt;0,COUNTIFS($P$6:$P$1005,"&gt;"&amp;P808)+COUNTIFS($P$6:P808,P808),""),"")</f>
        <v/>
      </c>
    </row>
    <row r="809">
      <c r="A809" s="5" t="n"/>
      <c r="B809" s="13" t="n"/>
      <c r="C809" s="5" t="n"/>
      <c r="D809" s="16" t="n"/>
      <c r="E809" s="5" t="n"/>
      <c r="F809" s="5" t="n"/>
      <c r="G809" s="13" t="n"/>
      <c r="H809" s="14" t="n"/>
      <c r="I809" s="17" t="n"/>
      <c r="J809" s="17" t="n"/>
      <c r="K809" s="5" t="n"/>
      <c r="L809" s="18">
        <f>IF(OR(A809&amp;""="",NOT(ISNUMBER(H809)),NOT(ISNUMBER(I809))),"",IF(K809="ملغي",0,ROUND(H809*I809,2)))</f>
        <v/>
      </c>
      <c r="M809" s="18">
        <f>IF(L809="","",IF(K809="ملغي",0,ROUND(H809*N(J809),2)))</f>
        <v/>
      </c>
      <c r="N809" s="18">
        <f>IF(L809="","",ROUND(L809-M809,2))</f>
        <v/>
      </c>
      <c r="O809" s="18">
        <f>IF(A809&amp;""="","",SUMIFS('الدفعات'!$C$6:$C$2005,'الدفعات'!$B$6:$B$2005,A809&amp;""))</f>
        <v/>
      </c>
      <c r="P809" s="18">
        <f>IF(L809="","",IF(K809="ملغي","",ROUND(L809-O809,2)))</f>
        <v/>
      </c>
      <c r="Q809" s="6">
        <f>IF(A809&amp;""="","",IF(L809="","بيانات ناقصة",IF(K809="ملغي",IF(O809&gt;0,"ملغي - يُراجع المدفوع","ملغي"),IF(P809&gt;0,IF(O809=0,"لم يدفع","دفع جزءًا"),IF(P809&lt;0,"مدفوع زيادة","مسدد")))))</f>
        <v/>
      </c>
      <c r="R809" s="19">
        <f>IF(OR(A809&amp;""="",NOT(ISNUMBER(G809))),"",G809-'الإعدادات'!$B$4)</f>
        <v/>
      </c>
      <c r="S809" s="6">
        <f>IF(OR(R809="",K809="ملغي"),"",IF(N(P809)&lt;=0,"",IF(R809&lt;0,"سافر وعليه متبقي",IF(R809&lt;='الإعدادات'!$B$5,"سفر قريب ومتبقي",""))))</f>
        <v/>
      </c>
      <c r="T809" s="19">
        <f>IF(ISNUMBER(P809),IF(P809&gt;0,COUNTIFS($P$6:$P$1005,"&gt;"&amp;P809)+COUNTIFS($P$6:P809,P809),""),"")</f>
        <v/>
      </c>
    </row>
    <row r="810">
      <c r="A810" s="5" t="n"/>
      <c r="B810" s="13" t="n"/>
      <c r="C810" s="5" t="n"/>
      <c r="D810" s="16" t="n"/>
      <c r="E810" s="5" t="n"/>
      <c r="F810" s="5" t="n"/>
      <c r="G810" s="13" t="n"/>
      <c r="H810" s="14" t="n"/>
      <c r="I810" s="17" t="n"/>
      <c r="J810" s="17" t="n"/>
      <c r="K810" s="5" t="n"/>
      <c r="L810" s="18">
        <f>IF(OR(A810&amp;""="",NOT(ISNUMBER(H810)),NOT(ISNUMBER(I810))),"",IF(K810="ملغي",0,ROUND(H810*I810,2)))</f>
        <v/>
      </c>
      <c r="M810" s="18">
        <f>IF(L810="","",IF(K810="ملغي",0,ROUND(H810*N(J810),2)))</f>
        <v/>
      </c>
      <c r="N810" s="18">
        <f>IF(L810="","",ROUND(L810-M810,2))</f>
        <v/>
      </c>
      <c r="O810" s="18">
        <f>IF(A810&amp;""="","",SUMIFS('الدفعات'!$C$6:$C$2005,'الدفعات'!$B$6:$B$2005,A810&amp;""))</f>
        <v/>
      </c>
      <c r="P810" s="18">
        <f>IF(L810="","",IF(K810="ملغي","",ROUND(L810-O810,2)))</f>
        <v/>
      </c>
      <c r="Q810" s="6">
        <f>IF(A810&amp;""="","",IF(L810="","بيانات ناقصة",IF(K810="ملغي",IF(O810&gt;0,"ملغي - يُراجع المدفوع","ملغي"),IF(P810&gt;0,IF(O810=0,"لم يدفع","دفع جزءًا"),IF(P810&lt;0,"مدفوع زيادة","مسدد")))))</f>
        <v/>
      </c>
      <c r="R810" s="19">
        <f>IF(OR(A810&amp;""="",NOT(ISNUMBER(G810))),"",G810-'الإعدادات'!$B$4)</f>
        <v/>
      </c>
      <c r="S810" s="6">
        <f>IF(OR(R810="",K810="ملغي"),"",IF(N(P810)&lt;=0,"",IF(R810&lt;0,"سافر وعليه متبقي",IF(R810&lt;='الإعدادات'!$B$5,"سفر قريب ومتبقي",""))))</f>
        <v/>
      </c>
      <c r="T810" s="19">
        <f>IF(ISNUMBER(P810),IF(P810&gt;0,COUNTIFS($P$6:$P$1005,"&gt;"&amp;P810)+COUNTIFS($P$6:P810,P810),""),"")</f>
        <v/>
      </c>
    </row>
    <row r="811">
      <c r="A811" s="5" t="n"/>
      <c r="B811" s="13" t="n"/>
      <c r="C811" s="5" t="n"/>
      <c r="D811" s="16" t="n"/>
      <c r="E811" s="5" t="n"/>
      <c r="F811" s="5" t="n"/>
      <c r="G811" s="13" t="n"/>
      <c r="H811" s="14" t="n"/>
      <c r="I811" s="17" t="n"/>
      <c r="J811" s="17" t="n"/>
      <c r="K811" s="5" t="n"/>
      <c r="L811" s="18">
        <f>IF(OR(A811&amp;""="",NOT(ISNUMBER(H811)),NOT(ISNUMBER(I811))),"",IF(K811="ملغي",0,ROUND(H811*I811,2)))</f>
        <v/>
      </c>
      <c r="M811" s="18">
        <f>IF(L811="","",IF(K811="ملغي",0,ROUND(H811*N(J811),2)))</f>
        <v/>
      </c>
      <c r="N811" s="18">
        <f>IF(L811="","",ROUND(L811-M811,2))</f>
        <v/>
      </c>
      <c r="O811" s="18">
        <f>IF(A811&amp;""="","",SUMIFS('الدفعات'!$C$6:$C$2005,'الدفعات'!$B$6:$B$2005,A811&amp;""))</f>
        <v/>
      </c>
      <c r="P811" s="18">
        <f>IF(L811="","",IF(K811="ملغي","",ROUND(L811-O811,2)))</f>
        <v/>
      </c>
      <c r="Q811" s="6">
        <f>IF(A811&amp;""="","",IF(L811="","بيانات ناقصة",IF(K811="ملغي",IF(O811&gt;0,"ملغي - يُراجع المدفوع","ملغي"),IF(P811&gt;0,IF(O811=0,"لم يدفع","دفع جزءًا"),IF(P811&lt;0,"مدفوع زيادة","مسدد")))))</f>
        <v/>
      </c>
      <c r="R811" s="19">
        <f>IF(OR(A811&amp;""="",NOT(ISNUMBER(G811))),"",G811-'الإعدادات'!$B$4)</f>
        <v/>
      </c>
      <c r="S811" s="6">
        <f>IF(OR(R811="",K811="ملغي"),"",IF(N(P811)&lt;=0,"",IF(R811&lt;0,"سافر وعليه متبقي",IF(R811&lt;='الإعدادات'!$B$5,"سفر قريب ومتبقي",""))))</f>
        <v/>
      </c>
      <c r="T811" s="19">
        <f>IF(ISNUMBER(P811),IF(P811&gt;0,COUNTIFS($P$6:$P$1005,"&gt;"&amp;P811)+COUNTIFS($P$6:P811,P811),""),"")</f>
        <v/>
      </c>
    </row>
    <row r="812">
      <c r="A812" s="5" t="n"/>
      <c r="B812" s="13" t="n"/>
      <c r="C812" s="5" t="n"/>
      <c r="D812" s="16" t="n"/>
      <c r="E812" s="5" t="n"/>
      <c r="F812" s="5" t="n"/>
      <c r="G812" s="13" t="n"/>
      <c r="H812" s="14" t="n"/>
      <c r="I812" s="17" t="n"/>
      <c r="J812" s="17" t="n"/>
      <c r="K812" s="5" t="n"/>
      <c r="L812" s="18">
        <f>IF(OR(A812&amp;""="",NOT(ISNUMBER(H812)),NOT(ISNUMBER(I812))),"",IF(K812="ملغي",0,ROUND(H812*I812,2)))</f>
        <v/>
      </c>
      <c r="M812" s="18">
        <f>IF(L812="","",IF(K812="ملغي",0,ROUND(H812*N(J812),2)))</f>
        <v/>
      </c>
      <c r="N812" s="18">
        <f>IF(L812="","",ROUND(L812-M812,2))</f>
        <v/>
      </c>
      <c r="O812" s="18">
        <f>IF(A812&amp;""="","",SUMIFS('الدفعات'!$C$6:$C$2005,'الدفعات'!$B$6:$B$2005,A812&amp;""))</f>
        <v/>
      </c>
      <c r="P812" s="18">
        <f>IF(L812="","",IF(K812="ملغي","",ROUND(L812-O812,2)))</f>
        <v/>
      </c>
      <c r="Q812" s="6">
        <f>IF(A812&amp;""="","",IF(L812="","بيانات ناقصة",IF(K812="ملغي",IF(O812&gt;0,"ملغي - يُراجع المدفوع","ملغي"),IF(P812&gt;0,IF(O812=0,"لم يدفع","دفع جزءًا"),IF(P812&lt;0,"مدفوع زيادة","مسدد")))))</f>
        <v/>
      </c>
      <c r="R812" s="19">
        <f>IF(OR(A812&amp;""="",NOT(ISNUMBER(G812))),"",G812-'الإعدادات'!$B$4)</f>
        <v/>
      </c>
      <c r="S812" s="6">
        <f>IF(OR(R812="",K812="ملغي"),"",IF(N(P812)&lt;=0,"",IF(R812&lt;0,"سافر وعليه متبقي",IF(R812&lt;='الإعدادات'!$B$5,"سفر قريب ومتبقي",""))))</f>
        <v/>
      </c>
      <c r="T812" s="19">
        <f>IF(ISNUMBER(P812),IF(P812&gt;0,COUNTIFS($P$6:$P$1005,"&gt;"&amp;P812)+COUNTIFS($P$6:P812,P812),""),"")</f>
        <v/>
      </c>
    </row>
    <row r="813">
      <c r="A813" s="5" t="n"/>
      <c r="B813" s="13" t="n"/>
      <c r="C813" s="5" t="n"/>
      <c r="D813" s="16" t="n"/>
      <c r="E813" s="5" t="n"/>
      <c r="F813" s="5" t="n"/>
      <c r="G813" s="13" t="n"/>
      <c r="H813" s="14" t="n"/>
      <c r="I813" s="17" t="n"/>
      <c r="J813" s="17" t="n"/>
      <c r="K813" s="5" t="n"/>
      <c r="L813" s="18">
        <f>IF(OR(A813&amp;""="",NOT(ISNUMBER(H813)),NOT(ISNUMBER(I813))),"",IF(K813="ملغي",0,ROUND(H813*I813,2)))</f>
        <v/>
      </c>
      <c r="M813" s="18">
        <f>IF(L813="","",IF(K813="ملغي",0,ROUND(H813*N(J813),2)))</f>
        <v/>
      </c>
      <c r="N813" s="18">
        <f>IF(L813="","",ROUND(L813-M813,2))</f>
        <v/>
      </c>
      <c r="O813" s="18">
        <f>IF(A813&amp;""="","",SUMIFS('الدفعات'!$C$6:$C$2005,'الدفعات'!$B$6:$B$2005,A813&amp;""))</f>
        <v/>
      </c>
      <c r="P813" s="18">
        <f>IF(L813="","",IF(K813="ملغي","",ROUND(L813-O813,2)))</f>
        <v/>
      </c>
      <c r="Q813" s="6">
        <f>IF(A813&amp;""="","",IF(L813="","بيانات ناقصة",IF(K813="ملغي",IF(O813&gt;0,"ملغي - يُراجع المدفوع","ملغي"),IF(P813&gt;0,IF(O813=0,"لم يدفع","دفع جزءًا"),IF(P813&lt;0,"مدفوع زيادة","مسدد")))))</f>
        <v/>
      </c>
      <c r="R813" s="19">
        <f>IF(OR(A813&amp;""="",NOT(ISNUMBER(G813))),"",G813-'الإعدادات'!$B$4)</f>
        <v/>
      </c>
      <c r="S813" s="6">
        <f>IF(OR(R813="",K813="ملغي"),"",IF(N(P813)&lt;=0,"",IF(R813&lt;0,"سافر وعليه متبقي",IF(R813&lt;='الإعدادات'!$B$5,"سفر قريب ومتبقي",""))))</f>
        <v/>
      </c>
      <c r="T813" s="19">
        <f>IF(ISNUMBER(P813),IF(P813&gt;0,COUNTIFS($P$6:$P$1005,"&gt;"&amp;P813)+COUNTIFS($P$6:P813,P813),""),"")</f>
        <v/>
      </c>
    </row>
    <row r="814">
      <c r="A814" s="5" t="n"/>
      <c r="B814" s="13" t="n"/>
      <c r="C814" s="5" t="n"/>
      <c r="D814" s="16" t="n"/>
      <c r="E814" s="5" t="n"/>
      <c r="F814" s="5" t="n"/>
      <c r="G814" s="13" t="n"/>
      <c r="H814" s="14" t="n"/>
      <c r="I814" s="17" t="n"/>
      <c r="J814" s="17" t="n"/>
      <c r="K814" s="5" t="n"/>
      <c r="L814" s="18">
        <f>IF(OR(A814&amp;""="",NOT(ISNUMBER(H814)),NOT(ISNUMBER(I814))),"",IF(K814="ملغي",0,ROUND(H814*I814,2)))</f>
        <v/>
      </c>
      <c r="M814" s="18">
        <f>IF(L814="","",IF(K814="ملغي",0,ROUND(H814*N(J814),2)))</f>
        <v/>
      </c>
      <c r="N814" s="18">
        <f>IF(L814="","",ROUND(L814-M814,2))</f>
        <v/>
      </c>
      <c r="O814" s="18">
        <f>IF(A814&amp;""="","",SUMIFS('الدفعات'!$C$6:$C$2005,'الدفعات'!$B$6:$B$2005,A814&amp;""))</f>
        <v/>
      </c>
      <c r="P814" s="18">
        <f>IF(L814="","",IF(K814="ملغي","",ROUND(L814-O814,2)))</f>
        <v/>
      </c>
      <c r="Q814" s="6">
        <f>IF(A814&amp;""="","",IF(L814="","بيانات ناقصة",IF(K814="ملغي",IF(O814&gt;0,"ملغي - يُراجع المدفوع","ملغي"),IF(P814&gt;0,IF(O814=0,"لم يدفع","دفع جزءًا"),IF(P814&lt;0,"مدفوع زيادة","مسدد")))))</f>
        <v/>
      </c>
      <c r="R814" s="19">
        <f>IF(OR(A814&amp;""="",NOT(ISNUMBER(G814))),"",G814-'الإعدادات'!$B$4)</f>
        <v/>
      </c>
      <c r="S814" s="6">
        <f>IF(OR(R814="",K814="ملغي"),"",IF(N(P814)&lt;=0,"",IF(R814&lt;0,"سافر وعليه متبقي",IF(R814&lt;='الإعدادات'!$B$5,"سفر قريب ومتبقي",""))))</f>
        <v/>
      </c>
      <c r="T814" s="19">
        <f>IF(ISNUMBER(P814),IF(P814&gt;0,COUNTIFS($P$6:$P$1005,"&gt;"&amp;P814)+COUNTIFS($P$6:P814,P814),""),"")</f>
        <v/>
      </c>
    </row>
    <row r="815">
      <c r="A815" s="5" t="n"/>
      <c r="B815" s="13" t="n"/>
      <c r="C815" s="5" t="n"/>
      <c r="D815" s="16" t="n"/>
      <c r="E815" s="5" t="n"/>
      <c r="F815" s="5" t="n"/>
      <c r="G815" s="13" t="n"/>
      <c r="H815" s="14" t="n"/>
      <c r="I815" s="17" t="n"/>
      <c r="J815" s="17" t="n"/>
      <c r="K815" s="5" t="n"/>
      <c r="L815" s="18">
        <f>IF(OR(A815&amp;""="",NOT(ISNUMBER(H815)),NOT(ISNUMBER(I815))),"",IF(K815="ملغي",0,ROUND(H815*I815,2)))</f>
        <v/>
      </c>
      <c r="M815" s="18">
        <f>IF(L815="","",IF(K815="ملغي",0,ROUND(H815*N(J815),2)))</f>
        <v/>
      </c>
      <c r="N815" s="18">
        <f>IF(L815="","",ROUND(L815-M815,2))</f>
        <v/>
      </c>
      <c r="O815" s="18">
        <f>IF(A815&amp;""="","",SUMIFS('الدفعات'!$C$6:$C$2005,'الدفعات'!$B$6:$B$2005,A815&amp;""))</f>
        <v/>
      </c>
      <c r="P815" s="18">
        <f>IF(L815="","",IF(K815="ملغي","",ROUND(L815-O815,2)))</f>
        <v/>
      </c>
      <c r="Q815" s="6">
        <f>IF(A815&amp;""="","",IF(L815="","بيانات ناقصة",IF(K815="ملغي",IF(O815&gt;0,"ملغي - يُراجع المدفوع","ملغي"),IF(P815&gt;0,IF(O815=0,"لم يدفع","دفع جزءًا"),IF(P815&lt;0,"مدفوع زيادة","مسدد")))))</f>
        <v/>
      </c>
      <c r="R815" s="19">
        <f>IF(OR(A815&amp;""="",NOT(ISNUMBER(G815))),"",G815-'الإعدادات'!$B$4)</f>
        <v/>
      </c>
      <c r="S815" s="6">
        <f>IF(OR(R815="",K815="ملغي"),"",IF(N(P815)&lt;=0,"",IF(R815&lt;0,"سافر وعليه متبقي",IF(R815&lt;='الإعدادات'!$B$5,"سفر قريب ومتبقي",""))))</f>
        <v/>
      </c>
      <c r="T815" s="19">
        <f>IF(ISNUMBER(P815),IF(P815&gt;0,COUNTIFS($P$6:$P$1005,"&gt;"&amp;P815)+COUNTIFS($P$6:P815,P815),""),"")</f>
        <v/>
      </c>
    </row>
    <row r="816">
      <c r="A816" s="5" t="n"/>
      <c r="B816" s="13" t="n"/>
      <c r="C816" s="5" t="n"/>
      <c r="D816" s="16" t="n"/>
      <c r="E816" s="5" t="n"/>
      <c r="F816" s="5" t="n"/>
      <c r="G816" s="13" t="n"/>
      <c r="H816" s="14" t="n"/>
      <c r="I816" s="17" t="n"/>
      <c r="J816" s="17" t="n"/>
      <c r="K816" s="5" t="n"/>
      <c r="L816" s="18">
        <f>IF(OR(A816&amp;""="",NOT(ISNUMBER(H816)),NOT(ISNUMBER(I816))),"",IF(K816="ملغي",0,ROUND(H816*I816,2)))</f>
        <v/>
      </c>
      <c r="M816" s="18">
        <f>IF(L816="","",IF(K816="ملغي",0,ROUND(H816*N(J816),2)))</f>
        <v/>
      </c>
      <c r="N816" s="18">
        <f>IF(L816="","",ROUND(L816-M816,2))</f>
        <v/>
      </c>
      <c r="O816" s="18">
        <f>IF(A816&amp;""="","",SUMIFS('الدفعات'!$C$6:$C$2005,'الدفعات'!$B$6:$B$2005,A816&amp;""))</f>
        <v/>
      </c>
      <c r="P816" s="18">
        <f>IF(L816="","",IF(K816="ملغي","",ROUND(L816-O816,2)))</f>
        <v/>
      </c>
      <c r="Q816" s="6">
        <f>IF(A816&amp;""="","",IF(L816="","بيانات ناقصة",IF(K816="ملغي",IF(O816&gt;0,"ملغي - يُراجع المدفوع","ملغي"),IF(P816&gt;0,IF(O816=0,"لم يدفع","دفع جزءًا"),IF(P816&lt;0,"مدفوع زيادة","مسدد")))))</f>
        <v/>
      </c>
      <c r="R816" s="19">
        <f>IF(OR(A816&amp;""="",NOT(ISNUMBER(G816))),"",G816-'الإعدادات'!$B$4)</f>
        <v/>
      </c>
      <c r="S816" s="6">
        <f>IF(OR(R816="",K816="ملغي"),"",IF(N(P816)&lt;=0,"",IF(R816&lt;0,"سافر وعليه متبقي",IF(R816&lt;='الإعدادات'!$B$5,"سفر قريب ومتبقي",""))))</f>
        <v/>
      </c>
      <c r="T816" s="19">
        <f>IF(ISNUMBER(P816),IF(P816&gt;0,COUNTIFS($P$6:$P$1005,"&gt;"&amp;P816)+COUNTIFS($P$6:P816,P816),""),"")</f>
        <v/>
      </c>
    </row>
    <row r="817">
      <c r="A817" s="5" t="n"/>
      <c r="B817" s="13" t="n"/>
      <c r="C817" s="5" t="n"/>
      <c r="D817" s="16" t="n"/>
      <c r="E817" s="5" t="n"/>
      <c r="F817" s="5" t="n"/>
      <c r="G817" s="13" t="n"/>
      <c r="H817" s="14" t="n"/>
      <c r="I817" s="17" t="n"/>
      <c r="J817" s="17" t="n"/>
      <c r="K817" s="5" t="n"/>
      <c r="L817" s="18">
        <f>IF(OR(A817&amp;""="",NOT(ISNUMBER(H817)),NOT(ISNUMBER(I817))),"",IF(K817="ملغي",0,ROUND(H817*I817,2)))</f>
        <v/>
      </c>
      <c r="M817" s="18">
        <f>IF(L817="","",IF(K817="ملغي",0,ROUND(H817*N(J817),2)))</f>
        <v/>
      </c>
      <c r="N817" s="18">
        <f>IF(L817="","",ROUND(L817-M817,2))</f>
        <v/>
      </c>
      <c r="O817" s="18">
        <f>IF(A817&amp;""="","",SUMIFS('الدفعات'!$C$6:$C$2005,'الدفعات'!$B$6:$B$2005,A817&amp;""))</f>
        <v/>
      </c>
      <c r="P817" s="18">
        <f>IF(L817="","",IF(K817="ملغي","",ROUND(L817-O817,2)))</f>
        <v/>
      </c>
      <c r="Q817" s="6">
        <f>IF(A817&amp;""="","",IF(L817="","بيانات ناقصة",IF(K817="ملغي",IF(O817&gt;0,"ملغي - يُراجع المدفوع","ملغي"),IF(P817&gt;0,IF(O817=0,"لم يدفع","دفع جزءًا"),IF(P817&lt;0,"مدفوع زيادة","مسدد")))))</f>
        <v/>
      </c>
      <c r="R817" s="19">
        <f>IF(OR(A817&amp;""="",NOT(ISNUMBER(G817))),"",G817-'الإعدادات'!$B$4)</f>
        <v/>
      </c>
      <c r="S817" s="6">
        <f>IF(OR(R817="",K817="ملغي"),"",IF(N(P817)&lt;=0,"",IF(R817&lt;0,"سافر وعليه متبقي",IF(R817&lt;='الإعدادات'!$B$5,"سفر قريب ومتبقي",""))))</f>
        <v/>
      </c>
      <c r="T817" s="19">
        <f>IF(ISNUMBER(P817),IF(P817&gt;0,COUNTIFS($P$6:$P$1005,"&gt;"&amp;P817)+COUNTIFS($P$6:P817,P817),""),"")</f>
        <v/>
      </c>
    </row>
    <row r="818">
      <c r="A818" s="5" t="n"/>
      <c r="B818" s="13" t="n"/>
      <c r="C818" s="5" t="n"/>
      <c r="D818" s="16" t="n"/>
      <c r="E818" s="5" t="n"/>
      <c r="F818" s="5" t="n"/>
      <c r="G818" s="13" t="n"/>
      <c r="H818" s="14" t="n"/>
      <c r="I818" s="17" t="n"/>
      <c r="J818" s="17" t="n"/>
      <c r="K818" s="5" t="n"/>
      <c r="L818" s="18">
        <f>IF(OR(A818&amp;""="",NOT(ISNUMBER(H818)),NOT(ISNUMBER(I818))),"",IF(K818="ملغي",0,ROUND(H818*I818,2)))</f>
        <v/>
      </c>
      <c r="M818" s="18">
        <f>IF(L818="","",IF(K818="ملغي",0,ROUND(H818*N(J818),2)))</f>
        <v/>
      </c>
      <c r="N818" s="18">
        <f>IF(L818="","",ROUND(L818-M818,2))</f>
        <v/>
      </c>
      <c r="O818" s="18">
        <f>IF(A818&amp;""="","",SUMIFS('الدفعات'!$C$6:$C$2005,'الدفعات'!$B$6:$B$2005,A818&amp;""))</f>
        <v/>
      </c>
      <c r="P818" s="18">
        <f>IF(L818="","",IF(K818="ملغي","",ROUND(L818-O818,2)))</f>
        <v/>
      </c>
      <c r="Q818" s="6">
        <f>IF(A818&amp;""="","",IF(L818="","بيانات ناقصة",IF(K818="ملغي",IF(O818&gt;0,"ملغي - يُراجع المدفوع","ملغي"),IF(P818&gt;0,IF(O818=0,"لم يدفع","دفع جزءًا"),IF(P818&lt;0,"مدفوع زيادة","مسدد")))))</f>
        <v/>
      </c>
      <c r="R818" s="19">
        <f>IF(OR(A818&amp;""="",NOT(ISNUMBER(G818))),"",G818-'الإعدادات'!$B$4)</f>
        <v/>
      </c>
      <c r="S818" s="6">
        <f>IF(OR(R818="",K818="ملغي"),"",IF(N(P818)&lt;=0,"",IF(R818&lt;0,"سافر وعليه متبقي",IF(R818&lt;='الإعدادات'!$B$5,"سفر قريب ومتبقي",""))))</f>
        <v/>
      </c>
      <c r="T818" s="19">
        <f>IF(ISNUMBER(P818),IF(P818&gt;0,COUNTIFS($P$6:$P$1005,"&gt;"&amp;P818)+COUNTIFS($P$6:P818,P818),""),"")</f>
        <v/>
      </c>
    </row>
    <row r="819">
      <c r="A819" s="5" t="n"/>
      <c r="B819" s="13" t="n"/>
      <c r="C819" s="5" t="n"/>
      <c r="D819" s="16" t="n"/>
      <c r="E819" s="5" t="n"/>
      <c r="F819" s="5" t="n"/>
      <c r="G819" s="13" t="n"/>
      <c r="H819" s="14" t="n"/>
      <c r="I819" s="17" t="n"/>
      <c r="J819" s="17" t="n"/>
      <c r="K819" s="5" t="n"/>
      <c r="L819" s="18">
        <f>IF(OR(A819&amp;""="",NOT(ISNUMBER(H819)),NOT(ISNUMBER(I819))),"",IF(K819="ملغي",0,ROUND(H819*I819,2)))</f>
        <v/>
      </c>
      <c r="M819" s="18">
        <f>IF(L819="","",IF(K819="ملغي",0,ROUND(H819*N(J819),2)))</f>
        <v/>
      </c>
      <c r="N819" s="18">
        <f>IF(L819="","",ROUND(L819-M819,2))</f>
        <v/>
      </c>
      <c r="O819" s="18">
        <f>IF(A819&amp;""="","",SUMIFS('الدفعات'!$C$6:$C$2005,'الدفعات'!$B$6:$B$2005,A819&amp;""))</f>
        <v/>
      </c>
      <c r="P819" s="18">
        <f>IF(L819="","",IF(K819="ملغي","",ROUND(L819-O819,2)))</f>
        <v/>
      </c>
      <c r="Q819" s="6">
        <f>IF(A819&amp;""="","",IF(L819="","بيانات ناقصة",IF(K819="ملغي",IF(O819&gt;0,"ملغي - يُراجع المدفوع","ملغي"),IF(P819&gt;0,IF(O819=0,"لم يدفع","دفع جزءًا"),IF(P819&lt;0,"مدفوع زيادة","مسدد")))))</f>
        <v/>
      </c>
      <c r="R819" s="19">
        <f>IF(OR(A819&amp;""="",NOT(ISNUMBER(G819))),"",G819-'الإعدادات'!$B$4)</f>
        <v/>
      </c>
      <c r="S819" s="6">
        <f>IF(OR(R819="",K819="ملغي"),"",IF(N(P819)&lt;=0,"",IF(R819&lt;0,"سافر وعليه متبقي",IF(R819&lt;='الإعدادات'!$B$5,"سفر قريب ومتبقي",""))))</f>
        <v/>
      </c>
      <c r="T819" s="19">
        <f>IF(ISNUMBER(P819),IF(P819&gt;0,COUNTIFS($P$6:$P$1005,"&gt;"&amp;P819)+COUNTIFS($P$6:P819,P819),""),"")</f>
        <v/>
      </c>
    </row>
    <row r="820">
      <c r="A820" s="5" t="n"/>
      <c r="B820" s="13" t="n"/>
      <c r="C820" s="5" t="n"/>
      <c r="D820" s="16" t="n"/>
      <c r="E820" s="5" t="n"/>
      <c r="F820" s="5" t="n"/>
      <c r="G820" s="13" t="n"/>
      <c r="H820" s="14" t="n"/>
      <c r="I820" s="17" t="n"/>
      <c r="J820" s="17" t="n"/>
      <c r="K820" s="5" t="n"/>
      <c r="L820" s="18">
        <f>IF(OR(A820&amp;""="",NOT(ISNUMBER(H820)),NOT(ISNUMBER(I820))),"",IF(K820="ملغي",0,ROUND(H820*I820,2)))</f>
        <v/>
      </c>
      <c r="M820" s="18">
        <f>IF(L820="","",IF(K820="ملغي",0,ROUND(H820*N(J820),2)))</f>
        <v/>
      </c>
      <c r="N820" s="18">
        <f>IF(L820="","",ROUND(L820-M820,2))</f>
        <v/>
      </c>
      <c r="O820" s="18">
        <f>IF(A820&amp;""="","",SUMIFS('الدفعات'!$C$6:$C$2005,'الدفعات'!$B$6:$B$2005,A820&amp;""))</f>
        <v/>
      </c>
      <c r="P820" s="18">
        <f>IF(L820="","",IF(K820="ملغي","",ROUND(L820-O820,2)))</f>
        <v/>
      </c>
      <c r="Q820" s="6">
        <f>IF(A820&amp;""="","",IF(L820="","بيانات ناقصة",IF(K820="ملغي",IF(O820&gt;0,"ملغي - يُراجع المدفوع","ملغي"),IF(P820&gt;0,IF(O820=0,"لم يدفع","دفع جزءًا"),IF(P820&lt;0,"مدفوع زيادة","مسدد")))))</f>
        <v/>
      </c>
      <c r="R820" s="19">
        <f>IF(OR(A820&amp;""="",NOT(ISNUMBER(G820))),"",G820-'الإعدادات'!$B$4)</f>
        <v/>
      </c>
      <c r="S820" s="6">
        <f>IF(OR(R820="",K820="ملغي"),"",IF(N(P820)&lt;=0,"",IF(R820&lt;0,"سافر وعليه متبقي",IF(R820&lt;='الإعدادات'!$B$5,"سفر قريب ومتبقي",""))))</f>
        <v/>
      </c>
      <c r="T820" s="19">
        <f>IF(ISNUMBER(P820),IF(P820&gt;0,COUNTIFS($P$6:$P$1005,"&gt;"&amp;P820)+COUNTIFS($P$6:P820,P820),""),"")</f>
        <v/>
      </c>
    </row>
    <row r="821">
      <c r="A821" s="5" t="n"/>
      <c r="B821" s="13" t="n"/>
      <c r="C821" s="5" t="n"/>
      <c r="D821" s="16" t="n"/>
      <c r="E821" s="5" t="n"/>
      <c r="F821" s="5" t="n"/>
      <c r="G821" s="13" t="n"/>
      <c r="H821" s="14" t="n"/>
      <c r="I821" s="17" t="n"/>
      <c r="J821" s="17" t="n"/>
      <c r="K821" s="5" t="n"/>
      <c r="L821" s="18">
        <f>IF(OR(A821&amp;""="",NOT(ISNUMBER(H821)),NOT(ISNUMBER(I821))),"",IF(K821="ملغي",0,ROUND(H821*I821,2)))</f>
        <v/>
      </c>
      <c r="M821" s="18">
        <f>IF(L821="","",IF(K821="ملغي",0,ROUND(H821*N(J821),2)))</f>
        <v/>
      </c>
      <c r="N821" s="18">
        <f>IF(L821="","",ROUND(L821-M821,2))</f>
        <v/>
      </c>
      <c r="O821" s="18">
        <f>IF(A821&amp;""="","",SUMIFS('الدفعات'!$C$6:$C$2005,'الدفعات'!$B$6:$B$2005,A821&amp;""))</f>
        <v/>
      </c>
      <c r="P821" s="18">
        <f>IF(L821="","",IF(K821="ملغي","",ROUND(L821-O821,2)))</f>
        <v/>
      </c>
      <c r="Q821" s="6">
        <f>IF(A821&amp;""="","",IF(L821="","بيانات ناقصة",IF(K821="ملغي",IF(O821&gt;0,"ملغي - يُراجع المدفوع","ملغي"),IF(P821&gt;0,IF(O821=0,"لم يدفع","دفع جزءًا"),IF(P821&lt;0,"مدفوع زيادة","مسدد")))))</f>
        <v/>
      </c>
      <c r="R821" s="19">
        <f>IF(OR(A821&amp;""="",NOT(ISNUMBER(G821))),"",G821-'الإعدادات'!$B$4)</f>
        <v/>
      </c>
      <c r="S821" s="6">
        <f>IF(OR(R821="",K821="ملغي"),"",IF(N(P821)&lt;=0,"",IF(R821&lt;0,"سافر وعليه متبقي",IF(R821&lt;='الإعدادات'!$B$5,"سفر قريب ومتبقي",""))))</f>
        <v/>
      </c>
      <c r="T821" s="19">
        <f>IF(ISNUMBER(P821),IF(P821&gt;0,COUNTIFS($P$6:$P$1005,"&gt;"&amp;P821)+COUNTIFS($P$6:P821,P821),""),"")</f>
        <v/>
      </c>
    </row>
    <row r="822">
      <c r="A822" s="5" t="n"/>
      <c r="B822" s="13" t="n"/>
      <c r="C822" s="5" t="n"/>
      <c r="D822" s="16" t="n"/>
      <c r="E822" s="5" t="n"/>
      <c r="F822" s="5" t="n"/>
      <c r="G822" s="13" t="n"/>
      <c r="H822" s="14" t="n"/>
      <c r="I822" s="17" t="n"/>
      <c r="J822" s="17" t="n"/>
      <c r="K822" s="5" t="n"/>
      <c r="L822" s="18">
        <f>IF(OR(A822&amp;""="",NOT(ISNUMBER(H822)),NOT(ISNUMBER(I822))),"",IF(K822="ملغي",0,ROUND(H822*I822,2)))</f>
        <v/>
      </c>
      <c r="M822" s="18">
        <f>IF(L822="","",IF(K822="ملغي",0,ROUND(H822*N(J822),2)))</f>
        <v/>
      </c>
      <c r="N822" s="18">
        <f>IF(L822="","",ROUND(L822-M822,2))</f>
        <v/>
      </c>
      <c r="O822" s="18">
        <f>IF(A822&amp;""="","",SUMIFS('الدفعات'!$C$6:$C$2005,'الدفعات'!$B$6:$B$2005,A822&amp;""))</f>
        <v/>
      </c>
      <c r="P822" s="18">
        <f>IF(L822="","",IF(K822="ملغي","",ROUND(L822-O822,2)))</f>
        <v/>
      </c>
      <c r="Q822" s="6">
        <f>IF(A822&amp;""="","",IF(L822="","بيانات ناقصة",IF(K822="ملغي",IF(O822&gt;0,"ملغي - يُراجع المدفوع","ملغي"),IF(P822&gt;0,IF(O822=0,"لم يدفع","دفع جزءًا"),IF(P822&lt;0,"مدفوع زيادة","مسدد")))))</f>
        <v/>
      </c>
      <c r="R822" s="19">
        <f>IF(OR(A822&amp;""="",NOT(ISNUMBER(G822))),"",G822-'الإعدادات'!$B$4)</f>
        <v/>
      </c>
      <c r="S822" s="6">
        <f>IF(OR(R822="",K822="ملغي"),"",IF(N(P822)&lt;=0,"",IF(R822&lt;0,"سافر وعليه متبقي",IF(R822&lt;='الإعدادات'!$B$5,"سفر قريب ومتبقي",""))))</f>
        <v/>
      </c>
      <c r="T822" s="19">
        <f>IF(ISNUMBER(P822),IF(P822&gt;0,COUNTIFS($P$6:$P$1005,"&gt;"&amp;P822)+COUNTIFS($P$6:P822,P822),""),"")</f>
        <v/>
      </c>
    </row>
    <row r="823">
      <c r="A823" s="5" t="n"/>
      <c r="B823" s="13" t="n"/>
      <c r="C823" s="5" t="n"/>
      <c r="D823" s="16" t="n"/>
      <c r="E823" s="5" t="n"/>
      <c r="F823" s="5" t="n"/>
      <c r="G823" s="13" t="n"/>
      <c r="H823" s="14" t="n"/>
      <c r="I823" s="17" t="n"/>
      <c r="J823" s="17" t="n"/>
      <c r="K823" s="5" t="n"/>
      <c r="L823" s="18">
        <f>IF(OR(A823&amp;""="",NOT(ISNUMBER(H823)),NOT(ISNUMBER(I823))),"",IF(K823="ملغي",0,ROUND(H823*I823,2)))</f>
        <v/>
      </c>
      <c r="M823" s="18">
        <f>IF(L823="","",IF(K823="ملغي",0,ROUND(H823*N(J823),2)))</f>
        <v/>
      </c>
      <c r="N823" s="18">
        <f>IF(L823="","",ROUND(L823-M823,2))</f>
        <v/>
      </c>
      <c r="O823" s="18">
        <f>IF(A823&amp;""="","",SUMIFS('الدفعات'!$C$6:$C$2005,'الدفعات'!$B$6:$B$2005,A823&amp;""))</f>
        <v/>
      </c>
      <c r="P823" s="18">
        <f>IF(L823="","",IF(K823="ملغي","",ROUND(L823-O823,2)))</f>
        <v/>
      </c>
      <c r="Q823" s="6">
        <f>IF(A823&amp;""="","",IF(L823="","بيانات ناقصة",IF(K823="ملغي",IF(O823&gt;0,"ملغي - يُراجع المدفوع","ملغي"),IF(P823&gt;0,IF(O823=0,"لم يدفع","دفع جزءًا"),IF(P823&lt;0,"مدفوع زيادة","مسدد")))))</f>
        <v/>
      </c>
      <c r="R823" s="19">
        <f>IF(OR(A823&amp;""="",NOT(ISNUMBER(G823))),"",G823-'الإعدادات'!$B$4)</f>
        <v/>
      </c>
      <c r="S823" s="6">
        <f>IF(OR(R823="",K823="ملغي"),"",IF(N(P823)&lt;=0,"",IF(R823&lt;0,"سافر وعليه متبقي",IF(R823&lt;='الإعدادات'!$B$5,"سفر قريب ومتبقي",""))))</f>
        <v/>
      </c>
      <c r="T823" s="19">
        <f>IF(ISNUMBER(P823),IF(P823&gt;0,COUNTIFS($P$6:$P$1005,"&gt;"&amp;P823)+COUNTIFS($P$6:P823,P823),""),"")</f>
        <v/>
      </c>
    </row>
    <row r="824">
      <c r="A824" s="5" t="n"/>
      <c r="B824" s="13" t="n"/>
      <c r="C824" s="5" t="n"/>
      <c r="D824" s="16" t="n"/>
      <c r="E824" s="5" t="n"/>
      <c r="F824" s="5" t="n"/>
      <c r="G824" s="13" t="n"/>
      <c r="H824" s="14" t="n"/>
      <c r="I824" s="17" t="n"/>
      <c r="J824" s="17" t="n"/>
      <c r="K824" s="5" t="n"/>
      <c r="L824" s="18">
        <f>IF(OR(A824&amp;""="",NOT(ISNUMBER(H824)),NOT(ISNUMBER(I824))),"",IF(K824="ملغي",0,ROUND(H824*I824,2)))</f>
        <v/>
      </c>
      <c r="M824" s="18">
        <f>IF(L824="","",IF(K824="ملغي",0,ROUND(H824*N(J824),2)))</f>
        <v/>
      </c>
      <c r="N824" s="18">
        <f>IF(L824="","",ROUND(L824-M824,2))</f>
        <v/>
      </c>
      <c r="O824" s="18">
        <f>IF(A824&amp;""="","",SUMIFS('الدفعات'!$C$6:$C$2005,'الدفعات'!$B$6:$B$2005,A824&amp;""))</f>
        <v/>
      </c>
      <c r="P824" s="18">
        <f>IF(L824="","",IF(K824="ملغي","",ROUND(L824-O824,2)))</f>
        <v/>
      </c>
      <c r="Q824" s="6">
        <f>IF(A824&amp;""="","",IF(L824="","بيانات ناقصة",IF(K824="ملغي",IF(O824&gt;0,"ملغي - يُراجع المدفوع","ملغي"),IF(P824&gt;0,IF(O824=0,"لم يدفع","دفع جزءًا"),IF(P824&lt;0,"مدفوع زيادة","مسدد")))))</f>
        <v/>
      </c>
      <c r="R824" s="19">
        <f>IF(OR(A824&amp;""="",NOT(ISNUMBER(G824))),"",G824-'الإعدادات'!$B$4)</f>
        <v/>
      </c>
      <c r="S824" s="6">
        <f>IF(OR(R824="",K824="ملغي"),"",IF(N(P824)&lt;=0,"",IF(R824&lt;0,"سافر وعليه متبقي",IF(R824&lt;='الإعدادات'!$B$5,"سفر قريب ومتبقي",""))))</f>
        <v/>
      </c>
      <c r="T824" s="19">
        <f>IF(ISNUMBER(P824),IF(P824&gt;0,COUNTIFS($P$6:$P$1005,"&gt;"&amp;P824)+COUNTIFS($P$6:P824,P824),""),"")</f>
        <v/>
      </c>
    </row>
    <row r="825">
      <c r="A825" s="5" t="n"/>
      <c r="B825" s="13" t="n"/>
      <c r="C825" s="5" t="n"/>
      <c r="D825" s="16" t="n"/>
      <c r="E825" s="5" t="n"/>
      <c r="F825" s="5" t="n"/>
      <c r="G825" s="13" t="n"/>
      <c r="H825" s="14" t="n"/>
      <c r="I825" s="17" t="n"/>
      <c r="J825" s="17" t="n"/>
      <c r="K825" s="5" t="n"/>
      <c r="L825" s="18">
        <f>IF(OR(A825&amp;""="",NOT(ISNUMBER(H825)),NOT(ISNUMBER(I825))),"",IF(K825="ملغي",0,ROUND(H825*I825,2)))</f>
        <v/>
      </c>
      <c r="M825" s="18">
        <f>IF(L825="","",IF(K825="ملغي",0,ROUND(H825*N(J825),2)))</f>
        <v/>
      </c>
      <c r="N825" s="18">
        <f>IF(L825="","",ROUND(L825-M825,2))</f>
        <v/>
      </c>
      <c r="O825" s="18">
        <f>IF(A825&amp;""="","",SUMIFS('الدفعات'!$C$6:$C$2005,'الدفعات'!$B$6:$B$2005,A825&amp;""))</f>
        <v/>
      </c>
      <c r="P825" s="18">
        <f>IF(L825="","",IF(K825="ملغي","",ROUND(L825-O825,2)))</f>
        <v/>
      </c>
      <c r="Q825" s="6">
        <f>IF(A825&amp;""="","",IF(L825="","بيانات ناقصة",IF(K825="ملغي",IF(O825&gt;0,"ملغي - يُراجع المدفوع","ملغي"),IF(P825&gt;0,IF(O825=0,"لم يدفع","دفع جزءًا"),IF(P825&lt;0,"مدفوع زيادة","مسدد")))))</f>
        <v/>
      </c>
      <c r="R825" s="19">
        <f>IF(OR(A825&amp;""="",NOT(ISNUMBER(G825))),"",G825-'الإعدادات'!$B$4)</f>
        <v/>
      </c>
      <c r="S825" s="6">
        <f>IF(OR(R825="",K825="ملغي"),"",IF(N(P825)&lt;=0,"",IF(R825&lt;0,"سافر وعليه متبقي",IF(R825&lt;='الإعدادات'!$B$5,"سفر قريب ومتبقي",""))))</f>
        <v/>
      </c>
      <c r="T825" s="19">
        <f>IF(ISNUMBER(P825),IF(P825&gt;0,COUNTIFS($P$6:$P$1005,"&gt;"&amp;P825)+COUNTIFS($P$6:P825,P825),""),"")</f>
        <v/>
      </c>
    </row>
    <row r="826">
      <c r="A826" s="5" t="n"/>
      <c r="B826" s="13" t="n"/>
      <c r="C826" s="5" t="n"/>
      <c r="D826" s="16" t="n"/>
      <c r="E826" s="5" t="n"/>
      <c r="F826" s="5" t="n"/>
      <c r="G826" s="13" t="n"/>
      <c r="H826" s="14" t="n"/>
      <c r="I826" s="17" t="n"/>
      <c r="J826" s="17" t="n"/>
      <c r="K826" s="5" t="n"/>
      <c r="L826" s="18">
        <f>IF(OR(A826&amp;""="",NOT(ISNUMBER(H826)),NOT(ISNUMBER(I826))),"",IF(K826="ملغي",0,ROUND(H826*I826,2)))</f>
        <v/>
      </c>
      <c r="M826" s="18">
        <f>IF(L826="","",IF(K826="ملغي",0,ROUND(H826*N(J826),2)))</f>
        <v/>
      </c>
      <c r="N826" s="18">
        <f>IF(L826="","",ROUND(L826-M826,2))</f>
        <v/>
      </c>
      <c r="O826" s="18">
        <f>IF(A826&amp;""="","",SUMIFS('الدفعات'!$C$6:$C$2005,'الدفعات'!$B$6:$B$2005,A826&amp;""))</f>
        <v/>
      </c>
      <c r="P826" s="18">
        <f>IF(L826="","",IF(K826="ملغي","",ROUND(L826-O826,2)))</f>
        <v/>
      </c>
      <c r="Q826" s="6">
        <f>IF(A826&amp;""="","",IF(L826="","بيانات ناقصة",IF(K826="ملغي",IF(O826&gt;0,"ملغي - يُراجع المدفوع","ملغي"),IF(P826&gt;0,IF(O826=0,"لم يدفع","دفع جزءًا"),IF(P826&lt;0,"مدفوع زيادة","مسدد")))))</f>
        <v/>
      </c>
      <c r="R826" s="19">
        <f>IF(OR(A826&amp;""="",NOT(ISNUMBER(G826))),"",G826-'الإعدادات'!$B$4)</f>
        <v/>
      </c>
      <c r="S826" s="6">
        <f>IF(OR(R826="",K826="ملغي"),"",IF(N(P826)&lt;=0,"",IF(R826&lt;0,"سافر وعليه متبقي",IF(R826&lt;='الإعدادات'!$B$5,"سفر قريب ومتبقي",""))))</f>
        <v/>
      </c>
      <c r="T826" s="19">
        <f>IF(ISNUMBER(P826),IF(P826&gt;0,COUNTIFS($P$6:$P$1005,"&gt;"&amp;P826)+COUNTIFS($P$6:P826,P826),""),"")</f>
        <v/>
      </c>
    </row>
    <row r="827">
      <c r="A827" s="5" t="n"/>
      <c r="B827" s="13" t="n"/>
      <c r="C827" s="5" t="n"/>
      <c r="D827" s="16" t="n"/>
      <c r="E827" s="5" t="n"/>
      <c r="F827" s="5" t="n"/>
      <c r="G827" s="13" t="n"/>
      <c r="H827" s="14" t="n"/>
      <c r="I827" s="17" t="n"/>
      <c r="J827" s="17" t="n"/>
      <c r="K827" s="5" t="n"/>
      <c r="L827" s="18">
        <f>IF(OR(A827&amp;""="",NOT(ISNUMBER(H827)),NOT(ISNUMBER(I827))),"",IF(K827="ملغي",0,ROUND(H827*I827,2)))</f>
        <v/>
      </c>
      <c r="M827" s="18">
        <f>IF(L827="","",IF(K827="ملغي",0,ROUND(H827*N(J827),2)))</f>
        <v/>
      </c>
      <c r="N827" s="18">
        <f>IF(L827="","",ROUND(L827-M827,2))</f>
        <v/>
      </c>
      <c r="O827" s="18">
        <f>IF(A827&amp;""="","",SUMIFS('الدفعات'!$C$6:$C$2005,'الدفعات'!$B$6:$B$2005,A827&amp;""))</f>
        <v/>
      </c>
      <c r="P827" s="18">
        <f>IF(L827="","",IF(K827="ملغي","",ROUND(L827-O827,2)))</f>
        <v/>
      </c>
      <c r="Q827" s="6">
        <f>IF(A827&amp;""="","",IF(L827="","بيانات ناقصة",IF(K827="ملغي",IF(O827&gt;0,"ملغي - يُراجع المدفوع","ملغي"),IF(P827&gt;0,IF(O827=0,"لم يدفع","دفع جزءًا"),IF(P827&lt;0,"مدفوع زيادة","مسدد")))))</f>
        <v/>
      </c>
      <c r="R827" s="19">
        <f>IF(OR(A827&amp;""="",NOT(ISNUMBER(G827))),"",G827-'الإعدادات'!$B$4)</f>
        <v/>
      </c>
      <c r="S827" s="6">
        <f>IF(OR(R827="",K827="ملغي"),"",IF(N(P827)&lt;=0,"",IF(R827&lt;0,"سافر وعليه متبقي",IF(R827&lt;='الإعدادات'!$B$5,"سفر قريب ومتبقي",""))))</f>
        <v/>
      </c>
      <c r="T827" s="19">
        <f>IF(ISNUMBER(P827),IF(P827&gt;0,COUNTIFS($P$6:$P$1005,"&gt;"&amp;P827)+COUNTIFS($P$6:P827,P827),""),"")</f>
        <v/>
      </c>
    </row>
    <row r="828">
      <c r="A828" s="5" t="n"/>
      <c r="B828" s="13" t="n"/>
      <c r="C828" s="5" t="n"/>
      <c r="D828" s="16" t="n"/>
      <c r="E828" s="5" t="n"/>
      <c r="F828" s="5" t="n"/>
      <c r="G828" s="13" t="n"/>
      <c r="H828" s="14" t="n"/>
      <c r="I828" s="17" t="n"/>
      <c r="J828" s="17" t="n"/>
      <c r="K828" s="5" t="n"/>
      <c r="L828" s="18">
        <f>IF(OR(A828&amp;""="",NOT(ISNUMBER(H828)),NOT(ISNUMBER(I828))),"",IF(K828="ملغي",0,ROUND(H828*I828,2)))</f>
        <v/>
      </c>
      <c r="M828" s="18">
        <f>IF(L828="","",IF(K828="ملغي",0,ROUND(H828*N(J828),2)))</f>
        <v/>
      </c>
      <c r="N828" s="18">
        <f>IF(L828="","",ROUND(L828-M828,2))</f>
        <v/>
      </c>
      <c r="O828" s="18">
        <f>IF(A828&amp;""="","",SUMIFS('الدفعات'!$C$6:$C$2005,'الدفعات'!$B$6:$B$2005,A828&amp;""))</f>
        <v/>
      </c>
      <c r="P828" s="18">
        <f>IF(L828="","",IF(K828="ملغي","",ROUND(L828-O828,2)))</f>
        <v/>
      </c>
      <c r="Q828" s="6">
        <f>IF(A828&amp;""="","",IF(L828="","بيانات ناقصة",IF(K828="ملغي",IF(O828&gt;0,"ملغي - يُراجع المدفوع","ملغي"),IF(P828&gt;0,IF(O828=0,"لم يدفع","دفع جزءًا"),IF(P828&lt;0,"مدفوع زيادة","مسدد")))))</f>
        <v/>
      </c>
      <c r="R828" s="19">
        <f>IF(OR(A828&amp;""="",NOT(ISNUMBER(G828))),"",G828-'الإعدادات'!$B$4)</f>
        <v/>
      </c>
      <c r="S828" s="6">
        <f>IF(OR(R828="",K828="ملغي"),"",IF(N(P828)&lt;=0,"",IF(R828&lt;0,"سافر وعليه متبقي",IF(R828&lt;='الإعدادات'!$B$5,"سفر قريب ومتبقي",""))))</f>
        <v/>
      </c>
      <c r="T828" s="19">
        <f>IF(ISNUMBER(P828),IF(P828&gt;0,COUNTIFS($P$6:$P$1005,"&gt;"&amp;P828)+COUNTIFS($P$6:P828,P828),""),"")</f>
        <v/>
      </c>
    </row>
    <row r="829">
      <c r="A829" s="5" t="n"/>
      <c r="B829" s="13" t="n"/>
      <c r="C829" s="5" t="n"/>
      <c r="D829" s="16" t="n"/>
      <c r="E829" s="5" t="n"/>
      <c r="F829" s="5" t="n"/>
      <c r="G829" s="13" t="n"/>
      <c r="H829" s="14" t="n"/>
      <c r="I829" s="17" t="n"/>
      <c r="J829" s="17" t="n"/>
      <c r="K829" s="5" t="n"/>
      <c r="L829" s="18">
        <f>IF(OR(A829&amp;""="",NOT(ISNUMBER(H829)),NOT(ISNUMBER(I829))),"",IF(K829="ملغي",0,ROUND(H829*I829,2)))</f>
        <v/>
      </c>
      <c r="M829" s="18">
        <f>IF(L829="","",IF(K829="ملغي",0,ROUND(H829*N(J829),2)))</f>
        <v/>
      </c>
      <c r="N829" s="18">
        <f>IF(L829="","",ROUND(L829-M829,2))</f>
        <v/>
      </c>
      <c r="O829" s="18">
        <f>IF(A829&amp;""="","",SUMIFS('الدفعات'!$C$6:$C$2005,'الدفعات'!$B$6:$B$2005,A829&amp;""))</f>
        <v/>
      </c>
      <c r="P829" s="18">
        <f>IF(L829="","",IF(K829="ملغي","",ROUND(L829-O829,2)))</f>
        <v/>
      </c>
      <c r="Q829" s="6">
        <f>IF(A829&amp;""="","",IF(L829="","بيانات ناقصة",IF(K829="ملغي",IF(O829&gt;0,"ملغي - يُراجع المدفوع","ملغي"),IF(P829&gt;0,IF(O829=0,"لم يدفع","دفع جزءًا"),IF(P829&lt;0,"مدفوع زيادة","مسدد")))))</f>
        <v/>
      </c>
      <c r="R829" s="19">
        <f>IF(OR(A829&amp;""="",NOT(ISNUMBER(G829))),"",G829-'الإعدادات'!$B$4)</f>
        <v/>
      </c>
      <c r="S829" s="6">
        <f>IF(OR(R829="",K829="ملغي"),"",IF(N(P829)&lt;=0,"",IF(R829&lt;0,"سافر وعليه متبقي",IF(R829&lt;='الإعدادات'!$B$5,"سفر قريب ومتبقي",""))))</f>
        <v/>
      </c>
      <c r="T829" s="19">
        <f>IF(ISNUMBER(P829),IF(P829&gt;0,COUNTIFS($P$6:$P$1005,"&gt;"&amp;P829)+COUNTIFS($P$6:P829,P829),""),"")</f>
        <v/>
      </c>
    </row>
    <row r="830">
      <c r="A830" s="5" t="n"/>
      <c r="B830" s="13" t="n"/>
      <c r="C830" s="5" t="n"/>
      <c r="D830" s="16" t="n"/>
      <c r="E830" s="5" t="n"/>
      <c r="F830" s="5" t="n"/>
      <c r="G830" s="13" t="n"/>
      <c r="H830" s="14" t="n"/>
      <c r="I830" s="17" t="n"/>
      <c r="J830" s="17" t="n"/>
      <c r="K830" s="5" t="n"/>
      <c r="L830" s="18">
        <f>IF(OR(A830&amp;""="",NOT(ISNUMBER(H830)),NOT(ISNUMBER(I830))),"",IF(K830="ملغي",0,ROUND(H830*I830,2)))</f>
        <v/>
      </c>
      <c r="M830" s="18">
        <f>IF(L830="","",IF(K830="ملغي",0,ROUND(H830*N(J830),2)))</f>
        <v/>
      </c>
      <c r="N830" s="18">
        <f>IF(L830="","",ROUND(L830-M830,2))</f>
        <v/>
      </c>
      <c r="O830" s="18">
        <f>IF(A830&amp;""="","",SUMIFS('الدفعات'!$C$6:$C$2005,'الدفعات'!$B$6:$B$2005,A830&amp;""))</f>
        <v/>
      </c>
      <c r="P830" s="18">
        <f>IF(L830="","",IF(K830="ملغي","",ROUND(L830-O830,2)))</f>
        <v/>
      </c>
      <c r="Q830" s="6">
        <f>IF(A830&amp;""="","",IF(L830="","بيانات ناقصة",IF(K830="ملغي",IF(O830&gt;0,"ملغي - يُراجع المدفوع","ملغي"),IF(P830&gt;0,IF(O830=0,"لم يدفع","دفع جزءًا"),IF(P830&lt;0,"مدفوع زيادة","مسدد")))))</f>
        <v/>
      </c>
      <c r="R830" s="19">
        <f>IF(OR(A830&amp;""="",NOT(ISNUMBER(G830))),"",G830-'الإعدادات'!$B$4)</f>
        <v/>
      </c>
      <c r="S830" s="6">
        <f>IF(OR(R830="",K830="ملغي"),"",IF(N(P830)&lt;=0,"",IF(R830&lt;0,"سافر وعليه متبقي",IF(R830&lt;='الإعدادات'!$B$5,"سفر قريب ومتبقي",""))))</f>
        <v/>
      </c>
      <c r="T830" s="19">
        <f>IF(ISNUMBER(P830),IF(P830&gt;0,COUNTIFS($P$6:$P$1005,"&gt;"&amp;P830)+COUNTIFS($P$6:P830,P830),""),"")</f>
        <v/>
      </c>
    </row>
    <row r="831">
      <c r="A831" s="5" t="n"/>
      <c r="B831" s="13" t="n"/>
      <c r="C831" s="5" t="n"/>
      <c r="D831" s="16" t="n"/>
      <c r="E831" s="5" t="n"/>
      <c r="F831" s="5" t="n"/>
      <c r="G831" s="13" t="n"/>
      <c r="H831" s="14" t="n"/>
      <c r="I831" s="17" t="n"/>
      <c r="J831" s="17" t="n"/>
      <c r="K831" s="5" t="n"/>
      <c r="L831" s="18">
        <f>IF(OR(A831&amp;""="",NOT(ISNUMBER(H831)),NOT(ISNUMBER(I831))),"",IF(K831="ملغي",0,ROUND(H831*I831,2)))</f>
        <v/>
      </c>
      <c r="M831" s="18">
        <f>IF(L831="","",IF(K831="ملغي",0,ROUND(H831*N(J831),2)))</f>
        <v/>
      </c>
      <c r="N831" s="18">
        <f>IF(L831="","",ROUND(L831-M831,2))</f>
        <v/>
      </c>
      <c r="O831" s="18">
        <f>IF(A831&amp;""="","",SUMIFS('الدفعات'!$C$6:$C$2005,'الدفعات'!$B$6:$B$2005,A831&amp;""))</f>
        <v/>
      </c>
      <c r="P831" s="18">
        <f>IF(L831="","",IF(K831="ملغي","",ROUND(L831-O831,2)))</f>
        <v/>
      </c>
      <c r="Q831" s="6">
        <f>IF(A831&amp;""="","",IF(L831="","بيانات ناقصة",IF(K831="ملغي",IF(O831&gt;0,"ملغي - يُراجع المدفوع","ملغي"),IF(P831&gt;0,IF(O831=0,"لم يدفع","دفع جزءًا"),IF(P831&lt;0,"مدفوع زيادة","مسدد")))))</f>
        <v/>
      </c>
      <c r="R831" s="19">
        <f>IF(OR(A831&amp;""="",NOT(ISNUMBER(G831))),"",G831-'الإعدادات'!$B$4)</f>
        <v/>
      </c>
      <c r="S831" s="6">
        <f>IF(OR(R831="",K831="ملغي"),"",IF(N(P831)&lt;=0,"",IF(R831&lt;0,"سافر وعليه متبقي",IF(R831&lt;='الإعدادات'!$B$5,"سفر قريب ومتبقي",""))))</f>
        <v/>
      </c>
      <c r="T831" s="19">
        <f>IF(ISNUMBER(P831),IF(P831&gt;0,COUNTIFS($P$6:$P$1005,"&gt;"&amp;P831)+COUNTIFS($P$6:P831,P831),""),"")</f>
        <v/>
      </c>
    </row>
    <row r="832">
      <c r="A832" s="5" t="n"/>
      <c r="B832" s="13" t="n"/>
      <c r="C832" s="5" t="n"/>
      <c r="D832" s="16" t="n"/>
      <c r="E832" s="5" t="n"/>
      <c r="F832" s="5" t="n"/>
      <c r="G832" s="13" t="n"/>
      <c r="H832" s="14" t="n"/>
      <c r="I832" s="17" t="n"/>
      <c r="J832" s="17" t="n"/>
      <c r="K832" s="5" t="n"/>
      <c r="L832" s="18">
        <f>IF(OR(A832&amp;""="",NOT(ISNUMBER(H832)),NOT(ISNUMBER(I832))),"",IF(K832="ملغي",0,ROUND(H832*I832,2)))</f>
        <v/>
      </c>
      <c r="M832" s="18">
        <f>IF(L832="","",IF(K832="ملغي",0,ROUND(H832*N(J832),2)))</f>
        <v/>
      </c>
      <c r="N832" s="18">
        <f>IF(L832="","",ROUND(L832-M832,2))</f>
        <v/>
      </c>
      <c r="O832" s="18">
        <f>IF(A832&amp;""="","",SUMIFS('الدفعات'!$C$6:$C$2005,'الدفعات'!$B$6:$B$2005,A832&amp;""))</f>
        <v/>
      </c>
      <c r="P832" s="18">
        <f>IF(L832="","",IF(K832="ملغي","",ROUND(L832-O832,2)))</f>
        <v/>
      </c>
      <c r="Q832" s="6">
        <f>IF(A832&amp;""="","",IF(L832="","بيانات ناقصة",IF(K832="ملغي",IF(O832&gt;0,"ملغي - يُراجع المدفوع","ملغي"),IF(P832&gt;0,IF(O832=0,"لم يدفع","دفع جزءًا"),IF(P832&lt;0,"مدفوع زيادة","مسدد")))))</f>
        <v/>
      </c>
      <c r="R832" s="19">
        <f>IF(OR(A832&amp;""="",NOT(ISNUMBER(G832))),"",G832-'الإعدادات'!$B$4)</f>
        <v/>
      </c>
      <c r="S832" s="6">
        <f>IF(OR(R832="",K832="ملغي"),"",IF(N(P832)&lt;=0,"",IF(R832&lt;0,"سافر وعليه متبقي",IF(R832&lt;='الإعدادات'!$B$5,"سفر قريب ومتبقي",""))))</f>
        <v/>
      </c>
      <c r="T832" s="19">
        <f>IF(ISNUMBER(P832),IF(P832&gt;0,COUNTIFS($P$6:$P$1005,"&gt;"&amp;P832)+COUNTIFS($P$6:P832,P832),""),"")</f>
        <v/>
      </c>
    </row>
    <row r="833">
      <c r="A833" s="5" t="n"/>
      <c r="B833" s="13" t="n"/>
      <c r="C833" s="5" t="n"/>
      <c r="D833" s="16" t="n"/>
      <c r="E833" s="5" t="n"/>
      <c r="F833" s="5" t="n"/>
      <c r="G833" s="13" t="n"/>
      <c r="H833" s="14" t="n"/>
      <c r="I833" s="17" t="n"/>
      <c r="J833" s="17" t="n"/>
      <c r="K833" s="5" t="n"/>
      <c r="L833" s="18">
        <f>IF(OR(A833&amp;""="",NOT(ISNUMBER(H833)),NOT(ISNUMBER(I833))),"",IF(K833="ملغي",0,ROUND(H833*I833,2)))</f>
        <v/>
      </c>
      <c r="M833" s="18">
        <f>IF(L833="","",IF(K833="ملغي",0,ROUND(H833*N(J833),2)))</f>
        <v/>
      </c>
      <c r="N833" s="18">
        <f>IF(L833="","",ROUND(L833-M833,2))</f>
        <v/>
      </c>
      <c r="O833" s="18">
        <f>IF(A833&amp;""="","",SUMIFS('الدفعات'!$C$6:$C$2005,'الدفعات'!$B$6:$B$2005,A833&amp;""))</f>
        <v/>
      </c>
      <c r="P833" s="18">
        <f>IF(L833="","",IF(K833="ملغي","",ROUND(L833-O833,2)))</f>
        <v/>
      </c>
      <c r="Q833" s="6">
        <f>IF(A833&amp;""="","",IF(L833="","بيانات ناقصة",IF(K833="ملغي",IF(O833&gt;0,"ملغي - يُراجع المدفوع","ملغي"),IF(P833&gt;0,IF(O833=0,"لم يدفع","دفع جزءًا"),IF(P833&lt;0,"مدفوع زيادة","مسدد")))))</f>
        <v/>
      </c>
      <c r="R833" s="19">
        <f>IF(OR(A833&amp;""="",NOT(ISNUMBER(G833))),"",G833-'الإعدادات'!$B$4)</f>
        <v/>
      </c>
      <c r="S833" s="6">
        <f>IF(OR(R833="",K833="ملغي"),"",IF(N(P833)&lt;=0,"",IF(R833&lt;0,"سافر وعليه متبقي",IF(R833&lt;='الإعدادات'!$B$5,"سفر قريب ومتبقي",""))))</f>
        <v/>
      </c>
      <c r="T833" s="19">
        <f>IF(ISNUMBER(P833),IF(P833&gt;0,COUNTIFS($P$6:$P$1005,"&gt;"&amp;P833)+COUNTIFS($P$6:P833,P833),""),"")</f>
        <v/>
      </c>
    </row>
    <row r="834">
      <c r="A834" s="5" t="n"/>
      <c r="B834" s="13" t="n"/>
      <c r="C834" s="5" t="n"/>
      <c r="D834" s="16" t="n"/>
      <c r="E834" s="5" t="n"/>
      <c r="F834" s="5" t="n"/>
      <c r="G834" s="13" t="n"/>
      <c r="H834" s="14" t="n"/>
      <c r="I834" s="17" t="n"/>
      <c r="J834" s="17" t="n"/>
      <c r="K834" s="5" t="n"/>
      <c r="L834" s="18">
        <f>IF(OR(A834&amp;""="",NOT(ISNUMBER(H834)),NOT(ISNUMBER(I834))),"",IF(K834="ملغي",0,ROUND(H834*I834,2)))</f>
        <v/>
      </c>
      <c r="M834" s="18">
        <f>IF(L834="","",IF(K834="ملغي",0,ROUND(H834*N(J834),2)))</f>
        <v/>
      </c>
      <c r="N834" s="18">
        <f>IF(L834="","",ROUND(L834-M834,2))</f>
        <v/>
      </c>
      <c r="O834" s="18">
        <f>IF(A834&amp;""="","",SUMIFS('الدفعات'!$C$6:$C$2005,'الدفعات'!$B$6:$B$2005,A834&amp;""))</f>
        <v/>
      </c>
      <c r="P834" s="18">
        <f>IF(L834="","",IF(K834="ملغي","",ROUND(L834-O834,2)))</f>
        <v/>
      </c>
      <c r="Q834" s="6">
        <f>IF(A834&amp;""="","",IF(L834="","بيانات ناقصة",IF(K834="ملغي",IF(O834&gt;0,"ملغي - يُراجع المدفوع","ملغي"),IF(P834&gt;0,IF(O834=0,"لم يدفع","دفع جزءًا"),IF(P834&lt;0,"مدفوع زيادة","مسدد")))))</f>
        <v/>
      </c>
      <c r="R834" s="19">
        <f>IF(OR(A834&amp;""="",NOT(ISNUMBER(G834))),"",G834-'الإعدادات'!$B$4)</f>
        <v/>
      </c>
      <c r="S834" s="6">
        <f>IF(OR(R834="",K834="ملغي"),"",IF(N(P834)&lt;=0,"",IF(R834&lt;0,"سافر وعليه متبقي",IF(R834&lt;='الإعدادات'!$B$5,"سفر قريب ومتبقي",""))))</f>
        <v/>
      </c>
      <c r="T834" s="19">
        <f>IF(ISNUMBER(P834),IF(P834&gt;0,COUNTIFS($P$6:$P$1005,"&gt;"&amp;P834)+COUNTIFS($P$6:P834,P834),""),"")</f>
        <v/>
      </c>
    </row>
    <row r="835">
      <c r="A835" s="5" t="n"/>
      <c r="B835" s="13" t="n"/>
      <c r="C835" s="5" t="n"/>
      <c r="D835" s="16" t="n"/>
      <c r="E835" s="5" t="n"/>
      <c r="F835" s="5" t="n"/>
      <c r="G835" s="13" t="n"/>
      <c r="H835" s="14" t="n"/>
      <c r="I835" s="17" t="n"/>
      <c r="J835" s="17" t="n"/>
      <c r="K835" s="5" t="n"/>
      <c r="L835" s="18">
        <f>IF(OR(A835&amp;""="",NOT(ISNUMBER(H835)),NOT(ISNUMBER(I835))),"",IF(K835="ملغي",0,ROUND(H835*I835,2)))</f>
        <v/>
      </c>
      <c r="M835" s="18">
        <f>IF(L835="","",IF(K835="ملغي",0,ROUND(H835*N(J835),2)))</f>
        <v/>
      </c>
      <c r="N835" s="18">
        <f>IF(L835="","",ROUND(L835-M835,2))</f>
        <v/>
      </c>
      <c r="O835" s="18">
        <f>IF(A835&amp;""="","",SUMIFS('الدفعات'!$C$6:$C$2005,'الدفعات'!$B$6:$B$2005,A835&amp;""))</f>
        <v/>
      </c>
      <c r="P835" s="18">
        <f>IF(L835="","",IF(K835="ملغي","",ROUND(L835-O835,2)))</f>
        <v/>
      </c>
      <c r="Q835" s="6">
        <f>IF(A835&amp;""="","",IF(L835="","بيانات ناقصة",IF(K835="ملغي",IF(O835&gt;0,"ملغي - يُراجع المدفوع","ملغي"),IF(P835&gt;0,IF(O835=0,"لم يدفع","دفع جزءًا"),IF(P835&lt;0,"مدفوع زيادة","مسدد")))))</f>
        <v/>
      </c>
      <c r="R835" s="19">
        <f>IF(OR(A835&amp;""="",NOT(ISNUMBER(G835))),"",G835-'الإعدادات'!$B$4)</f>
        <v/>
      </c>
      <c r="S835" s="6">
        <f>IF(OR(R835="",K835="ملغي"),"",IF(N(P835)&lt;=0,"",IF(R835&lt;0,"سافر وعليه متبقي",IF(R835&lt;='الإعدادات'!$B$5,"سفر قريب ومتبقي",""))))</f>
        <v/>
      </c>
      <c r="T835" s="19">
        <f>IF(ISNUMBER(P835),IF(P835&gt;0,COUNTIFS($P$6:$P$1005,"&gt;"&amp;P835)+COUNTIFS($P$6:P835,P835),""),"")</f>
        <v/>
      </c>
    </row>
    <row r="836">
      <c r="A836" s="5" t="n"/>
      <c r="B836" s="13" t="n"/>
      <c r="C836" s="5" t="n"/>
      <c r="D836" s="16" t="n"/>
      <c r="E836" s="5" t="n"/>
      <c r="F836" s="5" t="n"/>
      <c r="G836" s="13" t="n"/>
      <c r="H836" s="14" t="n"/>
      <c r="I836" s="17" t="n"/>
      <c r="J836" s="17" t="n"/>
      <c r="K836" s="5" t="n"/>
      <c r="L836" s="18">
        <f>IF(OR(A836&amp;""="",NOT(ISNUMBER(H836)),NOT(ISNUMBER(I836))),"",IF(K836="ملغي",0,ROUND(H836*I836,2)))</f>
        <v/>
      </c>
      <c r="M836" s="18">
        <f>IF(L836="","",IF(K836="ملغي",0,ROUND(H836*N(J836),2)))</f>
        <v/>
      </c>
      <c r="N836" s="18">
        <f>IF(L836="","",ROUND(L836-M836,2))</f>
        <v/>
      </c>
      <c r="O836" s="18">
        <f>IF(A836&amp;""="","",SUMIFS('الدفعات'!$C$6:$C$2005,'الدفعات'!$B$6:$B$2005,A836&amp;""))</f>
        <v/>
      </c>
      <c r="P836" s="18">
        <f>IF(L836="","",IF(K836="ملغي","",ROUND(L836-O836,2)))</f>
        <v/>
      </c>
      <c r="Q836" s="6">
        <f>IF(A836&amp;""="","",IF(L836="","بيانات ناقصة",IF(K836="ملغي",IF(O836&gt;0,"ملغي - يُراجع المدفوع","ملغي"),IF(P836&gt;0,IF(O836=0,"لم يدفع","دفع جزءًا"),IF(P836&lt;0,"مدفوع زيادة","مسدد")))))</f>
        <v/>
      </c>
      <c r="R836" s="19">
        <f>IF(OR(A836&amp;""="",NOT(ISNUMBER(G836))),"",G836-'الإعدادات'!$B$4)</f>
        <v/>
      </c>
      <c r="S836" s="6">
        <f>IF(OR(R836="",K836="ملغي"),"",IF(N(P836)&lt;=0,"",IF(R836&lt;0,"سافر وعليه متبقي",IF(R836&lt;='الإعدادات'!$B$5,"سفر قريب ومتبقي",""))))</f>
        <v/>
      </c>
      <c r="T836" s="19">
        <f>IF(ISNUMBER(P836),IF(P836&gt;0,COUNTIFS($P$6:$P$1005,"&gt;"&amp;P836)+COUNTIFS($P$6:P836,P836),""),"")</f>
        <v/>
      </c>
    </row>
    <row r="837">
      <c r="A837" s="5" t="n"/>
      <c r="B837" s="13" t="n"/>
      <c r="C837" s="5" t="n"/>
      <c r="D837" s="16" t="n"/>
      <c r="E837" s="5" t="n"/>
      <c r="F837" s="5" t="n"/>
      <c r="G837" s="13" t="n"/>
      <c r="H837" s="14" t="n"/>
      <c r="I837" s="17" t="n"/>
      <c r="J837" s="17" t="n"/>
      <c r="K837" s="5" t="n"/>
      <c r="L837" s="18">
        <f>IF(OR(A837&amp;""="",NOT(ISNUMBER(H837)),NOT(ISNUMBER(I837))),"",IF(K837="ملغي",0,ROUND(H837*I837,2)))</f>
        <v/>
      </c>
      <c r="M837" s="18">
        <f>IF(L837="","",IF(K837="ملغي",0,ROUND(H837*N(J837),2)))</f>
        <v/>
      </c>
      <c r="N837" s="18">
        <f>IF(L837="","",ROUND(L837-M837,2))</f>
        <v/>
      </c>
      <c r="O837" s="18">
        <f>IF(A837&amp;""="","",SUMIFS('الدفعات'!$C$6:$C$2005,'الدفعات'!$B$6:$B$2005,A837&amp;""))</f>
        <v/>
      </c>
      <c r="P837" s="18">
        <f>IF(L837="","",IF(K837="ملغي","",ROUND(L837-O837,2)))</f>
        <v/>
      </c>
      <c r="Q837" s="6">
        <f>IF(A837&amp;""="","",IF(L837="","بيانات ناقصة",IF(K837="ملغي",IF(O837&gt;0,"ملغي - يُراجع المدفوع","ملغي"),IF(P837&gt;0,IF(O837=0,"لم يدفع","دفع جزءًا"),IF(P837&lt;0,"مدفوع زيادة","مسدد")))))</f>
        <v/>
      </c>
      <c r="R837" s="19">
        <f>IF(OR(A837&amp;""="",NOT(ISNUMBER(G837))),"",G837-'الإعدادات'!$B$4)</f>
        <v/>
      </c>
      <c r="S837" s="6">
        <f>IF(OR(R837="",K837="ملغي"),"",IF(N(P837)&lt;=0,"",IF(R837&lt;0,"سافر وعليه متبقي",IF(R837&lt;='الإعدادات'!$B$5,"سفر قريب ومتبقي",""))))</f>
        <v/>
      </c>
      <c r="T837" s="19">
        <f>IF(ISNUMBER(P837),IF(P837&gt;0,COUNTIFS($P$6:$P$1005,"&gt;"&amp;P837)+COUNTIFS($P$6:P837,P837),""),"")</f>
        <v/>
      </c>
    </row>
    <row r="838">
      <c r="A838" s="5" t="n"/>
      <c r="B838" s="13" t="n"/>
      <c r="C838" s="5" t="n"/>
      <c r="D838" s="16" t="n"/>
      <c r="E838" s="5" t="n"/>
      <c r="F838" s="5" t="n"/>
      <c r="G838" s="13" t="n"/>
      <c r="H838" s="14" t="n"/>
      <c r="I838" s="17" t="n"/>
      <c r="J838" s="17" t="n"/>
      <c r="K838" s="5" t="n"/>
      <c r="L838" s="18">
        <f>IF(OR(A838&amp;""="",NOT(ISNUMBER(H838)),NOT(ISNUMBER(I838))),"",IF(K838="ملغي",0,ROUND(H838*I838,2)))</f>
        <v/>
      </c>
      <c r="M838" s="18">
        <f>IF(L838="","",IF(K838="ملغي",0,ROUND(H838*N(J838),2)))</f>
        <v/>
      </c>
      <c r="N838" s="18">
        <f>IF(L838="","",ROUND(L838-M838,2))</f>
        <v/>
      </c>
      <c r="O838" s="18">
        <f>IF(A838&amp;""="","",SUMIFS('الدفعات'!$C$6:$C$2005,'الدفعات'!$B$6:$B$2005,A838&amp;""))</f>
        <v/>
      </c>
      <c r="P838" s="18">
        <f>IF(L838="","",IF(K838="ملغي","",ROUND(L838-O838,2)))</f>
        <v/>
      </c>
      <c r="Q838" s="6">
        <f>IF(A838&amp;""="","",IF(L838="","بيانات ناقصة",IF(K838="ملغي",IF(O838&gt;0,"ملغي - يُراجع المدفوع","ملغي"),IF(P838&gt;0,IF(O838=0,"لم يدفع","دفع جزءًا"),IF(P838&lt;0,"مدفوع زيادة","مسدد")))))</f>
        <v/>
      </c>
      <c r="R838" s="19">
        <f>IF(OR(A838&amp;""="",NOT(ISNUMBER(G838))),"",G838-'الإعدادات'!$B$4)</f>
        <v/>
      </c>
      <c r="S838" s="6">
        <f>IF(OR(R838="",K838="ملغي"),"",IF(N(P838)&lt;=0,"",IF(R838&lt;0,"سافر وعليه متبقي",IF(R838&lt;='الإعدادات'!$B$5,"سفر قريب ومتبقي",""))))</f>
        <v/>
      </c>
      <c r="T838" s="19">
        <f>IF(ISNUMBER(P838),IF(P838&gt;0,COUNTIFS($P$6:$P$1005,"&gt;"&amp;P838)+COUNTIFS($P$6:P838,P838),""),"")</f>
        <v/>
      </c>
    </row>
    <row r="839">
      <c r="A839" s="5" t="n"/>
      <c r="B839" s="13" t="n"/>
      <c r="C839" s="5" t="n"/>
      <c r="D839" s="16" t="n"/>
      <c r="E839" s="5" t="n"/>
      <c r="F839" s="5" t="n"/>
      <c r="G839" s="13" t="n"/>
      <c r="H839" s="14" t="n"/>
      <c r="I839" s="17" t="n"/>
      <c r="J839" s="17" t="n"/>
      <c r="K839" s="5" t="n"/>
      <c r="L839" s="18">
        <f>IF(OR(A839&amp;""="",NOT(ISNUMBER(H839)),NOT(ISNUMBER(I839))),"",IF(K839="ملغي",0,ROUND(H839*I839,2)))</f>
        <v/>
      </c>
      <c r="M839" s="18">
        <f>IF(L839="","",IF(K839="ملغي",0,ROUND(H839*N(J839),2)))</f>
        <v/>
      </c>
      <c r="N839" s="18">
        <f>IF(L839="","",ROUND(L839-M839,2))</f>
        <v/>
      </c>
      <c r="O839" s="18">
        <f>IF(A839&amp;""="","",SUMIFS('الدفعات'!$C$6:$C$2005,'الدفعات'!$B$6:$B$2005,A839&amp;""))</f>
        <v/>
      </c>
      <c r="P839" s="18">
        <f>IF(L839="","",IF(K839="ملغي","",ROUND(L839-O839,2)))</f>
        <v/>
      </c>
      <c r="Q839" s="6">
        <f>IF(A839&amp;""="","",IF(L839="","بيانات ناقصة",IF(K839="ملغي",IF(O839&gt;0,"ملغي - يُراجع المدفوع","ملغي"),IF(P839&gt;0,IF(O839=0,"لم يدفع","دفع جزءًا"),IF(P839&lt;0,"مدفوع زيادة","مسدد")))))</f>
        <v/>
      </c>
      <c r="R839" s="19">
        <f>IF(OR(A839&amp;""="",NOT(ISNUMBER(G839))),"",G839-'الإعدادات'!$B$4)</f>
        <v/>
      </c>
      <c r="S839" s="6">
        <f>IF(OR(R839="",K839="ملغي"),"",IF(N(P839)&lt;=0,"",IF(R839&lt;0,"سافر وعليه متبقي",IF(R839&lt;='الإعدادات'!$B$5,"سفر قريب ومتبقي",""))))</f>
        <v/>
      </c>
      <c r="T839" s="19">
        <f>IF(ISNUMBER(P839),IF(P839&gt;0,COUNTIFS($P$6:$P$1005,"&gt;"&amp;P839)+COUNTIFS($P$6:P839,P839),""),"")</f>
        <v/>
      </c>
    </row>
    <row r="840">
      <c r="A840" s="5" t="n"/>
      <c r="B840" s="13" t="n"/>
      <c r="C840" s="5" t="n"/>
      <c r="D840" s="16" t="n"/>
      <c r="E840" s="5" t="n"/>
      <c r="F840" s="5" t="n"/>
      <c r="G840" s="13" t="n"/>
      <c r="H840" s="14" t="n"/>
      <c r="I840" s="17" t="n"/>
      <c r="J840" s="17" t="n"/>
      <c r="K840" s="5" t="n"/>
      <c r="L840" s="18">
        <f>IF(OR(A840&amp;""="",NOT(ISNUMBER(H840)),NOT(ISNUMBER(I840))),"",IF(K840="ملغي",0,ROUND(H840*I840,2)))</f>
        <v/>
      </c>
      <c r="M840" s="18">
        <f>IF(L840="","",IF(K840="ملغي",0,ROUND(H840*N(J840),2)))</f>
        <v/>
      </c>
      <c r="N840" s="18">
        <f>IF(L840="","",ROUND(L840-M840,2))</f>
        <v/>
      </c>
      <c r="O840" s="18">
        <f>IF(A840&amp;""="","",SUMIFS('الدفعات'!$C$6:$C$2005,'الدفعات'!$B$6:$B$2005,A840&amp;""))</f>
        <v/>
      </c>
      <c r="P840" s="18">
        <f>IF(L840="","",IF(K840="ملغي","",ROUND(L840-O840,2)))</f>
        <v/>
      </c>
      <c r="Q840" s="6">
        <f>IF(A840&amp;""="","",IF(L840="","بيانات ناقصة",IF(K840="ملغي",IF(O840&gt;0,"ملغي - يُراجع المدفوع","ملغي"),IF(P840&gt;0,IF(O840=0,"لم يدفع","دفع جزءًا"),IF(P840&lt;0,"مدفوع زيادة","مسدد")))))</f>
        <v/>
      </c>
      <c r="R840" s="19">
        <f>IF(OR(A840&amp;""="",NOT(ISNUMBER(G840))),"",G840-'الإعدادات'!$B$4)</f>
        <v/>
      </c>
      <c r="S840" s="6">
        <f>IF(OR(R840="",K840="ملغي"),"",IF(N(P840)&lt;=0,"",IF(R840&lt;0,"سافر وعليه متبقي",IF(R840&lt;='الإعدادات'!$B$5,"سفر قريب ومتبقي",""))))</f>
        <v/>
      </c>
      <c r="T840" s="19">
        <f>IF(ISNUMBER(P840),IF(P840&gt;0,COUNTIFS($P$6:$P$1005,"&gt;"&amp;P840)+COUNTIFS($P$6:P840,P840),""),"")</f>
        <v/>
      </c>
    </row>
    <row r="841">
      <c r="A841" s="5" t="n"/>
      <c r="B841" s="13" t="n"/>
      <c r="C841" s="5" t="n"/>
      <c r="D841" s="16" t="n"/>
      <c r="E841" s="5" t="n"/>
      <c r="F841" s="5" t="n"/>
      <c r="G841" s="13" t="n"/>
      <c r="H841" s="14" t="n"/>
      <c r="I841" s="17" t="n"/>
      <c r="J841" s="17" t="n"/>
      <c r="K841" s="5" t="n"/>
      <c r="L841" s="18">
        <f>IF(OR(A841&amp;""="",NOT(ISNUMBER(H841)),NOT(ISNUMBER(I841))),"",IF(K841="ملغي",0,ROUND(H841*I841,2)))</f>
        <v/>
      </c>
      <c r="M841" s="18">
        <f>IF(L841="","",IF(K841="ملغي",0,ROUND(H841*N(J841),2)))</f>
        <v/>
      </c>
      <c r="N841" s="18">
        <f>IF(L841="","",ROUND(L841-M841,2))</f>
        <v/>
      </c>
      <c r="O841" s="18">
        <f>IF(A841&amp;""="","",SUMIFS('الدفعات'!$C$6:$C$2005,'الدفعات'!$B$6:$B$2005,A841&amp;""))</f>
        <v/>
      </c>
      <c r="P841" s="18">
        <f>IF(L841="","",IF(K841="ملغي","",ROUND(L841-O841,2)))</f>
        <v/>
      </c>
      <c r="Q841" s="6">
        <f>IF(A841&amp;""="","",IF(L841="","بيانات ناقصة",IF(K841="ملغي",IF(O841&gt;0,"ملغي - يُراجع المدفوع","ملغي"),IF(P841&gt;0,IF(O841=0,"لم يدفع","دفع جزءًا"),IF(P841&lt;0,"مدفوع زيادة","مسدد")))))</f>
        <v/>
      </c>
      <c r="R841" s="19">
        <f>IF(OR(A841&amp;""="",NOT(ISNUMBER(G841))),"",G841-'الإعدادات'!$B$4)</f>
        <v/>
      </c>
      <c r="S841" s="6">
        <f>IF(OR(R841="",K841="ملغي"),"",IF(N(P841)&lt;=0,"",IF(R841&lt;0,"سافر وعليه متبقي",IF(R841&lt;='الإعدادات'!$B$5,"سفر قريب ومتبقي",""))))</f>
        <v/>
      </c>
      <c r="T841" s="19">
        <f>IF(ISNUMBER(P841),IF(P841&gt;0,COUNTIFS($P$6:$P$1005,"&gt;"&amp;P841)+COUNTIFS($P$6:P841,P841),""),"")</f>
        <v/>
      </c>
    </row>
    <row r="842">
      <c r="A842" s="5" t="n"/>
      <c r="B842" s="13" t="n"/>
      <c r="C842" s="5" t="n"/>
      <c r="D842" s="16" t="n"/>
      <c r="E842" s="5" t="n"/>
      <c r="F842" s="5" t="n"/>
      <c r="G842" s="13" t="n"/>
      <c r="H842" s="14" t="n"/>
      <c r="I842" s="17" t="n"/>
      <c r="J842" s="17" t="n"/>
      <c r="K842" s="5" t="n"/>
      <c r="L842" s="18">
        <f>IF(OR(A842&amp;""="",NOT(ISNUMBER(H842)),NOT(ISNUMBER(I842))),"",IF(K842="ملغي",0,ROUND(H842*I842,2)))</f>
        <v/>
      </c>
      <c r="M842" s="18">
        <f>IF(L842="","",IF(K842="ملغي",0,ROUND(H842*N(J842),2)))</f>
        <v/>
      </c>
      <c r="N842" s="18">
        <f>IF(L842="","",ROUND(L842-M842,2))</f>
        <v/>
      </c>
      <c r="O842" s="18">
        <f>IF(A842&amp;""="","",SUMIFS('الدفعات'!$C$6:$C$2005,'الدفعات'!$B$6:$B$2005,A842&amp;""))</f>
        <v/>
      </c>
      <c r="P842" s="18">
        <f>IF(L842="","",IF(K842="ملغي","",ROUND(L842-O842,2)))</f>
        <v/>
      </c>
      <c r="Q842" s="6">
        <f>IF(A842&amp;""="","",IF(L842="","بيانات ناقصة",IF(K842="ملغي",IF(O842&gt;0,"ملغي - يُراجع المدفوع","ملغي"),IF(P842&gt;0,IF(O842=0,"لم يدفع","دفع جزءًا"),IF(P842&lt;0,"مدفوع زيادة","مسدد")))))</f>
        <v/>
      </c>
      <c r="R842" s="19">
        <f>IF(OR(A842&amp;""="",NOT(ISNUMBER(G842))),"",G842-'الإعدادات'!$B$4)</f>
        <v/>
      </c>
      <c r="S842" s="6">
        <f>IF(OR(R842="",K842="ملغي"),"",IF(N(P842)&lt;=0,"",IF(R842&lt;0,"سافر وعليه متبقي",IF(R842&lt;='الإعدادات'!$B$5,"سفر قريب ومتبقي",""))))</f>
        <v/>
      </c>
      <c r="T842" s="19">
        <f>IF(ISNUMBER(P842),IF(P842&gt;0,COUNTIFS($P$6:$P$1005,"&gt;"&amp;P842)+COUNTIFS($P$6:P842,P842),""),"")</f>
        <v/>
      </c>
    </row>
    <row r="843">
      <c r="A843" s="5" t="n"/>
      <c r="B843" s="13" t="n"/>
      <c r="C843" s="5" t="n"/>
      <c r="D843" s="16" t="n"/>
      <c r="E843" s="5" t="n"/>
      <c r="F843" s="5" t="n"/>
      <c r="G843" s="13" t="n"/>
      <c r="H843" s="14" t="n"/>
      <c r="I843" s="17" t="n"/>
      <c r="J843" s="17" t="n"/>
      <c r="K843" s="5" t="n"/>
      <c r="L843" s="18">
        <f>IF(OR(A843&amp;""="",NOT(ISNUMBER(H843)),NOT(ISNUMBER(I843))),"",IF(K843="ملغي",0,ROUND(H843*I843,2)))</f>
        <v/>
      </c>
      <c r="M843" s="18">
        <f>IF(L843="","",IF(K843="ملغي",0,ROUND(H843*N(J843),2)))</f>
        <v/>
      </c>
      <c r="N843" s="18">
        <f>IF(L843="","",ROUND(L843-M843,2))</f>
        <v/>
      </c>
      <c r="O843" s="18">
        <f>IF(A843&amp;""="","",SUMIFS('الدفعات'!$C$6:$C$2005,'الدفعات'!$B$6:$B$2005,A843&amp;""))</f>
        <v/>
      </c>
      <c r="P843" s="18">
        <f>IF(L843="","",IF(K843="ملغي","",ROUND(L843-O843,2)))</f>
        <v/>
      </c>
      <c r="Q843" s="6">
        <f>IF(A843&amp;""="","",IF(L843="","بيانات ناقصة",IF(K843="ملغي",IF(O843&gt;0,"ملغي - يُراجع المدفوع","ملغي"),IF(P843&gt;0,IF(O843=0,"لم يدفع","دفع جزءًا"),IF(P843&lt;0,"مدفوع زيادة","مسدد")))))</f>
        <v/>
      </c>
      <c r="R843" s="19">
        <f>IF(OR(A843&amp;""="",NOT(ISNUMBER(G843))),"",G843-'الإعدادات'!$B$4)</f>
        <v/>
      </c>
      <c r="S843" s="6">
        <f>IF(OR(R843="",K843="ملغي"),"",IF(N(P843)&lt;=0,"",IF(R843&lt;0,"سافر وعليه متبقي",IF(R843&lt;='الإعدادات'!$B$5,"سفر قريب ومتبقي",""))))</f>
        <v/>
      </c>
      <c r="T843" s="19">
        <f>IF(ISNUMBER(P843),IF(P843&gt;0,COUNTIFS($P$6:$P$1005,"&gt;"&amp;P843)+COUNTIFS($P$6:P843,P843),""),"")</f>
        <v/>
      </c>
    </row>
    <row r="844">
      <c r="A844" s="5" t="n"/>
      <c r="B844" s="13" t="n"/>
      <c r="C844" s="5" t="n"/>
      <c r="D844" s="16" t="n"/>
      <c r="E844" s="5" t="n"/>
      <c r="F844" s="5" t="n"/>
      <c r="G844" s="13" t="n"/>
      <c r="H844" s="14" t="n"/>
      <c r="I844" s="17" t="n"/>
      <c r="J844" s="17" t="n"/>
      <c r="K844" s="5" t="n"/>
      <c r="L844" s="18">
        <f>IF(OR(A844&amp;""="",NOT(ISNUMBER(H844)),NOT(ISNUMBER(I844))),"",IF(K844="ملغي",0,ROUND(H844*I844,2)))</f>
        <v/>
      </c>
      <c r="M844" s="18">
        <f>IF(L844="","",IF(K844="ملغي",0,ROUND(H844*N(J844),2)))</f>
        <v/>
      </c>
      <c r="N844" s="18">
        <f>IF(L844="","",ROUND(L844-M844,2))</f>
        <v/>
      </c>
      <c r="O844" s="18">
        <f>IF(A844&amp;""="","",SUMIFS('الدفعات'!$C$6:$C$2005,'الدفعات'!$B$6:$B$2005,A844&amp;""))</f>
        <v/>
      </c>
      <c r="P844" s="18">
        <f>IF(L844="","",IF(K844="ملغي","",ROUND(L844-O844,2)))</f>
        <v/>
      </c>
      <c r="Q844" s="6">
        <f>IF(A844&amp;""="","",IF(L844="","بيانات ناقصة",IF(K844="ملغي",IF(O844&gt;0,"ملغي - يُراجع المدفوع","ملغي"),IF(P844&gt;0,IF(O844=0,"لم يدفع","دفع جزءًا"),IF(P844&lt;0,"مدفوع زيادة","مسدد")))))</f>
        <v/>
      </c>
      <c r="R844" s="19">
        <f>IF(OR(A844&amp;""="",NOT(ISNUMBER(G844))),"",G844-'الإعدادات'!$B$4)</f>
        <v/>
      </c>
      <c r="S844" s="6">
        <f>IF(OR(R844="",K844="ملغي"),"",IF(N(P844)&lt;=0,"",IF(R844&lt;0,"سافر وعليه متبقي",IF(R844&lt;='الإعدادات'!$B$5,"سفر قريب ومتبقي",""))))</f>
        <v/>
      </c>
      <c r="T844" s="19">
        <f>IF(ISNUMBER(P844),IF(P844&gt;0,COUNTIFS($P$6:$P$1005,"&gt;"&amp;P844)+COUNTIFS($P$6:P844,P844),""),"")</f>
        <v/>
      </c>
    </row>
    <row r="845">
      <c r="A845" s="5" t="n"/>
      <c r="B845" s="13" t="n"/>
      <c r="C845" s="5" t="n"/>
      <c r="D845" s="16" t="n"/>
      <c r="E845" s="5" t="n"/>
      <c r="F845" s="5" t="n"/>
      <c r="G845" s="13" t="n"/>
      <c r="H845" s="14" t="n"/>
      <c r="I845" s="17" t="n"/>
      <c r="J845" s="17" t="n"/>
      <c r="K845" s="5" t="n"/>
      <c r="L845" s="18">
        <f>IF(OR(A845&amp;""="",NOT(ISNUMBER(H845)),NOT(ISNUMBER(I845))),"",IF(K845="ملغي",0,ROUND(H845*I845,2)))</f>
        <v/>
      </c>
      <c r="M845" s="18">
        <f>IF(L845="","",IF(K845="ملغي",0,ROUND(H845*N(J845),2)))</f>
        <v/>
      </c>
      <c r="N845" s="18">
        <f>IF(L845="","",ROUND(L845-M845,2))</f>
        <v/>
      </c>
      <c r="O845" s="18">
        <f>IF(A845&amp;""="","",SUMIFS('الدفعات'!$C$6:$C$2005,'الدفعات'!$B$6:$B$2005,A845&amp;""))</f>
        <v/>
      </c>
      <c r="P845" s="18">
        <f>IF(L845="","",IF(K845="ملغي","",ROUND(L845-O845,2)))</f>
        <v/>
      </c>
      <c r="Q845" s="6">
        <f>IF(A845&amp;""="","",IF(L845="","بيانات ناقصة",IF(K845="ملغي",IF(O845&gt;0,"ملغي - يُراجع المدفوع","ملغي"),IF(P845&gt;0,IF(O845=0,"لم يدفع","دفع جزءًا"),IF(P845&lt;0,"مدفوع زيادة","مسدد")))))</f>
        <v/>
      </c>
      <c r="R845" s="19">
        <f>IF(OR(A845&amp;""="",NOT(ISNUMBER(G845))),"",G845-'الإعدادات'!$B$4)</f>
        <v/>
      </c>
      <c r="S845" s="6">
        <f>IF(OR(R845="",K845="ملغي"),"",IF(N(P845)&lt;=0,"",IF(R845&lt;0,"سافر وعليه متبقي",IF(R845&lt;='الإعدادات'!$B$5,"سفر قريب ومتبقي",""))))</f>
        <v/>
      </c>
      <c r="T845" s="19">
        <f>IF(ISNUMBER(P845),IF(P845&gt;0,COUNTIFS($P$6:$P$1005,"&gt;"&amp;P845)+COUNTIFS($P$6:P845,P845),""),"")</f>
        <v/>
      </c>
    </row>
    <row r="846">
      <c r="A846" s="5" t="n"/>
      <c r="B846" s="13" t="n"/>
      <c r="C846" s="5" t="n"/>
      <c r="D846" s="16" t="n"/>
      <c r="E846" s="5" t="n"/>
      <c r="F846" s="5" t="n"/>
      <c r="G846" s="13" t="n"/>
      <c r="H846" s="14" t="n"/>
      <c r="I846" s="17" t="n"/>
      <c r="J846" s="17" t="n"/>
      <c r="K846" s="5" t="n"/>
      <c r="L846" s="18">
        <f>IF(OR(A846&amp;""="",NOT(ISNUMBER(H846)),NOT(ISNUMBER(I846))),"",IF(K846="ملغي",0,ROUND(H846*I846,2)))</f>
        <v/>
      </c>
      <c r="M846" s="18">
        <f>IF(L846="","",IF(K846="ملغي",0,ROUND(H846*N(J846),2)))</f>
        <v/>
      </c>
      <c r="N846" s="18">
        <f>IF(L846="","",ROUND(L846-M846,2))</f>
        <v/>
      </c>
      <c r="O846" s="18">
        <f>IF(A846&amp;""="","",SUMIFS('الدفعات'!$C$6:$C$2005,'الدفعات'!$B$6:$B$2005,A846&amp;""))</f>
        <v/>
      </c>
      <c r="P846" s="18">
        <f>IF(L846="","",IF(K846="ملغي","",ROUND(L846-O846,2)))</f>
        <v/>
      </c>
      <c r="Q846" s="6">
        <f>IF(A846&amp;""="","",IF(L846="","بيانات ناقصة",IF(K846="ملغي",IF(O846&gt;0,"ملغي - يُراجع المدفوع","ملغي"),IF(P846&gt;0,IF(O846=0,"لم يدفع","دفع جزءًا"),IF(P846&lt;0,"مدفوع زيادة","مسدد")))))</f>
        <v/>
      </c>
      <c r="R846" s="19">
        <f>IF(OR(A846&amp;""="",NOT(ISNUMBER(G846))),"",G846-'الإعدادات'!$B$4)</f>
        <v/>
      </c>
      <c r="S846" s="6">
        <f>IF(OR(R846="",K846="ملغي"),"",IF(N(P846)&lt;=0,"",IF(R846&lt;0,"سافر وعليه متبقي",IF(R846&lt;='الإعدادات'!$B$5,"سفر قريب ومتبقي",""))))</f>
        <v/>
      </c>
      <c r="T846" s="19">
        <f>IF(ISNUMBER(P846),IF(P846&gt;0,COUNTIFS($P$6:$P$1005,"&gt;"&amp;P846)+COUNTIFS($P$6:P846,P846),""),"")</f>
        <v/>
      </c>
    </row>
    <row r="847">
      <c r="A847" s="5" t="n"/>
      <c r="B847" s="13" t="n"/>
      <c r="C847" s="5" t="n"/>
      <c r="D847" s="16" t="n"/>
      <c r="E847" s="5" t="n"/>
      <c r="F847" s="5" t="n"/>
      <c r="G847" s="13" t="n"/>
      <c r="H847" s="14" t="n"/>
      <c r="I847" s="17" t="n"/>
      <c r="J847" s="17" t="n"/>
      <c r="K847" s="5" t="n"/>
      <c r="L847" s="18">
        <f>IF(OR(A847&amp;""="",NOT(ISNUMBER(H847)),NOT(ISNUMBER(I847))),"",IF(K847="ملغي",0,ROUND(H847*I847,2)))</f>
        <v/>
      </c>
      <c r="M847" s="18">
        <f>IF(L847="","",IF(K847="ملغي",0,ROUND(H847*N(J847),2)))</f>
        <v/>
      </c>
      <c r="N847" s="18">
        <f>IF(L847="","",ROUND(L847-M847,2))</f>
        <v/>
      </c>
      <c r="O847" s="18">
        <f>IF(A847&amp;""="","",SUMIFS('الدفعات'!$C$6:$C$2005,'الدفعات'!$B$6:$B$2005,A847&amp;""))</f>
        <v/>
      </c>
      <c r="P847" s="18">
        <f>IF(L847="","",IF(K847="ملغي","",ROUND(L847-O847,2)))</f>
        <v/>
      </c>
      <c r="Q847" s="6">
        <f>IF(A847&amp;""="","",IF(L847="","بيانات ناقصة",IF(K847="ملغي",IF(O847&gt;0,"ملغي - يُراجع المدفوع","ملغي"),IF(P847&gt;0,IF(O847=0,"لم يدفع","دفع جزءًا"),IF(P847&lt;0,"مدفوع زيادة","مسدد")))))</f>
        <v/>
      </c>
      <c r="R847" s="19">
        <f>IF(OR(A847&amp;""="",NOT(ISNUMBER(G847))),"",G847-'الإعدادات'!$B$4)</f>
        <v/>
      </c>
      <c r="S847" s="6">
        <f>IF(OR(R847="",K847="ملغي"),"",IF(N(P847)&lt;=0,"",IF(R847&lt;0,"سافر وعليه متبقي",IF(R847&lt;='الإعدادات'!$B$5,"سفر قريب ومتبقي",""))))</f>
        <v/>
      </c>
      <c r="T847" s="19">
        <f>IF(ISNUMBER(P847),IF(P847&gt;0,COUNTIFS($P$6:$P$1005,"&gt;"&amp;P847)+COUNTIFS($P$6:P847,P847),""),"")</f>
        <v/>
      </c>
    </row>
    <row r="848">
      <c r="A848" s="5" t="n"/>
      <c r="B848" s="13" t="n"/>
      <c r="C848" s="5" t="n"/>
      <c r="D848" s="16" t="n"/>
      <c r="E848" s="5" t="n"/>
      <c r="F848" s="5" t="n"/>
      <c r="G848" s="13" t="n"/>
      <c r="H848" s="14" t="n"/>
      <c r="I848" s="17" t="n"/>
      <c r="J848" s="17" t="n"/>
      <c r="K848" s="5" t="n"/>
      <c r="L848" s="18">
        <f>IF(OR(A848&amp;""="",NOT(ISNUMBER(H848)),NOT(ISNUMBER(I848))),"",IF(K848="ملغي",0,ROUND(H848*I848,2)))</f>
        <v/>
      </c>
      <c r="M848" s="18">
        <f>IF(L848="","",IF(K848="ملغي",0,ROUND(H848*N(J848),2)))</f>
        <v/>
      </c>
      <c r="N848" s="18">
        <f>IF(L848="","",ROUND(L848-M848,2))</f>
        <v/>
      </c>
      <c r="O848" s="18">
        <f>IF(A848&amp;""="","",SUMIFS('الدفعات'!$C$6:$C$2005,'الدفعات'!$B$6:$B$2005,A848&amp;""))</f>
        <v/>
      </c>
      <c r="P848" s="18">
        <f>IF(L848="","",IF(K848="ملغي","",ROUND(L848-O848,2)))</f>
        <v/>
      </c>
      <c r="Q848" s="6">
        <f>IF(A848&amp;""="","",IF(L848="","بيانات ناقصة",IF(K848="ملغي",IF(O848&gt;0,"ملغي - يُراجع المدفوع","ملغي"),IF(P848&gt;0,IF(O848=0,"لم يدفع","دفع جزءًا"),IF(P848&lt;0,"مدفوع زيادة","مسدد")))))</f>
        <v/>
      </c>
      <c r="R848" s="19">
        <f>IF(OR(A848&amp;""="",NOT(ISNUMBER(G848))),"",G848-'الإعدادات'!$B$4)</f>
        <v/>
      </c>
      <c r="S848" s="6">
        <f>IF(OR(R848="",K848="ملغي"),"",IF(N(P848)&lt;=0,"",IF(R848&lt;0,"سافر وعليه متبقي",IF(R848&lt;='الإعدادات'!$B$5,"سفر قريب ومتبقي",""))))</f>
        <v/>
      </c>
      <c r="T848" s="19">
        <f>IF(ISNUMBER(P848),IF(P848&gt;0,COUNTIFS($P$6:$P$1005,"&gt;"&amp;P848)+COUNTIFS($P$6:P848,P848),""),"")</f>
        <v/>
      </c>
    </row>
    <row r="849">
      <c r="A849" s="5" t="n"/>
      <c r="B849" s="13" t="n"/>
      <c r="C849" s="5" t="n"/>
      <c r="D849" s="16" t="n"/>
      <c r="E849" s="5" t="n"/>
      <c r="F849" s="5" t="n"/>
      <c r="G849" s="13" t="n"/>
      <c r="H849" s="14" t="n"/>
      <c r="I849" s="17" t="n"/>
      <c r="J849" s="17" t="n"/>
      <c r="K849" s="5" t="n"/>
      <c r="L849" s="18">
        <f>IF(OR(A849&amp;""="",NOT(ISNUMBER(H849)),NOT(ISNUMBER(I849))),"",IF(K849="ملغي",0,ROUND(H849*I849,2)))</f>
        <v/>
      </c>
      <c r="M849" s="18">
        <f>IF(L849="","",IF(K849="ملغي",0,ROUND(H849*N(J849),2)))</f>
        <v/>
      </c>
      <c r="N849" s="18">
        <f>IF(L849="","",ROUND(L849-M849,2))</f>
        <v/>
      </c>
      <c r="O849" s="18">
        <f>IF(A849&amp;""="","",SUMIFS('الدفعات'!$C$6:$C$2005,'الدفعات'!$B$6:$B$2005,A849&amp;""))</f>
        <v/>
      </c>
      <c r="P849" s="18">
        <f>IF(L849="","",IF(K849="ملغي","",ROUND(L849-O849,2)))</f>
        <v/>
      </c>
      <c r="Q849" s="6">
        <f>IF(A849&amp;""="","",IF(L849="","بيانات ناقصة",IF(K849="ملغي",IF(O849&gt;0,"ملغي - يُراجع المدفوع","ملغي"),IF(P849&gt;0,IF(O849=0,"لم يدفع","دفع جزءًا"),IF(P849&lt;0,"مدفوع زيادة","مسدد")))))</f>
        <v/>
      </c>
      <c r="R849" s="19">
        <f>IF(OR(A849&amp;""="",NOT(ISNUMBER(G849))),"",G849-'الإعدادات'!$B$4)</f>
        <v/>
      </c>
      <c r="S849" s="6">
        <f>IF(OR(R849="",K849="ملغي"),"",IF(N(P849)&lt;=0,"",IF(R849&lt;0,"سافر وعليه متبقي",IF(R849&lt;='الإعدادات'!$B$5,"سفر قريب ومتبقي",""))))</f>
        <v/>
      </c>
      <c r="T849" s="19">
        <f>IF(ISNUMBER(P849),IF(P849&gt;0,COUNTIFS($P$6:$P$1005,"&gt;"&amp;P849)+COUNTIFS($P$6:P849,P849),""),"")</f>
        <v/>
      </c>
    </row>
    <row r="850">
      <c r="A850" s="5" t="n"/>
      <c r="B850" s="13" t="n"/>
      <c r="C850" s="5" t="n"/>
      <c r="D850" s="16" t="n"/>
      <c r="E850" s="5" t="n"/>
      <c r="F850" s="5" t="n"/>
      <c r="G850" s="13" t="n"/>
      <c r="H850" s="14" t="n"/>
      <c r="I850" s="17" t="n"/>
      <c r="J850" s="17" t="n"/>
      <c r="K850" s="5" t="n"/>
      <c r="L850" s="18">
        <f>IF(OR(A850&amp;""="",NOT(ISNUMBER(H850)),NOT(ISNUMBER(I850))),"",IF(K850="ملغي",0,ROUND(H850*I850,2)))</f>
        <v/>
      </c>
      <c r="M850" s="18">
        <f>IF(L850="","",IF(K850="ملغي",0,ROUND(H850*N(J850),2)))</f>
        <v/>
      </c>
      <c r="N850" s="18">
        <f>IF(L850="","",ROUND(L850-M850,2))</f>
        <v/>
      </c>
      <c r="O850" s="18">
        <f>IF(A850&amp;""="","",SUMIFS('الدفعات'!$C$6:$C$2005,'الدفعات'!$B$6:$B$2005,A850&amp;""))</f>
        <v/>
      </c>
      <c r="P850" s="18">
        <f>IF(L850="","",IF(K850="ملغي","",ROUND(L850-O850,2)))</f>
        <v/>
      </c>
      <c r="Q850" s="6">
        <f>IF(A850&amp;""="","",IF(L850="","بيانات ناقصة",IF(K850="ملغي",IF(O850&gt;0,"ملغي - يُراجع المدفوع","ملغي"),IF(P850&gt;0,IF(O850=0,"لم يدفع","دفع جزءًا"),IF(P850&lt;0,"مدفوع زيادة","مسدد")))))</f>
        <v/>
      </c>
      <c r="R850" s="19">
        <f>IF(OR(A850&amp;""="",NOT(ISNUMBER(G850))),"",G850-'الإعدادات'!$B$4)</f>
        <v/>
      </c>
      <c r="S850" s="6">
        <f>IF(OR(R850="",K850="ملغي"),"",IF(N(P850)&lt;=0,"",IF(R850&lt;0,"سافر وعليه متبقي",IF(R850&lt;='الإعدادات'!$B$5,"سفر قريب ومتبقي",""))))</f>
        <v/>
      </c>
      <c r="T850" s="19">
        <f>IF(ISNUMBER(P850),IF(P850&gt;0,COUNTIFS($P$6:$P$1005,"&gt;"&amp;P850)+COUNTIFS($P$6:P850,P850),""),"")</f>
        <v/>
      </c>
    </row>
    <row r="851">
      <c r="A851" s="5" t="n"/>
      <c r="B851" s="13" t="n"/>
      <c r="C851" s="5" t="n"/>
      <c r="D851" s="16" t="n"/>
      <c r="E851" s="5" t="n"/>
      <c r="F851" s="5" t="n"/>
      <c r="G851" s="13" t="n"/>
      <c r="H851" s="14" t="n"/>
      <c r="I851" s="17" t="n"/>
      <c r="J851" s="17" t="n"/>
      <c r="K851" s="5" t="n"/>
      <c r="L851" s="18">
        <f>IF(OR(A851&amp;""="",NOT(ISNUMBER(H851)),NOT(ISNUMBER(I851))),"",IF(K851="ملغي",0,ROUND(H851*I851,2)))</f>
        <v/>
      </c>
      <c r="M851" s="18">
        <f>IF(L851="","",IF(K851="ملغي",0,ROUND(H851*N(J851),2)))</f>
        <v/>
      </c>
      <c r="N851" s="18">
        <f>IF(L851="","",ROUND(L851-M851,2))</f>
        <v/>
      </c>
      <c r="O851" s="18">
        <f>IF(A851&amp;""="","",SUMIFS('الدفعات'!$C$6:$C$2005,'الدفعات'!$B$6:$B$2005,A851&amp;""))</f>
        <v/>
      </c>
      <c r="P851" s="18">
        <f>IF(L851="","",IF(K851="ملغي","",ROUND(L851-O851,2)))</f>
        <v/>
      </c>
      <c r="Q851" s="6">
        <f>IF(A851&amp;""="","",IF(L851="","بيانات ناقصة",IF(K851="ملغي",IF(O851&gt;0,"ملغي - يُراجع المدفوع","ملغي"),IF(P851&gt;0,IF(O851=0,"لم يدفع","دفع جزءًا"),IF(P851&lt;0,"مدفوع زيادة","مسدد")))))</f>
        <v/>
      </c>
      <c r="R851" s="19">
        <f>IF(OR(A851&amp;""="",NOT(ISNUMBER(G851))),"",G851-'الإعدادات'!$B$4)</f>
        <v/>
      </c>
      <c r="S851" s="6">
        <f>IF(OR(R851="",K851="ملغي"),"",IF(N(P851)&lt;=0,"",IF(R851&lt;0,"سافر وعليه متبقي",IF(R851&lt;='الإعدادات'!$B$5,"سفر قريب ومتبقي",""))))</f>
        <v/>
      </c>
      <c r="T851" s="19">
        <f>IF(ISNUMBER(P851),IF(P851&gt;0,COUNTIFS($P$6:$P$1005,"&gt;"&amp;P851)+COUNTIFS($P$6:P851,P851),""),"")</f>
        <v/>
      </c>
    </row>
    <row r="852">
      <c r="A852" s="5" t="n"/>
      <c r="B852" s="13" t="n"/>
      <c r="C852" s="5" t="n"/>
      <c r="D852" s="16" t="n"/>
      <c r="E852" s="5" t="n"/>
      <c r="F852" s="5" t="n"/>
      <c r="G852" s="13" t="n"/>
      <c r="H852" s="14" t="n"/>
      <c r="I852" s="17" t="n"/>
      <c r="J852" s="17" t="n"/>
      <c r="K852" s="5" t="n"/>
      <c r="L852" s="18">
        <f>IF(OR(A852&amp;""="",NOT(ISNUMBER(H852)),NOT(ISNUMBER(I852))),"",IF(K852="ملغي",0,ROUND(H852*I852,2)))</f>
        <v/>
      </c>
      <c r="M852" s="18">
        <f>IF(L852="","",IF(K852="ملغي",0,ROUND(H852*N(J852),2)))</f>
        <v/>
      </c>
      <c r="N852" s="18">
        <f>IF(L852="","",ROUND(L852-M852,2))</f>
        <v/>
      </c>
      <c r="O852" s="18">
        <f>IF(A852&amp;""="","",SUMIFS('الدفعات'!$C$6:$C$2005,'الدفعات'!$B$6:$B$2005,A852&amp;""))</f>
        <v/>
      </c>
      <c r="P852" s="18">
        <f>IF(L852="","",IF(K852="ملغي","",ROUND(L852-O852,2)))</f>
        <v/>
      </c>
      <c r="Q852" s="6">
        <f>IF(A852&amp;""="","",IF(L852="","بيانات ناقصة",IF(K852="ملغي",IF(O852&gt;0,"ملغي - يُراجع المدفوع","ملغي"),IF(P852&gt;0,IF(O852=0,"لم يدفع","دفع جزءًا"),IF(P852&lt;0,"مدفوع زيادة","مسدد")))))</f>
        <v/>
      </c>
      <c r="R852" s="19">
        <f>IF(OR(A852&amp;""="",NOT(ISNUMBER(G852))),"",G852-'الإعدادات'!$B$4)</f>
        <v/>
      </c>
      <c r="S852" s="6">
        <f>IF(OR(R852="",K852="ملغي"),"",IF(N(P852)&lt;=0,"",IF(R852&lt;0,"سافر وعليه متبقي",IF(R852&lt;='الإعدادات'!$B$5,"سفر قريب ومتبقي",""))))</f>
        <v/>
      </c>
      <c r="T852" s="19">
        <f>IF(ISNUMBER(P852),IF(P852&gt;0,COUNTIFS($P$6:$P$1005,"&gt;"&amp;P852)+COUNTIFS($P$6:P852,P852),""),"")</f>
        <v/>
      </c>
    </row>
    <row r="853">
      <c r="A853" s="5" t="n"/>
      <c r="B853" s="13" t="n"/>
      <c r="C853" s="5" t="n"/>
      <c r="D853" s="16" t="n"/>
      <c r="E853" s="5" t="n"/>
      <c r="F853" s="5" t="n"/>
      <c r="G853" s="13" t="n"/>
      <c r="H853" s="14" t="n"/>
      <c r="I853" s="17" t="n"/>
      <c r="J853" s="17" t="n"/>
      <c r="K853" s="5" t="n"/>
      <c r="L853" s="18">
        <f>IF(OR(A853&amp;""="",NOT(ISNUMBER(H853)),NOT(ISNUMBER(I853))),"",IF(K853="ملغي",0,ROUND(H853*I853,2)))</f>
        <v/>
      </c>
      <c r="M853" s="18">
        <f>IF(L853="","",IF(K853="ملغي",0,ROUND(H853*N(J853),2)))</f>
        <v/>
      </c>
      <c r="N853" s="18">
        <f>IF(L853="","",ROUND(L853-M853,2))</f>
        <v/>
      </c>
      <c r="O853" s="18">
        <f>IF(A853&amp;""="","",SUMIFS('الدفعات'!$C$6:$C$2005,'الدفعات'!$B$6:$B$2005,A853&amp;""))</f>
        <v/>
      </c>
      <c r="P853" s="18">
        <f>IF(L853="","",IF(K853="ملغي","",ROUND(L853-O853,2)))</f>
        <v/>
      </c>
      <c r="Q853" s="6">
        <f>IF(A853&amp;""="","",IF(L853="","بيانات ناقصة",IF(K853="ملغي",IF(O853&gt;0,"ملغي - يُراجع المدفوع","ملغي"),IF(P853&gt;0,IF(O853=0,"لم يدفع","دفع جزءًا"),IF(P853&lt;0,"مدفوع زيادة","مسدد")))))</f>
        <v/>
      </c>
      <c r="R853" s="19">
        <f>IF(OR(A853&amp;""="",NOT(ISNUMBER(G853))),"",G853-'الإعدادات'!$B$4)</f>
        <v/>
      </c>
      <c r="S853" s="6">
        <f>IF(OR(R853="",K853="ملغي"),"",IF(N(P853)&lt;=0,"",IF(R853&lt;0,"سافر وعليه متبقي",IF(R853&lt;='الإعدادات'!$B$5,"سفر قريب ومتبقي",""))))</f>
        <v/>
      </c>
      <c r="T853" s="19">
        <f>IF(ISNUMBER(P853),IF(P853&gt;0,COUNTIFS($P$6:$P$1005,"&gt;"&amp;P853)+COUNTIFS($P$6:P853,P853),""),"")</f>
        <v/>
      </c>
    </row>
    <row r="854">
      <c r="A854" s="5" t="n"/>
      <c r="B854" s="13" t="n"/>
      <c r="C854" s="5" t="n"/>
      <c r="D854" s="16" t="n"/>
      <c r="E854" s="5" t="n"/>
      <c r="F854" s="5" t="n"/>
      <c r="G854" s="13" t="n"/>
      <c r="H854" s="14" t="n"/>
      <c r="I854" s="17" t="n"/>
      <c r="J854" s="17" t="n"/>
      <c r="K854" s="5" t="n"/>
      <c r="L854" s="18">
        <f>IF(OR(A854&amp;""="",NOT(ISNUMBER(H854)),NOT(ISNUMBER(I854))),"",IF(K854="ملغي",0,ROUND(H854*I854,2)))</f>
        <v/>
      </c>
      <c r="M854" s="18">
        <f>IF(L854="","",IF(K854="ملغي",0,ROUND(H854*N(J854),2)))</f>
        <v/>
      </c>
      <c r="N854" s="18">
        <f>IF(L854="","",ROUND(L854-M854,2))</f>
        <v/>
      </c>
      <c r="O854" s="18">
        <f>IF(A854&amp;""="","",SUMIFS('الدفعات'!$C$6:$C$2005,'الدفعات'!$B$6:$B$2005,A854&amp;""))</f>
        <v/>
      </c>
      <c r="P854" s="18">
        <f>IF(L854="","",IF(K854="ملغي","",ROUND(L854-O854,2)))</f>
        <v/>
      </c>
      <c r="Q854" s="6">
        <f>IF(A854&amp;""="","",IF(L854="","بيانات ناقصة",IF(K854="ملغي",IF(O854&gt;0,"ملغي - يُراجع المدفوع","ملغي"),IF(P854&gt;0,IF(O854=0,"لم يدفع","دفع جزءًا"),IF(P854&lt;0,"مدفوع زيادة","مسدد")))))</f>
        <v/>
      </c>
      <c r="R854" s="19">
        <f>IF(OR(A854&amp;""="",NOT(ISNUMBER(G854))),"",G854-'الإعدادات'!$B$4)</f>
        <v/>
      </c>
      <c r="S854" s="6">
        <f>IF(OR(R854="",K854="ملغي"),"",IF(N(P854)&lt;=0,"",IF(R854&lt;0,"سافر وعليه متبقي",IF(R854&lt;='الإعدادات'!$B$5,"سفر قريب ومتبقي",""))))</f>
        <v/>
      </c>
      <c r="T854" s="19">
        <f>IF(ISNUMBER(P854),IF(P854&gt;0,COUNTIFS($P$6:$P$1005,"&gt;"&amp;P854)+COUNTIFS($P$6:P854,P854),""),"")</f>
        <v/>
      </c>
    </row>
    <row r="855">
      <c r="A855" s="5" t="n"/>
      <c r="B855" s="13" t="n"/>
      <c r="C855" s="5" t="n"/>
      <c r="D855" s="16" t="n"/>
      <c r="E855" s="5" t="n"/>
      <c r="F855" s="5" t="n"/>
      <c r="G855" s="13" t="n"/>
      <c r="H855" s="14" t="n"/>
      <c r="I855" s="17" t="n"/>
      <c r="J855" s="17" t="n"/>
      <c r="K855" s="5" t="n"/>
      <c r="L855" s="18">
        <f>IF(OR(A855&amp;""="",NOT(ISNUMBER(H855)),NOT(ISNUMBER(I855))),"",IF(K855="ملغي",0,ROUND(H855*I855,2)))</f>
        <v/>
      </c>
      <c r="M855" s="18">
        <f>IF(L855="","",IF(K855="ملغي",0,ROUND(H855*N(J855),2)))</f>
        <v/>
      </c>
      <c r="N855" s="18">
        <f>IF(L855="","",ROUND(L855-M855,2))</f>
        <v/>
      </c>
      <c r="O855" s="18">
        <f>IF(A855&amp;""="","",SUMIFS('الدفعات'!$C$6:$C$2005,'الدفعات'!$B$6:$B$2005,A855&amp;""))</f>
        <v/>
      </c>
      <c r="P855" s="18">
        <f>IF(L855="","",IF(K855="ملغي","",ROUND(L855-O855,2)))</f>
        <v/>
      </c>
      <c r="Q855" s="6">
        <f>IF(A855&amp;""="","",IF(L855="","بيانات ناقصة",IF(K855="ملغي",IF(O855&gt;0,"ملغي - يُراجع المدفوع","ملغي"),IF(P855&gt;0,IF(O855=0,"لم يدفع","دفع جزءًا"),IF(P855&lt;0,"مدفوع زيادة","مسدد")))))</f>
        <v/>
      </c>
      <c r="R855" s="19">
        <f>IF(OR(A855&amp;""="",NOT(ISNUMBER(G855))),"",G855-'الإعدادات'!$B$4)</f>
        <v/>
      </c>
      <c r="S855" s="6">
        <f>IF(OR(R855="",K855="ملغي"),"",IF(N(P855)&lt;=0,"",IF(R855&lt;0,"سافر وعليه متبقي",IF(R855&lt;='الإعدادات'!$B$5,"سفر قريب ومتبقي",""))))</f>
        <v/>
      </c>
      <c r="T855" s="19">
        <f>IF(ISNUMBER(P855),IF(P855&gt;0,COUNTIFS($P$6:$P$1005,"&gt;"&amp;P855)+COUNTIFS($P$6:P855,P855),""),"")</f>
        <v/>
      </c>
    </row>
    <row r="856">
      <c r="A856" s="5" t="n"/>
      <c r="B856" s="13" t="n"/>
      <c r="C856" s="5" t="n"/>
      <c r="D856" s="16" t="n"/>
      <c r="E856" s="5" t="n"/>
      <c r="F856" s="5" t="n"/>
      <c r="G856" s="13" t="n"/>
      <c r="H856" s="14" t="n"/>
      <c r="I856" s="17" t="n"/>
      <c r="J856" s="17" t="n"/>
      <c r="K856" s="5" t="n"/>
      <c r="L856" s="18">
        <f>IF(OR(A856&amp;""="",NOT(ISNUMBER(H856)),NOT(ISNUMBER(I856))),"",IF(K856="ملغي",0,ROUND(H856*I856,2)))</f>
        <v/>
      </c>
      <c r="M856" s="18">
        <f>IF(L856="","",IF(K856="ملغي",0,ROUND(H856*N(J856),2)))</f>
        <v/>
      </c>
      <c r="N856" s="18">
        <f>IF(L856="","",ROUND(L856-M856,2))</f>
        <v/>
      </c>
      <c r="O856" s="18">
        <f>IF(A856&amp;""="","",SUMIFS('الدفعات'!$C$6:$C$2005,'الدفعات'!$B$6:$B$2005,A856&amp;""))</f>
        <v/>
      </c>
      <c r="P856" s="18">
        <f>IF(L856="","",IF(K856="ملغي","",ROUND(L856-O856,2)))</f>
        <v/>
      </c>
      <c r="Q856" s="6">
        <f>IF(A856&amp;""="","",IF(L856="","بيانات ناقصة",IF(K856="ملغي",IF(O856&gt;0,"ملغي - يُراجع المدفوع","ملغي"),IF(P856&gt;0,IF(O856=0,"لم يدفع","دفع جزءًا"),IF(P856&lt;0,"مدفوع زيادة","مسدد")))))</f>
        <v/>
      </c>
      <c r="R856" s="19">
        <f>IF(OR(A856&amp;""="",NOT(ISNUMBER(G856))),"",G856-'الإعدادات'!$B$4)</f>
        <v/>
      </c>
      <c r="S856" s="6">
        <f>IF(OR(R856="",K856="ملغي"),"",IF(N(P856)&lt;=0,"",IF(R856&lt;0,"سافر وعليه متبقي",IF(R856&lt;='الإعدادات'!$B$5,"سفر قريب ومتبقي",""))))</f>
        <v/>
      </c>
      <c r="T856" s="19">
        <f>IF(ISNUMBER(P856),IF(P856&gt;0,COUNTIFS($P$6:$P$1005,"&gt;"&amp;P856)+COUNTIFS($P$6:P856,P856),""),"")</f>
        <v/>
      </c>
    </row>
    <row r="857">
      <c r="A857" s="5" t="n"/>
      <c r="B857" s="13" t="n"/>
      <c r="C857" s="5" t="n"/>
      <c r="D857" s="16" t="n"/>
      <c r="E857" s="5" t="n"/>
      <c r="F857" s="5" t="n"/>
      <c r="G857" s="13" t="n"/>
      <c r="H857" s="14" t="n"/>
      <c r="I857" s="17" t="n"/>
      <c r="J857" s="17" t="n"/>
      <c r="K857" s="5" t="n"/>
      <c r="L857" s="18">
        <f>IF(OR(A857&amp;""="",NOT(ISNUMBER(H857)),NOT(ISNUMBER(I857))),"",IF(K857="ملغي",0,ROUND(H857*I857,2)))</f>
        <v/>
      </c>
      <c r="M857" s="18">
        <f>IF(L857="","",IF(K857="ملغي",0,ROUND(H857*N(J857),2)))</f>
        <v/>
      </c>
      <c r="N857" s="18">
        <f>IF(L857="","",ROUND(L857-M857,2))</f>
        <v/>
      </c>
      <c r="O857" s="18">
        <f>IF(A857&amp;""="","",SUMIFS('الدفعات'!$C$6:$C$2005,'الدفعات'!$B$6:$B$2005,A857&amp;""))</f>
        <v/>
      </c>
      <c r="P857" s="18">
        <f>IF(L857="","",IF(K857="ملغي","",ROUND(L857-O857,2)))</f>
        <v/>
      </c>
      <c r="Q857" s="6">
        <f>IF(A857&amp;""="","",IF(L857="","بيانات ناقصة",IF(K857="ملغي",IF(O857&gt;0,"ملغي - يُراجع المدفوع","ملغي"),IF(P857&gt;0,IF(O857=0,"لم يدفع","دفع جزءًا"),IF(P857&lt;0,"مدفوع زيادة","مسدد")))))</f>
        <v/>
      </c>
      <c r="R857" s="19">
        <f>IF(OR(A857&amp;""="",NOT(ISNUMBER(G857))),"",G857-'الإعدادات'!$B$4)</f>
        <v/>
      </c>
      <c r="S857" s="6">
        <f>IF(OR(R857="",K857="ملغي"),"",IF(N(P857)&lt;=0,"",IF(R857&lt;0,"سافر وعليه متبقي",IF(R857&lt;='الإعدادات'!$B$5,"سفر قريب ومتبقي",""))))</f>
        <v/>
      </c>
      <c r="T857" s="19">
        <f>IF(ISNUMBER(P857),IF(P857&gt;0,COUNTIFS($P$6:$P$1005,"&gt;"&amp;P857)+COUNTIFS($P$6:P857,P857),""),"")</f>
        <v/>
      </c>
    </row>
    <row r="858">
      <c r="A858" s="5" t="n"/>
      <c r="B858" s="13" t="n"/>
      <c r="C858" s="5" t="n"/>
      <c r="D858" s="16" t="n"/>
      <c r="E858" s="5" t="n"/>
      <c r="F858" s="5" t="n"/>
      <c r="G858" s="13" t="n"/>
      <c r="H858" s="14" t="n"/>
      <c r="I858" s="17" t="n"/>
      <c r="J858" s="17" t="n"/>
      <c r="K858" s="5" t="n"/>
      <c r="L858" s="18">
        <f>IF(OR(A858&amp;""="",NOT(ISNUMBER(H858)),NOT(ISNUMBER(I858))),"",IF(K858="ملغي",0,ROUND(H858*I858,2)))</f>
        <v/>
      </c>
      <c r="M858" s="18">
        <f>IF(L858="","",IF(K858="ملغي",0,ROUND(H858*N(J858),2)))</f>
        <v/>
      </c>
      <c r="N858" s="18">
        <f>IF(L858="","",ROUND(L858-M858,2))</f>
        <v/>
      </c>
      <c r="O858" s="18">
        <f>IF(A858&amp;""="","",SUMIFS('الدفعات'!$C$6:$C$2005,'الدفعات'!$B$6:$B$2005,A858&amp;""))</f>
        <v/>
      </c>
      <c r="P858" s="18">
        <f>IF(L858="","",IF(K858="ملغي","",ROUND(L858-O858,2)))</f>
        <v/>
      </c>
      <c r="Q858" s="6">
        <f>IF(A858&amp;""="","",IF(L858="","بيانات ناقصة",IF(K858="ملغي",IF(O858&gt;0,"ملغي - يُراجع المدفوع","ملغي"),IF(P858&gt;0,IF(O858=0,"لم يدفع","دفع جزءًا"),IF(P858&lt;0,"مدفوع زيادة","مسدد")))))</f>
        <v/>
      </c>
      <c r="R858" s="19">
        <f>IF(OR(A858&amp;""="",NOT(ISNUMBER(G858))),"",G858-'الإعدادات'!$B$4)</f>
        <v/>
      </c>
      <c r="S858" s="6">
        <f>IF(OR(R858="",K858="ملغي"),"",IF(N(P858)&lt;=0,"",IF(R858&lt;0,"سافر وعليه متبقي",IF(R858&lt;='الإعدادات'!$B$5,"سفر قريب ومتبقي",""))))</f>
        <v/>
      </c>
      <c r="T858" s="19">
        <f>IF(ISNUMBER(P858),IF(P858&gt;0,COUNTIFS($P$6:$P$1005,"&gt;"&amp;P858)+COUNTIFS($P$6:P858,P858),""),"")</f>
        <v/>
      </c>
    </row>
    <row r="859">
      <c r="A859" s="5" t="n"/>
      <c r="B859" s="13" t="n"/>
      <c r="C859" s="5" t="n"/>
      <c r="D859" s="16" t="n"/>
      <c r="E859" s="5" t="n"/>
      <c r="F859" s="5" t="n"/>
      <c r="G859" s="13" t="n"/>
      <c r="H859" s="14" t="n"/>
      <c r="I859" s="17" t="n"/>
      <c r="J859" s="17" t="n"/>
      <c r="K859" s="5" t="n"/>
      <c r="L859" s="18">
        <f>IF(OR(A859&amp;""="",NOT(ISNUMBER(H859)),NOT(ISNUMBER(I859))),"",IF(K859="ملغي",0,ROUND(H859*I859,2)))</f>
        <v/>
      </c>
      <c r="M859" s="18">
        <f>IF(L859="","",IF(K859="ملغي",0,ROUND(H859*N(J859),2)))</f>
        <v/>
      </c>
      <c r="N859" s="18">
        <f>IF(L859="","",ROUND(L859-M859,2))</f>
        <v/>
      </c>
      <c r="O859" s="18">
        <f>IF(A859&amp;""="","",SUMIFS('الدفعات'!$C$6:$C$2005,'الدفعات'!$B$6:$B$2005,A859&amp;""))</f>
        <v/>
      </c>
      <c r="P859" s="18">
        <f>IF(L859="","",IF(K859="ملغي","",ROUND(L859-O859,2)))</f>
        <v/>
      </c>
      <c r="Q859" s="6">
        <f>IF(A859&amp;""="","",IF(L859="","بيانات ناقصة",IF(K859="ملغي",IF(O859&gt;0,"ملغي - يُراجع المدفوع","ملغي"),IF(P859&gt;0,IF(O859=0,"لم يدفع","دفع جزءًا"),IF(P859&lt;0,"مدفوع زيادة","مسدد")))))</f>
        <v/>
      </c>
      <c r="R859" s="19">
        <f>IF(OR(A859&amp;""="",NOT(ISNUMBER(G859))),"",G859-'الإعدادات'!$B$4)</f>
        <v/>
      </c>
      <c r="S859" s="6">
        <f>IF(OR(R859="",K859="ملغي"),"",IF(N(P859)&lt;=0,"",IF(R859&lt;0,"سافر وعليه متبقي",IF(R859&lt;='الإعدادات'!$B$5,"سفر قريب ومتبقي",""))))</f>
        <v/>
      </c>
      <c r="T859" s="19">
        <f>IF(ISNUMBER(P859),IF(P859&gt;0,COUNTIFS($P$6:$P$1005,"&gt;"&amp;P859)+COUNTIFS($P$6:P859,P859),""),"")</f>
        <v/>
      </c>
    </row>
    <row r="860">
      <c r="A860" s="5" t="n"/>
      <c r="B860" s="13" t="n"/>
      <c r="C860" s="5" t="n"/>
      <c r="D860" s="16" t="n"/>
      <c r="E860" s="5" t="n"/>
      <c r="F860" s="5" t="n"/>
      <c r="G860" s="13" t="n"/>
      <c r="H860" s="14" t="n"/>
      <c r="I860" s="17" t="n"/>
      <c r="J860" s="17" t="n"/>
      <c r="K860" s="5" t="n"/>
      <c r="L860" s="18">
        <f>IF(OR(A860&amp;""="",NOT(ISNUMBER(H860)),NOT(ISNUMBER(I860))),"",IF(K860="ملغي",0,ROUND(H860*I860,2)))</f>
        <v/>
      </c>
      <c r="M860" s="18">
        <f>IF(L860="","",IF(K860="ملغي",0,ROUND(H860*N(J860),2)))</f>
        <v/>
      </c>
      <c r="N860" s="18">
        <f>IF(L860="","",ROUND(L860-M860,2))</f>
        <v/>
      </c>
      <c r="O860" s="18">
        <f>IF(A860&amp;""="","",SUMIFS('الدفعات'!$C$6:$C$2005,'الدفعات'!$B$6:$B$2005,A860&amp;""))</f>
        <v/>
      </c>
      <c r="P860" s="18">
        <f>IF(L860="","",IF(K860="ملغي","",ROUND(L860-O860,2)))</f>
        <v/>
      </c>
      <c r="Q860" s="6">
        <f>IF(A860&amp;""="","",IF(L860="","بيانات ناقصة",IF(K860="ملغي",IF(O860&gt;0,"ملغي - يُراجع المدفوع","ملغي"),IF(P860&gt;0,IF(O860=0,"لم يدفع","دفع جزءًا"),IF(P860&lt;0,"مدفوع زيادة","مسدد")))))</f>
        <v/>
      </c>
      <c r="R860" s="19">
        <f>IF(OR(A860&amp;""="",NOT(ISNUMBER(G860))),"",G860-'الإعدادات'!$B$4)</f>
        <v/>
      </c>
      <c r="S860" s="6">
        <f>IF(OR(R860="",K860="ملغي"),"",IF(N(P860)&lt;=0,"",IF(R860&lt;0,"سافر وعليه متبقي",IF(R860&lt;='الإعدادات'!$B$5,"سفر قريب ومتبقي",""))))</f>
        <v/>
      </c>
      <c r="T860" s="19">
        <f>IF(ISNUMBER(P860),IF(P860&gt;0,COUNTIFS($P$6:$P$1005,"&gt;"&amp;P860)+COUNTIFS($P$6:P860,P860),""),"")</f>
        <v/>
      </c>
    </row>
    <row r="861">
      <c r="A861" s="5" t="n"/>
      <c r="B861" s="13" t="n"/>
      <c r="C861" s="5" t="n"/>
      <c r="D861" s="16" t="n"/>
      <c r="E861" s="5" t="n"/>
      <c r="F861" s="5" t="n"/>
      <c r="G861" s="13" t="n"/>
      <c r="H861" s="14" t="n"/>
      <c r="I861" s="17" t="n"/>
      <c r="J861" s="17" t="n"/>
      <c r="K861" s="5" t="n"/>
      <c r="L861" s="18">
        <f>IF(OR(A861&amp;""="",NOT(ISNUMBER(H861)),NOT(ISNUMBER(I861))),"",IF(K861="ملغي",0,ROUND(H861*I861,2)))</f>
        <v/>
      </c>
      <c r="M861" s="18">
        <f>IF(L861="","",IF(K861="ملغي",0,ROUND(H861*N(J861),2)))</f>
        <v/>
      </c>
      <c r="N861" s="18">
        <f>IF(L861="","",ROUND(L861-M861,2))</f>
        <v/>
      </c>
      <c r="O861" s="18">
        <f>IF(A861&amp;""="","",SUMIFS('الدفعات'!$C$6:$C$2005,'الدفعات'!$B$6:$B$2005,A861&amp;""))</f>
        <v/>
      </c>
      <c r="P861" s="18">
        <f>IF(L861="","",IF(K861="ملغي","",ROUND(L861-O861,2)))</f>
        <v/>
      </c>
      <c r="Q861" s="6">
        <f>IF(A861&amp;""="","",IF(L861="","بيانات ناقصة",IF(K861="ملغي",IF(O861&gt;0,"ملغي - يُراجع المدفوع","ملغي"),IF(P861&gt;0,IF(O861=0,"لم يدفع","دفع جزءًا"),IF(P861&lt;0,"مدفوع زيادة","مسدد")))))</f>
        <v/>
      </c>
      <c r="R861" s="19">
        <f>IF(OR(A861&amp;""="",NOT(ISNUMBER(G861))),"",G861-'الإعدادات'!$B$4)</f>
        <v/>
      </c>
      <c r="S861" s="6">
        <f>IF(OR(R861="",K861="ملغي"),"",IF(N(P861)&lt;=0,"",IF(R861&lt;0,"سافر وعليه متبقي",IF(R861&lt;='الإعدادات'!$B$5,"سفر قريب ومتبقي",""))))</f>
        <v/>
      </c>
      <c r="T861" s="19">
        <f>IF(ISNUMBER(P861),IF(P861&gt;0,COUNTIFS($P$6:$P$1005,"&gt;"&amp;P861)+COUNTIFS($P$6:P861,P861),""),"")</f>
        <v/>
      </c>
    </row>
    <row r="862">
      <c r="A862" s="5" t="n"/>
      <c r="B862" s="13" t="n"/>
      <c r="C862" s="5" t="n"/>
      <c r="D862" s="16" t="n"/>
      <c r="E862" s="5" t="n"/>
      <c r="F862" s="5" t="n"/>
      <c r="G862" s="13" t="n"/>
      <c r="H862" s="14" t="n"/>
      <c r="I862" s="17" t="n"/>
      <c r="J862" s="17" t="n"/>
      <c r="K862" s="5" t="n"/>
      <c r="L862" s="18">
        <f>IF(OR(A862&amp;""="",NOT(ISNUMBER(H862)),NOT(ISNUMBER(I862))),"",IF(K862="ملغي",0,ROUND(H862*I862,2)))</f>
        <v/>
      </c>
      <c r="M862" s="18">
        <f>IF(L862="","",IF(K862="ملغي",0,ROUND(H862*N(J862),2)))</f>
        <v/>
      </c>
      <c r="N862" s="18">
        <f>IF(L862="","",ROUND(L862-M862,2))</f>
        <v/>
      </c>
      <c r="O862" s="18">
        <f>IF(A862&amp;""="","",SUMIFS('الدفعات'!$C$6:$C$2005,'الدفعات'!$B$6:$B$2005,A862&amp;""))</f>
        <v/>
      </c>
      <c r="P862" s="18">
        <f>IF(L862="","",IF(K862="ملغي","",ROUND(L862-O862,2)))</f>
        <v/>
      </c>
      <c r="Q862" s="6">
        <f>IF(A862&amp;""="","",IF(L862="","بيانات ناقصة",IF(K862="ملغي",IF(O862&gt;0,"ملغي - يُراجع المدفوع","ملغي"),IF(P862&gt;0,IF(O862=0,"لم يدفع","دفع جزءًا"),IF(P862&lt;0,"مدفوع زيادة","مسدد")))))</f>
        <v/>
      </c>
      <c r="R862" s="19">
        <f>IF(OR(A862&amp;""="",NOT(ISNUMBER(G862))),"",G862-'الإعدادات'!$B$4)</f>
        <v/>
      </c>
      <c r="S862" s="6">
        <f>IF(OR(R862="",K862="ملغي"),"",IF(N(P862)&lt;=0,"",IF(R862&lt;0,"سافر وعليه متبقي",IF(R862&lt;='الإعدادات'!$B$5,"سفر قريب ومتبقي",""))))</f>
        <v/>
      </c>
      <c r="T862" s="19">
        <f>IF(ISNUMBER(P862),IF(P862&gt;0,COUNTIFS($P$6:$P$1005,"&gt;"&amp;P862)+COUNTIFS($P$6:P862,P862),""),"")</f>
        <v/>
      </c>
    </row>
    <row r="863">
      <c r="A863" s="5" t="n"/>
      <c r="B863" s="13" t="n"/>
      <c r="C863" s="5" t="n"/>
      <c r="D863" s="16" t="n"/>
      <c r="E863" s="5" t="n"/>
      <c r="F863" s="5" t="n"/>
      <c r="G863" s="13" t="n"/>
      <c r="H863" s="14" t="n"/>
      <c r="I863" s="17" t="n"/>
      <c r="J863" s="17" t="n"/>
      <c r="K863" s="5" t="n"/>
      <c r="L863" s="18">
        <f>IF(OR(A863&amp;""="",NOT(ISNUMBER(H863)),NOT(ISNUMBER(I863))),"",IF(K863="ملغي",0,ROUND(H863*I863,2)))</f>
        <v/>
      </c>
      <c r="M863" s="18">
        <f>IF(L863="","",IF(K863="ملغي",0,ROUND(H863*N(J863),2)))</f>
        <v/>
      </c>
      <c r="N863" s="18">
        <f>IF(L863="","",ROUND(L863-M863,2))</f>
        <v/>
      </c>
      <c r="O863" s="18">
        <f>IF(A863&amp;""="","",SUMIFS('الدفعات'!$C$6:$C$2005,'الدفعات'!$B$6:$B$2005,A863&amp;""))</f>
        <v/>
      </c>
      <c r="P863" s="18">
        <f>IF(L863="","",IF(K863="ملغي","",ROUND(L863-O863,2)))</f>
        <v/>
      </c>
      <c r="Q863" s="6">
        <f>IF(A863&amp;""="","",IF(L863="","بيانات ناقصة",IF(K863="ملغي",IF(O863&gt;0,"ملغي - يُراجع المدفوع","ملغي"),IF(P863&gt;0,IF(O863=0,"لم يدفع","دفع جزءًا"),IF(P863&lt;0,"مدفوع زيادة","مسدد")))))</f>
        <v/>
      </c>
      <c r="R863" s="19">
        <f>IF(OR(A863&amp;""="",NOT(ISNUMBER(G863))),"",G863-'الإعدادات'!$B$4)</f>
        <v/>
      </c>
      <c r="S863" s="6">
        <f>IF(OR(R863="",K863="ملغي"),"",IF(N(P863)&lt;=0,"",IF(R863&lt;0,"سافر وعليه متبقي",IF(R863&lt;='الإعدادات'!$B$5,"سفر قريب ومتبقي",""))))</f>
        <v/>
      </c>
      <c r="T863" s="19">
        <f>IF(ISNUMBER(P863),IF(P863&gt;0,COUNTIFS($P$6:$P$1005,"&gt;"&amp;P863)+COUNTIFS($P$6:P863,P863),""),"")</f>
        <v/>
      </c>
    </row>
    <row r="864">
      <c r="A864" s="5" t="n"/>
      <c r="B864" s="13" t="n"/>
      <c r="C864" s="5" t="n"/>
      <c r="D864" s="16" t="n"/>
      <c r="E864" s="5" t="n"/>
      <c r="F864" s="5" t="n"/>
      <c r="G864" s="13" t="n"/>
      <c r="H864" s="14" t="n"/>
      <c r="I864" s="17" t="n"/>
      <c r="J864" s="17" t="n"/>
      <c r="K864" s="5" t="n"/>
      <c r="L864" s="18">
        <f>IF(OR(A864&amp;""="",NOT(ISNUMBER(H864)),NOT(ISNUMBER(I864))),"",IF(K864="ملغي",0,ROUND(H864*I864,2)))</f>
        <v/>
      </c>
      <c r="M864" s="18">
        <f>IF(L864="","",IF(K864="ملغي",0,ROUND(H864*N(J864),2)))</f>
        <v/>
      </c>
      <c r="N864" s="18">
        <f>IF(L864="","",ROUND(L864-M864,2))</f>
        <v/>
      </c>
      <c r="O864" s="18">
        <f>IF(A864&amp;""="","",SUMIFS('الدفعات'!$C$6:$C$2005,'الدفعات'!$B$6:$B$2005,A864&amp;""))</f>
        <v/>
      </c>
      <c r="P864" s="18">
        <f>IF(L864="","",IF(K864="ملغي","",ROUND(L864-O864,2)))</f>
        <v/>
      </c>
      <c r="Q864" s="6">
        <f>IF(A864&amp;""="","",IF(L864="","بيانات ناقصة",IF(K864="ملغي",IF(O864&gt;0,"ملغي - يُراجع المدفوع","ملغي"),IF(P864&gt;0,IF(O864=0,"لم يدفع","دفع جزءًا"),IF(P864&lt;0,"مدفوع زيادة","مسدد")))))</f>
        <v/>
      </c>
      <c r="R864" s="19">
        <f>IF(OR(A864&amp;""="",NOT(ISNUMBER(G864))),"",G864-'الإعدادات'!$B$4)</f>
        <v/>
      </c>
      <c r="S864" s="6">
        <f>IF(OR(R864="",K864="ملغي"),"",IF(N(P864)&lt;=0,"",IF(R864&lt;0,"سافر وعليه متبقي",IF(R864&lt;='الإعدادات'!$B$5,"سفر قريب ومتبقي",""))))</f>
        <v/>
      </c>
      <c r="T864" s="19">
        <f>IF(ISNUMBER(P864),IF(P864&gt;0,COUNTIFS($P$6:$P$1005,"&gt;"&amp;P864)+COUNTIFS($P$6:P864,P864),""),"")</f>
        <v/>
      </c>
    </row>
    <row r="865">
      <c r="A865" s="5" t="n"/>
      <c r="B865" s="13" t="n"/>
      <c r="C865" s="5" t="n"/>
      <c r="D865" s="16" t="n"/>
      <c r="E865" s="5" t="n"/>
      <c r="F865" s="5" t="n"/>
      <c r="G865" s="13" t="n"/>
      <c r="H865" s="14" t="n"/>
      <c r="I865" s="17" t="n"/>
      <c r="J865" s="17" t="n"/>
      <c r="K865" s="5" t="n"/>
      <c r="L865" s="18">
        <f>IF(OR(A865&amp;""="",NOT(ISNUMBER(H865)),NOT(ISNUMBER(I865))),"",IF(K865="ملغي",0,ROUND(H865*I865,2)))</f>
        <v/>
      </c>
      <c r="M865" s="18">
        <f>IF(L865="","",IF(K865="ملغي",0,ROUND(H865*N(J865),2)))</f>
        <v/>
      </c>
      <c r="N865" s="18">
        <f>IF(L865="","",ROUND(L865-M865,2))</f>
        <v/>
      </c>
      <c r="O865" s="18">
        <f>IF(A865&amp;""="","",SUMIFS('الدفعات'!$C$6:$C$2005,'الدفعات'!$B$6:$B$2005,A865&amp;""))</f>
        <v/>
      </c>
      <c r="P865" s="18">
        <f>IF(L865="","",IF(K865="ملغي","",ROUND(L865-O865,2)))</f>
        <v/>
      </c>
      <c r="Q865" s="6">
        <f>IF(A865&amp;""="","",IF(L865="","بيانات ناقصة",IF(K865="ملغي",IF(O865&gt;0,"ملغي - يُراجع المدفوع","ملغي"),IF(P865&gt;0,IF(O865=0,"لم يدفع","دفع جزءًا"),IF(P865&lt;0,"مدفوع زيادة","مسدد")))))</f>
        <v/>
      </c>
      <c r="R865" s="19">
        <f>IF(OR(A865&amp;""="",NOT(ISNUMBER(G865))),"",G865-'الإعدادات'!$B$4)</f>
        <v/>
      </c>
      <c r="S865" s="6">
        <f>IF(OR(R865="",K865="ملغي"),"",IF(N(P865)&lt;=0,"",IF(R865&lt;0,"سافر وعليه متبقي",IF(R865&lt;='الإعدادات'!$B$5,"سفر قريب ومتبقي",""))))</f>
        <v/>
      </c>
      <c r="T865" s="19">
        <f>IF(ISNUMBER(P865),IF(P865&gt;0,COUNTIFS($P$6:$P$1005,"&gt;"&amp;P865)+COUNTIFS($P$6:P865,P865),""),"")</f>
        <v/>
      </c>
    </row>
    <row r="866">
      <c r="A866" s="5" t="n"/>
      <c r="B866" s="13" t="n"/>
      <c r="C866" s="5" t="n"/>
      <c r="D866" s="16" t="n"/>
      <c r="E866" s="5" t="n"/>
      <c r="F866" s="5" t="n"/>
      <c r="G866" s="13" t="n"/>
      <c r="H866" s="14" t="n"/>
      <c r="I866" s="17" t="n"/>
      <c r="J866" s="17" t="n"/>
      <c r="K866" s="5" t="n"/>
      <c r="L866" s="18">
        <f>IF(OR(A866&amp;""="",NOT(ISNUMBER(H866)),NOT(ISNUMBER(I866))),"",IF(K866="ملغي",0,ROUND(H866*I866,2)))</f>
        <v/>
      </c>
      <c r="M866" s="18">
        <f>IF(L866="","",IF(K866="ملغي",0,ROUND(H866*N(J866),2)))</f>
        <v/>
      </c>
      <c r="N866" s="18">
        <f>IF(L866="","",ROUND(L866-M866,2))</f>
        <v/>
      </c>
      <c r="O866" s="18">
        <f>IF(A866&amp;""="","",SUMIFS('الدفعات'!$C$6:$C$2005,'الدفعات'!$B$6:$B$2005,A866&amp;""))</f>
        <v/>
      </c>
      <c r="P866" s="18">
        <f>IF(L866="","",IF(K866="ملغي","",ROUND(L866-O866,2)))</f>
        <v/>
      </c>
      <c r="Q866" s="6">
        <f>IF(A866&amp;""="","",IF(L866="","بيانات ناقصة",IF(K866="ملغي",IF(O866&gt;0,"ملغي - يُراجع المدفوع","ملغي"),IF(P866&gt;0,IF(O866=0,"لم يدفع","دفع جزءًا"),IF(P866&lt;0,"مدفوع زيادة","مسدد")))))</f>
        <v/>
      </c>
      <c r="R866" s="19">
        <f>IF(OR(A866&amp;""="",NOT(ISNUMBER(G866))),"",G866-'الإعدادات'!$B$4)</f>
        <v/>
      </c>
      <c r="S866" s="6">
        <f>IF(OR(R866="",K866="ملغي"),"",IF(N(P866)&lt;=0,"",IF(R866&lt;0,"سافر وعليه متبقي",IF(R866&lt;='الإعدادات'!$B$5,"سفر قريب ومتبقي",""))))</f>
        <v/>
      </c>
      <c r="T866" s="19">
        <f>IF(ISNUMBER(P866),IF(P866&gt;0,COUNTIFS($P$6:$P$1005,"&gt;"&amp;P866)+COUNTIFS($P$6:P866,P866),""),"")</f>
        <v/>
      </c>
    </row>
    <row r="867">
      <c r="A867" s="5" t="n"/>
      <c r="B867" s="13" t="n"/>
      <c r="C867" s="5" t="n"/>
      <c r="D867" s="16" t="n"/>
      <c r="E867" s="5" t="n"/>
      <c r="F867" s="5" t="n"/>
      <c r="G867" s="13" t="n"/>
      <c r="H867" s="14" t="n"/>
      <c r="I867" s="17" t="n"/>
      <c r="J867" s="17" t="n"/>
      <c r="K867" s="5" t="n"/>
      <c r="L867" s="18">
        <f>IF(OR(A867&amp;""="",NOT(ISNUMBER(H867)),NOT(ISNUMBER(I867))),"",IF(K867="ملغي",0,ROUND(H867*I867,2)))</f>
        <v/>
      </c>
      <c r="M867" s="18">
        <f>IF(L867="","",IF(K867="ملغي",0,ROUND(H867*N(J867),2)))</f>
        <v/>
      </c>
      <c r="N867" s="18">
        <f>IF(L867="","",ROUND(L867-M867,2))</f>
        <v/>
      </c>
      <c r="O867" s="18">
        <f>IF(A867&amp;""="","",SUMIFS('الدفعات'!$C$6:$C$2005,'الدفعات'!$B$6:$B$2005,A867&amp;""))</f>
        <v/>
      </c>
      <c r="P867" s="18">
        <f>IF(L867="","",IF(K867="ملغي","",ROUND(L867-O867,2)))</f>
        <v/>
      </c>
      <c r="Q867" s="6">
        <f>IF(A867&amp;""="","",IF(L867="","بيانات ناقصة",IF(K867="ملغي",IF(O867&gt;0,"ملغي - يُراجع المدفوع","ملغي"),IF(P867&gt;0,IF(O867=0,"لم يدفع","دفع جزءًا"),IF(P867&lt;0,"مدفوع زيادة","مسدد")))))</f>
        <v/>
      </c>
      <c r="R867" s="19">
        <f>IF(OR(A867&amp;""="",NOT(ISNUMBER(G867))),"",G867-'الإعدادات'!$B$4)</f>
        <v/>
      </c>
      <c r="S867" s="6">
        <f>IF(OR(R867="",K867="ملغي"),"",IF(N(P867)&lt;=0,"",IF(R867&lt;0,"سافر وعليه متبقي",IF(R867&lt;='الإعدادات'!$B$5,"سفر قريب ومتبقي",""))))</f>
        <v/>
      </c>
      <c r="T867" s="19">
        <f>IF(ISNUMBER(P867),IF(P867&gt;0,COUNTIFS($P$6:$P$1005,"&gt;"&amp;P867)+COUNTIFS($P$6:P867,P867),""),"")</f>
        <v/>
      </c>
    </row>
    <row r="868">
      <c r="A868" s="5" t="n"/>
      <c r="B868" s="13" t="n"/>
      <c r="C868" s="5" t="n"/>
      <c r="D868" s="16" t="n"/>
      <c r="E868" s="5" t="n"/>
      <c r="F868" s="5" t="n"/>
      <c r="G868" s="13" t="n"/>
      <c r="H868" s="14" t="n"/>
      <c r="I868" s="17" t="n"/>
      <c r="J868" s="17" t="n"/>
      <c r="K868" s="5" t="n"/>
      <c r="L868" s="18">
        <f>IF(OR(A868&amp;""="",NOT(ISNUMBER(H868)),NOT(ISNUMBER(I868))),"",IF(K868="ملغي",0,ROUND(H868*I868,2)))</f>
        <v/>
      </c>
      <c r="M868" s="18">
        <f>IF(L868="","",IF(K868="ملغي",0,ROUND(H868*N(J868),2)))</f>
        <v/>
      </c>
      <c r="N868" s="18">
        <f>IF(L868="","",ROUND(L868-M868,2))</f>
        <v/>
      </c>
      <c r="O868" s="18">
        <f>IF(A868&amp;""="","",SUMIFS('الدفعات'!$C$6:$C$2005,'الدفعات'!$B$6:$B$2005,A868&amp;""))</f>
        <v/>
      </c>
      <c r="P868" s="18">
        <f>IF(L868="","",IF(K868="ملغي","",ROUND(L868-O868,2)))</f>
        <v/>
      </c>
      <c r="Q868" s="6">
        <f>IF(A868&amp;""="","",IF(L868="","بيانات ناقصة",IF(K868="ملغي",IF(O868&gt;0,"ملغي - يُراجع المدفوع","ملغي"),IF(P868&gt;0,IF(O868=0,"لم يدفع","دفع جزءًا"),IF(P868&lt;0,"مدفوع زيادة","مسدد")))))</f>
        <v/>
      </c>
      <c r="R868" s="19">
        <f>IF(OR(A868&amp;""="",NOT(ISNUMBER(G868))),"",G868-'الإعدادات'!$B$4)</f>
        <v/>
      </c>
      <c r="S868" s="6">
        <f>IF(OR(R868="",K868="ملغي"),"",IF(N(P868)&lt;=0,"",IF(R868&lt;0,"سافر وعليه متبقي",IF(R868&lt;='الإعدادات'!$B$5,"سفر قريب ومتبقي",""))))</f>
        <v/>
      </c>
      <c r="T868" s="19">
        <f>IF(ISNUMBER(P868),IF(P868&gt;0,COUNTIFS($P$6:$P$1005,"&gt;"&amp;P868)+COUNTIFS($P$6:P868,P868),""),"")</f>
        <v/>
      </c>
    </row>
    <row r="869">
      <c r="A869" s="5" t="n"/>
      <c r="B869" s="13" t="n"/>
      <c r="C869" s="5" t="n"/>
      <c r="D869" s="16" t="n"/>
      <c r="E869" s="5" t="n"/>
      <c r="F869" s="5" t="n"/>
      <c r="G869" s="13" t="n"/>
      <c r="H869" s="14" t="n"/>
      <c r="I869" s="17" t="n"/>
      <c r="J869" s="17" t="n"/>
      <c r="K869" s="5" t="n"/>
      <c r="L869" s="18">
        <f>IF(OR(A869&amp;""="",NOT(ISNUMBER(H869)),NOT(ISNUMBER(I869))),"",IF(K869="ملغي",0,ROUND(H869*I869,2)))</f>
        <v/>
      </c>
      <c r="M869" s="18">
        <f>IF(L869="","",IF(K869="ملغي",0,ROUND(H869*N(J869),2)))</f>
        <v/>
      </c>
      <c r="N869" s="18">
        <f>IF(L869="","",ROUND(L869-M869,2))</f>
        <v/>
      </c>
      <c r="O869" s="18">
        <f>IF(A869&amp;""="","",SUMIFS('الدفعات'!$C$6:$C$2005,'الدفعات'!$B$6:$B$2005,A869&amp;""))</f>
        <v/>
      </c>
      <c r="P869" s="18">
        <f>IF(L869="","",IF(K869="ملغي","",ROUND(L869-O869,2)))</f>
        <v/>
      </c>
      <c r="Q869" s="6">
        <f>IF(A869&amp;""="","",IF(L869="","بيانات ناقصة",IF(K869="ملغي",IF(O869&gt;0,"ملغي - يُراجع المدفوع","ملغي"),IF(P869&gt;0,IF(O869=0,"لم يدفع","دفع جزءًا"),IF(P869&lt;0,"مدفوع زيادة","مسدد")))))</f>
        <v/>
      </c>
      <c r="R869" s="19">
        <f>IF(OR(A869&amp;""="",NOT(ISNUMBER(G869))),"",G869-'الإعدادات'!$B$4)</f>
        <v/>
      </c>
      <c r="S869" s="6">
        <f>IF(OR(R869="",K869="ملغي"),"",IF(N(P869)&lt;=0,"",IF(R869&lt;0,"سافر وعليه متبقي",IF(R869&lt;='الإعدادات'!$B$5,"سفر قريب ومتبقي",""))))</f>
        <v/>
      </c>
      <c r="T869" s="19">
        <f>IF(ISNUMBER(P869),IF(P869&gt;0,COUNTIFS($P$6:$P$1005,"&gt;"&amp;P869)+COUNTIFS($P$6:P869,P869),""),"")</f>
        <v/>
      </c>
    </row>
    <row r="870">
      <c r="A870" s="5" t="n"/>
      <c r="B870" s="13" t="n"/>
      <c r="C870" s="5" t="n"/>
      <c r="D870" s="16" t="n"/>
      <c r="E870" s="5" t="n"/>
      <c r="F870" s="5" t="n"/>
      <c r="G870" s="13" t="n"/>
      <c r="H870" s="14" t="n"/>
      <c r="I870" s="17" t="n"/>
      <c r="J870" s="17" t="n"/>
      <c r="K870" s="5" t="n"/>
      <c r="L870" s="18">
        <f>IF(OR(A870&amp;""="",NOT(ISNUMBER(H870)),NOT(ISNUMBER(I870))),"",IF(K870="ملغي",0,ROUND(H870*I870,2)))</f>
        <v/>
      </c>
      <c r="M870" s="18">
        <f>IF(L870="","",IF(K870="ملغي",0,ROUND(H870*N(J870),2)))</f>
        <v/>
      </c>
      <c r="N870" s="18">
        <f>IF(L870="","",ROUND(L870-M870,2))</f>
        <v/>
      </c>
      <c r="O870" s="18">
        <f>IF(A870&amp;""="","",SUMIFS('الدفعات'!$C$6:$C$2005,'الدفعات'!$B$6:$B$2005,A870&amp;""))</f>
        <v/>
      </c>
      <c r="P870" s="18">
        <f>IF(L870="","",IF(K870="ملغي","",ROUND(L870-O870,2)))</f>
        <v/>
      </c>
      <c r="Q870" s="6">
        <f>IF(A870&amp;""="","",IF(L870="","بيانات ناقصة",IF(K870="ملغي",IF(O870&gt;0,"ملغي - يُراجع المدفوع","ملغي"),IF(P870&gt;0,IF(O870=0,"لم يدفع","دفع جزءًا"),IF(P870&lt;0,"مدفوع زيادة","مسدد")))))</f>
        <v/>
      </c>
      <c r="R870" s="19">
        <f>IF(OR(A870&amp;""="",NOT(ISNUMBER(G870))),"",G870-'الإعدادات'!$B$4)</f>
        <v/>
      </c>
      <c r="S870" s="6">
        <f>IF(OR(R870="",K870="ملغي"),"",IF(N(P870)&lt;=0,"",IF(R870&lt;0,"سافر وعليه متبقي",IF(R870&lt;='الإعدادات'!$B$5,"سفر قريب ومتبقي",""))))</f>
        <v/>
      </c>
      <c r="T870" s="19">
        <f>IF(ISNUMBER(P870),IF(P870&gt;0,COUNTIFS($P$6:$P$1005,"&gt;"&amp;P870)+COUNTIFS($P$6:P870,P870),""),"")</f>
        <v/>
      </c>
    </row>
    <row r="871">
      <c r="A871" s="5" t="n"/>
      <c r="B871" s="13" t="n"/>
      <c r="C871" s="5" t="n"/>
      <c r="D871" s="16" t="n"/>
      <c r="E871" s="5" t="n"/>
      <c r="F871" s="5" t="n"/>
      <c r="G871" s="13" t="n"/>
      <c r="H871" s="14" t="n"/>
      <c r="I871" s="17" t="n"/>
      <c r="J871" s="17" t="n"/>
      <c r="K871" s="5" t="n"/>
      <c r="L871" s="18">
        <f>IF(OR(A871&amp;""="",NOT(ISNUMBER(H871)),NOT(ISNUMBER(I871))),"",IF(K871="ملغي",0,ROUND(H871*I871,2)))</f>
        <v/>
      </c>
      <c r="M871" s="18">
        <f>IF(L871="","",IF(K871="ملغي",0,ROUND(H871*N(J871),2)))</f>
        <v/>
      </c>
      <c r="N871" s="18">
        <f>IF(L871="","",ROUND(L871-M871,2))</f>
        <v/>
      </c>
      <c r="O871" s="18">
        <f>IF(A871&amp;""="","",SUMIFS('الدفعات'!$C$6:$C$2005,'الدفعات'!$B$6:$B$2005,A871&amp;""))</f>
        <v/>
      </c>
      <c r="P871" s="18">
        <f>IF(L871="","",IF(K871="ملغي","",ROUND(L871-O871,2)))</f>
        <v/>
      </c>
      <c r="Q871" s="6">
        <f>IF(A871&amp;""="","",IF(L871="","بيانات ناقصة",IF(K871="ملغي",IF(O871&gt;0,"ملغي - يُراجع المدفوع","ملغي"),IF(P871&gt;0,IF(O871=0,"لم يدفع","دفع جزءًا"),IF(P871&lt;0,"مدفوع زيادة","مسدد")))))</f>
        <v/>
      </c>
      <c r="R871" s="19">
        <f>IF(OR(A871&amp;""="",NOT(ISNUMBER(G871))),"",G871-'الإعدادات'!$B$4)</f>
        <v/>
      </c>
      <c r="S871" s="6">
        <f>IF(OR(R871="",K871="ملغي"),"",IF(N(P871)&lt;=0,"",IF(R871&lt;0,"سافر وعليه متبقي",IF(R871&lt;='الإعدادات'!$B$5,"سفر قريب ومتبقي",""))))</f>
        <v/>
      </c>
      <c r="T871" s="19">
        <f>IF(ISNUMBER(P871),IF(P871&gt;0,COUNTIFS($P$6:$P$1005,"&gt;"&amp;P871)+COUNTIFS($P$6:P871,P871),""),"")</f>
        <v/>
      </c>
    </row>
    <row r="872">
      <c r="A872" s="5" t="n"/>
      <c r="B872" s="13" t="n"/>
      <c r="C872" s="5" t="n"/>
      <c r="D872" s="16" t="n"/>
      <c r="E872" s="5" t="n"/>
      <c r="F872" s="5" t="n"/>
      <c r="G872" s="13" t="n"/>
      <c r="H872" s="14" t="n"/>
      <c r="I872" s="17" t="n"/>
      <c r="J872" s="17" t="n"/>
      <c r="K872" s="5" t="n"/>
      <c r="L872" s="18">
        <f>IF(OR(A872&amp;""="",NOT(ISNUMBER(H872)),NOT(ISNUMBER(I872))),"",IF(K872="ملغي",0,ROUND(H872*I872,2)))</f>
        <v/>
      </c>
      <c r="M872" s="18">
        <f>IF(L872="","",IF(K872="ملغي",0,ROUND(H872*N(J872),2)))</f>
        <v/>
      </c>
      <c r="N872" s="18">
        <f>IF(L872="","",ROUND(L872-M872,2))</f>
        <v/>
      </c>
      <c r="O872" s="18">
        <f>IF(A872&amp;""="","",SUMIFS('الدفعات'!$C$6:$C$2005,'الدفعات'!$B$6:$B$2005,A872&amp;""))</f>
        <v/>
      </c>
      <c r="P872" s="18">
        <f>IF(L872="","",IF(K872="ملغي","",ROUND(L872-O872,2)))</f>
        <v/>
      </c>
      <c r="Q872" s="6">
        <f>IF(A872&amp;""="","",IF(L872="","بيانات ناقصة",IF(K872="ملغي",IF(O872&gt;0,"ملغي - يُراجع المدفوع","ملغي"),IF(P872&gt;0,IF(O872=0,"لم يدفع","دفع جزءًا"),IF(P872&lt;0,"مدفوع زيادة","مسدد")))))</f>
        <v/>
      </c>
      <c r="R872" s="19">
        <f>IF(OR(A872&amp;""="",NOT(ISNUMBER(G872))),"",G872-'الإعدادات'!$B$4)</f>
        <v/>
      </c>
      <c r="S872" s="6">
        <f>IF(OR(R872="",K872="ملغي"),"",IF(N(P872)&lt;=0,"",IF(R872&lt;0,"سافر وعليه متبقي",IF(R872&lt;='الإعدادات'!$B$5,"سفر قريب ومتبقي",""))))</f>
        <v/>
      </c>
      <c r="T872" s="19">
        <f>IF(ISNUMBER(P872),IF(P872&gt;0,COUNTIFS($P$6:$P$1005,"&gt;"&amp;P872)+COUNTIFS($P$6:P872,P872),""),"")</f>
        <v/>
      </c>
    </row>
    <row r="873">
      <c r="A873" s="5" t="n"/>
      <c r="B873" s="13" t="n"/>
      <c r="C873" s="5" t="n"/>
      <c r="D873" s="16" t="n"/>
      <c r="E873" s="5" t="n"/>
      <c r="F873" s="5" t="n"/>
      <c r="G873" s="13" t="n"/>
      <c r="H873" s="14" t="n"/>
      <c r="I873" s="17" t="n"/>
      <c r="J873" s="17" t="n"/>
      <c r="K873" s="5" t="n"/>
      <c r="L873" s="18">
        <f>IF(OR(A873&amp;""="",NOT(ISNUMBER(H873)),NOT(ISNUMBER(I873))),"",IF(K873="ملغي",0,ROUND(H873*I873,2)))</f>
        <v/>
      </c>
      <c r="M873" s="18">
        <f>IF(L873="","",IF(K873="ملغي",0,ROUND(H873*N(J873),2)))</f>
        <v/>
      </c>
      <c r="N873" s="18">
        <f>IF(L873="","",ROUND(L873-M873,2))</f>
        <v/>
      </c>
      <c r="O873" s="18">
        <f>IF(A873&amp;""="","",SUMIFS('الدفعات'!$C$6:$C$2005,'الدفعات'!$B$6:$B$2005,A873&amp;""))</f>
        <v/>
      </c>
      <c r="P873" s="18">
        <f>IF(L873="","",IF(K873="ملغي","",ROUND(L873-O873,2)))</f>
        <v/>
      </c>
      <c r="Q873" s="6">
        <f>IF(A873&amp;""="","",IF(L873="","بيانات ناقصة",IF(K873="ملغي",IF(O873&gt;0,"ملغي - يُراجع المدفوع","ملغي"),IF(P873&gt;0,IF(O873=0,"لم يدفع","دفع جزءًا"),IF(P873&lt;0,"مدفوع زيادة","مسدد")))))</f>
        <v/>
      </c>
      <c r="R873" s="19">
        <f>IF(OR(A873&amp;""="",NOT(ISNUMBER(G873))),"",G873-'الإعدادات'!$B$4)</f>
        <v/>
      </c>
      <c r="S873" s="6">
        <f>IF(OR(R873="",K873="ملغي"),"",IF(N(P873)&lt;=0,"",IF(R873&lt;0,"سافر وعليه متبقي",IF(R873&lt;='الإعدادات'!$B$5,"سفر قريب ومتبقي",""))))</f>
        <v/>
      </c>
      <c r="T873" s="19">
        <f>IF(ISNUMBER(P873),IF(P873&gt;0,COUNTIFS($P$6:$P$1005,"&gt;"&amp;P873)+COUNTIFS($P$6:P873,P873),""),"")</f>
        <v/>
      </c>
    </row>
    <row r="874">
      <c r="A874" s="5" t="n"/>
      <c r="B874" s="13" t="n"/>
      <c r="C874" s="5" t="n"/>
      <c r="D874" s="16" t="n"/>
      <c r="E874" s="5" t="n"/>
      <c r="F874" s="5" t="n"/>
      <c r="G874" s="13" t="n"/>
      <c r="H874" s="14" t="n"/>
      <c r="I874" s="17" t="n"/>
      <c r="J874" s="17" t="n"/>
      <c r="K874" s="5" t="n"/>
      <c r="L874" s="18">
        <f>IF(OR(A874&amp;""="",NOT(ISNUMBER(H874)),NOT(ISNUMBER(I874))),"",IF(K874="ملغي",0,ROUND(H874*I874,2)))</f>
        <v/>
      </c>
      <c r="M874" s="18">
        <f>IF(L874="","",IF(K874="ملغي",0,ROUND(H874*N(J874),2)))</f>
        <v/>
      </c>
      <c r="N874" s="18">
        <f>IF(L874="","",ROUND(L874-M874,2))</f>
        <v/>
      </c>
      <c r="O874" s="18">
        <f>IF(A874&amp;""="","",SUMIFS('الدفعات'!$C$6:$C$2005,'الدفعات'!$B$6:$B$2005,A874&amp;""))</f>
        <v/>
      </c>
      <c r="P874" s="18">
        <f>IF(L874="","",IF(K874="ملغي","",ROUND(L874-O874,2)))</f>
        <v/>
      </c>
      <c r="Q874" s="6">
        <f>IF(A874&amp;""="","",IF(L874="","بيانات ناقصة",IF(K874="ملغي",IF(O874&gt;0,"ملغي - يُراجع المدفوع","ملغي"),IF(P874&gt;0,IF(O874=0,"لم يدفع","دفع جزءًا"),IF(P874&lt;0,"مدفوع زيادة","مسدد")))))</f>
        <v/>
      </c>
      <c r="R874" s="19">
        <f>IF(OR(A874&amp;""="",NOT(ISNUMBER(G874))),"",G874-'الإعدادات'!$B$4)</f>
        <v/>
      </c>
      <c r="S874" s="6">
        <f>IF(OR(R874="",K874="ملغي"),"",IF(N(P874)&lt;=0,"",IF(R874&lt;0,"سافر وعليه متبقي",IF(R874&lt;='الإعدادات'!$B$5,"سفر قريب ومتبقي",""))))</f>
        <v/>
      </c>
      <c r="T874" s="19">
        <f>IF(ISNUMBER(P874),IF(P874&gt;0,COUNTIFS($P$6:$P$1005,"&gt;"&amp;P874)+COUNTIFS($P$6:P874,P874),""),"")</f>
        <v/>
      </c>
    </row>
    <row r="875">
      <c r="A875" s="5" t="n"/>
      <c r="B875" s="13" t="n"/>
      <c r="C875" s="5" t="n"/>
      <c r="D875" s="16" t="n"/>
      <c r="E875" s="5" t="n"/>
      <c r="F875" s="5" t="n"/>
      <c r="G875" s="13" t="n"/>
      <c r="H875" s="14" t="n"/>
      <c r="I875" s="17" t="n"/>
      <c r="J875" s="17" t="n"/>
      <c r="K875" s="5" t="n"/>
      <c r="L875" s="18">
        <f>IF(OR(A875&amp;""="",NOT(ISNUMBER(H875)),NOT(ISNUMBER(I875))),"",IF(K875="ملغي",0,ROUND(H875*I875,2)))</f>
        <v/>
      </c>
      <c r="M875" s="18">
        <f>IF(L875="","",IF(K875="ملغي",0,ROUND(H875*N(J875),2)))</f>
        <v/>
      </c>
      <c r="N875" s="18">
        <f>IF(L875="","",ROUND(L875-M875,2))</f>
        <v/>
      </c>
      <c r="O875" s="18">
        <f>IF(A875&amp;""="","",SUMIFS('الدفعات'!$C$6:$C$2005,'الدفعات'!$B$6:$B$2005,A875&amp;""))</f>
        <v/>
      </c>
      <c r="P875" s="18">
        <f>IF(L875="","",IF(K875="ملغي","",ROUND(L875-O875,2)))</f>
        <v/>
      </c>
      <c r="Q875" s="6">
        <f>IF(A875&amp;""="","",IF(L875="","بيانات ناقصة",IF(K875="ملغي",IF(O875&gt;0,"ملغي - يُراجع المدفوع","ملغي"),IF(P875&gt;0,IF(O875=0,"لم يدفع","دفع جزءًا"),IF(P875&lt;0,"مدفوع زيادة","مسدد")))))</f>
        <v/>
      </c>
      <c r="R875" s="19">
        <f>IF(OR(A875&amp;""="",NOT(ISNUMBER(G875))),"",G875-'الإعدادات'!$B$4)</f>
        <v/>
      </c>
      <c r="S875" s="6">
        <f>IF(OR(R875="",K875="ملغي"),"",IF(N(P875)&lt;=0,"",IF(R875&lt;0,"سافر وعليه متبقي",IF(R875&lt;='الإعدادات'!$B$5,"سفر قريب ومتبقي",""))))</f>
        <v/>
      </c>
      <c r="T875" s="19">
        <f>IF(ISNUMBER(P875),IF(P875&gt;0,COUNTIFS($P$6:$P$1005,"&gt;"&amp;P875)+COUNTIFS($P$6:P875,P875),""),"")</f>
        <v/>
      </c>
    </row>
    <row r="876">
      <c r="A876" s="5" t="n"/>
      <c r="B876" s="13" t="n"/>
      <c r="C876" s="5" t="n"/>
      <c r="D876" s="16" t="n"/>
      <c r="E876" s="5" t="n"/>
      <c r="F876" s="5" t="n"/>
      <c r="G876" s="13" t="n"/>
      <c r="H876" s="14" t="n"/>
      <c r="I876" s="17" t="n"/>
      <c r="J876" s="17" t="n"/>
      <c r="K876" s="5" t="n"/>
      <c r="L876" s="18">
        <f>IF(OR(A876&amp;""="",NOT(ISNUMBER(H876)),NOT(ISNUMBER(I876))),"",IF(K876="ملغي",0,ROUND(H876*I876,2)))</f>
        <v/>
      </c>
      <c r="M876" s="18">
        <f>IF(L876="","",IF(K876="ملغي",0,ROUND(H876*N(J876),2)))</f>
        <v/>
      </c>
      <c r="N876" s="18">
        <f>IF(L876="","",ROUND(L876-M876,2))</f>
        <v/>
      </c>
      <c r="O876" s="18">
        <f>IF(A876&amp;""="","",SUMIFS('الدفعات'!$C$6:$C$2005,'الدفعات'!$B$6:$B$2005,A876&amp;""))</f>
        <v/>
      </c>
      <c r="P876" s="18">
        <f>IF(L876="","",IF(K876="ملغي","",ROUND(L876-O876,2)))</f>
        <v/>
      </c>
      <c r="Q876" s="6">
        <f>IF(A876&amp;""="","",IF(L876="","بيانات ناقصة",IF(K876="ملغي",IF(O876&gt;0,"ملغي - يُراجع المدفوع","ملغي"),IF(P876&gt;0,IF(O876=0,"لم يدفع","دفع جزءًا"),IF(P876&lt;0,"مدفوع زيادة","مسدد")))))</f>
        <v/>
      </c>
      <c r="R876" s="19">
        <f>IF(OR(A876&amp;""="",NOT(ISNUMBER(G876))),"",G876-'الإعدادات'!$B$4)</f>
        <v/>
      </c>
      <c r="S876" s="6">
        <f>IF(OR(R876="",K876="ملغي"),"",IF(N(P876)&lt;=0,"",IF(R876&lt;0,"سافر وعليه متبقي",IF(R876&lt;='الإعدادات'!$B$5,"سفر قريب ومتبقي",""))))</f>
        <v/>
      </c>
      <c r="T876" s="19">
        <f>IF(ISNUMBER(P876),IF(P876&gt;0,COUNTIFS($P$6:$P$1005,"&gt;"&amp;P876)+COUNTIFS($P$6:P876,P876),""),"")</f>
        <v/>
      </c>
    </row>
    <row r="877">
      <c r="A877" s="5" t="n"/>
      <c r="B877" s="13" t="n"/>
      <c r="C877" s="5" t="n"/>
      <c r="D877" s="16" t="n"/>
      <c r="E877" s="5" t="n"/>
      <c r="F877" s="5" t="n"/>
      <c r="G877" s="13" t="n"/>
      <c r="H877" s="14" t="n"/>
      <c r="I877" s="17" t="n"/>
      <c r="J877" s="17" t="n"/>
      <c r="K877" s="5" t="n"/>
      <c r="L877" s="18">
        <f>IF(OR(A877&amp;""="",NOT(ISNUMBER(H877)),NOT(ISNUMBER(I877))),"",IF(K877="ملغي",0,ROUND(H877*I877,2)))</f>
        <v/>
      </c>
      <c r="M877" s="18">
        <f>IF(L877="","",IF(K877="ملغي",0,ROUND(H877*N(J877),2)))</f>
        <v/>
      </c>
      <c r="N877" s="18">
        <f>IF(L877="","",ROUND(L877-M877,2))</f>
        <v/>
      </c>
      <c r="O877" s="18">
        <f>IF(A877&amp;""="","",SUMIFS('الدفعات'!$C$6:$C$2005,'الدفعات'!$B$6:$B$2005,A877&amp;""))</f>
        <v/>
      </c>
      <c r="P877" s="18">
        <f>IF(L877="","",IF(K877="ملغي","",ROUND(L877-O877,2)))</f>
        <v/>
      </c>
      <c r="Q877" s="6">
        <f>IF(A877&amp;""="","",IF(L877="","بيانات ناقصة",IF(K877="ملغي",IF(O877&gt;0,"ملغي - يُراجع المدفوع","ملغي"),IF(P877&gt;0,IF(O877=0,"لم يدفع","دفع جزءًا"),IF(P877&lt;0,"مدفوع زيادة","مسدد")))))</f>
        <v/>
      </c>
      <c r="R877" s="19">
        <f>IF(OR(A877&amp;""="",NOT(ISNUMBER(G877))),"",G877-'الإعدادات'!$B$4)</f>
        <v/>
      </c>
      <c r="S877" s="6">
        <f>IF(OR(R877="",K877="ملغي"),"",IF(N(P877)&lt;=0,"",IF(R877&lt;0,"سافر وعليه متبقي",IF(R877&lt;='الإعدادات'!$B$5,"سفر قريب ومتبقي",""))))</f>
        <v/>
      </c>
      <c r="T877" s="19">
        <f>IF(ISNUMBER(P877),IF(P877&gt;0,COUNTIFS($P$6:$P$1005,"&gt;"&amp;P877)+COUNTIFS($P$6:P877,P877),""),"")</f>
        <v/>
      </c>
    </row>
    <row r="878">
      <c r="A878" s="5" t="n"/>
      <c r="B878" s="13" t="n"/>
      <c r="C878" s="5" t="n"/>
      <c r="D878" s="16" t="n"/>
      <c r="E878" s="5" t="n"/>
      <c r="F878" s="5" t="n"/>
      <c r="G878" s="13" t="n"/>
      <c r="H878" s="14" t="n"/>
      <c r="I878" s="17" t="n"/>
      <c r="J878" s="17" t="n"/>
      <c r="K878" s="5" t="n"/>
      <c r="L878" s="18">
        <f>IF(OR(A878&amp;""="",NOT(ISNUMBER(H878)),NOT(ISNUMBER(I878))),"",IF(K878="ملغي",0,ROUND(H878*I878,2)))</f>
        <v/>
      </c>
      <c r="M878" s="18">
        <f>IF(L878="","",IF(K878="ملغي",0,ROUND(H878*N(J878),2)))</f>
        <v/>
      </c>
      <c r="N878" s="18">
        <f>IF(L878="","",ROUND(L878-M878,2))</f>
        <v/>
      </c>
      <c r="O878" s="18">
        <f>IF(A878&amp;""="","",SUMIFS('الدفعات'!$C$6:$C$2005,'الدفعات'!$B$6:$B$2005,A878&amp;""))</f>
        <v/>
      </c>
      <c r="P878" s="18">
        <f>IF(L878="","",IF(K878="ملغي","",ROUND(L878-O878,2)))</f>
        <v/>
      </c>
      <c r="Q878" s="6">
        <f>IF(A878&amp;""="","",IF(L878="","بيانات ناقصة",IF(K878="ملغي",IF(O878&gt;0,"ملغي - يُراجع المدفوع","ملغي"),IF(P878&gt;0,IF(O878=0,"لم يدفع","دفع جزءًا"),IF(P878&lt;0,"مدفوع زيادة","مسدد")))))</f>
        <v/>
      </c>
      <c r="R878" s="19">
        <f>IF(OR(A878&amp;""="",NOT(ISNUMBER(G878))),"",G878-'الإعدادات'!$B$4)</f>
        <v/>
      </c>
      <c r="S878" s="6">
        <f>IF(OR(R878="",K878="ملغي"),"",IF(N(P878)&lt;=0,"",IF(R878&lt;0,"سافر وعليه متبقي",IF(R878&lt;='الإعدادات'!$B$5,"سفر قريب ومتبقي",""))))</f>
        <v/>
      </c>
      <c r="T878" s="19">
        <f>IF(ISNUMBER(P878),IF(P878&gt;0,COUNTIFS($P$6:$P$1005,"&gt;"&amp;P878)+COUNTIFS($P$6:P878,P878),""),"")</f>
        <v/>
      </c>
    </row>
    <row r="879">
      <c r="A879" s="5" t="n"/>
      <c r="B879" s="13" t="n"/>
      <c r="C879" s="5" t="n"/>
      <c r="D879" s="16" t="n"/>
      <c r="E879" s="5" t="n"/>
      <c r="F879" s="5" t="n"/>
      <c r="G879" s="13" t="n"/>
      <c r="H879" s="14" t="n"/>
      <c r="I879" s="17" t="n"/>
      <c r="J879" s="17" t="n"/>
      <c r="K879" s="5" t="n"/>
      <c r="L879" s="18">
        <f>IF(OR(A879&amp;""="",NOT(ISNUMBER(H879)),NOT(ISNUMBER(I879))),"",IF(K879="ملغي",0,ROUND(H879*I879,2)))</f>
        <v/>
      </c>
      <c r="M879" s="18">
        <f>IF(L879="","",IF(K879="ملغي",0,ROUND(H879*N(J879),2)))</f>
        <v/>
      </c>
      <c r="N879" s="18">
        <f>IF(L879="","",ROUND(L879-M879,2))</f>
        <v/>
      </c>
      <c r="O879" s="18">
        <f>IF(A879&amp;""="","",SUMIFS('الدفعات'!$C$6:$C$2005,'الدفعات'!$B$6:$B$2005,A879&amp;""))</f>
        <v/>
      </c>
      <c r="P879" s="18">
        <f>IF(L879="","",IF(K879="ملغي","",ROUND(L879-O879,2)))</f>
        <v/>
      </c>
      <c r="Q879" s="6">
        <f>IF(A879&amp;""="","",IF(L879="","بيانات ناقصة",IF(K879="ملغي",IF(O879&gt;0,"ملغي - يُراجع المدفوع","ملغي"),IF(P879&gt;0,IF(O879=0,"لم يدفع","دفع جزءًا"),IF(P879&lt;0,"مدفوع زيادة","مسدد")))))</f>
        <v/>
      </c>
      <c r="R879" s="19">
        <f>IF(OR(A879&amp;""="",NOT(ISNUMBER(G879))),"",G879-'الإعدادات'!$B$4)</f>
        <v/>
      </c>
      <c r="S879" s="6">
        <f>IF(OR(R879="",K879="ملغي"),"",IF(N(P879)&lt;=0,"",IF(R879&lt;0,"سافر وعليه متبقي",IF(R879&lt;='الإعدادات'!$B$5,"سفر قريب ومتبقي",""))))</f>
        <v/>
      </c>
      <c r="T879" s="19">
        <f>IF(ISNUMBER(P879),IF(P879&gt;0,COUNTIFS($P$6:$P$1005,"&gt;"&amp;P879)+COUNTIFS($P$6:P879,P879),""),"")</f>
        <v/>
      </c>
    </row>
    <row r="880">
      <c r="A880" s="5" t="n"/>
      <c r="B880" s="13" t="n"/>
      <c r="C880" s="5" t="n"/>
      <c r="D880" s="16" t="n"/>
      <c r="E880" s="5" t="n"/>
      <c r="F880" s="5" t="n"/>
      <c r="G880" s="13" t="n"/>
      <c r="H880" s="14" t="n"/>
      <c r="I880" s="17" t="n"/>
      <c r="J880" s="17" t="n"/>
      <c r="K880" s="5" t="n"/>
      <c r="L880" s="18">
        <f>IF(OR(A880&amp;""="",NOT(ISNUMBER(H880)),NOT(ISNUMBER(I880))),"",IF(K880="ملغي",0,ROUND(H880*I880,2)))</f>
        <v/>
      </c>
      <c r="M880" s="18">
        <f>IF(L880="","",IF(K880="ملغي",0,ROUND(H880*N(J880),2)))</f>
        <v/>
      </c>
      <c r="N880" s="18">
        <f>IF(L880="","",ROUND(L880-M880,2))</f>
        <v/>
      </c>
      <c r="O880" s="18">
        <f>IF(A880&amp;""="","",SUMIFS('الدفعات'!$C$6:$C$2005,'الدفعات'!$B$6:$B$2005,A880&amp;""))</f>
        <v/>
      </c>
      <c r="P880" s="18">
        <f>IF(L880="","",IF(K880="ملغي","",ROUND(L880-O880,2)))</f>
        <v/>
      </c>
      <c r="Q880" s="6">
        <f>IF(A880&amp;""="","",IF(L880="","بيانات ناقصة",IF(K880="ملغي",IF(O880&gt;0,"ملغي - يُراجع المدفوع","ملغي"),IF(P880&gt;0,IF(O880=0,"لم يدفع","دفع جزءًا"),IF(P880&lt;0,"مدفوع زيادة","مسدد")))))</f>
        <v/>
      </c>
      <c r="R880" s="19">
        <f>IF(OR(A880&amp;""="",NOT(ISNUMBER(G880))),"",G880-'الإعدادات'!$B$4)</f>
        <v/>
      </c>
      <c r="S880" s="6">
        <f>IF(OR(R880="",K880="ملغي"),"",IF(N(P880)&lt;=0,"",IF(R880&lt;0,"سافر وعليه متبقي",IF(R880&lt;='الإعدادات'!$B$5,"سفر قريب ومتبقي",""))))</f>
        <v/>
      </c>
      <c r="T880" s="19">
        <f>IF(ISNUMBER(P880),IF(P880&gt;0,COUNTIFS($P$6:$P$1005,"&gt;"&amp;P880)+COUNTIFS($P$6:P880,P880),""),"")</f>
        <v/>
      </c>
    </row>
    <row r="881">
      <c r="A881" s="5" t="n"/>
      <c r="B881" s="13" t="n"/>
      <c r="C881" s="5" t="n"/>
      <c r="D881" s="16" t="n"/>
      <c r="E881" s="5" t="n"/>
      <c r="F881" s="5" t="n"/>
      <c r="G881" s="13" t="n"/>
      <c r="H881" s="14" t="n"/>
      <c r="I881" s="17" t="n"/>
      <c r="J881" s="17" t="n"/>
      <c r="K881" s="5" t="n"/>
      <c r="L881" s="18">
        <f>IF(OR(A881&amp;""="",NOT(ISNUMBER(H881)),NOT(ISNUMBER(I881))),"",IF(K881="ملغي",0,ROUND(H881*I881,2)))</f>
        <v/>
      </c>
      <c r="M881" s="18">
        <f>IF(L881="","",IF(K881="ملغي",0,ROUND(H881*N(J881),2)))</f>
        <v/>
      </c>
      <c r="N881" s="18">
        <f>IF(L881="","",ROUND(L881-M881,2))</f>
        <v/>
      </c>
      <c r="O881" s="18">
        <f>IF(A881&amp;""="","",SUMIFS('الدفعات'!$C$6:$C$2005,'الدفعات'!$B$6:$B$2005,A881&amp;""))</f>
        <v/>
      </c>
      <c r="P881" s="18">
        <f>IF(L881="","",IF(K881="ملغي","",ROUND(L881-O881,2)))</f>
        <v/>
      </c>
      <c r="Q881" s="6">
        <f>IF(A881&amp;""="","",IF(L881="","بيانات ناقصة",IF(K881="ملغي",IF(O881&gt;0,"ملغي - يُراجع المدفوع","ملغي"),IF(P881&gt;0,IF(O881=0,"لم يدفع","دفع جزءًا"),IF(P881&lt;0,"مدفوع زيادة","مسدد")))))</f>
        <v/>
      </c>
      <c r="R881" s="19">
        <f>IF(OR(A881&amp;""="",NOT(ISNUMBER(G881))),"",G881-'الإعدادات'!$B$4)</f>
        <v/>
      </c>
      <c r="S881" s="6">
        <f>IF(OR(R881="",K881="ملغي"),"",IF(N(P881)&lt;=0,"",IF(R881&lt;0,"سافر وعليه متبقي",IF(R881&lt;='الإعدادات'!$B$5,"سفر قريب ومتبقي",""))))</f>
        <v/>
      </c>
      <c r="T881" s="19">
        <f>IF(ISNUMBER(P881),IF(P881&gt;0,COUNTIFS($P$6:$P$1005,"&gt;"&amp;P881)+COUNTIFS($P$6:P881,P881),""),"")</f>
        <v/>
      </c>
    </row>
    <row r="882">
      <c r="A882" s="5" t="n"/>
      <c r="B882" s="13" t="n"/>
      <c r="C882" s="5" t="n"/>
      <c r="D882" s="16" t="n"/>
      <c r="E882" s="5" t="n"/>
      <c r="F882" s="5" t="n"/>
      <c r="G882" s="13" t="n"/>
      <c r="H882" s="14" t="n"/>
      <c r="I882" s="17" t="n"/>
      <c r="J882" s="17" t="n"/>
      <c r="K882" s="5" t="n"/>
      <c r="L882" s="18">
        <f>IF(OR(A882&amp;""="",NOT(ISNUMBER(H882)),NOT(ISNUMBER(I882))),"",IF(K882="ملغي",0,ROUND(H882*I882,2)))</f>
        <v/>
      </c>
      <c r="M882" s="18">
        <f>IF(L882="","",IF(K882="ملغي",0,ROUND(H882*N(J882),2)))</f>
        <v/>
      </c>
      <c r="N882" s="18">
        <f>IF(L882="","",ROUND(L882-M882,2))</f>
        <v/>
      </c>
      <c r="O882" s="18">
        <f>IF(A882&amp;""="","",SUMIFS('الدفعات'!$C$6:$C$2005,'الدفعات'!$B$6:$B$2005,A882&amp;""))</f>
        <v/>
      </c>
      <c r="P882" s="18">
        <f>IF(L882="","",IF(K882="ملغي","",ROUND(L882-O882,2)))</f>
        <v/>
      </c>
      <c r="Q882" s="6">
        <f>IF(A882&amp;""="","",IF(L882="","بيانات ناقصة",IF(K882="ملغي",IF(O882&gt;0,"ملغي - يُراجع المدفوع","ملغي"),IF(P882&gt;0,IF(O882=0,"لم يدفع","دفع جزءًا"),IF(P882&lt;0,"مدفوع زيادة","مسدد")))))</f>
        <v/>
      </c>
      <c r="R882" s="19">
        <f>IF(OR(A882&amp;""="",NOT(ISNUMBER(G882))),"",G882-'الإعدادات'!$B$4)</f>
        <v/>
      </c>
      <c r="S882" s="6">
        <f>IF(OR(R882="",K882="ملغي"),"",IF(N(P882)&lt;=0,"",IF(R882&lt;0,"سافر وعليه متبقي",IF(R882&lt;='الإعدادات'!$B$5,"سفر قريب ومتبقي",""))))</f>
        <v/>
      </c>
      <c r="T882" s="19">
        <f>IF(ISNUMBER(P882),IF(P882&gt;0,COUNTIFS($P$6:$P$1005,"&gt;"&amp;P882)+COUNTIFS($P$6:P882,P882),""),"")</f>
        <v/>
      </c>
    </row>
    <row r="883">
      <c r="A883" s="5" t="n"/>
      <c r="B883" s="13" t="n"/>
      <c r="C883" s="5" t="n"/>
      <c r="D883" s="16" t="n"/>
      <c r="E883" s="5" t="n"/>
      <c r="F883" s="5" t="n"/>
      <c r="G883" s="13" t="n"/>
      <c r="H883" s="14" t="n"/>
      <c r="I883" s="17" t="n"/>
      <c r="J883" s="17" t="n"/>
      <c r="K883" s="5" t="n"/>
      <c r="L883" s="18">
        <f>IF(OR(A883&amp;""="",NOT(ISNUMBER(H883)),NOT(ISNUMBER(I883))),"",IF(K883="ملغي",0,ROUND(H883*I883,2)))</f>
        <v/>
      </c>
      <c r="M883" s="18">
        <f>IF(L883="","",IF(K883="ملغي",0,ROUND(H883*N(J883),2)))</f>
        <v/>
      </c>
      <c r="N883" s="18">
        <f>IF(L883="","",ROUND(L883-M883,2))</f>
        <v/>
      </c>
      <c r="O883" s="18">
        <f>IF(A883&amp;""="","",SUMIFS('الدفعات'!$C$6:$C$2005,'الدفعات'!$B$6:$B$2005,A883&amp;""))</f>
        <v/>
      </c>
      <c r="P883" s="18">
        <f>IF(L883="","",IF(K883="ملغي","",ROUND(L883-O883,2)))</f>
        <v/>
      </c>
      <c r="Q883" s="6">
        <f>IF(A883&amp;""="","",IF(L883="","بيانات ناقصة",IF(K883="ملغي",IF(O883&gt;0,"ملغي - يُراجع المدفوع","ملغي"),IF(P883&gt;0,IF(O883=0,"لم يدفع","دفع جزءًا"),IF(P883&lt;0,"مدفوع زيادة","مسدد")))))</f>
        <v/>
      </c>
      <c r="R883" s="19">
        <f>IF(OR(A883&amp;""="",NOT(ISNUMBER(G883))),"",G883-'الإعدادات'!$B$4)</f>
        <v/>
      </c>
      <c r="S883" s="6">
        <f>IF(OR(R883="",K883="ملغي"),"",IF(N(P883)&lt;=0,"",IF(R883&lt;0,"سافر وعليه متبقي",IF(R883&lt;='الإعدادات'!$B$5,"سفر قريب ومتبقي",""))))</f>
        <v/>
      </c>
      <c r="T883" s="19">
        <f>IF(ISNUMBER(P883),IF(P883&gt;0,COUNTIFS($P$6:$P$1005,"&gt;"&amp;P883)+COUNTIFS($P$6:P883,P883),""),"")</f>
        <v/>
      </c>
    </row>
    <row r="884">
      <c r="A884" s="5" t="n"/>
      <c r="B884" s="13" t="n"/>
      <c r="C884" s="5" t="n"/>
      <c r="D884" s="16" t="n"/>
      <c r="E884" s="5" t="n"/>
      <c r="F884" s="5" t="n"/>
      <c r="G884" s="13" t="n"/>
      <c r="H884" s="14" t="n"/>
      <c r="I884" s="17" t="n"/>
      <c r="J884" s="17" t="n"/>
      <c r="K884" s="5" t="n"/>
      <c r="L884" s="18">
        <f>IF(OR(A884&amp;""="",NOT(ISNUMBER(H884)),NOT(ISNUMBER(I884))),"",IF(K884="ملغي",0,ROUND(H884*I884,2)))</f>
        <v/>
      </c>
      <c r="M884" s="18">
        <f>IF(L884="","",IF(K884="ملغي",0,ROUND(H884*N(J884),2)))</f>
        <v/>
      </c>
      <c r="N884" s="18">
        <f>IF(L884="","",ROUND(L884-M884,2))</f>
        <v/>
      </c>
      <c r="O884" s="18">
        <f>IF(A884&amp;""="","",SUMIFS('الدفعات'!$C$6:$C$2005,'الدفعات'!$B$6:$B$2005,A884&amp;""))</f>
        <v/>
      </c>
      <c r="P884" s="18">
        <f>IF(L884="","",IF(K884="ملغي","",ROUND(L884-O884,2)))</f>
        <v/>
      </c>
      <c r="Q884" s="6">
        <f>IF(A884&amp;""="","",IF(L884="","بيانات ناقصة",IF(K884="ملغي",IF(O884&gt;0,"ملغي - يُراجع المدفوع","ملغي"),IF(P884&gt;0,IF(O884=0,"لم يدفع","دفع جزءًا"),IF(P884&lt;0,"مدفوع زيادة","مسدد")))))</f>
        <v/>
      </c>
      <c r="R884" s="19">
        <f>IF(OR(A884&amp;""="",NOT(ISNUMBER(G884))),"",G884-'الإعدادات'!$B$4)</f>
        <v/>
      </c>
      <c r="S884" s="6">
        <f>IF(OR(R884="",K884="ملغي"),"",IF(N(P884)&lt;=0,"",IF(R884&lt;0,"سافر وعليه متبقي",IF(R884&lt;='الإعدادات'!$B$5,"سفر قريب ومتبقي",""))))</f>
        <v/>
      </c>
      <c r="T884" s="19">
        <f>IF(ISNUMBER(P884),IF(P884&gt;0,COUNTIFS($P$6:$P$1005,"&gt;"&amp;P884)+COUNTIFS($P$6:P884,P884),""),"")</f>
        <v/>
      </c>
    </row>
    <row r="885">
      <c r="A885" s="5" t="n"/>
      <c r="B885" s="13" t="n"/>
      <c r="C885" s="5" t="n"/>
      <c r="D885" s="16" t="n"/>
      <c r="E885" s="5" t="n"/>
      <c r="F885" s="5" t="n"/>
      <c r="G885" s="13" t="n"/>
      <c r="H885" s="14" t="n"/>
      <c r="I885" s="17" t="n"/>
      <c r="J885" s="17" t="n"/>
      <c r="K885" s="5" t="n"/>
      <c r="L885" s="18">
        <f>IF(OR(A885&amp;""="",NOT(ISNUMBER(H885)),NOT(ISNUMBER(I885))),"",IF(K885="ملغي",0,ROUND(H885*I885,2)))</f>
        <v/>
      </c>
      <c r="M885" s="18">
        <f>IF(L885="","",IF(K885="ملغي",0,ROUND(H885*N(J885),2)))</f>
        <v/>
      </c>
      <c r="N885" s="18">
        <f>IF(L885="","",ROUND(L885-M885,2))</f>
        <v/>
      </c>
      <c r="O885" s="18">
        <f>IF(A885&amp;""="","",SUMIFS('الدفعات'!$C$6:$C$2005,'الدفعات'!$B$6:$B$2005,A885&amp;""))</f>
        <v/>
      </c>
      <c r="P885" s="18">
        <f>IF(L885="","",IF(K885="ملغي","",ROUND(L885-O885,2)))</f>
        <v/>
      </c>
      <c r="Q885" s="6">
        <f>IF(A885&amp;""="","",IF(L885="","بيانات ناقصة",IF(K885="ملغي",IF(O885&gt;0,"ملغي - يُراجع المدفوع","ملغي"),IF(P885&gt;0,IF(O885=0,"لم يدفع","دفع جزءًا"),IF(P885&lt;0,"مدفوع زيادة","مسدد")))))</f>
        <v/>
      </c>
      <c r="R885" s="19">
        <f>IF(OR(A885&amp;""="",NOT(ISNUMBER(G885))),"",G885-'الإعدادات'!$B$4)</f>
        <v/>
      </c>
      <c r="S885" s="6">
        <f>IF(OR(R885="",K885="ملغي"),"",IF(N(P885)&lt;=0,"",IF(R885&lt;0,"سافر وعليه متبقي",IF(R885&lt;='الإعدادات'!$B$5,"سفر قريب ومتبقي",""))))</f>
        <v/>
      </c>
      <c r="T885" s="19">
        <f>IF(ISNUMBER(P885),IF(P885&gt;0,COUNTIFS($P$6:$P$1005,"&gt;"&amp;P885)+COUNTIFS($P$6:P885,P885),""),"")</f>
        <v/>
      </c>
    </row>
    <row r="886">
      <c r="A886" s="5" t="n"/>
      <c r="B886" s="13" t="n"/>
      <c r="C886" s="5" t="n"/>
      <c r="D886" s="16" t="n"/>
      <c r="E886" s="5" t="n"/>
      <c r="F886" s="5" t="n"/>
      <c r="G886" s="13" t="n"/>
      <c r="H886" s="14" t="n"/>
      <c r="I886" s="17" t="n"/>
      <c r="J886" s="17" t="n"/>
      <c r="K886" s="5" t="n"/>
      <c r="L886" s="18">
        <f>IF(OR(A886&amp;""="",NOT(ISNUMBER(H886)),NOT(ISNUMBER(I886))),"",IF(K886="ملغي",0,ROUND(H886*I886,2)))</f>
        <v/>
      </c>
      <c r="M886" s="18">
        <f>IF(L886="","",IF(K886="ملغي",0,ROUND(H886*N(J886),2)))</f>
        <v/>
      </c>
      <c r="N886" s="18">
        <f>IF(L886="","",ROUND(L886-M886,2))</f>
        <v/>
      </c>
      <c r="O886" s="18">
        <f>IF(A886&amp;""="","",SUMIFS('الدفعات'!$C$6:$C$2005,'الدفعات'!$B$6:$B$2005,A886&amp;""))</f>
        <v/>
      </c>
      <c r="P886" s="18">
        <f>IF(L886="","",IF(K886="ملغي","",ROUND(L886-O886,2)))</f>
        <v/>
      </c>
      <c r="Q886" s="6">
        <f>IF(A886&amp;""="","",IF(L886="","بيانات ناقصة",IF(K886="ملغي",IF(O886&gt;0,"ملغي - يُراجع المدفوع","ملغي"),IF(P886&gt;0,IF(O886=0,"لم يدفع","دفع جزءًا"),IF(P886&lt;0,"مدفوع زيادة","مسدد")))))</f>
        <v/>
      </c>
      <c r="R886" s="19">
        <f>IF(OR(A886&amp;""="",NOT(ISNUMBER(G886))),"",G886-'الإعدادات'!$B$4)</f>
        <v/>
      </c>
      <c r="S886" s="6">
        <f>IF(OR(R886="",K886="ملغي"),"",IF(N(P886)&lt;=0,"",IF(R886&lt;0,"سافر وعليه متبقي",IF(R886&lt;='الإعدادات'!$B$5,"سفر قريب ومتبقي",""))))</f>
        <v/>
      </c>
      <c r="T886" s="19">
        <f>IF(ISNUMBER(P886),IF(P886&gt;0,COUNTIFS($P$6:$P$1005,"&gt;"&amp;P886)+COUNTIFS($P$6:P886,P886),""),"")</f>
        <v/>
      </c>
    </row>
    <row r="887">
      <c r="A887" s="5" t="n"/>
      <c r="B887" s="13" t="n"/>
      <c r="C887" s="5" t="n"/>
      <c r="D887" s="16" t="n"/>
      <c r="E887" s="5" t="n"/>
      <c r="F887" s="5" t="n"/>
      <c r="G887" s="13" t="n"/>
      <c r="H887" s="14" t="n"/>
      <c r="I887" s="17" t="n"/>
      <c r="J887" s="17" t="n"/>
      <c r="K887" s="5" t="n"/>
      <c r="L887" s="18">
        <f>IF(OR(A887&amp;""="",NOT(ISNUMBER(H887)),NOT(ISNUMBER(I887))),"",IF(K887="ملغي",0,ROUND(H887*I887,2)))</f>
        <v/>
      </c>
      <c r="M887" s="18">
        <f>IF(L887="","",IF(K887="ملغي",0,ROUND(H887*N(J887),2)))</f>
        <v/>
      </c>
      <c r="N887" s="18">
        <f>IF(L887="","",ROUND(L887-M887,2))</f>
        <v/>
      </c>
      <c r="O887" s="18">
        <f>IF(A887&amp;""="","",SUMIFS('الدفعات'!$C$6:$C$2005,'الدفعات'!$B$6:$B$2005,A887&amp;""))</f>
        <v/>
      </c>
      <c r="P887" s="18">
        <f>IF(L887="","",IF(K887="ملغي","",ROUND(L887-O887,2)))</f>
        <v/>
      </c>
      <c r="Q887" s="6">
        <f>IF(A887&amp;""="","",IF(L887="","بيانات ناقصة",IF(K887="ملغي",IF(O887&gt;0,"ملغي - يُراجع المدفوع","ملغي"),IF(P887&gt;0,IF(O887=0,"لم يدفع","دفع جزءًا"),IF(P887&lt;0,"مدفوع زيادة","مسدد")))))</f>
        <v/>
      </c>
      <c r="R887" s="19">
        <f>IF(OR(A887&amp;""="",NOT(ISNUMBER(G887))),"",G887-'الإعدادات'!$B$4)</f>
        <v/>
      </c>
      <c r="S887" s="6">
        <f>IF(OR(R887="",K887="ملغي"),"",IF(N(P887)&lt;=0,"",IF(R887&lt;0,"سافر وعليه متبقي",IF(R887&lt;='الإعدادات'!$B$5,"سفر قريب ومتبقي",""))))</f>
        <v/>
      </c>
      <c r="T887" s="19">
        <f>IF(ISNUMBER(P887),IF(P887&gt;0,COUNTIFS($P$6:$P$1005,"&gt;"&amp;P887)+COUNTIFS($P$6:P887,P887),""),"")</f>
        <v/>
      </c>
    </row>
    <row r="888">
      <c r="A888" s="5" t="n"/>
      <c r="B888" s="13" t="n"/>
      <c r="C888" s="5" t="n"/>
      <c r="D888" s="16" t="n"/>
      <c r="E888" s="5" t="n"/>
      <c r="F888" s="5" t="n"/>
      <c r="G888" s="13" t="n"/>
      <c r="H888" s="14" t="n"/>
      <c r="I888" s="17" t="n"/>
      <c r="J888" s="17" t="n"/>
      <c r="K888" s="5" t="n"/>
      <c r="L888" s="18">
        <f>IF(OR(A888&amp;""="",NOT(ISNUMBER(H888)),NOT(ISNUMBER(I888))),"",IF(K888="ملغي",0,ROUND(H888*I888,2)))</f>
        <v/>
      </c>
      <c r="M888" s="18">
        <f>IF(L888="","",IF(K888="ملغي",0,ROUND(H888*N(J888),2)))</f>
        <v/>
      </c>
      <c r="N888" s="18">
        <f>IF(L888="","",ROUND(L888-M888,2))</f>
        <v/>
      </c>
      <c r="O888" s="18">
        <f>IF(A888&amp;""="","",SUMIFS('الدفعات'!$C$6:$C$2005,'الدفعات'!$B$6:$B$2005,A888&amp;""))</f>
        <v/>
      </c>
      <c r="P888" s="18">
        <f>IF(L888="","",IF(K888="ملغي","",ROUND(L888-O888,2)))</f>
        <v/>
      </c>
      <c r="Q888" s="6">
        <f>IF(A888&amp;""="","",IF(L888="","بيانات ناقصة",IF(K888="ملغي",IF(O888&gt;0,"ملغي - يُراجع المدفوع","ملغي"),IF(P888&gt;0,IF(O888=0,"لم يدفع","دفع جزءًا"),IF(P888&lt;0,"مدفوع زيادة","مسدد")))))</f>
        <v/>
      </c>
      <c r="R888" s="19">
        <f>IF(OR(A888&amp;""="",NOT(ISNUMBER(G888))),"",G888-'الإعدادات'!$B$4)</f>
        <v/>
      </c>
      <c r="S888" s="6">
        <f>IF(OR(R888="",K888="ملغي"),"",IF(N(P888)&lt;=0,"",IF(R888&lt;0,"سافر وعليه متبقي",IF(R888&lt;='الإعدادات'!$B$5,"سفر قريب ومتبقي",""))))</f>
        <v/>
      </c>
      <c r="T888" s="19">
        <f>IF(ISNUMBER(P888),IF(P888&gt;0,COUNTIFS($P$6:$P$1005,"&gt;"&amp;P888)+COUNTIFS($P$6:P888,P888),""),"")</f>
        <v/>
      </c>
    </row>
    <row r="889">
      <c r="A889" s="5" t="n"/>
      <c r="B889" s="13" t="n"/>
      <c r="C889" s="5" t="n"/>
      <c r="D889" s="16" t="n"/>
      <c r="E889" s="5" t="n"/>
      <c r="F889" s="5" t="n"/>
      <c r="G889" s="13" t="n"/>
      <c r="H889" s="14" t="n"/>
      <c r="I889" s="17" t="n"/>
      <c r="J889" s="17" t="n"/>
      <c r="K889" s="5" t="n"/>
      <c r="L889" s="18">
        <f>IF(OR(A889&amp;""="",NOT(ISNUMBER(H889)),NOT(ISNUMBER(I889))),"",IF(K889="ملغي",0,ROUND(H889*I889,2)))</f>
        <v/>
      </c>
      <c r="M889" s="18">
        <f>IF(L889="","",IF(K889="ملغي",0,ROUND(H889*N(J889),2)))</f>
        <v/>
      </c>
      <c r="N889" s="18">
        <f>IF(L889="","",ROUND(L889-M889,2))</f>
        <v/>
      </c>
      <c r="O889" s="18">
        <f>IF(A889&amp;""="","",SUMIFS('الدفعات'!$C$6:$C$2005,'الدفعات'!$B$6:$B$2005,A889&amp;""))</f>
        <v/>
      </c>
      <c r="P889" s="18">
        <f>IF(L889="","",IF(K889="ملغي","",ROUND(L889-O889,2)))</f>
        <v/>
      </c>
      <c r="Q889" s="6">
        <f>IF(A889&amp;""="","",IF(L889="","بيانات ناقصة",IF(K889="ملغي",IF(O889&gt;0,"ملغي - يُراجع المدفوع","ملغي"),IF(P889&gt;0,IF(O889=0,"لم يدفع","دفع جزءًا"),IF(P889&lt;0,"مدفوع زيادة","مسدد")))))</f>
        <v/>
      </c>
      <c r="R889" s="19">
        <f>IF(OR(A889&amp;""="",NOT(ISNUMBER(G889))),"",G889-'الإعدادات'!$B$4)</f>
        <v/>
      </c>
      <c r="S889" s="6">
        <f>IF(OR(R889="",K889="ملغي"),"",IF(N(P889)&lt;=0,"",IF(R889&lt;0,"سافر وعليه متبقي",IF(R889&lt;='الإعدادات'!$B$5,"سفر قريب ومتبقي",""))))</f>
        <v/>
      </c>
      <c r="T889" s="19">
        <f>IF(ISNUMBER(P889),IF(P889&gt;0,COUNTIFS($P$6:$P$1005,"&gt;"&amp;P889)+COUNTIFS($P$6:P889,P889),""),"")</f>
        <v/>
      </c>
    </row>
    <row r="890">
      <c r="A890" s="5" t="n"/>
      <c r="B890" s="13" t="n"/>
      <c r="C890" s="5" t="n"/>
      <c r="D890" s="16" t="n"/>
      <c r="E890" s="5" t="n"/>
      <c r="F890" s="5" t="n"/>
      <c r="G890" s="13" t="n"/>
      <c r="H890" s="14" t="n"/>
      <c r="I890" s="17" t="n"/>
      <c r="J890" s="17" t="n"/>
      <c r="K890" s="5" t="n"/>
      <c r="L890" s="18">
        <f>IF(OR(A890&amp;""="",NOT(ISNUMBER(H890)),NOT(ISNUMBER(I890))),"",IF(K890="ملغي",0,ROUND(H890*I890,2)))</f>
        <v/>
      </c>
      <c r="M890" s="18">
        <f>IF(L890="","",IF(K890="ملغي",0,ROUND(H890*N(J890),2)))</f>
        <v/>
      </c>
      <c r="N890" s="18">
        <f>IF(L890="","",ROUND(L890-M890,2))</f>
        <v/>
      </c>
      <c r="O890" s="18">
        <f>IF(A890&amp;""="","",SUMIFS('الدفعات'!$C$6:$C$2005,'الدفعات'!$B$6:$B$2005,A890&amp;""))</f>
        <v/>
      </c>
      <c r="P890" s="18">
        <f>IF(L890="","",IF(K890="ملغي","",ROUND(L890-O890,2)))</f>
        <v/>
      </c>
      <c r="Q890" s="6">
        <f>IF(A890&amp;""="","",IF(L890="","بيانات ناقصة",IF(K890="ملغي",IF(O890&gt;0,"ملغي - يُراجع المدفوع","ملغي"),IF(P890&gt;0,IF(O890=0,"لم يدفع","دفع جزءًا"),IF(P890&lt;0,"مدفوع زيادة","مسدد")))))</f>
        <v/>
      </c>
      <c r="R890" s="19">
        <f>IF(OR(A890&amp;""="",NOT(ISNUMBER(G890))),"",G890-'الإعدادات'!$B$4)</f>
        <v/>
      </c>
      <c r="S890" s="6">
        <f>IF(OR(R890="",K890="ملغي"),"",IF(N(P890)&lt;=0,"",IF(R890&lt;0,"سافر وعليه متبقي",IF(R890&lt;='الإعدادات'!$B$5,"سفر قريب ومتبقي",""))))</f>
        <v/>
      </c>
      <c r="T890" s="19">
        <f>IF(ISNUMBER(P890),IF(P890&gt;0,COUNTIFS($P$6:$P$1005,"&gt;"&amp;P890)+COUNTIFS($P$6:P890,P890),""),"")</f>
        <v/>
      </c>
    </row>
    <row r="891">
      <c r="A891" s="5" t="n"/>
      <c r="B891" s="13" t="n"/>
      <c r="C891" s="5" t="n"/>
      <c r="D891" s="16" t="n"/>
      <c r="E891" s="5" t="n"/>
      <c r="F891" s="5" t="n"/>
      <c r="G891" s="13" t="n"/>
      <c r="H891" s="14" t="n"/>
      <c r="I891" s="17" t="n"/>
      <c r="J891" s="17" t="n"/>
      <c r="K891" s="5" t="n"/>
      <c r="L891" s="18">
        <f>IF(OR(A891&amp;""="",NOT(ISNUMBER(H891)),NOT(ISNUMBER(I891))),"",IF(K891="ملغي",0,ROUND(H891*I891,2)))</f>
        <v/>
      </c>
      <c r="M891" s="18">
        <f>IF(L891="","",IF(K891="ملغي",0,ROUND(H891*N(J891),2)))</f>
        <v/>
      </c>
      <c r="N891" s="18">
        <f>IF(L891="","",ROUND(L891-M891,2))</f>
        <v/>
      </c>
      <c r="O891" s="18">
        <f>IF(A891&amp;""="","",SUMIFS('الدفعات'!$C$6:$C$2005,'الدفعات'!$B$6:$B$2005,A891&amp;""))</f>
        <v/>
      </c>
      <c r="P891" s="18">
        <f>IF(L891="","",IF(K891="ملغي","",ROUND(L891-O891,2)))</f>
        <v/>
      </c>
      <c r="Q891" s="6">
        <f>IF(A891&amp;""="","",IF(L891="","بيانات ناقصة",IF(K891="ملغي",IF(O891&gt;0,"ملغي - يُراجع المدفوع","ملغي"),IF(P891&gt;0,IF(O891=0,"لم يدفع","دفع جزءًا"),IF(P891&lt;0,"مدفوع زيادة","مسدد")))))</f>
        <v/>
      </c>
      <c r="R891" s="19">
        <f>IF(OR(A891&amp;""="",NOT(ISNUMBER(G891))),"",G891-'الإعدادات'!$B$4)</f>
        <v/>
      </c>
      <c r="S891" s="6">
        <f>IF(OR(R891="",K891="ملغي"),"",IF(N(P891)&lt;=0,"",IF(R891&lt;0,"سافر وعليه متبقي",IF(R891&lt;='الإعدادات'!$B$5,"سفر قريب ومتبقي",""))))</f>
        <v/>
      </c>
      <c r="T891" s="19">
        <f>IF(ISNUMBER(P891),IF(P891&gt;0,COUNTIFS($P$6:$P$1005,"&gt;"&amp;P891)+COUNTIFS($P$6:P891,P891),""),"")</f>
        <v/>
      </c>
    </row>
    <row r="892">
      <c r="A892" s="5" t="n"/>
      <c r="B892" s="13" t="n"/>
      <c r="C892" s="5" t="n"/>
      <c r="D892" s="16" t="n"/>
      <c r="E892" s="5" t="n"/>
      <c r="F892" s="5" t="n"/>
      <c r="G892" s="13" t="n"/>
      <c r="H892" s="14" t="n"/>
      <c r="I892" s="17" t="n"/>
      <c r="J892" s="17" t="n"/>
      <c r="K892" s="5" t="n"/>
      <c r="L892" s="18">
        <f>IF(OR(A892&amp;""="",NOT(ISNUMBER(H892)),NOT(ISNUMBER(I892))),"",IF(K892="ملغي",0,ROUND(H892*I892,2)))</f>
        <v/>
      </c>
      <c r="M892" s="18">
        <f>IF(L892="","",IF(K892="ملغي",0,ROUND(H892*N(J892),2)))</f>
        <v/>
      </c>
      <c r="N892" s="18">
        <f>IF(L892="","",ROUND(L892-M892,2))</f>
        <v/>
      </c>
      <c r="O892" s="18">
        <f>IF(A892&amp;""="","",SUMIFS('الدفعات'!$C$6:$C$2005,'الدفعات'!$B$6:$B$2005,A892&amp;""))</f>
        <v/>
      </c>
      <c r="P892" s="18">
        <f>IF(L892="","",IF(K892="ملغي","",ROUND(L892-O892,2)))</f>
        <v/>
      </c>
      <c r="Q892" s="6">
        <f>IF(A892&amp;""="","",IF(L892="","بيانات ناقصة",IF(K892="ملغي",IF(O892&gt;0,"ملغي - يُراجع المدفوع","ملغي"),IF(P892&gt;0,IF(O892=0,"لم يدفع","دفع جزءًا"),IF(P892&lt;0,"مدفوع زيادة","مسدد")))))</f>
        <v/>
      </c>
      <c r="R892" s="19">
        <f>IF(OR(A892&amp;""="",NOT(ISNUMBER(G892))),"",G892-'الإعدادات'!$B$4)</f>
        <v/>
      </c>
      <c r="S892" s="6">
        <f>IF(OR(R892="",K892="ملغي"),"",IF(N(P892)&lt;=0,"",IF(R892&lt;0,"سافر وعليه متبقي",IF(R892&lt;='الإعدادات'!$B$5,"سفر قريب ومتبقي",""))))</f>
        <v/>
      </c>
      <c r="T892" s="19">
        <f>IF(ISNUMBER(P892),IF(P892&gt;0,COUNTIFS($P$6:$P$1005,"&gt;"&amp;P892)+COUNTIFS($P$6:P892,P892),""),"")</f>
        <v/>
      </c>
    </row>
    <row r="893">
      <c r="A893" s="5" t="n"/>
      <c r="B893" s="13" t="n"/>
      <c r="C893" s="5" t="n"/>
      <c r="D893" s="16" t="n"/>
      <c r="E893" s="5" t="n"/>
      <c r="F893" s="5" t="n"/>
      <c r="G893" s="13" t="n"/>
      <c r="H893" s="14" t="n"/>
      <c r="I893" s="17" t="n"/>
      <c r="J893" s="17" t="n"/>
      <c r="K893" s="5" t="n"/>
      <c r="L893" s="18">
        <f>IF(OR(A893&amp;""="",NOT(ISNUMBER(H893)),NOT(ISNUMBER(I893))),"",IF(K893="ملغي",0,ROUND(H893*I893,2)))</f>
        <v/>
      </c>
      <c r="M893" s="18">
        <f>IF(L893="","",IF(K893="ملغي",0,ROUND(H893*N(J893),2)))</f>
        <v/>
      </c>
      <c r="N893" s="18">
        <f>IF(L893="","",ROUND(L893-M893,2))</f>
        <v/>
      </c>
      <c r="O893" s="18">
        <f>IF(A893&amp;""="","",SUMIFS('الدفعات'!$C$6:$C$2005,'الدفعات'!$B$6:$B$2005,A893&amp;""))</f>
        <v/>
      </c>
      <c r="P893" s="18">
        <f>IF(L893="","",IF(K893="ملغي","",ROUND(L893-O893,2)))</f>
        <v/>
      </c>
      <c r="Q893" s="6">
        <f>IF(A893&amp;""="","",IF(L893="","بيانات ناقصة",IF(K893="ملغي",IF(O893&gt;0,"ملغي - يُراجع المدفوع","ملغي"),IF(P893&gt;0,IF(O893=0,"لم يدفع","دفع جزءًا"),IF(P893&lt;0,"مدفوع زيادة","مسدد")))))</f>
        <v/>
      </c>
      <c r="R893" s="19">
        <f>IF(OR(A893&amp;""="",NOT(ISNUMBER(G893))),"",G893-'الإعدادات'!$B$4)</f>
        <v/>
      </c>
      <c r="S893" s="6">
        <f>IF(OR(R893="",K893="ملغي"),"",IF(N(P893)&lt;=0,"",IF(R893&lt;0,"سافر وعليه متبقي",IF(R893&lt;='الإعدادات'!$B$5,"سفر قريب ومتبقي",""))))</f>
        <v/>
      </c>
      <c r="T893" s="19">
        <f>IF(ISNUMBER(P893),IF(P893&gt;0,COUNTIFS($P$6:$P$1005,"&gt;"&amp;P893)+COUNTIFS($P$6:P893,P893),""),"")</f>
        <v/>
      </c>
    </row>
    <row r="894">
      <c r="A894" s="5" t="n"/>
      <c r="B894" s="13" t="n"/>
      <c r="C894" s="5" t="n"/>
      <c r="D894" s="16" t="n"/>
      <c r="E894" s="5" t="n"/>
      <c r="F894" s="5" t="n"/>
      <c r="G894" s="13" t="n"/>
      <c r="H894" s="14" t="n"/>
      <c r="I894" s="17" t="n"/>
      <c r="J894" s="17" t="n"/>
      <c r="K894" s="5" t="n"/>
      <c r="L894" s="18">
        <f>IF(OR(A894&amp;""="",NOT(ISNUMBER(H894)),NOT(ISNUMBER(I894))),"",IF(K894="ملغي",0,ROUND(H894*I894,2)))</f>
        <v/>
      </c>
      <c r="M894" s="18">
        <f>IF(L894="","",IF(K894="ملغي",0,ROUND(H894*N(J894),2)))</f>
        <v/>
      </c>
      <c r="N894" s="18">
        <f>IF(L894="","",ROUND(L894-M894,2))</f>
        <v/>
      </c>
      <c r="O894" s="18">
        <f>IF(A894&amp;""="","",SUMIFS('الدفعات'!$C$6:$C$2005,'الدفعات'!$B$6:$B$2005,A894&amp;""))</f>
        <v/>
      </c>
      <c r="P894" s="18">
        <f>IF(L894="","",IF(K894="ملغي","",ROUND(L894-O894,2)))</f>
        <v/>
      </c>
      <c r="Q894" s="6">
        <f>IF(A894&amp;""="","",IF(L894="","بيانات ناقصة",IF(K894="ملغي",IF(O894&gt;0,"ملغي - يُراجع المدفوع","ملغي"),IF(P894&gt;0,IF(O894=0,"لم يدفع","دفع جزءًا"),IF(P894&lt;0,"مدفوع زيادة","مسدد")))))</f>
        <v/>
      </c>
      <c r="R894" s="19">
        <f>IF(OR(A894&amp;""="",NOT(ISNUMBER(G894))),"",G894-'الإعدادات'!$B$4)</f>
        <v/>
      </c>
      <c r="S894" s="6">
        <f>IF(OR(R894="",K894="ملغي"),"",IF(N(P894)&lt;=0,"",IF(R894&lt;0,"سافر وعليه متبقي",IF(R894&lt;='الإعدادات'!$B$5,"سفر قريب ومتبقي",""))))</f>
        <v/>
      </c>
      <c r="T894" s="19">
        <f>IF(ISNUMBER(P894),IF(P894&gt;0,COUNTIFS($P$6:$P$1005,"&gt;"&amp;P894)+COUNTIFS($P$6:P894,P894),""),"")</f>
        <v/>
      </c>
    </row>
    <row r="895">
      <c r="A895" s="5" t="n"/>
      <c r="B895" s="13" t="n"/>
      <c r="C895" s="5" t="n"/>
      <c r="D895" s="16" t="n"/>
      <c r="E895" s="5" t="n"/>
      <c r="F895" s="5" t="n"/>
      <c r="G895" s="13" t="n"/>
      <c r="H895" s="14" t="n"/>
      <c r="I895" s="17" t="n"/>
      <c r="J895" s="17" t="n"/>
      <c r="K895" s="5" t="n"/>
      <c r="L895" s="18">
        <f>IF(OR(A895&amp;""="",NOT(ISNUMBER(H895)),NOT(ISNUMBER(I895))),"",IF(K895="ملغي",0,ROUND(H895*I895,2)))</f>
        <v/>
      </c>
      <c r="M895" s="18">
        <f>IF(L895="","",IF(K895="ملغي",0,ROUND(H895*N(J895),2)))</f>
        <v/>
      </c>
      <c r="N895" s="18">
        <f>IF(L895="","",ROUND(L895-M895,2))</f>
        <v/>
      </c>
      <c r="O895" s="18">
        <f>IF(A895&amp;""="","",SUMIFS('الدفعات'!$C$6:$C$2005,'الدفعات'!$B$6:$B$2005,A895&amp;""))</f>
        <v/>
      </c>
      <c r="P895" s="18">
        <f>IF(L895="","",IF(K895="ملغي","",ROUND(L895-O895,2)))</f>
        <v/>
      </c>
      <c r="Q895" s="6">
        <f>IF(A895&amp;""="","",IF(L895="","بيانات ناقصة",IF(K895="ملغي",IF(O895&gt;0,"ملغي - يُراجع المدفوع","ملغي"),IF(P895&gt;0,IF(O895=0,"لم يدفع","دفع جزءًا"),IF(P895&lt;0,"مدفوع زيادة","مسدد")))))</f>
        <v/>
      </c>
      <c r="R895" s="19">
        <f>IF(OR(A895&amp;""="",NOT(ISNUMBER(G895))),"",G895-'الإعدادات'!$B$4)</f>
        <v/>
      </c>
      <c r="S895" s="6">
        <f>IF(OR(R895="",K895="ملغي"),"",IF(N(P895)&lt;=0,"",IF(R895&lt;0,"سافر وعليه متبقي",IF(R895&lt;='الإعدادات'!$B$5,"سفر قريب ومتبقي",""))))</f>
        <v/>
      </c>
      <c r="T895" s="19">
        <f>IF(ISNUMBER(P895),IF(P895&gt;0,COUNTIFS($P$6:$P$1005,"&gt;"&amp;P895)+COUNTIFS($P$6:P895,P895),""),"")</f>
        <v/>
      </c>
    </row>
    <row r="896">
      <c r="A896" s="5" t="n"/>
      <c r="B896" s="13" t="n"/>
      <c r="C896" s="5" t="n"/>
      <c r="D896" s="16" t="n"/>
      <c r="E896" s="5" t="n"/>
      <c r="F896" s="5" t="n"/>
      <c r="G896" s="13" t="n"/>
      <c r="H896" s="14" t="n"/>
      <c r="I896" s="17" t="n"/>
      <c r="J896" s="17" t="n"/>
      <c r="K896" s="5" t="n"/>
      <c r="L896" s="18">
        <f>IF(OR(A896&amp;""="",NOT(ISNUMBER(H896)),NOT(ISNUMBER(I896))),"",IF(K896="ملغي",0,ROUND(H896*I896,2)))</f>
        <v/>
      </c>
      <c r="M896" s="18">
        <f>IF(L896="","",IF(K896="ملغي",0,ROUND(H896*N(J896),2)))</f>
        <v/>
      </c>
      <c r="N896" s="18">
        <f>IF(L896="","",ROUND(L896-M896,2))</f>
        <v/>
      </c>
      <c r="O896" s="18">
        <f>IF(A896&amp;""="","",SUMIFS('الدفعات'!$C$6:$C$2005,'الدفعات'!$B$6:$B$2005,A896&amp;""))</f>
        <v/>
      </c>
      <c r="P896" s="18">
        <f>IF(L896="","",IF(K896="ملغي","",ROUND(L896-O896,2)))</f>
        <v/>
      </c>
      <c r="Q896" s="6">
        <f>IF(A896&amp;""="","",IF(L896="","بيانات ناقصة",IF(K896="ملغي",IF(O896&gt;0,"ملغي - يُراجع المدفوع","ملغي"),IF(P896&gt;0,IF(O896=0,"لم يدفع","دفع جزءًا"),IF(P896&lt;0,"مدفوع زيادة","مسدد")))))</f>
        <v/>
      </c>
      <c r="R896" s="19">
        <f>IF(OR(A896&amp;""="",NOT(ISNUMBER(G896))),"",G896-'الإعدادات'!$B$4)</f>
        <v/>
      </c>
      <c r="S896" s="6">
        <f>IF(OR(R896="",K896="ملغي"),"",IF(N(P896)&lt;=0,"",IF(R896&lt;0,"سافر وعليه متبقي",IF(R896&lt;='الإعدادات'!$B$5,"سفر قريب ومتبقي",""))))</f>
        <v/>
      </c>
      <c r="T896" s="19">
        <f>IF(ISNUMBER(P896),IF(P896&gt;0,COUNTIFS($P$6:$P$1005,"&gt;"&amp;P896)+COUNTIFS($P$6:P896,P896),""),"")</f>
        <v/>
      </c>
    </row>
    <row r="897">
      <c r="A897" s="5" t="n"/>
      <c r="B897" s="13" t="n"/>
      <c r="C897" s="5" t="n"/>
      <c r="D897" s="16" t="n"/>
      <c r="E897" s="5" t="n"/>
      <c r="F897" s="5" t="n"/>
      <c r="G897" s="13" t="n"/>
      <c r="H897" s="14" t="n"/>
      <c r="I897" s="17" t="n"/>
      <c r="J897" s="17" t="n"/>
      <c r="K897" s="5" t="n"/>
      <c r="L897" s="18">
        <f>IF(OR(A897&amp;""="",NOT(ISNUMBER(H897)),NOT(ISNUMBER(I897))),"",IF(K897="ملغي",0,ROUND(H897*I897,2)))</f>
        <v/>
      </c>
      <c r="M897" s="18">
        <f>IF(L897="","",IF(K897="ملغي",0,ROUND(H897*N(J897),2)))</f>
        <v/>
      </c>
      <c r="N897" s="18">
        <f>IF(L897="","",ROUND(L897-M897,2))</f>
        <v/>
      </c>
      <c r="O897" s="18">
        <f>IF(A897&amp;""="","",SUMIFS('الدفعات'!$C$6:$C$2005,'الدفعات'!$B$6:$B$2005,A897&amp;""))</f>
        <v/>
      </c>
      <c r="P897" s="18">
        <f>IF(L897="","",IF(K897="ملغي","",ROUND(L897-O897,2)))</f>
        <v/>
      </c>
      <c r="Q897" s="6">
        <f>IF(A897&amp;""="","",IF(L897="","بيانات ناقصة",IF(K897="ملغي",IF(O897&gt;0,"ملغي - يُراجع المدفوع","ملغي"),IF(P897&gt;0,IF(O897=0,"لم يدفع","دفع جزءًا"),IF(P897&lt;0,"مدفوع زيادة","مسدد")))))</f>
        <v/>
      </c>
      <c r="R897" s="19">
        <f>IF(OR(A897&amp;""="",NOT(ISNUMBER(G897))),"",G897-'الإعدادات'!$B$4)</f>
        <v/>
      </c>
      <c r="S897" s="6">
        <f>IF(OR(R897="",K897="ملغي"),"",IF(N(P897)&lt;=0,"",IF(R897&lt;0,"سافر وعليه متبقي",IF(R897&lt;='الإعدادات'!$B$5,"سفر قريب ومتبقي",""))))</f>
        <v/>
      </c>
      <c r="T897" s="19">
        <f>IF(ISNUMBER(P897),IF(P897&gt;0,COUNTIFS($P$6:$P$1005,"&gt;"&amp;P897)+COUNTIFS($P$6:P897,P897),""),"")</f>
        <v/>
      </c>
    </row>
    <row r="898">
      <c r="A898" s="5" t="n"/>
      <c r="B898" s="13" t="n"/>
      <c r="C898" s="5" t="n"/>
      <c r="D898" s="16" t="n"/>
      <c r="E898" s="5" t="n"/>
      <c r="F898" s="5" t="n"/>
      <c r="G898" s="13" t="n"/>
      <c r="H898" s="14" t="n"/>
      <c r="I898" s="17" t="n"/>
      <c r="J898" s="17" t="n"/>
      <c r="K898" s="5" t="n"/>
      <c r="L898" s="18">
        <f>IF(OR(A898&amp;""="",NOT(ISNUMBER(H898)),NOT(ISNUMBER(I898))),"",IF(K898="ملغي",0,ROUND(H898*I898,2)))</f>
        <v/>
      </c>
      <c r="M898" s="18">
        <f>IF(L898="","",IF(K898="ملغي",0,ROUND(H898*N(J898),2)))</f>
        <v/>
      </c>
      <c r="N898" s="18">
        <f>IF(L898="","",ROUND(L898-M898,2))</f>
        <v/>
      </c>
      <c r="O898" s="18">
        <f>IF(A898&amp;""="","",SUMIFS('الدفعات'!$C$6:$C$2005,'الدفعات'!$B$6:$B$2005,A898&amp;""))</f>
        <v/>
      </c>
      <c r="P898" s="18">
        <f>IF(L898="","",IF(K898="ملغي","",ROUND(L898-O898,2)))</f>
        <v/>
      </c>
      <c r="Q898" s="6">
        <f>IF(A898&amp;""="","",IF(L898="","بيانات ناقصة",IF(K898="ملغي",IF(O898&gt;0,"ملغي - يُراجع المدفوع","ملغي"),IF(P898&gt;0,IF(O898=0,"لم يدفع","دفع جزءًا"),IF(P898&lt;0,"مدفوع زيادة","مسدد")))))</f>
        <v/>
      </c>
      <c r="R898" s="19">
        <f>IF(OR(A898&amp;""="",NOT(ISNUMBER(G898))),"",G898-'الإعدادات'!$B$4)</f>
        <v/>
      </c>
      <c r="S898" s="6">
        <f>IF(OR(R898="",K898="ملغي"),"",IF(N(P898)&lt;=0,"",IF(R898&lt;0,"سافر وعليه متبقي",IF(R898&lt;='الإعدادات'!$B$5,"سفر قريب ومتبقي",""))))</f>
        <v/>
      </c>
      <c r="T898" s="19">
        <f>IF(ISNUMBER(P898),IF(P898&gt;0,COUNTIFS($P$6:$P$1005,"&gt;"&amp;P898)+COUNTIFS($P$6:P898,P898),""),"")</f>
        <v/>
      </c>
    </row>
    <row r="899">
      <c r="A899" s="5" t="n"/>
      <c r="B899" s="13" t="n"/>
      <c r="C899" s="5" t="n"/>
      <c r="D899" s="16" t="n"/>
      <c r="E899" s="5" t="n"/>
      <c r="F899" s="5" t="n"/>
      <c r="G899" s="13" t="n"/>
      <c r="H899" s="14" t="n"/>
      <c r="I899" s="17" t="n"/>
      <c r="J899" s="17" t="n"/>
      <c r="K899" s="5" t="n"/>
      <c r="L899" s="18">
        <f>IF(OR(A899&amp;""="",NOT(ISNUMBER(H899)),NOT(ISNUMBER(I899))),"",IF(K899="ملغي",0,ROUND(H899*I899,2)))</f>
        <v/>
      </c>
      <c r="M899" s="18">
        <f>IF(L899="","",IF(K899="ملغي",0,ROUND(H899*N(J899),2)))</f>
        <v/>
      </c>
      <c r="N899" s="18">
        <f>IF(L899="","",ROUND(L899-M899,2))</f>
        <v/>
      </c>
      <c r="O899" s="18">
        <f>IF(A899&amp;""="","",SUMIFS('الدفعات'!$C$6:$C$2005,'الدفعات'!$B$6:$B$2005,A899&amp;""))</f>
        <v/>
      </c>
      <c r="P899" s="18">
        <f>IF(L899="","",IF(K899="ملغي","",ROUND(L899-O899,2)))</f>
        <v/>
      </c>
      <c r="Q899" s="6">
        <f>IF(A899&amp;""="","",IF(L899="","بيانات ناقصة",IF(K899="ملغي",IF(O899&gt;0,"ملغي - يُراجع المدفوع","ملغي"),IF(P899&gt;0,IF(O899=0,"لم يدفع","دفع جزءًا"),IF(P899&lt;0,"مدفوع زيادة","مسدد")))))</f>
        <v/>
      </c>
      <c r="R899" s="19">
        <f>IF(OR(A899&amp;""="",NOT(ISNUMBER(G899))),"",G899-'الإعدادات'!$B$4)</f>
        <v/>
      </c>
      <c r="S899" s="6">
        <f>IF(OR(R899="",K899="ملغي"),"",IF(N(P899)&lt;=0,"",IF(R899&lt;0,"سافر وعليه متبقي",IF(R899&lt;='الإعدادات'!$B$5,"سفر قريب ومتبقي",""))))</f>
        <v/>
      </c>
      <c r="T899" s="19">
        <f>IF(ISNUMBER(P899),IF(P899&gt;0,COUNTIFS($P$6:$P$1005,"&gt;"&amp;P899)+COUNTIFS($P$6:P899,P899),""),"")</f>
        <v/>
      </c>
    </row>
    <row r="900">
      <c r="A900" s="5" t="n"/>
      <c r="B900" s="13" t="n"/>
      <c r="C900" s="5" t="n"/>
      <c r="D900" s="16" t="n"/>
      <c r="E900" s="5" t="n"/>
      <c r="F900" s="5" t="n"/>
      <c r="G900" s="13" t="n"/>
      <c r="H900" s="14" t="n"/>
      <c r="I900" s="17" t="n"/>
      <c r="J900" s="17" t="n"/>
      <c r="K900" s="5" t="n"/>
      <c r="L900" s="18">
        <f>IF(OR(A900&amp;""="",NOT(ISNUMBER(H900)),NOT(ISNUMBER(I900))),"",IF(K900="ملغي",0,ROUND(H900*I900,2)))</f>
        <v/>
      </c>
      <c r="M900" s="18">
        <f>IF(L900="","",IF(K900="ملغي",0,ROUND(H900*N(J900),2)))</f>
        <v/>
      </c>
      <c r="N900" s="18">
        <f>IF(L900="","",ROUND(L900-M900,2))</f>
        <v/>
      </c>
      <c r="O900" s="18">
        <f>IF(A900&amp;""="","",SUMIFS('الدفعات'!$C$6:$C$2005,'الدفعات'!$B$6:$B$2005,A900&amp;""))</f>
        <v/>
      </c>
      <c r="P900" s="18">
        <f>IF(L900="","",IF(K900="ملغي","",ROUND(L900-O900,2)))</f>
        <v/>
      </c>
      <c r="Q900" s="6">
        <f>IF(A900&amp;""="","",IF(L900="","بيانات ناقصة",IF(K900="ملغي",IF(O900&gt;0,"ملغي - يُراجع المدفوع","ملغي"),IF(P900&gt;0,IF(O900=0,"لم يدفع","دفع جزءًا"),IF(P900&lt;0,"مدفوع زيادة","مسدد")))))</f>
        <v/>
      </c>
      <c r="R900" s="19">
        <f>IF(OR(A900&amp;""="",NOT(ISNUMBER(G900))),"",G900-'الإعدادات'!$B$4)</f>
        <v/>
      </c>
      <c r="S900" s="6">
        <f>IF(OR(R900="",K900="ملغي"),"",IF(N(P900)&lt;=0,"",IF(R900&lt;0,"سافر وعليه متبقي",IF(R900&lt;='الإعدادات'!$B$5,"سفر قريب ومتبقي",""))))</f>
        <v/>
      </c>
      <c r="T900" s="19">
        <f>IF(ISNUMBER(P900),IF(P900&gt;0,COUNTIFS($P$6:$P$1005,"&gt;"&amp;P900)+COUNTIFS($P$6:P900,P900),""),"")</f>
        <v/>
      </c>
    </row>
    <row r="901">
      <c r="A901" s="5" t="n"/>
      <c r="B901" s="13" t="n"/>
      <c r="C901" s="5" t="n"/>
      <c r="D901" s="16" t="n"/>
      <c r="E901" s="5" t="n"/>
      <c r="F901" s="5" t="n"/>
      <c r="G901" s="13" t="n"/>
      <c r="H901" s="14" t="n"/>
      <c r="I901" s="17" t="n"/>
      <c r="J901" s="17" t="n"/>
      <c r="K901" s="5" t="n"/>
      <c r="L901" s="18">
        <f>IF(OR(A901&amp;""="",NOT(ISNUMBER(H901)),NOT(ISNUMBER(I901))),"",IF(K901="ملغي",0,ROUND(H901*I901,2)))</f>
        <v/>
      </c>
      <c r="M901" s="18">
        <f>IF(L901="","",IF(K901="ملغي",0,ROUND(H901*N(J901),2)))</f>
        <v/>
      </c>
      <c r="N901" s="18">
        <f>IF(L901="","",ROUND(L901-M901,2))</f>
        <v/>
      </c>
      <c r="O901" s="18">
        <f>IF(A901&amp;""="","",SUMIFS('الدفعات'!$C$6:$C$2005,'الدفعات'!$B$6:$B$2005,A901&amp;""))</f>
        <v/>
      </c>
      <c r="P901" s="18">
        <f>IF(L901="","",IF(K901="ملغي","",ROUND(L901-O901,2)))</f>
        <v/>
      </c>
      <c r="Q901" s="6">
        <f>IF(A901&amp;""="","",IF(L901="","بيانات ناقصة",IF(K901="ملغي",IF(O901&gt;0,"ملغي - يُراجع المدفوع","ملغي"),IF(P901&gt;0,IF(O901=0,"لم يدفع","دفع جزءًا"),IF(P901&lt;0,"مدفوع زيادة","مسدد")))))</f>
        <v/>
      </c>
      <c r="R901" s="19">
        <f>IF(OR(A901&amp;""="",NOT(ISNUMBER(G901))),"",G901-'الإعدادات'!$B$4)</f>
        <v/>
      </c>
      <c r="S901" s="6">
        <f>IF(OR(R901="",K901="ملغي"),"",IF(N(P901)&lt;=0,"",IF(R901&lt;0,"سافر وعليه متبقي",IF(R901&lt;='الإعدادات'!$B$5,"سفر قريب ومتبقي",""))))</f>
        <v/>
      </c>
      <c r="T901" s="19">
        <f>IF(ISNUMBER(P901),IF(P901&gt;0,COUNTIFS($P$6:$P$1005,"&gt;"&amp;P901)+COUNTIFS($P$6:P901,P901),""),"")</f>
        <v/>
      </c>
    </row>
    <row r="902">
      <c r="A902" s="5" t="n"/>
      <c r="B902" s="13" t="n"/>
      <c r="C902" s="5" t="n"/>
      <c r="D902" s="16" t="n"/>
      <c r="E902" s="5" t="n"/>
      <c r="F902" s="5" t="n"/>
      <c r="G902" s="13" t="n"/>
      <c r="H902" s="14" t="n"/>
      <c r="I902" s="17" t="n"/>
      <c r="J902" s="17" t="n"/>
      <c r="K902" s="5" t="n"/>
      <c r="L902" s="18">
        <f>IF(OR(A902&amp;""="",NOT(ISNUMBER(H902)),NOT(ISNUMBER(I902))),"",IF(K902="ملغي",0,ROUND(H902*I902,2)))</f>
        <v/>
      </c>
      <c r="M902" s="18">
        <f>IF(L902="","",IF(K902="ملغي",0,ROUND(H902*N(J902),2)))</f>
        <v/>
      </c>
      <c r="N902" s="18">
        <f>IF(L902="","",ROUND(L902-M902,2))</f>
        <v/>
      </c>
      <c r="O902" s="18">
        <f>IF(A902&amp;""="","",SUMIFS('الدفعات'!$C$6:$C$2005,'الدفعات'!$B$6:$B$2005,A902&amp;""))</f>
        <v/>
      </c>
      <c r="P902" s="18">
        <f>IF(L902="","",IF(K902="ملغي","",ROUND(L902-O902,2)))</f>
        <v/>
      </c>
      <c r="Q902" s="6">
        <f>IF(A902&amp;""="","",IF(L902="","بيانات ناقصة",IF(K902="ملغي",IF(O902&gt;0,"ملغي - يُراجع المدفوع","ملغي"),IF(P902&gt;0,IF(O902=0,"لم يدفع","دفع جزءًا"),IF(P902&lt;0,"مدفوع زيادة","مسدد")))))</f>
        <v/>
      </c>
      <c r="R902" s="19">
        <f>IF(OR(A902&amp;""="",NOT(ISNUMBER(G902))),"",G902-'الإعدادات'!$B$4)</f>
        <v/>
      </c>
      <c r="S902" s="6">
        <f>IF(OR(R902="",K902="ملغي"),"",IF(N(P902)&lt;=0,"",IF(R902&lt;0,"سافر وعليه متبقي",IF(R902&lt;='الإعدادات'!$B$5,"سفر قريب ومتبقي",""))))</f>
        <v/>
      </c>
      <c r="T902" s="19">
        <f>IF(ISNUMBER(P902),IF(P902&gt;0,COUNTIFS($P$6:$P$1005,"&gt;"&amp;P902)+COUNTIFS($P$6:P902,P902),""),"")</f>
        <v/>
      </c>
    </row>
    <row r="903">
      <c r="A903" s="5" t="n"/>
      <c r="B903" s="13" t="n"/>
      <c r="C903" s="5" t="n"/>
      <c r="D903" s="16" t="n"/>
      <c r="E903" s="5" t="n"/>
      <c r="F903" s="5" t="n"/>
      <c r="G903" s="13" t="n"/>
      <c r="H903" s="14" t="n"/>
      <c r="I903" s="17" t="n"/>
      <c r="J903" s="17" t="n"/>
      <c r="K903" s="5" t="n"/>
      <c r="L903" s="18">
        <f>IF(OR(A903&amp;""="",NOT(ISNUMBER(H903)),NOT(ISNUMBER(I903))),"",IF(K903="ملغي",0,ROUND(H903*I903,2)))</f>
        <v/>
      </c>
      <c r="M903" s="18">
        <f>IF(L903="","",IF(K903="ملغي",0,ROUND(H903*N(J903),2)))</f>
        <v/>
      </c>
      <c r="N903" s="18">
        <f>IF(L903="","",ROUND(L903-M903,2))</f>
        <v/>
      </c>
      <c r="O903" s="18">
        <f>IF(A903&amp;""="","",SUMIFS('الدفعات'!$C$6:$C$2005,'الدفعات'!$B$6:$B$2005,A903&amp;""))</f>
        <v/>
      </c>
      <c r="P903" s="18">
        <f>IF(L903="","",IF(K903="ملغي","",ROUND(L903-O903,2)))</f>
        <v/>
      </c>
      <c r="Q903" s="6">
        <f>IF(A903&amp;""="","",IF(L903="","بيانات ناقصة",IF(K903="ملغي",IF(O903&gt;0,"ملغي - يُراجع المدفوع","ملغي"),IF(P903&gt;0,IF(O903=0,"لم يدفع","دفع جزءًا"),IF(P903&lt;0,"مدفوع زيادة","مسدد")))))</f>
        <v/>
      </c>
      <c r="R903" s="19">
        <f>IF(OR(A903&amp;""="",NOT(ISNUMBER(G903))),"",G903-'الإعدادات'!$B$4)</f>
        <v/>
      </c>
      <c r="S903" s="6">
        <f>IF(OR(R903="",K903="ملغي"),"",IF(N(P903)&lt;=0,"",IF(R903&lt;0,"سافر وعليه متبقي",IF(R903&lt;='الإعدادات'!$B$5,"سفر قريب ومتبقي",""))))</f>
        <v/>
      </c>
      <c r="T903" s="19">
        <f>IF(ISNUMBER(P903),IF(P903&gt;0,COUNTIFS($P$6:$P$1005,"&gt;"&amp;P903)+COUNTIFS($P$6:P903,P903),""),"")</f>
        <v/>
      </c>
    </row>
    <row r="904">
      <c r="A904" s="5" t="n"/>
      <c r="B904" s="13" t="n"/>
      <c r="C904" s="5" t="n"/>
      <c r="D904" s="16" t="n"/>
      <c r="E904" s="5" t="n"/>
      <c r="F904" s="5" t="n"/>
      <c r="G904" s="13" t="n"/>
      <c r="H904" s="14" t="n"/>
      <c r="I904" s="17" t="n"/>
      <c r="J904" s="17" t="n"/>
      <c r="K904" s="5" t="n"/>
      <c r="L904" s="18">
        <f>IF(OR(A904&amp;""="",NOT(ISNUMBER(H904)),NOT(ISNUMBER(I904))),"",IF(K904="ملغي",0,ROUND(H904*I904,2)))</f>
        <v/>
      </c>
      <c r="M904" s="18">
        <f>IF(L904="","",IF(K904="ملغي",0,ROUND(H904*N(J904),2)))</f>
        <v/>
      </c>
      <c r="N904" s="18">
        <f>IF(L904="","",ROUND(L904-M904,2))</f>
        <v/>
      </c>
      <c r="O904" s="18">
        <f>IF(A904&amp;""="","",SUMIFS('الدفعات'!$C$6:$C$2005,'الدفعات'!$B$6:$B$2005,A904&amp;""))</f>
        <v/>
      </c>
      <c r="P904" s="18">
        <f>IF(L904="","",IF(K904="ملغي","",ROUND(L904-O904,2)))</f>
        <v/>
      </c>
      <c r="Q904" s="6">
        <f>IF(A904&amp;""="","",IF(L904="","بيانات ناقصة",IF(K904="ملغي",IF(O904&gt;0,"ملغي - يُراجع المدفوع","ملغي"),IF(P904&gt;0,IF(O904=0,"لم يدفع","دفع جزءًا"),IF(P904&lt;0,"مدفوع زيادة","مسدد")))))</f>
        <v/>
      </c>
      <c r="R904" s="19">
        <f>IF(OR(A904&amp;""="",NOT(ISNUMBER(G904))),"",G904-'الإعدادات'!$B$4)</f>
        <v/>
      </c>
      <c r="S904" s="6">
        <f>IF(OR(R904="",K904="ملغي"),"",IF(N(P904)&lt;=0,"",IF(R904&lt;0,"سافر وعليه متبقي",IF(R904&lt;='الإعدادات'!$B$5,"سفر قريب ومتبقي",""))))</f>
        <v/>
      </c>
      <c r="T904" s="19">
        <f>IF(ISNUMBER(P904),IF(P904&gt;0,COUNTIFS($P$6:$P$1005,"&gt;"&amp;P904)+COUNTIFS($P$6:P904,P904),""),"")</f>
        <v/>
      </c>
    </row>
    <row r="905">
      <c r="A905" s="5" t="n"/>
      <c r="B905" s="13" t="n"/>
      <c r="C905" s="5" t="n"/>
      <c r="D905" s="16" t="n"/>
      <c r="E905" s="5" t="n"/>
      <c r="F905" s="5" t="n"/>
      <c r="G905" s="13" t="n"/>
      <c r="H905" s="14" t="n"/>
      <c r="I905" s="17" t="n"/>
      <c r="J905" s="17" t="n"/>
      <c r="K905" s="5" t="n"/>
      <c r="L905" s="18">
        <f>IF(OR(A905&amp;""="",NOT(ISNUMBER(H905)),NOT(ISNUMBER(I905))),"",IF(K905="ملغي",0,ROUND(H905*I905,2)))</f>
        <v/>
      </c>
      <c r="M905" s="18">
        <f>IF(L905="","",IF(K905="ملغي",0,ROUND(H905*N(J905),2)))</f>
        <v/>
      </c>
      <c r="N905" s="18">
        <f>IF(L905="","",ROUND(L905-M905,2))</f>
        <v/>
      </c>
      <c r="O905" s="18">
        <f>IF(A905&amp;""="","",SUMIFS('الدفعات'!$C$6:$C$2005,'الدفعات'!$B$6:$B$2005,A905&amp;""))</f>
        <v/>
      </c>
      <c r="P905" s="18">
        <f>IF(L905="","",IF(K905="ملغي","",ROUND(L905-O905,2)))</f>
        <v/>
      </c>
      <c r="Q905" s="6">
        <f>IF(A905&amp;""="","",IF(L905="","بيانات ناقصة",IF(K905="ملغي",IF(O905&gt;0,"ملغي - يُراجع المدفوع","ملغي"),IF(P905&gt;0,IF(O905=0,"لم يدفع","دفع جزءًا"),IF(P905&lt;0,"مدفوع زيادة","مسدد")))))</f>
        <v/>
      </c>
      <c r="R905" s="19">
        <f>IF(OR(A905&amp;""="",NOT(ISNUMBER(G905))),"",G905-'الإعدادات'!$B$4)</f>
        <v/>
      </c>
      <c r="S905" s="6">
        <f>IF(OR(R905="",K905="ملغي"),"",IF(N(P905)&lt;=0,"",IF(R905&lt;0,"سافر وعليه متبقي",IF(R905&lt;='الإعدادات'!$B$5,"سفر قريب ومتبقي",""))))</f>
        <v/>
      </c>
      <c r="T905" s="19">
        <f>IF(ISNUMBER(P905),IF(P905&gt;0,COUNTIFS($P$6:$P$1005,"&gt;"&amp;P905)+COUNTIFS($P$6:P905,P905),""),"")</f>
        <v/>
      </c>
    </row>
    <row r="906">
      <c r="A906" s="5" t="n"/>
      <c r="B906" s="13" t="n"/>
      <c r="C906" s="5" t="n"/>
      <c r="D906" s="16" t="n"/>
      <c r="E906" s="5" t="n"/>
      <c r="F906" s="5" t="n"/>
      <c r="G906" s="13" t="n"/>
      <c r="H906" s="14" t="n"/>
      <c r="I906" s="17" t="n"/>
      <c r="J906" s="17" t="n"/>
      <c r="K906" s="5" t="n"/>
      <c r="L906" s="18">
        <f>IF(OR(A906&amp;""="",NOT(ISNUMBER(H906)),NOT(ISNUMBER(I906))),"",IF(K906="ملغي",0,ROUND(H906*I906,2)))</f>
        <v/>
      </c>
      <c r="M906" s="18">
        <f>IF(L906="","",IF(K906="ملغي",0,ROUND(H906*N(J906),2)))</f>
        <v/>
      </c>
      <c r="N906" s="18">
        <f>IF(L906="","",ROUND(L906-M906,2))</f>
        <v/>
      </c>
      <c r="O906" s="18">
        <f>IF(A906&amp;""="","",SUMIFS('الدفعات'!$C$6:$C$2005,'الدفعات'!$B$6:$B$2005,A906&amp;""))</f>
        <v/>
      </c>
      <c r="P906" s="18">
        <f>IF(L906="","",IF(K906="ملغي","",ROUND(L906-O906,2)))</f>
        <v/>
      </c>
      <c r="Q906" s="6">
        <f>IF(A906&amp;""="","",IF(L906="","بيانات ناقصة",IF(K906="ملغي",IF(O906&gt;0,"ملغي - يُراجع المدفوع","ملغي"),IF(P906&gt;0,IF(O906=0,"لم يدفع","دفع جزءًا"),IF(P906&lt;0,"مدفوع زيادة","مسدد")))))</f>
        <v/>
      </c>
      <c r="R906" s="19">
        <f>IF(OR(A906&amp;""="",NOT(ISNUMBER(G906))),"",G906-'الإعدادات'!$B$4)</f>
        <v/>
      </c>
      <c r="S906" s="6">
        <f>IF(OR(R906="",K906="ملغي"),"",IF(N(P906)&lt;=0,"",IF(R906&lt;0,"سافر وعليه متبقي",IF(R906&lt;='الإعدادات'!$B$5,"سفر قريب ومتبقي",""))))</f>
        <v/>
      </c>
      <c r="T906" s="19">
        <f>IF(ISNUMBER(P906),IF(P906&gt;0,COUNTIFS($P$6:$P$1005,"&gt;"&amp;P906)+COUNTIFS($P$6:P906,P906),""),"")</f>
        <v/>
      </c>
    </row>
    <row r="907">
      <c r="A907" s="5" t="n"/>
      <c r="B907" s="13" t="n"/>
      <c r="C907" s="5" t="n"/>
      <c r="D907" s="16" t="n"/>
      <c r="E907" s="5" t="n"/>
      <c r="F907" s="5" t="n"/>
      <c r="G907" s="13" t="n"/>
      <c r="H907" s="14" t="n"/>
      <c r="I907" s="17" t="n"/>
      <c r="J907" s="17" t="n"/>
      <c r="K907" s="5" t="n"/>
      <c r="L907" s="18">
        <f>IF(OR(A907&amp;""="",NOT(ISNUMBER(H907)),NOT(ISNUMBER(I907))),"",IF(K907="ملغي",0,ROUND(H907*I907,2)))</f>
        <v/>
      </c>
      <c r="M907" s="18">
        <f>IF(L907="","",IF(K907="ملغي",0,ROUND(H907*N(J907),2)))</f>
        <v/>
      </c>
      <c r="N907" s="18">
        <f>IF(L907="","",ROUND(L907-M907,2))</f>
        <v/>
      </c>
      <c r="O907" s="18">
        <f>IF(A907&amp;""="","",SUMIFS('الدفعات'!$C$6:$C$2005,'الدفعات'!$B$6:$B$2005,A907&amp;""))</f>
        <v/>
      </c>
      <c r="P907" s="18">
        <f>IF(L907="","",IF(K907="ملغي","",ROUND(L907-O907,2)))</f>
        <v/>
      </c>
      <c r="Q907" s="6">
        <f>IF(A907&amp;""="","",IF(L907="","بيانات ناقصة",IF(K907="ملغي",IF(O907&gt;0,"ملغي - يُراجع المدفوع","ملغي"),IF(P907&gt;0,IF(O907=0,"لم يدفع","دفع جزءًا"),IF(P907&lt;0,"مدفوع زيادة","مسدد")))))</f>
        <v/>
      </c>
      <c r="R907" s="19">
        <f>IF(OR(A907&amp;""="",NOT(ISNUMBER(G907))),"",G907-'الإعدادات'!$B$4)</f>
        <v/>
      </c>
      <c r="S907" s="6">
        <f>IF(OR(R907="",K907="ملغي"),"",IF(N(P907)&lt;=0,"",IF(R907&lt;0,"سافر وعليه متبقي",IF(R907&lt;='الإعدادات'!$B$5,"سفر قريب ومتبقي",""))))</f>
        <v/>
      </c>
      <c r="T907" s="19">
        <f>IF(ISNUMBER(P907),IF(P907&gt;0,COUNTIFS($P$6:$P$1005,"&gt;"&amp;P907)+COUNTIFS($P$6:P907,P907),""),"")</f>
        <v/>
      </c>
    </row>
    <row r="908">
      <c r="A908" s="5" t="n"/>
      <c r="B908" s="13" t="n"/>
      <c r="C908" s="5" t="n"/>
      <c r="D908" s="16" t="n"/>
      <c r="E908" s="5" t="n"/>
      <c r="F908" s="5" t="n"/>
      <c r="G908" s="13" t="n"/>
      <c r="H908" s="14" t="n"/>
      <c r="I908" s="17" t="n"/>
      <c r="J908" s="17" t="n"/>
      <c r="K908" s="5" t="n"/>
      <c r="L908" s="18">
        <f>IF(OR(A908&amp;""="",NOT(ISNUMBER(H908)),NOT(ISNUMBER(I908))),"",IF(K908="ملغي",0,ROUND(H908*I908,2)))</f>
        <v/>
      </c>
      <c r="M908" s="18">
        <f>IF(L908="","",IF(K908="ملغي",0,ROUND(H908*N(J908),2)))</f>
        <v/>
      </c>
      <c r="N908" s="18">
        <f>IF(L908="","",ROUND(L908-M908,2))</f>
        <v/>
      </c>
      <c r="O908" s="18">
        <f>IF(A908&amp;""="","",SUMIFS('الدفعات'!$C$6:$C$2005,'الدفعات'!$B$6:$B$2005,A908&amp;""))</f>
        <v/>
      </c>
      <c r="P908" s="18">
        <f>IF(L908="","",IF(K908="ملغي","",ROUND(L908-O908,2)))</f>
        <v/>
      </c>
      <c r="Q908" s="6">
        <f>IF(A908&amp;""="","",IF(L908="","بيانات ناقصة",IF(K908="ملغي",IF(O908&gt;0,"ملغي - يُراجع المدفوع","ملغي"),IF(P908&gt;0,IF(O908=0,"لم يدفع","دفع جزءًا"),IF(P908&lt;0,"مدفوع زيادة","مسدد")))))</f>
        <v/>
      </c>
      <c r="R908" s="19">
        <f>IF(OR(A908&amp;""="",NOT(ISNUMBER(G908))),"",G908-'الإعدادات'!$B$4)</f>
        <v/>
      </c>
      <c r="S908" s="6">
        <f>IF(OR(R908="",K908="ملغي"),"",IF(N(P908)&lt;=0,"",IF(R908&lt;0,"سافر وعليه متبقي",IF(R908&lt;='الإعدادات'!$B$5,"سفر قريب ومتبقي",""))))</f>
        <v/>
      </c>
      <c r="T908" s="19">
        <f>IF(ISNUMBER(P908),IF(P908&gt;0,COUNTIFS($P$6:$P$1005,"&gt;"&amp;P908)+COUNTIFS($P$6:P908,P908),""),"")</f>
        <v/>
      </c>
    </row>
    <row r="909">
      <c r="A909" s="5" t="n"/>
      <c r="B909" s="13" t="n"/>
      <c r="C909" s="5" t="n"/>
      <c r="D909" s="16" t="n"/>
      <c r="E909" s="5" t="n"/>
      <c r="F909" s="5" t="n"/>
      <c r="G909" s="13" t="n"/>
      <c r="H909" s="14" t="n"/>
      <c r="I909" s="17" t="n"/>
      <c r="J909" s="17" t="n"/>
      <c r="K909" s="5" t="n"/>
      <c r="L909" s="18">
        <f>IF(OR(A909&amp;""="",NOT(ISNUMBER(H909)),NOT(ISNUMBER(I909))),"",IF(K909="ملغي",0,ROUND(H909*I909,2)))</f>
        <v/>
      </c>
      <c r="M909" s="18">
        <f>IF(L909="","",IF(K909="ملغي",0,ROUND(H909*N(J909),2)))</f>
        <v/>
      </c>
      <c r="N909" s="18">
        <f>IF(L909="","",ROUND(L909-M909,2))</f>
        <v/>
      </c>
      <c r="O909" s="18">
        <f>IF(A909&amp;""="","",SUMIFS('الدفعات'!$C$6:$C$2005,'الدفعات'!$B$6:$B$2005,A909&amp;""))</f>
        <v/>
      </c>
      <c r="P909" s="18">
        <f>IF(L909="","",IF(K909="ملغي","",ROUND(L909-O909,2)))</f>
        <v/>
      </c>
      <c r="Q909" s="6">
        <f>IF(A909&amp;""="","",IF(L909="","بيانات ناقصة",IF(K909="ملغي",IF(O909&gt;0,"ملغي - يُراجع المدفوع","ملغي"),IF(P909&gt;0,IF(O909=0,"لم يدفع","دفع جزءًا"),IF(P909&lt;0,"مدفوع زيادة","مسدد")))))</f>
        <v/>
      </c>
      <c r="R909" s="19">
        <f>IF(OR(A909&amp;""="",NOT(ISNUMBER(G909))),"",G909-'الإعدادات'!$B$4)</f>
        <v/>
      </c>
      <c r="S909" s="6">
        <f>IF(OR(R909="",K909="ملغي"),"",IF(N(P909)&lt;=0,"",IF(R909&lt;0,"سافر وعليه متبقي",IF(R909&lt;='الإعدادات'!$B$5,"سفر قريب ومتبقي",""))))</f>
        <v/>
      </c>
      <c r="T909" s="19">
        <f>IF(ISNUMBER(P909),IF(P909&gt;0,COUNTIFS($P$6:$P$1005,"&gt;"&amp;P909)+COUNTIFS($P$6:P909,P909),""),"")</f>
        <v/>
      </c>
    </row>
    <row r="910">
      <c r="A910" s="5" t="n"/>
      <c r="B910" s="13" t="n"/>
      <c r="C910" s="5" t="n"/>
      <c r="D910" s="16" t="n"/>
      <c r="E910" s="5" t="n"/>
      <c r="F910" s="5" t="n"/>
      <c r="G910" s="13" t="n"/>
      <c r="H910" s="14" t="n"/>
      <c r="I910" s="17" t="n"/>
      <c r="J910" s="17" t="n"/>
      <c r="K910" s="5" t="n"/>
      <c r="L910" s="18">
        <f>IF(OR(A910&amp;""="",NOT(ISNUMBER(H910)),NOT(ISNUMBER(I910))),"",IF(K910="ملغي",0,ROUND(H910*I910,2)))</f>
        <v/>
      </c>
      <c r="M910" s="18">
        <f>IF(L910="","",IF(K910="ملغي",0,ROUND(H910*N(J910),2)))</f>
        <v/>
      </c>
      <c r="N910" s="18">
        <f>IF(L910="","",ROUND(L910-M910,2))</f>
        <v/>
      </c>
      <c r="O910" s="18">
        <f>IF(A910&amp;""="","",SUMIFS('الدفعات'!$C$6:$C$2005,'الدفعات'!$B$6:$B$2005,A910&amp;""))</f>
        <v/>
      </c>
      <c r="P910" s="18">
        <f>IF(L910="","",IF(K910="ملغي","",ROUND(L910-O910,2)))</f>
        <v/>
      </c>
      <c r="Q910" s="6">
        <f>IF(A910&amp;""="","",IF(L910="","بيانات ناقصة",IF(K910="ملغي",IF(O910&gt;0,"ملغي - يُراجع المدفوع","ملغي"),IF(P910&gt;0,IF(O910=0,"لم يدفع","دفع جزءًا"),IF(P910&lt;0,"مدفوع زيادة","مسدد")))))</f>
        <v/>
      </c>
      <c r="R910" s="19">
        <f>IF(OR(A910&amp;""="",NOT(ISNUMBER(G910))),"",G910-'الإعدادات'!$B$4)</f>
        <v/>
      </c>
      <c r="S910" s="6">
        <f>IF(OR(R910="",K910="ملغي"),"",IF(N(P910)&lt;=0,"",IF(R910&lt;0,"سافر وعليه متبقي",IF(R910&lt;='الإعدادات'!$B$5,"سفر قريب ومتبقي",""))))</f>
        <v/>
      </c>
      <c r="T910" s="19">
        <f>IF(ISNUMBER(P910),IF(P910&gt;0,COUNTIFS($P$6:$P$1005,"&gt;"&amp;P910)+COUNTIFS($P$6:P910,P910),""),"")</f>
        <v/>
      </c>
    </row>
    <row r="911">
      <c r="A911" s="5" t="n"/>
      <c r="B911" s="13" t="n"/>
      <c r="C911" s="5" t="n"/>
      <c r="D911" s="16" t="n"/>
      <c r="E911" s="5" t="n"/>
      <c r="F911" s="5" t="n"/>
      <c r="G911" s="13" t="n"/>
      <c r="H911" s="14" t="n"/>
      <c r="I911" s="17" t="n"/>
      <c r="J911" s="17" t="n"/>
      <c r="K911" s="5" t="n"/>
      <c r="L911" s="18">
        <f>IF(OR(A911&amp;""="",NOT(ISNUMBER(H911)),NOT(ISNUMBER(I911))),"",IF(K911="ملغي",0,ROUND(H911*I911,2)))</f>
        <v/>
      </c>
      <c r="M911" s="18">
        <f>IF(L911="","",IF(K911="ملغي",0,ROUND(H911*N(J911),2)))</f>
        <v/>
      </c>
      <c r="N911" s="18">
        <f>IF(L911="","",ROUND(L911-M911,2))</f>
        <v/>
      </c>
      <c r="O911" s="18">
        <f>IF(A911&amp;""="","",SUMIFS('الدفعات'!$C$6:$C$2005,'الدفعات'!$B$6:$B$2005,A911&amp;""))</f>
        <v/>
      </c>
      <c r="P911" s="18">
        <f>IF(L911="","",IF(K911="ملغي","",ROUND(L911-O911,2)))</f>
        <v/>
      </c>
      <c r="Q911" s="6">
        <f>IF(A911&amp;""="","",IF(L911="","بيانات ناقصة",IF(K911="ملغي",IF(O911&gt;0,"ملغي - يُراجع المدفوع","ملغي"),IF(P911&gt;0,IF(O911=0,"لم يدفع","دفع جزءًا"),IF(P911&lt;0,"مدفوع زيادة","مسدد")))))</f>
        <v/>
      </c>
      <c r="R911" s="19">
        <f>IF(OR(A911&amp;""="",NOT(ISNUMBER(G911))),"",G911-'الإعدادات'!$B$4)</f>
        <v/>
      </c>
      <c r="S911" s="6">
        <f>IF(OR(R911="",K911="ملغي"),"",IF(N(P911)&lt;=0,"",IF(R911&lt;0,"سافر وعليه متبقي",IF(R911&lt;='الإعدادات'!$B$5,"سفر قريب ومتبقي",""))))</f>
        <v/>
      </c>
      <c r="T911" s="19">
        <f>IF(ISNUMBER(P911),IF(P911&gt;0,COUNTIFS($P$6:$P$1005,"&gt;"&amp;P911)+COUNTIFS($P$6:P911,P911),""),"")</f>
        <v/>
      </c>
    </row>
    <row r="912">
      <c r="A912" s="5" t="n"/>
      <c r="B912" s="13" t="n"/>
      <c r="C912" s="5" t="n"/>
      <c r="D912" s="16" t="n"/>
      <c r="E912" s="5" t="n"/>
      <c r="F912" s="5" t="n"/>
      <c r="G912" s="13" t="n"/>
      <c r="H912" s="14" t="n"/>
      <c r="I912" s="17" t="n"/>
      <c r="J912" s="17" t="n"/>
      <c r="K912" s="5" t="n"/>
      <c r="L912" s="18">
        <f>IF(OR(A912&amp;""="",NOT(ISNUMBER(H912)),NOT(ISNUMBER(I912))),"",IF(K912="ملغي",0,ROUND(H912*I912,2)))</f>
        <v/>
      </c>
      <c r="M912" s="18">
        <f>IF(L912="","",IF(K912="ملغي",0,ROUND(H912*N(J912),2)))</f>
        <v/>
      </c>
      <c r="N912" s="18">
        <f>IF(L912="","",ROUND(L912-M912,2))</f>
        <v/>
      </c>
      <c r="O912" s="18">
        <f>IF(A912&amp;""="","",SUMIFS('الدفعات'!$C$6:$C$2005,'الدفعات'!$B$6:$B$2005,A912&amp;""))</f>
        <v/>
      </c>
      <c r="P912" s="18">
        <f>IF(L912="","",IF(K912="ملغي","",ROUND(L912-O912,2)))</f>
        <v/>
      </c>
      <c r="Q912" s="6">
        <f>IF(A912&amp;""="","",IF(L912="","بيانات ناقصة",IF(K912="ملغي",IF(O912&gt;0,"ملغي - يُراجع المدفوع","ملغي"),IF(P912&gt;0,IF(O912=0,"لم يدفع","دفع جزءًا"),IF(P912&lt;0,"مدفوع زيادة","مسدد")))))</f>
        <v/>
      </c>
      <c r="R912" s="19">
        <f>IF(OR(A912&amp;""="",NOT(ISNUMBER(G912))),"",G912-'الإعدادات'!$B$4)</f>
        <v/>
      </c>
      <c r="S912" s="6">
        <f>IF(OR(R912="",K912="ملغي"),"",IF(N(P912)&lt;=0,"",IF(R912&lt;0,"سافر وعليه متبقي",IF(R912&lt;='الإعدادات'!$B$5,"سفر قريب ومتبقي",""))))</f>
        <v/>
      </c>
      <c r="T912" s="19">
        <f>IF(ISNUMBER(P912),IF(P912&gt;0,COUNTIFS($P$6:$P$1005,"&gt;"&amp;P912)+COUNTIFS($P$6:P912,P912),""),"")</f>
        <v/>
      </c>
    </row>
    <row r="913">
      <c r="A913" s="5" t="n"/>
      <c r="B913" s="13" t="n"/>
      <c r="C913" s="5" t="n"/>
      <c r="D913" s="16" t="n"/>
      <c r="E913" s="5" t="n"/>
      <c r="F913" s="5" t="n"/>
      <c r="G913" s="13" t="n"/>
      <c r="H913" s="14" t="n"/>
      <c r="I913" s="17" t="n"/>
      <c r="J913" s="17" t="n"/>
      <c r="K913" s="5" t="n"/>
      <c r="L913" s="18">
        <f>IF(OR(A913&amp;""="",NOT(ISNUMBER(H913)),NOT(ISNUMBER(I913))),"",IF(K913="ملغي",0,ROUND(H913*I913,2)))</f>
        <v/>
      </c>
      <c r="M913" s="18">
        <f>IF(L913="","",IF(K913="ملغي",0,ROUND(H913*N(J913),2)))</f>
        <v/>
      </c>
      <c r="N913" s="18">
        <f>IF(L913="","",ROUND(L913-M913,2))</f>
        <v/>
      </c>
      <c r="O913" s="18">
        <f>IF(A913&amp;""="","",SUMIFS('الدفعات'!$C$6:$C$2005,'الدفعات'!$B$6:$B$2005,A913&amp;""))</f>
        <v/>
      </c>
      <c r="P913" s="18">
        <f>IF(L913="","",IF(K913="ملغي","",ROUND(L913-O913,2)))</f>
        <v/>
      </c>
      <c r="Q913" s="6">
        <f>IF(A913&amp;""="","",IF(L913="","بيانات ناقصة",IF(K913="ملغي",IF(O913&gt;0,"ملغي - يُراجع المدفوع","ملغي"),IF(P913&gt;0,IF(O913=0,"لم يدفع","دفع جزءًا"),IF(P913&lt;0,"مدفوع زيادة","مسدد")))))</f>
        <v/>
      </c>
      <c r="R913" s="19">
        <f>IF(OR(A913&amp;""="",NOT(ISNUMBER(G913))),"",G913-'الإعدادات'!$B$4)</f>
        <v/>
      </c>
      <c r="S913" s="6">
        <f>IF(OR(R913="",K913="ملغي"),"",IF(N(P913)&lt;=0,"",IF(R913&lt;0,"سافر وعليه متبقي",IF(R913&lt;='الإعدادات'!$B$5,"سفر قريب ومتبقي",""))))</f>
        <v/>
      </c>
      <c r="T913" s="19">
        <f>IF(ISNUMBER(P913),IF(P913&gt;0,COUNTIFS($P$6:$P$1005,"&gt;"&amp;P913)+COUNTIFS($P$6:P913,P913),""),"")</f>
        <v/>
      </c>
    </row>
    <row r="914">
      <c r="A914" s="5" t="n"/>
      <c r="B914" s="13" t="n"/>
      <c r="C914" s="5" t="n"/>
      <c r="D914" s="16" t="n"/>
      <c r="E914" s="5" t="n"/>
      <c r="F914" s="5" t="n"/>
      <c r="G914" s="13" t="n"/>
      <c r="H914" s="14" t="n"/>
      <c r="I914" s="17" t="n"/>
      <c r="J914" s="17" t="n"/>
      <c r="K914" s="5" t="n"/>
      <c r="L914" s="18">
        <f>IF(OR(A914&amp;""="",NOT(ISNUMBER(H914)),NOT(ISNUMBER(I914))),"",IF(K914="ملغي",0,ROUND(H914*I914,2)))</f>
        <v/>
      </c>
      <c r="M914" s="18">
        <f>IF(L914="","",IF(K914="ملغي",0,ROUND(H914*N(J914),2)))</f>
        <v/>
      </c>
      <c r="N914" s="18">
        <f>IF(L914="","",ROUND(L914-M914,2))</f>
        <v/>
      </c>
      <c r="O914" s="18">
        <f>IF(A914&amp;""="","",SUMIFS('الدفعات'!$C$6:$C$2005,'الدفعات'!$B$6:$B$2005,A914&amp;""))</f>
        <v/>
      </c>
      <c r="P914" s="18">
        <f>IF(L914="","",IF(K914="ملغي","",ROUND(L914-O914,2)))</f>
        <v/>
      </c>
      <c r="Q914" s="6">
        <f>IF(A914&amp;""="","",IF(L914="","بيانات ناقصة",IF(K914="ملغي",IF(O914&gt;0,"ملغي - يُراجع المدفوع","ملغي"),IF(P914&gt;0,IF(O914=0,"لم يدفع","دفع جزءًا"),IF(P914&lt;0,"مدفوع زيادة","مسدد")))))</f>
        <v/>
      </c>
      <c r="R914" s="19">
        <f>IF(OR(A914&amp;""="",NOT(ISNUMBER(G914))),"",G914-'الإعدادات'!$B$4)</f>
        <v/>
      </c>
      <c r="S914" s="6">
        <f>IF(OR(R914="",K914="ملغي"),"",IF(N(P914)&lt;=0,"",IF(R914&lt;0,"سافر وعليه متبقي",IF(R914&lt;='الإعدادات'!$B$5,"سفر قريب ومتبقي",""))))</f>
        <v/>
      </c>
      <c r="T914" s="19">
        <f>IF(ISNUMBER(P914),IF(P914&gt;0,COUNTIFS($P$6:$P$1005,"&gt;"&amp;P914)+COUNTIFS($P$6:P914,P914),""),"")</f>
        <v/>
      </c>
    </row>
    <row r="915">
      <c r="A915" s="5" t="n"/>
      <c r="B915" s="13" t="n"/>
      <c r="C915" s="5" t="n"/>
      <c r="D915" s="16" t="n"/>
      <c r="E915" s="5" t="n"/>
      <c r="F915" s="5" t="n"/>
      <c r="G915" s="13" t="n"/>
      <c r="H915" s="14" t="n"/>
      <c r="I915" s="17" t="n"/>
      <c r="J915" s="17" t="n"/>
      <c r="K915" s="5" t="n"/>
      <c r="L915" s="18">
        <f>IF(OR(A915&amp;""="",NOT(ISNUMBER(H915)),NOT(ISNUMBER(I915))),"",IF(K915="ملغي",0,ROUND(H915*I915,2)))</f>
        <v/>
      </c>
      <c r="M915" s="18">
        <f>IF(L915="","",IF(K915="ملغي",0,ROUND(H915*N(J915),2)))</f>
        <v/>
      </c>
      <c r="N915" s="18">
        <f>IF(L915="","",ROUND(L915-M915,2))</f>
        <v/>
      </c>
      <c r="O915" s="18">
        <f>IF(A915&amp;""="","",SUMIFS('الدفعات'!$C$6:$C$2005,'الدفعات'!$B$6:$B$2005,A915&amp;""))</f>
        <v/>
      </c>
      <c r="P915" s="18">
        <f>IF(L915="","",IF(K915="ملغي","",ROUND(L915-O915,2)))</f>
        <v/>
      </c>
      <c r="Q915" s="6">
        <f>IF(A915&amp;""="","",IF(L915="","بيانات ناقصة",IF(K915="ملغي",IF(O915&gt;0,"ملغي - يُراجع المدفوع","ملغي"),IF(P915&gt;0,IF(O915=0,"لم يدفع","دفع جزءًا"),IF(P915&lt;0,"مدفوع زيادة","مسدد")))))</f>
        <v/>
      </c>
      <c r="R915" s="19">
        <f>IF(OR(A915&amp;""="",NOT(ISNUMBER(G915))),"",G915-'الإعدادات'!$B$4)</f>
        <v/>
      </c>
      <c r="S915" s="6">
        <f>IF(OR(R915="",K915="ملغي"),"",IF(N(P915)&lt;=0,"",IF(R915&lt;0,"سافر وعليه متبقي",IF(R915&lt;='الإعدادات'!$B$5,"سفر قريب ومتبقي",""))))</f>
        <v/>
      </c>
      <c r="T915" s="19">
        <f>IF(ISNUMBER(P915),IF(P915&gt;0,COUNTIFS($P$6:$P$1005,"&gt;"&amp;P915)+COUNTIFS($P$6:P915,P915),""),"")</f>
        <v/>
      </c>
    </row>
    <row r="916">
      <c r="A916" s="5" t="n"/>
      <c r="B916" s="13" t="n"/>
      <c r="C916" s="5" t="n"/>
      <c r="D916" s="16" t="n"/>
      <c r="E916" s="5" t="n"/>
      <c r="F916" s="5" t="n"/>
      <c r="G916" s="13" t="n"/>
      <c r="H916" s="14" t="n"/>
      <c r="I916" s="17" t="n"/>
      <c r="J916" s="17" t="n"/>
      <c r="K916" s="5" t="n"/>
      <c r="L916" s="18">
        <f>IF(OR(A916&amp;""="",NOT(ISNUMBER(H916)),NOT(ISNUMBER(I916))),"",IF(K916="ملغي",0,ROUND(H916*I916,2)))</f>
        <v/>
      </c>
      <c r="M916" s="18">
        <f>IF(L916="","",IF(K916="ملغي",0,ROUND(H916*N(J916),2)))</f>
        <v/>
      </c>
      <c r="N916" s="18">
        <f>IF(L916="","",ROUND(L916-M916,2))</f>
        <v/>
      </c>
      <c r="O916" s="18">
        <f>IF(A916&amp;""="","",SUMIFS('الدفعات'!$C$6:$C$2005,'الدفعات'!$B$6:$B$2005,A916&amp;""))</f>
        <v/>
      </c>
      <c r="P916" s="18">
        <f>IF(L916="","",IF(K916="ملغي","",ROUND(L916-O916,2)))</f>
        <v/>
      </c>
      <c r="Q916" s="6">
        <f>IF(A916&amp;""="","",IF(L916="","بيانات ناقصة",IF(K916="ملغي",IF(O916&gt;0,"ملغي - يُراجع المدفوع","ملغي"),IF(P916&gt;0,IF(O916=0,"لم يدفع","دفع جزءًا"),IF(P916&lt;0,"مدفوع زيادة","مسدد")))))</f>
        <v/>
      </c>
      <c r="R916" s="19">
        <f>IF(OR(A916&amp;""="",NOT(ISNUMBER(G916))),"",G916-'الإعدادات'!$B$4)</f>
        <v/>
      </c>
      <c r="S916" s="6">
        <f>IF(OR(R916="",K916="ملغي"),"",IF(N(P916)&lt;=0,"",IF(R916&lt;0,"سافر وعليه متبقي",IF(R916&lt;='الإعدادات'!$B$5,"سفر قريب ومتبقي",""))))</f>
        <v/>
      </c>
      <c r="T916" s="19">
        <f>IF(ISNUMBER(P916),IF(P916&gt;0,COUNTIFS($P$6:$P$1005,"&gt;"&amp;P916)+COUNTIFS($P$6:P916,P916),""),"")</f>
        <v/>
      </c>
    </row>
    <row r="917">
      <c r="A917" s="5" t="n"/>
      <c r="B917" s="13" t="n"/>
      <c r="C917" s="5" t="n"/>
      <c r="D917" s="16" t="n"/>
      <c r="E917" s="5" t="n"/>
      <c r="F917" s="5" t="n"/>
      <c r="G917" s="13" t="n"/>
      <c r="H917" s="14" t="n"/>
      <c r="I917" s="17" t="n"/>
      <c r="J917" s="17" t="n"/>
      <c r="K917" s="5" t="n"/>
      <c r="L917" s="18">
        <f>IF(OR(A917&amp;""="",NOT(ISNUMBER(H917)),NOT(ISNUMBER(I917))),"",IF(K917="ملغي",0,ROUND(H917*I917,2)))</f>
        <v/>
      </c>
      <c r="M917" s="18">
        <f>IF(L917="","",IF(K917="ملغي",0,ROUND(H917*N(J917),2)))</f>
        <v/>
      </c>
      <c r="N917" s="18">
        <f>IF(L917="","",ROUND(L917-M917,2))</f>
        <v/>
      </c>
      <c r="O917" s="18">
        <f>IF(A917&amp;""="","",SUMIFS('الدفعات'!$C$6:$C$2005,'الدفعات'!$B$6:$B$2005,A917&amp;""))</f>
        <v/>
      </c>
      <c r="P917" s="18">
        <f>IF(L917="","",IF(K917="ملغي","",ROUND(L917-O917,2)))</f>
        <v/>
      </c>
      <c r="Q917" s="6">
        <f>IF(A917&amp;""="","",IF(L917="","بيانات ناقصة",IF(K917="ملغي",IF(O917&gt;0,"ملغي - يُراجع المدفوع","ملغي"),IF(P917&gt;0,IF(O917=0,"لم يدفع","دفع جزءًا"),IF(P917&lt;0,"مدفوع زيادة","مسدد")))))</f>
        <v/>
      </c>
      <c r="R917" s="19">
        <f>IF(OR(A917&amp;""="",NOT(ISNUMBER(G917))),"",G917-'الإعدادات'!$B$4)</f>
        <v/>
      </c>
      <c r="S917" s="6">
        <f>IF(OR(R917="",K917="ملغي"),"",IF(N(P917)&lt;=0,"",IF(R917&lt;0,"سافر وعليه متبقي",IF(R917&lt;='الإعدادات'!$B$5,"سفر قريب ومتبقي",""))))</f>
        <v/>
      </c>
      <c r="T917" s="19">
        <f>IF(ISNUMBER(P917),IF(P917&gt;0,COUNTIFS($P$6:$P$1005,"&gt;"&amp;P917)+COUNTIFS($P$6:P917,P917),""),"")</f>
        <v/>
      </c>
    </row>
    <row r="918">
      <c r="A918" s="5" t="n"/>
      <c r="B918" s="13" t="n"/>
      <c r="C918" s="5" t="n"/>
      <c r="D918" s="16" t="n"/>
      <c r="E918" s="5" t="n"/>
      <c r="F918" s="5" t="n"/>
      <c r="G918" s="13" t="n"/>
      <c r="H918" s="14" t="n"/>
      <c r="I918" s="17" t="n"/>
      <c r="J918" s="17" t="n"/>
      <c r="K918" s="5" t="n"/>
      <c r="L918" s="18">
        <f>IF(OR(A918&amp;""="",NOT(ISNUMBER(H918)),NOT(ISNUMBER(I918))),"",IF(K918="ملغي",0,ROUND(H918*I918,2)))</f>
        <v/>
      </c>
      <c r="M918" s="18">
        <f>IF(L918="","",IF(K918="ملغي",0,ROUND(H918*N(J918),2)))</f>
        <v/>
      </c>
      <c r="N918" s="18">
        <f>IF(L918="","",ROUND(L918-M918,2))</f>
        <v/>
      </c>
      <c r="O918" s="18">
        <f>IF(A918&amp;""="","",SUMIFS('الدفعات'!$C$6:$C$2005,'الدفعات'!$B$6:$B$2005,A918&amp;""))</f>
        <v/>
      </c>
      <c r="P918" s="18">
        <f>IF(L918="","",IF(K918="ملغي","",ROUND(L918-O918,2)))</f>
        <v/>
      </c>
      <c r="Q918" s="6">
        <f>IF(A918&amp;""="","",IF(L918="","بيانات ناقصة",IF(K918="ملغي",IF(O918&gt;0,"ملغي - يُراجع المدفوع","ملغي"),IF(P918&gt;0,IF(O918=0,"لم يدفع","دفع جزءًا"),IF(P918&lt;0,"مدفوع زيادة","مسدد")))))</f>
        <v/>
      </c>
      <c r="R918" s="19">
        <f>IF(OR(A918&amp;""="",NOT(ISNUMBER(G918))),"",G918-'الإعدادات'!$B$4)</f>
        <v/>
      </c>
      <c r="S918" s="6">
        <f>IF(OR(R918="",K918="ملغي"),"",IF(N(P918)&lt;=0,"",IF(R918&lt;0,"سافر وعليه متبقي",IF(R918&lt;='الإعدادات'!$B$5,"سفر قريب ومتبقي",""))))</f>
        <v/>
      </c>
      <c r="T918" s="19">
        <f>IF(ISNUMBER(P918),IF(P918&gt;0,COUNTIFS($P$6:$P$1005,"&gt;"&amp;P918)+COUNTIFS($P$6:P918,P918),""),"")</f>
        <v/>
      </c>
    </row>
    <row r="919">
      <c r="A919" s="5" t="n"/>
      <c r="B919" s="13" t="n"/>
      <c r="C919" s="5" t="n"/>
      <c r="D919" s="16" t="n"/>
      <c r="E919" s="5" t="n"/>
      <c r="F919" s="5" t="n"/>
      <c r="G919" s="13" t="n"/>
      <c r="H919" s="14" t="n"/>
      <c r="I919" s="17" t="n"/>
      <c r="J919" s="17" t="n"/>
      <c r="K919" s="5" t="n"/>
      <c r="L919" s="18">
        <f>IF(OR(A919&amp;""="",NOT(ISNUMBER(H919)),NOT(ISNUMBER(I919))),"",IF(K919="ملغي",0,ROUND(H919*I919,2)))</f>
        <v/>
      </c>
      <c r="M919" s="18">
        <f>IF(L919="","",IF(K919="ملغي",0,ROUND(H919*N(J919),2)))</f>
        <v/>
      </c>
      <c r="N919" s="18">
        <f>IF(L919="","",ROUND(L919-M919,2))</f>
        <v/>
      </c>
      <c r="O919" s="18">
        <f>IF(A919&amp;""="","",SUMIFS('الدفعات'!$C$6:$C$2005,'الدفعات'!$B$6:$B$2005,A919&amp;""))</f>
        <v/>
      </c>
      <c r="P919" s="18">
        <f>IF(L919="","",IF(K919="ملغي","",ROUND(L919-O919,2)))</f>
        <v/>
      </c>
      <c r="Q919" s="6">
        <f>IF(A919&amp;""="","",IF(L919="","بيانات ناقصة",IF(K919="ملغي",IF(O919&gt;0,"ملغي - يُراجع المدفوع","ملغي"),IF(P919&gt;0,IF(O919=0,"لم يدفع","دفع جزءًا"),IF(P919&lt;0,"مدفوع زيادة","مسدد")))))</f>
        <v/>
      </c>
      <c r="R919" s="19">
        <f>IF(OR(A919&amp;""="",NOT(ISNUMBER(G919))),"",G919-'الإعدادات'!$B$4)</f>
        <v/>
      </c>
      <c r="S919" s="6">
        <f>IF(OR(R919="",K919="ملغي"),"",IF(N(P919)&lt;=0,"",IF(R919&lt;0,"سافر وعليه متبقي",IF(R919&lt;='الإعدادات'!$B$5,"سفر قريب ومتبقي",""))))</f>
        <v/>
      </c>
      <c r="T919" s="19">
        <f>IF(ISNUMBER(P919),IF(P919&gt;0,COUNTIFS($P$6:$P$1005,"&gt;"&amp;P919)+COUNTIFS($P$6:P919,P919),""),"")</f>
        <v/>
      </c>
    </row>
    <row r="920">
      <c r="A920" s="5" t="n"/>
      <c r="B920" s="13" t="n"/>
      <c r="C920" s="5" t="n"/>
      <c r="D920" s="16" t="n"/>
      <c r="E920" s="5" t="n"/>
      <c r="F920" s="5" t="n"/>
      <c r="G920" s="13" t="n"/>
      <c r="H920" s="14" t="n"/>
      <c r="I920" s="17" t="n"/>
      <c r="J920" s="17" t="n"/>
      <c r="K920" s="5" t="n"/>
      <c r="L920" s="18">
        <f>IF(OR(A920&amp;""="",NOT(ISNUMBER(H920)),NOT(ISNUMBER(I920))),"",IF(K920="ملغي",0,ROUND(H920*I920,2)))</f>
        <v/>
      </c>
      <c r="M920" s="18">
        <f>IF(L920="","",IF(K920="ملغي",0,ROUND(H920*N(J920),2)))</f>
        <v/>
      </c>
      <c r="N920" s="18">
        <f>IF(L920="","",ROUND(L920-M920,2))</f>
        <v/>
      </c>
      <c r="O920" s="18">
        <f>IF(A920&amp;""="","",SUMIFS('الدفعات'!$C$6:$C$2005,'الدفعات'!$B$6:$B$2005,A920&amp;""))</f>
        <v/>
      </c>
      <c r="P920" s="18">
        <f>IF(L920="","",IF(K920="ملغي","",ROUND(L920-O920,2)))</f>
        <v/>
      </c>
      <c r="Q920" s="6">
        <f>IF(A920&amp;""="","",IF(L920="","بيانات ناقصة",IF(K920="ملغي",IF(O920&gt;0,"ملغي - يُراجع المدفوع","ملغي"),IF(P920&gt;0,IF(O920=0,"لم يدفع","دفع جزءًا"),IF(P920&lt;0,"مدفوع زيادة","مسدد")))))</f>
        <v/>
      </c>
      <c r="R920" s="19">
        <f>IF(OR(A920&amp;""="",NOT(ISNUMBER(G920))),"",G920-'الإعدادات'!$B$4)</f>
        <v/>
      </c>
      <c r="S920" s="6">
        <f>IF(OR(R920="",K920="ملغي"),"",IF(N(P920)&lt;=0,"",IF(R920&lt;0,"سافر وعليه متبقي",IF(R920&lt;='الإعدادات'!$B$5,"سفر قريب ومتبقي",""))))</f>
        <v/>
      </c>
      <c r="T920" s="19">
        <f>IF(ISNUMBER(P920),IF(P920&gt;0,COUNTIFS($P$6:$P$1005,"&gt;"&amp;P920)+COUNTIFS($P$6:P920,P920),""),"")</f>
        <v/>
      </c>
    </row>
    <row r="921">
      <c r="A921" s="5" t="n"/>
      <c r="B921" s="13" t="n"/>
      <c r="C921" s="5" t="n"/>
      <c r="D921" s="16" t="n"/>
      <c r="E921" s="5" t="n"/>
      <c r="F921" s="5" t="n"/>
      <c r="G921" s="13" t="n"/>
      <c r="H921" s="14" t="n"/>
      <c r="I921" s="17" t="n"/>
      <c r="J921" s="17" t="n"/>
      <c r="K921" s="5" t="n"/>
      <c r="L921" s="18">
        <f>IF(OR(A921&amp;""="",NOT(ISNUMBER(H921)),NOT(ISNUMBER(I921))),"",IF(K921="ملغي",0,ROUND(H921*I921,2)))</f>
        <v/>
      </c>
      <c r="M921" s="18">
        <f>IF(L921="","",IF(K921="ملغي",0,ROUND(H921*N(J921),2)))</f>
        <v/>
      </c>
      <c r="N921" s="18">
        <f>IF(L921="","",ROUND(L921-M921,2))</f>
        <v/>
      </c>
      <c r="O921" s="18">
        <f>IF(A921&amp;""="","",SUMIFS('الدفعات'!$C$6:$C$2005,'الدفعات'!$B$6:$B$2005,A921&amp;""))</f>
        <v/>
      </c>
      <c r="P921" s="18">
        <f>IF(L921="","",IF(K921="ملغي","",ROUND(L921-O921,2)))</f>
        <v/>
      </c>
      <c r="Q921" s="6">
        <f>IF(A921&amp;""="","",IF(L921="","بيانات ناقصة",IF(K921="ملغي",IF(O921&gt;0,"ملغي - يُراجع المدفوع","ملغي"),IF(P921&gt;0,IF(O921=0,"لم يدفع","دفع جزءًا"),IF(P921&lt;0,"مدفوع زيادة","مسدد")))))</f>
        <v/>
      </c>
      <c r="R921" s="19">
        <f>IF(OR(A921&amp;""="",NOT(ISNUMBER(G921))),"",G921-'الإعدادات'!$B$4)</f>
        <v/>
      </c>
      <c r="S921" s="6">
        <f>IF(OR(R921="",K921="ملغي"),"",IF(N(P921)&lt;=0,"",IF(R921&lt;0,"سافر وعليه متبقي",IF(R921&lt;='الإعدادات'!$B$5,"سفر قريب ومتبقي",""))))</f>
        <v/>
      </c>
      <c r="T921" s="19">
        <f>IF(ISNUMBER(P921),IF(P921&gt;0,COUNTIFS($P$6:$P$1005,"&gt;"&amp;P921)+COUNTIFS($P$6:P921,P921),""),"")</f>
        <v/>
      </c>
    </row>
    <row r="922">
      <c r="A922" s="5" t="n"/>
      <c r="B922" s="13" t="n"/>
      <c r="C922" s="5" t="n"/>
      <c r="D922" s="16" t="n"/>
      <c r="E922" s="5" t="n"/>
      <c r="F922" s="5" t="n"/>
      <c r="G922" s="13" t="n"/>
      <c r="H922" s="14" t="n"/>
      <c r="I922" s="17" t="n"/>
      <c r="J922" s="17" t="n"/>
      <c r="K922" s="5" t="n"/>
      <c r="L922" s="18">
        <f>IF(OR(A922&amp;""="",NOT(ISNUMBER(H922)),NOT(ISNUMBER(I922))),"",IF(K922="ملغي",0,ROUND(H922*I922,2)))</f>
        <v/>
      </c>
      <c r="M922" s="18">
        <f>IF(L922="","",IF(K922="ملغي",0,ROUND(H922*N(J922),2)))</f>
        <v/>
      </c>
      <c r="N922" s="18">
        <f>IF(L922="","",ROUND(L922-M922,2))</f>
        <v/>
      </c>
      <c r="O922" s="18">
        <f>IF(A922&amp;""="","",SUMIFS('الدفعات'!$C$6:$C$2005,'الدفعات'!$B$6:$B$2005,A922&amp;""))</f>
        <v/>
      </c>
      <c r="P922" s="18">
        <f>IF(L922="","",IF(K922="ملغي","",ROUND(L922-O922,2)))</f>
        <v/>
      </c>
      <c r="Q922" s="6">
        <f>IF(A922&amp;""="","",IF(L922="","بيانات ناقصة",IF(K922="ملغي",IF(O922&gt;0,"ملغي - يُراجع المدفوع","ملغي"),IF(P922&gt;0,IF(O922=0,"لم يدفع","دفع جزءًا"),IF(P922&lt;0,"مدفوع زيادة","مسدد")))))</f>
        <v/>
      </c>
      <c r="R922" s="19">
        <f>IF(OR(A922&amp;""="",NOT(ISNUMBER(G922))),"",G922-'الإعدادات'!$B$4)</f>
        <v/>
      </c>
      <c r="S922" s="6">
        <f>IF(OR(R922="",K922="ملغي"),"",IF(N(P922)&lt;=0,"",IF(R922&lt;0,"سافر وعليه متبقي",IF(R922&lt;='الإعدادات'!$B$5,"سفر قريب ومتبقي",""))))</f>
        <v/>
      </c>
      <c r="T922" s="19">
        <f>IF(ISNUMBER(P922),IF(P922&gt;0,COUNTIFS($P$6:$P$1005,"&gt;"&amp;P922)+COUNTIFS($P$6:P922,P922),""),"")</f>
        <v/>
      </c>
    </row>
    <row r="923">
      <c r="A923" s="5" t="n"/>
      <c r="B923" s="13" t="n"/>
      <c r="C923" s="5" t="n"/>
      <c r="D923" s="16" t="n"/>
      <c r="E923" s="5" t="n"/>
      <c r="F923" s="5" t="n"/>
      <c r="G923" s="13" t="n"/>
      <c r="H923" s="14" t="n"/>
      <c r="I923" s="17" t="n"/>
      <c r="J923" s="17" t="n"/>
      <c r="K923" s="5" t="n"/>
      <c r="L923" s="18">
        <f>IF(OR(A923&amp;""="",NOT(ISNUMBER(H923)),NOT(ISNUMBER(I923))),"",IF(K923="ملغي",0,ROUND(H923*I923,2)))</f>
        <v/>
      </c>
      <c r="M923" s="18">
        <f>IF(L923="","",IF(K923="ملغي",0,ROUND(H923*N(J923),2)))</f>
        <v/>
      </c>
      <c r="N923" s="18">
        <f>IF(L923="","",ROUND(L923-M923,2))</f>
        <v/>
      </c>
      <c r="O923" s="18">
        <f>IF(A923&amp;""="","",SUMIFS('الدفعات'!$C$6:$C$2005,'الدفعات'!$B$6:$B$2005,A923&amp;""))</f>
        <v/>
      </c>
      <c r="P923" s="18">
        <f>IF(L923="","",IF(K923="ملغي","",ROUND(L923-O923,2)))</f>
        <v/>
      </c>
      <c r="Q923" s="6">
        <f>IF(A923&amp;""="","",IF(L923="","بيانات ناقصة",IF(K923="ملغي",IF(O923&gt;0,"ملغي - يُراجع المدفوع","ملغي"),IF(P923&gt;0,IF(O923=0,"لم يدفع","دفع جزءًا"),IF(P923&lt;0,"مدفوع زيادة","مسدد")))))</f>
        <v/>
      </c>
      <c r="R923" s="19">
        <f>IF(OR(A923&amp;""="",NOT(ISNUMBER(G923))),"",G923-'الإعدادات'!$B$4)</f>
        <v/>
      </c>
      <c r="S923" s="6">
        <f>IF(OR(R923="",K923="ملغي"),"",IF(N(P923)&lt;=0,"",IF(R923&lt;0,"سافر وعليه متبقي",IF(R923&lt;='الإعدادات'!$B$5,"سفر قريب ومتبقي",""))))</f>
        <v/>
      </c>
      <c r="T923" s="19">
        <f>IF(ISNUMBER(P923),IF(P923&gt;0,COUNTIFS($P$6:$P$1005,"&gt;"&amp;P923)+COUNTIFS($P$6:P923,P923),""),"")</f>
        <v/>
      </c>
    </row>
    <row r="924">
      <c r="A924" s="5" t="n"/>
      <c r="B924" s="13" t="n"/>
      <c r="C924" s="5" t="n"/>
      <c r="D924" s="16" t="n"/>
      <c r="E924" s="5" t="n"/>
      <c r="F924" s="5" t="n"/>
      <c r="G924" s="13" t="n"/>
      <c r="H924" s="14" t="n"/>
      <c r="I924" s="17" t="n"/>
      <c r="J924" s="17" t="n"/>
      <c r="K924" s="5" t="n"/>
      <c r="L924" s="18">
        <f>IF(OR(A924&amp;""="",NOT(ISNUMBER(H924)),NOT(ISNUMBER(I924))),"",IF(K924="ملغي",0,ROUND(H924*I924,2)))</f>
        <v/>
      </c>
      <c r="M924" s="18">
        <f>IF(L924="","",IF(K924="ملغي",0,ROUND(H924*N(J924),2)))</f>
        <v/>
      </c>
      <c r="N924" s="18">
        <f>IF(L924="","",ROUND(L924-M924,2))</f>
        <v/>
      </c>
      <c r="O924" s="18">
        <f>IF(A924&amp;""="","",SUMIFS('الدفعات'!$C$6:$C$2005,'الدفعات'!$B$6:$B$2005,A924&amp;""))</f>
        <v/>
      </c>
      <c r="P924" s="18">
        <f>IF(L924="","",IF(K924="ملغي","",ROUND(L924-O924,2)))</f>
        <v/>
      </c>
      <c r="Q924" s="6">
        <f>IF(A924&amp;""="","",IF(L924="","بيانات ناقصة",IF(K924="ملغي",IF(O924&gt;0,"ملغي - يُراجع المدفوع","ملغي"),IF(P924&gt;0,IF(O924=0,"لم يدفع","دفع جزءًا"),IF(P924&lt;0,"مدفوع زيادة","مسدد")))))</f>
        <v/>
      </c>
      <c r="R924" s="19">
        <f>IF(OR(A924&amp;""="",NOT(ISNUMBER(G924))),"",G924-'الإعدادات'!$B$4)</f>
        <v/>
      </c>
      <c r="S924" s="6">
        <f>IF(OR(R924="",K924="ملغي"),"",IF(N(P924)&lt;=0,"",IF(R924&lt;0,"سافر وعليه متبقي",IF(R924&lt;='الإعدادات'!$B$5,"سفر قريب ومتبقي",""))))</f>
        <v/>
      </c>
      <c r="T924" s="19">
        <f>IF(ISNUMBER(P924),IF(P924&gt;0,COUNTIFS($P$6:$P$1005,"&gt;"&amp;P924)+COUNTIFS($P$6:P924,P924),""),"")</f>
        <v/>
      </c>
    </row>
    <row r="925">
      <c r="A925" s="5" t="n"/>
      <c r="B925" s="13" t="n"/>
      <c r="C925" s="5" t="n"/>
      <c r="D925" s="16" t="n"/>
      <c r="E925" s="5" t="n"/>
      <c r="F925" s="5" t="n"/>
      <c r="G925" s="13" t="n"/>
      <c r="H925" s="14" t="n"/>
      <c r="I925" s="17" t="n"/>
      <c r="J925" s="17" t="n"/>
      <c r="K925" s="5" t="n"/>
      <c r="L925" s="18">
        <f>IF(OR(A925&amp;""="",NOT(ISNUMBER(H925)),NOT(ISNUMBER(I925))),"",IF(K925="ملغي",0,ROUND(H925*I925,2)))</f>
        <v/>
      </c>
      <c r="M925" s="18">
        <f>IF(L925="","",IF(K925="ملغي",0,ROUND(H925*N(J925),2)))</f>
        <v/>
      </c>
      <c r="N925" s="18">
        <f>IF(L925="","",ROUND(L925-M925,2))</f>
        <v/>
      </c>
      <c r="O925" s="18">
        <f>IF(A925&amp;""="","",SUMIFS('الدفعات'!$C$6:$C$2005,'الدفعات'!$B$6:$B$2005,A925&amp;""))</f>
        <v/>
      </c>
      <c r="P925" s="18">
        <f>IF(L925="","",IF(K925="ملغي","",ROUND(L925-O925,2)))</f>
        <v/>
      </c>
      <c r="Q925" s="6">
        <f>IF(A925&amp;""="","",IF(L925="","بيانات ناقصة",IF(K925="ملغي",IF(O925&gt;0,"ملغي - يُراجع المدفوع","ملغي"),IF(P925&gt;0,IF(O925=0,"لم يدفع","دفع جزءًا"),IF(P925&lt;0,"مدفوع زيادة","مسدد")))))</f>
        <v/>
      </c>
      <c r="R925" s="19">
        <f>IF(OR(A925&amp;""="",NOT(ISNUMBER(G925))),"",G925-'الإعدادات'!$B$4)</f>
        <v/>
      </c>
      <c r="S925" s="6">
        <f>IF(OR(R925="",K925="ملغي"),"",IF(N(P925)&lt;=0,"",IF(R925&lt;0,"سافر وعليه متبقي",IF(R925&lt;='الإعدادات'!$B$5,"سفر قريب ومتبقي",""))))</f>
        <v/>
      </c>
      <c r="T925" s="19">
        <f>IF(ISNUMBER(P925),IF(P925&gt;0,COUNTIFS($P$6:$P$1005,"&gt;"&amp;P925)+COUNTIFS($P$6:P925,P925),""),"")</f>
        <v/>
      </c>
    </row>
    <row r="926">
      <c r="A926" s="5" t="n"/>
      <c r="B926" s="13" t="n"/>
      <c r="C926" s="5" t="n"/>
      <c r="D926" s="16" t="n"/>
      <c r="E926" s="5" t="n"/>
      <c r="F926" s="5" t="n"/>
      <c r="G926" s="13" t="n"/>
      <c r="H926" s="14" t="n"/>
      <c r="I926" s="17" t="n"/>
      <c r="J926" s="17" t="n"/>
      <c r="K926" s="5" t="n"/>
      <c r="L926" s="18">
        <f>IF(OR(A926&amp;""="",NOT(ISNUMBER(H926)),NOT(ISNUMBER(I926))),"",IF(K926="ملغي",0,ROUND(H926*I926,2)))</f>
        <v/>
      </c>
      <c r="M926" s="18">
        <f>IF(L926="","",IF(K926="ملغي",0,ROUND(H926*N(J926),2)))</f>
        <v/>
      </c>
      <c r="N926" s="18">
        <f>IF(L926="","",ROUND(L926-M926,2))</f>
        <v/>
      </c>
      <c r="O926" s="18">
        <f>IF(A926&amp;""="","",SUMIFS('الدفعات'!$C$6:$C$2005,'الدفعات'!$B$6:$B$2005,A926&amp;""))</f>
        <v/>
      </c>
      <c r="P926" s="18">
        <f>IF(L926="","",IF(K926="ملغي","",ROUND(L926-O926,2)))</f>
        <v/>
      </c>
      <c r="Q926" s="6">
        <f>IF(A926&amp;""="","",IF(L926="","بيانات ناقصة",IF(K926="ملغي",IF(O926&gt;0,"ملغي - يُراجع المدفوع","ملغي"),IF(P926&gt;0,IF(O926=0,"لم يدفع","دفع جزءًا"),IF(P926&lt;0,"مدفوع زيادة","مسدد")))))</f>
        <v/>
      </c>
      <c r="R926" s="19">
        <f>IF(OR(A926&amp;""="",NOT(ISNUMBER(G926))),"",G926-'الإعدادات'!$B$4)</f>
        <v/>
      </c>
      <c r="S926" s="6">
        <f>IF(OR(R926="",K926="ملغي"),"",IF(N(P926)&lt;=0,"",IF(R926&lt;0,"سافر وعليه متبقي",IF(R926&lt;='الإعدادات'!$B$5,"سفر قريب ومتبقي",""))))</f>
        <v/>
      </c>
      <c r="T926" s="19">
        <f>IF(ISNUMBER(P926),IF(P926&gt;0,COUNTIFS($P$6:$P$1005,"&gt;"&amp;P926)+COUNTIFS($P$6:P926,P926),""),"")</f>
        <v/>
      </c>
    </row>
    <row r="927">
      <c r="A927" s="5" t="n"/>
      <c r="B927" s="13" t="n"/>
      <c r="C927" s="5" t="n"/>
      <c r="D927" s="16" t="n"/>
      <c r="E927" s="5" t="n"/>
      <c r="F927" s="5" t="n"/>
      <c r="G927" s="13" t="n"/>
      <c r="H927" s="14" t="n"/>
      <c r="I927" s="17" t="n"/>
      <c r="J927" s="17" t="n"/>
      <c r="K927" s="5" t="n"/>
      <c r="L927" s="18">
        <f>IF(OR(A927&amp;""="",NOT(ISNUMBER(H927)),NOT(ISNUMBER(I927))),"",IF(K927="ملغي",0,ROUND(H927*I927,2)))</f>
        <v/>
      </c>
      <c r="M927" s="18">
        <f>IF(L927="","",IF(K927="ملغي",0,ROUND(H927*N(J927),2)))</f>
        <v/>
      </c>
      <c r="N927" s="18">
        <f>IF(L927="","",ROUND(L927-M927,2))</f>
        <v/>
      </c>
      <c r="O927" s="18">
        <f>IF(A927&amp;""="","",SUMIFS('الدفعات'!$C$6:$C$2005,'الدفعات'!$B$6:$B$2005,A927&amp;""))</f>
        <v/>
      </c>
      <c r="P927" s="18">
        <f>IF(L927="","",IF(K927="ملغي","",ROUND(L927-O927,2)))</f>
        <v/>
      </c>
      <c r="Q927" s="6">
        <f>IF(A927&amp;""="","",IF(L927="","بيانات ناقصة",IF(K927="ملغي",IF(O927&gt;0,"ملغي - يُراجع المدفوع","ملغي"),IF(P927&gt;0,IF(O927=0,"لم يدفع","دفع جزءًا"),IF(P927&lt;0,"مدفوع زيادة","مسدد")))))</f>
        <v/>
      </c>
      <c r="R927" s="19">
        <f>IF(OR(A927&amp;""="",NOT(ISNUMBER(G927))),"",G927-'الإعدادات'!$B$4)</f>
        <v/>
      </c>
      <c r="S927" s="6">
        <f>IF(OR(R927="",K927="ملغي"),"",IF(N(P927)&lt;=0,"",IF(R927&lt;0,"سافر وعليه متبقي",IF(R927&lt;='الإعدادات'!$B$5,"سفر قريب ومتبقي",""))))</f>
        <v/>
      </c>
      <c r="T927" s="19">
        <f>IF(ISNUMBER(P927),IF(P927&gt;0,COUNTIFS($P$6:$P$1005,"&gt;"&amp;P927)+COUNTIFS($P$6:P927,P927),""),"")</f>
        <v/>
      </c>
    </row>
    <row r="928">
      <c r="A928" s="5" t="n"/>
      <c r="B928" s="13" t="n"/>
      <c r="C928" s="5" t="n"/>
      <c r="D928" s="16" t="n"/>
      <c r="E928" s="5" t="n"/>
      <c r="F928" s="5" t="n"/>
      <c r="G928" s="13" t="n"/>
      <c r="H928" s="14" t="n"/>
      <c r="I928" s="17" t="n"/>
      <c r="J928" s="17" t="n"/>
      <c r="K928" s="5" t="n"/>
      <c r="L928" s="18">
        <f>IF(OR(A928&amp;""="",NOT(ISNUMBER(H928)),NOT(ISNUMBER(I928))),"",IF(K928="ملغي",0,ROUND(H928*I928,2)))</f>
        <v/>
      </c>
      <c r="M928" s="18">
        <f>IF(L928="","",IF(K928="ملغي",0,ROUND(H928*N(J928),2)))</f>
        <v/>
      </c>
      <c r="N928" s="18">
        <f>IF(L928="","",ROUND(L928-M928,2))</f>
        <v/>
      </c>
      <c r="O928" s="18">
        <f>IF(A928&amp;""="","",SUMIFS('الدفعات'!$C$6:$C$2005,'الدفعات'!$B$6:$B$2005,A928&amp;""))</f>
        <v/>
      </c>
      <c r="P928" s="18">
        <f>IF(L928="","",IF(K928="ملغي","",ROUND(L928-O928,2)))</f>
        <v/>
      </c>
      <c r="Q928" s="6">
        <f>IF(A928&amp;""="","",IF(L928="","بيانات ناقصة",IF(K928="ملغي",IF(O928&gt;0,"ملغي - يُراجع المدفوع","ملغي"),IF(P928&gt;0,IF(O928=0,"لم يدفع","دفع جزءًا"),IF(P928&lt;0,"مدفوع زيادة","مسدد")))))</f>
        <v/>
      </c>
      <c r="R928" s="19">
        <f>IF(OR(A928&amp;""="",NOT(ISNUMBER(G928))),"",G928-'الإعدادات'!$B$4)</f>
        <v/>
      </c>
      <c r="S928" s="6">
        <f>IF(OR(R928="",K928="ملغي"),"",IF(N(P928)&lt;=0,"",IF(R928&lt;0,"سافر وعليه متبقي",IF(R928&lt;='الإعدادات'!$B$5,"سفر قريب ومتبقي",""))))</f>
        <v/>
      </c>
      <c r="T928" s="19">
        <f>IF(ISNUMBER(P928),IF(P928&gt;0,COUNTIFS($P$6:$P$1005,"&gt;"&amp;P928)+COUNTIFS($P$6:P928,P928),""),"")</f>
        <v/>
      </c>
    </row>
    <row r="929">
      <c r="A929" s="5" t="n"/>
      <c r="B929" s="13" t="n"/>
      <c r="C929" s="5" t="n"/>
      <c r="D929" s="16" t="n"/>
      <c r="E929" s="5" t="n"/>
      <c r="F929" s="5" t="n"/>
      <c r="G929" s="13" t="n"/>
      <c r="H929" s="14" t="n"/>
      <c r="I929" s="17" t="n"/>
      <c r="J929" s="17" t="n"/>
      <c r="K929" s="5" t="n"/>
      <c r="L929" s="18">
        <f>IF(OR(A929&amp;""="",NOT(ISNUMBER(H929)),NOT(ISNUMBER(I929))),"",IF(K929="ملغي",0,ROUND(H929*I929,2)))</f>
        <v/>
      </c>
      <c r="M929" s="18">
        <f>IF(L929="","",IF(K929="ملغي",0,ROUND(H929*N(J929),2)))</f>
        <v/>
      </c>
      <c r="N929" s="18">
        <f>IF(L929="","",ROUND(L929-M929,2))</f>
        <v/>
      </c>
      <c r="O929" s="18">
        <f>IF(A929&amp;""="","",SUMIFS('الدفعات'!$C$6:$C$2005,'الدفعات'!$B$6:$B$2005,A929&amp;""))</f>
        <v/>
      </c>
      <c r="P929" s="18">
        <f>IF(L929="","",IF(K929="ملغي","",ROUND(L929-O929,2)))</f>
        <v/>
      </c>
      <c r="Q929" s="6">
        <f>IF(A929&amp;""="","",IF(L929="","بيانات ناقصة",IF(K929="ملغي",IF(O929&gt;0,"ملغي - يُراجع المدفوع","ملغي"),IF(P929&gt;0,IF(O929=0,"لم يدفع","دفع جزءًا"),IF(P929&lt;0,"مدفوع زيادة","مسدد")))))</f>
        <v/>
      </c>
      <c r="R929" s="19">
        <f>IF(OR(A929&amp;""="",NOT(ISNUMBER(G929))),"",G929-'الإعدادات'!$B$4)</f>
        <v/>
      </c>
      <c r="S929" s="6">
        <f>IF(OR(R929="",K929="ملغي"),"",IF(N(P929)&lt;=0,"",IF(R929&lt;0,"سافر وعليه متبقي",IF(R929&lt;='الإعدادات'!$B$5,"سفر قريب ومتبقي",""))))</f>
        <v/>
      </c>
      <c r="T929" s="19">
        <f>IF(ISNUMBER(P929),IF(P929&gt;0,COUNTIFS($P$6:$P$1005,"&gt;"&amp;P929)+COUNTIFS($P$6:P929,P929),""),"")</f>
        <v/>
      </c>
    </row>
    <row r="930">
      <c r="A930" s="5" t="n"/>
      <c r="B930" s="13" t="n"/>
      <c r="C930" s="5" t="n"/>
      <c r="D930" s="16" t="n"/>
      <c r="E930" s="5" t="n"/>
      <c r="F930" s="5" t="n"/>
      <c r="G930" s="13" t="n"/>
      <c r="H930" s="14" t="n"/>
      <c r="I930" s="17" t="n"/>
      <c r="J930" s="17" t="n"/>
      <c r="K930" s="5" t="n"/>
      <c r="L930" s="18">
        <f>IF(OR(A930&amp;""="",NOT(ISNUMBER(H930)),NOT(ISNUMBER(I930))),"",IF(K930="ملغي",0,ROUND(H930*I930,2)))</f>
        <v/>
      </c>
      <c r="M930" s="18">
        <f>IF(L930="","",IF(K930="ملغي",0,ROUND(H930*N(J930),2)))</f>
        <v/>
      </c>
      <c r="N930" s="18">
        <f>IF(L930="","",ROUND(L930-M930,2))</f>
        <v/>
      </c>
      <c r="O930" s="18">
        <f>IF(A930&amp;""="","",SUMIFS('الدفعات'!$C$6:$C$2005,'الدفعات'!$B$6:$B$2005,A930&amp;""))</f>
        <v/>
      </c>
      <c r="P930" s="18">
        <f>IF(L930="","",IF(K930="ملغي","",ROUND(L930-O930,2)))</f>
        <v/>
      </c>
      <c r="Q930" s="6">
        <f>IF(A930&amp;""="","",IF(L930="","بيانات ناقصة",IF(K930="ملغي",IF(O930&gt;0,"ملغي - يُراجع المدفوع","ملغي"),IF(P930&gt;0,IF(O930=0,"لم يدفع","دفع جزءًا"),IF(P930&lt;0,"مدفوع زيادة","مسدد")))))</f>
        <v/>
      </c>
      <c r="R930" s="19">
        <f>IF(OR(A930&amp;""="",NOT(ISNUMBER(G930))),"",G930-'الإعدادات'!$B$4)</f>
        <v/>
      </c>
      <c r="S930" s="6">
        <f>IF(OR(R930="",K930="ملغي"),"",IF(N(P930)&lt;=0,"",IF(R930&lt;0,"سافر وعليه متبقي",IF(R930&lt;='الإعدادات'!$B$5,"سفر قريب ومتبقي",""))))</f>
        <v/>
      </c>
      <c r="T930" s="19">
        <f>IF(ISNUMBER(P930),IF(P930&gt;0,COUNTIFS($P$6:$P$1005,"&gt;"&amp;P930)+COUNTIFS($P$6:P930,P930),""),"")</f>
        <v/>
      </c>
    </row>
    <row r="931">
      <c r="A931" s="5" t="n"/>
      <c r="B931" s="13" t="n"/>
      <c r="C931" s="5" t="n"/>
      <c r="D931" s="16" t="n"/>
      <c r="E931" s="5" t="n"/>
      <c r="F931" s="5" t="n"/>
      <c r="G931" s="13" t="n"/>
      <c r="H931" s="14" t="n"/>
      <c r="I931" s="17" t="n"/>
      <c r="J931" s="17" t="n"/>
      <c r="K931" s="5" t="n"/>
      <c r="L931" s="18">
        <f>IF(OR(A931&amp;""="",NOT(ISNUMBER(H931)),NOT(ISNUMBER(I931))),"",IF(K931="ملغي",0,ROUND(H931*I931,2)))</f>
        <v/>
      </c>
      <c r="M931" s="18">
        <f>IF(L931="","",IF(K931="ملغي",0,ROUND(H931*N(J931),2)))</f>
        <v/>
      </c>
      <c r="N931" s="18">
        <f>IF(L931="","",ROUND(L931-M931,2))</f>
        <v/>
      </c>
      <c r="O931" s="18">
        <f>IF(A931&amp;""="","",SUMIFS('الدفعات'!$C$6:$C$2005,'الدفعات'!$B$6:$B$2005,A931&amp;""))</f>
        <v/>
      </c>
      <c r="P931" s="18">
        <f>IF(L931="","",IF(K931="ملغي","",ROUND(L931-O931,2)))</f>
        <v/>
      </c>
      <c r="Q931" s="6">
        <f>IF(A931&amp;""="","",IF(L931="","بيانات ناقصة",IF(K931="ملغي",IF(O931&gt;0,"ملغي - يُراجع المدفوع","ملغي"),IF(P931&gt;0,IF(O931=0,"لم يدفع","دفع جزءًا"),IF(P931&lt;0,"مدفوع زيادة","مسدد")))))</f>
        <v/>
      </c>
      <c r="R931" s="19">
        <f>IF(OR(A931&amp;""="",NOT(ISNUMBER(G931))),"",G931-'الإعدادات'!$B$4)</f>
        <v/>
      </c>
      <c r="S931" s="6">
        <f>IF(OR(R931="",K931="ملغي"),"",IF(N(P931)&lt;=0,"",IF(R931&lt;0,"سافر وعليه متبقي",IF(R931&lt;='الإعدادات'!$B$5,"سفر قريب ومتبقي",""))))</f>
        <v/>
      </c>
      <c r="T931" s="19">
        <f>IF(ISNUMBER(P931),IF(P931&gt;0,COUNTIFS($P$6:$P$1005,"&gt;"&amp;P931)+COUNTIFS($P$6:P931,P931),""),"")</f>
        <v/>
      </c>
    </row>
    <row r="932">
      <c r="A932" s="5" t="n"/>
      <c r="B932" s="13" t="n"/>
      <c r="C932" s="5" t="n"/>
      <c r="D932" s="16" t="n"/>
      <c r="E932" s="5" t="n"/>
      <c r="F932" s="5" t="n"/>
      <c r="G932" s="13" t="n"/>
      <c r="H932" s="14" t="n"/>
      <c r="I932" s="17" t="n"/>
      <c r="J932" s="17" t="n"/>
      <c r="K932" s="5" t="n"/>
      <c r="L932" s="18">
        <f>IF(OR(A932&amp;""="",NOT(ISNUMBER(H932)),NOT(ISNUMBER(I932))),"",IF(K932="ملغي",0,ROUND(H932*I932,2)))</f>
        <v/>
      </c>
      <c r="M932" s="18">
        <f>IF(L932="","",IF(K932="ملغي",0,ROUND(H932*N(J932),2)))</f>
        <v/>
      </c>
      <c r="N932" s="18">
        <f>IF(L932="","",ROUND(L932-M932,2))</f>
        <v/>
      </c>
      <c r="O932" s="18">
        <f>IF(A932&amp;""="","",SUMIFS('الدفعات'!$C$6:$C$2005,'الدفعات'!$B$6:$B$2005,A932&amp;""))</f>
        <v/>
      </c>
      <c r="P932" s="18">
        <f>IF(L932="","",IF(K932="ملغي","",ROUND(L932-O932,2)))</f>
        <v/>
      </c>
      <c r="Q932" s="6">
        <f>IF(A932&amp;""="","",IF(L932="","بيانات ناقصة",IF(K932="ملغي",IF(O932&gt;0,"ملغي - يُراجع المدفوع","ملغي"),IF(P932&gt;0,IF(O932=0,"لم يدفع","دفع جزءًا"),IF(P932&lt;0,"مدفوع زيادة","مسدد")))))</f>
        <v/>
      </c>
      <c r="R932" s="19">
        <f>IF(OR(A932&amp;""="",NOT(ISNUMBER(G932))),"",G932-'الإعدادات'!$B$4)</f>
        <v/>
      </c>
      <c r="S932" s="6">
        <f>IF(OR(R932="",K932="ملغي"),"",IF(N(P932)&lt;=0,"",IF(R932&lt;0,"سافر وعليه متبقي",IF(R932&lt;='الإعدادات'!$B$5,"سفر قريب ومتبقي",""))))</f>
        <v/>
      </c>
      <c r="T932" s="19">
        <f>IF(ISNUMBER(P932),IF(P932&gt;0,COUNTIFS($P$6:$P$1005,"&gt;"&amp;P932)+COUNTIFS($P$6:P932,P932),""),"")</f>
        <v/>
      </c>
    </row>
    <row r="933">
      <c r="A933" s="5" t="n"/>
      <c r="B933" s="13" t="n"/>
      <c r="C933" s="5" t="n"/>
      <c r="D933" s="16" t="n"/>
      <c r="E933" s="5" t="n"/>
      <c r="F933" s="5" t="n"/>
      <c r="G933" s="13" t="n"/>
      <c r="H933" s="14" t="n"/>
      <c r="I933" s="17" t="n"/>
      <c r="J933" s="17" t="n"/>
      <c r="K933" s="5" t="n"/>
      <c r="L933" s="18">
        <f>IF(OR(A933&amp;""="",NOT(ISNUMBER(H933)),NOT(ISNUMBER(I933))),"",IF(K933="ملغي",0,ROUND(H933*I933,2)))</f>
        <v/>
      </c>
      <c r="M933" s="18">
        <f>IF(L933="","",IF(K933="ملغي",0,ROUND(H933*N(J933),2)))</f>
        <v/>
      </c>
      <c r="N933" s="18">
        <f>IF(L933="","",ROUND(L933-M933,2))</f>
        <v/>
      </c>
      <c r="O933" s="18">
        <f>IF(A933&amp;""="","",SUMIFS('الدفعات'!$C$6:$C$2005,'الدفعات'!$B$6:$B$2005,A933&amp;""))</f>
        <v/>
      </c>
      <c r="P933" s="18">
        <f>IF(L933="","",IF(K933="ملغي","",ROUND(L933-O933,2)))</f>
        <v/>
      </c>
      <c r="Q933" s="6">
        <f>IF(A933&amp;""="","",IF(L933="","بيانات ناقصة",IF(K933="ملغي",IF(O933&gt;0,"ملغي - يُراجع المدفوع","ملغي"),IF(P933&gt;0,IF(O933=0,"لم يدفع","دفع جزءًا"),IF(P933&lt;0,"مدفوع زيادة","مسدد")))))</f>
        <v/>
      </c>
      <c r="R933" s="19">
        <f>IF(OR(A933&amp;""="",NOT(ISNUMBER(G933))),"",G933-'الإعدادات'!$B$4)</f>
        <v/>
      </c>
      <c r="S933" s="6">
        <f>IF(OR(R933="",K933="ملغي"),"",IF(N(P933)&lt;=0,"",IF(R933&lt;0,"سافر وعليه متبقي",IF(R933&lt;='الإعدادات'!$B$5,"سفر قريب ومتبقي",""))))</f>
        <v/>
      </c>
      <c r="T933" s="19">
        <f>IF(ISNUMBER(P933),IF(P933&gt;0,COUNTIFS($P$6:$P$1005,"&gt;"&amp;P933)+COUNTIFS($P$6:P933,P933),""),"")</f>
        <v/>
      </c>
    </row>
    <row r="934">
      <c r="A934" s="5" t="n"/>
      <c r="B934" s="13" t="n"/>
      <c r="C934" s="5" t="n"/>
      <c r="D934" s="16" t="n"/>
      <c r="E934" s="5" t="n"/>
      <c r="F934" s="5" t="n"/>
      <c r="G934" s="13" t="n"/>
      <c r="H934" s="14" t="n"/>
      <c r="I934" s="17" t="n"/>
      <c r="J934" s="17" t="n"/>
      <c r="K934" s="5" t="n"/>
      <c r="L934" s="18">
        <f>IF(OR(A934&amp;""="",NOT(ISNUMBER(H934)),NOT(ISNUMBER(I934))),"",IF(K934="ملغي",0,ROUND(H934*I934,2)))</f>
        <v/>
      </c>
      <c r="M934" s="18">
        <f>IF(L934="","",IF(K934="ملغي",0,ROUND(H934*N(J934),2)))</f>
        <v/>
      </c>
      <c r="N934" s="18">
        <f>IF(L934="","",ROUND(L934-M934,2))</f>
        <v/>
      </c>
      <c r="O934" s="18">
        <f>IF(A934&amp;""="","",SUMIFS('الدفعات'!$C$6:$C$2005,'الدفعات'!$B$6:$B$2005,A934&amp;""))</f>
        <v/>
      </c>
      <c r="P934" s="18">
        <f>IF(L934="","",IF(K934="ملغي","",ROUND(L934-O934,2)))</f>
        <v/>
      </c>
      <c r="Q934" s="6">
        <f>IF(A934&amp;""="","",IF(L934="","بيانات ناقصة",IF(K934="ملغي",IF(O934&gt;0,"ملغي - يُراجع المدفوع","ملغي"),IF(P934&gt;0,IF(O934=0,"لم يدفع","دفع جزءًا"),IF(P934&lt;0,"مدفوع زيادة","مسدد")))))</f>
        <v/>
      </c>
      <c r="R934" s="19">
        <f>IF(OR(A934&amp;""="",NOT(ISNUMBER(G934))),"",G934-'الإعدادات'!$B$4)</f>
        <v/>
      </c>
      <c r="S934" s="6">
        <f>IF(OR(R934="",K934="ملغي"),"",IF(N(P934)&lt;=0,"",IF(R934&lt;0,"سافر وعليه متبقي",IF(R934&lt;='الإعدادات'!$B$5,"سفر قريب ومتبقي",""))))</f>
        <v/>
      </c>
      <c r="T934" s="19">
        <f>IF(ISNUMBER(P934),IF(P934&gt;0,COUNTIFS($P$6:$P$1005,"&gt;"&amp;P934)+COUNTIFS($P$6:P934,P934),""),"")</f>
        <v/>
      </c>
    </row>
    <row r="935">
      <c r="A935" s="5" t="n"/>
      <c r="B935" s="13" t="n"/>
      <c r="C935" s="5" t="n"/>
      <c r="D935" s="16" t="n"/>
      <c r="E935" s="5" t="n"/>
      <c r="F935" s="5" t="n"/>
      <c r="G935" s="13" t="n"/>
      <c r="H935" s="14" t="n"/>
      <c r="I935" s="17" t="n"/>
      <c r="J935" s="17" t="n"/>
      <c r="K935" s="5" t="n"/>
      <c r="L935" s="18">
        <f>IF(OR(A935&amp;""="",NOT(ISNUMBER(H935)),NOT(ISNUMBER(I935))),"",IF(K935="ملغي",0,ROUND(H935*I935,2)))</f>
        <v/>
      </c>
      <c r="M935" s="18">
        <f>IF(L935="","",IF(K935="ملغي",0,ROUND(H935*N(J935),2)))</f>
        <v/>
      </c>
      <c r="N935" s="18">
        <f>IF(L935="","",ROUND(L935-M935,2))</f>
        <v/>
      </c>
      <c r="O935" s="18">
        <f>IF(A935&amp;""="","",SUMIFS('الدفعات'!$C$6:$C$2005,'الدفعات'!$B$6:$B$2005,A935&amp;""))</f>
        <v/>
      </c>
      <c r="P935" s="18">
        <f>IF(L935="","",IF(K935="ملغي","",ROUND(L935-O935,2)))</f>
        <v/>
      </c>
      <c r="Q935" s="6">
        <f>IF(A935&amp;""="","",IF(L935="","بيانات ناقصة",IF(K935="ملغي",IF(O935&gt;0,"ملغي - يُراجع المدفوع","ملغي"),IF(P935&gt;0,IF(O935=0,"لم يدفع","دفع جزءًا"),IF(P935&lt;0,"مدفوع زيادة","مسدد")))))</f>
        <v/>
      </c>
      <c r="R935" s="19">
        <f>IF(OR(A935&amp;""="",NOT(ISNUMBER(G935))),"",G935-'الإعدادات'!$B$4)</f>
        <v/>
      </c>
      <c r="S935" s="6">
        <f>IF(OR(R935="",K935="ملغي"),"",IF(N(P935)&lt;=0,"",IF(R935&lt;0,"سافر وعليه متبقي",IF(R935&lt;='الإعدادات'!$B$5,"سفر قريب ومتبقي",""))))</f>
        <v/>
      </c>
      <c r="T935" s="19">
        <f>IF(ISNUMBER(P935),IF(P935&gt;0,COUNTIFS($P$6:$P$1005,"&gt;"&amp;P935)+COUNTIFS($P$6:P935,P935),""),"")</f>
        <v/>
      </c>
    </row>
    <row r="936">
      <c r="A936" s="5" t="n"/>
      <c r="B936" s="13" t="n"/>
      <c r="C936" s="5" t="n"/>
      <c r="D936" s="16" t="n"/>
      <c r="E936" s="5" t="n"/>
      <c r="F936" s="5" t="n"/>
      <c r="G936" s="13" t="n"/>
      <c r="H936" s="14" t="n"/>
      <c r="I936" s="17" t="n"/>
      <c r="J936" s="17" t="n"/>
      <c r="K936" s="5" t="n"/>
      <c r="L936" s="18">
        <f>IF(OR(A936&amp;""="",NOT(ISNUMBER(H936)),NOT(ISNUMBER(I936))),"",IF(K936="ملغي",0,ROUND(H936*I936,2)))</f>
        <v/>
      </c>
      <c r="M936" s="18">
        <f>IF(L936="","",IF(K936="ملغي",0,ROUND(H936*N(J936),2)))</f>
        <v/>
      </c>
      <c r="N936" s="18">
        <f>IF(L936="","",ROUND(L936-M936,2))</f>
        <v/>
      </c>
      <c r="O936" s="18">
        <f>IF(A936&amp;""="","",SUMIFS('الدفعات'!$C$6:$C$2005,'الدفعات'!$B$6:$B$2005,A936&amp;""))</f>
        <v/>
      </c>
      <c r="P936" s="18">
        <f>IF(L936="","",IF(K936="ملغي","",ROUND(L936-O936,2)))</f>
        <v/>
      </c>
      <c r="Q936" s="6">
        <f>IF(A936&amp;""="","",IF(L936="","بيانات ناقصة",IF(K936="ملغي",IF(O936&gt;0,"ملغي - يُراجع المدفوع","ملغي"),IF(P936&gt;0,IF(O936=0,"لم يدفع","دفع جزءًا"),IF(P936&lt;0,"مدفوع زيادة","مسدد")))))</f>
        <v/>
      </c>
      <c r="R936" s="19">
        <f>IF(OR(A936&amp;""="",NOT(ISNUMBER(G936))),"",G936-'الإعدادات'!$B$4)</f>
        <v/>
      </c>
      <c r="S936" s="6">
        <f>IF(OR(R936="",K936="ملغي"),"",IF(N(P936)&lt;=0,"",IF(R936&lt;0,"سافر وعليه متبقي",IF(R936&lt;='الإعدادات'!$B$5,"سفر قريب ومتبقي",""))))</f>
        <v/>
      </c>
      <c r="T936" s="19">
        <f>IF(ISNUMBER(P936),IF(P936&gt;0,COUNTIFS($P$6:$P$1005,"&gt;"&amp;P936)+COUNTIFS($P$6:P936,P936),""),"")</f>
        <v/>
      </c>
    </row>
    <row r="937">
      <c r="A937" s="5" t="n"/>
      <c r="B937" s="13" t="n"/>
      <c r="C937" s="5" t="n"/>
      <c r="D937" s="16" t="n"/>
      <c r="E937" s="5" t="n"/>
      <c r="F937" s="5" t="n"/>
      <c r="G937" s="13" t="n"/>
      <c r="H937" s="14" t="n"/>
      <c r="I937" s="17" t="n"/>
      <c r="J937" s="17" t="n"/>
      <c r="K937" s="5" t="n"/>
      <c r="L937" s="18">
        <f>IF(OR(A937&amp;""="",NOT(ISNUMBER(H937)),NOT(ISNUMBER(I937))),"",IF(K937="ملغي",0,ROUND(H937*I937,2)))</f>
        <v/>
      </c>
      <c r="M937" s="18">
        <f>IF(L937="","",IF(K937="ملغي",0,ROUND(H937*N(J937),2)))</f>
        <v/>
      </c>
      <c r="N937" s="18">
        <f>IF(L937="","",ROUND(L937-M937,2))</f>
        <v/>
      </c>
      <c r="O937" s="18">
        <f>IF(A937&amp;""="","",SUMIFS('الدفعات'!$C$6:$C$2005,'الدفعات'!$B$6:$B$2005,A937&amp;""))</f>
        <v/>
      </c>
      <c r="P937" s="18">
        <f>IF(L937="","",IF(K937="ملغي","",ROUND(L937-O937,2)))</f>
        <v/>
      </c>
      <c r="Q937" s="6">
        <f>IF(A937&amp;""="","",IF(L937="","بيانات ناقصة",IF(K937="ملغي",IF(O937&gt;0,"ملغي - يُراجع المدفوع","ملغي"),IF(P937&gt;0,IF(O937=0,"لم يدفع","دفع جزءًا"),IF(P937&lt;0,"مدفوع زيادة","مسدد")))))</f>
        <v/>
      </c>
      <c r="R937" s="19">
        <f>IF(OR(A937&amp;""="",NOT(ISNUMBER(G937))),"",G937-'الإعدادات'!$B$4)</f>
        <v/>
      </c>
      <c r="S937" s="6">
        <f>IF(OR(R937="",K937="ملغي"),"",IF(N(P937)&lt;=0,"",IF(R937&lt;0,"سافر وعليه متبقي",IF(R937&lt;='الإعدادات'!$B$5,"سفر قريب ومتبقي",""))))</f>
        <v/>
      </c>
      <c r="T937" s="19">
        <f>IF(ISNUMBER(P937),IF(P937&gt;0,COUNTIFS($P$6:$P$1005,"&gt;"&amp;P937)+COUNTIFS($P$6:P937,P937),""),"")</f>
        <v/>
      </c>
    </row>
    <row r="938">
      <c r="A938" s="5" t="n"/>
      <c r="B938" s="13" t="n"/>
      <c r="C938" s="5" t="n"/>
      <c r="D938" s="16" t="n"/>
      <c r="E938" s="5" t="n"/>
      <c r="F938" s="5" t="n"/>
      <c r="G938" s="13" t="n"/>
      <c r="H938" s="14" t="n"/>
      <c r="I938" s="17" t="n"/>
      <c r="J938" s="17" t="n"/>
      <c r="K938" s="5" t="n"/>
      <c r="L938" s="18">
        <f>IF(OR(A938&amp;""="",NOT(ISNUMBER(H938)),NOT(ISNUMBER(I938))),"",IF(K938="ملغي",0,ROUND(H938*I938,2)))</f>
        <v/>
      </c>
      <c r="M938" s="18">
        <f>IF(L938="","",IF(K938="ملغي",0,ROUND(H938*N(J938),2)))</f>
        <v/>
      </c>
      <c r="N938" s="18">
        <f>IF(L938="","",ROUND(L938-M938,2))</f>
        <v/>
      </c>
      <c r="O938" s="18">
        <f>IF(A938&amp;""="","",SUMIFS('الدفعات'!$C$6:$C$2005,'الدفعات'!$B$6:$B$2005,A938&amp;""))</f>
        <v/>
      </c>
      <c r="P938" s="18">
        <f>IF(L938="","",IF(K938="ملغي","",ROUND(L938-O938,2)))</f>
        <v/>
      </c>
      <c r="Q938" s="6">
        <f>IF(A938&amp;""="","",IF(L938="","بيانات ناقصة",IF(K938="ملغي",IF(O938&gt;0,"ملغي - يُراجع المدفوع","ملغي"),IF(P938&gt;0,IF(O938=0,"لم يدفع","دفع جزءًا"),IF(P938&lt;0,"مدفوع زيادة","مسدد")))))</f>
        <v/>
      </c>
      <c r="R938" s="19">
        <f>IF(OR(A938&amp;""="",NOT(ISNUMBER(G938))),"",G938-'الإعدادات'!$B$4)</f>
        <v/>
      </c>
      <c r="S938" s="6">
        <f>IF(OR(R938="",K938="ملغي"),"",IF(N(P938)&lt;=0,"",IF(R938&lt;0,"سافر وعليه متبقي",IF(R938&lt;='الإعدادات'!$B$5,"سفر قريب ومتبقي",""))))</f>
        <v/>
      </c>
      <c r="T938" s="19">
        <f>IF(ISNUMBER(P938),IF(P938&gt;0,COUNTIFS($P$6:$P$1005,"&gt;"&amp;P938)+COUNTIFS($P$6:P938,P938),""),"")</f>
        <v/>
      </c>
    </row>
    <row r="939">
      <c r="A939" s="5" t="n"/>
      <c r="B939" s="13" t="n"/>
      <c r="C939" s="5" t="n"/>
      <c r="D939" s="16" t="n"/>
      <c r="E939" s="5" t="n"/>
      <c r="F939" s="5" t="n"/>
      <c r="G939" s="13" t="n"/>
      <c r="H939" s="14" t="n"/>
      <c r="I939" s="17" t="n"/>
      <c r="J939" s="17" t="n"/>
      <c r="K939" s="5" t="n"/>
      <c r="L939" s="18">
        <f>IF(OR(A939&amp;""="",NOT(ISNUMBER(H939)),NOT(ISNUMBER(I939))),"",IF(K939="ملغي",0,ROUND(H939*I939,2)))</f>
        <v/>
      </c>
      <c r="M939" s="18">
        <f>IF(L939="","",IF(K939="ملغي",0,ROUND(H939*N(J939),2)))</f>
        <v/>
      </c>
      <c r="N939" s="18">
        <f>IF(L939="","",ROUND(L939-M939,2))</f>
        <v/>
      </c>
      <c r="O939" s="18">
        <f>IF(A939&amp;""="","",SUMIFS('الدفعات'!$C$6:$C$2005,'الدفعات'!$B$6:$B$2005,A939&amp;""))</f>
        <v/>
      </c>
      <c r="P939" s="18">
        <f>IF(L939="","",IF(K939="ملغي","",ROUND(L939-O939,2)))</f>
        <v/>
      </c>
      <c r="Q939" s="6">
        <f>IF(A939&amp;""="","",IF(L939="","بيانات ناقصة",IF(K939="ملغي",IF(O939&gt;0,"ملغي - يُراجع المدفوع","ملغي"),IF(P939&gt;0,IF(O939=0,"لم يدفع","دفع جزءًا"),IF(P939&lt;0,"مدفوع زيادة","مسدد")))))</f>
        <v/>
      </c>
      <c r="R939" s="19">
        <f>IF(OR(A939&amp;""="",NOT(ISNUMBER(G939))),"",G939-'الإعدادات'!$B$4)</f>
        <v/>
      </c>
      <c r="S939" s="6">
        <f>IF(OR(R939="",K939="ملغي"),"",IF(N(P939)&lt;=0,"",IF(R939&lt;0,"سافر وعليه متبقي",IF(R939&lt;='الإعدادات'!$B$5,"سفر قريب ومتبقي",""))))</f>
        <v/>
      </c>
      <c r="T939" s="19">
        <f>IF(ISNUMBER(P939),IF(P939&gt;0,COUNTIFS($P$6:$P$1005,"&gt;"&amp;P939)+COUNTIFS($P$6:P939,P939),""),"")</f>
        <v/>
      </c>
    </row>
    <row r="940">
      <c r="A940" s="5" t="n"/>
      <c r="B940" s="13" t="n"/>
      <c r="C940" s="5" t="n"/>
      <c r="D940" s="16" t="n"/>
      <c r="E940" s="5" t="n"/>
      <c r="F940" s="5" t="n"/>
      <c r="G940" s="13" t="n"/>
      <c r="H940" s="14" t="n"/>
      <c r="I940" s="17" t="n"/>
      <c r="J940" s="17" t="n"/>
      <c r="K940" s="5" t="n"/>
      <c r="L940" s="18">
        <f>IF(OR(A940&amp;""="",NOT(ISNUMBER(H940)),NOT(ISNUMBER(I940))),"",IF(K940="ملغي",0,ROUND(H940*I940,2)))</f>
        <v/>
      </c>
      <c r="M940" s="18">
        <f>IF(L940="","",IF(K940="ملغي",0,ROUND(H940*N(J940),2)))</f>
        <v/>
      </c>
      <c r="N940" s="18">
        <f>IF(L940="","",ROUND(L940-M940,2))</f>
        <v/>
      </c>
      <c r="O940" s="18">
        <f>IF(A940&amp;""="","",SUMIFS('الدفعات'!$C$6:$C$2005,'الدفعات'!$B$6:$B$2005,A940&amp;""))</f>
        <v/>
      </c>
      <c r="P940" s="18">
        <f>IF(L940="","",IF(K940="ملغي","",ROUND(L940-O940,2)))</f>
        <v/>
      </c>
      <c r="Q940" s="6">
        <f>IF(A940&amp;""="","",IF(L940="","بيانات ناقصة",IF(K940="ملغي",IF(O940&gt;0,"ملغي - يُراجع المدفوع","ملغي"),IF(P940&gt;0,IF(O940=0,"لم يدفع","دفع جزءًا"),IF(P940&lt;0,"مدفوع زيادة","مسدد")))))</f>
        <v/>
      </c>
      <c r="R940" s="19">
        <f>IF(OR(A940&amp;""="",NOT(ISNUMBER(G940))),"",G940-'الإعدادات'!$B$4)</f>
        <v/>
      </c>
      <c r="S940" s="6">
        <f>IF(OR(R940="",K940="ملغي"),"",IF(N(P940)&lt;=0,"",IF(R940&lt;0,"سافر وعليه متبقي",IF(R940&lt;='الإعدادات'!$B$5,"سفر قريب ومتبقي",""))))</f>
        <v/>
      </c>
      <c r="T940" s="19">
        <f>IF(ISNUMBER(P940),IF(P940&gt;0,COUNTIFS($P$6:$P$1005,"&gt;"&amp;P940)+COUNTIFS($P$6:P940,P940),""),"")</f>
        <v/>
      </c>
    </row>
    <row r="941">
      <c r="A941" s="5" t="n"/>
      <c r="B941" s="13" t="n"/>
      <c r="C941" s="5" t="n"/>
      <c r="D941" s="16" t="n"/>
      <c r="E941" s="5" t="n"/>
      <c r="F941" s="5" t="n"/>
      <c r="G941" s="13" t="n"/>
      <c r="H941" s="14" t="n"/>
      <c r="I941" s="17" t="n"/>
      <c r="J941" s="17" t="n"/>
      <c r="K941" s="5" t="n"/>
      <c r="L941" s="18">
        <f>IF(OR(A941&amp;""="",NOT(ISNUMBER(H941)),NOT(ISNUMBER(I941))),"",IF(K941="ملغي",0,ROUND(H941*I941,2)))</f>
        <v/>
      </c>
      <c r="M941" s="18">
        <f>IF(L941="","",IF(K941="ملغي",0,ROUND(H941*N(J941),2)))</f>
        <v/>
      </c>
      <c r="N941" s="18">
        <f>IF(L941="","",ROUND(L941-M941,2))</f>
        <v/>
      </c>
      <c r="O941" s="18">
        <f>IF(A941&amp;""="","",SUMIFS('الدفعات'!$C$6:$C$2005,'الدفعات'!$B$6:$B$2005,A941&amp;""))</f>
        <v/>
      </c>
      <c r="P941" s="18">
        <f>IF(L941="","",IF(K941="ملغي","",ROUND(L941-O941,2)))</f>
        <v/>
      </c>
      <c r="Q941" s="6">
        <f>IF(A941&amp;""="","",IF(L941="","بيانات ناقصة",IF(K941="ملغي",IF(O941&gt;0,"ملغي - يُراجع المدفوع","ملغي"),IF(P941&gt;0,IF(O941=0,"لم يدفع","دفع جزءًا"),IF(P941&lt;0,"مدفوع زيادة","مسدد")))))</f>
        <v/>
      </c>
      <c r="R941" s="19">
        <f>IF(OR(A941&amp;""="",NOT(ISNUMBER(G941))),"",G941-'الإعدادات'!$B$4)</f>
        <v/>
      </c>
      <c r="S941" s="6">
        <f>IF(OR(R941="",K941="ملغي"),"",IF(N(P941)&lt;=0,"",IF(R941&lt;0,"سافر وعليه متبقي",IF(R941&lt;='الإعدادات'!$B$5,"سفر قريب ومتبقي",""))))</f>
        <v/>
      </c>
      <c r="T941" s="19">
        <f>IF(ISNUMBER(P941),IF(P941&gt;0,COUNTIFS($P$6:$P$1005,"&gt;"&amp;P941)+COUNTIFS($P$6:P941,P941),""),"")</f>
        <v/>
      </c>
    </row>
    <row r="942">
      <c r="A942" s="5" t="n"/>
      <c r="B942" s="13" t="n"/>
      <c r="C942" s="5" t="n"/>
      <c r="D942" s="16" t="n"/>
      <c r="E942" s="5" t="n"/>
      <c r="F942" s="5" t="n"/>
      <c r="G942" s="13" t="n"/>
      <c r="H942" s="14" t="n"/>
      <c r="I942" s="17" t="n"/>
      <c r="J942" s="17" t="n"/>
      <c r="K942" s="5" t="n"/>
      <c r="L942" s="18">
        <f>IF(OR(A942&amp;""="",NOT(ISNUMBER(H942)),NOT(ISNUMBER(I942))),"",IF(K942="ملغي",0,ROUND(H942*I942,2)))</f>
        <v/>
      </c>
      <c r="M942" s="18">
        <f>IF(L942="","",IF(K942="ملغي",0,ROUND(H942*N(J942),2)))</f>
        <v/>
      </c>
      <c r="N942" s="18">
        <f>IF(L942="","",ROUND(L942-M942,2))</f>
        <v/>
      </c>
      <c r="O942" s="18">
        <f>IF(A942&amp;""="","",SUMIFS('الدفعات'!$C$6:$C$2005,'الدفعات'!$B$6:$B$2005,A942&amp;""))</f>
        <v/>
      </c>
      <c r="P942" s="18">
        <f>IF(L942="","",IF(K942="ملغي","",ROUND(L942-O942,2)))</f>
        <v/>
      </c>
      <c r="Q942" s="6">
        <f>IF(A942&amp;""="","",IF(L942="","بيانات ناقصة",IF(K942="ملغي",IF(O942&gt;0,"ملغي - يُراجع المدفوع","ملغي"),IF(P942&gt;0,IF(O942=0,"لم يدفع","دفع جزءًا"),IF(P942&lt;0,"مدفوع زيادة","مسدد")))))</f>
        <v/>
      </c>
      <c r="R942" s="19">
        <f>IF(OR(A942&amp;""="",NOT(ISNUMBER(G942))),"",G942-'الإعدادات'!$B$4)</f>
        <v/>
      </c>
      <c r="S942" s="6">
        <f>IF(OR(R942="",K942="ملغي"),"",IF(N(P942)&lt;=0,"",IF(R942&lt;0,"سافر وعليه متبقي",IF(R942&lt;='الإعدادات'!$B$5,"سفر قريب ومتبقي",""))))</f>
        <v/>
      </c>
      <c r="T942" s="19">
        <f>IF(ISNUMBER(P942),IF(P942&gt;0,COUNTIFS($P$6:$P$1005,"&gt;"&amp;P942)+COUNTIFS($P$6:P942,P942),""),"")</f>
        <v/>
      </c>
    </row>
    <row r="943">
      <c r="A943" s="5" t="n"/>
      <c r="B943" s="13" t="n"/>
      <c r="C943" s="5" t="n"/>
      <c r="D943" s="16" t="n"/>
      <c r="E943" s="5" t="n"/>
      <c r="F943" s="5" t="n"/>
      <c r="G943" s="13" t="n"/>
      <c r="H943" s="14" t="n"/>
      <c r="I943" s="17" t="n"/>
      <c r="J943" s="17" t="n"/>
      <c r="K943" s="5" t="n"/>
      <c r="L943" s="18">
        <f>IF(OR(A943&amp;""="",NOT(ISNUMBER(H943)),NOT(ISNUMBER(I943))),"",IF(K943="ملغي",0,ROUND(H943*I943,2)))</f>
        <v/>
      </c>
      <c r="M943" s="18">
        <f>IF(L943="","",IF(K943="ملغي",0,ROUND(H943*N(J943),2)))</f>
        <v/>
      </c>
      <c r="N943" s="18">
        <f>IF(L943="","",ROUND(L943-M943,2))</f>
        <v/>
      </c>
      <c r="O943" s="18">
        <f>IF(A943&amp;""="","",SUMIFS('الدفعات'!$C$6:$C$2005,'الدفعات'!$B$6:$B$2005,A943&amp;""))</f>
        <v/>
      </c>
      <c r="P943" s="18">
        <f>IF(L943="","",IF(K943="ملغي","",ROUND(L943-O943,2)))</f>
        <v/>
      </c>
      <c r="Q943" s="6">
        <f>IF(A943&amp;""="","",IF(L943="","بيانات ناقصة",IF(K943="ملغي",IF(O943&gt;0,"ملغي - يُراجع المدفوع","ملغي"),IF(P943&gt;0,IF(O943=0,"لم يدفع","دفع جزءًا"),IF(P943&lt;0,"مدفوع زيادة","مسدد")))))</f>
        <v/>
      </c>
      <c r="R943" s="19">
        <f>IF(OR(A943&amp;""="",NOT(ISNUMBER(G943))),"",G943-'الإعدادات'!$B$4)</f>
        <v/>
      </c>
      <c r="S943" s="6">
        <f>IF(OR(R943="",K943="ملغي"),"",IF(N(P943)&lt;=0,"",IF(R943&lt;0,"سافر وعليه متبقي",IF(R943&lt;='الإعدادات'!$B$5,"سفر قريب ومتبقي",""))))</f>
        <v/>
      </c>
      <c r="T943" s="19">
        <f>IF(ISNUMBER(P943),IF(P943&gt;0,COUNTIFS($P$6:$P$1005,"&gt;"&amp;P943)+COUNTIFS($P$6:P943,P943),""),"")</f>
        <v/>
      </c>
    </row>
    <row r="944">
      <c r="A944" s="5" t="n"/>
      <c r="B944" s="13" t="n"/>
      <c r="C944" s="5" t="n"/>
      <c r="D944" s="16" t="n"/>
      <c r="E944" s="5" t="n"/>
      <c r="F944" s="5" t="n"/>
      <c r="G944" s="13" t="n"/>
      <c r="H944" s="14" t="n"/>
      <c r="I944" s="17" t="n"/>
      <c r="J944" s="17" t="n"/>
      <c r="K944" s="5" t="n"/>
      <c r="L944" s="18">
        <f>IF(OR(A944&amp;""="",NOT(ISNUMBER(H944)),NOT(ISNUMBER(I944))),"",IF(K944="ملغي",0,ROUND(H944*I944,2)))</f>
        <v/>
      </c>
      <c r="M944" s="18">
        <f>IF(L944="","",IF(K944="ملغي",0,ROUND(H944*N(J944),2)))</f>
        <v/>
      </c>
      <c r="N944" s="18">
        <f>IF(L944="","",ROUND(L944-M944,2))</f>
        <v/>
      </c>
      <c r="O944" s="18">
        <f>IF(A944&amp;""="","",SUMIFS('الدفعات'!$C$6:$C$2005,'الدفعات'!$B$6:$B$2005,A944&amp;""))</f>
        <v/>
      </c>
      <c r="P944" s="18">
        <f>IF(L944="","",IF(K944="ملغي","",ROUND(L944-O944,2)))</f>
        <v/>
      </c>
      <c r="Q944" s="6">
        <f>IF(A944&amp;""="","",IF(L944="","بيانات ناقصة",IF(K944="ملغي",IF(O944&gt;0,"ملغي - يُراجع المدفوع","ملغي"),IF(P944&gt;0,IF(O944=0,"لم يدفع","دفع جزءًا"),IF(P944&lt;0,"مدفوع زيادة","مسدد")))))</f>
        <v/>
      </c>
      <c r="R944" s="19">
        <f>IF(OR(A944&amp;""="",NOT(ISNUMBER(G944))),"",G944-'الإعدادات'!$B$4)</f>
        <v/>
      </c>
      <c r="S944" s="6">
        <f>IF(OR(R944="",K944="ملغي"),"",IF(N(P944)&lt;=0,"",IF(R944&lt;0,"سافر وعليه متبقي",IF(R944&lt;='الإعدادات'!$B$5,"سفر قريب ومتبقي",""))))</f>
        <v/>
      </c>
      <c r="T944" s="19">
        <f>IF(ISNUMBER(P944),IF(P944&gt;0,COUNTIFS($P$6:$P$1005,"&gt;"&amp;P944)+COUNTIFS($P$6:P944,P944),""),"")</f>
        <v/>
      </c>
    </row>
    <row r="945">
      <c r="A945" s="5" t="n"/>
      <c r="B945" s="13" t="n"/>
      <c r="C945" s="5" t="n"/>
      <c r="D945" s="16" t="n"/>
      <c r="E945" s="5" t="n"/>
      <c r="F945" s="5" t="n"/>
      <c r="G945" s="13" t="n"/>
      <c r="H945" s="14" t="n"/>
      <c r="I945" s="17" t="n"/>
      <c r="J945" s="17" t="n"/>
      <c r="K945" s="5" t="n"/>
      <c r="L945" s="18">
        <f>IF(OR(A945&amp;""="",NOT(ISNUMBER(H945)),NOT(ISNUMBER(I945))),"",IF(K945="ملغي",0,ROUND(H945*I945,2)))</f>
        <v/>
      </c>
      <c r="M945" s="18">
        <f>IF(L945="","",IF(K945="ملغي",0,ROUND(H945*N(J945),2)))</f>
        <v/>
      </c>
      <c r="N945" s="18">
        <f>IF(L945="","",ROUND(L945-M945,2))</f>
        <v/>
      </c>
      <c r="O945" s="18">
        <f>IF(A945&amp;""="","",SUMIFS('الدفعات'!$C$6:$C$2005,'الدفعات'!$B$6:$B$2005,A945&amp;""))</f>
        <v/>
      </c>
      <c r="P945" s="18">
        <f>IF(L945="","",IF(K945="ملغي","",ROUND(L945-O945,2)))</f>
        <v/>
      </c>
      <c r="Q945" s="6">
        <f>IF(A945&amp;""="","",IF(L945="","بيانات ناقصة",IF(K945="ملغي",IF(O945&gt;0,"ملغي - يُراجع المدفوع","ملغي"),IF(P945&gt;0,IF(O945=0,"لم يدفع","دفع جزءًا"),IF(P945&lt;0,"مدفوع زيادة","مسدد")))))</f>
        <v/>
      </c>
      <c r="R945" s="19">
        <f>IF(OR(A945&amp;""="",NOT(ISNUMBER(G945))),"",G945-'الإعدادات'!$B$4)</f>
        <v/>
      </c>
      <c r="S945" s="6">
        <f>IF(OR(R945="",K945="ملغي"),"",IF(N(P945)&lt;=0,"",IF(R945&lt;0,"سافر وعليه متبقي",IF(R945&lt;='الإعدادات'!$B$5,"سفر قريب ومتبقي",""))))</f>
        <v/>
      </c>
      <c r="T945" s="19">
        <f>IF(ISNUMBER(P945),IF(P945&gt;0,COUNTIFS($P$6:$P$1005,"&gt;"&amp;P945)+COUNTIFS($P$6:P945,P945),""),"")</f>
        <v/>
      </c>
    </row>
    <row r="946">
      <c r="A946" s="5" t="n"/>
      <c r="B946" s="13" t="n"/>
      <c r="C946" s="5" t="n"/>
      <c r="D946" s="16" t="n"/>
      <c r="E946" s="5" t="n"/>
      <c r="F946" s="5" t="n"/>
      <c r="G946" s="13" t="n"/>
      <c r="H946" s="14" t="n"/>
      <c r="I946" s="17" t="n"/>
      <c r="J946" s="17" t="n"/>
      <c r="K946" s="5" t="n"/>
      <c r="L946" s="18">
        <f>IF(OR(A946&amp;""="",NOT(ISNUMBER(H946)),NOT(ISNUMBER(I946))),"",IF(K946="ملغي",0,ROUND(H946*I946,2)))</f>
        <v/>
      </c>
      <c r="M946" s="18">
        <f>IF(L946="","",IF(K946="ملغي",0,ROUND(H946*N(J946),2)))</f>
        <v/>
      </c>
      <c r="N946" s="18">
        <f>IF(L946="","",ROUND(L946-M946,2))</f>
        <v/>
      </c>
      <c r="O946" s="18">
        <f>IF(A946&amp;""="","",SUMIFS('الدفعات'!$C$6:$C$2005,'الدفعات'!$B$6:$B$2005,A946&amp;""))</f>
        <v/>
      </c>
      <c r="P946" s="18">
        <f>IF(L946="","",IF(K946="ملغي","",ROUND(L946-O946,2)))</f>
        <v/>
      </c>
      <c r="Q946" s="6">
        <f>IF(A946&amp;""="","",IF(L946="","بيانات ناقصة",IF(K946="ملغي",IF(O946&gt;0,"ملغي - يُراجع المدفوع","ملغي"),IF(P946&gt;0,IF(O946=0,"لم يدفع","دفع جزءًا"),IF(P946&lt;0,"مدفوع زيادة","مسدد")))))</f>
        <v/>
      </c>
      <c r="R946" s="19">
        <f>IF(OR(A946&amp;""="",NOT(ISNUMBER(G946))),"",G946-'الإعدادات'!$B$4)</f>
        <v/>
      </c>
      <c r="S946" s="6">
        <f>IF(OR(R946="",K946="ملغي"),"",IF(N(P946)&lt;=0,"",IF(R946&lt;0,"سافر وعليه متبقي",IF(R946&lt;='الإعدادات'!$B$5,"سفر قريب ومتبقي",""))))</f>
        <v/>
      </c>
      <c r="T946" s="19">
        <f>IF(ISNUMBER(P946),IF(P946&gt;0,COUNTIFS($P$6:$P$1005,"&gt;"&amp;P946)+COUNTIFS($P$6:P946,P946),""),"")</f>
        <v/>
      </c>
    </row>
    <row r="947">
      <c r="A947" s="5" t="n"/>
      <c r="B947" s="13" t="n"/>
      <c r="C947" s="5" t="n"/>
      <c r="D947" s="16" t="n"/>
      <c r="E947" s="5" t="n"/>
      <c r="F947" s="5" t="n"/>
      <c r="G947" s="13" t="n"/>
      <c r="H947" s="14" t="n"/>
      <c r="I947" s="17" t="n"/>
      <c r="J947" s="17" t="n"/>
      <c r="K947" s="5" t="n"/>
      <c r="L947" s="18">
        <f>IF(OR(A947&amp;""="",NOT(ISNUMBER(H947)),NOT(ISNUMBER(I947))),"",IF(K947="ملغي",0,ROUND(H947*I947,2)))</f>
        <v/>
      </c>
      <c r="M947" s="18">
        <f>IF(L947="","",IF(K947="ملغي",0,ROUND(H947*N(J947),2)))</f>
        <v/>
      </c>
      <c r="N947" s="18">
        <f>IF(L947="","",ROUND(L947-M947,2))</f>
        <v/>
      </c>
      <c r="O947" s="18">
        <f>IF(A947&amp;""="","",SUMIFS('الدفعات'!$C$6:$C$2005,'الدفعات'!$B$6:$B$2005,A947&amp;""))</f>
        <v/>
      </c>
      <c r="P947" s="18">
        <f>IF(L947="","",IF(K947="ملغي","",ROUND(L947-O947,2)))</f>
        <v/>
      </c>
      <c r="Q947" s="6">
        <f>IF(A947&amp;""="","",IF(L947="","بيانات ناقصة",IF(K947="ملغي",IF(O947&gt;0,"ملغي - يُراجع المدفوع","ملغي"),IF(P947&gt;0,IF(O947=0,"لم يدفع","دفع جزءًا"),IF(P947&lt;0,"مدفوع زيادة","مسدد")))))</f>
        <v/>
      </c>
      <c r="R947" s="19">
        <f>IF(OR(A947&amp;""="",NOT(ISNUMBER(G947))),"",G947-'الإعدادات'!$B$4)</f>
        <v/>
      </c>
      <c r="S947" s="6">
        <f>IF(OR(R947="",K947="ملغي"),"",IF(N(P947)&lt;=0,"",IF(R947&lt;0,"سافر وعليه متبقي",IF(R947&lt;='الإعدادات'!$B$5,"سفر قريب ومتبقي",""))))</f>
        <v/>
      </c>
      <c r="T947" s="19">
        <f>IF(ISNUMBER(P947),IF(P947&gt;0,COUNTIFS($P$6:$P$1005,"&gt;"&amp;P947)+COUNTIFS($P$6:P947,P947),""),"")</f>
        <v/>
      </c>
    </row>
    <row r="948">
      <c r="A948" s="5" t="n"/>
      <c r="B948" s="13" t="n"/>
      <c r="C948" s="5" t="n"/>
      <c r="D948" s="16" t="n"/>
      <c r="E948" s="5" t="n"/>
      <c r="F948" s="5" t="n"/>
      <c r="G948" s="13" t="n"/>
      <c r="H948" s="14" t="n"/>
      <c r="I948" s="17" t="n"/>
      <c r="J948" s="17" t="n"/>
      <c r="K948" s="5" t="n"/>
      <c r="L948" s="18">
        <f>IF(OR(A948&amp;""="",NOT(ISNUMBER(H948)),NOT(ISNUMBER(I948))),"",IF(K948="ملغي",0,ROUND(H948*I948,2)))</f>
        <v/>
      </c>
      <c r="M948" s="18">
        <f>IF(L948="","",IF(K948="ملغي",0,ROUND(H948*N(J948),2)))</f>
        <v/>
      </c>
      <c r="N948" s="18">
        <f>IF(L948="","",ROUND(L948-M948,2))</f>
        <v/>
      </c>
      <c r="O948" s="18">
        <f>IF(A948&amp;""="","",SUMIFS('الدفعات'!$C$6:$C$2005,'الدفعات'!$B$6:$B$2005,A948&amp;""))</f>
        <v/>
      </c>
      <c r="P948" s="18">
        <f>IF(L948="","",IF(K948="ملغي","",ROUND(L948-O948,2)))</f>
        <v/>
      </c>
      <c r="Q948" s="6">
        <f>IF(A948&amp;""="","",IF(L948="","بيانات ناقصة",IF(K948="ملغي",IF(O948&gt;0,"ملغي - يُراجع المدفوع","ملغي"),IF(P948&gt;0,IF(O948=0,"لم يدفع","دفع جزءًا"),IF(P948&lt;0,"مدفوع زيادة","مسدد")))))</f>
        <v/>
      </c>
      <c r="R948" s="19">
        <f>IF(OR(A948&amp;""="",NOT(ISNUMBER(G948))),"",G948-'الإعدادات'!$B$4)</f>
        <v/>
      </c>
      <c r="S948" s="6">
        <f>IF(OR(R948="",K948="ملغي"),"",IF(N(P948)&lt;=0,"",IF(R948&lt;0,"سافر وعليه متبقي",IF(R948&lt;='الإعدادات'!$B$5,"سفر قريب ومتبقي",""))))</f>
        <v/>
      </c>
      <c r="T948" s="19">
        <f>IF(ISNUMBER(P948),IF(P948&gt;0,COUNTIFS($P$6:$P$1005,"&gt;"&amp;P948)+COUNTIFS($P$6:P948,P948),""),"")</f>
        <v/>
      </c>
    </row>
    <row r="949">
      <c r="A949" s="5" t="n"/>
      <c r="B949" s="13" t="n"/>
      <c r="C949" s="5" t="n"/>
      <c r="D949" s="16" t="n"/>
      <c r="E949" s="5" t="n"/>
      <c r="F949" s="5" t="n"/>
      <c r="G949" s="13" t="n"/>
      <c r="H949" s="14" t="n"/>
      <c r="I949" s="17" t="n"/>
      <c r="J949" s="17" t="n"/>
      <c r="K949" s="5" t="n"/>
      <c r="L949" s="18">
        <f>IF(OR(A949&amp;""="",NOT(ISNUMBER(H949)),NOT(ISNUMBER(I949))),"",IF(K949="ملغي",0,ROUND(H949*I949,2)))</f>
        <v/>
      </c>
      <c r="M949" s="18">
        <f>IF(L949="","",IF(K949="ملغي",0,ROUND(H949*N(J949),2)))</f>
        <v/>
      </c>
      <c r="N949" s="18">
        <f>IF(L949="","",ROUND(L949-M949,2))</f>
        <v/>
      </c>
      <c r="O949" s="18">
        <f>IF(A949&amp;""="","",SUMIFS('الدفعات'!$C$6:$C$2005,'الدفعات'!$B$6:$B$2005,A949&amp;""))</f>
        <v/>
      </c>
      <c r="P949" s="18">
        <f>IF(L949="","",IF(K949="ملغي","",ROUND(L949-O949,2)))</f>
        <v/>
      </c>
      <c r="Q949" s="6">
        <f>IF(A949&amp;""="","",IF(L949="","بيانات ناقصة",IF(K949="ملغي",IF(O949&gt;0,"ملغي - يُراجع المدفوع","ملغي"),IF(P949&gt;0,IF(O949=0,"لم يدفع","دفع جزءًا"),IF(P949&lt;0,"مدفوع زيادة","مسدد")))))</f>
        <v/>
      </c>
      <c r="R949" s="19">
        <f>IF(OR(A949&amp;""="",NOT(ISNUMBER(G949))),"",G949-'الإعدادات'!$B$4)</f>
        <v/>
      </c>
      <c r="S949" s="6">
        <f>IF(OR(R949="",K949="ملغي"),"",IF(N(P949)&lt;=0,"",IF(R949&lt;0,"سافر وعليه متبقي",IF(R949&lt;='الإعدادات'!$B$5,"سفر قريب ومتبقي",""))))</f>
        <v/>
      </c>
      <c r="T949" s="19">
        <f>IF(ISNUMBER(P949),IF(P949&gt;0,COUNTIFS($P$6:$P$1005,"&gt;"&amp;P949)+COUNTIFS($P$6:P949,P949),""),"")</f>
        <v/>
      </c>
    </row>
    <row r="950">
      <c r="A950" s="5" t="n"/>
      <c r="B950" s="13" t="n"/>
      <c r="C950" s="5" t="n"/>
      <c r="D950" s="16" t="n"/>
      <c r="E950" s="5" t="n"/>
      <c r="F950" s="5" t="n"/>
      <c r="G950" s="13" t="n"/>
      <c r="H950" s="14" t="n"/>
      <c r="I950" s="17" t="n"/>
      <c r="J950" s="17" t="n"/>
      <c r="K950" s="5" t="n"/>
      <c r="L950" s="18">
        <f>IF(OR(A950&amp;""="",NOT(ISNUMBER(H950)),NOT(ISNUMBER(I950))),"",IF(K950="ملغي",0,ROUND(H950*I950,2)))</f>
        <v/>
      </c>
      <c r="M950" s="18">
        <f>IF(L950="","",IF(K950="ملغي",0,ROUND(H950*N(J950),2)))</f>
        <v/>
      </c>
      <c r="N950" s="18">
        <f>IF(L950="","",ROUND(L950-M950,2))</f>
        <v/>
      </c>
      <c r="O950" s="18">
        <f>IF(A950&amp;""="","",SUMIFS('الدفعات'!$C$6:$C$2005,'الدفعات'!$B$6:$B$2005,A950&amp;""))</f>
        <v/>
      </c>
      <c r="P950" s="18">
        <f>IF(L950="","",IF(K950="ملغي","",ROUND(L950-O950,2)))</f>
        <v/>
      </c>
      <c r="Q950" s="6">
        <f>IF(A950&amp;""="","",IF(L950="","بيانات ناقصة",IF(K950="ملغي",IF(O950&gt;0,"ملغي - يُراجع المدفوع","ملغي"),IF(P950&gt;0,IF(O950=0,"لم يدفع","دفع جزءًا"),IF(P950&lt;0,"مدفوع زيادة","مسدد")))))</f>
        <v/>
      </c>
      <c r="R950" s="19">
        <f>IF(OR(A950&amp;""="",NOT(ISNUMBER(G950))),"",G950-'الإعدادات'!$B$4)</f>
        <v/>
      </c>
      <c r="S950" s="6">
        <f>IF(OR(R950="",K950="ملغي"),"",IF(N(P950)&lt;=0,"",IF(R950&lt;0,"سافر وعليه متبقي",IF(R950&lt;='الإعدادات'!$B$5,"سفر قريب ومتبقي",""))))</f>
        <v/>
      </c>
      <c r="T950" s="19">
        <f>IF(ISNUMBER(P950),IF(P950&gt;0,COUNTIFS($P$6:$P$1005,"&gt;"&amp;P950)+COUNTIFS($P$6:P950,P950),""),"")</f>
        <v/>
      </c>
    </row>
    <row r="951">
      <c r="A951" s="5" t="n"/>
      <c r="B951" s="13" t="n"/>
      <c r="C951" s="5" t="n"/>
      <c r="D951" s="16" t="n"/>
      <c r="E951" s="5" t="n"/>
      <c r="F951" s="5" t="n"/>
      <c r="G951" s="13" t="n"/>
      <c r="H951" s="14" t="n"/>
      <c r="I951" s="17" t="n"/>
      <c r="J951" s="17" t="n"/>
      <c r="K951" s="5" t="n"/>
      <c r="L951" s="18">
        <f>IF(OR(A951&amp;""="",NOT(ISNUMBER(H951)),NOT(ISNUMBER(I951))),"",IF(K951="ملغي",0,ROUND(H951*I951,2)))</f>
        <v/>
      </c>
      <c r="M951" s="18">
        <f>IF(L951="","",IF(K951="ملغي",0,ROUND(H951*N(J951),2)))</f>
        <v/>
      </c>
      <c r="N951" s="18">
        <f>IF(L951="","",ROUND(L951-M951,2))</f>
        <v/>
      </c>
      <c r="O951" s="18">
        <f>IF(A951&amp;""="","",SUMIFS('الدفعات'!$C$6:$C$2005,'الدفعات'!$B$6:$B$2005,A951&amp;""))</f>
        <v/>
      </c>
      <c r="P951" s="18">
        <f>IF(L951="","",IF(K951="ملغي","",ROUND(L951-O951,2)))</f>
        <v/>
      </c>
      <c r="Q951" s="6">
        <f>IF(A951&amp;""="","",IF(L951="","بيانات ناقصة",IF(K951="ملغي",IF(O951&gt;0,"ملغي - يُراجع المدفوع","ملغي"),IF(P951&gt;0,IF(O951=0,"لم يدفع","دفع جزءًا"),IF(P951&lt;0,"مدفوع زيادة","مسدد")))))</f>
        <v/>
      </c>
      <c r="R951" s="19">
        <f>IF(OR(A951&amp;""="",NOT(ISNUMBER(G951))),"",G951-'الإعدادات'!$B$4)</f>
        <v/>
      </c>
      <c r="S951" s="6">
        <f>IF(OR(R951="",K951="ملغي"),"",IF(N(P951)&lt;=0,"",IF(R951&lt;0,"سافر وعليه متبقي",IF(R951&lt;='الإعدادات'!$B$5,"سفر قريب ومتبقي",""))))</f>
        <v/>
      </c>
      <c r="T951" s="19">
        <f>IF(ISNUMBER(P951),IF(P951&gt;0,COUNTIFS($P$6:$P$1005,"&gt;"&amp;P951)+COUNTIFS($P$6:P951,P951),""),"")</f>
        <v/>
      </c>
    </row>
    <row r="952">
      <c r="A952" s="5" t="n"/>
      <c r="B952" s="13" t="n"/>
      <c r="C952" s="5" t="n"/>
      <c r="D952" s="16" t="n"/>
      <c r="E952" s="5" t="n"/>
      <c r="F952" s="5" t="n"/>
      <c r="G952" s="13" t="n"/>
      <c r="H952" s="14" t="n"/>
      <c r="I952" s="17" t="n"/>
      <c r="J952" s="17" t="n"/>
      <c r="K952" s="5" t="n"/>
      <c r="L952" s="18">
        <f>IF(OR(A952&amp;""="",NOT(ISNUMBER(H952)),NOT(ISNUMBER(I952))),"",IF(K952="ملغي",0,ROUND(H952*I952,2)))</f>
        <v/>
      </c>
      <c r="M952" s="18">
        <f>IF(L952="","",IF(K952="ملغي",0,ROUND(H952*N(J952),2)))</f>
        <v/>
      </c>
      <c r="N952" s="18">
        <f>IF(L952="","",ROUND(L952-M952,2))</f>
        <v/>
      </c>
      <c r="O952" s="18">
        <f>IF(A952&amp;""="","",SUMIFS('الدفعات'!$C$6:$C$2005,'الدفعات'!$B$6:$B$2005,A952&amp;""))</f>
        <v/>
      </c>
      <c r="P952" s="18">
        <f>IF(L952="","",IF(K952="ملغي","",ROUND(L952-O952,2)))</f>
        <v/>
      </c>
      <c r="Q952" s="6">
        <f>IF(A952&amp;""="","",IF(L952="","بيانات ناقصة",IF(K952="ملغي",IF(O952&gt;0,"ملغي - يُراجع المدفوع","ملغي"),IF(P952&gt;0,IF(O952=0,"لم يدفع","دفع جزءًا"),IF(P952&lt;0,"مدفوع زيادة","مسدد")))))</f>
        <v/>
      </c>
      <c r="R952" s="19">
        <f>IF(OR(A952&amp;""="",NOT(ISNUMBER(G952))),"",G952-'الإعدادات'!$B$4)</f>
        <v/>
      </c>
      <c r="S952" s="6">
        <f>IF(OR(R952="",K952="ملغي"),"",IF(N(P952)&lt;=0,"",IF(R952&lt;0,"سافر وعليه متبقي",IF(R952&lt;='الإعدادات'!$B$5,"سفر قريب ومتبقي",""))))</f>
        <v/>
      </c>
      <c r="T952" s="19">
        <f>IF(ISNUMBER(P952),IF(P952&gt;0,COUNTIFS($P$6:$P$1005,"&gt;"&amp;P952)+COUNTIFS($P$6:P952,P952),""),"")</f>
        <v/>
      </c>
    </row>
    <row r="953">
      <c r="A953" s="5" t="n"/>
      <c r="B953" s="13" t="n"/>
      <c r="C953" s="5" t="n"/>
      <c r="D953" s="16" t="n"/>
      <c r="E953" s="5" t="n"/>
      <c r="F953" s="5" t="n"/>
      <c r="G953" s="13" t="n"/>
      <c r="H953" s="14" t="n"/>
      <c r="I953" s="17" t="n"/>
      <c r="J953" s="17" t="n"/>
      <c r="K953" s="5" t="n"/>
      <c r="L953" s="18">
        <f>IF(OR(A953&amp;""="",NOT(ISNUMBER(H953)),NOT(ISNUMBER(I953))),"",IF(K953="ملغي",0,ROUND(H953*I953,2)))</f>
        <v/>
      </c>
      <c r="M953" s="18">
        <f>IF(L953="","",IF(K953="ملغي",0,ROUND(H953*N(J953),2)))</f>
        <v/>
      </c>
      <c r="N953" s="18">
        <f>IF(L953="","",ROUND(L953-M953,2))</f>
        <v/>
      </c>
      <c r="O953" s="18">
        <f>IF(A953&amp;""="","",SUMIFS('الدفعات'!$C$6:$C$2005,'الدفعات'!$B$6:$B$2005,A953&amp;""))</f>
        <v/>
      </c>
      <c r="P953" s="18">
        <f>IF(L953="","",IF(K953="ملغي","",ROUND(L953-O953,2)))</f>
        <v/>
      </c>
      <c r="Q953" s="6">
        <f>IF(A953&amp;""="","",IF(L953="","بيانات ناقصة",IF(K953="ملغي",IF(O953&gt;0,"ملغي - يُراجع المدفوع","ملغي"),IF(P953&gt;0,IF(O953=0,"لم يدفع","دفع جزءًا"),IF(P953&lt;0,"مدفوع زيادة","مسدد")))))</f>
        <v/>
      </c>
      <c r="R953" s="19">
        <f>IF(OR(A953&amp;""="",NOT(ISNUMBER(G953))),"",G953-'الإعدادات'!$B$4)</f>
        <v/>
      </c>
      <c r="S953" s="6">
        <f>IF(OR(R953="",K953="ملغي"),"",IF(N(P953)&lt;=0,"",IF(R953&lt;0,"سافر وعليه متبقي",IF(R953&lt;='الإعدادات'!$B$5,"سفر قريب ومتبقي",""))))</f>
        <v/>
      </c>
      <c r="T953" s="19">
        <f>IF(ISNUMBER(P953),IF(P953&gt;0,COUNTIFS($P$6:$P$1005,"&gt;"&amp;P953)+COUNTIFS($P$6:P953,P953),""),"")</f>
        <v/>
      </c>
    </row>
    <row r="954">
      <c r="A954" s="5" t="n"/>
      <c r="B954" s="13" t="n"/>
      <c r="C954" s="5" t="n"/>
      <c r="D954" s="16" t="n"/>
      <c r="E954" s="5" t="n"/>
      <c r="F954" s="5" t="n"/>
      <c r="G954" s="13" t="n"/>
      <c r="H954" s="14" t="n"/>
      <c r="I954" s="17" t="n"/>
      <c r="J954" s="17" t="n"/>
      <c r="K954" s="5" t="n"/>
      <c r="L954" s="18">
        <f>IF(OR(A954&amp;""="",NOT(ISNUMBER(H954)),NOT(ISNUMBER(I954))),"",IF(K954="ملغي",0,ROUND(H954*I954,2)))</f>
        <v/>
      </c>
      <c r="M954" s="18">
        <f>IF(L954="","",IF(K954="ملغي",0,ROUND(H954*N(J954),2)))</f>
        <v/>
      </c>
      <c r="N954" s="18">
        <f>IF(L954="","",ROUND(L954-M954,2))</f>
        <v/>
      </c>
      <c r="O954" s="18">
        <f>IF(A954&amp;""="","",SUMIFS('الدفعات'!$C$6:$C$2005,'الدفعات'!$B$6:$B$2005,A954&amp;""))</f>
        <v/>
      </c>
      <c r="P954" s="18">
        <f>IF(L954="","",IF(K954="ملغي","",ROUND(L954-O954,2)))</f>
        <v/>
      </c>
      <c r="Q954" s="6">
        <f>IF(A954&amp;""="","",IF(L954="","بيانات ناقصة",IF(K954="ملغي",IF(O954&gt;0,"ملغي - يُراجع المدفوع","ملغي"),IF(P954&gt;0,IF(O954=0,"لم يدفع","دفع جزءًا"),IF(P954&lt;0,"مدفوع زيادة","مسدد")))))</f>
        <v/>
      </c>
      <c r="R954" s="19">
        <f>IF(OR(A954&amp;""="",NOT(ISNUMBER(G954))),"",G954-'الإعدادات'!$B$4)</f>
        <v/>
      </c>
      <c r="S954" s="6">
        <f>IF(OR(R954="",K954="ملغي"),"",IF(N(P954)&lt;=0,"",IF(R954&lt;0,"سافر وعليه متبقي",IF(R954&lt;='الإعدادات'!$B$5,"سفر قريب ومتبقي",""))))</f>
        <v/>
      </c>
      <c r="T954" s="19">
        <f>IF(ISNUMBER(P954),IF(P954&gt;0,COUNTIFS($P$6:$P$1005,"&gt;"&amp;P954)+COUNTIFS($P$6:P954,P954),""),"")</f>
        <v/>
      </c>
    </row>
    <row r="955">
      <c r="A955" s="5" t="n"/>
      <c r="B955" s="13" t="n"/>
      <c r="C955" s="5" t="n"/>
      <c r="D955" s="16" t="n"/>
      <c r="E955" s="5" t="n"/>
      <c r="F955" s="5" t="n"/>
      <c r="G955" s="13" t="n"/>
      <c r="H955" s="14" t="n"/>
      <c r="I955" s="17" t="n"/>
      <c r="J955" s="17" t="n"/>
      <c r="K955" s="5" t="n"/>
      <c r="L955" s="18">
        <f>IF(OR(A955&amp;""="",NOT(ISNUMBER(H955)),NOT(ISNUMBER(I955))),"",IF(K955="ملغي",0,ROUND(H955*I955,2)))</f>
        <v/>
      </c>
      <c r="M955" s="18">
        <f>IF(L955="","",IF(K955="ملغي",0,ROUND(H955*N(J955),2)))</f>
        <v/>
      </c>
      <c r="N955" s="18">
        <f>IF(L955="","",ROUND(L955-M955,2))</f>
        <v/>
      </c>
      <c r="O955" s="18">
        <f>IF(A955&amp;""="","",SUMIFS('الدفعات'!$C$6:$C$2005,'الدفعات'!$B$6:$B$2005,A955&amp;""))</f>
        <v/>
      </c>
      <c r="P955" s="18">
        <f>IF(L955="","",IF(K955="ملغي","",ROUND(L955-O955,2)))</f>
        <v/>
      </c>
      <c r="Q955" s="6">
        <f>IF(A955&amp;""="","",IF(L955="","بيانات ناقصة",IF(K955="ملغي",IF(O955&gt;0,"ملغي - يُراجع المدفوع","ملغي"),IF(P955&gt;0,IF(O955=0,"لم يدفع","دفع جزءًا"),IF(P955&lt;0,"مدفوع زيادة","مسدد")))))</f>
        <v/>
      </c>
      <c r="R955" s="19">
        <f>IF(OR(A955&amp;""="",NOT(ISNUMBER(G955))),"",G955-'الإعدادات'!$B$4)</f>
        <v/>
      </c>
      <c r="S955" s="6">
        <f>IF(OR(R955="",K955="ملغي"),"",IF(N(P955)&lt;=0,"",IF(R955&lt;0,"سافر وعليه متبقي",IF(R955&lt;='الإعدادات'!$B$5,"سفر قريب ومتبقي",""))))</f>
        <v/>
      </c>
      <c r="T955" s="19">
        <f>IF(ISNUMBER(P955),IF(P955&gt;0,COUNTIFS($P$6:$P$1005,"&gt;"&amp;P955)+COUNTIFS($P$6:P955,P955),""),"")</f>
        <v/>
      </c>
    </row>
    <row r="956">
      <c r="A956" s="5" t="n"/>
      <c r="B956" s="13" t="n"/>
      <c r="C956" s="5" t="n"/>
      <c r="D956" s="16" t="n"/>
      <c r="E956" s="5" t="n"/>
      <c r="F956" s="5" t="n"/>
      <c r="G956" s="13" t="n"/>
      <c r="H956" s="14" t="n"/>
      <c r="I956" s="17" t="n"/>
      <c r="J956" s="17" t="n"/>
      <c r="K956" s="5" t="n"/>
      <c r="L956" s="18">
        <f>IF(OR(A956&amp;""="",NOT(ISNUMBER(H956)),NOT(ISNUMBER(I956))),"",IF(K956="ملغي",0,ROUND(H956*I956,2)))</f>
        <v/>
      </c>
      <c r="M956" s="18">
        <f>IF(L956="","",IF(K956="ملغي",0,ROUND(H956*N(J956),2)))</f>
        <v/>
      </c>
      <c r="N956" s="18">
        <f>IF(L956="","",ROUND(L956-M956,2))</f>
        <v/>
      </c>
      <c r="O956" s="18">
        <f>IF(A956&amp;""="","",SUMIFS('الدفعات'!$C$6:$C$2005,'الدفعات'!$B$6:$B$2005,A956&amp;""))</f>
        <v/>
      </c>
      <c r="P956" s="18">
        <f>IF(L956="","",IF(K956="ملغي","",ROUND(L956-O956,2)))</f>
        <v/>
      </c>
      <c r="Q956" s="6">
        <f>IF(A956&amp;""="","",IF(L956="","بيانات ناقصة",IF(K956="ملغي",IF(O956&gt;0,"ملغي - يُراجع المدفوع","ملغي"),IF(P956&gt;0,IF(O956=0,"لم يدفع","دفع جزءًا"),IF(P956&lt;0,"مدفوع زيادة","مسدد")))))</f>
        <v/>
      </c>
      <c r="R956" s="19">
        <f>IF(OR(A956&amp;""="",NOT(ISNUMBER(G956))),"",G956-'الإعدادات'!$B$4)</f>
        <v/>
      </c>
      <c r="S956" s="6">
        <f>IF(OR(R956="",K956="ملغي"),"",IF(N(P956)&lt;=0,"",IF(R956&lt;0,"سافر وعليه متبقي",IF(R956&lt;='الإعدادات'!$B$5,"سفر قريب ومتبقي",""))))</f>
        <v/>
      </c>
      <c r="T956" s="19">
        <f>IF(ISNUMBER(P956),IF(P956&gt;0,COUNTIFS($P$6:$P$1005,"&gt;"&amp;P956)+COUNTIFS($P$6:P956,P956),""),"")</f>
        <v/>
      </c>
    </row>
    <row r="957">
      <c r="A957" s="5" t="n"/>
      <c r="B957" s="13" t="n"/>
      <c r="C957" s="5" t="n"/>
      <c r="D957" s="16" t="n"/>
      <c r="E957" s="5" t="n"/>
      <c r="F957" s="5" t="n"/>
      <c r="G957" s="13" t="n"/>
      <c r="H957" s="14" t="n"/>
      <c r="I957" s="17" t="n"/>
      <c r="J957" s="17" t="n"/>
      <c r="K957" s="5" t="n"/>
      <c r="L957" s="18">
        <f>IF(OR(A957&amp;""="",NOT(ISNUMBER(H957)),NOT(ISNUMBER(I957))),"",IF(K957="ملغي",0,ROUND(H957*I957,2)))</f>
        <v/>
      </c>
      <c r="M957" s="18">
        <f>IF(L957="","",IF(K957="ملغي",0,ROUND(H957*N(J957),2)))</f>
        <v/>
      </c>
      <c r="N957" s="18">
        <f>IF(L957="","",ROUND(L957-M957,2))</f>
        <v/>
      </c>
      <c r="O957" s="18">
        <f>IF(A957&amp;""="","",SUMIFS('الدفعات'!$C$6:$C$2005,'الدفعات'!$B$6:$B$2005,A957&amp;""))</f>
        <v/>
      </c>
      <c r="P957" s="18">
        <f>IF(L957="","",IF(K957="ملغي","",ROUND(L957-O957,2)))</f>
        <v/>
      </c>
      <c r="Q957" s="6">
        <f>IF(A957&amp;""="","",IF(L957="","بيانات ناقصة",IF(K957="ملغي",IF(O957&gt;0,"ملغي - يُراجع المدفوع","ملغي"),IF(P957&gt;0,IF(O957=0,"لم يدفع","دفع جزءًا"),IF(P957&lt;0,"مدفوع زيادة","مسدد")))))</f>
        <v/>
      </c>
      <c r="R957" s="19">
        <f>IF(OR(A957&amp;""="",NOT(ISNUMBER(G957))),"",G957-'الإعدادات'!$B$4)</f>
        <v/>
      </c>
      <c r="S957" s="6">
        <f>IF(OR(R957="",K957="ملغي"),"",IF(N(P957)&lt;=0,"",IF(R957&lt;0,"سافر وعليه متبقي",IF(R957&lt;='الإعدادات'!$B$5,"سفر قريب ومتبقي",""))))</f>
        <v/>
      </c>
      <c r="T957" s="19">
        <f>IF(ISNUMBER(P957),IF(P957&gt;0,COUNTIFS($P$6:$P$1005,"&gt;"&amp;P957)+COUNTIFS($P$6:P957,P957),""),"")</f>
        <v/>
      </c>
    </row>
    <row r="958">
      <c r="A958" s="5" t="n"/>
      <c r="B958" s="13" t="n"/>
      <c r="C958" s="5" t="n"/>
      <c r="D958" s="16" t="n"/>
      <c r="E958" s="5" t="n"/>
      <c r="F958" s="5" t="n"/>
      <c r="G958" s="13" t="n"/>
      <c r="H958" s="14" t="n"/>
      <c r="I958" s="17" t="n"/>
      <c r="J958" s="17" t="n"/>
      <c r="K958" s="5" t="n"/>
      <c r="L958" s="18">
        <f>IF(OR(A958&amp;""="",NOT(ISNUMBER(H958)),NOT(ISNUMBER(I958))),"",IF(K958="ملغي",0,ROUND(H958*I958,2)))</f>
        <v/>
      </c>
      <c r="M958" s="18">
        <f>IF(L958="","",IF(K958="ملغي",0,ROUND(H958*N(J958),2)))</f>
        <v/>
      </c>
      <c r="N958" s="18">
        <f>IF(L958="","",ROUND(L958-M958,2))</f>
        <v/>
      </c>
      <c r="O958" s="18">
        <f>IF(A958&amp;""="","",SUMIFS('الدفعات'!$C$6:$C$2005,'الدفعات'!$B$6:$B$2005,A958&amp;""))</f>
        <v/>
      </c>
      <c r="P958" s="18">
        <f>IF(L958="","",IF(K958="ملغي","",ROUND(L958-O958,2)))</f>
        <v/>
      </c>
      <c r="Q958" s="6">
        <f>IF(A958&amp;""="","",IF(L958="","بيانات ناقصة",IF(K958="ملغي",IF(O958&gt;0,"ملغي - يُراجع المدفوع","ملغي"),IF(P958&gt;0,IF(O958=0,"لم يدفع","دفع جزءًا"),IF(P958&lt;0,"مدفوع زيادة","مسدد")))))</f>
        <v/>
      </c>
      <c r="R958" s="19">
        <f>IF(OR(A958&amp;""="",NOT(ISNUMBER(G958))),"",G958-'الإعدادات'!$B$4)</f>
        <v/>
      </c>
      <c r="S958" s="6">
        <f>IF(OR(R958="",K958="ملغي"),"",IF(N(P958)&lt;=0,"",IF(R958&lt;0,"سافر وعليه متبقي",IF(R958&lt;='الإعدادات'!$B$5,"سفر قريب ومتبقي",""))))</f>
        <v/>
      </c>
      <c r="T958" s="19">
        <f>IF(ISNUMBER(P958),IF(P958&gt;0,COUNTIFS($P$6:$P$1005,"&gt;"&amp;P958)+COUNTIFS($P$6:P958,P958),""),"")</f>
        <v/>
      </c>
    </row>
    <row r="959">
      <c r="A959" s="5" t="n"/>
      <c r="B959" s="13" t="n"/>
      <c r="C959" s="5" t="n"/>
      <c r="D959" s="16" t="n"/>
      <c r="E959" s="5" t="n"/>
      <c r="F959" s="5" t="n"/>
      <c r="G959" s="13" t="n"/>
      <c r="H959" s="14" t="n"/>
      <c r="I959" s="17" t="n"/>
      <c r="J959" s="17" t="n"/>
      <c r="K959" s="5" t="n"/>
      <c r="L959" s="18">
        <f>IF(OR(A959&amp;""="",NOT(ISNUMBER(H959)),NOT(ISNUMBER(I959))),"",IF(K959="ملغي",0,ROUND(H959*I959,2)))</f>
        <v/>
      </c>
      <c r="M959" s="18">
        <f>IF(L959="","",IF(K959="ملغي",0,ROUND(H959*N(J959),2)))</f>
        <v/>
      </c>
      <c r="N959" s="18">
        <f>IF(L959="","",ROUND(L959-M959,2))</f>
        <v/>
      </c>
      <c r="O959" s="18">
        <f>IF(A959&amp;""="","",SUMIFS('الدفعات'!$C$6:$C$2005,'الدفعات'!$B$6:$B$2005,A959&amp;""))</f>
        <v/>
      </c>
      <c r="P959" s="18">
        <f>IF(L959="","",IF(K959="ملغي","",ROUND(L959-O959,2)))</f>
        <v/>
      </c>
      <c r="Q959" s="6">
        <f>IF(A959&amp;""="","",IF(L959="","بيانات ناقصة",IF(K959="ملغي",IF(O959&gt;0,"ملغي - يُراجع المدفوع","ملغي"),IF(P959&gt;0,IF(O959=0,"لم يدفع","دفع جزءًا"),IF(P959&lt;0,"مدفوع زيادة","مسدد")))))</f>
        <v/>
      </c>
      <c r="R959" s="19">
        <f>IF(OR(A959&amp;""="",NOT(ISNUMBER(G959))),"",G959-'الإعدادات'!$B$4)</f>
        <v/>
      </c>
      <c r="S959" s="6">
        <f>IF(OR(R959="",K959="ملغي"),"",IF(N(P959)&lt;=0,"",IF(R959&lt;0,"سافر وعليه متبقي",IF(R959&lt;='الإعدادات'!$B$5,"سفر قريب ومتبقي",""))))</f>
        <v/>
      </c>
      <c r="T959" s="19">
        <f>IF(ISNUMBER(P959),IF(P959&gt;0,COUNTIFS($P$6:$P$1005,"&gt;"&amp;P959)+COUNTIFS($P$6:P959,P959),""),"")</f>
        <v/>
      </c>
    </row>
    <row r="960">
      <c r="A960" s="5" t="n"/>
      <c r="B960" s="13" t="n"/>
      <c r="C960" s="5" t="n"/>
      <c r="D960" s="16" t="n"/>
      <c r="E960" s="5" t="n"/>
      <c r="F960" s="5" t="n"/>
      <c r="G960" s="13" t="n"/>
      <c r="H960" s="14" t="n"/>
      <c r="I960" s="17" t="n"/>
      <c r="J960" s="17" t="n"/>
      <c r="K960" s="5" t="n"/>
      <c r="L960" s="18">
        <f>IF(OR(A960&amp;""="",NOT(ISNUMBER(H960)),NOT(ISNUMBER(I960))),"",IF(K960="ملغي",0,ROUND(H960*I960,2)))</f>
        <v/>
      </c>
      <c r="M960" s="18">
        <f>IF(L960="","",IF(K960="ملغي",0,ROUND(H960*N(J960),2)))</f>
        <v/>
      </c>
      <c r="N960" s="18">
        <f>IF(L960="","",ROUND(L960-M960,2))</f>
        <v/>
      </c>
      <c r="O960" s="18">
        <f>IF(A960&amp;""="","",SUMIFS('الدفعات'!$C$6:$C$2005,'الدفعات'!$B$6:$B$2005,A960&amp;""))</f>
        <v/>
      </c>
      <c r="P960" s="18">
        <f>IF(L960="","",IF(K960="ملغي","",ROUND(L960-O960,2)))</f>
        <v/>
      </c>
      <c r="Q960" s="6">
        <f>IF(A960&amp;""="","",IF(L960="","بيانات ناقصة",IF(K960="ملغي",IF(O960&gt;0,"ملغي - يُراجع المدفوع","ملغي"),IF(P960&gt;0,IF(O960=0,"لم يدفع","دفع جزءًا"),IF(P960&lt;0,"مدفوع زيادة","مسدد")))))</f>
        <v/>
      </c>
      <c r="R960" s="19">
        <f>IF(OR(A960&amp;""="",NOT(ISNUMBER(G960))),"",G960-'الإعدادات'!$B$4)</f>
        <v/>
      </c>
      <c r="S960" s="6">
        <f>IF(OR(R960="",K960="ملغي"),"",IF(N(P960)&lt;=0,"",IF(R960&lt;0,"سافر وعليه متبقي",IF(R960&lt;='الإعدادات'!$B$5,"سفر قريب ومتبقي",""))))</f>
        <v/>
      </c>
      <c r="T960" s="19">
        <f>IF(ISNUMBER(P960),IF(P960&gt;0,COUNTIFS($P$6:$P$1005,"&gt;"&amp;P960)+COUNTIFS($P$6:P960,P960),""),"")</f>
        <v/>
      </c>
    </row>
    <row r="961">
      <c r="A961" s="5" t="n"/>
      <c r="B961" s="13" t="n"/>
      <c r="C961" s="5" t="n"/>
      <c r="D961" s="16" t="n"/>
      <c r="E961" s="5" t="n"/>
      <c r="F961" s="5" t="n"/>
      <c r="G961" s="13" t="n"/>
      <c r="H961" s="14" t="n"/>
      <c r="I961" s="17" t="n"/>
      <c r="J961" s="17" t="n"/>
      <c r="K961" s="5" t="n"/>
      <c r="L961" s="18">
        <f>IF(OR(A961&amp;""="",NOT(ISNUMBER(H961)),NOT(ISNUMBER(I961))),"",IF(K961="ملغي",0,ROUND(H961*I961,2)))</f>
        <v/>
      </c>
      <c r="M961" s="18">
        <f>IF(L961="","",IF(K961="ملغي",0,ROUND(H961*N(J961),2)))</f>
        <v/>
      </c>
      <c r="N961" s="18">
        <f>IF(L961="","",ROUND(L961-M961,2))</f>
        <v/>
      </c>
      <c r="O961" s="18">
        <f>IF(A961&amp;""="","",SUMIFS('الدفعات'!$C$6:$C$2005,'الدفعات'!$B$6:$B$2005,A961&amp;""))</f>
        <v/>
      </c>
      <c r="P961" s="18">
        <f>IF(L961="","",IF(K961="ملغي","",ROUND(L961-O961,2)))</f>
        <v/>
      </c>
      <c r="Q961" s="6">
        <f>IF(A961&amp;""="","",IF(L961="","بيانات ناقصة",IF(K961="ملغي",IF(O961&gt;0,"ملغي - يُراجع المدفوع","ملغي"),IF(P961&gt;0,IF(O961=0,"لم يدفع","دفع جزءًا"),IF(P961&lt;0,"مدفوع زيادة","مسدد")))))</f>
        <v/>
      </c>
      <c r="R961" s="19">
        <f>IF(OR(A961&amp;""="",NOT(ISNUMBER(G961))),"",G961-'الإعدادات'!$B$4)</f>
        <v/>
      </c>
      <c r="S961" s="6">
        <f>IF(OR(R961="",K961="ملغي"),"",IF(N(P961)&lt;=0,"",IF(R961&lt;0,"سافر وعليه متبقي",IF(R961&lt;='الإعدادات'!$B$5,"سفر قريب ومتبقي",""))))</f>
        <v/>
      </c>
      <c r="T961" s="19">
        <f>IF(ISNUMBER(P961),IF(P961&gt;0,COUNTIFS($P$6:$P$1005,"&gt;"&amp;P961)+COUNTIFS($P$6:P961,P961),""),"")</f>
        <v/>
      </c>
    </row>
    <row r="962">
      <c r="A962" s="5" t="n"/>
      <c r="B962" s="13" t="n"/>
      <c r="C962" s="5" t="n"/>
      <c r="D962" s="16" t="n"/>
      <c r="E962" s="5" t="n"/>
      <c r="F962" s="5" t="n"/>
      <c r="G962" s="13" t="n"/>
      <c r="H962" s="14" t="n"/>
      <c r="I962" s="17" t="n"/>
      <c r="J962" s="17" t="n"/>
      <c r="K962" s="5" t="n"/>
      <c r="L962" s="18">
        <f>IF(OR(A962&amp;""="",NOT(ISNUMBER(H962)),NOT(ISNUMBER(I962))),"",IF(K962="ملغي",0,ROUND(H962*I962,2)))</f>
        <v/>
      </c>
      <c r="M962" s="18">
        <f>IF(L962="","",IF(K962="ملغي",0,ROUND(H962*N(J962),2)))</f>
        <v/>
      </c>
      <c r="N962" s="18">
        <f>IF(L962="","",ROUND(L962-M962,2))</f>
        <v/>
      </c>
      <c r="O962" s="18">
        <f>IF(A962&amp;""="","",SUMIFS('الدفعات'!$C$6:$C$2005,'الدفعات'!$B$6:$B$2005,A962&amp;""))</f>
        <v/>
      </c>
      <c r="P962" s="18">
        <f>IF(L962="","",IF(K962="ملغي","",ROUND(L962-O962,2)))</f>
        <v/>
      </c>
      <c r="Q962" s="6">
        <f>IF(A962&amp;""="","",IF(L962="","بيانات ناقصة",IF(K962="ملغي",IF(O962&gt;0,"ملغي - يُراجع المدفوع","ملغي"),IF(P962&gt;0,IF(O962=0,"لم يدفع","دفع جزءًا"),IF(P962&lt;0,"مدفوع زيادة","مسدد")))))</f>
        <v/>
      </c>
      <c r="R962" s="19">
        <f>IF(OR(A962&amp;""="",NOT(ISNUMBER(G962))),"",G962-'الإعدادات'!$B$4)</f>
        <v/>
      </c>
      <c r="S962" s="6">
        <f>IF(OR(R962="",K962="ملغي"),"",IF(N(P962)&lt;=0,"",IF(R962&lt;0,"سافر وعليه متبقي",IF(R962&lt;='الإعدادات'!$B$5,"سفر قريب ومتبقي",""))))</f>
        <v/>
      </c>
      <c r="T962" s="19">
        <f>IF(ISNUMBER(P962),IF(P962&gt;0,COUNTIFS($P$6:$P$1005,"&gt;"&amp;P962)+COUNTIFS($P$6:P962,P962),""),"")</f>
        <v/>
      </c>
    </row>
    <row r="963">
      <c r="A963" s="5" t="n"/>
      <c r="B963" s="13" t="n"/>
      <c r="C963" s="5" t="n"/>
      <c r="D963" s="16" t="n"/>
      <c r="E963" s="5" t="n"/>
      <c r="F963" s="5" t="n"/>
      <c r="G963" s="13" t="n"/>
      <c r="H963" s="14" t="n"/>
      <c r="I963" s="17" t="n"/>
      <c r="J963" s="17" t="n"/>
      <c r="K963" s="5" t="n"/>
      <c r="L963" s="18">
        <f>IF(OR(A963&amp;""="",NOT(ISNUMBER(H963)),NOT(ISNUMBER(I963))),"",IF(K963="ملغي",0,ROUND(H963*I963,2)))</f>
        <v/>
      </c>
      <c r="M963" s="18">
        <f>IF(L963="","",IF(K963="ملغي",0,ROUND(H963*N(J963),2)))</f>
        <v/>
      </c>
      <c r="N963" s="18">
        <f>IF(L963="","",ROUND(L963-M963,2))</f>
        <v/>
      </c>
      <c r="O963" s="18">
        <f>IF(A963&amp;""="","",SUMIFS('الدفعات'!$C$6:$C$2005,'الدفعات'!$B$6:$B$2005,A963&amp;""))</f>
        <v/>
      </c>
      <c r="P963" s="18">
        <f>IF(L963="","",IF(K963="ملغي","",ROUND(L963-O963,2)))</f>
        <v/>
      </c>
      <c r="Q963" s="6">
        <f>IF(A963&amp;""="","",IF(L963="","بيانات ناقصة",IF(K963="ملغي",IF(O963&gt;0,"ملغي - يُراجع المدفوع","ملغي"),IF(P963&gt;0,IF(O963=0,"لم يدفع","دفع جزءًا"),IF(P963&lt;0,"مدفوع زيادة","مسدد")))))</f>
        <v/>
      </c>
      <c r="R963" s="19">
        <f>IF(OR(A963&amp;""="",NOT(ISNUMBER(G963))),"",G963-'الإعدادات'!$B$4)</f>
        <v/>
      </c>
      <c r="S963" s="6">
        <f>IF(OR(R963="",K963="ملغي"),"",IF(N(P963)&lt;=0,"",IF(R963&lt;0,"سافر وعليه متبقي",IF(R963&lt;='الإعدادات'!$B$5,"سفر قريب ومتبقي",""))))</f>
        <v/>
      </c>
      <c r="T963" s="19">
        <f>IF(ISNUMBER(P963),IF(P963&gt;0,COUNTIFS($P$6:$P$1005,"&gt;"&amp;P963)+COUNTIFS($P$6:P963,P963),""),"")</f>
        <v/>
      </c>
    </row>
    <row r="964">
      <c r="A964" s="5" t="n"/>
      <c r="B964" s="13" t="n"/>
      <c r="C964" s="5" t="n"/>
      <c r="D964" s="16" t="n"/>
      <c r="E964" s="5" t="n"/>
      <c r="F964" s="5" t="n"/>
      <c r="G964" s="13" t="n"/>
      <c r="H964" s="14" t="n"/>
      <c r="I964" s="17" t="n"/>
      <c r="J964" s="17" t="n"/>
      <c r="K964" s="5" t="n"/>
      <c r="L964" s="18">
        <f>IF(OR(A964&amp;""="",NOT(ISNUMBER(H964)),NOT(ISNUMBER(I964))),"",IF(K964="ملغي",0,ROUND(H964*I964,2)))</f>
        <v/>
      </c>
      <c r="M964" s="18">
        <f>IF(L964="","",IF(K964="ملغي",0,ROUND(H964*N(J964),2)))</f>
        <v/>
      </c>
      <c r="N964" s="18">
        <f>IF(L964="","",ROUND(L964-M964,2))</f>
        <v/>
      </c>
      <c r="O964" s="18">
        <f>IF(A964&amp;""="","",SUMIFS('الدفعات'!$C$6:$C$2005,'الدفعات'!$B$6:$B$2005,A964&amp;""))</f>
        <v/>
      </c>
      <c r="P964" s="18">
        <f>IF(L964="","",IF(K964="ملغي","",ROUND(L964-O964,2)))</f>
        <v/>
      </c>
      <c r="Q964" s="6">
        <f>IF(A964&amp;""="","",IF(L964="","بيانات ناقصة",IF(K964="ملغي",IF(O964&gt;0,"ملغي - يُراجع المدفوع","ملغي"),IF(P964&gt;0,IF(O964=0,"لم يدفع","دفع جزءًا"),IF(P964&lt;0,"مدفوع زيادة","مسدد")))))</f>
        <v/>
      </c>
      <c r="R964" s="19">
        <f>IF(OR(A964&amp;""="",NOT(ISNUMBER(G964))),"",G964-'الإعدادات'!$B$4)</f>
        <v/>
      </c>
      <c r="S964" s="6">
        <f>IF(OR(R964="",K964="ملغي"),"",IF(N(P964)&lt;=0,"",IF(R964&lt;0,"سافر وعليه متبقي",IF(R964&lt;='الإعدادات'!$B$5,"سفر قريب ومتبقي",""))))</f>
        <v/>
      </c>
      <c r="T964" s="19">
        <f>IF(ISNUMBER(P964),IF(P964&gt;0,COUNTIFS($P$6:$P$1005,"&gt;"&amp;P964)+COUNTIFS($P$6:P964,P964),""),"")</f>
        <v/>
      </c>
    </row>
    <row r="965">
      <c r="A965" s="5" t="n"/>
      <c r="B965" s="13" t="n"/>
      <c r="C965" s="5" t="n"/>
      <c r="D965" s="16" t="n"/>
      <c r="E965" s="5" t="n"/>
      <c r="F965" s="5" t="n"/>
      <c r="G965" s="13" t="n"/>
      <c r="H965" s="14" t="n"/>
      <c r="I965" s="17" t="n"/>
      <c r="J965" s="17" t="n"/>
      <c r="K965" s="5" t="n"/>
      <c r="L965" s="18">
        <f>IF(OR(A965&amp;""="",NOT(ISNUMBER(H965)),NOT(ISNUMBER(I965))),"",IF(K965="ملغي",0,ROUND(H965*I965,2)))</f>
        <v/>
      </c>
      <c r="M965" s="18">
        <f>IF(L965="","",IF(K965="ملغي",0,ROUND(H965*N(J965),2)))</f>
        <v/>
      </c>
      <c r="N965" s="18">
        <f>IF(L965="","",ROUND(L965-M965,2))</f>
        <v/>
      </c>
      <c r="O965" s="18">
        <f>IF(A965&amp;""="","",SUMIFS('الدفعات'!$C$6:$C$2005,'الدفعات'!$B$6:$B$2005,A965&amp;""))</f>
        <v/>
      </c>
      <c r="P965" s="18">
        <f>IF(L965="","",IF(K965="ملغي","",ROUND(L965-O965,2)))</f>
        <v/>
      </c>
      <c r="Q965" s="6">
        <f>IF(A965&amp;""="","",IF(L965="","بيانات ناقصة",IF(K965="ملغي",IF(O965&gt;0,"ملغي - يُراجع المدفوع","ملغي"),IF(P965&gt;0,IF(O965=0,"لم يدفع","دفع جزءًا"),IF(P965&lt;0,"مدفوع زيادة","مسدد")))))</f>
        <v/>
      </c>
      <c r="R965" s="19">
        <f>IF(OR(A965&amp;""="",NOT(ISNUMBER(G965))),"",G965-'الإعدادات'!$B$4)</f>
        <v/>
      </c>
      <c r="S965" s="6">
        <f>IF(OR(R965="",K965="ملغي"),"",IF(N(P965)&lt;=0,"",IF(R965&lt;0,"سافر وعليه متبقي",IF(R965&lt;='الإعدادات'!$B$5,"سفر قريب ومتبقي",""))))</f>
        <v/>
      </c>
      <c r="T965" s="19">
        <f>IF(ISNUMBER(P965),IF(P965&gt;0,COUNTIFS($P$6:$P$1005,"&gt;"&amp;P965)+COUNTIFS($P$6:P965,P965),""),"")</f>
        <v/>
      </c>
    </row>
    <row r="966">
      <c r="A966" s="5" t="n"/>
      <c r="B966" s="13" t="n"/>
      <c r="C966" s="5" t="n"/>
      <c r="D966" s="16" t="n"/>
      <c r="E966" s="5" t="n"/>
      <c r="F966" s="5" t="n"/>
      <c r="G966" s="13" t="n"/>
      <c r="H966" s="14" t="n"/>
      <c r="I966" s="17" t="n"/>
      <c r="J966" s="17" t="n"/>
      <c r="K966" s="5" t="n"/>
      <c r="L966" s="18">
        <f>IF(OR(A966&amp;""="",NOT(ISNUMBER(H966)),NOT(ISNUMBER(I966))),"",IF(K966="ملغي",0,ROUND(H966*I966,2)))</f>
        <v/>
      </c>
      <c r="M966" s="18">
        <f>IF(L966="","",IF(K966="ملغي",0,ROUND(H966*N(J966),2)))</f>
        <v/>
      </c>
      <c r="N966" s="18">
        <f>IF(L966="","",ROUND(L966-M966,2))</f>
        <v/>
      </c>
      <c r="O966" s="18">
        <f>IF(A966&amp;""="","",SUMIFS('الدفعات'!$C$6:$C$2005,'الدفعات'!$B$6:$B$2005,A966&amp;""))</f>
        <v/>
      </c>
      <c r="P966" s="18">
        <f>IF(L966="","",IF(K966="ملغي","",ROUND(L966-O966,2)))</f>
        <v/>
      </c>
      <c r="Q966" s="6">
        <f>IF(A966&amp;""="","",IF(L966="","بيانات ناقصة",IF(K966="ملغي",IF(O966&gt;0,"ملغي - يُراجع المدفوع","ملغي"),IF(P966&gt;0,IF(O966=0,"لم يدفع","دفع جزءًا"),IF(P966&lt;0,"مدفوع زيادة","مسدد")))))</f>
        <v/>
      </c>
      <c r="R966" s="19">
        <f>IF(OR(A966&amp;""="",NOT(ISNUMBER(G966))),"",G966-'الإعدادات'!$B$4)</f>
        <v/>
      </c>
      <c r="S966" s="6">
        <f>IF(OR(R966="",K966="ملغي"),"",IF(N(P966)&lt;=0,"",IF(R966&lt;0,"سافر وعليه متبقي",IF(R966&lt;='الإعدادات'!$B$5,"سفر قريب ومتبقي",""))))</f>
        <v/>
      </c>
      <c r="T966" s="19">
        <f>IF(ISNUMBER(P966),IF(P966&gt;0,COUNTIFS($P$6:$P$1005,"&gt;"&amp;P966)+COUNTIFS($P$6:P966,P966),""),"")</f>
        <v/>
      </c>
    </row>
    <row r="967">
      <c r="A967" s="5" t="n"/>
      <c r="B967" s="13" t="n"/>
      <c r="C967" s="5" t="n"/>
      <c r="D967" s="16" t="n"/>
      <c r="E967" s="5" t="n"/>
      <c r="F967" s="5" t="n"/>
      <c r="G967" s="13" t="n"/>
      <c r="H967" s="14" t="n"/>
      <c r="I967" s="17" t="n"/>
      <c r="J967" s="17" t="n"/>
      <c r="K967" s="5" t="n"/>
      <c r="L967" s="18">
        <f>IF(OR(A967&amp;""="",NOT(ISNUMBER(H967)),NOT(ISNUMBER(I967))),"",IF(K967="ملغي",0,ROUND(H967*I967,2)))</f>
        <v/>
      </c>
      <c r="M967" s="18">
        <f>IF(L967="","",IF(K967="ملغي",0,ROUND(H967*N(J967),2)))</f>
        <v/>
      </c>
      <c r="N967" s="18">
        <f>IF(L967="","",ROUND(L967-M967,2))</f>
        <v/>
      </c>
      <c r="O967" s="18">
        <f>IF(A967&amp;""="","",SUMIFS('الدفعات'!$C$6:$C$2005,'الدفعات'!$B$6:$B$2005,A967&amp;""))</f>
        <v/>
      </c>
      <c r="P967" s="18">
        <f>IF(L967="","",IF(K967="ملغي","",ROUND(L967-O967,2)))</f>
        <v/>
      </c>
      <c r="Q967" s="6">
        <f>IF(A967&amp;""="","",IF(L967="","بيانات ناقصة",IF(K967="ملغي",IF(O967&gt;0,"ملغي - يُراجع المدفوع","ملغي"),IF(P967&gt;0,IF(O967=0,"لم يدفع","دفع جزءًا"),IF(P967&lt;0,"مدفوع زيادة","مسدد")))))</f>
        <v/>
      </c>
      <c r="R967" s="19">
        <f>IF(OR(A967&amp;""="",NOT(ISNUMBER(G967))),"",G967-'الإعدادات'!$B$4)</f>
        <v/>
      </c>
      <c r="S967" s="6">
        <f>IF(OR(R967="",K967="ملغي"),"",IF(N(P967)&lt;=0,"",IF(R967&lt;0,"سافر وعليه متبقي",IF(R967&lt;='الإعدادات'!$B$5,"سفر قريب ومتبقي",""))))</f>
        <v/>
      </c>
      <c r="T967" s="19">
        <f>IF(ISNUMBER(P967),IF(P967&gt;0,COUNTIFS($P$6:$P$1005,"&gt;"&amp;P967)+COUNTIFS($P$6:P967,P967),""),"")</f>
        <v/>
      </c>
    </row>
    <row r="968">
      <c r="A968" s="5" t="n"/>
      <c r="B968" s="13" t="n"/>
      <c r="C968" s="5" t="n"/>
      <c r="D968" s="16" t="n"/>
      <c r="E968" s="5" t="n"/>
      <c r="F968" s="5" t="n"/>
      <c r="G968" s="13" t="n"/>
      <c r="H968" s="14" t="n"/>
      <c r="I968" s="17" t="n"/>
      <c r="J968" s="17" t="n"/>
      <c r="K968" s="5" t="n"/>
      <c r="L968" s="18">
        <f>IF(OR(A968&amp;""="",NOT(ISNUMBER(H968)),NOT(ISNUMBER(I968))),"",IF(K968="ملغي",0,ROUND(H968*I968,2)))</f>
        <v/>
      </c>
      <c r="M968" s="18">
        <f>IF(L968="","",IF(K968="ملغي",0,ROUND(H968*N(J968),2)))</f>
        <v/>
      </c>
      <c r="N968" s="18">
        <f>IF(L968="","",ROUND(L968-M968,2))</f>
        <v/>
      </c>
      <c r="O968" s="18">
        <f>IF(A968&amp;""="","",SUMIFS('الدفعات'!$C$6:$C$2005,'الدفعات'!$B$6:$B$2005,A968&amp;""))</f>
        <v/>
      </c>
      <c r="P968" s="18">
        <f>IF(L968="","",IF(K968="ملغي","",ROUND(L968-O968,2)))</f>
        <v/>
      </c>
      <c r="Q968" s="6">
        <f>IF(A968&amp;""="","",IF(L968="","بيانات ناقصة",IF(K968="ملغي",IF(O968&gt;0,"ملغي - يُراجع المدفوع","ملغي"),IF(P968&gt;0,IF(O968=0,"لم يدفع","دفع جزءًا"),IF(P968&lt;0,"مدفوع زيادة","مسدد")))))</f>
        <v/>
      </c>
      <c r="R968" s="19">
        <f>IF(OR(A968&amp;""="",NOT(ISNUMBER(G968))),"",G968-'الإعدادات'!$B$4)</f>
        <v/>
      </c>
      <c r="S968" s="6">
        <f>IF(OR(R968="",K968="ملغي"),"",IF(N(P968)&lt;=0,"",IF(R968&lt;0,"سافر وعليه متبقي",IF(R968&lt;='الإعدادات'!$B$5,"سفر قريب ومتبقي",""))))</f>
        <v/>
      </c>
      <c r="T968" s="19">
        <f>IF(ISNUMBER(P968),IF(P968&gt;0,COUNTIFS($P$6:$P$1005,"&gt;"&amp;P968)+COUNTIFS($P$6:P968,P968),""),"")</f>
        <v/>
      </c>
    </row>
    <row r="969">
      <c r="A969" s="5" t="n"/>
      <c r="B969" s="13" t="n"/>
      <c r="C969" s="5" t="n"/>
      <c r="D969" s="16" t="n"/>
      <c r="E969" s="5" t="n"/>
      <c r="F969" s="5" t="n"/>
      <c r="G969" s="13" t="n"/>
      <c r="H969" s="14" t="n"/>
      <c r="I969" s="17" t="n"/>
      <c r="J969" s="17" t="n"/>
      <c r="K969" s="5" t="n"/>
      <c r="L969" s="18">
        <f>IF(OR(A969&amp;""="",NOT(ISNUMBER(H969)),NOT(ISNUMBER(I969))),"",IF(K969="ملغي",0,ROUND(H969*I969,2)))</f>
        <v/>
      </c>
      <c r="M969" s="18">
        <f>IF(L969="","",IF(K969="ملغي",0,ROUND(H969*N(J969),2)))</f>
        <v/>
      </c>
      <c r="N969" s="18">
        <f>IF(L969="","",ROUND(L969-M969,2))</f>
        <v/>
      </c>
      <c r="O969" s="18">
        <f>IF(A969&amp;""="","",SUMIFS('الدفعات'!$C$6:$C$2005,'الدفعات'!$B$6:$B$2005,A969&amp;""))</f>
        <v/>
      </c>
      <c r="P969" s="18">
        <f>IF(L969="","",IF(K969="ملغي","",ROUND(L969-O969,2)))</f>
        <v/>
      </c>
      <c r="Q969" s="6">
        <f>IF(A969&amp;""="","",IF(L969="","بيانات ناقصة",IF(K969="ملغي",IF(O969&gt;0,"ملغي - يُراجع المدفوع","ملغي"),IF(P969&gt;0,IF(O969=0,"لم يدفع","دفع جزءًا"),IF(P969&lt;0,"مدفوع زيادة","مسدد")))))</f>
        <v/>
      </c>
      <c r="R969" s="19">
        <f>IF(OR(A969&amp;""="",NOT(ISNUMBER(G969))),"",G969-'الإعدادات'!$B$4)</f>
        <v/>
      </c>
      <c r="S969" s="6">
        <f>IF(OR(R969="",K969="ملغي"),"",IF(N(P969)&lt;=0,"",IF(R969&lt;0,"سافر وعليه متبقي",IF(R969&lt;='الإعدادات'!$B$5,"سفر قريب ومتبقي",""))))</f>
        <v/>
      </c>
      <c r="T969" s="19">
        <f>IF(ISNUMBER(P969),IF(P969&gt;0,COUNTIFS($P$6:$P$1005,"&gt;"&amp;P969)+COUNTIFS($P$6:P969,P969),""),"")</f>
        <v/>
      </c>
    </row>
    <row r="970">
      <c r="A970" s="5" t="n"/>
      <c r="B970" s="13" t="n"/>
      <c r="C970" s="5" t="n"/>
      <c r="D970" s="16" t="n"/>
      <c r="E970" s="5" t="n"/>
      <c r="F970" s="5" t="n"/>
      <c r="G970" s="13" t="n"/>
      <c r="H970" s="14" t="n"/>
      <c r="I970" s="17" t="n"/>
      <c r="J970" s="17" t="n"/>
      <c r="K970" s="5" t="n"/>
      <c r="L970" s="18">
        <f>IF(OR(A970&amp;""="",NOT(ISNUMBER(H970)),NOT(ISNUMBER(I970))),"",IF(K970="ملغي",0,ROUND(H970*I970,2)))</f>
        <v/>
      </c>
      <c r="M970" s="18">
        <f>IF(L970="","",IF(K970="ملغي",0,ROUND(H970*N(J970),2)))</f>
        <v/>
      </c>
      <c r="N970" s="18">
        <f>IF(L970="","",ROUND(L970-M970,2))</f>
        <v/>
      </c>
      <c r="O970" s="18">
        <f>IF(A970&amp;""="","",SUMIFS('الدفعات'!$C$6:$C$2005,'الدفعات'!$B$6:$B$2005,A970&amp;""))</f>
        <v/>
      </c>
      <c r="P970" s="18">
        <f>IF(L970="","",IF(K970="ملغي","",ROUND(L970-O970,2)))</f>
        <v/>
      </c>
      <c r="Q970" s="6">
        <f>IF(A970&amp;""="","",IF(L970="","بيانات ناقصة",IF(K970="ملغي",IF(O970&gt;0,"ملغي - يُراجع المدفوع","ملغي"),IF(P970&gt;0,IF(O970=0,"لم يدفع","دفع جزءًا"),IF(P970&lt;0,"مدفوع زيادة","مسدد")))))</f>
        <v/>
      </c>
      <c r="R970" s="19">
        <f>IF(OR(A970&amp;""="",NOT(ISNUMBER(G970))),"",G970-'الإعدادات'!$B$4)</f>
        <v/>
      </c>
      <c r="S970" s="6">
        <f>IF(OR(R970="",K970="ملغي"),"",IF(N(P970)&lt;=0,"",IF(R970&lt;0,"سافر وعليه متبقي",IF(R970&lt;='الإعدادات'!$B$5,"سفر قريب ومتبقي",""))))</f>
        <v/>
      </c>
      <c r="T970" s="19">
        <f>IF(ISNUMBER(P970),IF(P970&gt;0,COUNTIFS($P$6:$P$1005,"&gt;"&amp;P970)+COUNTIFS($P$6:P970,P970),""),"")</f>
        <v/>
      </c>
    </row>
    <row r="971">
      <c r="A971" s="5" t="n"/>
      <c r="B971" s="13" t="n"/>
      <c r="C971" s="5" t="n"/>
      <c r="D971" s="16" t="n"/>
      <c r="E971" s="5" t="n"/>
      <c r="F971" s="5" t="n"/>
      <c r="G971" s="13" t="n"/>
      <c r="H971" s="14" t="n"/>
      <c r="I971" s="17" t="n"/>
      <c r="J971" s="17" t="n"/>
      <c r="K971" s="5" t="n"/>
      <c r="L971" s="18">
        <f>IF(OR(A971&amp;""="",NOT(ISNUMBER(H971)),NOT(ISNUMBER(I971))),"",IF(K971="ملغي",0,ROUND(H971*I971,2)))</f>
        <v/>
      </c>
      <c r="M971" s="18">
        <f>IF(L971="","",IF(K971="ملغي",0,ROUND(H971*N(J971),2)))</f>
        <v/>
      </c>
      <c r="N971" s="18">
        <f>IF(L971="","",ROUND(L971-M971,2))</f>
        <v/>
      </c>
      <c r="O971" s="18">
        <f>IF(A971&amp;""="","",SUMIFS('الدفعات'!$C$6:$C$2005,'الدفعات'!$B$6:$B$2005,A971&amp;""))</f>
        <v/>
      </c>
      <c r="P971" s="18">
        <f>IF(L971="","",IF(K971="ملغي","",ROUND(L971-O971,2)))</f>
        <v/>
      </c>
      <c r="Q971" s="6">
        <f>IF(A971&amp;""="","",IF(L971="","بيانات ناقصة",IF(K971="ملغي",IF(O971&gt;0,"ملغي - يُراجع المدفوع","ملغي"),IF(P971&gt;0,IF(O971=0,"لم يدفع","دفع جزءًا"),IF(P971&lt;0,"مدفوع زيادة","مسدد")))))</f>
        <v/>
      </c>
      <c r="R971" s="19">
        <f>IF(OR(A971&amp;""="",NOT(ISNUMBER(G971))),"",G971-'الإعدادات'!$B$4)</f>
        <v/>
      </c>
      <c r="S971" s="6">
        <f>IF(OR(R971="",K971="ملغي"),"",IF(N(P971)&lt;=0,"",IF(R971&lt;0,"سافر وعليه متبقي",IF(R971&lt;='الإعدادات'!$B$5,"سفر قريب ومتبقي",""))))</f>
        <v/>
      </c>
      <c r="T971" s="19">
        <f>IF(ISNUMBER(P971),IF(P971&gt;0,COUNTIFS($P$6:$P$1005,"&gt;"&amp;P971)+COUNTIFS($P$6:P971,P971),""),"")</f>
        <v/>
      </c>
    </row>
    <row r="972">
      <c r="A972" s="5" t="n"/>
      <c r="B972" s="13" t="n"/>
      <c r="C972" s="5" t="n"/>
      <c r="D972" s="16" t="n"/>
      <c r="E972" s="5" t="n"/>
      <c r="F972" s="5" t="n"/>
      <c r="G972" s="13" t="n"/>
      <c r="H972" s="14" t="n"/>
      <c r="I972" s="17" t="n"/>
      <c r="J972" s="17" t="n"/>
      <c r="K972" s="5" t="n"/>
      <c r="L972" s="18">
        <f>IF(OR(A972&amp;""="",NOT(ISNUMBER(H972)),NOT(ISNUMBER(I972))),"",IF(K972="ملغي",0,ROUND(H972*I972,2)))</f>
        <v/>
      </c>
      <c r="M972" s="18">
        <f>IF(L972="","",IF(K972="ملغي",0,ROUND(H972*N(J972),2)))</f>
        <v/>
      </c>
      <c r="N972" s="18">
        <f>IF(L972="","",ROUND(L972-M972,2))</f>
        <v/>
      </c>
      <c r="O972" s="18">
        <f>IF(A972&amp;""="","",SUMIFS('الدفعات'!$C$6:$C$2005,'الدفعات'!$B$6:$B$2005,A972&amp;""))</f>
        <v/>
      </c>
      <c r="P972" s="18">
        <f>IF(L972="","",IF(K972="ملغي","",ROUND(L972-O972,2)))</f>
        <v/>
      </c>
      <c r="Q972" s="6">
        <f>IF(A972&amp;""="","",IF(L972="","بيانات ناقصة",IF(K972="ملغي",IF(O972&gt;0,"ملغي - يُراجع المدفوع","ملغي"),IF(P972&gt;0,IF(O972=0,"لم يدفع","دفع جزءًا"),IF(P972&lt;0,"مدفوع زيادة","مسدد")))))</f>
        <v/>
      </c>
      <c r="R972" s="19">
        <f>IF(OR(A972&amp;""="",NOT(ISNUMBER(G972))),"",G972-'الإعدادات'!$B$4)</f>
        <v/>
      </c>
      <c r="S972" s="6">
        <f>IF(OR(R972="",K972="ملغي"),"",IF(N(P972)&lt;=0,"",IF(R972&lt;0,"سافر وعليه متبقي",IF(R972&lt;='الإعدادات'!$B$5,"سفر قريب ومتبقي",""))))</f>
        <v/>
      </c>
      <c r="T972" s="19">
        <f>IF(ISNUMBER(P972),IF(P972&gt;0,COUNTIFS($P$6:$P$1005,"&gt;"&amp;P972)+COUNTIFS($P$6:P972,P972),""),"")</f>
        <v/>
      </c>
    </row>
    <row r="973">
      <c r="A973" s="5" t="n"/>
      <c r="B973" s="13" t="n"/>
      <c r="C973" s="5" t="n"/>
      <c r="D973" s="16" t="n"/>
      <c r="E973" s="5" t="n"/>
      <c r="F973" s="5" t="n"/>
      <c r="G973" s="13" t="n"/>
      <c r="H973" s="14" t="n"/>
      <c r="I973" s="17" t="n"/>
      <c r="J973" s="17" t="n"/>
      <c r="K973" s="5" t="n"/>
      <c r="L973" s="18">
        <f>IF(OR(A973&amp;""="",NOT(ISNUMBER(H973)),NOT(ISNUMBER(I973))),"",IF(K973="ملغي",0,ROUND(H973*I973,2)))</f>
        <v/>
      </c>
      <c r="M973" s="18">
        <f>IF(L973="","",IF(K973="ملغي",0,ROUND(H973*N(J973),2)))</f>
        <v/>
      </c>
      <c r="N973" s="18">
        <f>IF(L973="","",ROUND(L973-M973,2))</f>
        <v/>
      </c>
      <c r="O973" s="18">
        <f>IF(A973&amp;""="","",SUMIFS('الدفعات'!$C$6:$C$2005,'الدفعات'!$B$6:$B$2005,A973&amp;""))</f>
        <v/>
      </c>
      <c r="P973" s="18">
        <f>IF(L973="","",IF(K973="ملغي","",ROUND(L973-O973,2)))</f>
        <v/>
      </c>
      <c r="Q973" s="6">
        <f>IF(A973&amp;""="","",IF(L973="","بيانات ناقصة",IF(K973="ملغي",IF(O973&gt;0,"ملغي - يُراجع المدفوع","ملغي"),IF(P973&gt;0,IF(O973=0,"لم يدفع","دفع جزءًا"),IF(P973&lt;0,"مدفوع زيادة","مسدد")))))</f>
        <v/>
      </c>
      <c r="R973" s="19">
        <f>IF(OR(A973&amp;""="",NOT(ISNUMBER(G973))),"",G973-'الإعدادات'!$B$4)</f>
        <v/>
      </c>
      <c r="S973" s="6">
        <f>IF(OR(R973="",K973="ملغي"),"",IF(N(P973)&lt;=0,"",IF(R973&lt;0,"سافر وعليه متبقي",IF(R973&lt;='الإعدادات'!$B$5,"سفر قريب ومتبقي",""))))</f>
        <v/>
      </c>
      <c r="T973" s="19">
        <f>IF(ISNUMBER(P973),IF(P973&gt;0,COUNTIFS($P$6:$P$1005,"&gt;"&amp;P973)+COUNTIFS($P$6:P973,P973),""),"")</f>
        <v/>
      </c>
    </row>
    <row r="974">
      <c r="A974" s="5" t="n"/>
      <c r="B974" s="13" t="n"/>
      <c r="C974" s="5" t="n"/>
      <c r="D974" s="16" t="n"/>
      <c r="E974" s="5" t="n"/>
      <c r="F974" s="5" t="n"/>
      <c r="G974" s="13" t="n"/>
      <c r="H974" s="14" t="n"/>
      <c r="I974" s="17" t="n"/>
      <c r="J974" s="17" t="n"/>
      <c r="K974" s="5" t="n"/>
      <c r="L974" s="18">
        <f>IF(OR(A974&amp;""="",NOT(ISNUMBER(H974)),NOT(ISNUMBER(I974))),"",IF(K974="ملغي",0,ROUND(H974*I974,2)))</f>
        <v/>
      </c>
      <c r="M974" s="18">
        <f>IF(L974="","",IF(K974="ملغي",0,ROUND(H974*N(J974),2)))</f>
        <v/>
      </c>
      <c r="N974" s="18">
        <f>IF(L974="","",ROUND(L974-M974,2))</f>
        <v/>
      </c>
      <c r="O974" s="18">
        <f>IF(A974&amp;""="","",SUMIFS('الدفعات'!$C$6:$C$2005,'الدفعات'!$B$6:$B$2005,A974&amp;""))</f>
        <v/>
      </c>
      <c r="P974" s="18">
        <f>IF(L974="","",IF(K974="ملغي","",ROUND(L974-O974,2)))</f>
        <v/>
      </c>
      <c r="Q974" s="6">
        <f>IF(A974&amp;""="","",IF(L974="","بيانات ناقصة",IF(K974="ملغي",IF(O974&gt;0,"ملغي - يُراجع المدفوع","ملغي"),IF(P974&gt;0,IF(O974=0,"لم يدفع","دفع جزءًا"),IF(P974&lt;0,"مدفوع زيادة","مسدد")))))</f>
        <v/>
      </c>
      <c r="R974" s="19">
        <f>IF(OR(A974&amp;""="",NOT(ISNUMBER(G974))),"",G974-'الإعدادات'!$B$4)</f>
        <v/>
      </c>
      <c r="S974" s="6">
        <f>IF(OR(R974="",K974="ملغي"),"",IF(N(P974)&lt;=0,"",IF(R974&lt;0,"سافر وعليه متبقي",IF(R974&lt;='الإعدادات'!$B$5,"سفر قريب ومتبقي",""))))</f>
        <v/>
      </c>
      <c r="T974" s="19">
        <f>IF(ISNUMBER(P974),IF(P974&gt;0,COUNTIFS($P$6:$P$1005,"&gt;"&amp;P974)+COUNTIFS($P$6:P974,P974),""),"")</f>
        <v/>
      </c>
    </row>
    <row r="975">
      <c r="A975" s="5" t="n"/>
      <c r="B975" s="13" t="n"/>
      <c r="C975" s="5" t="n"/>
      <c r="D975" s="16" t="n"/>
      <c r="E975" s="5" t="n"/>
      <c r="F975" s="5" t="n"/>
      <c r="G975" s="13" t="n"/>
      <c r="H975" s="14" t="n"/>
      <c r="I975" s="17" t="n"/>
      <c r="J975" s="17" t="n"/>
      <c r="K975" s="5" t="n"/>
      <c r="L975" s="18">
        <f>IF(OR(A975&amp;""="",NOT(ISNUMBER(H975)),NOT(ISNUMBER(I975))),"",IF(K975="ملغي",0,ROUND(H975*I975,2)))</f>
        <v/>
      </c>
      <c r="M975" s="18">
        <f>IF(L975="","",IF(K975="ملغي",0,ROUND(H975*N(J975),2)))</f>
        <v/>
      </c>
      <c r="N975" s="18">
        <f>IF(L975="","",ROUND(L975-M975,2))</f>
        <v/>
      </c>
      <c r="O975" s="18">
        <f>IF(A975&amp;""="","",SUMIFS('الدفعات'!$C$6:$C$2005,'الدفعات'!$B$6:$B$2005,A975&amp;""))</f>
        <v/>
      </c>
      <c r="P975" s="18">
        <f>IF(L975="","",IF(K975="ملغي","",ROUND(L975-O975,2)))</f>
        <v/>
      </c>
      <c r="Q975" s="6">
        <f>IF(A975&amp;""="","",IF(L975="","بيانات ناقصة",IF(K975="ملغي",IF(O975&gt;0,"ملغي - يُراجع المدفوع","ملغي"),IF(P975&gt;0,IF(O975=0,"لم يدفع","دفع جزءًا"),IF(P975&lt;0,"مدفوع زيادة","مسدد")))))</f>
        <v/>
      </c>
      <c r="R975" s="19">
        <f>IF(OR(A975&amp;""="",NOT(ISNUMBER(G975))),"",G975-'الإعدادات'!$B$4)</f>
        <v/>
      </c>
      <c r="S975" s="6">
        <f>IF(OR(R975="",K975="ملغي"),"",IF(N(P975)&lt;=0,"",IF(R975&lt;0,"سافر وعليه متبقي",IF(R975&lt;='الإعدادات'!$B$5,"سفر قريب ومتبقي",""))))</f>
        <v/>
      </c>
      <c r="T975" s="19">
        <f>IF(ISNUMBER(P975),IF(P975&gt;0,COUNTIFS($P$6:$P$1005,"&gt;"&amp;P975)+COUNTIFS($P$6:P975,P975),""),"")</f>
        <v/>
      </c>
    </row>
    <row r="976">
      <c r="A976" s="5" t="n"/>
      <c r="B976" s="13" t="n"/>
      <c r="C976" s="5" t="n"/>
      <c r="D976" s="16" t="n"/>
      <c r="E976" s="5" t="n"/>
      <c r="F976" s="5" t="n"/>
      <c r="G976" s="13" t="n"/>
      <c r="H976" s="14" t="n"/>
      <c r="I976" s="17" t="n"/>
      <c r="J976" s="17" t="n"/>
      <c r="K976" s="5" t="n"/>
      <c r="L976" s="18">
        <f>IF(OR(A976&amp;""="",NOT(ISNUMBER(H976)),NOT(ISNUMBER(I976))),"",IF(K976="ملغي",0,ROUND(H976*I976,2)))</f>
        <v/>
      </c>
      <c r="M976" s="18">
        <f>IF(L976="","",IF(K976="ملغي",0,ROUND(H976*N(J976),2)))</f>
        <v/>
      </c>
      <c r="N976" s="18">
        <f>IF(L976="","",ROUND(L976-M976,2))</f>
        <v/>
      </c>
      <c r="O976" s="18">
        <f>IF(A976&amp;""="","",SUMIFS('الدفعات'!$C$6:$C$2005,'الدفعات'!$B$6:$B$2005,A976&amp;""))</f>
        <v/>
      </c>
      <c r="P976" s="18">
        <f>IF(L976="","",IF(K976="ملغي","",ROUND(L976-O976,2)))</f>
        <v/>
      </c>
      <c r="Q976" s="6">
        <f>IF(A976&amp;""="","",IF(L976="","بيانات ناقصة",IF(K976="ملغي",IF(O976&gt;0,"ملغي - يُراجع المدفوع","ملغي"),IF(P976&gt;0,IF(O976=0,"لم يدفع","دفع جزءًا"),IF(P976&lt;0,"مدفوع زيادة","مسدد")))))</f>
        <v/>
      </c>
      <c r="R976" s="19">
        <f>IF(OR(A976&amp;""="",NOT(ISNUMBER(G976))),"",G976-'الإعدادات'!$B$4)</f>
        <v/>
      </c>
      <c r="S976" s="6">
        <f>IF(OR(R976="",K976="ملغي"),"",IF(N(P976)&lt;=0,"",IF(R976&lt;0,"سافر وعليه متبقي",IF(R976&lt;='الإعدادات'!$B$5,"سفر قريب ومتبقي",""))))</f>
        <v/>
      </c>
      <c r="T976" s="19">
        <f>IF(ISNUMBER(P976),IF(P976&gt;0,COUNTIFS($P$6:$P$1005,"&gt;"&amp;P976)+COUNTIFS($P$6:P976,P976),""),"")</f>
        <v/>
      </c>
    </row>
    <row r="977">
      <c r="A977" s="5" t="n"/>
      <c r="B977" s="13" t="n"/>
      <c r="C977" s="5" t="n"/>
      <c r="D977" s="16" t="n"/>
      <c r="E977" s="5" t="n"/>
      <c r="F977" s="5" t="n"/>
      <c r="G977" s="13" t="n"/>
      <c r="H977" s="14" t="n"/>
      <c r="I977" s="17" t="n"/>
      <c r="J977" s="17" t="n"/>
      <c r="K977" s="5" t="n"/>
      <c r="L977" s="18">
        <f>IF(OR(A977&amp;""="",NOT(ISNUMBER(H977)),NOT(ISNUMBER(I977))),"",IF(K977="ملغي",0,ROUND(H977*I977,2)))</f>
        <v/>
      </c>
      <c r="M977" s="18">
        <f>IF(L977="","",IF(K977="ملغي",0,ROUND(H977*N(J977),2)))</f>
        <v/>
      </c>
      <c r="N977" s="18">
        <f>IF(L977="","",ROUND(L977-M977,2))</f>
        <v/>
      </c>
      <c r="O977" s="18">
        <f>IF(A977&amp;""="","",SUMIFS('الدفعات'!$C$6:$C$2005,'الدفعات'!$B$6:$B$2005,A977&amp;""))</f>
        <v/>
      </c>
      <c r="P977" s="18">
        <f>IF(L977="","",IF(K977="ملغي","",ROUND(L977-O977,2)))</f>
        <v/>
      </c>
      <c r="Q977" s="6">
        <f>IF(A977&amp;""="","",IF(L977="","بيانات ناقصة",IF(K977="ملغي",IF(O977&gt;0,"ملغي - يُراجع المدفوع","ملغي"),IF(P977&gt;0,IF(O977=0,"لم يدفع","دفع جزءًا"),IF(P977&lt;0,"مدفوع زيادة","مسدد")))))</f>
        <v/>
      </c>
      <c r="R977" s="19">
        <f>IF(OR(A977&amp;""="",NOT(ISNUMBER(G977))),"",G977-'الإعدادات'!$B$4)</f>
        <v/>
      </c>
      <c r="S977" s="6">
        <f>IF(OR(R977="",K977="ملغي"),"",IF(N(P977)&lt;=0,"",IF(R977&lt;0,"سافر وعليه متبقي",IF(R977&lt;='الإعدادات'!$B$5,"سفر قريب ومتبقي",""))))</f>
        <v/>
      </c>
      <c r="T977" s="19">
        <f>IF(ISNUMBER(P977),IF(P977&gt;0,COUNTIFS($P$6:$P$1005,"&gt;"&amp;P977)+COUNTIFS($P$6:P977,P977),""),"")</f>
        <v/>
      </c>
    </row>
    <row r="978">
      <c r="A978" s="5" t="n"/>
      <c r="B978" s="13" t="n"/>
      <c r="C978" s="5" t="n"/>
      <c r="D978" s="16" t="n"/>
      <c r="E978" s="5" t="n"/>
      <c r="F978" s="5" t="n"/>
      <c r="G978" s="13" t="n"/>
      <c r="H978" s="14" t="n"/>
      <c r="I978" s="17" t="n"/>
      <c r="J978" s="17" t="n"/>
      <c r="K978" s="5" t="n"/>
      <c r="L978" s="18">
        <f>IF(OR(A978&amp;""="",NOT(ISNUMBER(H978)),NOT(ISNUMBER(I978))),"",IF(K978="ملغي",0,ROUND(H978*I978,2)))</f>
        <v/>
      </c>
      <c r="M978" s="18">
        <f>IF(L978="","",IF(K978="ملغي",0,ROUND(H978*N(J978),2)))</f>
        <v/>
      </c>
      <c r="N978" s="18">
        <f>IF(L978="","",ROUND(L978-M978,2))</f>
        <v/>
      </c>
      <c r="O978" s="18">
        <f>IF(A978&amp;""="","",SUMIFS('الدفعات'!$C$6:$C$2005,'الدفعات'!$B$6:$B$2005,A978&amp;""))</f>
        <v/>
      </c>
      <c r="P978" s="18">
        <f>IF(L978="","",IF(K978="ملغي","",ROUND(L978-O978,2)))</f>
        <v/>
      </c>
      <c r="Q978" s="6">
        <f>IF(A978&amp;""="","",IF(L978="","بيانات ناقصة",IF(K978="ملغي",IF(O978&gt;0,"ملغي - يُراجع المدفوع","ملغي"),IF(P978&gt;0,IF(O978=0,"لم يدفع","دفع جزءًا"),IF(P978&lt;0,"مدفوع زيادة","مسدد")))))</f>
        <v/>
      </c>
      <c r="R978" s="19">
        <f>IF(OR(A978&amp;""="",NOT(ISNUMBER(G978))),"",G978-'الإعدادات'!$B$4)</f>
        <v/>
      </c>
      <c r="S978" s="6">
        <f>IF(OR(R978="",K978="ملغي"),"",IF(N(P978)&lt;=0,"",IF(R978&lt;0,"سافر وعليه متبقي",IF(R978&lt;='الإعدادات'!$B$5,"سفر قريب ومتبقي",""))))</f>
        <v/>
      </c>
      <c r="T978" s="19">
        <f>IF(ISNUMBER(P978),IF(P978&gt;0,COUNTIFS($P$6:$P$1005,"&gt;"&amp;P978)+COUNTIFS($P$6:P978,P978),""),"")</f>
        <v/>
      </c>
    </row>
    <row r="979">
      <c r="A979" s="5" t="n"/>
      <c r="B979" s="13" t="n"/>
      <c r="C979" s="5" t="n"/>
      <c r="D979" s="16" t="n"/>
      <c r="E979" s="5" t="n"/>
      <c r="F979" s="5" t="n"/>
      <c r="G979" s="13" t="n"/>
      <c r="H979" s="14" t="n"/>
      <c r="I979" s="17" t="n"/>
      <c r="J979" s="17" t="n"/>
      <c r="K979" s="5" t="n"/>
      <c r="L979" s="18">
        <f>IF(OR(A979&amp;""="",NOT(ISNUMBER(H979)),NOT(ISNUMBER(I979))),"",IF(K979="ملغي",0,ROUND(H979*I979,2)))</f>
        <v/>
      </c>
      <c r="M979" s="18">
        <f>IF(L979="","",IF(K979="ملغي",0,ROUND(H979*N(J979),2)))</f>
        <v/>
      </c>
      <c r="N979" s="18">
        <f>IF(L979="","",ROUND(L979-M979,2))</f>
        <v/>
      </c>
      <c r="O979" s="18">
        <f>IF(A979&amp;""="","",SUMIFS('الدفعات'!$C$6:$C$2005,'الدفعات'!$B$6:$B$2005,A979&amp;""))</f>
        <v/>
      </c>
      <c r="P979" s="18">
        <f>IF(L979="","",IF(K979="ملغي","",ROUND(L979-O979,2)))</f>
        <v/>
      </c>
      <c r="Q979" s="6">
        <f>IF(A979&amp;""="","",IF(L979="","بيانات ناقصة",IF(K979="ملغي",IF(O979&gt;0,"ملغي - يُراجع المدفوع","ملغي"),IF(P979&gt;0,IF(O979=0,"لم يدفع","دفع جزءًا"),IF(P979&lt;0,"مدفوع زيادة","مسدد")))))</f>
        <v/>
      </c>
      <c r="R979" s="19">
        <f>IF(OR(A979&amp;""="",NOT(ISNUMBER(G979))),"",G979-'الإعدادات'!$B$4)</f>
        <v/>
      </c>
      <c r="S979" s="6">
        <f>IF(OR(R979="",K979="ملغي"),"",IF(N(P979)&lt;=0,"",IF(R979&lt;0,"سافر وعليه متبقي",IF(R979&lt;='الإعدادات'!$B$5,"سفر قريب ومتبقي",""))))</f>
        <v/>
      </c>
      <c r="T979" s="19">
        <f>IF(ISNUMBER(P979),IF(P979&gt;0,COUNTIFS($P$6:$P$1005,"&gt;"&amp;P979)+COUNTIFS($P$6:P979,P979),""),"")</f>
        <v/>
      </c>
    </row>
    <row r="980">
      <c r="A980" s="5" t="n"/>
      <c r="B980" s="13" t="n"/>
      <c r="C980" s="5" t="n"/>
      <c r="D980" s="16" t="n"/>
      <c r="E980" s="5" t="n"/>
      <c r="F980" s="5" t="n"/>
      <c r="G980" s="13" t="n"/>
      <c r="H980" s="14" t="n"/>
      <c r="I980" s="17" t="n"/>
      <c r="J980" s="17" t="n"/>
      <c r="K980" s="5" t="n"/>
      <c r="L980" s="18">
        <f>IF(OR(A980&amp;""="",NOT(ISNUMBER(H980)),NOT(ISNUMBER(I980))),"",IF(K980="ملغي",0,ROUND(H980*I980,2)))</f>
        <v/>
      </c>
      <c r="M980" s="18">
        <f>IF(L980="","",IF(K980="ملغي",0,ROUND(H980*N(J980),2)))</f>
        <v/>
      </c>
      <c r="N980" s="18">
        <f>IF(L980="","",ROUND(L980-M980,2))</f>
        <v/>
      </c>
      <c r="O980" s="18">
        <f>IF(A980&amp;""="","",SUMIFS('الدفعات'!$C$6:$C$2005,'الدفعات'!$B$6:$B$2005,A980&amp;""))</f>
        <v/>
      </c>
      <c r="P980" s="18">
        <f>IF(L980="","",IF(K980="ملغي","",ROUND(L980-O980,2)))</f>
        <v/>
      </c>
      <c r="Q980" s="6">
        <f>IF(A980&amp;""="","",IF(L980="","بيانات ناقصة",IF(K980="ملغي",IF(O980&gt;0,"ملغي - يُراجع المدفوع","ملغي"),IF(P980&gt;0,IF(O980=0,"لم يدفع","دفع جزءًا"),IF(P980&lt;0,"مدفوع زيادة","مسدد")))))</f>
        <v/>
      </c>
      <c r="R980" s="19">
        <f>IF(OR(A980&amp;""="",NOT(ISNUMBER(G980))),"",G980-'الإعدادات'!$B$4)</f>
        <v/>
      </c>
      <c r="S980" s="6">
        <f>IF(OR(R980="",K980="ملغي"),"",IF(N(P980)&lt;=0,"",IF(R980&lt;0,"سافر وعليه متبقي",IF(R980&lt;='الإعدادات'!$B$5,"سفر قريب ومتبقي",""))))</f>
        <v/>
      </c>
      <c r="T980" s="19">
        <f>IF(ISNUMBER(P980),IF(P980&gt;0,COUNTIFS($P$6:$P$1005,"&gt;"&amp;P980)+COUNTIFS($P$6:P980,P980),""),"")</f>
        <v/>
      </c>
    </row>
    <row r="981">
      <c r="A981" s="5" t="n"/>
      <c r="B981" s="13" t="n"/>
      <c r="C981" s="5" t="n"/>
      <c r="D981" s="16" t="n"/>
      <c r="E981" s="5" t="n"/>
      <c r="F981" s="5" t="n"/>
      <c r="G981" s="13" t="n"/>
      <c r="H981" s="14" t="n"/>
      <c r="I981" s="17" t="n"/>
      <c r="J981" s="17" t="n"/>
      <c r="K981" s="5" t="n"/>
      <c r="L981" s="18">
        <f>IF(OR(A981&amp;""="",NOT(ISNUMBER(H981)),NOT(ISNUMBER(I981))),"",IF(K981="ملغي",0,ROUND(H981*I981,2)))</f>
        <v/>
      </c>
      <c r="M981" s="18">
        <f>IF(L981="","",IF(K981="ملغي",0,ROUND(H981*N(J981),2)))</f>
        <v/>
      </c>
      <c r="N981" s="18">
        <f>IF(L981="","",ROUND(L981-M981,2))</f>
        <v/>
      </c>
      <c r="O981" s="18">
        <f>IF(A981&amp;""="","",SUMIFS('الدفعات'!$C$6:$C$2005,'الدفعات'!$B$6:$B$2005,A981&amp;""))</f>
        <v/>
      </c>
      <c r="P981" s="18">
        <f>IF(L981="","",IF(K981="ملغي","",ROUND(L981-O981,2)))</f>
        <v/>
      </c>
      <c r="Q981" s="6">
        <f>IF(A981&amp;""="","",IF(L981="","بيانات ناقصة",IF(K981="ملغي",IF(O981&gt;0,"ملغي - يُراجع المدفوع","ملغي"),IF(P981&gt;0,IF(O981=0,"لم يدفع","دفع جزءًا"),IF(P981&lt;0,"مدفوع زيادة","مسدد")))))</f>
        <v/>
      </c>
      <c r="R981" s="19">
        <f>IF(OR(A981&amp;""="",NOT(ISNUMBER(G981))),"",G981-'الإعدادات'!$B$4)</f>
        <v/>
      </c>
      <c r="S981" s="6">
        <f>IF(OR(R981="",K981="ملغي"),"",IF(N(P981)&lt;=0,"",IF(R981&lt;0,"سافر وعليه متبقي",IF(R981&lt;='الإعدادات'!$B$5,"سفر قريب ومتبقي",""))))</f>
        <v/>
      </c>
      <c r="T981" s="19">
        <f>IF(ISNUMBER(P981),IF(P981&gt;0,COUNTIFS($P$6:$P$1005,"&gt;"&amp;P981)+COUNTIFS($P$6:P981,P981),""),"")</f>
        <v/>
      </c>
    </row>
    <row r="982">
      <c r="A982" s="5" t="n"/>
      <c r="B982" s="13" t="n"/>
      <c r="C982" s="5" t="n"/>
      <c r="D982" s="16" t="n"/>
      <c r="E982" s="5" t="n"/>
      <c r="F982" s="5" t="n"/>
      <c r="G982" s="13" t="n"/>
      <c r="H982" s="14" t="n"/>
      <c r="I982" s="17" t="n"/>
      <c r="J982" s="17" t="n"/>
      <c r="K982" s="5" t="n"/>
      <c r="L982" s="18">
        <f>IF(OR(A982&amp;""="",NOT(ISNUMBER(H982)),NOT(ISNUMBER(I982))),"",IF(K982="ملغي",0,ROUND(H982*I982,2)))</f>
        <v/>
      </c>
      <c r="M982" s="18">
        <f>IF(L982="","",IF(K982="ملغي",0,ROUND(H982*N(J982),2)))</f>
        <v/>
      </c>
      <c r="N982" s="18">
        <f>IF(L982="","",ROUND(L982-M982,2))</f>
        <v/>
      </c>
      <c r="O982" s="18">
        <f>IF(A982&amp;""="","",SUMIFS('الدفعات'!$C$6:$C$2005,'الدفعات'!$B$6:$B$2005,A982&amp;""))</f>
        <v/>
      </c>
      <c r="P982" s="18">
        <f>IF(L982="","",IF(K982="ملغي","",ROUND(L982-O982,2)))</f>
        <v/>
      </c>
      <c r="Q982" s="6">
        <f>IF(A982&amp;""="","",IF(L982="","بيانات ناقصة",IF(K982="ملغي",IF(O982&gt;0,"ملغي - يُراجع المدفوع","ملغي"),IF(P982&gt;0,IF(O982=0,"لم يدفع","دفع جزءًا"),IF(P982&lt;0,"مدفوع زيادة","مسدد")))))</f>
        <v/>
      </c>
      <c r="R982" s="19">
        <f>IF(OR(A982&amp;""="",NOT(ISNUMBER(G982))),"",G982-'الإعدادات'!$B$4)</f>
        <v/>
      </c>
      <c r="S982" s="6">
        <f>IF(OR(R982="",K982="ملغي"),"",IF(N(P982)&lt;=0,"",IF(R982&lt;0,"سافر وعليه متبقي",IF(R982&lt;='الإعدادات'!$B$5,"سفر قريب ومتبقي",""))))</f>
        <v/>
      </c>
      <c r="T982" s="19">
        <f>IF(ISNUMBER(P982),IF(P982&gt;0,COUNTIFS($P$6:$P$1005,"&gt;"&amp;P982)+COUNTIFS($P$6:P982,P982),""),"")</f>
        <v/>
      </c>
    </row>
    <row r="983">
      <c r="A983" s="5" t="n"/>
      <c r="B983" s="13" t="n"/>
      <c r="C983" s="5" t="n"/>
      <c r="D983" s="16" t="n"/>
      <c r="E983" s="5" t="n"/>
      <c r="F983" s="5" t="n"/>
      <c r="G983" s="13" t="n"/>
      <c r="H983" s="14" t="n"/>
      <c r="I983" s="17" t="n"/>
      <c r="J983" s="17" t="n"/>
      <c r="K983" s="5" t="n"/>
      <c r="L983" s="18">
        <f>IF(OR(A983&amp;""="",NOT(ISNUMBER(H983)),NOT(ISNUMBER(I983))),"",IF(K983="ملغي",0,ROUND(H983*I983,2)))</f>
        <v/>
      </c>
      <c r="M983" s="18">
        <f>IF(L983="","",IF(K983="ملغي",0,ROUND(H983*N(J983),2)))</f>
        <v/>
      </c>
      <c r="N983" s="18">
        <f>IF(L983="","",ROUND(L983-M983,2))</f>
        <v/>
      </c>
      <c r="O983" s="18">
        <f>IF(A983&amp;""="","",SUMIFS('الدفعات'!$C$6:$C$2005,'الدفعات'!$B$6:$B$2005,A983&amp;""))</f>
        <v/>
      </c>
      <c r="P983" s="18">
        <f>IF(L983="","",IF(K983="ملغي","",ROUND(L983-O983,2)))</f>
        <v/>
      </c>
      <c r="Q983" s="6">
        <f>IF(A983&amp;""="","",IF(L983="","بيانات ناقصة",IF(K983="ملغي",IF(O983&gt;0,"ملغي - يُراجع المدفوع","ملغي"),IF(P983&gt;0,IF(O983=0,"لم يدفع","دفع جزءًا"),IF(P983&lt;0,"مدفوع زيادة","مسدد")))))</f>
        <v/>
      </c>
      <c r="R983" s="19">
        <f>IF(OR(A983&amp;""="",NOT(ISNUMBER(G983))),"",G983-'الإعدادات'!$B$4)</f>
        <v/>
      </c>
      <c r="S983" s="6">
        <f>IF(OR(R983="",K983="ملغي"),"",IF(N(P983)&lt;=0,"",IF(R983&lt;0,"سافر وعليه متبقي",IF(R983&lt;='الإعدادات'!$B$5,"سفر قريب ومتبقي",""))))</f>
        <v/>
      </c>
      <c r="T983" s="19">
        <f>IF(ISNUMBER(P983),IF(P983&gt;0,COUNTIFS($P$6:$P$1005,"&gt;"&amp;P983)+COUNTIFS($P$6:P983,P983),""),"")</f>
        <v/>
      </c>
    </row>
    <row r="984">
      <c r="A984" s="5" t="n"/>
      <c r="B984" s="13" t="n"/>
      <c r="C984" s="5" t="n"/>
      <c r="D984" s="16" t="n"/>
      <c r="E984" s="5" t="n"/>
      <c r="F984" s="5" t="n"/>
      <c r="G984" s="13" t="n"/>
      <c r="H984" s="14" t="n"/>
      <c r="I984" s="17" t="n"/>
      <c r="J984" s="17" t="n"/>
      <c r="K984" s="5" t="n"/>
      <c r="L984" s="18">
        <f>IF(OR(A984&amp;""="",NOT(ISNUMBER(H984)),NOT(ISNUMBER(I984))),"",IF(K984="ملغي",0,ROUND(H984*I984,2)))</f>
        <v/>
      </c>
      <c r="M984" s="18">
        <f>IF(L984="","",IF(K984="ملغي",0,ROUND(H984*N(J984),2)))</f>
        <v/>
      </c>
      <c r="N984" s="18">
        <f>IF(L984="","",ROUND(L984-M984,2))</f>
        <v/>
      </c>
      <c r="O984" s="18">
        <f>IF(A984&amp;""="","",SUMIFS('الدفعات'!$C$6:$C$2005,'الدفعات'!$B$6:$B$2005,A984&amp;""))</f>
        <v/>
      </c>
      <c r="P984" s="18">
        <f>IF(L984="","",IF(K984="ملغي","",ROUND(L984-O984,2)))</f>
        <v/>
      </c>
      <c r="Q984" s="6">
        <f>IF(A984&amp;""="","",IF(L984="","بيانات ناقصة",IF(K984="ملغي",IF(O984&gt;0,"ملغي - يُراجع المدفوع","ملغي"),IF(P984&gt;0,IF(O984=0,"لم يدفع","دفع جزءًا"),IF(P984&lt;0,"مدفوع زيادة","مسدد")))))</f>
        <v/>
      </c>
      <c r="R984" s="19">
        <f>IF(OR(A984&amp;""="",NOT(ISNUMBER(G984))),"",G984-'الإعدادات'!$B$4)</f>
        <v/>
      </c>
      <c r="S984" s="6">
        <f>IF(OR(R984="",K984="ملغي"),"",IF(N(P984)&lt;=0,"",IF(R984&lt;0,"سافر وعليه متبقي",IF(R984&lt;='الإعدادات'!$B$5,"سفر قريب ومتبقي",""))))</f>
        <v/>
      </c>
      <c r="T984" s="19">
        <f>IF(ISNUMBER(P984),IF(P984&gt;0,COUNTIFS($P$6:$P$1005,"&gt;"&amp;P984)+COUNTIFS($P$6:P984,P984),""),"")</f>
        <v/>
      </c>
    </row>
    <row r="985">
      <c r="A985" s="5" t="n"/>
      <c r="B985" s="13" t="n"/>
      <c r="C985" s="5" t="n"/>
      <c r="D985" s="16" t="n"/>
      <c r="E985" s="5" t="n"/>
      <c r="F985" s="5" t="n"/>
      <c r="G985" s="13" t="n"/>
      <c r="H985" s="14" t="n"/>
      <c r="I985" s="17" t="n"/>
      <c r="J985" s="17" t="n"/>
      <c r="K985" s="5" t="n"/>
      <c r="L985" s="18">
        <f>IF(OR(A985&amp;""="",NOT(ISNUMBER(H985)),NOT(ISNUMBER(I985))),"",IF(K985="ملغي",0,ROUND(H985*I985,2)))</f>
        <v/>
      </c>
      <c r="M985" s="18">
        <f>IF(L985="","",IF(K985="ملغي",0,ROUND(H985*N(J985),2)))</f>
        <v/>
      </c>
      <c r="N985" s="18">
        <f>IF(L985="","",ROUND(L985-M985,2))</f>
        <v/>
      </c>
      <c r="O985" s="18">
        <f>IF(A985&amp;""="","",SUMIFS('الدفعات'!$C$6:$C$2005,'الدفعات'!$B$6:$B$2005,A985&amp;""))</f>
        <v/>
      </c>
      <c r="P985" s="18">
        <f>IF(L985="","",IF(K985="ملغي","",ROUND(L985-O985,2)))</f>
        <v/>
      </c>
      <c r="Q985" s="6">
        <f>IF(A985&amp;""="","",IF(L985="","بيانات ناقصة",IF(K985="ملغي",IF(O985&gt;0,"ملغي - يُراجع المدفوع","ملغي"),IF(P985&gt;0,IF(O985=0,"لم يدفع","دفع جزءًا"),IF(P985&lt;0,"مدفوع زيادة","مسدد")))))</f>
        <v/>
      </c>
      <c r="R985" s="19">
        <f>IF(OR(A985&amp;""="",NOT(ISNUMBER(G985))),"",G985-'الإعدادات'!$B$4)</f>
        <v/>
      </c>
      <c r="S985" s="6">
        <f>IF(OR(R985="",K985="ملغي"),"",IF(N(P985)&lt;=0,"",IF(R985&lt;0,"سافر وعليه متبقي",IF(R985&lt;='الإعدادات'!$B$5,"سفر قريب ومتبقي",""))))</f>
        <v/>
      </c>
      <c r="T985" s="19">
        <f>IF(ISNUMBER(P985),IF(P985&gt;0,COUNTIFS($P$6:$P$1005,"&gt;"&amp;P985)+COUNTIFS($P$6:P985,P985),""),"")</f>
        <v/>
      </c>
    </row>
    <row r="986">
      <c r="A986" s="5" t="n"/>
      <c r="B986" s="13" t="n"/>
      <c r="C986" s="5" t="n"/>
      <c r="D986" s="16" t="n"/>
      <c r="E986" s="5" t="n"/>
      <c r="F986" s="5" t="n"/>
      <c r="G986" s="13" t="n"/>
      <c r="H986" s="14" t="n"/>
      <c r="I986" s="17" t="n"/>
      <c r="J986" s="17" t="n"/>
      <c r="K986" s="5" t="n"/>
      <c r="L986" s="18">
        <f>IF(OR(A986&amp;""="",NOT(ISNUMBER(H986)),NOT(ISNUMBER(I986))),"",IF(K986="ملغي",0,ROUND(H986*I986,2)))</f>
        <v/>
      </c>
      <c r="M986" s="18">
        <f>IF(L986="","",IF(K986="ملغي",0,ROUND(H986*N(J986),2)))</f>
        <v/>
      </c>
      <c r="N986" s="18">
        <f>IF(L986="","",ROUND(L986-M986,2))</f>
        <v/>
      </c>
      <c r="O986" s="18">
        <f>IF(A986&amp;""="","",SUMIFS('الدفعات'!$C$6:$C$2005,'الدفعات'!$B$6:$B$2005,A986&amp;""))</f>
        <v/>
      </c>
      <c r="P986" s="18">
        <f>IF(L986="","",IF(K986="ملغي","",ROUND(L986-O986,2)))</f>
        <v/>
      </c>
      <c r="Q986" s="6">
        <f>IF(A986&amp;""="","",IF(L986="","بيانات ناقصة",IF(K986="ملغي",IF(O986&gt;0,"ملغي - يُراجع المدفوع","ملغي"),IF(P986&gt;0,IF(O986=0,"لم يدفع","دفع جزءًا"),IF(P986&lt;0,"مدفوع زيادة","مسدد")))))</f>
        <v/>
      </c>
      <c r="R986" s="19">
        <f>IF(OR(A986&amp;""="",NOT(ISNUMBER(G986))),"",G986-'الإعدادات'!$B$4)</f>
        <v/>
      </c>
      <c r="S986" s="6">
        <f>IF(OR(R986="",K986="ملغي"),"",IF(N(P986)&lt;=0,"",IF(R986&lt;0,"سافر وعليه متبقي",IF(R986&lt;='الإعدادات'!$B$5,"سفر قريب ومتبقي",""))))</f>
        <v/>
      </c>
      <c r="T986" s="19">
        <f>IF(ISNUMBER(P986),IF(P986&gt;0,COUNTIFS($P$6:$P$1005,"&gt;"&amp;P986)+COUNTIFS($P$6:P986,P986),""),"")</f>
        <v/>
      </c>
    </row>
    <row r="987">
      <c r="A987" s="5" t="n"/>
      <c r="B987" s="13" t="n"/>
      <c r="C987" s="5" t="n"/>
      <c r="D987" s="16" t="n"/>
      <c r="E987" s="5" t="n"/>
      <c r="F987" s="5" t="n"/>
      <c r="G987" s="13" t="n"/>
      <c r="H987" s="14" t="n"/>
      <c r="I987" s="17" t="n"/>
      <c r="J987" s="17" t="n"/>
      <c r="K987" s="5" t="n"/>
      <c r="L987" s="18">
        <f>IF(OR(A987&amp;""="",NOT(ISNUMBER(H987)),NOT(ISNUMBER(I987))),"",IF(K987="ملغي",0,ROUND(H987*I987,2)))</f>
        <v/>
      </c>
      <c r="M987" s="18">
        <f>IF(L987="","",IF(K987="ملغي",0,ROUND(H987*N(J987),2)))</f>
        <v/>
      </c>
      <c r="N987" s="18">
        <f>IF(L987="","",ROUND(L987-M987,2))</f>
        <v/>
      </c>
      <c r="O987" s="18">
        <f>IF(A987&amp;""="","",SUMIFS('الدفعات'!$C$6:$C$2005,'الدفعات'!$B$6:$B$2005,A987&amp;""))</f>
        <v/>
      </c>
      <c r="P987" s="18">
        <f>IF(L987="","",IF(K987="ملغي","",ROUND(L987-O987,2)))</f>
        <v/>
      </c>
      <c r="Q987" s="6">
        <f>IF(A987&amp;""="","",IF(L987="","بيانات ناقصة",IF(K987="ملغي",IF(O987&gt;0,"ملغي - يُراجع المدفوع","ملغي"),IF(P987&gt;0,IF(O987=0,"لم يدفع","دفع جزءًا"),IF(P987&lt;0,"مدفوع زيادة","مسدد")))))</f>
        <v/>
      </c>
      <c r="R987" s="19">
        <f>IF(OR(A987&amp;""="",NOT(ISNUMBER(G987))),"",G987-'الإعدادات'!$B$4)</f>
        <v/>
      </c>
      <c r="S987" s="6">
        <f>IF(OR(R987="",K987="ملغي"),"",IF(N(P987)&lt;=0,"",IF(R987&lt;0,"سافر وعليه متبقي",IF(R987&lt;='الإعدادات'!$B$5,"سفر قريب ومتبقي",""))))</f>
        <v/>
      </c>
      <c r="T987" s="19">
        <f>IF(ISNUMBER(P987),IF(P987&gt;0,COUNTIFS($P$6:$P$1005,"&gt;"&amp;P987)+COUNTIFS($P$6:P987,P987),""),"")</f>
        <v/>
      </c>
    </row>
    <row r="988">
      <c r="A988" s="5" t="n"/>
      <c r="B988" s="13" t="n"/>
      <c r="C988" s="5" t="n"/>
      <c r="D988" s="16" t="n"/>
      <c r="E988" s="5" t="n"/>
      <c r="F988" s="5" t="n"/>
      <c r="G988" s="13" t="n"/>
      <c r="H988" s="14" t="n"/>
      <c r="I988" s="17" t="n"/>
      <c r="J988" s="17" t="n"/>
      <c r="K988" s="5" t="n"/>
      <c r="L988" s="18">
        <f>IF(OR(A988&amp;""="",NOT(ISNUMBER(H988)),NOT(ISNUMBER(I988))),"",IF(K988="ملغي",0,ROUND(H988*I988,2)))</f>
        <v/>
      </c>
      <c r="M988" s="18">
        <f>IF(L988="","",IF(K988="ملغي",0,ROUND(H988*N(J988),2)))</f>
        <v/>
      </c>
      <c r="N988" s="18">
        <f>IF(L988="","",ROUND(L988-M988,2))</f>
        <v/>
      </c>
      <c r="O988" s="18">
        <f>IF(A988&amp;""="","",SUMIFS('الدفعات'!$C$6:$C$2005,'الدفعات'!$B$6:$B$2005,A988&amp;""))</f>
        <v/>
      </c>
      <c r="P988" s="18">
        <f>IF(L988="","",IF(K988="ملغي","",ROUND(L988-O988,2)))</f>
        <v/>
      </c>
      <c r="Q988" s="6">
        <f>IF(A988&amp;""="","",IF(L988="","بيانات ناقصة",IF(K988="ملغي",IF(O988&gt;0,"ملغي - يُراجع المدفوع","ملغي"),IF(P988&gt;0,IF(O988=0,"لم يدفع","دفع جزءًا"),IF(P988&lt;0,"مدفوع زيادة","مسدد")))))</f>
        <v/>
      </c>
      <c r="R988" s="19">
        <f>IF(OR(A988&amp;""="",NOT(ISNUMBER(G988))),"",G988-'الإعدادات'!$B$4)</f>
        <v/>
      </c>
      <c r="S988" s="6">
        <f>IF(OR(R988="",K988="ملغي"),"",IF(N(P988)&lt;=0,"",IF(R988&lt;0,"سافر وعليه متبقي",IF(R988&lt;='الإعدادات'!$B$5,"سفر قريب ومتبقي",""))))</f>
        <v/>
      </c>
      <c r="T988" s="19">
        <f>IF(ISNUMBER(P988),IF(P988&gt;0,COUNTIFS($P$6:$P$1005,"&gt;"&amp;P988)+COUNTIFS($P$6:P988,P988),""),"")</f>
        <v/>
      </c>
    </row>
    <row r="989">
      <c r="A989" s="5" t="n"/>
      <c r="B989" s="13" t="n"/>
      <c r="C989" s="5" t="n"/>
      <c r="D989" s="16" t="n"/>
      <c r="E989" s="5" t="n"/>
      <c r="F989" s="5" t="n"/>
      <c r="G989" s="13" t="n"/>
      <c r="H989" s="14" t="n"/>
      <c r="I989" s="17" t="n"/>
      <c r="J989" s="17" t="n"/>
      <c r="K989" s="5" t="n"/>
      <c r="L989" s="18">
        <f>IF(OR(A989&amp;""="",NOT(ISNUMBER(H989)),NOT(ISNUMBER(I989))),"",IF(K989="ملغي",0,ROUND(H989*I989,2)))</f>
        <v/>
      </c>
      <c r="M989" s="18">
        <f>IF(L989="","",IF(K989="ملغي",0,ROUND(H989*N(J989),2)))</f>
        <v/>
      </c>
      <c r="N989" s="18">
        <f>IF(L989="","",ROUND(L989-M989,2))</f>
        <v/>
      </c>
      <c r="O989" s="18">
        <f>IF(A989&amp;""="","",SUMIFS('الدفعات'!$C$6:$C$2005,'الدفعات'!$B$6:$B$2005,A989&amp;""))</f>
        <v/>
      </c>
      <c r="P989" s="18">
        <f>IF(L989="","",IF(K989="ملغي","",ROUND(L989-O989,2)))</f>
        <v/>
      </c>
      <c r="Q989" s="6">
        <f>IF(A989&amp;""="","",IF(L989="","بيانات ناقصة",IF(K989="ملغي",IF(O989&gt;0,"ملغي - يُراجع المدفوع","ملغي"),IF(P989&gt;0,IF(O989=0,"لم يدفع","دفع جزءًا"),IF(P989&lt;0,"مدفوع زيادة","مسدد")))))</f>
        <v/>
      </c>
      <c r="R989" s="19">
        <f>IF(OR(A989&amp;""="",NOT(ISNUMBER(G989))),"",G989-'الإعدادات'!$B$4)</f>
        <v/>
      </c>
      <c r="S989" s="6">
        <f>IF(OR(R989="",K989="ملغي"),"",IF(N(P989)&lt;=0,"",IF(R989&lt;0,"سافر وعليه متبقي",IF(R989&lt;='الإعدادات'!$B$5,"سفر قريب ومتبقي",""))))</f>
        <v/>
      </c>
      <c r="T989" s="19">
        <f>IF(ISNUMBER(P989),IF(P989&gt;0,COUNTIFS($P$6:$P$1005,"&gt;"&amp;P989)+COUNTIFS($P$6:P989,P989),""),"")</f>
        <v/>
      </c>
    </row>
    <row r="990">
      <c r="A990" s="5" t="n"/>
      <c r="B990" s="13" t="n"/>
      <c r="C990" s="5" t="n"/>
      <c r="D990" s="16" t="n"/>
      <c r="E990" s="5" t="n"/>
      <c r="F990" s="5" t="n"/>
      <c r="G990" s="13" t="n"/>
      <c r="H990" s="14" t="n"/>
      <c r="I990" s="17" t="n"/>
      <c r="J990" s="17" t="n"/>
      <c r="K990" s="5" t="n"/>
      <c r="L990" s="18">
        <f>IF(OR(A990&amp;""="",NOT(ISNUMBER(H990)),NOT(ISNUMBER(I990))),"",IF(K990="ملغي",0,ROUND(H990*I990,2)))</f>
        <v/>
      </c>
      <c r="M990" s="18">
        <f>IF(L990="","",IF(K990="ملغي",0,ROUND(H990*N(J990),2)))</f>
        <v/>
      </c>
      <c r="N990" s="18">
        <f>IF(L990="","",ROUND(L990-M990,2))</f>
        <v/>
      </c>
      <c r="O990" s="18">
        <f>IF(A990&amp;""="","",SUMIFS('الدفعات'!$C$6:$C$2005,'الدفعات'!$B$6:$B$2005,A990&amp;""))</f>
        <v/>
      </c>
      <c r="P990" s="18">
        <f>IF(L990="","",IF(K990="ملغي","",ROUND(L990-O990,2)))</f>
        <v/>
      </c>
      <c r="Q990" s="6">
        <f>IF(A990&amp;""="","",IF(L990="","بيانات ناقصة",IF(K990="ملغي",IF(O990&gt;0,"ملغي - يُراجع المدفوع","ملغي"),IF(P990&gt;0,IF(O990=0,"لم يدفع","دفع جزءًا"),IF(P990&lt;0,"مدفوع زيادة","مسدد")))))</f>
        <v/>
      </c>
      <c r="R990" s="19">
        <f>IF(OR(A990&amp;""="",NOT(ISNUMBER(G990))),"",G990-'الإعدادات'!$B$4)</f>
        <v/>
      </c>
      <c r="S990" s="6">
        <f>IF(OR(R990="",K990="ملغي"),"",IF(N(P990)&lt;=0,"",IF(R990&lt;0,"سافر وعليه متبقي",IF(R990&lt;='الإعدادات'!$B$5,"سفر قريب ومتبقي",""))))</f>
        <v/>
      </c>
      <c r="T990" s="19">
        <f>IF(ISNUMBER(P990),IF(P990&gt;0,COUNTIFS($P$6:$P$1005,"&gt;"&amp;P990)+COUNTIFS($P$6:P990,P990),""),"")</f>
        <v/>
      </c>
    </row>
    <row r="991">
      <c r="A991" s="5" t="n"/>
      <c r="B991" s="13" t="n"/>
      <c r="C991" s="5" t="n"/>
      <c r="D991" s="16" t="n"/>
      <c r="E991" s="5" t="n"/>
      <c r="F991" s="5" t="n"/>
      <c r="G991" s="13" t="n"/>
      <c r="H991" s="14" t="n"/>
      <c r="I991" s="17" t="n"/>
      <c r="J991" s="17" t="n"/>
      <c r="K991" s="5" t="n"/>
      <c r="L991" s="18">
        <f>IF(OR(A991&amp;""="",NOT(ISNUMBER(H991)),NOT(ISNUMBER(I991))),"",IF(K991="ملغي",0,ROUND(H991*I991,2)))</f>
        <v/>
      </c>
      <c r="M991" s="18">
        <f>IF(L991="","",IF(K991="ملغي",0,ROUND(H991*N(J991),2)))</f>
        <v/>
      </c>
      <c r="N991" s="18">
        <f>IF(L991="","",ROUND(L991-M991,2))</f>
        <v/>
      </c>
      <c r="O991" s="18">
        <f>IF(A991&amp;""="","",SUMIFS('الدفعات'!$C$6:$C$2005,'الدفعات'!$B$6:$B$2005,A991&amp;""))</f>
        <v/>
      </c>
      <c r="P991" s="18">
        <f>IF(L991="","",IF(K991="ملغي","",ROUND(L991-O991,2)))</f>
        <v/>
      </c>
      <c r="Q991" s="6">
        <f>IF(A991&amp;""="","",IF(L991="","بيانات ناقصة",IF(K991="ملغي",IF(O991&gt;0,"ملغي - يُراجع المدفوع","ملغي"),IF(P991&gt;0,IF(O991=0,"لم يدفع","دفع جزءًا"),IF(P991&lt;0,"مدفوع زيادة","مسدد")))))</f>
        <v/>
      </c>
      <c r="R991" s="19">
        <f>IF(OR(A991&amp;""="",NOT(ISNUMBER(G991))),"",G991-'الإعدادات'!$B$4)</f>
        <v/>
      </c>
      <c r="S991" s="6">
        <f>IF(OR(R991="",K991="ملغي"),"",IF(N(P991)&lt;=0,"",IF(R991&lt;0,"سافر وعليه متبقي",IF(R991&lt;='الإعدادات'!$B$5,"سفر قريب ومتبقي",""))))</f>
        <v/>
      </c>
      <c r="T991" s="19">
        <f>IF(ISNUMBER(P991),IF(P991&gt;0,COUNTIFS($P$6:$P$1005,"&gt;"&amp;P991)+COUNTIFS($P$6:P991,P991),""),"")</f>
        <v/>
      </c>
    </row>
    <row r="992">
      <c r="A992" s="5" t="n"/>
      <c r="B992" s="13" t="n"/>
      <c r="C992" s="5" t="n"/>
      <c r="D992" s="16" t="n"/>
      <c r="E992" s="5" t="n"/>
      <c r="F992" s="5" t="n"/>
      <c r="G992" s="13" t="n"/>
      <c r="H992" s="14" t="n"/>
      <c r="I992" s="17" t="n"/>
      <c r="J992" s="17" t="n"/>
      <c r="K992" s="5" t="n"/>
      <c r="L992" s="18">
        <f>IF(OR(A992&amp;""="",NOT(ISNUMBER(H992)),NOT(ISNUMBER(I992))),"",IF(K992="ملغي",0,ROUND(H992*I992,2)))</f>
        <v/>
      </c>
      <c r="M992" s="18">
        <f>IF(L992="","",IF(K992="ملغي",0,ROUND(H992*N(J992),2)))</f>
        <v/>
      </c>
      <c r="N992" s="18">
        <f>IF(L992="","",ROUND(L992-M992,2))</f>
        <v/>
      </c>
      <c r="O992" s="18">
        <f>IF(A992&amp;""="","",SUMIFS('الدفعات'!$C$6:$C$2005,'الدفعات'!$B$6:$B$2005,A992&amp;""))</f>
        <v/>
      </c>
      <c r="P992" s="18">
        <f>IF(L992="","",IF(K992="ملغي","",ROUND(L992-O992,2)))</f>
        <v/>
      </c>
      <c r="Q992" s="6">
        <f>IF(A992&amp;""="","",IF(L992="","بيانات ناقصة",IF(K992="ملغي",IF(O992&gt;0,"ملغي - يُراجع المدفوع","ملغي"),IF(P992&gt;0,IF(O992=0,"لم يدفع","دفع جزءًا"),IF(P992&lt;0,"مدفوع زيادة","مسدد")))))</f>
        <v/>
      </c>
      <c r="R992" s="19">
        <f>IF(OR(A992&amp;""="",NOT(ISNUMBER(G992))),"",G992-'الإعدادات'!$B$4)</f>
        <v/>
      </c>
      <c r="S992" s="6">
        <f>IF(OR(R992="",K992="ملغي"),"",IF(N(P992)&lt;=0,"",IF(R992&lt;0,"سافر وعليه متبقي",IF(R992&lt;='الإعدادات'!$B$5,"سفر قريب ومتبقي",""))))</f>
        <v/>
      </c>
      <c r="T992" s="19">
        <f>IF(ISNUMBER(P992),IF(P992&gt;0,COUNTIFS($P$6:$P$1005,"&gt;"&amp;P992)+COUNTIFS($P$6:P992,P992),""),"")</f>
        <v/>
      </c>
    </row>
    <row r="993">
      <c r="A993" s="5" t="n"/>
      <c r="B993" s="13" t="n"/>
      <c r="C993" s="5" t="n"/>
      <c r="D993" s="16" t="n"/>
      <c r="E993" s="5" t="n"/>
      <c r="F993" s="5" t="n"/>
      <c r="G993" s="13" t="n"/>
      <c r="H993" s="14" t="n"/>
      <c r="I993" s="17" t="n"/>
      <c r="J993" s="17" t="n"/>
      <c r="K993" s="5" t="n"/>
      <c r="L993" s="18">
        <f>IF(OR(A993&amp;""="",NOT(ISNUMBER(H993)),NOT(ISNUMBER(I993))),"",IF(K993="ملغي",0,ROUND(H993*I993,2)))</f>
        <v/>
      </c>
      <c r="M993" s="18">
        <f>IF(L993="","",IF(K993="ملغي",0,ROUND(H993*N(J993),2)))</f>
        <v/>
      </c>
      <c r="N993" s="18">
        <f>IF(L993="","",ROUND(L993-M993,2))</f>
        <v/>
      </c>
      <c r="O993" s="18">
        <f>IF(A993&amp;""="","",SUMIFS('الدفعات'!$C$6:$C$2005,'الدفعات'!$B$6:$B$2005,A993&amp;""))</f>
        <v/>
      </c>
      <c r="P993" s="18">
        <f>IF(L993="","",IF(K993="ملغي","",ROUND(L993-O993,2)))</f>
        <v/>
      </c>
      <c r="Q993" s="6">
        <f>IF(A993&amp;""="","",IF(L993="","بيانات ناقصة",IF(K993="ملغي",IF(O993&gt;0,"ملغي - يُراجع المدفوع","ملغي"),IF(P993&gt;0,IF(O993=0,"لم يدفع","دفع جزءًا"),IF(P993&lt;0,"مدفوع زيادة","مسدد")))))</f>
        <v/>
      </c>
      <c r="R993" s="19">
        <f>IF(OR(A993&amp;""="",NOT(ISNUMBER(G993))),"",G993-'الإعدادات'!$B$4)</f>
        <v/>
      </c>
      <c r="S993" s="6">
        <f>IF(OR(R993="",K993="ملغي"),"",IF(N(P993)&lt;=0,"",IF(R993&lt;0,"سافر وعليه متبقي",IF(R993&lt;='الإعدادات'!$B$5,"سفر قريب ومتبقي",""))))</f>
        <v/>
      </c>
      <c r="T993" s="19">
        <f>IF(ISNUMBER(P993),IF(P993&gt;0,COUNTIFS($P$6:$P$1005,"&gt;"&amp;P993)+COUNTIFS($P$6:P993,P993),""),"")</f>
        <v/>
      </c>
    </row>
    <row r="994">
      <c r="A994" s="5" t="n"/>
      <c r="B994" s="13" t="n"/>
      <c r="C994" s="5" t="n"/>
      <c r="D994" s="16" t="n"/>
      <c r="E994" s="5" t="n"/>
      <c r="F994" s="5" t="n"/>
      <c r="G994" s="13" t="n"/>
      <c r="H994" s="14" t="n"/>
      <c r="I994" s="17" t="n"/>
      <c r="J994" s="17" t="n"/>
      <c r="K994" s="5" t="n"/>
      <c r="L994" s="18">
        <f>IF(OR(A994&amp;""="",NOT(ISNUMBER(H994)),NOT(ISNUMBER(I994))),"",IF(K994="ملغي",0,ROUND(H994*I994,2)))</f>
        <v/>
      </c>
      <c r="M994" s="18">
        <f>IF(L994="","",IF(K994="ملغي",0,ROUND(H994*N(J994),2)))</f>
        <v/>
      </c>
      <c r="N994" s="18">
        <f>IF(L994="","",ROUND(L994-M994,2))</f>
        <v/>
      </c>
      <c r="O994" s="18">
        <f>IF(A994&amp;""="","",SUMIFS('الدفعات'!$C$6:$C$2005,'الدفعات'!$B$6:$B$2005,A994&amp;""))</f>
        <v/>
      </c>
      <c r="P994" s="18">
        <f>IF(L994="","",IF(K994="ملغي","",ROUND(L994-O994,2)))</f>
        <v/>
      </c>
      <c r="Q994" s="6">
        <f>IF(A994&amp;""="","",IF(L994="","بيانات ناقصة",IF(K994="ملغي",IF(O994&gt;0,"ملغي - يُراجع المدفوع","ملغي"),IF(P994&gt;0,IF(O994=0,"لم يدفع","دفع جزءًا"),IF(P994&lt;0,"مدفوع زيادة","مسدد")))))</f>
        <v/>
      </c>
      <c r="R994" s="19">
        <f>IF(OR(A994&amp;""="",NOT(ISNUMBER(G994))),"",G994-'الإعدادات'!$B$4)</f>
        <v/>
      </c>
      <c r="S994" s="6">
        <f>IF(OR(R994="",K994="ملغي"),"",IF(N(P994)&lt;=0,"",IF(R994&lt;0,"سافر وعليه متبقي",IF(R994&lt;='الإعدادات'!$B$5,"سفر قريب ومتبقي",""))))</f>
        <v/>
      </c>
      <c r="T994" s="19">
        <f>IF(ISNUMBER(P994),IF(P994&gt;0,COUNTIFS($P$6:$P$1005,"&gt;"&amp;P994)+COUNTIFS($P$6:P994,P994),""),"")</f>
        <v/>
      </c>
    </row>
    <row r="995">
      <c r="A995" s="5" t="n"/>
      <c r="B995" s="13" t="n"/>
      <c r="C995" s="5" t="n"/>
      <c r="D995" s="16" t="n"/>
      <c r="E995" s="5" t="n"/>
      <c r="F995" s="5" t="n"/>
      <c r="G995" s="13" t="n"/>
      <c r="H995" s="14" t="n"/>
      <c r="I995" s="17" t="n"/>
      <c r="J995" s="17" t="n"/>
      <c r="K995" s="5" t="n"/>
      <c r="L995" s="18">
        <f>IF(OR(A995&amp;""="",NOT(ISNUMBER(H995)),NOT(ISNUMBER(I995))),"",IF(K995="ملغي",0,ROUND(H995*I995,2)))</f>
        <v/>
      </c>
      <c r="M995" s="18">
        <f>IF(L995="","",IF(K995="ملغي",0,ROUND(H995*N(J995),2)))</f>
        <v/>
      </c>
      <c r="N995" s="18">
        <f>IF(L995="","",ROUND(L995-M995,2))</f>
        <v/>
      </c>
      <c r="O995" s="18">
        <f>IF(A995&amp;""="","",SUMIFS('الدفعات'!$C$6:$C$2005,'الدفعات'!$B$6:$B$2005,A995&amp;""))</f>
        <v/>
      </c>
      <c r="P995" s="18">
        <f>IF(L995="","",IF(K995="ملغي","",ROUND(L995-O995,2)))</f>
        <v/>
      </c>
      <c r="Q995" s="6">
        <f>IF(A995&amp;""="","",IF(L995="","بيانات ناقصة",IF(K995="ملغي",IF(O995&gt;0,"ملغي - يُراجع المدفوع","ملغي"),IF(P995&gt;0,IF(O995=0,"لم يدفع","دفع جزءًا"),IF(P995&lt;0,"مدفوع زيادة","مسدد")))))</f>
        <v/>
      </c>
      <c r="R995" s="19">
        <f>IF(OR(A995&amp;""="",NOT(ISNUMBER(G995))),"",G995-'الإعدادات'!$B$4)</f>
        <v/>
      </c>
      <c r="S995" s="6">
        <f>IF(OR(R995="",K995="ملغي"),"",IF(N(P995)&lt;=0,"",IF(R995&lt;0,"سافر وعليه متبقي",IF(R995&lt;='الإعدادات'!$B$5,"سفر قريب ومتبقي",""))))</f>
        <v/>
      </c>
      <c r="T995" s="19">
        <f>IF(ISNUMBER(P995),IF(P995&gt;0,COUNTIFS($P$6:$P$1005,"&gt;"&amp;P995)+COUNTIFS($P$6:P995,P995),""),"")</f>
        <v/>
      </c>
    </row>
    <row r="996">
      <c r="A996" s="5" t="n"/>
      <c r="B996" s="13" t="n"/>
      <c r="C996" s="5" t="n"/>
      <c r="D996" s="16" t="n"/>
      <c r="E996" s="5" t="n"/>
      <c r="F996" s="5" t="n"/>
      <c r="G996" s="13" t="n"/>
      <c r="H996" s="14" t="n"/>
      <c r="I996" s="17" t="n"/>
      <c r="J996" s="17" t="n"/>
      <c r="K996" s="5" t="n"/>
      <c r="L996" s="18">
        <f>IF(OR(A996&amp;""="",NOT(ISNUMBER(H996)),NOT(ISNUMBER(I996))),"",IF(K996="ملغي",0,ROUND(H996*I996,2)))</f>
        <v/>
      </c>
      <c r="M996" s="18">
        <f>IF(L996="","",IF(K996="ملغي",0,ROUND(H996*N(J996),2)))</f>
        <v/>
      </c>
      <c r="N996" s="18">
        <f>IF(L996="","",ROUND(L996-M996,2))</f>
        <v/>
      </c>
      <c r="O996" s="18">
        <f>IF(A996&amp;""="","",SUMIFS('الدفعات'!$C$6:$C$2005,'الدفعات'!$B$6:$B$2005,A996&amp;""))</f>
        <v/>
      </c>
      <c r="P996" s="18">
        <f>IF(L996="","",IF(K996="ملغي","",ROUND(L996-O996,2)))</f>
        <v/>
      </c>
      <c r="Q996" s="6">
        <f>IF(A996&amp;""="","",IF(L996="","بيانات ناقصة",IF(K996="ملغي",IF(O996&gt;0,"ملغي - يُراجع المدفوع","ملغي"),IF(P996&gt;0,IF(O996=0,"لم يدفع","دفع جزءًا"),IF(P996&lt;0,"مدفوع زيادة","مسدد")))))</f>
        <v/>
      </c>
      <c r="R996" s="19">
        <f>IF(OR(A996&amp;""="",NOT(ISNUMBER(G996))),"",G996-'الإعدادات'!$B$4)</f>
        <v/>
      </c>
      <c r="S996" s="6">
        <f>IF(OR(R996="",K996="ملغي"),"",IF(N(P996)&lt;=0,"",IF(R996&lt;0,"سافر وعليه متبقي",IF(R996&lt;='الإعدادات'!$B$5,"سفر قريب ومتبقي",""))))</f>
        <v/>
      </c>
      <c r="T996" s="19">
        <f>IF(ISNUMBER(P996),IF(P996&gt;0,COUNTIFS($P$6:$P$1005,"&gt;"&amp;P996)+COUNTIFS($P$6:P996,P996),""),"")</f>
        <v/>
      </c>
    </row>
    <row r="997">
      <c r="A997" s="5" t="n"/>
      <c r="B997" s="13" t="n"/>
      <c r="C997" s="5" t="n"/>
      <c r="D997" s="16" t="n"/>
      <c r="E997" s="5" t="n"/>
      <c r="F997" s="5" t="n"/>
      <c r="G997" s="13" t="n"/>
      <c r="H997" s="14" t="n"/>
      <c r="I997" s="17" t="n"/>
      <c r="J997" s="17" t="n"/>
      <c r="K997" s="5" t="n"/>
      <c r="L997" s="18">
        <f>IF(OR(A997&amp;""="",NOT(ISNUMBER(H997)),NOT(ISNUMBER(I997))),"",IF(K997="ملغي",0,ROUND(H997*I997,2)))</f>
        <v/>
      </c>
      <c r="M997" s="18">
        <f>IF(L997="","",IF(K997="ملغي",0,ROUND(H997*N(J997),2)))</f>
        <v/>
      </c>
      <c r="N997" s="18">
        <f>IF(L997="","",ROUND(L997-M997,2))</f>
        <v/>
      </c>
      <c r="O997" s="18">
        <f>IF(A997&amp;""="","",SUMIFS('الدفعات'!$C$6:$C$2005,'الدفعات'!$B$6:$B$2005,A997&amp;""))</f>
        <v/>
      </c>
      <c r="P997" s="18">
        <f>IF(L997="","",IF(K997="ملغي","",ROUND(L997-O997,2)))</f>
        <v/>
      </c>
      <c r="Q997" s="6">
        <f>IF(A997&amp;""="","",IF(L997="","بيانات ناقصة",IF(K997="ملغي",IF(O997&gt;0,"ملغي - يُراجع المدفوع","ملغي"),IF(P997&gt;0,IF(O997=0,"لم يدفع","دفع جزءًا"),IF(P997&lt;0,"مدفوع زيادة","مسدد")))))</f>
        <v/>
      </c>
      <c r="R997" s="19">
        <f>IF(OR(A997&amp;""="",NOT(ISNUMBER(G997))),"",G997-'الإعدادات'!$B$4)</f>
        <v/>
      </c>
      <c r="S997" s="6">
        <f>IF(OR(R997="",K997="ملغي"),"",IF(N(P997)&lt;=0,"",IF(R997&lt;0,"سافر وعليه متبقي",IF(R997&lt;='الإعدادات'!$B$5,"سفر قريب ومتبقي",""))))</f>
        <v/>
      </c>
      <c r="T997" s="19">
        <f>IF(ISNUMBER(P997),IF(P997&gt;0,COUNTIFS($P$6:$P$1005,"&gt;"&amp;P997)+COUNTIFS($P$6:P997,P997),""),"")</f>
        <v/>
      </c>
    </row>
    <row r="998">
      <c r="A998" s="5" t="n"/>
      <c r="B998" s="13" t="n"/>
      <c r="C998" s="5" t="n"/>
      <c r="D998" s="16" t="n"/>
      <c r="E998" s="5" t="n"/>
      <c r="F998" s="5" t="n"/>
      <c r="G998" s="13" t="n"/>
      <c r="H998" s="14" t="n"/>
      <c r="I998" s="17" t="n"/>
      <c r="J998" s="17" t="n"/>
      <c r="K998" s="5" t="n"/>
      <c r="L998" s="18">
        <f>IF(OR(A998&amp;""="",NOT(ISNUMBER(H998)),NOT(ISNUMBER(I998))),"",IF(K998="ملغي",0,ROUND(H998*I998,2)))</f>
        <v/>
      </c>
      <c r="M998" s="18">
        <f>IF(L998="","",IF(K998="ملغي",0,ROUND(H998*N(J998),2)))</f>
        <v/>
      </c>
      <c r="N998" s="18">
        <f>IF(L998="","",ROUND(L998-M998,2))</f>
        <v/>
      </c>
      <c r="O998" s="18">
        <f>IF(A998&amp;""="","",SUMIFS('الدفعات'!$C$6:$C$2005,'الدفعات'!$B$6:$B$2005,A998&amp;""))</f>
        <v/>
      </c>
      <c r="P998" s="18">
        <f>IF(L998="","",IF(K998="ملغي","",ROUND(L998-O998,2)))</f>
        <v/>
      </c>
      <c r="Q998" s="6">
        <f>IF(A998&amp;""="","",IF(L998="","بيانات ناقصة",IF(K998="ملغي",IF(O998&gt;0,"ملغي - يُراجع المدفوع","ملغي"),IF(P998&gt;0,IF(O998=0,"لم يدفع","دفع جزءًا"),IF(P998&lt;0,"مدفوع زيادة","مسدد")))))</f>
        <v/>
      </c>
      <c r="R998" s="19">
        <f>IF(OR(A998&amp;""="",NOT(ISNUMBER(G998))),"",G998-'الإعدادات'!$B$4)</f>
        <v/>
      </c>
      <c r="S998" s="6">
        <f>IF(OR(R998="",K998="ملغي"),"",IF(N(P998)&lt;=0,"",IF(R998&lt;0,"سافر وعليه متبقي",IF(R998&lt;='الإعدادات'!$B$5,"سفر قريب ومتبقي",""))))</f>
        <v/>
      </c>
      <c r="T998" s="19">
        <f>IF(ISNUMBER(P998),IF(P998&gt;0,COUNTIFS($P$6:$P$1005,"&gt;"&amp;P998)+COUNTIFS($P$6:P998,P998),""),"")</f>
        <v/>
      </c>
    </row>
    <row r="999">
      <c r="A999" s="5" t="n"/>
      <c r="B999" s="13" t="n"/>
      <c r="C999" s="5" t="n"/>
      <c r="D999" s="16" t="n"/>
      <c r="E999" s="5" t="n"/>
      <c r="F999" s="5" t="n"/>
      <c r="G999" s="13" t="n"/>
      <c r="H999" s="14" t="n"/>
      <c r="I999" s="17" t="n"/>
      <c r="J999" s="17" t="n"/>
      <c r="K999" s="5" t="n"/>
      <c r="L999" s="18">
        <f>IF(OR(A999&amp;""="",NOT(ISNUMBER(H999)),NOT(ISNUMBER(I999))),"",IF(K999="ملغي",0,ROUND(H999*I999,2)))</f>
        <v/>
      </c>
      <c r="M999" s="18">
        <f>IF(L999="","",IF(K999="ملغي",0,ROUND(H999*N(J999),2)))</f>
        <v/>
      </c>
      <c r="N999" s="18">
        <f>IF(L999="","",ROUND(L999-M999,2))</f>
        <v/>
      </c>
      <c r="O999" s="18">
        <f>IF(A999&amp;""="","",SUMIFS('الدفعات'!$C$6:$C$2005,'الدفعات'!$B$6:$B$2005,A999&amp;""))</f>
        <v/>
      </c>
      <c r="P999" s="18">
        <f>IF(L999="","",IF(K999="ملغي","",ROUND(L999-O999,2)))</f>
        <v/>
      </c>
      <c r="Q999" s="6">
        <f>IF(A999&amp;""="","",IF(L999="","بيانات ناقصة",IF(K999="ملغي",IF(O999&gt;0,"ملغي - يُراجع المدفوع","ملغي"),IF(P999&gt;0,IF(O999=0,"لم يدفع","دفع جزءًا"),IF(P999&lt;0,"مدفوع زيادة","مسدد")))))</f>
        <v/>
      </c>
      <c r="R999" s="19">
        <f>IF(OR(A999&amp;""="",NOT(ISNUMBER(G999))),"",G999-'الإعدادات'!$B$4)</f>
        <v/>
      </c>
      <c r="S999" s="6">
        <f>IF(OR(R999="",K999="ملغي"),"",IF(N(P999)&lt;=0,"",IF(R999&lt;0,"سافر وعليه متبقي",IF(R999&lt;='الإعدادات'!$B$5,"سفر قريب ومتبقي",""))))</f>
        <v/>
      </c>
      <c r="T999" s="19">
        <f>IF(ISNUMBER(P999),IF(P999&gt;0,COUNTIFS($P$6:$P$1005,"&gt;"&amp;P999)+COUNTIFS($P$6:P999,P999),""),"")</f>
        <v/>
      </c>
    </row>
    <row r="1000">
      <c r="A1000" s="5" t="n"/>
      <c r="B1000" s="13" t="n"/>
      <c r="C1000" s="5" t="n"/>
      <c r="D1000" s="16" t="n"/>
      <c r="E1000" s="5" t="n"/>
      <c r="F1000" s="5" t="n"/>
      <c r="G1000" s="13" t="n"/>
      <c r="H1000" s="14" t="n"/>
      <c r="I1000" s="17" t="n"/>
      <c r="J1000" s="17" t="n"/>
      <c r="K1000" s="5" t="n"/>
      <c r="L1000" s="18">
        <f>IF(OR(A1000&amp;""="",NOT(ISNUMBER(H1000)),NOT(ISNUMBER(I1000))),"",IF(K1000="ملغي",0,ROUND(H1000*I1000,2)))</f>
        <v/>
      </c>
      <c r="M1000" s="18">
        <f>IF(L1000="","",IF(K1000="ملغي",0,ROUND(H1000*N(J1000),2)))</f>
        <v/>
      </c>
      <c r="N1000" s="18">
        <f>IF(L1000="","",ROUND(L1000-M1000,2))</f>
        <v/>
      </c>
      <c r="O1000" s="18">
        <f>IF(A1000&amp;""="","",SUMIFS('الدفعات'!$C$6:$C$2005,'الدفعات'!$B$6:$B$2005,A1000&amp;""))</f>
        <v/>
      </c>
      <c r="P1000" s="18">
        <f>IF(L1000="","",IF(K1000="ملغي","",ROUND(L1000-O1000,2)))</f>
        <v/>
      </c>
      <c r="Q1000" s="6">
        <f>IF(A1000&amp;""="","",IF(L1000="","بيانات ناقصة",IF(K1000="ملغي",IF(O1000&gt;0,"ملغي - يُراجع المدفوع","ملغي"),IF(P1000&gt;0,IF(O1000=0,"لم يدفع","دفع جزءًا"),IF(P1000&lt;0,"مدفوع زيادة","مسدد")))))</f>
        <v/>
      </c>
      <c r="R1000" s="19">
        <f>IF(OR(A1000&amp;""="",NOT(ISNUMBER(G1000))),"",G1000-'الإعدادات'!$B$4)</f>
        <v/>
      </c>
      <c r="S1000" s="6">
        <f>IF(OR(R1000="",K1000="ملغي"),"",IF(N(P1000)&lt;=0,"",IF(R1000&lt;0,"سافر وعليه متبقي",IF(R1000&lt;='الإعدادات'!$B$5,"سفر قريب ومتبقي",""))))</f>
        <v/>
      </c>
      <c r="T1000" s="19">
        <f>IF(ISNUMBER(P1000),IF(P1000&gt;0,COUNTIFS($P$6:$P$1005,"&gt;"&amp;P1000)+COUNTIFS($P$6:P1000,P1000),""),"")</f>
        <v/>
      </c>
    </row>
    <row r="1001">
      <c r="A1001" s="5" t="n"/>
      <c r="B1001" s="13" t="n"/>
      <c r="C1001" s="5" t="n"/>
      <c r="D1001" s="16" t="n"/>
      <c r="E1001" s="5" t="n"/>
      <c r="F1001" s="5" t="n"/>
      <c r="G1001" s="13" t="n"/>
      <c r="H1001" s="14" t="n"/>
      <c r="I1001" s="17" t="n"/>
      <c r="J1001" s="17" t="n"/>
      <c r="K1001" s="5" t="n"/>
      <c r="L1001" s="18">
        <f>IF(OR(A1001&amp;""="",NOT(ISNUMBER(H1001)),NOT(ISNUMBER(I1001))),"",IF(K1001="ملغي",0,ROUND(H1001*I1001,2)))</f>
        <v/>
      </c>
      <c r="M1001" s="18">
        <f>IF(L1001="","",IF(K1001="ملغي",0,ROUND(H1001*N(J1001),2)))</f>
        <v/>
      </c>
      <c r="N1001" s="18">
        <f>IF(L1001="","",ROUND(L1001-M1001,2))</f>
        <v/>
      </c>
      <c r="O1001" s="18">
        <f>IF(A1001&amp;""="","",SUMIFS('الدفعات'!$C$6:$C$2005,'الدفعات'!$B$6:$B$2005,A1001&amp;""))</f>
        <v/>
      </c>
      <c r="P1001" s="18">
        <f>IF(L1001="","",IF(K1001="ملغي","",ROUND(L1001-O1001,2)))</f>
        <v/>
      </c>
      <c r="Q1001" s="6">
        <f>IF(A1001&amp;""="","",IF(L1001="","بيانات ناقصة",IF(K1001="ملغي",IF(O1001&gt;0,"ملغي - يُراجع المدفوع","ملغي"),IF(P1001&gt;0,IF(O1001=0,"لم يدفع","دفع جزءًا"),IF(P1001&lt;0,"مدفوع زيادة","مسدد")))))</f>
        <v/>
      </c>
      <c r="R1001" s="19">
        <f>IF(OR(A1001&amp;""="",NOT(ISNUMBER(G1001))),"",G1001-'الإعدادات'!$B$4)</f>
        <v/>
      </c>
      <c r="S1001" s="6">
        <f>IF(OR(R1001="",K1001="ملغي"),"",IF(N(P1001)&lt;=0,"",IF(R1001&lt;0,"سافر وعليه متبقي",IF(R1001&lt;='الإعدادات'!$B$5,"سفر قريب ومتبقي",""))))</f>
        <v/>
      </c>
      <c r="T1001" s="19">
        <f>IF(ISNUMBER(P1001),IF(P1001&gt;0,COUNTIFS($P$6:$P$1005,"&gt;"&amp;P1001)+COUNTIFS($P$6:P1001,P1001),""),"")</f>
        <v/>
      </c>
    </row>
    <row r="1002">
      <c r="A1002" s="5" t="n"/>
      <c r="B1002" s="13" t="n"/>
      <c r="C1002" s="5" t="n"/>
      <c r="D1002" s="16" t="n"/>
      <c r="E1002" s="5" t="n"/>
      <c r="F1002" s="5" t="n"/>
      <c r="G1002" s="13" t="n"/>
      <c r="H1002" s="14" t="n"/>
      <c r="I1002" s="17" t="n"/>
      <c r="J1002" s="17" t="n"/>
      <c r="K1002" s="5" t="n"/>
      <c r="L1002" s="18">
        <f>IF(OR(A1002&amp;""="",NOT(ISNUMBER(H1002)),NOT(ISNUMBER(I1002))),"",IF(K1002="ملغي",0,ROUND(H1002*I1002,2)))</f>
        <v/>
      </c>
      <c r="M1002" s="18">
        <f>IF(L1002="","",IF(K1002="ملغي",0,ROUND(H1002*N(J1002),2)))</f>
        <v/>
      </c>
      <c r="N1002" s="18">
        <f>IF(L1002="","",ROUND(L1002-M1002,2))</f>
        <v/>
      </c>
      <c r="O1002" s="18">
        <f>IF(A1002&amp;""="","",SUMIFS('الدفعات'!$C$6:$C$2005,'الدفعات'!$B$6:$B$2005,A1002&amp;""))</f>
        <v/>
      </c>
      <c r="P1002" s="18">
        <f>IF(L1002="","",IF(K1002="ملغي","",ROUND(L1002-O1002,2)))</f>
        <v/>
      </c>
      <c r="Q1002" s="6">
        <f>IF(A1002&amp;""="","",IF(L1002="","بيانات ناقصة",IF(K1002="ملغي",IF(O1002&gt;0,"ملغي - يُراجع المدفوع","ملغي"),IF(P1002&gt;0,IF(O1002=0,"لم يدفع","دفع جزءًا"),IF(P1002&lt;0,"مدفوع زيادة","مسدد")))))</f>
        <v/>
      </c>
      <c r="R1002" s="19">
        <f>IF(OR(A1002&amp;""="",NOT(ISNUMBER(G1002))),"",G1002-'الإعدادات'!$B$4)</f>
        <v/>
      </c>
      <c r="S1002" s="6">
        <f>IF(OR(R1002="",K1002="ملغي"),"",IF(N(P1002)&lt;=0,"",IF(R1002&lt;0,"سافر وعليه متبقي",IF(R1002&lt;='الإعدادات'!$B$5,"سفر قريب ومتبقي",""))))</f>
        <v/>
      </c>
      <c r="T1002" s="19">
        <f>IF(ISNUMBER(P1002),IF(P1002&gt;0,COUNTIFS($P$6:$P$1005,"&gt;"&amp;P1002)+COUNTIFS($P$6:P1002,P1002),""),"")</f>
        <v/>
      </c>
    </row>
    <row r="1003">
      <c r="A1003" s="5" t="n"/>
      <c r="B1003" s="13" t="n"/>
      <c r="C1003" s="5" t="n"/>
      <c r="D1003" s="16" t="n"/>
      <c r="E1003" s="5" t="n"/>
      <c r="F1003" s="5" t="n"/>
      <c r="G1003" s="13" t="n"/>
      <c r="H1003" s="14" t="n"/>
      <c r="I1003" s="17" t="n"/>
      <c r="J1003" s="17" t="n"/>
      <c r="K1003" s="5" t="n"/>
      <c r="L1003" s="18">
        <f>IF(OR(A1003&amp;""="",NOT(ISNUMBER(H1003)),NOT(ISNUMBER(I1003))),"",IF(K1003="ملغي",0,ROUND(H1003*I1003,2)))</f>
        <v/>
      </c>
      <c r="M1003" s="18">
        <f>IF(L1003="","",IF(K1003="ملغي",0,ROUND(H1003*N(J1003),2)))</f>
        <v/>
      </c>
      <c r="N1003" s="18">
        <f>IF(L1003="","",ROUND(L1003-M1003,2))</f>
        <v/>
      </c>
      <c r="O1003" s="18">
        <f>IF(A1003&amp;""="","",SUMIFS('الدفعات'!$C$6:$C$2005,'الدفعات'!$B$6:$B$2005,A1003&amp;""))</f>
        <v/>
      </c>
      <c r="P1003" s="18">
        <f>IF(L1003="","",IF(K1003="ملغي","",ROUND(L1003-O1003,2)))</f>
        <v/>
      </c>
      <c r="Q1003" s="6">
        <f>IF(A1003&amp;""="","",IF(L1003="","بيانات ناقصة",IF(K1003="ملغي",IF(O1003&gt;0,"ملغي - يُراجع المدفوع","ملغي"),IF(P1003&gt;0,IF(O1003=0,"لم يدفع","دفع جزءًا"),IF(P1003&lt;0,"مدفوع زيادة","مسدد")))))</f>
        <v/>
      </c>
      <c r="R1003" s="19">
        <f>IF(OR(A1003&amp;""="",NOT(ISNUMBER(G1003))),"",G1003-'الإعدادات'!$B$4)</f>
        <v/>
      </c>
      <c r="S1003" s="6">
        <f>IF(OR(R1003="",K1003="ملغي"),"",IF(N(P1003)&lt;=0,"",IF(R1003&lt;0,"سافر وعليه متبقي",IF(R1003&lt;='الإعدادات'!$B$5,"سفر قريب ومتبقي",""))))</f>
        <v/>
      </c>
      <c r="T1003" s="19">
        <f>IF(ISNUMBER(P1003),IF(P1003&gt;0,COUNTIFS($P$6:$P$1005,"&gt;"&amp;P1003)+COUNTIFS($P$6:P1003,P1003),""),"")</f>
        <v/>
      </c>
    </row>
    <row r="1004">
      <c r="A1004" s="5" t="n"/>
      <c r="B1004" s="13" t="n"/>
      <c r="C1004" s="5" t="n"/>
      <c r="D1004" s="16" t="n"/>
      <c r="E1004" s="5" t="n"/>
      <c r="F1004" s="5" t="n"/>
      <c r="G1004" s="13" t="n"/>
      <c r="H1004" s="14" t="n"/>
      <c r="I1004" s="17" t="n"/>
      <c r="J1004" s="17" t="n"/>
      <c r="K1004" s="5" t="n"/>
      <c r="L1004" s="18">
        <f>IF(OR(A1004&amp;""="",NOT(ISNUMBER(H1004)),NOT(ISNUMBER(I1004))),"",IF(K1004="ملغي",0,ROUND(H1004*I1004,2)))</f>
        <v/>
      </c>
      <c r="M1004" s="18">
        <f>IF(L1004="","",IF(K1004="ملغي",0,ROUND(H1004*N(J1004),2)))</f>
        <v/>
      </c>
      <c r="N1004" s="18">
        <f>IF(L1004="","",ROUND(L1004-M1004,2))</f>
        <v/>
      </c>
      <c r="O1004" s="18">
        <f>IF(A1004&amp;""="","",SUMIFS('الدفعات'!$C$6:$C$2005,'الدفعات'!$B$6:$B$2005,A1004&amp;""))</f>
        <v/>
      </c>
      <c r="P1004" s="18">
        <f>IF(L1004="","",IF(K1004="ملغي","",ROUND(L1004-O1004,2)))</f>
        <v/>
      </c>
      <c r="Q1004" s="6">
        <f>IF(A1004&amp;""="","",IF(L1004="","بيانات ناقصة",IF(K1004="ملغي",IF(O1004&gt;0,"ملغي - يُراجع المدفوع","ملغي"),IF(P1004&gt;0,IF(O1004=0,"لم يدفع","دفع جزءًا"),IF(P1004&lt;0,"مدفوع زيادة","مسدد")))))</f>
        <v/>
      </c>
      <c r="R1004" s="19">
        <f>IF(OR(A1004&amp;""="",NOT(ISNUMBER(G1004))),"",G1004-'الإعدادات'!$B$4)</f>
        <v/>
      </c>
      <c r="S1004" s="6">
        <f>IF(OR(R1004="",K1004="ملغي"),"",IF(N(P1004)&lt;=0,"",IF(R1004&lt;0,"سافر وعليه متبقي",IF(R1004&lt;='الإعدادات'!$B$5,"سفر قريب ومتبقي",""))))</f>
        <v/>
      </c>
      <c r="T1004" s="19">
        <f>IF(ISNUMBER(P1004),IF(P1004&gt;0,COUNTIFS($P$6:$P$1005,"&gt;"&amp;P1004)+COUNTIFS($P$6:P1004,P1004),""),"")</f>
        <v/>
      </c>
    </row>
    <row r="1005">
      <c r="A1005" s="5" t="n"/>
      <c r="B1005" s="13" t="n"/>
      <c r="C1005" s="5" t="n"/>
      <c r="D1005" s="16" t="n"/>
      <c r="E1005" s="5" t="n"/>
      <c r="F1005" s="5" t="n"/>
      <c r="G1005" s="13" t="n"/>
      <c r="H1005" s="14" t="n"/>
      <c r="I1005" s="17" t="n"/>
      <c r="J1005" s="17" t="n"/>
      <c r="K1005" s="5" t="n"/>
      <c r="L1005" s="18">
        <f>IF(OR(A1005&amp;""="",NOT(ISNUMBER(H1005)),NOT(ISNUMBER(I1005))),"",IF(K1005="ملغي",0,ROUND(H1005*I1005,2)))</f>
        <v/>
      </c>
      <c r="M1005" s="18">
        <f>IF(L1005="","",IF(K1005="ملغي",0,ROUND(H1005*N(J1005),2)))</f>
        <v/>
      </c>
      <c r="N1005" s="18">
        <f>IF(L1005="","",ROUND(L1005-M1005,2))</f>
        <v/>
      </c>
      <c r="O1005" s="18">
        <f>IF(A1005&amp;""="","",SUMIFS('الدفعات'!$C$6:$C$2005,'الدفعات'!$B$6:$B$2005,A1005&amp;""))</f>
        <v/>
      </c>
      <c r="P1005" s="18">
        <f>IF(L1005="","",IF(K1005="ملغي","",ROUND(L1005-O1005,2)))</f>
        <v/>
      </c>
      <c r="Q1005" s="6">
        <f>IF(A1005&amp;""="","",IF(L1005="","بيانات ناقصة",IF(K1005="ملغي",IF(O1005&gt;0,"ملغي - يُراجع المدفوع","ملغي"),IF(P1005&gt;0,IF(O1005=0,"لم يدفع","دفع جزءًا"),IF(P1005&lt;0,"مدفوع زيادة","مسدد")))))</f>
        <v/>
      </c>
      <c r="R1005" s="19">
        <f>IF(OR(A1005&amp;""="",NOT(ISNUMBER(G1005))),"",G1005-'الإعدادات'!$B$4)</f>
        <v/>
      </c>
      <c r="S1005" s="6">
        <f>IF(OR(R1005="",K1005="ملغي"),"",IF(N(P1005)&lt;=0,"",IF(R1005&lt;0,"سافر وعليه متبقي",IF(R1005&lt;='الإعدادات'!$B$5,"سفر قريب ومتبقي",""))))</f>
        <v/>
      </c>
      <c r="T1005" s="19">
        <f>IF(ISNUMBER(P1005),IF(P1005&gt;0,COUNTIFS($P$6:$P$1005,"&gt;"&amp;P1005)+COUNTIFS($P$6:P1005,P1005),""),"")</f>
        <v/>
      </c>
    </row>
  </sheetData>
  <autoFilter ref="A5:T1005"/>
  <mergeCells count="2">
    <mergeCell ref="A1:T1"/>
    <mergeCell ref="A2:T2"/>
  </mergeCells>
  <conditionalFormatting sqref="A6:T1005">
    <cfRule type="expression" priority="1" dxfId="0">
      <formula>$K6="ملغي"</formula>
    </cfRule>
  </conditionalFormatting>
  <conditionalFormatting sqref="Q6:Q1005">
    <cfRule type="expression" priority="2" dxfId="1">
      <formula>$Q6="مسدد"</formula>
    </cfRule>
    <cfRule type="expression" priority="3" dxfId="2">
      <formula>OR($Q6="لم يدفع",$Q6="دفع جزءًا")</formula>
    </cfRule>
  </conditionalFormatting>
  <conditionalFormatting sqref="S6:S1005">
    <cfRule type="expression" priority="4" dxfId="3">
      <formula>$S6="سافر وعليه متبقي"</formula>
    </cfRule>
    <cfRule type="expression" priority="5" dxfId="2">
      <formula>$S6="سفر قريب ومتبقي"</formula>
    </cfRule>
  </conditionalFormatting>
  <dataValidations count="2">
    <dataValidation sqref="E6:E1005" showDropDown="0" showInputMessage="0" showErrorMessage="0" allowBlank="1" type="list">
      <formula1>='الإعدادات'!$A$8:$A$12</formula1>
    </dataValidation>
    <dataValidation sqref="K6:K1005" showDropDown="0" showInputMessage="0" showErrorMessage="0" allowBlank="1" type="list">
      <formula1>"مؤكد,معلق,ملغي"</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G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4" customWidth="1" min="3" max="3"/>
    <col width="18" customWidth="1" min="4" max="4"/>
    <col width="28" customWidth="1" min="5" max="5"/>
    <col width="22" customWidth="1" min="6" max="6"/>
    <col width="16" customWidth="1" min="7" max="7"/>
  </cols>
  <sheetData>
    <row r="1" ht="26" customHeight="1">
      <c r="A1" s="10" t="inlineStr">
        <is>
          <t>شيت حجوزات وكالة السفر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التاريخ</t>
        </is>
      </c>
      <c r="B5" s="15" t="inlineStr">
        <is>
          <t>رقم الحجز</t>
        </is>
      </c>
      <c r="C5" s="15" t="inlineStr">
        <is>
          <t>المبلغ</t>
        </is>
      </c>
      <c r="D5" s="15" t="inlineStr">
        <is>
          <t>طريقة الدفع</t>
        </is>
      </c>
      <c r="E5" s="15" t="inlineStr">
        <is>
          <t>ملاحظة</t>
        </is>
      </c>
      <c r="F5" s="15" t="inlineStr">
        <is>
          <t>العميل</t>
        </is>
      </c>
      <c r="G5" s="15" t="inlineStr">
        <is>
          <t>تنبيه</t>
        </is>
      </c>
    </row>
    <row r="6">
      <c r="A6" s="13" t="n">
        <v>46218</v>
      </c>
      <c r="B6" s="5" t="inlineStr">
        <is>
          <t>BK005</t>
        </is>
      </c>
      <c r="C6" s="17" t="n">
        <v>7000</v>
      </c>
      <c r="D6" s="5" t="inlineStr">
        <is>
          <t>نقدًا</t>
        </is>
      </c>
      <c r="E6" s="5" t="n"/>
      <c r="F6" s="6">
        <f>IF(B6&amp;""="","",IFERROR(INDEX('الحجوزات'!$C$6:$C$1005,MATCH(B6&amp;"",'الحجوزات'!$A$6:$A$1005,0))&amp;"",""))</f>
        <v/>
      </c>
      <c r="G6" s="6">
        <f>IF(B6&amp;""="","",IF(ISNA(MATCH(B6&amp;"",'الحجوزات'!$A$6:$A$1005,0)),"رقم غير موجود",IF(NOT(ISNUMBER(A6)),"بدون تاريخ","")))</f>
        <v/>
      </c>
    </row>
    <row r="7">
      <c r="A7" s="13" t="n">
        <v>46244</v>
      </c>
      <c r="B7" s="5" t="inlineStr">
        <is>
          <t>BK001</t>
        </is>
      </c>
      <c r="C7" s="17" t="n">
        <v>20000</v>
      </c>
      <c r="D7" s="5" t="inlineStr">
        <is>
          <t>تحويل بنكي</t>
        </is>
      </c>
      <c r="E7" s="5" t="n"/>
      <c r="F7" s="6">
        <f>IF(B7&amp;""="","",IFERROR(INDEX('الحجوزات'!$C$6:$C$1005,MATCH(B7&amp;"",'الحجوزات'!$A$6:$A$1005,0))&amp;"",""))</f>
        <v/>
      </c>
      <c r="G7" s="6">
        <f>IF(B7&amp;""="","",IF(ISNA(MATCH(B7&amp;"",'الحجوزات'!$A$6:$A$1005,0)),"رقم غير موجود",IF(NOT(ISNUMBER(A7)),"بدون تاريخ","")))</f>
        <v/>
      </c>
    </row>
    <row r="8">
      <c r="A8" s="13" t="n">
        <v>46264</v>
      </c>
      <c r="B8" s="5" t="inlineStr">
        <is>
          <t>BK005</t>
        </is>
      </c>
      <c r="C8" s="17" t="n">
        <v>5000</v>
      </c>
      <c r="D8" s="5" t="inlineStr">
        <is>
          <t>نقدًا</t>
        </is>
      </c>
      <c r="E8" s="5" t="n"/>
      <c r="F8" s="6">
        <f>IF(B8&amp;""="","",IFERROR(INDEX('الحجوزات'!$C$6:$C$1005,MATCH(B8&amp;"",'الحجوزات'!$A$6:$A$1005,0))&amp;"",""))</f>
        <v/>
      </c>
      <c r="G8" s="6">
        <f>IF(B8&amp;""="","",IF(ISNA(MATCH(B8&amp;"",'الحجوزات'!$A$6:$A$1005,0)),"رقم غير موجود",IF(NOT(ISNUMBER(A8)),"بدون تاريخ","")))</f>
        <v/>
      </c>
    </row>
    <row r="9">
      <c r="A9" s="13" t="n">
        <v>46270</v>
      </c>
      <c r="B9" s="5" t="inlineStr">
        <is>
          <t>BK002</t>
        </is>
      </c>
      <c r="C9" s="17" t="n">
        <v>9000</v>
      </c>
      <c r="D9" s="5" t="inlineStr">
        <is>
          <t>نقدًا</t>
        </is>
      </c>
      <c r="E9" s="5" t="n"/>
      <c r="F9" s="6">
        <f>IF(B9&amp;""="","",IFERROR(INDEX('الحجوزات'!$C$6:$C$1005,MATCH(B9&amp;"",'الحجوزات'!$A$6:$A$1005,0))&amp;"",""))</f>
        <v/>
      </c>
      <c r="G9" s="6">
        <f>IF(B9&amp;""="","",IF(ISNA(MATCH(B9&amp;"",'الحجوزات'!$A$6:$A$1005,0)),"رقم غير موجود",IF(NOT(ISNUMBER(A9)),"بدون تاريخ","")))</f>
        <v/>
      </c>
    </row>
    <row r="10">
      <c r="A10" s="13" t="n">
        <v>46277</v>
      </c>
      <c r="B10" s="5" t="inlineStr">
        <is>
          <t>BK007</t>
        </is>
      </c>
      <c r="C10" s="17" t="n">
        <v>5000</v>
      </c>
      <c r="D10" s="5" t="inlineStr">
        <is>
          <t>نقدًا</t>
        </is>
      </c>
      <c r="E10" s="5" t="n"/>
      <c r="F10" s="6">
        <f>IF(B10&amp;""="","",IFERROR(INDEX('الحجوزات'!$C$6:$C$1005,MATCH(B10&amp;"",'الحجوزات'!$A$6:$A$1005,0))&amp;"",""))</f>
        <v/>
      </c>
      <c r="G10" s="6">
        <f>IF(B10&amp;""="","",IF(ISNA(MATCH(B10&amp;"",'الحجوزات'!$A$6:$A$1005,0)),"رقم غير موجود",IF(NOT(ISNUMBER(A10)),"بدون تاريخ","")))</f>
        <v/>
      </c>
    </row>
    <row r="11">
      <c r="A11" s="13" t="n">
        <v>46280</v>
      </c>
      <c r="B11" s="5" t="inlineStr">
        <is>
          <t>BK001</t>
        </is>
      </c>
      <c r="C11" s="17" t="n">
        <v>20000</v>
      </c>
      <c r="D11" s="5" t="inlineStr">
        <is>
          <t>تحويل بنكي</t>
        </is>
      </c>
      <c r="E11" s="5" t="n"/>
      <c r="F11" s="6">
        <f>IF(B11&amp;""="","",IFERROR(INDEX('الحجوزات'!$C$6:$C$1005,MATCH(B11&amp;"",'الحجوزات'!$A$6:$A$1005,0))&amp;"",""))</f>
        <v/>
      </c>
      <c r="G11" s="6">
        <f>IF(B11&amp;""="","",IF(ISNA(MATCH(B11&amp;"",'الحجوزات'!$A$6:$A$1005,0)),"رقم غير موجود",IF(NOT(ISNUMBER(A11)),"بدون تاريخ","")))</f>
        <v/>
      </c>
    </row>
    <row r="12">
      <c r="A12" s="13" t="n">
        <v>46285</v>
      </c>
      <c r="B12" s="5" t="inlineStr">
        <is>
          <t>BK003</t>
        </is>
      </c>
      <c r="C12" s="17" t="n">
        <v>15000</v>
      </c>
      <c r="D12" s="5" t="inlineStr">
        <is>
          <t>تحويل بنكي</t>
        </is>
      </c>
      <c r="E12" s="5" t="n"/>
      <c r="F12" s="6">
        <f>IF(B12&amp;""="","",IFERROR(INDEX('الحجوزات'!$C$6:$C$1005,MATCH(B12&amp;"",'الحجوزات'!$A$6:$A$1005,0))&amp;"",""))</f>
        <v/>
      </c>
      <c r="G12" s="6">
        <f>IF(B12&amp;""="","",IF(ISNA(MATCH(B12&amp;"",'الحجوزات'!$A$6:$A$1005,0)),"رقم غير موجود",IF(NOT(ISNUMBER(A12)),"بدون تاريخ","")))</f>
        <v/>
      </c>
    </row>
    <row r="13">
      <c r="A13" s="13" t="n">
        <v>46296</v>
      </c>
      <c r="B13" s="5" t="inlineStr">
        <is>
          <t>BK004</t>
        </is>
      </c>
      <c r="C13" s="17" t="n">
        <v>14500</v>
      </c>
      <c r="D13" s="5" t="inlineStr">
        <is>
          <t>نقدًا</t>
        </is>
      </c>
      <c r="E13" s="5" t="n"/>
      <c r="F13" s="6">
        <f>IF(B13&amp;""="","",IFERROR(INDEX('الحجوزات'!$C$6:$C$1005,MATCH(B13&amp;"",'الحجوزات'!$A$6:$A$1005,0))&amp;"",""))</f>
        <v/>
      </c>
      <c r="G13" s="6">
        <f>IF(B13&amp;""="","",IF(ISNA(MATCH(B13&amp;"",'الحجوزات'!$A$6:$A$1005,0)),"رقم غير موجود",IF(NOT(ISNUMBER(A13)),"بدون تاريخ","")))</f>
        <v/>
      </c>
    </row>
    <row r="14">
      <c r="A14" s="13" t="n">
        <v>46305</v>
      </c>
      <c r="B14" s="5" t="inlineStr">
        <is>
          <t>BK002</t>
        </is>
      </c>
      <c r="C14" s="17" t="n">
        <v>3000</v>
      </c>
      <c r="D14" s="5" t="inlineStr">
        <is>
          <t>محفظة إلكترونية</t>
        </is>
      </c>
      <c r="E14" s="5" t="n"/>
      <c r="F14" s="6">
        <f>IF(B14&amp;""="","",IFERROR(INDEX('الحجوزات'!$C$6:$C$1005,MATCH(B14&amp;"",'الحجوزات'!$A$6:$A$1005,0))&amp;"",""))</f>
        <v/>
      </c>
      <c r="G14" s="6">
        <f>IF(B14&amp;""="","",IF(ISNA(MATCH(B14&amp;"",'الحجوزات'!$A$6:$A$1005,0)),"رقم غير موجود",IF(NOT(ISNUMBER(A14)),"بدون تاريخ","")))</f>
        <v/>
      </c>
    </row>
    <row r="15">
      <c r="A15" s="13" t="n">
        <v>46313</v>
      </c>
      <c r="B15" s="5" t="inlineStr">
        <is>
          <t>BK008</t>
        </is>
      </c>
      <c r="C15" s="17" t="n">
        <v>25000</v>
      </c>
      <c r="D15" s="5" t="inlineStr">
        <is>
          <t>تحويل بنكي</t>
        </is>
      </c>
      <c r="E15" s="5" t="n"/>
      <c r="F15" s="6">
        <f>IF(B15&amp;""="","",IFERROR(INDEX('الحجوزات'!$C$6:$C$1005,MATCH(B15&amp;"",'الحجوزات'!$A$6:$A$1005,0))&amp;"",""))</f>
        <v/>
      </c>
      <c r="G15" s="6">
        <f>IF(B15&amp;""="","",IF(ISNA(MATCH(B15&amp;"",'الحجوزات'!$A$6:$A$1005,0)),"رقم غير موجود",IF(NOT(ISNUMBER(A15)),"بدون تاريخ","")))</f>
        <v/>
      </c>
    </row>
    <row r="16">
      <c r="A16" s="13" t="n">
        <v>46315</v>
      </c>
      <c r="B16" s="5" t="inlineStr">
        <is>
          <t>BK001</t>
        </is>
      </c>
      <c r="C16" s="17" t="n">
        <v>16000</v>
      </c>
      <c r="D16" s="5" t="inlineStr">
        <is>
          <t>نقدًا</t>
        </is>
      </c>
      <c r="E16" s="5" t="n"/>
      <c r="F16" s="6">
        <f>IF(B16&amp;""="","",IFERROR(INDEX('الحجوزات'!$C$6:$C$1005,MATCH(B16&amp;"",'الحجوزات'!$A$6:$A$1005,0))&amp;"",""))</f>
        <v/>
      </c>
      <c r="G16" s="6">
        <f>IF(B16&amp;""="","",IF(ISNA(MATCH(B16&amp;"",'الحجوزات'!$A$6:$A$1005,0)),"رقم غير موجود",IF(NOT(ISNUMBER(A16)),"بدون تاريخ","")))</f>
        <v/>
      </c>
    </row>
    <row r="17">
      <c r="A17" s="13" t="n">
        <v>46320</v>
      </c>
      <c r="B17" s="5" t="inlineStr">
        <is>
          <t>BK009</t>
        </is>
      </c>
      <c r="C17" s="17" t="n">
        <v>30000</v>
      </c>
      <c r="D17" s="5" t="inlineStr">
        <is>
          <t>تحويل بنكي</t>
        </is>
      </c>
      <c r="E17" s="5" t="n"/>
      <c r="F17" s="6">
        <f>IF(B17&amp;""="","",IFERROR(INDEX('الحجوزات'!$C$6:$C$1005,MATCH(B17&amp;"",'الحجوزات'!$A$6:$A$1005,0))&amp;"",""))</f>
        <v/>
      </c>
      <c r="G17" s="6">
        <f>IF(B17&amp;""="","",IF(ISNA(MATCH(B17&amp;"",'الحجوزات'!$A$6:$A$1005,0)),"رقم غير موجود",IF(NOT(ISNUMBER(A17)),"بدون تاريخ","")))</f>
        <v/>
      </c>
    </row>
    <row r="18">
      <c r="A18" s="13" t="n">
        <v>46323</v>
      </c>
      <c r="B18" s="5" t="inlineStr">
        <is>
          <t>BK099</t>
        </is>
      </c>
      <c r="C18" s="17" t="n">
        <v>500</v>
      </c>
      <c r="D18" s="5" t="inlineStr">
        <is>
          <t>نقدًا</t>
        </is>
      </c>
      <c r="E18" s="5" t="n"/>
      <c r="F18" s="6">
        <f>IF(B18&amp;""="","",IFERROR(INDEX('الحجوزات'!$C$6:$C$1005,MATCH(B18&amp;"",'الحجوزات'!$A$6:$A$1005,0))&amp;"",""))</f>
        <v/>
      </c>
      <c r="G18" s="6">
        <f>IF(B18&amp;""="","",IF(ISNA(MATCH(B18&amp;"",'الحجوزات'!$A$6:$A$1005,0)),"رقم غير موجود",IF(NOT(ISNUMBER(A18)),"بدون تاريخ","")))</f>
        <v/>
      </c>
    </row>
    <row r="19">
      <c r="A19" s="13" t="n">
        <v>46325</v>
      </c>
      <c r="B19" s="5" t="inlineStr">
        <is>
          <t>BK008</t>
        </is>
      </c>
      <c r="C19" s="17" t="n">
        <v>20000</v>
      </c>
      <c r="D19" s="5" t="inlineStr">
        <is>
          <t>تحويل بنكي</t>
        </is>
      </c>
      <c r="E19" s="5" t="n"/>
      <c r="F19" s="6">
        <f>IF(B19&amp;""="","",IFERROR(INDEX('الحجوزات'!$C$6:$C$1005,MATCH(B19&amp;"",'الحجوزات'!$A$6:$A$1005,0))&amp;"",""))</f>
        <v/>
      </c>
      <c r="G19" s="6">
        <f>IF(B19&amp;""="","",IF(ISNA(MATCH(B19&amp;"",'الحجوزات'!$A$6:$A$1005,0)),"رقم غير موجود",IF(NOT(ISNUMBER(A19)),"بدون تاريخ","")))</f>
        <v/>
      </c>
    </row>
    <row r="20">
      <c r="A20" s="13" t="n"/>
      <c r="B20" s="5" t="n"/>
      <c r="C20" s="17" t="n"/>
      <c r="D20" s="5" t="n"/>
      <c r="E20" s="5" t="n"/>
      <c r="F20" s="6">
        <f>IF(B20&amp;""="","",IFERROR(INDEX('الحجوزات'!$C$6:$C$1005,MATCH(B20&amp;"",'الحجوزات'!$A$6:$A$1005,0))&amp;"",""))</f>
        <v/>
      </c>
      <c r="G20" s="6">
        <f>IF(B20&amp;""="","",IF(ISNA(MATCH(B20&amp;"",'الحجوزات'!$A$6:$A$1005,0)),"رقم غير موجود",IF(NOT(ISNUMBER(A20)),"بدون تاريخ","")))</f>
        <v/>
      </c>
    </row>
    <row r="21">
      <c r="A21" s="13" t="n"/>
      <c r="B21" s="5" t="n"/>
      <c r="C21" s="17" t="n"/>
      <c r="D21" s="5" t="n"/>
      <c r="E21" s="5" t="n"/>
      <c r="F21" s="6">
        <f>IF(B21&amp;""="","",IFERROR(INDEX('الحجوزات'!$C$6:$C$1005,MATCH(B21&amp;"",'الحجوزات'!$A$6:$A$1005,0))&amp;"",""))</f>
        <v/>
      </c>
      <c r="G21" s="6">
        <f>IF(B21&amp;""="","",IF(ISNA(MATCH(B21&amp;"",'الحجوزات'!$A$6:$A$1005,0)),"رقم غير موجود",IF(NOT(ISNUMBER(A21)),"بدون تاريخ","")))</f>
        <v/>
      </c>
    </row>
    <row r="22">
      <c r="A22" s="13" t="n"/>
      <c r="B22" s="5" t="n"/>
      <c r="C22" s="17" t="n"/>
      <c r="D22" s="5" t="n"/>
      <c r="E22" s="5" t="n"/>
      <c r="F22" s="6">
        <f>IF(B22&amp;""="","",IFERROR(INDEX('الحجوزات'!$C$6:$C$1005,MATCH(B22&amp;"",'الحجوزات'!$A$6:$A$1005,0))&amp;"",""))</f>
        <v/>
      </c>
      <c r="G22" s="6">
        <f>IF(B22&amp;""="","",IF(ISNA(MATCH(B22&amp;"",'الحجوزات'!$A$6:$A$1005,0)),"رقم غير موجود",IF(NOT(ISNUMBER(A22)),"بدون تاريخ","")))</f>
        <v/>
      </c>
    </row>
    <row r="23">
      <c r="A23" s="13" t="n"/>
      <c r="B23" s="5" t="n"/>
      <c r="C23" s="17" t="n"/>
      <c r="D23" s="5" t="n"/>
      <c r="E23" s="5" t="n"/>
      <c r="F23" s="6">
        <f>IF(B23&amp;""="","",IFERROR(INDEX('الحجوزات'!$C$6:$C$1005,MATCH(B23&amp;"",'الحجوزات'!$A$6:$A$1005,0))&amp;"",""))</f>
        <v/>
      </c>
      <c r="G23" s="6">
        <f>IF(B23&amp;""="","",IF(ISNA(MATCH(B23&amp;"",'الحجوزات'!$A$6:$A$1005,0)),"رقم غير موجود",IF(NOT(ISNUMBER(A23)),"بدون تاريخ","")))</f>
        <v/>
      </c>
    </row>
    <row r="24">
      <c r="A24" s="13" t="n"/>
      <c r="B24" s="5" t="n"/>
      <c r="C24" s="17" t="n"/>
      <c r="D24" s="5" t="n"/>
      <c r="E24" s="5" t="n"/>
      <c r="F24" s="6">
        <f>IF(B24&amp;""="","",IFERROR(INDEX('الحجوزات'!$C$6:$C$1005,MATCH(B24&amp;"",'الحجوزات'!$A$6:$A$1005,0))&amp;"",""))</f>
        <v/>
      </c>
      <c r="G24" s="6">
        <f>IF(B24&amp;""="","",IF(ISNA(MATCH(B24&amp;"",'الحجوزات'!$A$6:$A$1005,0)),"رقم غير موجود",IF(NOT(ISNUMBER(A24)),"بدون تاريخ","")))</f>
        <v/>
      </c>
    </row>
    <row r="25">
      <c r="A25" s="13" t="n"/>
      <c r="B25" s="5" t="n"/>
      <c r="C25" s="17" t="n"/>
      <c r="D25" s="5" t="n"/>
      <c r="E25" s="5" t="n"/>
      <c r="F25" s="6">
        <f>IF(B25&amp;""="","",IFERROR(INDEX('الحجوزات'!$C$6:$C$1005,MATCH(B25&amp;"",'الحجوزات'!$A$6:$A$1005,0))&amp;"",""))</f>
        <v/>
      </c>
      <c r="G25" s="6">
        <f>IF(B25&amp;""="","",IF(ISNA(MATCH(B25&amp;"",'الحجوزات'!$A$6:$A$1005,0)),"رقم غير موجود",IF(NOT(ISNUMBER(A25)),"بدون تاريخ","")))</f>
        <v/>
      </c>
    </row>
    <row r="26">
      <c r="A26" s="13" t="n"/>
      <c r="B26" s="5" t="n"/>
      <c r="C26" s="17" t="n"/>
      <c r="D26" s="5" t="n"/>
      <c r="E26" s="5" t="n"/>
      <c r="F26" s="6">
        <f>IF(B26&amp;""="","",IFERROR(INDEX('الحجوزات'!$C$6:$C$1005,MATCH(B26&amp;"",'الحجوزات'!$A$6:$A$1005,0))&amp;"",""))</f>
        <v/>
      </c>
      <c r="G26" s="6">
        <f>IF(B26&amp;""="","",IF(ISNA(MATCH(B26&amp;"",'الحجوزات'!$A$6:$A$1005,0)),"رقم غير موجود",IF(NOT(ISNUMBER(A26)),"بدون تاريخ","")))</f>
        <v/>
      </c>
    </row>
    <row r="27">
      <c r="A27" s="13" t="n"/>
      <c r="B27" s="5" t="n"/>
      <c r="C27" s="17" t="n"/>
      <c r="D27" s="5" t="n"/>
      <c r="E27" s="5" t="n"/>
      <c r="F27" s="6">
        <f>IF(B27&amp;""="","",IFERROR(INDEX('الحجوزات'!$C$6:$C$1005,MATCH(B27&amp;"",'الحجوزات'!$A$6:$A$1005,0))&amp;"",""))</f>
        <v/>
      </c>
      <c r="G27" s="6">
        <f>IF(B27&amp;""="","",IF(ISNA(MATCH(B27&amp;"",'الحجوزات'!$A$6:$A$1005,0)),"رقم غير موجود",IF(NOT(ISNUMBER(A27)),"بدون تاريخ","")))</f>
        <v/>
      </c>
    </row>
    <row r="28">
      <c r="A28" s="13" t="n"/>
      <c r="B28" s="5" t="n"/>
      <c r="C28" s="17" t="n"/>
      <c r="D28" s="5" t="n"/>
      <c r="E28" s="5" t="n"/>
      <c r="F28" s="6">
        <f>IF(B28&amp;""="","",IFERROR(INDEX('الحجوزات'!$C$6:$C$1005,MATCH(B28&amp;"",'الحجوزات'!$A$6:$A$1005,0))&amp;"",""))</f>
        <v/>
      </c>
      <c r="G28" s="6">
        <f>IF(B28&amp;""="","",IF(ISNA(MATCH(B28&amp;"",'الحجوزات'!$A$6:$A$1005,0)),"رقم غير موجود",IF(NOT(ISNUMBER(A28)),"بدون تاريخ","")))</f>
        <v/>
      </c>
    </row>
    <row r="29">
      <c r="A29" s="13" t="n"/>
      <c r="B29" s="5" t="n"/>
      <c r="C29" s="17" t="n"/>
      <c r="D29" s="5" t="n"/>
      <c r="E29" s="5" t="n"/>
      <c r="F29" s="6">
        <f>IF(B29&amp;""="","",IFERROR(INDEX('الحجوزات'!$C$6:$C$1005,MATCH(B29&amp;"",'الحجوزات'!$A$6:$A$1005,0))&amp;"",""))</f>
        <v/>
      </c>
      <c r="G29" s="6">
        <f>IF(B29&amp;""="","",IF(ISNA(MATCH(B29&amp;"",'الحجوزات'!$A$6:$A$1005,0)),"رقم غير موجود",IF(NOT(ISNUMBER(A29)),"بدون تاريخ","")))</f>
        <v/>
      </c>
    </row>
    <row r="30">
      <c r="A30" s="13" t="n"/>
      <c r="B30" s="5" t="n"/>
      <c r="C30" s="17" t="n"/>
      <c r="D30" s="5" t="n"/>
      <c r="E30" s="5" t="n"/>
      <c r="F30" s="6">
        <f>IF(B30&amp;""="","",IFERROR(INDEX('الحجوزات'!$C$6:$C$1005,MATCH(B30&amp;"",'الحجوزات'!$A$6:$A$1005,0))&amp;"",""))</f>
        <v/>
      </c>
      <c r="G30" s="6">
        <f>IF(B30&amp;""="","",IF(ISNA(MATCH(B30&amp;"",'الحجوزات'!$A$6:$A$1005,0)),"رقم غير موجود",IF(NOT(ISNUMBER(A30)),"بدون تاريخ","")))</f>
        <v/>
      </c>
    </row>
    <row r="31">
      <c r="A31" s="13" t="n"/>
      <c r="B31" s="5" t="n"/>
      <c r="C31" s="17" t="n"/>
      <c r="D31" s="5" t="n"/>
      <c r="E31" s="5" t="n"/>
      <c r="F31" s="6">
        <f>IF(B31&amp;""="","",IFERROR(INDEX('الحجوزات'!$C$6:$C$1005,MATCH(B31&amp;"",'الحجوزات'!$A$6:$A$1005,0))&amp;"",""))</f>
        <v/>
      </c>
      <c r="G31" s="6">
        <f>IF(B31&amp;""="","",IF(ISNA(MATCH(B31&amp;"",'الحجوزات'!$A$6:$A$1005,0)),"رقم غير موجود",IF(NOT(ISNUMBER(A31)),"بدون تاريخ","")))</f>
        <v/>
      </c>
    </row>
    <row r="32">
      <c r="A32" s="13" t="n"/>
      <c r="B32" s="5" t="n"/>
      <c r="C32" s="17" t="n"/>
      <c r="D32" s="5" t="n"/>
      <c r="E32" s="5" t="n"/>
      <c r="F32" s="6">
        <f>IF(B32&amp;""="","",IFERROR(INDEX('الحجوزات'!$C$6:$C$1005,MATCH(B32&amp;"",'الحجوزات'!$A$6:$A$1005,0))&amp;"",""))</f>
        <v/>
      </c>
      <c r="G32" s="6">
        <f>IF(B32&amp;""="","",IF(ISNA(MATCH(B32&amp;"",'الحجوزات'!$A$6:$A$1005,0)),"رقم غير موجود",IF(NOT(ISNUMBER(A32)),"بدون تاريخ","")))</f>
        <v/>
      </c>
    </row>
    <row r="33">
      <c r="A33" s="13" t="n"/>
      <c r="B33" s="5" t="n"/>
      <c r="C33" s="17" t="n"/>
      <c r="D33" s="5" t="n"/>
      <c r="E33" s="5" t="n"/>
      <c r="F33" s="6">
        <f>IF(B33&amp;""="","",IFERROR(INDEX('الحجوزات'!$C$6:$C$1005,MATCH(B33&amp;"",'الحجوزات'!$A$6:$A$1005,0))&amp;"",""))</f>
        <v/>
      </c>
      <c r="G33" s="6">
        <f>IF(B33&amp;""="","",IF(ISNA(MATCH(B33&amp;"",'الحجوزات'!$A$6:$A$1005,0)),"رقم غير موجود",IF(NOT(ISNUMBER(A33)),"بدون تاريخ","")))</f>
        <v/>
      </c>
    </row>
    <row r="34">
      <c r="A34" s="13" t="n"/>
      <c r="B34" s="5" t="n"/>
      <c r="C34" s="17" t="n"/>
      <c r="D34" s="5" t="n"/>
      <c r="E34" s="5" t="n"/>
      <c r="F34" s="6">
        <f>IF(B34&amp;""="","",IFERROR(INDEX('الحجوزات'!$C$6:$C$1005,MATCH(B34&amp;"",'الحجوزات'!$A$6:$A$1005,0))&amp;"",""))</f>
        <v/>
      </c>
      <c r="G34" s="6">
        <f>IF(B34&amp;""="","",IF(ISNA(MATCH(B34&amp;"",'الحجوزات'!$A$6:$A$1005,0)),"رقم غير موجود",IF(NOT(ISNUMBER(A34)),"بدون تاريخ","")))</f>
        <v/>
      </c>
    </row>
    <row r="35">
      <c r="A35" s="13" t="n"/>
      <c r="B35" s="5" t="n"/>
      <c r="C35" s="17" t="n"/>
      <c r="D35" s="5" t="n"/>
      <c r="E35" s="5" t="n"/>
      <c r="F35" s="6">
        <f>IF(B35&amp;""="","",IFERROR(INDEX('الحجوزات'!$C$6:$C$1005,MATCH(B35&amp;"",'الحجوزات'!$A$6:$A$1005,0))&amp;"",""))</f>
        <v/>
      </c>
      <c r="G35" s="6">
        <f>IF(B35&amp;""="","",IF(ISNA(MATCH(B35&amp;"",'الحجوزات'!$A$6:$A$1005,0)),"رقم غير موجود",IF(NOT(ISNUMBER(A35)),"بدون تاريخ","")))</f>
        <v/>
      </c>
    </row>
    <row r="36">
      <c r="A36" s="13" t="n"/>
      <c r="B36" s="5" t="n"/>
      <c r="C36" s="17" t="n"/>
      <c r="D36" s="5" t="n"/>
      <c r="E36" s="5" t="n"/>
      <c r="F36" s="6">
        <f>IF(B36&amp;""="","",IFERROR(INDEX('الحجوزات'!$C$6:$C$1005,MATCH(B36&amp;"",'الحجوزات'!$A$6:$A$1005,0))&amp;"",""))</f>
        <v/>
      </c>
      <c r="G36" s="6">
        <f>IF(B36&amp;""="","",IF(ISNA(MATCH(B36&amp;"",'الحجوزات'!$A$6:$A$1005,0)),"رقم غير موجود",IF(NOT(ISNUMBER(A36)),"بدون تاريخ","")))</f>
        <v/>
      </c>
    </row>
    <row r="37">
      <c r="A37" s="13" t="n"/>
      <c r="B37" s="5" t="n"/>
      <c r="C37" s="17" t="n"/>
      <c r="D37" s="5" t="n"/>
      <c r="E37" s="5" t="n"/>
      <c r="F37" s="6">
        <f>IF(B37&amp;""="","",IFERROR(INDEX('الحجوزات'!$C$6:$C$1005,MATCH(B37&amp;"",'الحجوزات'!$A$6:$A$1005,0))&amp;"",""))</f>
        <v/>
      </c>
      <c r="G37" s="6">
        <f>IF(B37&amp;""="","",IF(ISNA(MATCH(B37&amp;"",'الحجوزات'!$A$6:$A$1005,0)),"رقم غير موجود",IF(NOT(ISNUMBER(A37)),"بدون تاريخ","")))</f>
        <v/>
      </c>
    </row>
    <row r="38">
      <c r="A38" s="13" t="n"/>
      <c r="B38" s="5" t="n"/>
      <c r="C38" s="17" t="n"/>
      <c r="D38" s="5" t="n"/>
      <c r="E38" s="5" t="n"/>
      <c r="F38" s="6">
        <f>IF(B38&amp;""="","",IFERROR(INDEX('الحجوزات'!$C$6:$C$1005,MATCH(B38&amp;"",'الحجوزات'!$A$6:$A$1005,0))&amp;"",""))</f>
        <v/>
      </c>
      <c r="G38" s="6">
        <f>IF(B38&amp;""="","",IF(ISNA(MATCH(B38&amp;"",'الحجوزات'!$A$6:$A$1005,0)),"رقم غير موجود",IF(NOT(ISNUMBER(A38)),"بدون تاريخ","")))</f>
        <v/>
      </c>
    </row>
    <row r="39">
      <c r="A39" s="13" t="n"/>
      <c r="B39" s="5" t="n"/>
      <c r="C39" s="17" t="n"/>
      <c r="D39" s="5" t="n"/>
      <c r="E39" s="5" t="n"/>
      <c r="F39" s="6">
        <f>IF(B39&amp;""="","",IFERROR(INDEX('الحجوزات'!$C$6:$C$1005,MATCH(B39&amp;"",'الحجوزات'!$A$6:$A$1005,0))&amp;"",""))</f>
        <v/>
      </c>
      <c r="G39" s="6">
        <f>IF(B39&amp;""="","",IF(ISNA(MATCH(B39&amp;"",'الحجوزات'!$A$6:$A$1005,0)),"رقم غير موجود",IF(NOT(ISNUMBER(A39)),"بدون تاريخ","")))</f>
        <v/>
      </c>
    </row>
    <row r="40">
      <c r="A40" s="13" t="n"/>
      <c r="B40" s="5" t="n"/>
      <c r="C40" s="17" t="n"/>
      <c r="D40" s="5" t="n"/>
      <c r="E40" s="5" t="n"/>
      <c r="F40" s="6">
        <f>IF(B40&amp;""="","",IFERROR(INDEX('الحجوزات'!$C$6:$C$1005,MATCH(B40&amp;"",'الحجوزات'!$A$6:$A$1005,0))&amp;"",""))</f>
        <v/>
      </c>
      <c r="G40" s="6">
        <f>IF(B40&amp;""="","",IF(ISNA(MATCH(B40&amp;"",'الحجوزات'!$A$6:$A$1005,0)),"رقم غير موجود",IF(NOT(ISNUMBER(A40)),"بدون تاريخ","")))</f>
        <v/>
      </c>
    </row>
    <row r="41">
      <c r="A41" s="13" t="n"/>
      <c r="B41" s="5" t="n"/>
      <c r="C41" s="17" t="n"/>
      <c r="D41" s="5" t="n"/>
      <c r="E41" s="5" t="n"/>
      <c r="F41" s="6">
        <f>IF(B41&amp;""="","",IFERROR(INDEX('الحجوزات'!$C$6:$C$1005,MATCH(B41&amp;"",'الحجوزات'!$A$6:$A$1005,0))&amp;"",""))</f>
        <v/>
      </c>
      <c r="G41" s="6">
        <f>IF(B41&amp;""="","",IF(ISNA(MATCH(B41&amp;"",'الحجوزات'!$A$6:$A$1005,0)),"رقم غير موجود",IF(NOT(ISNUMBER(A41)),"بدون تاريخ","")))</f>
        <v/>
      </c>
    </row>
    <row r="42">
      <c r="A42" s="13" t="n"/>
      <c r="B42" s="5" t="n"/>
      <c r="C42" s="17" t="n"/>
      <c r="D42" s="5" t="n"/>
      <c r="E42" s="5" t="n"/>
      <c r="F42" s="6">
        <f>IF(B42&amp;""="","",IFERROR(INDEX('الحجوزات'!$C$6:$C$1005,MATCH(B42&amp;"",'الحجوزات'!$A$6:$A$1005,0))&amp;"",""))</f>
        <v/>
      </c>
      <c r="G42" s="6">
        <f>IF(B42&amp;""="","",IF(ISNA(MATCH(B42&amp;"",'الحجوزات'!$A$6:$A$1005,0)),"رقم غير موجود",IF(NOT(ISNUMBER(A42)),"بدون تاريخ","")))</f>
        <v/>
      </c>
    </row>
    <row r="43">
      <c r="A43" s="13" t="n"/>
      <c r="B43" s="5" t="n"/>
      <c r="C43" s="17" t="n"/>
      <c r="D43" s="5" t="n"/>
      <c r="E43" s="5" t="n"/>
      <c r="F43" s="6">
        <f>IF(B43&amp;""="","",IFERROR(INDEX('الحجوزات'!$C$6:$C$1005,MATCH(B43&amp;"",'الحجوزات'!$A$6:$A$1005,0))&amp;"",""))</f>
        <v/>
      </c>
      <c r="G43" s="6">
        <f>IF(B43&amp;""="","",IF(ISNA(MATCH(B43&amp;"",'الحجوزات'!$A$6:$A$1005,0)),"رقم غير موجود",IF(NOT(ISNUMBER(A43)),"بدون تاريخ","")))</f>
        <v/>
      </c>
    </row>
    <row r="44">
      <c r="A44" s="13" t="n"/>
      <c r="B44" s="5" t="n"/>
      <c r="C44" s="17" t="n"/>
      <c r="D44" s="5" t="n"/>
      <c r="E44" s="5" t="n"/>
      <c r="F44" s="6">
        <f>IF(B44&amp;""="","",IFERROR(INDEX('الحجوزات'!$C$6:$C$1005,MATCH(B44&amp;"",'الحجوزات'!$A$6:$A$1005,0))&amp;"",""))</f>
        <v/>
      </c>
      <c r="G44" s="6">
        <f>IF(B44&amp;""="","",IF(ISNA(MATCH(B44&amp;"",'الحجوزات'!$A$6:$A$1005,0)),"رقم غير موجود",IF(NOT(ISNUMBER(A44)),"بدون تاريخ","")))</f>
        <v/>
      </c>
    </row>
    <row r="45">
      <c r="A45" s="13" t="n"/>
      <c r="B45" s="5" t="n"/>
      <c r="C45" s="17" t="n"/>
      <c r="D45" s="5" t="n"/>
      <c r="E45" s="5" t="n"/>
      <c r="F45" s="6">
        <f>IF(B45&amp;""="","",IFERROR(INDEX('الحجوزات'!$C$6:$C$1005,MATCH(B45&amp;"",'الحجوزات'!$A$6:$A$1005,0))&amp;"",""))</f>
        <v/>
      </c>
      <c r="G45" s="6">
        <f>IF(B45&amp;""="","",IF(ISNA(MATCH(B45&amp;"",'الحجوزات'!$A$6:$A$1005,0)),"رقم غير موجود",IF(NOT(ISNUMBER(A45)),"بدون تاريخ","")))</f>
        <v/>
      </c>
    </row>
    <row r="46">
      <c r="A46" s="13" t="n"/>
      <c r="B46" s="5" t="n"/>
      <c r="C46" s="17" t="n"/>
      <c r="D46" s="5" t="n"/>
      <c r="E46" s="5" t="n"/>
      <c r="F46" s="6">
        <f>IF(B46&amp;""="","",IFERROR(INDEX('الحجوزات'!$C$6:$C$1005,MATCH(B46&amp;"",'الحجوزات'!$A$6:$A$1005,0))&amp;"",""))</f>
        <v/>
      </c>
      <c r="G46" s="6">
        <f>IF(B46&amp;""="","",IF(ISNA(MATCH(B46&amp;"",'الحجوزات'!$A$6:$A$1005,0)),"رقم غير موجود",IF(NOT(ISNUMBER(A46)),"بدون تاريخ","")))</f>
        <v/>
      </c>
    </row>
    <row r="47">
      <c r="A47" s="13" t="n"/>
      <c r="B47" s="5" t="n"/>
      <c r="C47" s="17" t="n"/>
      <c r="D47" s="5" t="n"/>
      <c r="E47" s="5" t="n"/>
      <c r="F47" s="6">
        <f>IF(B47&amp;""="","",IFERROR(INDEX('الحجوزات'!$C$6:$C$1005,MATCH(B47&amp;"",'الحجوزات'!$A$6:$A$1005,0))&amp;"",""))</f>
        <v/>
      </c>
      <c r="G47" s="6">
        <f>IF(B47&amp;""="","",IF(ISNA(MATCH(B47&amp;"",'الحجوزات'!$A$6:$A$1005,0)),"رقم غير موجود",IF(NOT(ISNUMBER(A47)),"بدون تاريخ","")))</f>
        <v/>
      </c>
    </row>
    <row r="48">
      <c r="A48" s="13" t="n"/>
      <c r="B48" s="5" t="n"/>
      <c r="C48" s="17" t="n"/>
      <c r="D48" s="5" t="n"/>
      <c r="E48" s="5" t="n"/>
      <c r="F48" s="6">
        <f>IF(B48&amp;""="","",IFERROR(INDEX('الحجوزات'!$C$6:$C$1005,MATCH(B48&amp;"",'الحجوزات'!$A$6:$A$1005,0))&amp;"",""))</f>
        <v/>
      </c>
      <c r="G48" s="6">
        <f>IF(B48&amp;""="","",IF(ISNA(MATCH(B48&amp;"",'الحجوزات'!$A$6:$A$1005,0)),"رقم غير موجود",IF(NOT(ISNUMBER(A48)),"بدون تاريخ","")))</f>
        <v/>
      </c>
    </row>
    <row r="49">
      <c r="A49" s="13" t="n"/>
      <c r="B49" s="5" t="n"/>
      <c r="C49" s="17" t="n"/>
      <c r="D49" s="5" t="n"/>
      <c r="E49" s="5" t="n"/>
      <c r="F49" s="6">
        <f>IF(B49&amp;""="","",IFERROR(INDEX('الحجوزات'!$C$6:$C$1005,MATCH(B49&amp;"",'الحجوزات'!$A$6:$A$1005,0))&amp;"",""))</f>
        <v/>
      </c>
      <c r="G49" s="6">
        <f>IF(B49&amp;""="","",IF(ISNA(MATCH(B49&amp;"",'الحجوزات'!$A$6:$A$1005,0)),"رقم غير موجود",IF(NOT(ISNUMBER(A49)),"بدون تاريخ","")))</f>
        <v/>
      </c>
    </row>
    <row r="50">
      <c r="A50" s="13" t="n"/>
      <c r="B50" s="5" t="n"/>
      <c r="C50" s="17" t="n"/>
      <c r="D50" s="5" t="n"/>
      <c r="E50" s="5" t="n"/>
      <c r="F50" s="6">
        <f>IF(B50&amp;""="","",IFERROR(INDEX('الحجوزات'!$C$6:$C$1005,MATCH(B50&amp;"",'الحجوزات'!$A$6:$A$1005,0))&amp;"",""))</f>
        <v/>
      </c>
      <c r="G50" s="6">
        <f>IF(B50&amp;""="","",IF(ISNA(MATCH(B50&amp;"",'الحجوزات'!$A$6:$A$1005,0)),"رقم غير موجود",IF(NOT(ISNUMBER(A50)),"بدون تاريخ","")))</f>
        <v/>
      </c>
    </row>
    <row r="51">
      <c r="A51" s="13" t="n"/>
      <c r="B51" s="5" t="n"/>
      <c r="C51" s="17" t="n"/>
      <c r="D51" s="5" t="n"/>
      <c r="E51" s="5" t="n"/>
      <c r="F51" s="6">
        <f>IF(B51&amp;""="","",IFERROR(INDEX('الحجوزات'!$C$6:$C$1005,MATCH(B51&amp;"",'الحجوزات'!$A$6:$A$1005,0))&amp;"",""))</f>
        <v/>
      </c>
      <c r="G51" s="6">
        <f>IF(B51&amp;""="","",IF(ISNA(MATCH(B51&amp;"",'الحجوزات'!$A$6:$A$1005,0)),"رقم غير موجود",IF(NOT(ISNUMBER(A51)),"بدون تاريخ","")))</f>
        <v/>
      </c>
    </row>
    <row r="52">
      <c r="A52" s="13" t="n"/>
      <c r="B52" s="5" t="n"/>
      <c r="C52" s="17" t="n"/>
      <c r="D52" s="5" t="n"/>
      <c r="E52" s="5" t="n"/>
      <c r="F52" s="6">
        <f>IF(B52&amp;""="","",IFERROR(INDEX('الحجوزات'!$C$6:$C$1005,MATCH(B52&amp;"",'الحجوزات'!$A$6:$A$1005,0))&amp;"",""))</f>
        <v/>
      </c>
      <c r="G52" s="6">
        <f>IF(B52&amp;""="","",IF(ISNA(MATCH(B52&amp;"",'الحجوزات'!$A$6:$A$1005,0)),"رقم غير موجود",IF(NOT(ISNUMBER(A52)),"بدون تاريخ","")))</f>
        <v/>
      </c>
    </row>
    <row r="53">
      <c r="A53" s="13" t="n"/>
      <c r="B53" s="5" t="n"/>
      <c r="C53" s="17" t="n"/>
      <c r="D53" s="5" t="n"/>
      <c r="E53" s="5" t="n"/>
      <c r="F53" s="6">
        <f>IF(B53&amp;""="","",IFERROR(INDEX('الحجوزات'!$C$6:$C$1005,MATCH(B53&amp;"",'الحجوزات'!$A$6:$A$1005,0))&amp;"",""))</f>
        <v/>
      </c>
      <c r="G53" s="6">
        <f>IF(B53&amp;""="","",IF(ISNA(MATCH(B53&amp;"",'الحجوزات'!$A$6:$A$1005,0)),"رقم غير موجود",IF(NOT(ISNUMBER(A53)),"بدون تاريخ","")))</f>
        <v/>
      </c>
    </row>
    <row r="54">
      <c r="A54" s="13" t="n"/>
      <c r="B54" s="5" t="n"/>
      <c r="C54" s="17" t="n"/>
      <c r="D54" s="5" t="n"/>
      <c r="E54" s="5" t="n"/>
      <c r="F54" s="6">
        <f>IF(B54&amp;""="","",IFERROR(INDEX('الحجوزات'!$C$6:$C$1005,MATCH(B54&amp;"",'الحجوزات'!$A$6:$A$1005,0))&amp;"",""))</f>
        <v/>
      </c>
      <c r="G54" s="6">
        <f>IF(B54&amp;""="","",IF(ISNA(MATCH(B54&amp;"",'الحجوزات'!$A$6:$A$1005,0)),"رقم غير موجود",IF(NOT(ISNUMBER(A54)),"بدون تاريخ","")))</f>
        <v/>
      </c>
    </row>
    <row r="55">
      <c r="A55" s="13" t="n"/>
      <c r="B55" s="5" t="n"/>
      <c r="C55" s="17" t="n"/>
      <c r="D55" s="5" t="n"/>
      <c r="E55" s="5" t="n"/>
      <c r="F55" s="6">
        <f>IF(B55&amp;""="","",IFERROR(INDEX('الحجوزات'!$C$6:$C$1005,MATCH(B55&amp;"",'الحجوزات'!$A$6:$A$1005,0))&amp;"",""))</f>
        <v/>
      </c>
      <c r="G55" s="6">
        <f>IF(B55&amp;""="","",IF(ISNA(MATCH(B55&amp;"",'الحجوزات'!$A$6:$A$1005,0)),"رقم غير موجود",IF(NOT(ISNUMBER(A55)),"بدون تاريخ","")))</f>
        <v/>
      </c>
    </row>
    <row r="56">
      <c r="A56" s="13" t="n"/>
      <c r="B56" s="5" t="n"/>
      <c r="C56" s="17" t="n"/>
      <c r="D56" s="5" t="n"/>
      <c r="E56" s="5" t="n"/>
      <c r="F56" s="6">
        <f>IF(B56&amp;""="","",IFERROR(INDEX('الحجوزات'!$C$6:$C$1005,MATCH(B56&amp;"",'الحجوزات'!$A$6:$A$1005,0))&amp;"",""))</f>
        <v/>
      </c>
      <c r="G56" s="6">
        <f>IF(B56&amp;""="","",IF(ISNA(MATCH(B56&amp;"",'الحجوزات'!$A$6:$A$1005,0)),"رقم غير موجود",IF(NOT(ISNUMBER(A56)),"بدون تاريخ","")))</f>
        <v/>
      </c>
    </row>
    <row r="57">
      <c r="A57" s="13" t="n"/>
      <c r="B57" s="5" t="n"/>
      <c r="C57" s="17" t="n"/>
      <c r="D57" s="5" t="n"/>
      <c r="E57" s="5" t="n"/>
      <c r="F57" s="6">
        <f>IF(B57&amp;""="","",IFERROR(INDEX('الحجوزات'!$C$6:$C$1005,MATCH(B57&amp;"",'الحجوزات'!$A$6:$A$1005,0))&amp;"",""))</f>
        <v/>
      </c>
      <c r="G57" s="6">
        <f>IF(B57&amp;""="","",IF(ISNA(MATCH(B57&amp;"",'الحجوزات'!$A$6:$A$1005,0)),"رقم غير موجود",IF(NOT(ISNUMBER(A57)),"بدون تاريخ","")))</f>
        <v/>
      </c>
    </row>
    <row r="58">
      <c r="A58" s="13" t="n"/>
      <c r="B58" s="5" t="n"/>
      <c r="C58" s="17" t="n"/>
      <c r="D58" s="5" t="n"/>
      <c r="E58" s="5" t="n"/>
      <c r="F58" s="6">
        <f>IF(B58&amp;""="","",IFERROR(INDEX('الحجوزات'!$C$6:$C$1005,MATCH(B58&amp;"",'الحجوزات'!$A$6:$A$1005,0))&amp;"",""))</f>
        <v/>
      </c>
      <c r="G58" s="6">
        <f>IF(B58&amp;""="","",IF(ISNA(MATCH(B58&amp;"",'الحجوزات'!$A$6:$A$1005,0)),"رقم غير موجود",IF(NOT(ISNUMBER(A58)),"بدون تاريخ","")))</f>
        <v/>
      </c>
    </row>
    <row r="59">
      <c r="A59" s="13" t="n"/>
      <c r="B59" s="5" t="n"/>
      <c r="C59" s="17" t="n"/>
      <c r="D59" s="5" t="n"/>
      <c r="E59" s="5" t="n"/>
      <c r="F59" s="6">
        <f>IF(B59&amp;""="","",IFERROR(INDEX('الحجوزات'!$C$6:$C$1005,MATCH(B59&amp;"",'الحجوزات'!$A$6:$A$1005,0))&amp;"",""))</f>
        <v/>
      </c>
      <c r="G59" s="6">
        <f>IF(B59&amp;""="","",IF(ISNA(MATCH(B59&amp;"",'الحجوزات'!$A$6:$A$1005,0)),"رقم غير موجود",IF(NOT(ISNUMBER(A59)),"بدون تاريخ","")))</f>
        <v/>
      </c>
    </row>
    <row r="60">
      <c r="A60" s="13" t="n"/>
      <c r="B60" s="5" t="n"/>
      <c r="C60" s="17" t="n"/>
      <c r="D60" s="5" t="n"/>
      <c r="E60" s="5" t="n"/>
      <c r="F60" s="6">
        <f>IF(B60&amp;""="","",IFERROR(INDEX('الحجوزات'!$C$6:$C$1005,MATCH(B60&amp;"",'الحجوزات'!$A$6:$A$1005,0))&amp;"",""))</f>
        <v/>
      </c>
      <c r="G60" s="6">
        <f>IF(B60&amp;""="","",IF(ISNA(MATCH(B60&amp;"",'الحجوزات'!$A$6:$A$1005,0)),"رقم غير موجود",IF(NOT(ISNUMBER(A60)),"بدون تاريخ","")))</f>
        <v/>
      </c>
    </row>
    <row r="61">
      <c r="A61" s="13" t="n"/>
      <c r="B61" s="5" t="n"/>
      <c r="C61" s="17" t="n"/>
      <c r="D61" s="5" t="n"/>
      <c r="E61" s="5" t="n"/>
      <c r="F61" s="6">
        <f>IF(B61&amp;""="","",IFERROR(INDEX('الحجوزات'!$C$6:$C$1005,MATCH(B61&amp;"",'الحجوزات'!$A$6:$A$1005,0))&amp;"",""))</f>
        <v/>
      </c>
      <c r="G61" s="6">
        <f>IF(B61&amp;""="","",IF(ISNA(MATCH(B61&amp;"",'الحجوزات'!$A$6:$A$1005,0)),"رقم غير موجود",IF(NOT(ISNUMBER(A61)),"بدون تاريخ","")))</f>
        <v/>
      </c>
    </row>
    <row r="62">
      <c r="A62" s="13" t="n"/>
      <c r="B62" s="5" t="n"/>
      <c r="C62" s="17" t="n"/>
      <c r="D62" s="5" t="n"/>
      <c r="E62" s="5" t="n"/>
      <c r="F62" s="6">
        <f>IF(B62&amp;""="","",IFERROR(INDEX('الحجوزات'!$C$6:$C$1005,MATCH(B62&amp;"",'الحجوزات'!$A$6:$A$1005,0))&amp;"",""))</f>
        <v/>
      </c>
      <c r="G62" s="6">
        <f>IF(B62&amp;""="","",IF(ISNA(MATCH(B62&amp;"",'الحجوزات'!$A$6:$A$1005,0)),"رقم غير موجود",IF(NOT(ISNUMBER(A62)),"بدون تاريخ","")))</f>
        <v/>
      </c>
    </row>
    <row r="63">
      <c r="A63" s="13" t="n"/>
      <c r="B63" s="5" t="n"/>
      <c r="C63" s="17" t="n"/>
      <c r="D63" s="5" t="n"/>
      <c r="E63" s="5" t="n"/>
      <c r="F63" s="6">
        <f>IF(B63&amp;""="","",IFERROR(INDEX('الحجوزات'!$C$6:$C$1005,MATCH(B63&amp;"",'الحجوزات'!$A$6:$A$1005,0))&amp;"",""))</f>
        <v/>
      </c>
      <c r="G63" s="6">
        <f>IF(B63&amp;""="","",IF(ISNA(MATCH(B63&amp;"",'الحجوزات'!$A$6:$A$1005,0)),"رقم غير موجود",IF(NOT(ISNUMBER(A63)),"بدون تاريخ","")))</f>
        <v/>
      </c>
    </row>
    <row r="64">
      <c r="A64" s="13" t="n"/>
      <c r="B64" s="5" t="n"/>
      <c r="C64" s="17" t="n"/>
      <c r="D64" s="5" t="n"/>
      <c r="E64" s="5" t="n"/>
      <c r="F64" s="6">
        <f>IF(B64&amp;""="","",IFERROR(INDEX('الحجوزات'!$C$6:$C$1005,MATCH(B64&amp;"",'الحجوزات'!$A$6:$A$1005,0))&amp;"",""))</f>
        <v/>
      </c>
      <c r="G64" s="6">
        <f>IF(B64&amp;""="","",IF(ISNA(MATCH(B64&amp;"",'الحجوزات'!$A$6:$A$1005,0)),"رقم غير موجود",IF(NOT(ISNUMBER(A64)),"بدون تاريخ","")))</f>
        <v/>
      </c>
    </row>
    <row r="65">
      <c r="A65" s="13" t="n"/>
      <c r="B65" s="5" t="n"/>
      <c r="C65" s="17" t="n"/>
      <c r="D65" s="5" t="n"/>
      <c r="E65" s="5" t="n"/>
      <c r="F65" s="6">
        <f>IF(B65&amp;""="","",IFERROR(INDEX('الحجوزات'!$C$6:$C$1005,MATCH(B65&amp;"",'الحجوزات'!$A$6:$A$1005,0))&amp;"",""))</f>
        <v/>
      </c>
      <c r="G65" s="6">
        <f>IF(B65&amp;""="","",IF(ISNA(MATCH(B65&amp;"",'الحجوزات'!$A$6:$A$1005,0)),"رقم غير موجود",IF(NOT(ISNUMBER(A65)),"بدون تاريخ","")))</f>
        <v/>
      </c>
    </row>
    <row r="66">
      <c r="A66" s="13" t="n"/>
      <c r="B66" s="5" t="n"/>
      <c r="C66" s="17" t="n"/>
      <c r="D66" s="5" t="n"/>
      <c r="E66" s="5" t="n"/>
      <c r="F66" s="6">
        <f>IF(B66&amp;""="","",IFERROR(INDEX('الحجوزات'!$C$6:$C$1005,MATCH(B66&amp;"",'الحجوزات'!$A$6:$A$1005,0))&amp;"",""))</f>
        <v/>
      </c>
      <c r="G66" s="6">
        <f>IF(B66&amp;""="","",IF(ISNA(MATCH(B66&amp;"",'الحجوزات'!$A$6:$A$1005,0)),"رقم غير موجود",IF(NOT(ISNUMBER(A66)),"بدون تاريخ","")))</f>
        <v/>
      </c>
    </row>
    <row r="67">
      <c r="A67" s="13" t="n"/>
      <c r="B67" s="5" t="n"/>
      <c r="C67" s="17" t="n"/>
      <c r="D67" s="5" t="n"/>
      <c r="E67" s="5" t="n"/>
      <c r="F67" s="6">
        <f>IF(B67&amp;""="","",IFERROR(INDEX('الحجوزات'!$C$6:$C$1005,MATCH(B67&amp;"",'الحجوزات'!$A$6:$A$1005,0))&amp;"",""))</f>
        <v/>
      </c>
      <c r="G67" s="6">
        <f>IF(B67&amp;""="","",IF(ISNA(MATCH(B67&amp;"",'الحجوزات'!$A$6:$A$1005,0)),"رقم غير موجود",IF(NOT(ISNUMBER(A67)),"بدون تاريخ","")))</f>
        <v/>
      </c>
    </row>
    <row r="68">
      <c r="A68" s="13" t="n"/>
      <c r="B68" s="5" t="n"/>
      <c r="C68" s="17" t="n"/>
      <c r="D68" s="5" t="n"/>
      <c r="E68" s="5" t="n"/>
      <c r="F68" s="6">
        <f>IF(B68&amp;""="","",IFERROR(INDEX('الحجوزات'!$C$6:$C$1005,MATCH(B68&amp;"",'الحجوزات'!$A$6:$A$1005,0))&amp;"",""))</f>
        <v/>
      </c>
      <c r="G68" s="6">
        <f>IF(B68&amp;""="","",IF(ISNA(MATCH(B68&amp;"",'الحجوزات'!$A$6:$A$1005,0)),"رقم غير موجود",IF(NOT(ISNUMBER(A68)),"بدون تاريخ","")))</f>
        <v/>
      </c>
    </row>
    <row r="69">
      <c r="A69" s="13" t="n"/>
      <c r="B69" s="5" t="n"/>
      <c r="C69" s="17" t="n"/>
      <c r="D69" s="5" t="n"/>
      <c r="E69" s="5" t="n"/>
      <c r="F69" s="6">
        <f>IF(B69&amp;""="","",IFERROR(INDEX('الحجوزات'!$C$6:$C$1005,MATCH(B69&amp;"",'الحجوزات'!$A$6:$A$1005,0))&amp;"",""))</f>
        <v/>
      </c>
      <c r="G69" s="6">
        <f>IF(B69&amp;""="","",IF(ISNA(MATCH(B69&amp;"",'الحجوزات'!$A$6:$A$1005,0)),"رقم غير موجود",IF(NOT(ISNUMBER(A69)),"بدون تاريخ","")))</f>
        <v/>
      </c>
    </row>
    <row r="70">
      <c r="A70" s="13" t="n"/>
      <c r="B70" s="5" t="n"/>
      <c r="C70" s="17" t="n"/>
      <c r="D70" s="5" t="n"/>
      <c r="E70" s="5" t="n"/>
      <c r="F70" s="6">
        <f>IF(B70&amp;""="","",IFERROR(INDEX('الحجوزات'!$C$6:$C$1005,MATCH(B70&amp;"",'الحجوزات'!$A$6:$A$1005,0))&amp;"",""))</f>
        <v/>
      </c>
      <c r="G70" s="6">
        <f>IF(B70&amp;""="","",IF(ISNA(MATCH(B70&amp;"",'الحجوزات'!$A$6:$A$1005,0)),"رقم غير موجود",IF(NOT(ISNUMBER(A70)),"بدون تاريخ","")))</f>
        <v/>
      </c>
    </row>
    <row r="71">
      <c r="A71" s="13" t="n"/>
      <c r="B71" s="5" t="n"/>
      <c r="C71" s="17" t="n"/>
      <c r="D71" s="5" t="n"/>
      <c r="E71" s="5" t="n"/>
      <c r="F71" s="6">
        <f>IF(B71&amp;""="","",IFERROR(INDEX('الحجوزات'!$C$6:$C$1005,MATCH(B71&amp;"",'الحجوزات'!$A$6:$A$1005,0))&amp;"",""))</f>
        <v/>
      </c>
      <c r="G71" s="6">
        <f>IF(B71&amp;""="","",IF(ISNA(MATCH(B71&amp;"",'الحجوزات'!$A$6:$A$1005,0)),"رقم غير موجود",IF(NOT(ISNUMBER(A71)),"بدون تاريخ","")))</f>
        <v/>
      </c>
    </row>
    <row r="72">
      <c r="A72" s="13" t="n"/>
      <c r="B72" s="5" t="n"/>
      <c r="C72" s="17" t="n"/>
      <c r="D72" s="5" t="n"/>
      <c r="E72" s="5" t="n"/>
      <c r="F72" s="6">
        <f>IF(B72&amp;""="","",IFERROR(INDEX('الحجوزات'!$C$6:$C$1005,MATCH(B72&amp;"",'الحجوزات'!$A$6:$A$1005,0))&amp;"",""))</f>
        <v/>
      </c>
      <c r="G72" s="6">
        <f>IF(B72&amp;""="","",IF(ISNA(MATCH(B72&amp;"",'الحجوزات'!$A$6:$A$1005,0)),"رقم غير موجود",IF(NOT(ISNUMBER(A72)),"بدون تاريخ","")))</f>
        <v/>
      </c>
    </row>
    <row r="73">
      <c r="A73" s="13" t="n"/>
      <c r="B73" s="5" t="n"/>
      <c r="C73" s="17" t="n"/>
      <c r="D73" s="5" t="n"/>
      <c r="E73" s="5" t="n"/>
      <c r="F73" s="6">
        <f>IF(B73&amp;""="","",IFERROR(INDEX('الحجوزات'!$C$6:$C$1005,MATCH(B73&amp;"",'الحجوزات'!$A$6:$A$1005,0))&amp;"",""))</f>
        <v/>
      </c>
      <c r="G73" s="6">
        <f>IF(B73&amp;""="","",IF(ISNA(MATCH(B73&amp;"",'الحجوزات'!$A$6:$A$1005,0)),"رقم غير موجود",IF(NOT(ISNUMBER(A73)),"بدون تاريخ","")))</f>
        <v/>
      </c>
    </row>
    <row r="74">
      <c r="A74" s="13" t="n"/>
      <c r="B74" s="5" t="n"/>
      <c r="C74" s="17" t="n"/>
      <c r="D74" s="5" t="n"/>
      <c r="E74" s="5" t="n"/>
      <c r="F74" s="6">
        <f>IF(B74&amp;""="","",IFERROR(INDEX('الحجوزات'!$C$6:$C$1005,MATCH(B74&amp;"",'الحجوزات'!$A$6:$A$1005,0))&amp;"",""))</f>
        <v/>
      </c>
      <c r="G74" s="6">
        <f>IF(B74&amp;""="","",IF(ISNA(MATCH(B74&amp;"",'الحجوزات'!$A$6:$A$1005,0)),"رقم غير موجود",IF(NOT(ISNUMBER(A74)),"بدون تاريخ","")))</f>
        <v/>
      </c>
    </row>
    <row r="75">
      <c r="A75" s="13" t="n"/>
      <c r="B75" s="5" t="n"/>
      <c r="C75" s="17" t="n"/>
      <c r="D75" s="5" t="n"/>
      <c r="E75" s="5" t="n"/>
      <c r="F75" s="6">
        <f>IF(B75&amp;""="","",IFERROR(INDEX('الحجوزات'!$C$6:$C$1005,MATCH(B75&amp;"",'الحجوزات'!$A$6:$A$1005,0))&amp;"",""))</f>
        <v/>
      </c>
      <c r="G75" s="6">
        <f>IF(B75&amp;""="","",IF(ISNA(MATCH(B75&amp;"",'الحجوزات'!$A$6:$A$1005,0)),"رقم غير موجود",IF(NOT(ISNUMBER(A75)),"بدون تاريخ","")))</f>
        <v/>
      </c>
    </row>
    <row r="76">
      <c r="A76" s="13" t="n"/>
      <c r="B76" s="5" t="n"/>
      <c r="C76" s="17" t="n"/>
      <c r="D76" s="5" t="n"/>
      <c r="E76" s="5" t="n"/>
      <c r="F76" s="6">
        <f>IF(B76&amp;""="","",IFERROR(INDEX('الحجوزات'!$C$6:$C$1005,MATCH(B76&amp;"",'الحجوزات'!$A$6:$A$1005,0))&amp;"",""))</f>
        <v/>
      </c>
      <c r="G76" s="6">
        <f>IF(B76&amp;""="","",IF(ISNA(MATCH(B76&amp;"",'الحجوزات'!$A$6:$A$1005,0)),"رقم غير موجود",IF(NOT(ISNUMBER(A76)),"بدون تاريخ","")))</f>
        <v/>
      </c>
    </row>
    <row r="77">
      <c r="A77" s="13" t="n"/>
      <c r="B77" s="5" t="n"/>
      <c r="C77" s="17" t="n"/>
      <c r="D77" s="5" t="n"/>
      <c r="E77" s="5" t="n"/>
      <c r="F77" s="6">
        <f>IF(B77&amp;""="","",IFERROR(INDEX('الحجوزات'!$C$6:$C$1005,MATCH(B77&amp;"",'الحجوزات'!$A$6:$A$1005,0))&amp;"",""))</f>
        <v/>
      </c>
      <c r="G77" s="6">
        <f>IF(B77&amp;""="","",IF(ISNA(MATCH(B77&amp;"",'الحجوزات'!$A$6:$A$1005,0)),"رقم غير موجود",IF(NOT(ISNUMBER(A77)),"بدون تاريخ","")))</f>
        <v/>
      </c>
    </row>
    <row r="78">
      <c r="A78" s="13" t="n"/>
      <c r="B78" s="5" t="n"/>
      <c r="C78" s="17" t="n"/>
      <c r="D78" s="5" t="n"/>
      <c r="E78" s="5" t="n"/>
      <c r="F78" s="6">
        <f>IF(B78&amp;""="","",IFERROR(INDEX('الحجوزات'!$C$6:$C$1005,MATCH(B78&amp;"",'الحجوزات'!$A$6:$A$1005,0))&amp;"",""))</f>
        <v/>
      </c>
      <c r="G78" s="6">
        <f>IF(B78&amp;""="","",IF(ISNA(MATCH(B78&amp;"",'الحجوزات'!$A$6:$A$1005,0)),"رقم غير موجود",IF(NOT(ISNUMBER(A78)),"بدون تاريخ","")))</f>
        <v/>
      </c>
    </row>
    <row r="79">
      <c r="A79" s="13" t="n"/>
      <c r="B79" s="5" t="n"/>
      <c r="C79" s="17" t="n"/>
      <c r="D79" s="5" t="n"/>
      <c r="E79" s="5" t="n"/>
      <c r="F79" s="6">
        <f>IF(B79&amp;""="","",IFERROR(INDEX('الحجوزات'!$C$6:$C$1005,MATCH(B79&amp;"",'الحجوزات'!$A$6:$A$1005,0))&amp;"",""))</f>
        <v/>
      </c>
      <c r="G79" s="6">
        <f>IF(B79&amp;""="","",IF(ISNA(MATCH(B79&amp;"",'الحجوزات'!$A$6:$A$1005,0)),"رقم غير موجود",IF(NOT(ISNUMBER(A79)),"بدون تاريخ","")))</f>
        <v/>
      </c>
    </row>
    <row r="80">
      <c r="A80" s="13" t="n"/>
      <c r="B80" s="5" t="n"/>
      <c r="C80" s="17" t="n"/>
      <c r="D80" s="5" t="n"/>
      <c r="E80" s="5" t="n"/>
      <c r="F80" s="6">
        <f>IF(B80&amp;""="","",IFERROR(INDEX('الحجوزات'!$C$6:$C$1005,MATCH(B80&amp;"",'الحجوزات'!$A$6:$A$1005,0))&amp;"",""))</f>
        <v/>
      </c>
      <c r="G80" s="6">
        <f>IF(B80&amp;""="","",IF(ISNA(MATCH(B80&amp;"",'الحجوزات'!$A$6:$A$1005,0)),"رقم غير موجود",IF(NOT(ISNUMBER(A80)),"بدون تاريخ","")))</f>
        <v/>
      </c>
    </row>
    <row r="81">
      <c r="A81" s="13" t="n"/>
      <c r="B81" s="5" t="n"/>
      <c r="C81" s="17" t="n"/>
      <c r="D81" s="5" t="n"/>
      <c r="E81" s="5" t="n"/>
      <c r="F81" s="6">
        <f>IF(B81&amp;""="","",IFERROR(INDEX('الحجوزات'!$C$6:$C$1005,MATCH(B81&amp;"",'الحجوزات'!$A$6:$A$1005,0))&amp;"",""))</f>
        <v/>
      </c>
      <c r="G81" s="6">
        <f>IF(B81&amp;""="","",IF(ISNA(MATCH(B81&amp;"",'الحجوزات'!$A$6:$A$1005,0)),"رقم غير موجود",IF(NOT(ISNUMBER(A81)),"بدون تاريخ","")))</f>
        <v/>
      </c>
    </row>
    <row r="82">
      <c r="A82" s="13" t="n"/>
      <c r="B82" s="5" t="n"/>
      <c r="C82" s="17" t="n"/>
      <c r="D82" s="5" t="n"/>
      <c r="E82" s="5" t="n"/>
      <c r="F82" s="6">
        <f>IF(B82&amp;""="","",IFERROR(INDEX('الحجوزات'!$C$6:$C$1005,MATCH(B82&amp;"",'الحجوزات'!$A$6:$A$1005,0))&amp;"",""))</f>
        <v/>
      </c>
      <c r="G82" s="6">
        <f>IF(B82&amp;""="","",IF(ISNA(MATCH(B82&amp;"",'الحجوزات'!$A$6:$A$1005,0)),"رقم غير موجود",IF(NOT(ISNUMBER(A82)),"بدون تاريخ","")))</f>
        <v/>
      </c>
    </row>
    <row r="83">
      <c r="A83" s="13" t="n"/>
      <c r="B83" s="5" t="n"/>
      <c r="C83" s="17" t="n"/>
      <c r="D83" s="5" t="n"/>
      <c r="E83" s="5" t="n"/>
      <c r="F83" s="6">
        <f>IF(B83&amp;""="","",IFERROR(INDEX('الحجوزات'!$C$6:$C$1005,MATCH(B83&amp;"",'الحجوزات'!$A$6:$A$1005,0))&amp;"",""))</f>
        <v/>
      </c>
      <c r="G83" s="6">
        <f>IF(B83&amp;""="","",IF(ISNA(MATCH(B83&amp;"",'الحجوزات'!$A$6:$A$1005,0)),"رقم غير موجود",IF(NOT(ISNUMBER(A83)),"بدون تاريخ","")))</f>
        <v/>
      </c>
    </row>
    <row r="84">
      <c r="A84" s="13" t="n"/>
      <c r="B84" s="5" t="n"/>
      <c r="C84" s="17" t="n"/>
      <c r="D84" s="5" t="n"/>
      <c r="E84" s="5" t="n"/>
      <c r="F84" s="6">
        <f>IF(B84&amp;""="","",IFERROR(INDEX('الحجوزات'!$C$6:$C$1005,MATCH(B84&amp;"",'الحجوزات'!$A$6:$A$1005,0))&amp;"",""))</f>
        <v/>
      </c>
      <c r="G84" s="6">
        <f>IF(B84&amp;""="","",IF(ISNA(MATCH(B84&amp;"",'الحجوزات'!$A$6:$A$1005,0)),"رقم غير موجود",IF(NOT(ISNUMBER(A84)),"بدون تاريخ","")))</f>
        <v/>
      </c>
    </row>
    <row r="85">
      <c r="A85" s="13" t="n"/>
      <c r="B85" s="5" t="n"/>
      <c r="C85" s="17" t="n"/>
      <c r="D85" s="5" t="n"/>
      <c r="E85" s="5" t="n"/>
      <c r="F85" s="6">
        <f>IF(B85&amp;""="","",IFERROR(INDEX('الحجوزات'!$C$6:$C$1005,MATCH(B85&amp;"",'الحجوزات'!$A$6:$A$1005,0))&amp;"",""))</f>
        <v/>
      </c>
      <c r="G85" s="6">
        <f>IF(B85&amp;""="","",IF(ISNA(MATCH(B85&amp;"",'الحجوزات'!$A$6:$A$1005,0)),"رقم غير موجود",IF(NOT(ISNUMBER(A85)),"بدون تاريخ","")))</f>
        <v/>
      </c>
    </row>
    <row r="86">
      <c r="A86" s="13" t="n"/>
      <c r="B86" s="5" t="n"/>
      <c r="C86" s="17" t="n"/>
      <c r="D86" s="5" t="n"/>
      <c r="E86" s="5" t="n"/>
      <c r="F86" s="6">
        <f>IF(B86&amp;""="","",IFERROR(INDEX('الحجوزات'!$C$6:$C$1005,MATCH(B86&amp;"",'الحجوزات'!$A$6:$A$1005,0))&amp;"",""))</f>
        <v/>
      </c>
      <c r="G86" s="6">
        <f>IF(B86&amp;""="","",IF(ISNA(MATCH(B86&amp;"",'الحجوزات'!$A$6:$A$1005,0)),"رقم غير موجود",IF(NOT(ISNUMBER(A86)),"بدون تاريخ","")))</f>
        <v/>
      </c>
    </row>
    <row r="87">
      <c r="A87" s="13" t="n"/>
      <c r="B87" s="5" t="n"/>
      <c r="C87" s="17" t="n"/>
      <c r="D87" s="5" t="n"/>
      <c r="E87" s="5" t="n"/>
      <c r="F87" s="6">
        <f>IF(B87&amp;""="","",IFERROR(INDEX('الحجوزات'!$C$6:$C$1005,MATCH(B87&amp;"",'الحجوزات'!$A$6:$A$1005,0))&amp;"",""))</f>
        <v/>
      </c>
      <c r="G87" s="6">
        <f>IF(B87&amp;""="","",IF(ISNA(MATCH(B87&amp;"",'الحجوزات'!$A$6:$A$1005,0)),"رقم غير موجود",IF(NOT(ISNUMBER(A87)),"بدون تاريخ","")))</f>
        <v/>
      </c>
    </row>
    <row r="88">
      <c r="A88" s="13" t="n"/>
      <c r="B88" s="5" t="n"/>
      <c r="C88" s="17" t="n"/>
      <c r="D88" s="5" t="n"/>
      <c r="E88" s="5" t="n"/>
      <c r="F88" s="6">
        <f>IF(B88&amp;""="","",IFERROR(INDEX('الحجوزات'!$C$6:$C$1005,MATCH(B88&amp;"",'الحجوزات'!$A$6:$A$1005,0))&amp;"",""))</f>
        <v/>
      </c>
      <c r="G88" s="6">
        <f>IF(B88&amp;""="","",IF(ISNA(MATCH(B88&amp;"",'الحجوزات'!$A$6:$A$1005,0)),"رقم غير موجود",IF(NOT(ISNUMBER(A88)),"بدون تاريخ","")))</f>
        <v/>
      </c>
    </row>
    <row r="89">
      <c r="A89" s="13" t="n"/>
      <c r="B89" s="5" t="n"/>
      <c r="C89" s="17" t="n"/>
      <c r="D89" s="5" t="n"/>
      <c r="E89" s="5" t="n"/>
      <c r="F89" s="6">
        <f>IF(B89&amp;""="","",IFERROR(INDEX('الحجوزات'!$C$6:$C$1005,MATCH(B89&amp;"",'الحجوزات'!$A$6:$A$1005,0))&amp;"",""))</f>
        <v/>
      </c>
      <c r="G89" s="6">
        <f>IF(B89&amp;""="","",IF(ISNA(MATCH(B89&amp;"",'الحجوزات'!$A$6:$A$1005,0)),"رقم غير موجود",IF(NOT(ISNUMBER(A89)),"بدون تاريخ","")))</f>
        <v/>
      </c>
    </row>
    <row r="90">
      <c r="A90" s="13" t="n"/>
      <c r="B90" s="5" t="n"/>
      <c r="C90" s="17" t="n"/>
      <c r="D90" s="5" t="n"/>
      <c r="E90" s="5" t="n"/>
      <c r="F90" s="6">
        <f>IF(B90&amp;""="","",IFERROR(INDEX('الحجوزات'!$C$6:$C$1005,MATCH(B90&amp;"",'الحجوزات'!$A$6:$A$1005,0))&amp;"",""))</f>
        <v/>
      </c>
      <c r="G90" s="6">
        <f>IF(B90&amp;""="","",IF(ISNA(MATCH(B90&amp;"",'الحجوزات'!$A$6:$A$1005,0)),"رقم غير موجود",IF(NOT(ISNUMBER(A90)),"بدون تاريخ","")))</f>
        <v/>
      </c>
    </row>
    <row r="91">
      <c r="A91" s="13" t="n"/>
      <c r="B91" s="5" t="n"/>
      <c r="C91" s="17" t="n"/>
      <c r="D91" s="5" t="n"/>
      <c r="E91" s="5" t="n"/>
      <c r="F91" s="6">
        <f>IF(B91&amp;""="","",IFERROR(INDEX('الحجوزات'!$C$6:$C$1005,MATCH(B91&amp;"",'الحجوزات'!$A$6:$A$1005,0))&amp;"",""))</f>
        <v/>
      </c>
      <c r="G91" s="6">
        <f>IF(B91&amp;""="","",IF(ISNA(MATCH(B91&amp;"",'الحجوزات'!$A$6:$A$1005,0)),"رقم غير موجود",IF(NOT(ISNUMBER(A91)),"بدون تاريخ","")))</f>
        <v/>
      </c>
    </row>
    <row r="92">
      <c r="A92" s="13" t="n"/>
      <c r="B92" s="5" t="n"/>
      <c r="C92" s="17" t="n"/>
      <c r="D92" s="5" t="n"/>
      <c r="E92" s="5" t="n"/>
      <c r="F92" s="6">
        <f>IF(B92&amp;""="","",IFERROR(INDEX('الحجوزات'!$C$6:$C$1005,MATCH(B92&amp;"",'الحجوزات'!$A$6:$A$1005,0))&amp;"",""))</f>
        <v/>
      </c>
      <c r="G92" s="6">
        <f>IF(B92&amp;""="","",IF(ISNA(MATCH(B92&amp;"",'الحجوزات'!$A$6:$A$1005,0)),"رقم غير موجود",IF(NOT(ISNUMBER(A92)),"بدون تاريخ","")))</f>
        <v/>
      </c>
    </row>
    <row r="93">
      <c r="A93" s="13" t="n"/>
      <c r="B93" s="5" t="n"/>
      <c r="C93" s="17" t="n"/>
      <c r="D93" s="5" t="n"/>
      <c r="E93" s="5" t="n"/>
      <c r="F93" s="6">
        <f>IF(B93&amp;""="","",IFERROR(INDEX('الحجوزات'!$C$6:$C$1005,MATCH(B93&amp;"",'الحجوزات'!$A$6:$A$1005,0))&amp;"",""))</f>
        <v/>
      </c>
      <c r="G93" s="6">
        <f>IF(B93&amp;""="","",IF(ISNA(MATCH(B93&amp;"",'الحجوزات'!$A$6:$A$1005,0)),"رقم غير موجود",IF(NOT(ISNUMBER(A93)),"بدون تاريخ","")))</f>
        <v/>
      </c>
    </row>
    <row r="94">
      <c r="A94" s="13" t="n"/>
      <c r="B94" s="5" t="n"/>
      <c r="C94" s="17" t="n"/>
      <c r="D94" s="5" t="n"/>
      <c r="E94" s="5" t="n"/>
      <c r="F94" s="6">
        <f>IF(B94&amp;""="","",IFERROR(INDEX('الحجوزات'!$C$6:$C$1005,MATCH(B94&amp;"",'الحجوزات'!$A$6:$A$1005,0))&amp;"",""))</f>
        <v/>
      </c>
      <c r="G94" s="6">
        <f>IF(B94&amp;""="","",IF(ISNA(MATCH(B94&amp;"",'الحجوزات'!$A$6:$A$1005,0)),"رقم غير موجود",IF(NOT(ISNUMBER(A94)),"بدون تاريخ","")))</f>
        <v/>
      </c>
    </row>
    <row r="95">
      <c r="A95" s="13" t="n"/>
      <c r="B95" s="5" t="n"/>
      <c r="C95" s="17" t="n"/>
      <c r="D95" s="5" t="n"/>
      <c r="E95" s="5" t="n"/>
      <c r="F95" s="6">
        <f>IF(B95&amp;""="","",IFERROR(INDEX('الحجوزات'!$C$6:$C$1005,MATCH(B95&amp;"",'الحجوزات'!$A$6:$A$1005,0))&amp;"",""))</f>
        <v/>
      </c>
      <c r="G95" s="6">
        <f>IF(B95&amp;""="","",IF(ISNA(MATCH(B95&amp;"",'الحجوزات'!$A$6:$A$1005,0)),"رقم غير موجود",IF(NOT(ISNUMBER(A95)),"بدون تاريخ","")))</f>
        <v/>
      </c>
    </row>
    <row r="96">
      <c r="A96" s="13" t="n"/>
      <c r="B96" s="5" t="n"/>
      <c r="C96" s="17" t="n"/>
      <c r="D96" s="5" t="n"/>
      <c r="E96" s="5" t="n"/>
      <c r="F96" s="6">
        <f>IF(B96&amp;""="","",IFERROR(INDEX('الحجوزات'!$C$6:$C$1005,MATCH(B96&amp;"",'الحجوزات'!$A$6:$A$1005,0))&amp;"",""))</f>
        <v/>
      </c>
      <c r="G96" s="6">
        <f>IF(B96&amp;""="","",IF(ISNA(MATCH(B96&amp;"",'الحجوزات'!$A$6:$A$1005,0)),"رقم غير موجود",IF(NOT(ISNUMBER(A96)),"بدون تاريخ","")))</f>
        <v/>
      </c>
    </row>
    <row r="97">
      <c r="A97" s="13" t="n"/>
      <c r="B97" s="5" t="n"/>
      <c r="C97" s="17" t="n"/>
      <c r="D97" s="5" t="n"/>
      <c r="E97" s="5" t="n"/>
      <c r="F97" s="6">
        <f>IF(B97&amp;""="","",IFERROR(INDEX('الحجوزات'!$C$6:$C$1005,MATCH(B97&amp;"",'الحجوزات'!$A$6:$A$1005,0))&amp;"",""))</f>
        <v/>
      </c>
      <c r="G97" s="6">
        <f>IF(B97&amp;""="","",IF(ISNA(MATCH(B97&amp;"",'الحجوزات'!$A$6:$A$1005,0)),"رقم غير موجود",IF(NOT(ISNUMBER(A97)),"بدون تاريخ","")))</f>
        <v/>
      </c>
    </row>
    <row r="98">
      <c r="A98" s="13" t="n"/>
      <c r="B98" s="5" t="n"/>
      <c r="C98" s="17" t="n"/>
      <c r="D98" s="5" t="n"/>
      <c r="E98" s="5" t="n"/>
      <c r="F98" s="6">
        <f>IF(B98&amp;""="","",IFERROR(INDEX('الحجوزات'!$C$6:$C$1005,MATCH(B98&amp;"",'الحجوزات'!$A$6:$A$1005,0))&amp;"",""))</f>
        <v/>
      </c>
      <c r="G98" s="6">
        <f>IF(B98&amp;""="","",IF(ISNA(MATCH(B98&amp;"",'الحجوزات'!$A$6:$A$1005,0)),"رقم غير موجود",IF(NOT(ISNUMBER(A98)),"بدون تاريخ","")))</f>
        <v/>
      </c>
    </row>
    <row r="99">
      <c r="A99" s="13" t="n"/>
      <c r="B99" s="5" t="n"/>
      <c r="C99" s="17" t="n"/>
      <c r="D99" s="5" t="n"/>
      <c r="E99" s="5" t="n"/>
      <c r="F99" s="6">
        <f>IF(B99&amp;""="","",IFERROR(INDEX('الحجوزات'!$C$6:$C$1005,MATCH(B99&amp;"",'الحجوزات'!$A$6:$A$1005,0))&amp;"",""))</f>
        <v/>
      </c>
      <c r="G99" s="6">
        <f>IF(B99&amp;""="","",IF(ISNA(MATCH(B99&amp;"",'الحجوزات'!$A$6:$A$1005,0)),"رقم غير موجود",IF(NOT(ISNUMBER(A99)),"بدون تاريخ","")))</f>
        <v/>
      </c>
    </row>
    <row r="100">
      <c r="A100" s="13" t="n"/>
      <c r="B100" s="5" t="n"/>
      <c r="C100" s="17" t="n"/>
      <c r="D100" s="5" t="n"/>
      <c r="E100" s="5" t="n"/>
      <c r="F100" s="6">
        <f>IF(B100&amp;""="","",IFERROR(INDEX('الحجوزات'!$C$6:$C$1005,MATCH(B100&amp;"",'الحجوزات'!$A$6:$A$1005,0))&amp;"",""))</f>
        <v/>
      </c>
      <c r="G100" s="6">
        <f>IF(B100&amp;""="","",IF(ISNA(MATCH(B100&amp;"",'الحجوزات'!$A$6:$A$1005,0)),"رقم غير موجود",IF(NOT(ISNUMBER(A100)),"بدون تاريخ","")))</f>
        <v/>
      </c>
    </row>
    <row r="101">
      <c r="A101" s="13" t="n"/>
      <c r="B101" s="5" t="n"/>
      <c r="C101" s="17" t="n"/>
      <c r="D101" s="5" t="n"/>
      <c r="E101" s="5" t="n"/>
      <c r="F101" s="6">
        <f>IF(B101&amp;""="","",IFERROR(INDEX('الحجوزات'!$C$6:$C$1005,MATCH(B101&amp;"",'الحجوزات'!$A$6:$A$1005,0))&amp;"",""))</f>
        <v/>
      </c>
      <c r="G101" s="6">
        <f>IF(B101&amp;""="","",IF(ISNA(MATCH(B101&amp;"",'الحجوزات'!$A$6:$A$1005,0)),"رقم غير موجود",IF(NOT(ISNUMBER(A101)),"بدون تاريخ","")))</f>
        <v/>
      </c>
    </row>
    <row r="102">
      <c r="A102" s="13" t="n"/>
      <c r="B102" s="5" t="n"/>
      <c r="C102" s="17" t="n"/>
      <c r="D102" s="5" t="n"/>
      <c r="E102" s="5" t="n"/>
      <c r="F102" s="6">
        <f>IF(B102&amp;""="","",IFERROR(INDEX('الحجوزات'!$C$6:$C$1005,MATCH(B102&amp;"",'الحجوزات'!$A$6:$A$1005,0))&amp;"",""))</f>
        <v/>
      </c>
      <c r="G102" s="6">
        <f>IF(B102&amp;""="","",IF(ISNA(MATCH(B102&amp;"",'الحجوزات'!$A$6:$A$1005,0)),"رقم غير موجود",IF(NOT(ISNUMBER(A102)),"بدون تاريخ","")))</f>
        <v/>
      </c>
    </row>
    <row r="103">
      <c r="A103" s="13" t="n"/>
      <c r="B103" s="5" t="n"/>
      <c r="C103" s="17" t="n"/>
      <c r="D103" s="5" t="n"/>
      <c r="E103" s="5" t="n"/>
      <c r="F103" s="6">
        <f>IF(B103&amp;""="","",IFERROR(INDEX('الحجوزات'!$C$6:$C$1005,MATCH(B103&amp;"",'الحجوزات'!$A$6:$A$1005,0))&amp;"",""))</f>
        <v/>
      </c>
      <c r="G103" s="6">
        <f>IF(B103&amp;""="","",IF(ISNA(MATCH(B103&amp;"",'الحجوزات'!$A$6:$A$1005,0)),"رقم غير موجود",IF(NOT(ISNUMBER(A103)),"بدون تاريخ","")))</f>
        <v/>
      </c>
    </row>
    <row r="104">
      <c r="A104" s="13" t="n"/>
      <c r="B104" s="5" t="n"/>
      <c r="C104" s="17" t="n"/>
      <c r="D104" s="5" t="n"/>
      <c r="E104" s="5" t="n"/>
      <c r="F104" s="6">
        <f>IF(B104&amp;""="","",IFERROR(INDEX('الحجوزات'!$C$6:$C$1005,MATCH(B104&amp;"",'الحجوزات'!$A$6:$A$1005,0))&amp;"",""))</f>
        <v/>
      </c>
      <c r="G104" s="6">
        <f>IF(B104&amp;""="","",IF(ISNA(MATCH(B104&amp;"",'الحجوزات'!$A$6:$A$1005,0)),"رقم غير موجود",IF(NOT(ISNUMBER(A104)),"بدون تاريخ","")))</f>
        <v/>
      </c>
    </row>
    <row r="105">
      <c r="A105" s="13" t="n"/>
      <c r="B105" s="5" t="n"/>
      <c r="C105" s="17" t="n"/>
      <c r="D105" s="5" t="n"/>
      <c r="E105" s="5" t="n"/>
      <c r="F105" s="6">
        <f>IF(B105&amp;""="","",IFERROR(INDEX('الحجوزات'!$C$6:$C$1005,MATCH(B105&amp;"",'الحجوزات'!$A$6:$A$1005,0))&amp;"",""))</f>
        <v/>
      </c>
      <c r="G105" s="6">
        <f>IF(B105&amp;""="","",IF(ISNA(MATCH(B105&amp;"",'الحجوزات'!$A$6:$A$1005,0)),"رقم غير موجود",IF(NOT(ISNUMBER(A105)),"بدون تاريخ","")))</f>
        <v/>
      </c>
    </row>
    <row r="106">
      <c r="A106" s="13" t="n"/>
      <c r="B106" s="5" t="n"/>
      <c r="C106" s="17" t="n"/>
      <c r="D106" s="5" t="n"/>
      <c r="E106" s="5" t="n"/>
      <c r="F106" s="6">
        <f>IF(B106&amp;""="","",IFERROR(INDEX('الحجوزات'!$C$6:$C$1005,MATCH(B106&amp;"",'الحجوزات'!$A$6:$A$1005,0))&amp;"",""))</f>
        <v/>
      </c>
      <c r="G106" s="6">
        <f>IF(B106&amp;""="","",IF(ISNA(MATCH(B106&amp;"",'الحجوزات'!$A$6:$A$1005,0)),"رقم غير موجود",IF(NOT(ISNUMBER(A106)),"بدون تاريخ","")))</f>
        <v/>
      </c>
    </row>
    <row r="107">
      <c r="A107" s="13" t="n"/>
      <c r="B107" s="5" t="n"/>
      <c r="C107" s="17" t="n"/>
      <c r="D107" s="5" t="n"/>
      <c r="E107" s="5" t="n"/>
      <c r="F107" s="6">
        <f>IF(B107&amp;""="","",IFERROR(INDEX('الحجوزات'!$C$6:$C$1005,MATCH(B107&amp;"",'الحجوزات'!$A$6:$A$1005,0))&amp;"",""))</f>
        <v/>
      </c>
      <c r="G107" s="6">
        <f>IF(B107&amp;""="","",IF(ISNA(MATCH(B107&amp;"",'الحجوزات'!$A$6:$A$1005,0)),"رقم غير موجود",IF(NOT(ISNUMBER(A107)),"بدون تاريخ","")))</f>
        <v/>
      </c>
    </row>
    <row r="108">
      <c r="A108" s="13" t="n"/>
      <c r="B108" s="5" t="n"/>
      <c r="C108" s="17" t="n"/>
      <c r="D108" s="5" t="n"/>
      <c r="E108" s="5" t="n"/>
      <c r="F108" s="6">
        <f>IF(B108&amp;""="","",IFERROR(INDEX('الحجوزات'!$C$6:$C$1005,MATCH(B108&amp;"",'الحجوزات'!$A$6:$A$1005,0))&amp;"",""))</f>
        <v/>
      </c>
      <c r="G108" s="6">
        <f>IF(B108&amp;""="","",IF(ISNA(MATCH(B108&amp;"",'الحجوزات'!$A$6:$A$1005,0)),"رقم غير موجود",IF(NOT(ISNUMBER(A108)),"بدون تاريخ","")))</f>
        <v/>
      </c>
    </row>
    <row r="109">
      <c r="A109" s="13" t="n"/>
      <c r="B109" s="5" t="n"/>
      <c r="C109" s="17" t="n"/>
      <c r="D109" s="5" t="n"/>
      <c r="E109" s="5" t="n"/>
      <c r="F109" s="6">
        <f>IF(B109&amp;""="","",IFERROR(INDEX('الحجوزات'!$C$6:$C$1005,MATCH(B109&amp;"",'الحجوزات'!$A$6:$A$1005,0))&amp;"",""))</f>
        <v/>
      </c>
      <c r="G109" s="6">
        <f>IF(B109&amp;""="","",IF(ISNA(MATCH(B109&amp;"",'الحجوزات'!$A$6:$A$1005,0)),"رقم غير موجود",IF(NOT(ISNUMBER(A109)),"بدون تاريخ","")))</f>
        <v/>
      </c>
    </row>
    <row r="110">
      <c r="A110" s="13" t="n"/>
      <c r="B110" s="5" t="n"/>
      <c r="C110" s="17" t="n"/>
      <c r="D110" s="5" t="n"/>
      <c r="E110" s="5" t="n"/>
      <c r="F110" s="6">
        <f>IF(B110&amp;""="","",IFERROR(INDEX('الحجوزات'!$C$6:$C$1005,MATCH(B110&amp;"",'الحجوزات'!$A$6:$A$1005,0))&amp;"",""))</f>
        <v/>
      </c>
      <c r="G110" s="6">
        <f>IF(B110&amp;""="","",IF(ISNA(MATCH(B110&amp;"",'الحجوزات'!$A$6:$A$1005,0)),"رقم غير موجود",IF(NOT(ISNUMBER(A110)),"بدون تاريخ","")))</f>
        <v/>
      </c>
    </row>
    <row r="111">
      <c r="A111" s="13" t="n"/>
      <c r="B111" s="5" t="n"/>
      <c r="C111" s="17" t="n"/>
      <c r="D111" s="5" t="n"/>
      <c r="E111" s="5" t="n"/>
      <c r="F111" s="6">
        <f>IF(B111&amp;""="","",IFERROR(INDEX('الحجوزات'!$C$6:$C$1005,MATCH(B111&amp;"",'الحجوزات'!$A$6:$A$1005,0))&amp;"",""))</f>
        <v/>
      </c>
      <c r="G111" s="6">
        <f>IF(B111&amp;""="","",IF(ISNA(MATCH(B111&amp;"",'الحجوزات'!$A$6:$A$1005,0)),"رقم غير موجود",IF(NOT(ISNUMBER(A111)),"بدون تاريخ","")))</f>
        <v/>
      </c>
    </row>
    <row r="112">
      <c r="A112" s="13" t="n"/>
      <c r="B112" s="5" t="n"/>
      <c r="C112" s="17" t="n"/>
      <c r="D112" s="5" t="n"/>
      <c r="E112" s="5" t="n"/>
      <c r="F112" s="6">
        <f>IF(B112&amp;""="","",IFERROR(INDEX('الحجوزات'!$C$6:$C$1005,MATCH(B112&amp;"",'الحجوزات'!$A$6:$A$1005,0))&amp;"",""))</f>
        <v/>
      </c>
      <c r="G112" s="6">
        <f>IF(B112&amp;""="","",IF(ISNA(MATCH(B112&amp;"",'الحجوزات'!$A$6:$A$1005,0)),"رقم غير موجود",IF(NOT(ISNUMBER(A112)),"بدون تاريخ","")))</f>
        <v/>
      </c>
    </row>
    <row r="113">
      <c r="A113" s="13" t="n"/>
      <c r="B113" s="5" t="n"/>
      <c r="C113" s="17" t="n"/>
      <c r="D113" s="5" t="n"/>
      <c r="E113" s="5" t="n"/>
      <c r="F113" s="6">
        <f>IF(B113&amp;""="","",IFERROR(INDEX('الحجوزات'!$C$6:$C$1005,MATCH(B113&amp;"",'الحجوزات'!$A$6:$A$1005,0))&amp;"",""))</f>
        <v/>
      </c>
      <c r="G113" s="6">
        <f>IF(B113&amp;""="","",IF(ISNA(MATCH(B113&amp;"",'الحجوزات'!$A$6:$A$1005,0)),"رقم غير موجود",IF(NOT(ISNUMBER(A113)),"بدون تاريخ","")))</f>
        <v/>
      </c>
    </row>
    <row r="114">
      <c r="A114" s="13" t="n"/>
      <c r="B114" s="5" t="n"/>
      <c r="C114" s="17" t="n"/>
      <c r="D114" s="5" t="n"/>
      <c r="E114" s="5" t="n"/>
      <c r="F114" s="6">
        <f>IF(B114&amp;""="","",IFERROR(INDEX('الحجوزات'!$C$6:$C$1005,MATCH(B114&amp;"",'الحجوزات'!$A$6:$A$1005,0))&amp;"",""))</f>
        <v/>
      </c>
      <c r="G114" s="6">
        <f>IF(B114&amp;""="","",IF(ISNA(MATCH(B114&amp;"",'الحجوزات'!$A$6:$A$1005,0)),"رقم غير موجود",IF(NOT(ISNUMBER(A114)),"بدون تاريخ","")))</f>
        <v/>
      </c>
    </row>
    <row r="115">
      <c r="A115" s="13" t="n"/>
      <c r="B115" s="5" t="n"/>
      <c r="C115" s="17" t="n"/>
      <c r="D115" s="5" t="n"/>
      <c r="E115" s="5" t="n"/>
      <c r="F115" s="6">
        <f>IF(B115&amp;""="","",IFERROR(INDEX('الحجوزات'!$C$6:$C$1005,MATCH(B115&amp;"",'الحجوزات'!$A$6:$A$1005,0))&amp;"",""))</f>
        <v/>
      </c>
      <c r="G115" s="6">
        <f>IF(B115&amp;""="","",IF(ISNA(MATCH(B115&amp;"",'الحجوزات'!$A$6:$A$1005,0)),"رقم غير موجود",IF(NOT(ISNUMBER(A115)),"بدون تاريخ","")))</f>
        <v/>
      </c>
    </row>
    <row r="116">
      <c r="A116" s="13" t="n"/>
      <c r="B116" s="5" t="n"/>
      <c r="C116" s="17" t="n"/>
      <c r="D116" s="5" t="n"/>
      <c r="E116" s="5" t="n"/>
      <c r="F116" s="6">
        <f>IF(B116&amp;""="","",IFERROR(INDEX('الحجوزات'!$C$6:$C$1005,MATCH(B116&amp;"",'الحجوزات'!$A$6:$A$1005,0))&amp;"",""))</f>
        <v/>
      </c>
      <c r="G116" s="6">
        <f>IF(B116&amp;""="","",IF(ISNA(MATCH(B116&amp;"",'الحجوزات'!$A$6:$A$1005,0)),"رقم غير موجود",IF(NOT(ISNUMBER(A116)),"بدون تاريخ","")))</f>
        <v/>
      </c>
    </row>
    <row r="117">
      <c r="A117" s="13" t="n"/>
      <c r="B117" s="5" t="n"/>
      <c r="C117" s="17" t="n"/>
      <c r="D117" s="5" t="n"/>
      <c r="E117" s="5" t="n"/>
      <c r="F117" s="6">
        <f>IF(B117&amp;""="","",IFERROR(INDEX('الحجوزات'!$C$6:$C$1005,MATCH(B117&amp;"",'الحجوزات'!$A$6:$A$1005,0))&amp;"",""))</f>
        <v/>
      </c>
      <c r="G117" s="6">
        <f>IF(B117&amp;""="","",IF(ISNA(MATCH(B117&amp;"",'الحجوزات'!$A$6:$A$1005,0)),"رقم غير موجود",IF(NOT(ISNUMBER(A117)),"بدون تاريخ","")))</f>
        <v/>
      </c>
    </row>
    <row r="118">
      <c r="A118" s="13" t="n"/>
      <c r="B118" s="5" t="n"/>
      <c r="C118" s="17" t="n"/>
      <c r="D118" s="5" t="n"/>
      <c r="E118" s="5" t="n"/>
      <c r="F118" s="6">
        <f>IF(B118&amp;""="","",IFERROR(INDEX('الحجوزات'!$C$6:$C$1005,MATCH(B118&amp;"",'الحجوزات'!$A$6:$A$1005,0))&amp;"",""))</f>
        <v/>
      </c>
      <c r="G118" s="6">
        <f>IF(B118&amp;""="","",IF(ISNA(MATCH(B118&amp;"",'الحجوزات'!$A$6:$A$1005,0)),"رقم غير موجود",IF(NOT(ISNUMBER(A118)),"بدون تاريخ","")))</f>
        <v/>
      </c>
    </row>
    <row r="119">
      <c r="A119" s="13" t="n"/>
      <c r="B119" s="5" t="n"/>
      <c r="C119" s="17" t="n"/>
      <c r="D119" s="5" t="n"/>
      <c r="E119" s="5" t="n"/>
      <c r="F119" s="6">
        <f>IF(B119&amp;""="","",IFERROR(INDEX('الحجوزات'!$C$6:$C$1005,MATCH(B119&amp;"",'الحجوزات'!$A$6:$A$1005,0))&amp;"",""))</f>
        <v/>
      </c>
      <c r="G119" s="6">
        <f>IF(B119&amp;""="","",IF(ISNA(MATCH(B119&amp;"",'الحجوزات'!$A$6:$A$1005,0)),"رقم غير موجود",IF(NOT(ISNUMBER(A119)),"بدون تاريخ","")))</f>
        <v/>
      </c>
    </row>
    <row r="120">
      <c r="A120" s="13" t="n"/>
      <c r="B120" s="5" t="n"/>
      <c r="C120" s="17" t="n"/>
      <c r="D120" s="5" t="n"/>
      <c r="E120" s="5" t="n"/>
      <c r="F120" s="6">
        <f>IF(B120&amp;""="","",IFERROR(INDEX('الحجوزات'!$C$6:$C$1005,MATCH(B120&amp;"",'الحجوزات'!$A$6:$A$1005,0))&amp;"",""))</f>
        <v/>
      </c>
      <c r="G120" s="6">
        <f>IF(B120&amp;""="","",IF(ISNA(MATCH(B120&amp;"",'الحجوزات'!$A$6:$A$1005,0)),"رقم غير موجود",IF(NOT(ISNUMBER(A120)),"بدون تاريخ","")))</f>
        <v/>
      </c>
    </row>
    <row r="121">
      <c r="A121" s="13" t="n"/>
      <c r="B121" s="5" t="n"/>
      <c r="C121" s="17" t="n"/>
      <c r="D121" s="5" t="n"/>
      <c r="E121" s="5" t="n"/>
      <c r="F121" s="6">
        <f>IF(B121&amp;""="","",IFERROR(INDEX('الحجوزات'!$C$6:$C$1005,MATCH(B121&amp;"",'الحجوزات'!$A$6:$A$1005,0))&amp;"",""))</f>
        <v/>
      </c>
      <c r="G121" s="6">
        <f>IF(B121&amp;""="","",IF(ISNA(MATCH(B121&amp;"",'الحجوزات'!$A$6:$A$1005,0)),"رقم غير موجود",IF(NOT(ISNUMBER(A121)),"بدون تاريخ","")))</f>
        <v/>
      </c>
    </row>
    <row r="122">
      <c r="A122" s="13" t="n"/>
      <c r="B122" s="5" t="n"/>
      <c r="C122" s="17" t="n"/>
      <c r="D122" s="5" t="n"/>
      <c r="E122" s="5" t="n"/>
      <c r="F122" s="6">
        <f>IF(B122&amp;""="","",IFERROR(INDEX('الحجوزات'!$C$6:$C$1005,MATCH(B122&amp;"",'الحجوزات'!$A$6:$A$1005,0))&amp;"",""))</f>
        <v/>
      </c>
      <c r="G122" s="6">
        <f>IF(B122&amp;""="","",IF(ISNA(MATCH(B122&amp;"",'الحجوزات'!$A$6:$A$1005,0)),"رقم غير موجود",IF(NOT(ISNUMBER(A122)),"بدون تاريخ","")))</f>
        <v/>
      </c>
    </row>
    <row r="123">
      <c r="A123" s="13" t="n"/>
      <c r="B123" s="5" t="n"/>
      <c r="C123" s="17" t="n"/>
      <c r="D123" s="5" t="n"/>
      <c r="E123" s="5" t="n"/>
      <c r="F123" s="6">
        <f>IF(B123&amp;""="","",IFERROR(INDEX('الحجوزات'!$C$6:$C$1005,MATCH(B123&amp;"",'الحجوزات'!$A$6:$A$1005,0))&amp;"",""))</f>
        <v/>
      </c>
      <c r="G123" s="6">
        <f>IF(B123&amp;""="","",IF(ISNA(MATCH(B123&amp;"",'الحجوزات'!$A$6:$A$1005,0)),"رقم غير موجود",IF(NOT(ISNUMBER(A123)),"بدون تاريخ","")))</f>
        <v/>
      </c>
    </row>
    <row r="124">
      <c r="A124" s="13" t="n"/>
      <c r="B124" s="5" t="n"/>
      <c r="C124" s="17" t="n"/>
      <c r="D124" s="5" t="n"/>
      <c r="E124" s="5" t="n"/>
      <c r="F124" s="6">
        <f>IF(B124&amp;""="","",IFERROR(INDEX('الحجوزات'!$C$6:$C$1005,MATCH(B124&amp;"",'الحجوزات'!$A$6:$A$1005,0))&amp;"",""))</f>
        <v/>
      </c>
      <c r="G124" s="6">
        <f>IF(B124&amp;""="","",IF(ISNA(MATCH(B124&amp;"",'الحجوزات'!$A$6:$A$1005,0)),"رقم غير موجود",IF(NOT(ISNUMBER(A124)),"بدون تاريخ","")))</f>
        <v/>
      </c>
    </row>
    <row r="125">
      <c r="A125" s="13" t="n"/>
      <c r="B125" s="5" t="n"/>
      <c r="C125" s="17" t="n"/>
      <c r="D125" s="5" t="n"/>
      <c r="E125" s="5" t="n"/>
      <c r="F125" s="6">
        <f>IF(B125&amp;""="","",IFERROR(INDEX('الحجوزات'!$C$6:$C$1005,MATCH(B125&amp;"",'الحجوزات'!$A$6:$A$1005,0))&amp;"",""))</f>
        <v/>
      </c>
      <c r="G125" s="6">
        <f>IF(B125&amp;""="","",IF(ISNA(MATCH(B125&amp;"",'الحجوزات'!$A$6:$A$1005,0)),"رقم غير موجود",IF(NOT(ISNUMBER(A125)),"بدون تاريخ","")))</f>
        <v/>
      </c>
    </row>
    <row r="126">
      <c r="A126" s="13" t="n"/>
      <c r="B126" s="5" t="n"/>
      <c r="C126" s="17" t="n"/>
      <c r="D126" s="5" t="n"/>
      <c r="E126" s="5" t="n"/>
      <c r="F126" s="6">
        <f>IF(B126&amp;""="","",IFERROR(INDEX('الحجوزات'!$C$6:$C$1005,MATCH(B126&amp;"",'الحجوزات'!$A$6:$A$1005,0))&amp;"",""))</f>
        <v/>
      </c>
      <c r="G126" s="6">
        <f>IF(B126&amp;""="","",IF(ISNA(MATCH(B126&amp;"",'الحجوزات'!$A$6:$A$1005,0)),"رقم غير موجود",IF(NOT(ISNUMBER(A126)),"بدون تاريخ","")))</f>
        <v/>
      </c>
    </row>
    <row r="127">
      <c r="A127" s="13" t="n"/>
      <c r="B127" s="5" t="n"/>
      <c r="C127" s="17" t="n"/>
      <c r="D127" s="5" t="n"/>
      <c r="E127" s="5" t="n"/>
      <c r="F127" s="6">
        <f>IF(B127&amp;""="","",IFERROR(INDEX('الحجوزات'!$C$6:$C$1005,MATCH(B127&amp;"",'الحجوزات'!$A$6:$A$1005,0))&amp;"",""))</f>
        <v/>
      </c>
      <c r="G127" s="6">
        <f>IF(B127&amp;""="","",IF(ISNA(MATCH(B127&amp;"",'الحجوزات'!$A$6:$A$1005,0)),"رقم غير موجود",IF(NOT(ISNUMBER(A127)),"بدون تاريخ","")))</f>
        <v/>
      </c>
    </row>
    <row r="128">
      <c r="A128" s="13" t="n"/>
      <c r="B128" s="5" t="n"/>
      <c r="C128" s="17" t="n"/>
      <c r="D128" s="5" t="n"/>
      <c r="E128" s="5" t="n"/>
      <c r="F128" s="6">
        <f>IF(B128&amp;""="","",IFERROR(INDEX('الحجوزات'!$C$6:$C$1005,MATCH(B128&amp;"",'الحجوزات'!$A$6:$A$1005,0))&amp;"",""))</f>
        <v/>
      </c>
      <c r="G128" s="6">
        <f>IF(B128&amp;""="","",IF(ISNA(MATCH(B128&amp;"",'الحجوزات'!$A$6:$A$1005,0)),"رقم غير موجود",IF(NOT(ISNUMBER(A128)),"بدون تاريخ","")))</f>
        <v/>
      </c>
    </row>
    <row r="129">
      <c r="A129" s="13" t="n"/>
      <c r="B129" s="5" t="n"/>
      <c r="C129" s="17" t="n"/>
      <c r="D129" s="5" t="n"/>
      <c r="E129" s="5" t="n"/>
      <c r="F129" s="6">
        <f>IF(B129&amp;""="","",IFERROR(INDEX('الحجوزات'!$C$6:$C$1005,MATCH(B129&amp;"",'الحجوزات'!$A$6:$A$1005,0))&amp;"",""))</f>
        <v/>
      </c>
      <c r="G129" s="6">
        <f>IF(B129&amp;""="","",IF(ISNA(MATCH(B129&amp;"",'الحجوزات'!$A$6:$A$1005,0)),"رقم غير موجود",IF(NOT(ISNUMBER(A129)),"بدون تاريخ","")))</f>
        <v/>
      </c>
    </row>
    <row r="130">
      <c r="A130" s="13" t="n"/>
      <c r="B130" s="5" t="n"/>
      <c r="C130" s="17" t="n"/>
      <c r="D130" s="5" t="n"/>
      <c r="E130" s="5" t="n"/>
      <c r="F130" s="6">
        <f>IF(B130&amp;""="","",IFERROR(INDEX('الحجوزات'!$C$6:$C$1005,MATCH(B130&amp;"",'الحجوزات'!$A$6:$A$1005,0))&amp;"",""))</f>
        <v/>
      </c>
      <c r="G130" s="6">
        <f>IF(B130&amp;""="","",IF(ISNA(MATCH(B130&amp;"",'الحجوزات'!$A$6:$A$1005,0)),"رقم غير موجود",IF(NOT(ISNUMBER(A130)),"بدون تاريخ","")))</f>
        <v/>
      </c>
    </row>
    <row r="131">
      <c r="A131" s="13" t="n"/>
      <c r="B131" s="5" t="n"/>
      <c r="C131" s="17" t="n"/>
      <c r="D131" s="5" t="n"/>
      <c r="E131" s="5" t="n"/>
      <c r="F131" s="6">
        <f>IF(B131&amp;""="","",IFERROR(INDEX('الحجوزات'!$C$6:$C$1005,MATCH(B131&amp;"",'الحجوزات'!$A$6:$A$1005,0))&amp;"",""))</f>
        <v/>
      </c>
      <c r="G131" s="6">
        <f>IF(B131&amp;""="","",IF(ISNA(MATCH(B131&amp;"",'الحجوزات'!$A$6:$A$1005,0)),"رقم غير موجود",IF(NOT(ISNUMBER(A131)),"بدون تاريخ","")))</f>
        <v/>
      </c>
    </row>
    <row r="132">
      <c r="A132" s="13" t="n"/>
      <c r="B132" s="5" t="n"/>
      <c r="C132" s="17" t="n"/>
      <c r="D132" s="5" t="n"/>
      <c r="E132" s="5" t="n"/>
      <c r="F132" s="6">
        <f>IF(B132&amp;""="","",IFERROR(INDEX('الحجوزات'!$C$6:$C$1005,MATCH(B132&amp;"",'الحجوزات'!$A$6:$A$1005,0))&amp;"",""))</f>
        <v/>
      </c>
      <c r="G132" s="6">
        <f>IF(B132&amp;""="","",IF(ISNA(MATCH(B132&amp;"",'الحجوزات'!$A$6:$A$1005,0)),"رقم غير موجود",IF(NOT(ISNUMBER(A132)),"بدون تاريخ","")))</f>
        <v/>
      </c>
    </row>
    <row r="133">
      <c r="A133" s="13" t="n"/>
      <c r="B133" s="5" t="n"/>
      <c r="C133" s="17" t="n"/>
      <c r="D133" s="5" t="n"/>
      <c r="E133" s="5" t="n"/>
      <c r="F133" s="6">
        <f>IF(B133&amp;""="","",IFERROR(INDEX('الحجوزات'!$C$6:$C$1005,MATCH(B133&amp;"",'الحجوزات'!$A$6:$A$1005,0))&amp;"",""))</f>
        <v/>
      </c>
      <c r="G133" s="6">
        <f>IF(B133&amp;""="","",IF(ISNA(MATCH(B133&amp;"",'الحجوزات'!$A$6:$A$1005,0)),"رقم غير موجود",IF(NOT(ISNUMBER(A133)),"بدون تاريخ","")))</f>
        <v/>
      </c>
    </row>
    <row r="134">
      <c r="A134" s="13" t="n"/>
      <c r="B134" s="5" t="n"/>
      <c r="C134" s="17" t="n"/>
      <c r="D134" s="5" t="n"/>
      <c r="E134" s="5" t="n"/>
      <c r="F134" s="6">
        <f>IF(B134&amp;""="","",IFERROR(INDEX('الحجوزات'!$C$6:$C$1005,MATCH(B134&amp;"",'الحجوزات'!$A$6:$A$1005,0))&amp;"",""))</f>
        <v/>
      </c>
      <c r="G134" s="6">
        <f>IF(B134&amp;""="","",IF(ISNA(MATCH(B134&amp;"",'الحجوزات'!$A$6:$A$1005,0)),"رقم غير موجود",IF(NOT(ISNUMBER(A134)),"بدون تاريخ","")))</f>
        <v/>
      </c>
    </row>
    <row r="135">
      <c r="A135" s="13" t="n"/>
      <c r="B135" s="5" t="n"/>
      <c r="C135" s="17" t="n"/>
      <c r="D135" s="5" t="n"/>
      <c r="E135" s="5" t="n"/>
      <c r="F135" s="6">
        <f>IF(B135&amp;""="","",IFERROR(INDEX('الحجوزات'!$C$6:$C$1005,MATCH(B135&amp;"",'الحجوزات'!$A$6:$A$1005,0))&amp;"",""))</f>
        <v/>
      </c>
      <c r="G135" s="6">
        <f>IF(B135&amp;""="","",IF(ISNA(MATCH(B135&amp;"",'الحجوزات'!$A$6:$A$1005,0)),"رقم غير موجود",IF(NOT(ISNUMBER(A135)),"بدون تاريخ","")))</f>
        <v/>
      </c>
    </row>
    <row r="136">
      <c r="A136" s="13" t="n"/>
      <c r="B136" s="5" t="n"/>
      <c r="C136" s="17" t="n"/>
      <c r="D136" s="5" t="n"/>
      <c r="E136" s="5" t="n"/>
      <c r="F136" s="6">
        <f>IF(B136&amp;""="","",IFERROR(INDEX('الحجوزات'!$C$6:$C$1005,MATCH(B136&amp;"",'الحجوزات'!$A$6:$A$1005,0))&amp;"",""))</f>
        <v/>
      </c>
      <c r="G136" s="6">
        <f>IF(B136&amp;""="","",IF(ISNA(MATCH(B136&amp;"",'الحجوزات'!$A$6:$A$1005,0)),"رقم غير موجود",IF(NOT(ISNUMBER(A136)),"بدون تاريخ","")))</f>
        <v/>
      </c>
    </row>
    <row r="137">
      <c r="A137" s="13" t="n"/>
      <c r="B137" s="5" t="n"/>
      <c r="C137" s="17" t="n"/>
      <c r="D137" s="5" t="n"/>
      <c r="E137" s="5" t="n"/>
      <c r="F137" s="6">
        <f>IF(B137&amp;""="","",IFERROR(INDEX('الحجوزات'!$C$6:$C$1005,MATCH(B137&amp;"",'الحجوزات'!$A$6:$A$1005,0))&amp;"",""))</f>
        <v/>
      </c>
      <c r="G137" s="6">
        <f>IF(B137&amp;""="","",IF(ISNA(MATCH(B137&amp;"",'الحجوزات'!$A$6:$A$1005,0)),"رقم غير موجود",IF(NOT(ISNUMBER(A137)),"بدون تاريخ","")))</f>
        <v/>
      </c>
    </row>
    <row r="138">
      <c r="A138" s="13" t="n"/>
      <c r="B138" s="5" t="n"/>
      <c r="C138" s="17" t="n"/>
      <c r="D138" s="5" t="n"/>
      <c r="E138" s="5" t="n"/>
      <c r="F138" s="6">
        <f>IF(B138&amp;""="","",IFERROR(INDEX('الحجوزات'!$C$6:$C$1005,MATCH(B138&amp;"",'الحجوزات'!$A$6:$A$1005,0))&amp;"",""))</f>
        <v/>
      </c>
      <c r="G138" s="6">
        <f>IF(B138&amp;""="","",IF(ISNA(MATCH(B138&amp;"",'الحجوزات'!$A$6:$A$1005,0)),"رقم غير موجود",IF(NOT(ISNUMBER(A138)),"بدون تاريخ","")))</f>
        <v/>
      </c>
    </row>
    <row r="139">
      <c r="A139" s="13" t="n"/>
      <c r="B139" s="5" t="n"/>
      <c r="C139" s="17" t="n"/>
      <c r="D139" s="5" t="n"/>
      <c r="E139" s="5" t="n"/>
      <c r="F139" s="6">
        <f>IF(B139&amp;""="","",IFERROR(INDEX('الحجوزات'!$C$6:$C$1005,MATCH(B139&amp;"",'الحجوزات'!$A$6:$A$1005,0))&amp;"",""))</f>
        <v/>
      </c>
      <c r="G139" s="6">
        <f>IF(B139&amp;""="","",IF(ISNA(MATCH(B139&amp;"",'الحجوزات'!$A$6:$A$1005,0)),"رقم غير موجود",IF(NOT(ISNUMBER(A139)),"بدون تاريخ","")))</f>
        <v/>
      </c>
    </row>
    <row r="140">
      <c r="A140" s="13" t="n"/>
      <c r="B140" s="5" t="n"/>
      <c r="C140" s="17" t="n"/>
      <c r="D140" s="5" t="n"/>
      <c r="E140" s="5" t="n"/>
      <c r="F140" s="6">
        <f>IF(B140&amp;""="","",IFERROR(INDEX('الحجوزات'!$C$6:$C$1005,MATCH(B140&amp;"",'الحجوزات'!$A$6:$A$1005,0))&amp;"",""))</f>
        <v/>
      </c>
      <c r="G140" s="6">
        <f>IF(B140&amp;""="","",IF(ISNA(MATCH(B140&amp;"",'الحجوزات'!$A$6:$A$1005,0)),"رقم غير موجود",IF(NOT(ISNUMBER(A140)),"بدون تاريخ","")))</f>
        <v/>
      </c>
    </row>
    <row r="141">
      <c r="A141" s="13" t="n"/>
      <c r="B141" s="5" t="n"/>
      <c r="C141" s="17" t="n"/>
      <c r="D141" s="5" t="n"/>
      <c r="E141" s="5" t="n"/>
      <c r="F141" s="6">
        <f>IF(B141&amp;""="","",IFERROR(INDEX('الحجوزات'!$C$6:$C$1005,MATCH(B141&amp;"",'الحجوزات'!$A$6:$A$1005,0))&amp;"",""))</f>
        <v/>
      </c>
      <c r="G141" s="6">
        <f>IF(B141&amp;""="","",IF(ISNA(MATCH(B141&amp;"",'الحجوزات'!$A$6:$A$1005,0)),"رقم غير موجود",IF(NOT(ISNUMBER(A141)),"بدون تاريخ","")))</f>
        <v/>
      </c>
    </row>
    <row r="142">
      <c r="A142" s="13" t="n"/>
      <c r="B142" s="5" t="n"/>
      <c r="C142" s="17" t="n"/>
      <c r="D142" s="5" t="n"/>
      <c r="E142" s="5" t="n"/>
      <c r="F142" s="6">
        <f>IF(B142&amp;""="","",IFERROR(INDEX('الحجوزات'!$C$6:$C$1005,MATCH(B142&amp;"",'الحجوزات'!$A$6:$A$1005,0))&amp;"",""))</f>
        <v/>
      </c>
      <c r="G142" s="6">
        <f>IF(B142&amp;""="","",IF(ISNA(MATCH(B142&amp;"",'الحجوزات'!$A$6:$A$1005,0)),"رقم غير موجود",IF(NOT(ISNUMBER(A142)),"بدون تاريخ","")))</f>
        <v/>
      </c>
    </row>
    <row r="143">
      <c r="A143" s="13" t="n"/>
      <c r="B143" s="5" t="n"/>
      <c r="C143" s="17" t="n"/>
      <c r="D143" s="5" t="n"/>
      <c r="E143" s="5" t="n"/>
      <c r="F143" s="6">
        <f>IF(B143&amp;""="","",IFERROR(INDEX('الحجوزات'!$C$6:$C$1005,MATCH(B143&amp;"",'الحجوزات'!$A$6:$A$1005,0))&amp;"",""))</f>
        <v/>
      </c>
      <c r="G143" s="6">
        <f>IF(B143&amp;""="","",IF(ISNA(MATCH(B143&amp;"",'الحجوزات'!$A$6:$A$1005,0)),"رقم غير موجود",IF(NOT(ISNUMBER(A143)),"بدون تاريخ","")))</f>
        <v/>
      </c>
    </row>
    <row r="144">
      <c r="A144" s="13" t="n"/>
      <c r="B144" s="5" t="n"/>
      <c r="C144" s="17" t="n"/>
      <c r="D144" s="5" t="n"/>
      <c r="E144" s="5" t="n"/>
      <c r="F144" s="6">
        <f>IF(B144&amp;""="","",IFERROR(INDEX('الحجوزات'!$C$6:$C$1005,MATCH(B144&amp;"",'الحجوزات'!$A$6:$A$1005,0))&amp;"",""))</f>
        <v/>
      </c>
      <c r="G144" s="6">
        <f>IF(B144&amp;""="","",IF(ISNA(MATCH(B144&amp;"",'الحجوزات'!$A$6:$A$1005,0)),"رقم غير موجود",IF(NOT(ISNUMBER(A144)),"بدون تاريخ","")))</f>
        <v/>
      </c>
    </row>
    <row r="145">
      <c r="A145" s="13" t="n"/>
      <c r="B145" s="5" t="n"/>
      <c r="C145" s="17" t="n"/>
      <c r="D145" s="5" t="n"/>
      <c r="E145" s="5" t="n"/>
      <c r="F145" s="6">
        <f>IF(B145&amp;""="","",IFERROR(INDEX('الحجوزات'!$C$6:$C$1005,MATCH(B145&amp;"",'الحجوزات'!$A$6:$A$1005,0))&amp;"",""))</f>
        <v/>
      </c>
      <c r="G145" s="6">
        <f>IF(B145&amp;""="","",IF(ISNA(MATCH(B145&amp;"",'الحجوزات'!$A$6:$A$1005,0)),"رقم غير موجود",IF(NOT(ISNUMBER(A145)),"بدون تاريخ","")))</f>
        <v/>
      </c>
    </row>
    <row r="146">
      <c r="A146" s="13" t="n"/>
      <c r="B146" s="5" t="n"/>
      <c r="C146" s="17" t="n"/>
      <c r="D146" s="5" t="n"/>
      <c r="E146" s="5" t="n"/>
      <c r="F146" s="6">
        <f>IF(B146&amp;""="","",IFERROR(INDEX('الحجوزات'!$C$6:$C$1005,MATCH(B146&amp;"",'الحجوزات'!$A$6:$A$1005,0))&amp;"",""))</f>
        <v/>
      </c>
      <c r="G146" s="6">
        <f>IF(B146&amp;""="","",IF(ISNA(MATCH(B146&amp;"",'الحجوزات'!$A$6:$A$1005,0)),"رقم غير موجود",IF(NOT(ISNUMBER(A146)),"بدون تاريخ","")))</f>
        <v/>
      </c>
    </row>
    <row r="147">
      <c r="A147" s="13" t="n"/>
      <c r="B147" s="5" t="n"/>
      <c r="C147" s="17" t="n"/>
      <c r="D147" s="5" t="n"/>
      <c r="E147" s="5" t="n"/>
      <c r="F147" s="6">
        <f>IF(B147&amp;""="","",IFERROR(INDEX('الحجوزات'!$C$6:$C$1005,MATCH(B147&amp;"",'الحجوزات'!$A$6:$A$1005,0))&amp;"",""))</f>
        <v/>
      </c>
      <c r="G147" s="6">
        <f>IF(B147&amp;""="","",IF(ISNA(MATCH(B147&amp;"",'الحجوزات'!$A$6:$A$1005,0)),"رقم غير موجود",IF(NOT(ISNUMBER(A147)),"بدون تاريخ","")))</f>
        <v/>
      </c>
    </row>
    <row r="148">
      <c r="A148" s="13" t="n"/>
      <c r="B148" s="5" t="n"/>
      <c r="C148" s="17" t="n"/>
      <c r="D148" s="5" t="n"/>
      <c r="E148" s="5" t="n"/>
      <c r="F148" s="6">
        <f>IF(B148&amp;""="","",IFERROR(INDEX('الحجوزات'!$C$6:$C$1005,MATCH(B148&amp;"",'الحجوزات'!$A$6:$A$1005,0))&amp;"",""))</f>
        <v/>
      </c>
      <c r="G148" s="6">
        <f>IF(B148&amp;""="","",IF(ISNA(MATCH(B148&amp;"",'الحجوزات'!$A$6:$A$1005,0)),"رقم غير موجود",IF(NOT(ISNUMBER(A148)),"بدون تاريخ","")))</f>
        <v/>
      </c>
    </row>
    <row r="149">
      <c r="A149" s="13" t="n"/>
      <c r="B149" s="5" t="n"/>
      <c r="C149" s="17" t="n"/>
      <c r="D149" s="5" t="n"/>
      <c r="E149" s="5" t="n"/>
      <c r="F149" s="6">
        <f>IF(B149&amp;""="","",IFERROR(INDEX('الحجوزات'!$C$6:$C$1005,MATCH(B149&amp;"",'الحجوزات'!$A$6:$A$1005,0))&amp;"",""))</f>
        <v/>
      </c>
      <c r="G149" s="6">
        <f>IF(B149&amp;""="","",IF(ISNA(MATCH(B149&amp;"",'الحجوزات'!$A$6:$A$1005,0)),"رقم غير موجود",IF(NOT(ISNUMBER(A149)),"بدون تاريخ","")))</f>
        <v/>
      </c>
    </row>
    <row r="150">
      <c r="A150" s="13" t="n"/>
      <c r="B150" s="5" t="n"/>
      <c r="C150" s="17" t="n"/>
      <c r="D150" s="5" t="n"/>
      <c r="E150" s="5" t="n"/>
      <c r="F150" s="6">
        <f>IF(B150&amp;""="","",IFERROR(INDEX('الحجوزات'!$C$6:$C$1005,MATCH(B150&amp;"",'الحجوزات'!$A$6:$A$1005,0))&amp;"",""))</f>
        <v/>
      </c>
      <c r="G150" s="6">
        <f>IF(B150&amp;""="","",IF(ISNA(MATCH(B150&amp;"",'الحجوزات'!$A$6:$A$1005,0)),"رقم غير موجود",IF(NOT(ISNUMBER(A150)),"بدون تاريخ","")))</f>
        <v/>
      </c>
    </row>
    <row r="151">
      <c r="A151" s="13" t="n"/>
      <c r="B151" s="5" t="n"/>
      <c r="C151" s="17" t="n"/>
      <c r="D151" s="5" t="n"/>
      <c r="E151" s="5" t="n"/>
      <c r="F151" s="6">
        <f>IF(B151&amp;""="","",IFERROR(INDEX('الحجوزات'!$C$6:$C$1005,MATCH(B151&amp;"",'الحجوزات'!$A$6:$A$1005,0))&amp;"",""))</f>
        <v/>
      </c>
      <c r="G151" s="6">
        <f>IF(B151&amp;""="","",IF(ISNA(MATCH(B151&amp;"",'الحجوزات'!$A$6:$A$1005,0)),"رقم غير موجود",IF(NOT(ISNUMBER(A151)),"بدون تاريخ","")))</f>
        <v/>
      </c>
    </row>
    <row r="152">
      <c r="A152" s="13" t="n"/>
      <c r="B152" s="5" t="n"/>
      <c r="C152" s="17" t="n"/>
      <c r="D152" s="5" t="n"/>
      <c r="E152" s="5" t="n"/>
      <c r="F152" s="6">
        <f>IF(B152&amp;""="","",IFERROR(INDEX('الحجوزات'!$C$6:$C$1005,MATCH(B152&amp;"",'الحجوزات'!$A$6:$A$1005,0))&amp;"",""))</f>
        <v/>
      </c>
      <c r="G152" s="6">
        <f>IF(B152&amp;""="","",IF(ISNA(MATCH(B152&amp;"",'الحجوزات'!$A$6:$A$1005,0)),"رقم غير موجود",IF(NOT(ISNUMBER(A152)),"بدون تاريخ","")))</f>
        <v/>
      </c>
    </row>
    <row r="153">
      <c r="A153" s="13" t="n"/>
      <c r="B153" s="5" t="n"/>
      <c r="C153" s="17" t="n"/>
      <c r="D153" s="5" t="n"/>
      <c r="E153" s="5" t="n"/>
      <c r="F153" s="6">
        <f>IF(B153&amp;""="","",IFERROR(INDEX('الحجوزات'!$C$6:$C$1005,MATCH(B153&amp;"",'الحجوزات'!$A$6:$A$1005,0))&amp;"",""))</f>
        <v/>
      </c>
      <c r="G153" s="6">
        <f>IF(B153&amp;""="","",IF(ISNA(MATCH(B153&amp;"",'الحجوزات'!$A$6:$A$1005,0)),"رقم غير موجود",IF(NOT(ISNUMBER(A153)),"بدون تاريخ","")))</f>
        <v/>
      </c>
    </row>
    <row r="154">
      <c r="A154" s="13" t="n"/>
      <c r="B154" s="5" t="n"/>
      <c r="C154" s="17" t="n"/>
      <c r="D154" s="5" t="n"/>
      <c r="E154" s="5" t="n"/>
      <c r="F154" s="6">
        <f>IF(B154&amp;""="","",IFERROR(INDEX('الحجوزات'!$C$6:$C$1005,MATCH(B154&amp;"",'الحجوزات'!$A$6:$A$1005,0))&amp;"",""))</f>
        <v/>
      </c>
      <c r="G154" s="6">
        <f>IF(B154&amp;""="","",IF(ISNA(MATCH(B154&amp;"",'الحجوزات'!$A$6:$A$1005,0)),"رقم غير موجود",IF(NOT(ISNUMBER(A154)),"بدون تاريخ","")))</f>
        <v/>
      </c>
    </row>
    <row r="155">
      <c r="A155" s="13" t="n"/>
      <c r="B155" s="5" t="n"/>
      <c r="C155" s="17" t="n"/>
      <c r="D155" s="5" t="n"/>
      <c r="E155" s="5" t="n"/>
      <c r="F155" s="6">
        <f>IF(B155&amp;""="","",IFERROR(INDEX('الحجوزات'!$C$6:$C$1005,MATCH(B155&amp;"",'الحجوزات'!$A$6:$A$1005,0))&amp;"",""))</f>
        <v/>
      </c>
      <c r="G155" s="6">
        <f>IF(B155&amp;""="","",IF(ISNA(MATCH(B155&amp;"",'الحجوزات'!$A$6:$A$1005,0)),"رقم غير موجود",IF(NOT(ISNUMBER(A155)),"بدون تاريخ","")))</f>
        <v/>
      </c>
    </row>
    <row r="156">
      <c r="A156" s="13" t="n"/>
      <c r="B156" s="5" t="n"/>
      <c r="C156" s="17" t="n"/>
      <c r="D156" s="5" t="n"/>
      <c r="E156" s="5" t="n"/>
      <c r="F156" s="6">
        <f>IF(B156&amp;""="","",IFERROR(INDEX('الحجوزات'!$C$6:$C$1005,MATCH(B156&amp;"",'الحجوزات'!$A$6:$A$1005,0))&amp;"",""))</f>
        <v/>
      </c>
      <c r="G156" s="6">
        <f>IF(B156&amp;""="","",IF(ISNA(MATCH(B156&amp;"",'الحجوزات'!$A$6:$A$1005,0)),"رقم غير موجود",IF(NOT(ISNUMBER(A156)),"بدون تاريخ","")))</f>
        <v/>
      </c>
    </row>
    <row r="157">
      <c r="A157" s="13" t="n"/>
      <c r="B157" s="5" t="n"/>
      <c r="C157" s="17" t="n"/>
      <c r="D157" s="5" t="n"/>
      <c r="E157" s="5" t="n"/>
      <c r="F157" s="6">
        <f>IF(B157&amp;""="","",IFERROR(INDEX('الحجوزات'!$C$6:$C$1005,MATCH(B157&amp;"",'الحجوزات'!$A$6:$A$1005,0))&amp;"",""))</f>
        <v/>
      </c>
      <c r="G157" s="6">
        <f>IF(B157&amp;""="","",IF(ISNA(MATCH(B157&amp;"",'الحجوزات'!$A$6:$A$1005,0)),"رقم غير موجود",IF(NOT(ISNUMBER(A157)),"بدون تاريخ","")))</f>
        <v/>
      </c>
    </row>
    <row r="158">
      <c r="A158" s="13" t="n"/>
      <c r="B158" s="5" t="n"/>
      <c r="C158" s="17" t="n"/>
      <c r="D158" s="5" t="n"/>
      <c r="E158" s="5" t="n"/>
      <c r="F158" s="6">
        <f>IF(B158&amp;""="","",IFERROR(INDEX('الحجوزات'!$C$6:$C$1005,MATCH(B158&amp;"",'الحجوزات'!$A$6:$A$1005,0))&amp;"",""))</f>
        <v/>
      </c>
      <c r="G158" s="6">
        <f>IF(B158&amp;""="","",IF(ISNA(MATCH(B158&amp;"",'الحجوزات'!$A$6:$A$1005,0)),"رقم غير موجود",IF(NOT(ISNUMBER(A158)),"بدون تاريخ","")))</f>
        <v/>
      </c>
    </row>
    <row r="159">
      <c r="A159" s="13" t="n"/>
      <c r="B159" s="5" t="n"/>
      <c r="C159" s="17" t="n"/>
      <c r="D159" s="5" t="n"/>
      <c r="E159" s="5" t="n"/>
      <c r="F159" s="6">
        <f>IF(B159&amp;""="","",IFERROR(INDEX('الحجوزات'!$C$6:$C$1005,MATCH(B159&amp;"",'الحجوزات'!$A$6:$A$1005,0))&amp;"",""))</f>
        <v/>
      </c>
      <c r="G159" s="6">
        <f>IF(B159&amp;""="","",IF(ISNA(MATCH(B159&amp;"",'الحجوزات'!$A$6:$A$1005,0)),"رقم غير موجود",IF(NOT(ISNUMBER(A159)),"بدون تاريخ","")))</f>
        <v/>
      </c>
    </row>
    <row r="160">
      <c r="A160" s="13" t="n"/>
      <c r="B160" s="5" t="n"/>
      <c r="C160" s="17" t="n"/>
      <c r="D160" s="5" t="n"/>
      <c r="E160" s="5" t="n"/>
      <c r="F160" s="6">
        <f>IF(B160&amp;""="","",IFERROR(INDEX('الحجوزات'!$C$6:$C$1005,MATCH(B160&amp;"",'الحجوزات'!$A$6:$A$1005,0))&amp;"",""))</f>
        <v/>
      </c>
      <c r="G160" s="6">
        <f>IF(B160&amp;""="","",IF(ISNA(MATCH(B160&amp;"",'الحجوزات'!$A$6:$A$1005,0)),"رقم غير موجود",IF(NOT(ISNUMBER(A160)),"بدون تاريخ","")))</f>
        <v/>
      </c>
    </row>
    <row r="161">
      <c r="A161" s="13" t="n"/>
      <c r="B161" s="5" t="n"/>
      <c r="C161" s="17" t="n"/>
      <c r="D161" s="5" t="n"/>
      <c r="E161" s="5" t="n"/>
      <c r="F161" s="6">
        <f>IF(B161&amp;""="","",IFERROR(INDEX('الحجوزات'!$C$6:$C$1005,MATCH(B161&amp;"",'الحجوزات'!$A$6:$A$1005,0))&amp;"",""))</f>
        <v/>
      </c>
      <c r="G161" s="6">
        <f>IF(B161&amp;""="","",IF(ISNA(MATCH(B161&amp;"",'الحجوزات'!$A$6:$A$1005,0)),"رقم غير موجود",IF(NOT(ISNUMBER(A161)),"بدون تاريخ","")))</f>
        <v/>
      </c>
    </row>
    <row r="162">
      <c r="A162" s="13" t="n"/>
      <c r="B162" s="5" t="n"/>
      <c r="C162" s="17" t="n"/>
      <c r="D162" s="5" t="n"/>
      <c r="E162" s="5" t="n"/>
      <c r="F162" s="6">
        <f>IF(B162&amp;""="","",IFERROR(INDEX('الحجوزات'!$C$6:$C$1005,MATCH(B162&amp;"",'الحجوزات'!$A$6:$A$1005,0))&amp;"",""))</f>
        <v/>
      </c>
      <c r="G162" s="6">
        <f>IF(B162&amp;""="","",IF(ISNA(MATCH(B162&amp;"",'الحجوزات'!$A$6:$A$1005,0)),"رقم غير موجود",IF(NOT(ISNUMBER(A162)),"بدون تاريخ","")))</f>
        <v/>
      </c>
    </row>
    <row r="163">
      <c r="A163" s="13" t="n"/>
      <c r="B163" s="5" t="n"/>
      <c r="C163" s="17" t="n"/>
      <c r="D163" s="5" t="n"/>
      <c r="E163" s="5" t="n"/>
      <c r="F163" s="6">
        <f>IF(B163&amp;""="","",IFERROR(INDEX('الحجوزات'!$C$6:$C$1005,MATCH(B163&amp;"",'الحجوزات'!$A$6:$A$1005,0))&amp;"",""))</f>
        <v/>
      </c>
      <c r="G163" s="6">
        <f>IF(B163&amp;""="","",IF(ISNA(MATCH(B163&amp;"",'الحجوزات'!$A$6:$A$1005,0)),"رقم غير موجود",IF(NOT(ISNUMBER(A163)),"بدون تاريخ","")))</f>
        <v/>
      </c>
    </row>
    <row r="164">
      <c r="A164" s="13" t="n"/>
      <c r="B164" s="5" t="n"/>
      <c r="C164" s="17" t="n"/>
      <c r="D164" s="5" t="n"/>
      <c r="E164" s="5" t="n"/>
      <c r="F164" s="6">
        <f>IF(B164&amp;""="","",IFERROR(INDEX('الحجوزات'!$C$6:$C$1005,MATCH(B164&amp;"",'الحجوزات'!$A$6:$A$1005,0))&amp;"",""))</f>
        <v/>
      </c>
      <c r="G164" s="6">
        <f>IF(B164&amp;""="","",IF(ISNA(MATCH(B164&amp;"",'الحجوزات'!$A$6:$A$1005,0)),"رقم غير موجود",IF(NOT(ISNUMBER(A164)),"بدون تاريخ","")))</f>
        <v/>
      </c>
    </row>
    <row r="165">
      <c r="A165" s="13" t="n"/>
      <c r="B165" s="5" t="n"/>
      <c r="C165" s="17" t="n"/>
      <c r="D165" s="5" t="n"/>
      <c r="E165" s="5" t="n"/>
      <c r="F165" s="6">
        <f>IF(B165&amp;""="","",IFERROR(INDEX('الحجوزات'!$C$6:$C$1005,MATCH(B165&amp;"",'الحجوزات'!$A$6:$A$1005,0))&amp;"",""))</f>
        <v/>
      </c>
      <c r="G165" s="6">
        <f>IF(B165&amp;""="","",IF(ISNA(MATCH(B165&amp;"",'الحجوزات'!$A$6:$A$1005,0)),"رقم غير موجود",IF(NOT(ISNUMBER(A165)),"بدون تاريخ","")))</f>
        <v/>
      </c>
    </row>
    <row r="166">
      <c r="A166" s="13" t="n"/>
      <c r="B166" s="5" t="n"/>
      <c r="C166" s="17" t="n"/>
      <c r="D166" s="5" t="n"/>
      <c r="E166" s="5" t="n"/>
      <c r="F166" s="6">
        <f>IF(B166&amp;""="","",IFERROR(INDEX('الحجوزات'!$C$6:$C$1005,MATCH(B166&amp;"",'الحجوزات'!$A$6:$A$1005,0))&amp;"",""))</f>
        <v/>
      </c>
      <c r="G166" s="6">
        <f>IF(B166&amp;""="","",IF(ISNA(MATCH(B166&amp;"",'الحجوزات'!$A$6:$A$1005,0)),"رقم غير موجود",IF(NOT(ISNUMBER(A166)),"بدون تاريخ","")))</f>
        <v/>
      </c>
    </row>
    <row r="167">
      <c r="A167" s="13" t="n"/>
      <c r="B167" s="5" t="n"/>
      <c r="C167" s="17" t="n"/>
      <c r="D167" s="5" t="n"/>
      <c r="E167" s="5" t="n"/>
      <c r="F167" s="6">
        <f>IF(B167&amp;""="","",IFERROR(INDEX('الحجوزات'!$C$6:$C$1005,MATCH(B167&amp;"",'الحجوزات'!$A$6:$A$1005,0))&amp;"",""))</f>
        <v/>
      </c>
      <c r="G167" s="6">
        <f>IF(B167&amp;""="","",IF(ISNA(MATCH(B167&amp;"",'الحجوزات'!$A$6:$A$1005,0)),"رقم غير موجود",IF(NOT(ISNUMBER(A167)),"بدون تاريخ","")))</f>
        <v/>
      </c>
    </row>
    <row r="168">
      <c r="A168" s="13" t="n"/>
      <c r="B168" s="5" t="n"/>
      <c r="C168" s="17" t="n"/>
      <c r="D168" s="5" t="n"/>
      <c r="E168" s="5" t="n"/>
      <c r="F168" s="6">
        <f>IF(B168&amp;""="","",IFERROR(INDEX('الحجوزات'!$C$6:$C$1005,MATCH(B168&amp;"",'الحجوزات'!$A$6:$A$1005,0))&amp;"",""))</f>
        <v/>
      </c>
      <c r="G168" s="6">
        <f>IF(B168&amp;""="","",IF(ISNA(MATCH(B168&amp;"",'الحجوزات'!$A$6:$A$1005,0)),"رقم غير موجود",IF(NOT(ISNUMBER(A168)),"بدون تاريخ","")))</f>
        <v/>
      </c>
    </row>
    <row r="169">
      <c r="A169" s="13" t="n"/>
      <c r="B169" s="5" t="n"/>
      <c r="C169" s="17" t="n"/>
      <c r="D169" s="5" t="n"/>
      <c r="E169" s="5" t="n"/>
      <c r="F169" s="6">
        <f>IF(B169&amp;""="","",IFERROR(INDEX('الحجوزات'!$C$6:$C$1005,MATCH(B169&amp;"",'الحجوزات'!$A$6:$A$1005,0))&amp;"",""))</f>
        <v/>
      </c>
      <c r="G169" s="6">
        <f>IF(B169&amp;""="","",IF(ISNA(MATCH(B169&amp;"",'الحجوزات'!$A$6:$A$1005,0)),"رقم غير موجود",IF(NOT(ISNUMBER(A169)),"بدون تاريخ","")))</f>
        <v/>
      </c>
    </row>
    <row r="170">
      <c r="A170" s="13" t="n"/>
      <c r="B170" s="5" t="n"/>
      <c r="C170" s="17" t="n"/>
      <c r="D170" s="5" t="n"/>
      <c r="E170" s="5" t="n"/>
      <c r="F170" s="6">
        <f>IF(B170&amp;""="","",IFERROR(INDEX('الحجوزات'!$C$6:$C$1005,MATCH(B170&amp;"",'الحجوزات'!$A$6:$A$1005,0))&amp;"",""))</f>
        <v/>
      </c>
      <c r="G170" s="6">
        <f>IF(B170&amp;""="","",IF(ISNA(MATCH(B170&amp;"",'الحجوزات'!$A$6:$A$1005,0)),"رقم غير موجود",IF(NOT(ISNUMBER(A170)),"بدون تاريخ","")))</f>
        <v/>
      </c>
    </row>
    <row r="171">
      <c r="A171" s="13" t="n"/>
      <c r="B171" s="5" t="n"/>
      <c r="C171" s="17" t="n"/>
      <c r="D171" s="5" t="n"/>
      <c r="E171" s="5" t="n"/>
      <c r="F171" s="6">
        <f>IF(B171&amp;""="","",IFERROR(INDEX('الحجوزات'!$C$6:$C$1005,MATCH(B171&amp;"",'الحجوزات'!$A$6:$A$1005,0))&amp;"",""))</f>
        <v/>
      </c>
      <c r="G171" s="6">
        <f>IF(B171&amp;""="","",IF(ISNA(MATCH(B171&amp;"",'الحجوزات'!$A$6:$A$1005,0)),"رقم غير موجود",IF(NOT(ISNUMBER(A171)),"بدون تاريخ","")))</f>
        <v/>
      </c>
    </row>
    <row r="172">
      <c r="A172" s="13" t="n"/>
      <c r="B172" s="5" t="n"/>
      <c r="C172" s="17" t="n"/>
      <c r="D172" s="5" t="n"/>
      <c r="E172" s="5" t="n"/>
      <c r="F172" s="6">
        <f>IF(B172&amp;""="","",IFERROR(INDEX('الحجوزات'!$C$6:$C$1005,MATCH(B172&amp;"",'الحجوزات'!$A$6:$A$1005,0))&amp;"",""))</f>
        <v/>
      </c>
      <c r="G172" s="6">
        <f>IF(B172&amp;""="","",IF(ISNA(MATCH(B172&amp;"",'الحجوزات'!$A$6:$A$1005,0)),"رقم غير موجود",IF(NOT(ISNUMBER(A172)),"بدون تاريخ","")))</f>
        <v/>
      </c>
    </row>
    <row r="173">
      <c r="A173" s="13" t="n"/>
      <c r="B173" s="5" t="n"/>
      <c r="C173" s="17" t="n"/>
      <c r="D173" s="5" t="n"/>
      <c r="E173" s="5" t="n"/>
      <c r="F173" s="6">
        <f>IF(B173&amp;""="","",IFERROR(INDEX('الحجوزات'!$C$6:$C$1005,MATCH(B173&amp;"",'الحجوزات'!$A$6:$A$1005,0))&amp;"",""))</f>
        <v/>
      </c>
      <c r="G173" s="6">
        <f>IF(B173&amp;""="","",IF(ISNA(MATCH(B173&amp;"",'الحجوزات'!$A$6:$A$1005,0)),"رقم غير موجود",IF(NOT(ISNUMBER(A173)),"بدون تاريخ","")))</f>
        <v/>
      </c>
    </row>
    <row r="174">
      <c r="A174" s="13" t="n"/>
      <c r="B174" s="5" t="n"/>
      <c r="C174" s="17" t="n"/>
      <c r="D174" s="5" t="n"/>
      <c r="E174" s="5" t="n"/>
      <c r="F174" s="6">
        <f>IF(B174&amp;""="","",IFERROR(INDEX('الحجوزات'!$C$6:$C$1005,MATCH(B174&amp;"",'الحجوزات'!$A$6:$A$1005,0))&amp;"",""))</f>
        <v/>
      </c>
      <c r="G174" s="6">
        <f>IF(B174&amp;""="","",IF(ISNA(MATCH(B174&amp;"",'الحجوزات'!$A$6:$A$1005,0)),"رقم غير موجود",IF(NOT(ISNUMBER(A174)),"بدون تاريخ","")))</f>
        <v/>
      </c>
    </row>
    <row r="175">
      <c r="A175" s="13" t="n"/>
      <c r="B175" s="5" t="n"/>
      <c r="C175" s="17" t="n"/>
      <c r="D175" s="5" t="n"/>
      <c r="E175" s="5" t="n"/>
      <c r="F175" s="6">
        <f>IF(B175&amp;""="","",IFERROR(INDEX('الحجوزات'!$C$6:$C$1005,MATCH(B175&amp;"",'الحجوزات'!$A$6:$A$1005,0))&amp;"",""))</f>
        <v/>
      </c>
      <c r="G175" s="6">
        <f>IF(B175&amp;""="","",IF(ISNA(MATCH(B175&amp;"",'الحجوزات'!$A$6:$A$1005,0)),"رقم غير موجود",IF(NOT(ISNUMBER(A175)),"بدون تاريخ","")))</f>
        <v/>
      </c>
    </row>
    <row r="176">
      <c r="A176" s="13" t="n"/>
      <c r="B176" s="5" t="n"/>
      <c r="C176" s="17" t="n"/>
      <c r="D176" s="5" t="n"/>
      <c r="E176" s="5" t="n"/>
      <c r="F176" s="6">
        <f>IF(B176&amp;""="","",IFERROR(INDEX('الحجوزات'!$C$6:$C$1005,MATCH(B176&amp;"",'الحجوزات'!$A$6:$A$1005,0))&amp;"",""))</f>
        <v/>
      </c>
      <c r="G176" s="6">
        <f>IF(B176&amp;""="","",IF(ISNA(MATCH(B176&amp;"",'الحجوزات'!$A$6:$A$1005,0)),"رقم غير موجود",IF(NOT(ISNUMBER(A176)),"بدون تاريخ","")))</f>
        <v/>
      </c>
    </row>
    <row r="177">
      <c r="A177" s="13" t="n"/>
      <c r="B177" s="5" t="n"/>
      <c r="C177" s="17" t="n"/>
      <c r="D177" s="5" t="n"/>
      <c r="E177" s="5" t="n"/>
      <c r="F177" s="6">
        <f>IF(B177&amp;""="","",IFERROR(INDEX('الحجوزات'!$C$6:$C$1005,MATCH(B177&amp;"",'الحجوزات'!$A$6:$A$1005,0))&amp;"",""))</f>
        <v/>
      </c>
      <c r="G177" s="6">
        <f>IF(B177&amp;""="","",IF(ISNA(MATCH(B177&amp;"",'الحجوزات'!$A$6:$A$1005,0)),"رقم غير موجود",IF(NOT(ISNUMBER(A177)),"بدون تاريخ","")))</f>
        <v/>
      </c>
    </row>
    <row r="178">
      <c r="A178" s="13" t="n"/>
      <c r="B178" s="5" t="n"/>
      <c r="C178" s="17" t="n"/>
      <c r="D178" s="5" t="n"/>
      <c r="E178" s="5" t="n"/>
      <c r="F178" s="6">
        <f>IF(B178&amp;""="","",IFERROR(INDEX('الحجوزات'!$C$6:$C$1005,MATCH(B178&amp;"",'الحجوزات'!$A$6:$A$1005,0))&amp;"",""))</f>
        <v/>
      </c>
      <c r="G178" s="6">
        <f>IF(B178&amp;""="","",IF(ISNA(MATCH(B178&amp;"",'الحجوزات'!$A$6:$A$1005,0)),"رقم غير موجود",IF(NOT(ISNUMBER(A178)),"بدون تاريخ","")))</f>
        <v/>
      </c>
    </row>
    <row r="179">
      <c r="A179" s="13" t="n"/>
      <c r="B179" s="5" t="n"/>
      <c r="C179" s="17" t="n"/>
      <c r="D179" s="5" t="n"/>
      <c r="E179" s="5" t="n"/>
      <c r="F179" s="6">
        <f>IF(B179&amp;""="","",IFERROR(INDEX('الحجوزات'!$C$6:$C$1005,MATCH(B179&amp;"",'الحجوزات'!$A$6:$A$1005,0))&amp;"",""))</f>
        <v/>
      </c>
      <c r="G179" s="6">
        <f>IF(B179&amp;""="","",IF(ISNA(MATCH(B179&amp;"",'الحجوزات'!$A$6:$A$1005,0)),"رقم غير موجود",IF(NOT(ISNUMBER(A179)),"بدون تاريخ","")))</f>
        <v/>
      </c>
    </row>
    <row r="180">
      <c r="A180" s="13" t="n"/>
      <c r="B180" s="5" t="n"/>
      <c r="C180" s="17" t="n"/>
      <c r="D180" s="5" t="n"/>
      <c r="E180" s="5" t="n"/>
      <c r="F180" s="6">
        <f>IF(B180&amp;""="","",IFERROR(INDEX('الحجوزات'!$C$6:$C$1005,MATCH(B180&amp;"",'الحجوزات'!$A$6:$A$1005,0))&amp;"",""))</f>
        <v/>
      </c>
      <c r="G180" s="6">
        <f>IF(B180&amp;""="","",IF(ISNA(MATCH(B180&amp;"",'الحجوزات'!$A$6:$A$1005,0)),"رقم غير موجود",IF(NOT(ISNUMBER(A180)),"بدون تاريخ","")))</f>
        <v/>
      </c>
    </row>
    <row r="181">
      <c r="A181" s="13" t="n"/>
      <c r="B181" s="5" t="n"/>
      <c r="C181" s="17" t="n"/>
      <c r="D181" s="5" t="n"/>
      <c r="E181" s="5" t="n"/>
      <c r="F181" s="6">
        <f>IF(B181&amp;""="","",IFERROR(INDEX('الحجوزات'!$C$6:$C$1005,MATCH(B181&amp;"",'الحجوزات'!$A$6:$A$1005,0))&amp;"",""))</f>
        <v/>
      </c>
      <c r="G181" s="6">
        <f>IF(B181&amp;""="","",IF(ISNA(MATCH(B181&amp;"",'الحجوزات'!$A$6:$A$1005,0)),"رقم غير موجود",IF(NOT(ISNUMBER(A181)),"بدون تاريخ","")))</f>
        <v/>
      </c>
    </row>
    <row r="182">
      <c r="A182" s="13" t="n"/>
      <c r="B182" s="5" t="n"/>
      <c r="C182" s="17" t="n"/>
      <c r="D182" s="5" t="n"/>
      <c r="E182" s="5" t="n"/>
      <c r="F182" s="6">
        <f>IF(B182&amp;""="","",IFERROR(INDEX('الحجوزات'!$C$6:$C$1005,MATCH(B182&amp;"",'الحجوزات'!$A$6:$A$1005,0))&amp;"",""))</f>
        <v/>
      </c>
      <c r="G182" s="6">
        <f>IF(B182&amp;""="","",IF(ISNA(MATCH(B182&amp;"",'الحجوزات'!$A$6:$A$1005,0)),"رقم غير موجود",IF(NOT(ISNUMBER(A182)),"بدون تاريخ","")))</f>
        <v/>
      </c>
    </row>
    <row r="183">
      <c r="A183" s="13" t="n"/>
      <c r="B183" s="5" t="n"/>
      <c r="C183" s="17" t="n"/>
      <c r="D183" s="5" t="n"/>
      <c r="E183" s="5" t="n"/>
      <c r="F183" s="6">
        <f>IF(B183&amp;""="","",IFERROR(INDEX('الحجوزات'!$C$6:$C$1005,MATCH(B183&amp;"",'الحجوزات'!$A$6:$A$1005,0))&amp;"",""))</f>
        <v/>
      </c>
      <c r="G183" s="6">
        <f>IF(B183&amp;""="","",IF(ISNA(MATCH(B183&amp;"",'الحجوزات'!$A$6:$A$1005,0)),"رقم غير موجود",IF(NOT(ISNUMBER(A183)),"بدون تاريخ","")))</f>
        <v/>
      </c>
    </row>
    <row r="184">
      <c r="A184" s="13" t="n"/>
      <c r="B184" s="5" t="n"/>
      <c r="C184" s="17" t="n"/>
      <c r="D184" s="5" t="n"/>
      <c r="E184" s="5" t="n"/>
      <c r="F184" s="6">
        <f>IF(B184&amp;""="","",IFERROR(INDEX('الحجوزات'!$C$6:$C$1005,MATCH(B184&amp;"",'الحجوزات'!$A$6:$A$1005,0))&amp;"",""))</f>
        <v/>
      </c>
      <c r="G184" s="6">
        <f>IF(B184&amp;""="","",IF(ISNA(MATCH(B184&amp;"",'الحجوزات'!$A$6:$A$1005,0)),"رقم غير موجود",IF(NOT(ISNUMBER(A184)),"بدون تاريخ","")))</f>
        <v/>
      </c>
    </row>
    <row r="185">
      <c r="A185" s="13" t="n"/>
      <c r="B185" s="5" t="n"/>
      <c r="C185" s="17" t="n"/>
      <c r="D185" s="5" t="n"/>
      <c r="E185" s="5" t="n"/>
      <c r="F185" s="6">
        <f>IF(B185&amp;""="","",IFERROR(INDEX('الحجوزات'!$C$6:$C$1005,MATCH(B185&amp;"",'الحجوزات'!$A$6:$A$1005,0))&amp;"",""))</f>
        <v/>
      </c>
      <c r="G185" s="6">
        <f>IF(B185&amp;""="","",IF(ISNA(MATCH(B185&amp;"",'الحجوزات'!$A$6:$A$1005,0)),"رقم غير موجود",IF(NOT(ISNUMBER(A185)),"بدون تاريخ","")))</f>
        <v/>
      </c>
    </row>
    <row r="186">
      <c r="A186" s="13" t="n"/>
      <c r="B186" s="5" t="n"/>
      <c r="C186" s="17" t="n"/>
      <c r="D186" s="5" t="n"/>
      <c r="E186" s="5" t="n"/>
      <c r="F186" s="6">
        <f>IF(B186&amp;""="","",IFERROR(INDEX('الحجوزات'!$C$6:$C$1005,MATCH(B186&amp;"",'الحجوزات'!$A$6:$A$1005,0))&amp;"",""))</f>
        <v/>
      </c>
      <c r="G186" s="6">
        <f>IF(B186&amp;""="","",IF(ISNA(MATCH(B186&amp;"",'الحجوزات'!$A$6:$A$1005,0)),"رقم غير موجود",IF(NOT(ISNUMBER(A186)),"بدون تاريخ","")))</f>
        <v/>
      </c>
    </row>
    <row r="187">
      <c r="A187" s="13" t="n"/>
      <c r="B187" s="5" t="n"/>
      <c r="C187" s="17" t="n"/>
      <c r="D187" s="5" t="n"/>
      <c r="E187" s="5" t="n"/>
      <c r="F187" s="6">
        <f>IF(B187&amp;""="","",IFERROR(INDEX('الحجوزات'!$C$6:$C$1005,MATCH(B187&amp;"",'الحجوزات'!$A$6:$A$1005,0))&amp;"",""))</f>
        <v/>
      </c>
      <c r="G187" s="6">
        <f>IF(B187&amp;""="","",IF(ISNA(MATCH(B187&amp;"",'الحجوزات'!$A$6:$A$1005,0)),"رقم غير موجود",IF(NOT(ISNUMBER(A187)),"بدون تاريخ","")))</f>
        <v/>
      </c>
    </row>
    <row r="188">
      <c r="A188" s="13" t="n"/>
      <c r="B188" s="5" t="n"/>
      <c r="C188" s="17" t="n"/>
      <c r="D188" s="5" t="n"/>
      <c r="E188" s="5" t="n"/>
      <c r="F188" s="6">
        <f>IF(B188&amp;""="","",IFERROR(INDEX('الحجوزات'!$C$6:$C$1005,MATCH(B188&amp;"",'الحجوزات'!$A$6:$A$1005,0))&amp;"",""))</f>
        <v/>
      </c>
      <c r="G188" s="6">
        <f>IF(B188&amp;""="","",IF(ISNA(MATCH(B188&amp;"",'الحجوزات'!$A$6:$A$1005,0)),"رقم غير موجود",IF(NOT(ISNUMBER(A188)),"بدون تاريخ","")))</f>
        <v/>
      </c>
    </row>
    <row r="189">
      <c r="A189" s="13" t="n"/>
      <c r="B189" s="5" t="n"/>
      <c r="C189" s="17" t="n"/>
      <c r="D189" s="5" t="n"/>
      <c r="E189" s="5" t="n"/>
      <c r="F189" s="6">
        <f>IF(B189&amp;""="","",IFERROR(INDEX('الحجوزات'!$C$6:$C$1005,MATCH(B189&amp;"",'الحجوزات'!$A$6:$A$1005,0))&amp;"",""))</f>
        <v/>
      </c>
      <c r="G189" s="6">
        <f>IF(B189&amp;""="","",IF(ISNA(MATCH(B189&amp;"",'الحجوزات'!$A$6:$A$1005,0)),"رقم غير موجود",IF(NOT(ISNUMBER(A189)),"بدون تاريخ","")))</f>
        <v/>
      </c>
    </row>
    <row r="190">
      <c r="A190" s="13" t="n"/>
      <c r="B190" s="5" t="n"/>
      <c r="C190" s="17" t="n"/>
      <c r="D190" s="5" t="n"/>
      <c r="E190" s="5" t="n"/>
      <c r="F190" s="6">
        <f>IF(B190&amp;""="","",IFERROR(INDEX('الحجوزات'!$C$6:$C$1005,MATCH(B190&amp;"",'الحجوزات'!$A$6:$A$1005,0))&amp;"",""))</f>
        <v/>
      </c>
      <c r="G190" s="6">
        <f>IF(B190&amp;""="","",IF(ISNA(MATCH(B190&amp;"",'الحجوزات'!$A$6:$A$1005,0)),"رقم غير موجود",IF(NOT(ISNUMBER(A190)),"بدون تاريخ","")))</f>
        <v/>
      </c>
    </row>
    <row r="191">
      <c r="A191" s="13" t="n"/>
      <c r="B191" s="5" t="n"/>
      <c r="C191" s="17" t="n"/>
      <c r="D191" s="5" t="n"/>
      <c r="E191" s="5" t="n"/>
      <c r="F191" s="6">
        <f>IF(B191&amp;""="","",IFERROR(INDEX('الحجوزات'!$C$6:$C$1005,MATCH(B191&amp;"",'الحجوزات'!$A$6:$A$1005,0))&amp;"",""))</f>
        <v/>
      </c>
      <c r="G191" s="6">
        <f>IF(B191&amp;""="","",IF(ISNA(MATCH(B191&amp;"",'الحجوزات'!$A$6:$A$1005,0)),"رقم غير موجود",IF(NOT(ISNUMBER(A191)),"بدون تاريخ","")))</f>
        <v/>
      </c>
    </row>
    <row r="192">
      <c r="A192" s="13" t="n"/>
      <c r="B192" s="5" t="n"/>
      <c r="C192" s="17" t="n"/>
      <c r="D192" s="5" t="n"/>
      <c r="E192" s="5" t="n"/>
      <c r="F192" s="6">
        <f>IF(B192&amp;""="","",IFERROR(INDEX('الحجوزات'!$C$6:$C$1005,MATCH(B192&amp;"",'الحجوزات'!$A$6:$A$1005,0))&amp;"",""))</f>
        <v/>
      </c>
      <c r="G192" s="6">
        <f>IF(B192&amp;""="","",IF(ISNA(MATCH(B192&amp;"",'الحجوزات'!$A$6:$A$1005,0)),"رقم غير موجود",IF(NOT(ISNUMBER(A192)),"بدون تاريخ","")))</f>
        <v/>
      </c>
    </row>
    <row r="193">
      <c r="A193" s="13" t="n"/>
      <c r="B193" s="5" t="n"/>
      <c r="C193" s="17" t="n"/>
      <c r="D193" s="5" t="n"/>
      <c r="E193" s="5" t="n"/>
      <c r="F193" s="6">
        <f>IF(B193&amp;""="","",IFERROR(INDEX('الحجوزات'!$C$6:$C$1005,MATCH(B193&amp;"",'الحجوزات'!$A$6:$A$1005,0))&amp;"",""))</f>
        <v/>
      </c>
      <c r="G193" s="6">
        <f>IF(B193&amp;""="","",IF(ISNA(MATCH(B193&amp;"",'الحجوزات'!$A$6:$A$1005,0)),"رقم غير موجود",IF(NOT(ISNUMBER(A193)),"بدون تاريخ","")))</f>
        <v/>
      </c>
    </row>
    <row r="194">
      <c r="A194" s="13" t="n"/>
      <c r="B194" s="5" t="n"/>
      <c r="C194" s="17" t="n"/>
      <c r="D194" s="5" t="n"/>
      <c r="E194" s="5" t="n"/>
      <c r="F194" s="6">
        <f>IF(B194&amp;""="","",IFERROR(INDEX('الحجوزات'!$C$6:$C$1005,MATCH(B194&amp;"",'الحجوزات'!$A$6:$A$1005,0))&amp;"",""))</f>
        <v/>
      </c>
      <c r="G194" s="6">
        <f>IF(B194&amp;""="","",IF(ISNA(MATCH(B194&amp;"",'الحجوزات'!$A$6:$A$1005,0)),"رقم غير موجود",IF(NOT(ISNUMBER(A194)),"بدون تاريخ","")))</f>
        <v/>
      </c>
    </row>
    <row r="195">
      <c r="A195" s="13" t="n"/>
      <c r="B195" s="5" t="n"/>
      <c r="C195" s="17" t="n"/>
      <c r="D195" s="5" t="n"/>
      <c r="E195" s="5" t="n"/>
      <c r="F195" s="6">
        <f>IF(B195&amp;""="","",IFERROR(INDEX('الحجوزات'!$C$6:$C$1005,MATCH(B195&amp;"",'الحجوزات'!$A$6:$A$1005,0))&amp;"",""))</f>
        <v/>
      </c>
      <c r="G195" s="6">
        <f>IF(B195&amp;""="","",IF(ISNA(MATCH(B195&amp;"",'الحجوزات'!$A$6:$A$1005,0)),"رقم غير موجود",IF(NOT(ISNUMBER(A195)),"بدون تاريخ","")))</f>
        <v/>
      </c>
    </row>
    <row r="196">
      <c r="A196" s="13" t="n"/>
      <c r="B196" s="5" t="n"/>
      <c r="C196" s="17" t="n"/>
      <c r="D196" s="5" t="n"/>
      <c r="E196" s="5" t="n"/>
      <c r="F196" s="6">
        <f>IF(B196&amp;""="","",IFERROR(INDEX('الحجوزات'!$C$6:$C$1005,MATCH(B196&amp;"",'الحجوزات'!$A$6:$A$1005,0))&amp;"",""))</f>
        <v/>
      </c>
      <c r="G196" s="6">
        <f>IF(B196&amp;""="","",IF(ISNA(MATCH(B196&amp;"",'الحجوزات'!$A$6:$A$1005,0)),"رقم غير موجود",IF(NOT(ISNUMBER(A196)),"بدون تاريخ","")))</f>
        <v/>
      </c>
    </row>
    <row r="197">
      <c r="A197" s="13" t="n"/>
      <c r="B197" s="5" t="n"/>
      <c r="C197" s="17" t="n"/>
      <c r="D197" s="5" t="n"/>
      <c r="E197" s="5" t="n"/>
      <c r="F197" s="6">
        <f>IF(B197&amp;""="","",IFERROR(INDEX('الحجوزات'!$C$6:$C$1005,MATCH(B197&amp;"",'الحجوزات'!$A$6:$A$1005,0))&amp;"",""))</f>
        <v/>
      </c>
      <c r="G197" s="6">
        <f>IF(B197&amp;""="","",IF(ISNA(MATCH(B197&amp;"",'الحجوزات'!$A$6:$A$1005,0)),"رقم غير موجود",IF(NOT(ISNUMBER(A197)),"بدون تاريخ","")))</f>
        <v/>
      </c>
    </row>
    <row r="198">
      <c r="A198" s="13" t="n"/>
      <c r="B198" s="5" t="n"/>
      <c r="C198" s="17" t="n"/>
      <c r="D198" s="5" t="n"/>
      <c r="E198" s="5" t="n"/>
      <c r="F198" s="6">
        <f>IF(B198&amp;""="","",IFERROR(INDEX('الحجوزات'!$C$6:$C$1005,MATCH(B198&amp;"",'الحجوزات'!$A$6:$A$1005,0))&amp;"",""))</f>
        <v/>
      </c>
      <c r="G198" s="6">
        <f>IF(B198&amp;""="","",IF(ISNA(MATCH(B198&amp;"",'الحجوزات'!$A$6:$A$1005,0)),"رقم غير موجود",IF(NOT(ISNUMBER(A198)),"بدون تاريخ","")))</f>
        <v/>
      </c>
    </row>
    <row r="199">
      <c r="A199" s="13" t="n"/>
      <c r="B199" s="5" t="n"/>
      <c r="C199" s="17" t="n"/>
      <c r="D199" s="5" t="n"/>
      <c r="E199" s="5" t="n"/>
      <c r="F199" s="6">
        <f>IF(B199&amp;""="","",IFERROR(INDEX('الحجوزات'!$C$6:$C$1005,MATCH(B199&amp;"",'الحجوزات'!$A$6:$A$1005,0))&amp;"",""))</f>
        <v/>
      </c>
      <c r="G199" s="6">
        <f>IF(B199&amp;""="","",IF(ISNA(MATCH(B199&amp;"",'الحجوزات'!$A$6:$A$1005,0)),"رقم غير موجود",IF(NOT(ISNUMBER(A199)),"بدون تاريخ","")))</f>
        <v/>
      </c>
    </row>
    <row r="200">
      <c r="A200" s="13" t="n"/>
      <c r="B200" s="5" t="n"/>
      <c r="C200" s="17" t="n"/>
      <c r="D200" s="5" t="n"/>
      <c r="E200" s="5" t="n"/>
      <c r="F200" s="6">
        <f>IF(B200&amp;""="","",IFERROR(INDEX('الحجوزات'!$C$6:$C$1005,MATCH(B200&amp;"",'الحجوزات'!$A$6:$A$1005,0))&amp;"",""))</f>
        <v/>
      </c>
      <c r="G200" s="6">
        <f>IF(B200&amp;""="","",IF(ISNA(MATCH(B200&amp;"",'الحجوزات'!$A$6:$A$1005,0)),"رقم غير موجود",IF(NOT(ISNUMBER(A200)),"بدون تاريخ","")))</f>
        <v/>
      </c>
    </row>
    <row r="201">
      <c r="A201" s="13" t="n"/>
      <c r="B201" s="5" t="n"/>
      <c r="C201" s="17" t="n"/>
      <c r="D201" s="5" t="n"/>
      <c r="E201" s="5" t="n"/>
      <c r="F201" s="6">
        <f>IF(B201&amp;""="","",IFERROR(INDEX('الحجوزات'!$C$6:$C$1005,MATCH(B201&amp;"",'الحجوزات'!$A$6:$A$1005,0))&amp;"",""))</f>
        <v/>
      </c>
      <c r="G201" s="6">
        <f>IF(B201&amp;""="","",IF(ISNA(MATCH(B201&amp;"",'الحجوزات'!$A$6:$A$1005,0)),"رقم غير موجود",IF(NOT(ISNUMBER(A201)),"بدون تاريخ","")))</f>
        <v/>
      </c>
    </row>
    <row r="202">
      <c r="A202" s="13" t="n"/>
      <c r="B202" s="5" t="n"/>
      <c r="C202" s="17" t="n"/>
      <c r="D202" s="5" t="n"/>
      <c r="E202" s="5" t="n"/>
      <c r="F202" s="6">
        <f>IF(B202&amp;""="","",IFERROR(INDEX('الحجوزات'!$C$6:$C$1005,MATCH(B202&amp;"",'الحجوزات'!$A$6:$A$1005,0))&amp;"",""))</f>
        <v/>
      </c>
      <c r="G202" s="6">
        <f>IF(B202&amp;""="","",IF(ISNA(MATCH(B202&amp;"",'الحجوزات'!$A$6:$A$1005,0)),"رقم غير موجود",IF(NOT(ISNUMBER(A202)),"بدون تاريخ","")))</f>
        <v/>
      </c>
    </row>
    <row r="203">
      <c r="A203" s="13" t="n"/>
      <c r="B203" s="5" t="n"/>
      <c r="C203" s="17" t="n"/>
      <c r="D203" s="5" t="n"/>
      <c r="E203" s="5" t="n"/>
      <c r="F203" s="6">
        <f>IF(B203&amp;""="","",IFERROR(INDEX('الحجوزات'!$C$6:$C$1005,MATCH(B203&amp;"",'الحجوزات'!$A$6:$A$1005,0))&amp;"",""))</f>
        <v/>
      </c>
      <c r="G203" s="6">
        <f>IF(B203&amp;""="","",IF(ISNA(MATCH(B203&amp;"",'الحجوزات'!$A$6:$A$1005,0)),"رقم غير موجود",IF(NOT(ISNUMBER(A203)),"بدون تاريخ","")))</f>
        <v/>
      </c>
    </row>
    <row r="204">
      <c r="A204" s="13" t="n"/>
      <c r="B204" s="5" t="n"/>
      <c r="C204" s="17" t="n"/>
      <c r="D204" s="5" t="n"/>
      <c r="E204" s="5" t="n"/>
      <c r="F204" s="6">
        <f>IF(B204&amp;""="","",IFERROR(INDEX('الحجوزات'!$C$6:$C$1005,MATCH(B204&amp;"",'الحجوزات'!$A$6:$A$1005,0))&amp;"",""))</f>
        <v/>
      </c>
      <c r="G204" s="6">
        <f>IF(B204&amp;""="","",IF(ISNA(MATCH(B204&amp;"",'الحجوزات'!$A$6:$A$1005,0)),"رقم غير موجود",IF(NOT(ISNUMBER(A204)),"بدون تاريخ","")))</f>
        <v/>
      </c>
    </row>
    <row r="205">
      <c r="A205" s="13" t="n"/>
      <c r="B205" s="5" t="n"/>
      <c r="C205" s="17" t="n"/>
      <c r="D205" s="5" t="n"/>
      <c r="E205" s="5" t="n"/>
      <c r="F205" s="6">
        <f>IF(B205&amp;""="","",IFERROR(INDEX('الحجوزات'!$C$6:$C$1005,MATCH(B205&amp;"",'الحجوزات'!$A$6:$A$1005,0))&amp;"",""))</f>
        <v/>
      </c>
      <c r="G205" s="6">
        <f>IF(B205&amp;""="","",IF(ISNA(MATCH(B205&amp;"",'الحجوزات'!$A$6:$A$1005,0)),"رقم غير موجود",IF(NOT(ISNUMBER(A205)),"بدون تاريخ","")))</f>
        <v/>
      </c>
    </row>
    <row r="206">
      <c r="A206" s="13" t="n"/>
      <c r="B206" s="5" t="n"/>
      <c r="C206" s="17" t="n"/>
      <c r="D206" s="5" t="n"/>
      <c r="E206" s="5" t="n"/>
      <c r="F206" s="6">
        <f>IF(B206&amp;""="","",IFERROR(INDEX('الحجوزات'!$C$6:$C$1005,MATCH(B206&amp;"",'الحجوزات'!$A$6:$A$1005,0))&amp;"",""))</f>
        <v/>
      </c>
      <c r="G206" s="6">
        <f>IF(B206&amp;""="","",IF(ISNA(MATCH(B206&amp;"",'الحجوزات'!$A$6:$A$1005,0)),"رقم غير موجود",IF(NOT(ISNUMBER(A206)),"بدون تاريخ","")))</f>
        <v/>
      </c>
    </row>
    <row r="207">
      <c r="A207" s="13" t="n"/>
      <c r="B207" s="5" t="n"/>
      <c r="C207" s="17" t="n"/>
      <c r="D207" s="5" t="n"/>
      <c r="E207" s="5" t="n"/>
      <c r="F207" s="6">
        <f>IF(B207&amp;""="","",IFERROR(INDEX('الحجوزات'!$C$6:$C$1005,MATCH(B207&amp;"",'الحجوزات'!$A$6:$A$1005,0))&amp;"",""))</f>
        <v/>
      </c>
      <c r="G207" s="6">
        <f>IF(B207&amp;""="","",IF(ISNA(MATCH(B207&amp;"",'الحجوزات'!$A$6:$A$1005,0)),"رقم غير موجود",IF(NOT(ISNUMBER(A207)),"بدون تاريخ","")))</f>
        <v/>
      </c>
    </row>
    <row r="208">
      <c r="A208" s="13" t="n"/>
      <c r="B208" s="5" t="n"/>
      <c r="C208" s="17" t="n"/>
      <c r="D208" s="5" t="n"/>
      <c r="E208" s="5" t="n"/>
      <c r="F208" s="6">
        <f>IF(B208&amp;""="","",IFERROR(INDEX('الحجوزات'!$C$6:$C$1005,MATCH(B208&amp;"",'الحجوزات'!$A$6:$A$1005,0))&amp;"",""))</f>
        <v/>
      </c>
      <c r="G208" s="6">
        <f>IF(B208&amp;""="","",IF(ISNA(MATCH(B208&amp;"",'الحجوزات'!$A$6:$A$1005,0)),"رقم غير موجود",IF(NOT(ISNUMBER(A208)),"بدون تاريخ","")))</f>
        <v/>
      </c>
    </row>
    <row r="209">
      <c r="A209" s="13" t="n"/>
      <c r="B209" s="5" t="n"/>
      <c r="C209" s="17" t="n"/>
      <c r="D209" s="5" t="n"/>
      <c r="E209" s="5" t="n"/>
      <c r="F209" s="6">
        <f>IF(B209&amp;""="","",IFERROR(INDEX('الحجوزات'!$C$6:$C$1005,MATCH(B209&amp;"",'الحجوزات'!$A$6:$A$1005,0))&amp;"",""))</f>
        <v/>
      </c>
      <c r="G209" s="6">
        <f>IF(B209&amp;""="","",IF(ISNA(MATCH(B209&amp;"",'الحجوزات'!$A$6:$A$1005,0)),"رقم غير موجود",IF(NOT(ISNUMBER(A209)),"بدون تاريخ","")))</f>
        <v/>
      </c>
    </row>
    <row r="210">
      <c r="A210" s="13" t="n"/>
      <c r="B210" s="5" t="n"/>
      <c r="C210" s="17" t="n"/>
      <c r="D210" s="5" t="n"/>
      <c r="E210" s="5" t="n"/>
      <c r="F210" s="6">
        <f>IF(B210&amp;""="","",IFERROR(INDEX('الحجوزات'!$C$6:$C$1005,MATCH(B210&amp;"",'الحجوزات'!$A$6:$A$1005,0))&amp;"",""))</f>
        <v/>
      </c>
      <c r="G210" s="6">
        <f>IF(B210&amp;""="","",IF(ISNA(MATCH(B210&amp;"",'الحجوزات'!$A$6:$A$1005,0)),"رقم غير موجود",IF(NOT(ISNUMBER(A210)),"بدون تاريخ","")))</f>
        <v/>
      </c>
    </row>
    <row r="211">
      <c r="A211" s="13" t="n"/>
      <c r="B211" s="5" t="n"/>
      <c r="C211" s="17" t="n"/>
      <c r="D211" s="5" t="n"/>
      <c r="E211" s="5" t="n"/>
      <c r="F211" s="6">
        <f>IF(B211&amp;""="","",IFERROR(INDEX('الحجوزات'!$C$6:$C$1005,MATCH(B211&amp;"",'الحجوزات'!$A$6:$A$1005,0))&amp;"",""))</f>
        <v/>
      </c>
      <c r="G211" s="6">
        <f>IF(B211&amp;""="","",IF(ISNA(MATCH(B211&amp;"",'الحجوزات'!$A$6:$A$1005,0)),"رقم غير موجود",IF(NOT(ISNUMBER(A211)),"بدون تاريخ","")))</f>
        <v/>
      </c>
    </row>
    <row r="212">
      <c r="A212" s="13" t="n"/>
      <c r="B212" s="5" t="n"/>
      <c r="C212" s="17" t="n"/>
      <c r="D212" s="5" t="n"/>
      <c r="E212" s="5" t="n"/>
      <c r="F212" s="6">
        <f>IF(B212&amp;""="","",IFERROR(INDEX('الحجوزات'!$C$6:$C$1005,MATCH(B212&amp;"",'الحجوزات'!$A$6:$A$1005,0))&amp;"",""))</f>
        <v/>
      </c>
      <c r="G212" s="6">
        <f>IF(B212&amp;""="","",IF(ISNA(MATCH(B212&amp;"",'الحجوزات'!$A$6:$A$1005,0)),"رقم غير موجود",IF(NOT(ISNUMBER(A212)),"بدون تاريخ","")))</f>
        <v/>
      </c>
    </row>
    <row r="213">
      <c r="A213" s="13" t="n"/>
      <c r="B213" s="5" t="n"/>
      <c r="C213" s="17" t="n"/>
      <c r="D213" s="5" t="n"/>
      <c r="E213" s="5" t="n"/>
      <c r="F213" s="6">
        <f>IF(B213&amp;""="","",IFERROR(INDEX('الحجوزات'!$C$6:$C$1005,MATCH(B213&amp;"",'الحجوزات'!$A$6:$A$1005,0))&amp;"",""))</f>
        <v/>
      </c>
      <c r="G213" s="6">
        <f>IF(B213&amp;""="","",IF(ISNA(MATCH(B213&amp;"",'الحجوزات'!$A$6:$A$1005,0)),"رقم غير موجود",IF(NOT(ISNUMBER(A213)),"بدون تاريخ","")))</f>
        <v/>
      </c>
    </row>
    <row r="214">
      <c r="A214" s="13" t="n"/>
      <c r="B214" s="5" t="n"/>
      <c r="C214" s="17" t="n"/>
      <c r="D214" s="5" t="n"/>
      <c r="E214" s="5" t="n"/>
      <c r="F214" s="6">
        <f>IF(B214&amp;""="","",IFERROR(INDEX('الحجوزات'!$C$6:$C$1005,MATCH(B214&amp;"",'الحجوزات'!$A$6:$A$1005,0))&amp;"",""))</f>
        <v/>
      </c>
      <c r="G214" s="6">
        <f>IF(B214&amp;""="","",IF(ISNA(MATCH(B214&amp;"",'الحجوزات'!$A$6:$A$1005,0)),"رقم غير موجود",IF(NOT(ISNUMBER(A214)),"بدون تاريخ","")))</f>
        <v/>
      </c>
    </row>
    <row r="215">
      <c r="A215" s="13" t="n"/>
      <c r="B215" s="5" t="n"/>
      <c r="C215" s="17" t="n"/>
      <c r="D215" s="5" t="n"/>
      <c r="E215" s="5" t="n"/>
      <c r="F215" s="6">
        <f>IF(B215&amp;""="","",IFERROR(INDEX('الحجوزات'!$C$6:$C$1005,MATCH(B215&amp;"",'الحجوزات'!$A$6:$A$1005,0))&amp;"",""))</f>
        <v/>
      </c>
      <c r="G215" s="6">
        <f>IF(B215&amp;""="","",IF(ISNA(MATCH(B215&amp;"",'الحجوزات'!$A$6:$A$1005,0)),"رقم غير موجود",IF(NOT(ISNUMBER(A215)),"بدون تاريخ","")))</f>
        <v/>
      </c>
    </row>
    <row r="216">
      <c r="A216" s="13" t="n"/>
      <c r="B216" s="5" t="n"/>
      <c r="C216" s="17" t="n"/>
      <c r="D216" s="5" t="n"/>
      <c r="E216" s="5" t="n"/>
      <c r="F216" s="6">
        <f>IF(B216&amp;""="","",IFERROR(INDEX('الحجوزات'!$C$6:$C$1005,MATCH(B216&amp;"",'الحجوزات'!$A$6:$A$1005,0))&amp;"",""))</f>
        <v/>
      </c>
      <c r="G216" s="6">
        <f>IF(B216&amp;""="","",IF(ISNA(MATCH(B216&amp;"",'الحجوزات'!$A$6:$A$1005,0)),"رقم غير موجود",IF(NOT(ISNUMBER(A216)),"بدون تاريخ","")))</f>
        <v/>
      </c>
    </row>
    <row r="217">
      <c r="A217" s="13" t="n"/>
      <c r="B217" s="5" t="n"/>
      <c r="C217" s="17" t="n"/>
      <c r="D217" s="5" t="n"/>
      <c r="E217" s="5" t="n"/>
      <c r="F217" s="6">
        <f>IF(B217&amp;""="","",IFERROR(INDEX('الحجوزات'!$C$6:$C$1005,MATCH(B217&amp;"",'الحجوزات'!$A$6:$A$1005,0))&amp;"",""))</f>
        <v/>
      </c>
      <c r="G217" s="6">
        <f>IF(B217&amp;""="","",IF(ISNA(MATCH(B217&amp;"",'الحجوزات'!$A$6:$A$1005,0)),"رقم غير موجود",IF(NOT(ISNUMBER(A217)),"بدون تاريخ","")))</f>
        <v/>
      </c>
    </row>
    <row r="218">
      <c r="A218" s="13" t="n"/>
      <c r="B218" s="5" t="n"/>
      <c r="C218" s="17" t="n"/>
      <c r="D218" s="5" t="n"/>
      <c r="E218" s="5" t="n"/>
      <c r="F218" s="6">
        <f>IF(B218&amp;""="","",IFERROR(INDEX('الحجوزات'!$C$6:$C$1005,MATCH(B218&amp;"",'الحجوزات'!$A$6:$A$1005,0))&amp;"",""))</f>
        <v/>
      </c>
      <c r="G218" s="6">
        <f>IF(B218&amp;""="","",IF(ISNA(MATCH(B218&amp;"",'الحجوزات'!$A$6:$A$1005,0)),"رقم غير موجود",IF(NOT(ISNUMBER(A218)),"بدون تاريخ","")))</f>
        <v/>
      </c>
    </row>
    <row r="219">
      <c r="A219" s="13" t="n"/>
      <c r="B219" s="5" t="n"/>
      <c r="C219" s="17" t="n"/>
      <c r="D219" s="5" t="n"/>
      <c r="E219" s="5" t="n"/>
      <c r="F219" s="6">
        <f>IF(B219&amp;""="","",IFERROR(INDEX('الحجوزات'!$C$6:$C$1005,MATCH(B219&amp;"",'الحجوزات'!$A$6:$A$1005,0))&amp;"",""))</f>
        <v/>
      </c>
      <c r="G219" s="6">
        <f>IF(B219&amp;""="","",IF(ISNA(MATCH(B219&amp;"",'الحجوزات'!$A$6:$A$1005,0)),"رقم غير موجود",IF(NOT(ISNUMBER(A219)),"بدون تاريخ","")))</f>
        <v/>
      </c>
    </row>
    <row r="220">
      <c r="A220" s="13" t="n"/>
      <c r="B220" s="5" t="n"/>
      <c r="C220" s="17" t="n"/>
      <c r="D220" s="5" t="n"/>
      <c r="E220" s="5" t="n"/>
      <c r="F220" s="6">
        <f>IF(B220&amp;""="","",IFERROR(INDEX('الحجوزات'!$C$6:$C$1005,MATCH(B220&amp;"",'الحجوزات'!$A$6:$A$1005,0))&amp;"",""))</f>
        <v/>
      </c>
      <c r="G220" s="6">
        <f>IF(B220&amp;""="","",IF(ISNA(MATCH(B220&amp;"",'الحجوزات'!$A$6:$A$1005,0)),"رقم غير موجود",IF(NOT(ISNUMBER(A220)),"بدون تاريخ","")))</f>
        <v/>
      </c>
    </row>
    <row r="221">
      <c r="A221" s="13" t="n"/>
      <c r="B221" s="5" t="n"/>
      <c r="C221" s="17" t="n"/>
      <c r="D221" s="5" t="n"/>
      <c r="E221" s="5" t="n"/>
      <c r="F221" s="6">
        <f>IF(B221&amp;""="","",IFERROR(INDEX('الحجوزات'!$C$6:$C$1005,MATCH(B221&amp;"",'الحجوزات'!$A$6:$A$1005,0))&amp;"",""))</f>
        <v/>
      </c>
      <c r="G221" s="6">
        <f>IF(B221&amp;""="","",IF(ISNA(MATCH(B221&amp;"",'الحجوزات'!$A$6:$A$1005,0)),"رقم غير موجود",IF(NOT(ISNUMBER(A221)),"بدون تاريخ","")))</f>
        <v/>
      </c>
    </row>
    <row r="222">
      <c r="A222" s="13" t="n"/>
      <c r="B222" s="5" t="n"/>
      <c r="C222" s="17" t="n"/>
      <c r="D222" s="5" t="n"/>
      <c r="E222" s="5" t="n"/>
      <c r="F222" s="6">
        <f>IF(B222&amp;""="","",IFERROR(INDEX('الحجوزات'!$C$6:$C$1005,MATCH(B222&amp;"",'الحجوزات'!$A$6:$A$1005,0))&amp;"",""))</f>
        <v/>
      </c>
      <c r="G222" s="6">
        <f>IF(B222&amp;""="","",IF(ISNA(MATCH(B222&amp;"",'الحجوزات'!$A$6:$A$1005,0)),"رقم غير موجود",IF(NOT(ISNUMBER(A222)),"بدون تاريخ","")))</f>
        <v/>
      </c>
    </row>
    <row r="223">
      <c r="A223" s="13" t="n"/>
      <c r="B223" s="5" t="n"/>
      <c r="C223" s="17" t="n"/>
      <c r="D223" s="5" t="n"/>
      <c r="E223" s="5" t="n"/>
      <c r="F223" s="6">
        <f>IF(B223&amp;""="","",IFERROR(INDEX('الحجوزات'!$C$6:$C$1005,MATCH(B223&amp;"",'الحجوزات'!$A$6:$A$1005,0))&amp;"",""))</f>
        <v/>
      </c>
      <c r="G223" s="6">
        <f>IF(B223&amp;""="","",IF(ISNA(MATCH(B223&amp;"",'الحجوزات'!$A$6:$A$1005,0)),"رقم غير موجود",IF(NOT(ISNUMBER(A223)),"بدون تاريخ","")))</f>
        <v/>
      </c>
    </row>
    <row r="224">
      <c r="A224" s="13" t="n"/>
      <c r="B224" s="5" t="n"/>
      <c r="C224" s="17" t="n"/>
      <c r="D224" s="5" t="n"/>
      <c r="E224" s="5" t="n"/>
      <c r="F224" s="6">
        <f>IF(B224&amp;""="","",IFERROR(INDEX('الحجوزات'!$C$6:$C$1005,MATCH(B224&amp;"",'الحجوزات'!$A$6:$A$1005,0))&amp;"",""))</f>
        <v/>
      </c>
      <c r="G224" s="6">
        <f>IF(B224&amp;""="","",IF(ISNA(MATCH(B224&amp;"",'الحجوزات'!$A$6:$A$1005,0)),"رقم غير موجود",IF(NOT(ISNUMBER(A224)),"بدون تاريخ","")))</f>
        <v/>
      </c>
    </row>
    <row r="225">
      <c r="A225" s="13" t="n"/>
      <c r="B225" s="5" t="n"/>
      <c r="C225" s="17" t="n"/>
      <c r="D225" s="5" t="n"/>
      <c r="E225" s="5" t="n"/>
      <c r="F225" s="6">
        <f>IF(B225&amp;""="","",IFERROR(INDEX('الحجوزات'!$C$6:$C$1005,MATCH(B225&amp;"",'الحجوزات'!$A$6:$A$1005,0))&amp;"",""))</f>
        <v/>
      </c>
      <c r="G225" s="6">
        <f>IF(B225&amp;""="","",IF(ISNA(MATCH(B225&amp;"",'الحجوزات'!$A$6:$A$1005,0)),"رقم غير موجود",IF(NOT(ISNUMBER(A225)),"بدون تاريخ","")))</f>
        <v/>
      </c>
    </row>
    <row r="226">
      <c r="A226" s="13" t="n"/>
      <c r="B226" s="5" t="n"/>
      <c r="C226" s="17" t="n"/>
      <c r="D226" s="5" t="n"/>
      <c r="E226" s="5" t="n"/>
      <c r="F226" s="6">
        <f>IF(B226&amp;""="","",IFERROR(INDEX('الحجوزات'!$C$6:$C$1005,MATCH(B226&amp;"",'الحجوزات'!$A$6:$A$1005,0))&amp;"",""))</f>
        <v/>
      </c>
      <c r="G226" s="6">
        <f>IF(B226&amp;""="","",IF(ISNA(MATCH(B226&amp;"",'الحجوزات'!$A$6:$A$1005,0)),"رقم غير موجود",IF(NOT(ISNUMBER(A226)),"بدون تاريخ","")))</f>
        <v/>
      </c>
    </row>
    <row r="227">
      <c r="A227" s="13" t="n"/>
      <c r="B227" s="5" t="n"/>
      <c r="C227" s="17" t="n"/>
      <c r="D227" s="5" t="n"/>
      <c r="E227" s="5" t="n"/>
      <c r="F227" s="6">
        <f>IF(B227&amp;""="","",IFERROR(INDEX('الحجوزات'!$C$6:$C$1005,MATCH(B227&amp;"",'الحجوزات'!$A$6:$A$1005,0))&amp;"",""))</f>
        <v/>
      </c>
      <c r="G227" s="6">
        <f>IF(B227&amp;""="","",IF(ISNA(MATCH(B227&amp;"",'الحجوزات'!$A$6:$A$1005,0)),"رقم غير موجود",IF(NOT(ISNUMBER(A227)),"بدون تاريخ","")))</f>
        <v/>
      </c>
    </row>
    <row r="228">
      <c r="A228" s="13" t="n"/>
      <c r="B228" s="5" t="n"/>
      <c r="C228" s="17" t="n"/>
      <c r="D228" s="5" t="n"/>
      <c r="E228" s="5" t="n"/>
      <c r="F228" s="6">
        <f>IF(B228&amp;""="","",IFERROR(INDEX('الحجوزات'!$C$6:$C$1005,MATCH(B228&amp;"",'الحجوزات'!$A$6:$A$1005,0))&amp;"",""))</f>
        <v/>
      </c>
      <c r="G228" s="6">
        <f>IF(B228&amp;""="","",IF(ISNA(MATCH(B228&amp;"",'الحجوزات'!$A$6:$A$1005,0)),"رقم غير موجود",IF(NOT(ISNUMBER(A228)),"بدون تاريخ","")))</f>
        <v/>
      </c>
    </row>
    <row r="229">
      <c r="A229" s="13" t="n"/>
      <c r="B229" s="5" t="n"/>
      <c r="C229" s="17" t="n"/>
      <c r="D229" s="5" t="n"/>
      <c r="E229" s="5" t="n"/>
      <c r="F229" s="6">
        <f>IF(B229&amp;""="","",IFERROR(INDEX('الحجوزات'!$C$6:$C$1005,MATCH(B229&amp;"",'الحجوزات'!$A$6:$A$1005,0))&amp;"",""))</f>
        <v/>
      </c>
      <c r="G229" s="6">
        <f>IF(B229&amp;""="","",IF(ISNA(MATCH(B229&amp;"",'الحجوزات'!$A$6:$A$1005,0)),"رقم غير موجود",IF(NOT(ISNUMBER(A229)),"بدون تاريخ","")))</f>
        <v/>
      </c>
    </row>
    <row r="230">
      <c r="A230" s="13" t="n"/>
      <c r="B230" s="5" t="n"/>
      <c r="C230" s="17" t="n"/>
      <c r="D230" s="5" t="n"/>
      <c r="E230" s="5" t="n"/>
      <c r="F230" s="6">
        <f>IF(B230&amp;""="","",IFERROR(INDEX('الحجوزات'!$C$6:$C$1005,MATCH(B230&amp;"",'الحجوزات'!$A$6:$A$1005,0))&amp;"",""))</f>
        <v/>
      </c>
      <c r="G230" s="6">
        <f>IF(B230&amp;""="","",IF(ISNA(MATCH(B230&amp;"",'الحجوزات'!$A$6:$A$1005,0)),"رقم غير موجود",IF(NOT(ISNUMBER(A230)),"بدون تاريخ","")))</f>
        <v/>
      </c>
    </row>
    <row r="231">
      <c r="A231" s="13" t="n"/>
      <c r="B231" s="5" t="n"/>
      <c r="C231" s="17" t="n"/>
      <c r="D231" s="5" t="n"/>
      <c r="E231" s="5" t="n"/>
      <c r="F231" s="6">
        <f>IF(B231&amp;""="","",IFERROR(INDEX('الحجوزات'!$C$6:$C$1005,MATCH(B231&amp;"",'الحجوزات'!$A$6:$A$1005,0))&amp;"",""))</f>
        <v/>
      </c>
      <c r="G231" s="6">
        <f>IF(B231&amp;""="","",IF(ISNA(MATCH(B231&amp;"",'الحجوزات'!$A$6:$A$1005,0)),"رقم غير موجود",IF(NOT(ISNUMBER(A231)),"بدون تاريخ","")))</f>
        <v/>
      </c>
    </row>
    <row r="232">
      <c r="A232" s="13" t="n"/>
      <c r="B232" s="5" t="n"/>
      <c r="C232" s="17" t="n"/>
      <c r="D232" s="5" t="n"/>
      <c r="E232" s="5" t="n"/>
      <c r="F232" s="6">
        <f>IF(B232&amp;""="","",IFERROR(INDEX('الحجوزات'!$C$6:$C$1005,MATCH(B232&amp;"",'الحجوزات'!$A$6:$A$1005,0))&amp;"",""))</f>
        <v/>
      </c>
      <c r="G232" s="6">
        <f>IF(B232&amp;""="","",IF(ISNA(MATCH(B232&amp;"",'الحجوزات'!$A$6:$A$1005,0)),"رقم غير موجود",IF(NOT(ISNUMBER(A232)),"بدون تاريخ","")))</f>
        <v/>
      </c>
    </row>
    <row r="233">
      <c r="A233" s="13" t="n"/>
      <c r="B233" s="5" t="n"/>
      <c r="C233" s="17" t="n"/>
      <c r="D233" s="5" t="n"/>
      <c r="E233" s="5" t="n"/>
      <c r="F233" s="6">
        <f>IF(B233&amp;""="","",IFERROR(INDEX('الحجوزات'!$C$6:$C$1005,MATCH(B233&amp;"",'الحجوزات'!$A$6:$A$1005,0))&amp;"",""))</f>
        <v/>
      </c>
      <c r="G233" s="6">
        <f>IF(B233&amp;""="","",IF(ISNA(MATCH(B233&amp;"",'الحجوزات'!$A$6:$A$1005,0)),"رقم غير موجود",IF(NOT(ISNUMBER(A233)),"بدون تاريخ","")))</f>
        <v/>
      </c>
    </row>
    <row r="234">
      <c r="A234" s="13" t="n"/>
      <c r="B234" s="5" t="n"/>
      <c r="C234" s="17" t="n"/>
      <c r="D234" s="5" t="n"/>
      <c r="E234" s="5" t="n"/>
      <c r="F234" s="6">
        <f>IF(B234&amp;""="","",IFERROR(INDEX('الحجوزات'!$C$6:$C$1005,MATCH(B234&amp;"",'الحجوزات'!$A$6:$A$1005,0))&amp;"",""))</f>
        <v/>
      </c>
      <c r="G234" s="6">
        <f>IF(B234&amp;""="","",IF(ISNA(MATCH(B234&amp;"",'الحجوزات'!$A$6:$A$1005,0)),"رقم غير موجود",IF(NOT(ISNUMBER(A234)),"بدون تاريخ","")))</f>
        <v/>
      </c>
    </row>
    <row r="235">
      <c r="A235" s="13" t="n"/>
      <c r="B235" s="5" t="n"/>
      <c r="C235" s="17" t="n"/>
      <c r="D235" s="5" t="n"/>
      <c r="E235" s="5" t="n"/>
      <c r="F235" s="6">
        <f>IF(B235&amp;""="","",IFERROR(INDEX('الحجوزات'!$C$6:$C$1005,MATCH(B235&amp;"",'الحجوزات'!$A$6:$A$1005,0))&amp;"",""))</f>
        <v/>
      </c>
      <c r="G235" s="6">
        <f>IF(B235&amp;""="","",IF(ISNA(MATCH(B235&amp;"",'الحجوزات'!$A$6:$A$1005,0)),"رقم غير موجود",IF(NOT(ISNUMBER(A235)),"بدون تاريخ","")))</f>
        <v/>
      </c>
    </row>
    <row r="236">
      <c r="A236" s="13" t="n"/>
      <c r="B236" s="5" t="n"/>
      <c r="C236" s="17" t="n"/>
      <c r="D236" s="5" t="n"/>
      <c r="E236" s="5" t="n"/>
      <c r="F236" s="6">
        <f>IF(B236&amp;""="","",IFERROR(INDEX('الحجوزات'!$C$6:$C$1005,MATCH(B236&amp;"",'الحجوزات'!$A$6:$A$1005,0))&amp;"",""))</f>
        <v/>
      </c>
      <c r="G236" s="6">
        <f>IF(B236&amp;""="","",IF(ISNA(MATCH(B236&amp;"",'الحجوزات'!$A$6:$A$1005,0)),"رقم غير موجود",IF(NOT(ISNUMBER(A236)),"بدون تاريخ","")))</f>
        <v/>
      </c>
    </row>
    <row r="237">
      <c r="A237" s="13" t="n"/>
      <c r="B237" s="5" t="n"/>
      <c r="C237" s="17" t="n"/>
      <c r="D237" s="5" t="n"/>
      <c r="E237" s="5" t="n"/>
      <c r="F237" s="6">
        <f>IF(B237&amp;""="","",IFERROR(INDEX('الحجوزات'!$C$6:$C$1005,MATCH(B237&amp;"",'الحجوزات'!$A$6:$A$1005,0))&amp;"",""))</f>
        <v/>
      </c>
      <c r="G237" s="6">
        <f>IF(B237&amp;""="","",IF(ISNA(MATCH(B237&amp;"",'الحجوزات'!$A$6:$A$1005,0)),"رقم غير موجود",IF(NOT(ISNUMBER(A237)),"بدون تاريخ","")))</f>
        <v/>
      </c>
    </row>
    <row r="238">
      <c r="A238" s="13" t="n"/>
      <c r="B238" s="5" t="n"/>
      <c r="C238" s="17" t="n"/>
      <c r="D238" s="5" t="n"/>
      <c r="E238" s="5" t="n"/>
      <c r="F238" s="6">
        <f>IF(B238&amp;""="","",IFERROR(INDEX('الحجوزات'!$C$6:$C$1005,MATCH(B238&amp;"",'الحجوزات'!$A$6:$A$1005,0))&amp;"",""))</f>
        <v/>
      </c>
      <c r="G238" s="6">
        <f>IF(B238&amp;""="","",IF(ISNA(MATCH(B238&amp;"",'الحجوزات'!$A$6:$A$1005,0)),"رقم غير موجود",IF(NOT(ISNUMBER(A238)),"بدون تاريخ","")))</f>
        <v/>
      </c>
    </row>
    <row r="239">
      <c r="A239" s="13" t="n"/>
      <c r="B239" s="5" t="n"/>
      <c r="C239" s="17" t="n"/>
      <c r="D239" s="5" t="n"/>
      <c r="E239" s="5" t="n"/>
      <c r="F239" s="6">
        <f>IF(B239&amp;""="","",IFERROR(INDEX('الحجوزات'!$C$6:$C$1005,MATCH(B239&amp;"",'الحجوزات'!$A$6:$A$1005,0))&amp;"",""))</f>
        <v/>
      </c>
      <c r="G239" s="6">
        <f>IF(B239&amp;""="","",IF(ISNA(MATCH(B239&amp;"",'الحجوزات'!$A$6:$A$1005,0)),"رقم غير موجود",IF(NOT(ISNUMBER(A239)),"بدون تاريخ","")))</f>
        <v/>
      </c>
    </row>
    <row r="240">
      <c r="A240" s="13" t="n"/>
      <c r="B240" s="5" t="n"/>
      <c r="C240" s="17" t="n"/>
      <c r="D240" s="5" t="n"/>
      <c r="E240" s="5" t="n"/>
      <c r="F240" s="6">
        <f>IF(B240&amp;""="","",IFERROR(INDEX('الحجوزات'!$C$6:$C$1005,MATCH(B240&amp;"",'الحجوزات'!$A$6:$A$1005,0))&amp;"",""))</f>
        <v/>
      </c>
      <c r="G240" s="6">
        <f>IF(B240&amp;""="","",IF(ISNA(MATCH(B240&amp;"",'الحجوزات'!$A$6:$A$1005,0)),"رقم غير موجود",IF(NOT(ISNUMBER(A240)),"بدون تاريخ","")))</f>
        <v/>
      </c>
    </row>
    <row r="241">
      <c r="A241" s="13" t="n"/>
      <c r="B241" s="5" t="n"/>
      <c r="C241" s="17" t="n"/>
      <c r="D241" s="5" t="n"/>
      <c r="E241" s="5" t="n"/>
      <c r="F241" s="6">
        <f>IF(B241&amp;""="","",IFERROR(INDEX('الحجوزات'!$C$6:$C$1005,MATCH(B241&amp;"",'الحجوزات'!$A$6:$A$1005,0))&amp;"",""))</f>
        <v/>
      </c>
      <c r="G241" s="6">
        <f>IF(B241&amp;""="","",IF(ISNA(MATCH(B241&amp;"",'الحجوزات'!$A$6:$A$1005,0)),"رقم غير موجود",IF(NOT(ISNUMBER(A241)),"بدون تاريخ","")))</f>
        <v/>
      </c>
    </row>
    <row r="242">
      <c r="A242" s="13" t="n"/>
      <c r="B242" s="5" t="n"/>
      <c r="C242" s="17" t="n"/>
      <c r="D242" s="5" t="n"/>
      <c r="E242" s="5" t="n"/>
      <c r="F242" s="6">
        <f>IF(B242&amp;""="","",IFERROR(INDEX('الحجوزات'!$C$6:$C$1005,MATCH(B242&amp;"",'الحجوزات'!$A$6:$A$1005,0))&amp;"",""))</f>
        <v/>
      </c>
      <c r="G242" s="6">
        <f>IF(B242&amp;""="","",IF(ISNA(MATCH(B242&amp;"",'الحجوزات'!$A$6:$A$1005,0)),"رقم غير موجود",IF(NOT(ISNUMBER(A242)),"بدون تاريخ","")))</f>
        <v/>
      </c>
    </row>
    <row r="243">
      <c r="A243" s="13" t="n"/>
      <c r="B243" s="5" t="n"/>
      <c r="C243" s="17" t="n"/>
      <c r="D243" s="5" t="n"/>
      <c r="E243" s="5" t="n"/>
      <c r="F243" s="6">
        <f>IF(B243&amp;""="","",IFERROR(INDEX('الحجوزات'!$C$6:$C$1005,MATCH(B243&amp;"",'الحجوزات'!$A$6:$A$1005,0))&amp;"",""))</f>
        <v/>
      </c>
      <c r="G243" s="6">
        <f>IF(B243&amp;""="","",IF(ISNA(MATCH(B243&amp;"",'الحجوزات'!$A$6:$A$1005,0)),"رقم غير موجود",IF(NOT(ISNUMBER(A243)),"بدون تاريخ","")))</f>
        <v/>
      </c>
    </row>
    <row r="244">
      <c r="A244" s="13" t="n"/>
      <c r="B244" s="5" t="n"/>
      <c r="C244" s="17" t="n"/>
      <c r="D244" s="5" t="n"/>
      <c r="E244" s="5" t="n"/>
      <c r="F244" s="6">
        <f>IF(B244&amp;""="","",IFERROR(INDEX('الحجوزات'!$C$6:$C$1005,MATCH(B244&amp;"",'الحجوزات'!$A$6:$A$1005,0))&amp;"",""))</f>
        <v/>
      </c>
      <c r="G244" s="6">
        <f>IF(B244&amp;""="","",IF(ISNA(MATCH(B244&amp;"",'الحجوزات'!$A$6:$A$1005,0)),"رقم غير موجود",IF(NOT(ISNUMBER(A244)),"بدون تاريخ","")))</f>
        <v/>
      </c>
    </row>
    <row r="245">
      <c r="A245" s="13" t="n"/>
      <c r="B245" s="5" t="n"/>
      <c r="C245" s="17" t="n"/>
      <c r="D245" s="5" t="n"/>
      <c r="E245" s="5" t="n"/>
      <c r="F245" s="6">
        <f>IF(B245&amp;""="","",IFERROR(INDEX('الحجوزات'!$C$6:$C$1005,MATCH(B245&amp;"",'الحجوزات'!$A$6:$A$1005,0))&amp;"",""))</f>
        <v/>
      </c>
      <c r="G245" s="6">
        <f>IF(B245&amp;""="","",IF(ISNA(MATCH(B245&amp;"",'الحجوزات'!$A$6:$A$1005,0)),"رقم غير موجود",IF(NOT(ISNUMBER(A245)),"بدون تاريخ","")))</f>
        <v/>
      </c>
    </row>
    <row r="246">
      <c r="A246" s="13" t="n"/>
      <c r="B246" s="5" t="n"/>
      <c r="C246" s="17" t="n"/>
      <c r="D246" s="5" t="n"/>
      <c r="E246" s="5" t="n"/>
      <c r="F246" s="6">
        <f>IF(B246&amp;""="","",IFERROR(INDEX('الحجوزات'!$C$6:$C$1005,MATCH(B246&amp;"",'الحجوزات'!$A$6:$A$1005,0))&amp;"",""))</f>
        <v/>
      </c>
      <c r="G246" s="6">
        <f>IF(B246&amp;""="","",IF(ISNA(MATCH(B246&amp;"",'الحجوزات'!$A$6:$A$1005,0)),"رقم غير موجود",IF(NOT(ISNUMBER(A246)),"بدون تاريخ","")))</f>
        <v/>
      </c>
    </row>
    <row r="247">
      <c r="A247" s="13" t="n"/>
      <c r="B247" s="5" t="n"/>
      <c r="C247" s="17" t="n"/>
      <c r="D247" s="5" t="n"/>
      <c r="E247" s="5" t="n"/>
      <c r="F247" s="6">
        <f>IF(B247&amp;""="","",IFERROR(INDEX('الحجوزات'!$C$6:$C$1005,MATCH(B247&amp;"",'الحجوزات'!$A$6:$A$1005,0))&amp;"",""))</f>
        <v/>
      </c>
      <c r="G247" s="6">
        <f>IF(B247&amp;""="","",IF(ISNA(MATCH(B247&amp;"",'الحجوزات'!$A$6:$A$1005,0)),"رقم غير موجود",IF(NOT(ISNUMBER(A247)),"بدون تاريخ","")))</f>
        <v/>
      </c>
    </row>
    <row r="248">
      <c r="A248" s="13" t="n"/>
      <c r="B248" s="5" t="n"/>
      <c r="C248" s="17" t="n"/>
      <c r="D248" s="5" t="n"/>
      <c r="E248" s="5" t="n"/>
      <c r="F248" s="6">
        <f>IF(B248&amp;""="","",IFERROR(INDEX('الحجوزات'!$C$6:$C$1005,MATCH(B248&amp;"",'الحجوزات'!$A$6:$A$1005,0))&amp;"",""))</f>
        <v/>
      </c>
      <c r="G248" s="6">
        <f>IF(B248&amp;""="","",IF(ISNA(MATCH(B248&amp;"",'الحجوزات'!$A$6:$A$1005,0)),"رقم غير موجود",IF(NOT(ISNUMBER(A248)),"بدون تاريخ","")))</f>
        <v/>
      </c>
    </row>
    <row r="249">
      <c r="A249" s="13" t="n"/>
      <c r="B249" s="5" t="n"/>
      <c r="C249" s="17" t="n"/>
      <c r="D249" s="5" t="n"/>
      <c r="E249" s="5" t="n"/>
      <c r="F249" s="6">
        <f>IF(B249&amp;""="","",IFERROR(INDEX('الحجوزات'!$C$6:$C$1005,MATCH(B249&amp;"",'الحجوزات'!$A$6:$A$1005,0))&amp;"",""))</f>
        <v/>
      </c>
      <c r="G249" s="6">
        <f>IF(B249&amp;""="","",IF(ISNA(MATCH(B249&amp;"",'الحجوزات'!$A$6:$A$1005,0)),"رقم غير موجود",IF(NOT(ISNUMBER(A249)),"بدون تاريخ","")))</f>
        <v/>
      </c>
    </row>
    <row r="250">
      <c r="A250" s="13" t="n"/>
      <c r="B250" s="5" t="n"/>
      <c r="C250" s="17" t="n"/>
      <c r="D250" s="5" t="n"/>
      <c r="E250" s="5" t="n"/>
      <c r="F250" s="6">
        <f>IF(B250&amp;""="","",IFERROR(INDEX('الحجوزات'!$C$6:$C$1005,MATCH(B250&amp;"",'الحجوزات'!$A$6:$A$1005,0))&amp;"",""))</f>
        <v/>
      </c>
      <c r="G250" s="6">
        <f>IF(B250&amp;""="","",IF(ISNA(MATCH(B250&amp;"",'الحجوزات'!$A$6:$A$1005,0)),"رقم غير موجود",IF(NOT(ISNUMBER(A250)),"بدون تاريخ","")))</f>
        <v/>
      </c>
    </row>
    <row r="251">
      <c r="A251" s="13" t="n"/>
      <c r="B251" s="5" t="n"/>
      <c r="C251" s="17" t="n"/>
      <c r="D251" s="5" t="n"/>
      <c r="E251" s="5" t="n"/>
      <c r="F251" s="6">
        <f>IF(B251&amp;""="","",IFERROR(INDEX('الحجوزات'!$C$6:$C$1005,MATCH(B251&amp;"",'الحجوزات'!$A$6:$A$1005,0))&amp;"",""))</f>
        <v/>
      </c>
      <c r="G251" s="6">
        <f>IF(B251&amp;""="","",IF(ISNA(MATCH(B251&amp;"",'الحجوزات'!$A$6:$A$1005,0)),"رقم غير موجود",IF(NOT(ISNUMBER(A251)),"بدون تاريخ","")))</f>
        <v/>
      </c>
    </row>
    <row r="252">
      <c r="A252" s="13" t="n"/>
      <c r="B252" s="5" t="n"/>
      <c r="C252" s="17" t="n"/>
      <c r="D252" s="5" t="n"/>
      <c r="E252" s="5" t="n"/>
      <c r="F252" s="6">
        <f>IF(B252&amp;""="","",IFERROR(INDEX('الحجوزات'!$C$6:$C$1005,MATCH(B252&amp;"",'الحجوزات'!$A$6:$A$1005,0))&amp;"",""))</f>
        <v/>
      </c>
      <c r="G252" s="6">
        <f>IF(B252&amp;""="","",IF(ISNA(MATCH(B252&amp;"",'الحجوزات'!$A$6:$A$1005,0)),"رقم غير موجود",IF(NOT(ISNUMBER(A252)),"بدون تاريخ","")))</f>
        <v/>
      </c>
    </row>
    <row r="253">
      <c r="A253" s="13" t="n"/>
      <c r="B253" s="5" t="n"/>
      <c r="C253" s="17" t="n"/>
      <c r="D253" s="5" t="n"/>
      <c r="E253" s="5" t="n"/>
      <c r="F253" s="6">
        <f>IF(B253&amp;""="","",IFERROR(INDEX('الحجوزات'!$C$6:$C$1005,MATCH(B253&amp;"",'الحجوزات'!$A$6:$A$1005,0))&amp;"",""))</f>
        <v/>
      </c>
      <c r="G253" s="6">
        <f>IF(B253&amp;""="","",IF(ISNA(MATCH(B253&amp;"",'الحجوزات'!$A$6:$A$1005,0)),"رقم غير موجود",IF(NOT(ISNUMBER(A253)),"بدون تاريخ","")))</f>
        <v/>
      </c>
    </row>
    <row r="254">
      <c r="A254" s="13" t="n"/>
      <c r="B254" s="5" t="n"/>
      <c r="C254" s="17" t="n"/>
      <c r="D254" s="5" t="n"/>
      <c r="E254" s="5" t="n"/>
      <c r="F254" s="6">
        <f>IF(B254&amp;""="","",IFERROR(INDEX('الحجوزات'!$C$6:$C$1005,MATCH(B254&amp;"",'الحجوزات'!$A$6:$A$1005,0))&amp;"",""))</f>
        <v/>
      </c>
      <c r="G254" s="6">
        <f>IF(B254&amp;""="","",IF(ISNA(MATCH(B254&amp;"",'الحجوزات'!$A$6:$A$1005,0)),"رقم غير موجود",IF(NOT(ISNUMBER(A254)),"بدون تاريخ","")))</f>
        <v/>
      </c>
    </row>
    <row r="255">
      <c r="A255" s="13" t="n"/>
      <c r="B255" s="5" t="n"/>
      <c r="C255" s="17" t="n"/>
      <c r="D255" s="5" t="n"/>
      <c r="E255" s="5" t="n"/>
      <c r="F255" s="6">
        <f>IF(B255&amp;""="","",IFERROR(INDEX('الحجوزات'!$C$6:$C$1005,MATCH(B255&amp;"",'الحجوزات'!$A$6:$A$1005,0))&amp;"",""))</f>
        <v/>
      </c>
      <c r="G255" s="6">
        <f>IF(B255&amp;""="","",IF(ISNA(MATCH(B255&amp;"",'الحجوزات'!$A$6:$A$1005,0)),"رقم غير موجود",IF(NOT(ISNUMBER(A255)),"بدون تاريخ","")))</f>
        <v/>
      </c>
    </row>
    <row r="256">
      <c r="A256" s="13" t="n"/>
      <c r="B256" s="5" t="n"/>
      <c r="C256" s="17" t="n"/>
      <c r="D256" s="5" t="n"/>
      <c r="E256" s="5" t="n"/>
      <c r="F256" s="6">
        <f>IF(B256&amp;""="","",IFERROR(INDEX('الحجوزات'!$C$6:$C$1005,MATCH(B256&amp;"",'الحجوزات'!$A$6:$A$1005,0))&amp;"",""))</f>
        <v/>
      </c>
      <c r="G256" s="6">
        <f>IF(B256&amp;""="","",IF(ISNA(MATCH(B256&amp;"",'الحجوزات'!$A$6:$A$1005,0)),"رقم غير موجود",IF(NOT(ISNUMBER(A256)),"بدون تاريخ","")))</f>
        <v/>
      </c>
    </row>
    <row r="257">
      <c r="A257" s="13" t="n"/>
      <c r="B257" s="5" t="n"/>
      <c r="C257" s="17" t="n"/>
      <c r="D257" s="5" t="n"/>
      <c r="E257" s="5" t="n"/>
      <c r="F257" s="6">
        <f>IF(B257&amp;""="","",IFERROR(INDEX('الحجوزات'!$C$6:$C$1005,MATCH(B257&amp;"",'الحجوزات'!$A$6:$A$1005,0))&amp;"",""))</f>
        <v/>
      </c>
      <c r="G257" s="6">
        <f>IF(B257&amp;""="","",IF(ISNA(MATCH(B257&amp;"",'الحجوزات'!$A$6:$A$1005,0)),"رقم غير موجود",IF(NOT(ISNUMBER(A257)),"بدون تاريخ","")))</f>
        <v/>
      </c>
    </row>
    <row r="258">
      <c r="A258" s="13" t="n"/>
      <c r="B258" s="5" t="n"/>
      <c r="C258" s="17" t="n"/>
      <c r="D258" s="5" t="n"/>
      <c r="E258" s="5" t="n"/>
      <c r="F258" s="6">
        <f>IF(B258&amp;""="","",IFERROR(INDEX('الحجوزات'!$C$6:$C$1005,MATCH(B258&amp;"",'الحجوزات'!$A$6:$A$1005,0))&amp;"",""))</f>
        <v/>
      </c>
      <c r="G258" s="6">
        <f>IF(B258&amp;""="","",IF(ISNA(MATCH(B258&amp;"",'الحجوزات'!$A$6:$A$1005,0)),"رقم غير موجود",IF(NOT(ISNUMBER(A258)),"بدون تاريخ","")))</f>
        <v/>
      </c>
    </row>
    <row r="259">
      <c r="A259" s="13" t="n"/>
      <c r="B259" s="5" t="n"/>
      <c r="C259" s="17" t="n"/>
      <c r="D259" s="5" t="n"/>
      <c r="E259" s="5" t="n"/>
      <c r="F259" s="6">
        <f>IF(B259&amp;""="","",IFERROR(INDEX('الحجوزات'!$C$6:$C$1005,MATCH(B259&amp;"",'الحجوزات'!$A$6:$A$1005,0))&amp;"",""))</f>
        <v/>
      </c>
      <c r="G259" s="6">
        <f>IF(B259&amp;""="","",IF(ISNA(MATCH(B259&amp;"",'الحجوزات'!$A$6:$A$1005,0)),"رقم غير موجود",IF(NOT(ISNUMBER(A259)),"بدون تاريخ","")))</f>
        <v/>
      </c>
    </row>
    <row r="260">
      <c r="A260" s="13" t="n"/>
      <c r="B260" s="5" t="n"/>
      <c r="C260" s="17" t="n"/>
      <c r="D260" s="5" t="n"/>
      <c r="E260" s="5" t="n"/>
      <c r="F260" s="6">
        <f>IF(B260&amp;""="","",IFERROR(INDEX('الحجوزات'!$C$6:$C$1005,MATCH(B260&amp;"",'الحجوزات'!$A$6:$A$1005,0))&amp;"",""))</f>
        <v/>
      </c>
      <c r="G260" s="6">
        <f>IF(B260&amp;""="","",IF(ISNA(MATCH(B260&amp;"",'الحجوزات'!$A$6:$A$1005,0)),"رقم غير موجود",IF(NOT(ISNUMBER(A260)),"بدون تاريخ","")))</f>
        <v/>
      </c>
    </row>
    <row r="261">
      <c r="A261" s="13" t="n"/>
      <c r="B261" s="5" t="n"/>
      <c r="C261" s="17" t="n"/>
      <c r="D261" s="5" t="n"/>
      <c r="E261" s="5" t="n"/>
      <c r="F261" s="6">
        <f>IF(B261&amp;""="","",IFERROR(INDEX('الحجوزات'!$C$6:$C$1005,MATCH(B261&amp;"",'الحجوزات'!$A$6:$A$1005,0))&amp;"",""))</f>
        <v/>
      </c>
      <c r="G261" s="6">
        <f>IF(B261&amp;""="","",IF(ISNA(MATCH(B261&amp;"",'الحجوزات'!$A$6:$A$1005,0)),"رقم غير موجود",IF(NOT(ISNUMBER(A261)),"بدون تاريخ","")))</f>
        <v/>
      </c>
    </row>
    <row r="262">
      <c r="A262" s="13" t="n"/>
      <c r="B262" s="5" t="n"/>
      <c r="C262" s="17" t="n"/>
      <c r="D262" s="5" t="n"/>
      <c r="E262" s="5" t="n"/>
      <c r="F262" s="6">
        <f>IF(B262&amp;""="","",IFERROR(INDEX('الحجوزات'!$C$6:$C$1005,MATCH(B262&amp;"",'الحجوزات'!$A$6:$A$1005,0))&amp;"",""))</f>
        <v/>
      </c>
      <c r="G262" s="6">
        <f>IF(B262&amp;""="","",IF(ISNA(MATCH(B262&amp;"",'الحجوزات'!$A$6:$A$1005,0)),"رقم غير موجود",IF(NOT(ISNUMBER(A262)),"بدون تاريخ","")))</f>
        <v/>
      </c>
    </row>
    <row r="263">
      <c r="A263" s="13" t="n"/>
      <c r="B263" s="5" t="n"/>
      <c r="C263" s="17" t="n"/>
      <c r="D263" s="5" t="n"/>
      <c r="E263" s="5" t="n"/>
      <c r="F263" s="6">
        <f>IF(B263&amp;""="","",IFERROR(INDEX('الحجوزات'!$C$6:$C$1005,MATCH(B263&amp;"",'الحجوزات'!$A$6:$A$1005,0))&amp;"",""))</f>
        <v/>
      </c>
      <c r="G263" s="6">
        <f>IF(B263&amp;""="","",IF(ISNA(MATCH(B263&amp;"",'الحجوزات'!$A$6:$A$1005,0)),"رقم غير موجود",IF(NOT(ISNUMBER(A263)),"بدون تاريخ","")))</f>
        <v/>
      </c>
    </row>
    <row r="264">
      <c r="A264" s="13" t="n"/>
      <c r="B264" s="5" t="n"/>
      <c r="C264" s="17" t="n"/>
      <c r="D264" s="5" t="n"/>
      <c r="E264" s="5" t="n"/>
      <c r="F264" s="6">
        <f>IF(B264&amp;""="","",IFERROR(INDEX('الحجوزات'!$C$6:$C$1005,MATCH(B264&amp;"",'الحجوزات'!$A$6:$A$1005,0))&amp;"",""))</f>
        <v/>
      </c>
      <c r="G264" s="6">
        <f>IF(B264&amp;""="","",IF(ISNA(MATCH(B264&amp;"",'الحجوزات'!$A$6:$A$1005,0)),"رقم غير موجود",IF(NOT(ISNUMBER(A264)),"بدون تاريخ","")))</f>
        <v/>
      </c>
    </row>
    <row r="265">
      <c r="A265" s="13" t="n"/>
      <c r="B265" s="5" t="n"/>
      <c r="C265" s="17" t="n"/>
      <c r="D265" s="5" t="n"/>
      <c r="E265" s="5" t="n"/>
      <c r="F265" s="6">
        <f>IF(B265&amp;""="","",IFERROR(INDEX('الحجوزات'!$C$6:$C$1005,MATCH(B265&amp;"",'الحجوزات'!$A$6:$A$1005,0))&amp;"",""))</f>
        <v/>
      </c>
      <c r="G265" s="6">
        <f>IF(B265&amp;""="","",IF(ISNA(MATCH(B265&amp;"",'الحجوزات'!$A$6:$A$1005,0)),"رقم غير موجود",IF(NOT(ISNUMBER(A265)),"بدون تاريخ","")))</f>
        <v/>
      </c>
    </row>
    <row r="266">
      <c r="A266" s="13" t="n"/>
      <c r="B266" s="5" t="n"/>
      <c r="C266" s="17" t="n"/>
      <c r="D266" s="5" t="n"/>
      <c r="E266" s="5" t="n"/>
      <c r="F266" s="6">
        <f>IF(B266&amp;""="","",IFERROR(INDEX('الحجوزات'!$C$6:$C$1005,MATCH(B266&amp;"",'الحجوزات'!$A$6:$A$1005,0))&amp;"",""))</f>
        <v/>
      </c>
      <c r="G266" s="6">
        <f>IF(B266&amp;""="","",IF(ISNA(MATCH(B266&amp;"",'الحجوزات'!$A$6:$A$1005,0)),"رقم غير موجود",IF(NOT(ISNUMBER(A266)),"بدون تاريخ","")))</f>
        <v/>
      </c>
    </row>
    <row r="267">
      <c r="A267" s="13" t="n"/>
      <c r="B267" s="5" t="n"/>
      <c r="C267" s="17" t="n"/>
      <c r="D267" s="5" t="n"/>
      <c r="E267" s="5" t="n"/>
      <c r="F267" s="6">
        <f>IF(B267&amp;""="","",IFERROR(INDEX('الحجوزات'!$C$6:$C$1005,MATCH(B267&amp;"",'الحجوزات'!$A$6:$A$1005,0))&amp;"",""))</f>
        <v/>
      </c>
      <c r="G267" s="6">
        <f>IF(B267&amp;""="","",IF(ISNA(MATCH(B267&amp;"",'الحجوزات'!$A$6:$A$1005,0)),"رقم غير موجود",IF(NOT(ISNUMBER(A267)),"بدون تاريخ","")))</f>
        <v/>
      </c>
    </row>
    <row r="268">
      <c r="A268" s="13" t="n"/>
      <c r="B268" s="5" t="n"/>
      <c r="C268" s="17" t="n"/>
      <c r="D268" s="5" t="n"/>
      <c r="E268" s="5" t="n"/>
      <c r="F268" s="6">
        <f>IF(B268&amp;""="","",IFERROR(INDEX('الحجوزات'!$C$6:$C$1005,MATCH(B268&amp;"",'الحجوزات'!$A$6:$A$1005,0))&amp;"",""))</f>
        <v/>
      </c>
      <c r="G268" s="6">
        <f>IF(B268&amp;""="","",IF(ISNA(MATCH(B268&amp;"",'الحجوزات'!$A$6:$A$1005,0)),"رقم غير موجود",IF(NOT(ISNUMBER(A268)),"بدون تاريخ","")))</f>
        <v/>
      </c>
    </row>
    <row r="269">
      <c r="A269" s="13" t="n"/>
      <c r="B269" s="5" t="n"/>
      <c r="C269" s="17" t="n"/>
      <c r="D269" s="5" t="n"/>
      <c r="E269" s="5" t="n"/>
      <c r="F269" s="6">
        <f>IF(B269&amp;""="","",IFERROR(INDEX('الحجوزات'!$C$6:$C$1005,MATCH(B269&amp;"",'الحجوزات'!$A$6:$A$1005,0))&amp;"",""))</f>
        <v/>
      </c>
      <c r="G269" s="6">
        <f>IF(B269&amp;""="","",IF(ISNA(MATCH(B269&amp;"",'الحجوزات'!$A$6:$A$1005,0)),"رقم غير موجود",IF(NOT(ISNUMBER(A269)),"بدون تاريخ","")))</f>
        <v/>
      </c>
    </row>
    <row r="270">
      <c r="A270" s="13" t="n"/>
      <c r="B270" s="5" t="n"/>
      <c r="C270" s="17" t="n"/>
      <c r="D270" s="5" t="n"/>
      <c r="E270" s="5" t="n"/>
      <c r="F270" s="6">
        <f>IF(B270&amp;""="","",IFERROR(INDEX('الحجوزات'!$C$6:$C$1005,MATCH(B270&amp;"",'الحجوزات'!$A$6:$A$1005,0))&amp;"",""))</f>
        <v/>
      </c>
      <c r="G270" s="6">
        <f>IF(B270&amp;""="","",IF(ISNA(MATCH(B270&amp;"",'الحجوزات'!$A$6:$A$1005,0)),"رقم غير موجود",IF(NOT(ISNUMBER(A270)),"بدون تاريخ","")))</f>
        <v/>
      </c>
    </row>
    <row r="271">
      <c r="A271" s="13" t="n"/>
      <c r="B271" s="5" t="n"/>
      <c r="C271" s="17" t="n"/>
      <c r="D271" s="5" t="n"/>
      <c r="E271" s="5" t="n"/>
      <c r="F271" s="6">
        <f>IF(B271&amp;""="","",IFERROR(INDEX('الحجوزات'!$C$6:$C$1005,MATCH(B271&amp;"",'الحجوزات'!$A$6:$A$1005,0))&amp;"",""))</f>
        <v/>
      </c>
      <c r="G271" s="6">
        <f>IF(B271&amp;""="","",IF(ISNA(MATCH(B271&amp;"",'الحجوزات'!$A$6:$A$1005,0)),"رقم غير موجود",IF(NOT(ISNUMBER(A271)),"بدون تاريخ","")))</f>
        <v/>
      </c>
    </row>
    <row r="272">
      <c r="A272" s="13" t="n"/>
      <c r="B272" s="5" t="n"/>
      <c r="C272" s="17" t="n"/>
      <c r="D272" s="5" t="n"/>
      <c r="E272" s="5" t="n"/>
      <c r="F272" s="6">
        <f>IF(B272&amp;""="","",IFERROR(INDEX('الحجوزات'!$C$6:$C$1005,MATCH(B272&amp;"",'الحجوزات'!$A$6:$A$1005,0))&amp;"",""))</f>
        <v/>
      </c>
      <c r="G272" s="6">
        <f>IF(B272&amp;""="","",IF(ISNA(MATCH(B272&amp;"",'الحجوزات'!$A$6:$A$1005,0)),"رقم غير موجود",IF(NOT(ISNUMBER(A272)),"بدون تاريخ","")))</f>
        <v/>
      </c>
    </row>
    <row r="273">
      <c r="A273" s="13" t="n"/>
      <c r="B273" s="5" t="n"/>
      <c r="C273" s="17" t="n"/>
      <c r="D273" s="5" t="n"/>
      <c r="E273" s="5" t="n"/>
      <c r="F273" s="6">
        <f>IF(B273&amp;""="","",IFERROR(INDEX('الحجوزات'!$C$6:$C$1005,MATCH(B273&amp;"",'الحجوزات'!$A$6:$A$1005,0))&amp;"",""))</f>
        <v/>
      </c>
      <c r="G273" s="6">
        <f>IF(B273&amp;""="","",IF(ISNA(MATCH(B273&amp;"",'الحجوزات'!$A$6:$A$1005,0)),"رقم غير موجود",IF(NOT(ISNUMBER(A273)),"بدون تاريخ","")))</f>
        <v/>
      </c>
    </row>
    <row r="274">
      <c r="A274" s="13" t="n"/>
      <c r="B274" s="5" t="n"/>
      <c r="C274" s="17" t="n"/>
      <c r="D274" s="5" t="n"/>
      <c r="E274" s="5" t="n"/>
      <c r="F274" s="6">
        <f>IF(B274&amp;""="","",IFERROR(INDEX('الحجوزات'!$C$6:$C$1005,MATCH(B274&amp;"",'الحجوزات'!$A$6:$A$1005,0))&amp;"",""))</f>
        <v/>
      </c>
      <c r="G274" s="6">
        <f>IF(B274&amp;""="","",IF(ISNA(MATCH(B274&amp;"",'الحجوزات'!$A$6:$A$1005,0)),"رقم غير موجود",IF(NOT(ISNUMBER(A274)),"بدون تاريخ","")))</f>
        <v/>
      </c>
    </row>
    <row r="275">
      <c r="A275" s="13" t="n"/>
      <c r="B275" s="5" t="n"/>
      <c r="C275" s="17" t="n"/>
      <c r="D275" s="5" t="n"/>
      <c r="E275" s="5" t="n"/>
      <c r="F275" s="6">
        <f>IF(B275&amp;""="","",IFERROR(INDEX('الحجوزات'!$C$6:$C$1005,MATCH(B275&amp;"",'الحجوزات'!$A$6:$A$1005,0))&amp;"",""))</f>
        <v/>
      </c>
      <c r="G275" s="6">
        <f>IF(B275&amp;""="","",IF(ISNA(MATCH(B275&amp;"",'الحجوزات'!$A$6:$A$1005,0)),"رقم غير موجود",IF(NOT(ISNUMBER(A275)),"بدون تاريخ","")))</f>
        <v/>
      </c>
    </row>
    <row r="276">
      <c r="A276" s="13" t="n"/>
      <c r="B276" s="5" t="n"/>
      <c r="C276" s="17" t="n"/>
      <c r="D276" s="5" t="n"/>
      <c r="E276" s="5" t="n"/>
      <c r="F276" s="6">
        <f>IF(B276&amp;""="","",IFERROR(INDEX('الحجوزات'!$C$6:$C$1005,MATCH(B276&amp;"",'الحجوزات'!$A$6:$A$1005,0))&amp;"",""))</f>
        <v/>
      </c>
      <c r="G276" s="6">
        <f>IF(B276&amp;""="","",IF(ISNA(MATCH(B276&amp;"",'الحجوزات'!$A$6:$A$1005,0)),"رقم غير موجود",IF(NOT(ISNUMBER(A276)),"بدون تاريخ","")))</f>
        <v/>
      </c>
    </row>
    <row r="277">
      <c r="A277" s="13" t="n"/>
      <c r="B277" s="5" t="n"/>
      <c r="C277" s="17" t="n"/>
      <c r="D277" s="5" t="n"/>
      <c r="E277" s="5" t="n"/>
      <c r="F277" s="6">
        <f>IF(B277&amp;""="","",IFERROR(INDEX('الحجوزات'!$C$6:$C$1005,MATCH(B277&amp;"",'الحجوزات'!$A$6:$A$1005,0))&amp;"",""))</f>
        <v/>
      </c>
      <c r="G277" s="6">
        <f>IF(B277&amp;""="","",IF(ISNA(MATCH(B277&amp;"",'الحجوزات'!$A$6:$A$1005,0)),"رقم غير موجود",IF(NOT(ISNUMBER(A277)),"بدون تاريخ","")))</f>
        <v/>
      </c>
    </row>
    <row r="278">
      <c r="A278" s="13" t="n"/>
      <c r="B278" s="5" t="n"/>
      <c r="C278" s="17" t="n"/>
      <c r="D278" s="5" t="n"/>
      <c r="E278" s="5" t="n"/>
      <c r="F278" s="6">
        <f>IF(B278&amp;""="","",IFERROR(INDEX('الحجوزات'!$C$6:$C$1005,MATCH(B278&amp;"",'الحجوزات'!$A$6:$A$1005,0))&amp;"",""))</f>
        <v/>
      </c>
      <c r="G278" s="6">
        <f>IF(B278&amp;""="","",IF(ISNA(MATCH(B278&amp;"",'الحجوزات'!$A$6:$A$1005,0)),"رقم غير موجود",IF(NOT(ISNUMBER(A278)),"بدون تاريخ","")))</f>
        <v/>
      </c>
    </row>
    <row r="279">
      <c r="A279" s="13" t="n"/>
      <c r="B279" s="5" t="n"/>
      <c r="C279" s="17" t="n"/>
      <c r="D279" s="5" t="n"/>
      <c r="E279" s="5" t="n"/>
      <c r="F279" s="6">
        <f>IF(B279&amp;""="","",IFERROR(INDEX('الحجوزات'!$C$6:$C$1005,MATCH(B279&amp;"",'الحجوزات'!$A$6:$A$1005,0))&amp;"",""))</f>
        <v/>
      </c>
      <c r="G279" s="6">
        <f>IF(B279&amp;""="","",IF(ISNA(MATCH(B279&amp;"",'الحجوزات'!$A$6:$A$1005,0)),"رقم غير موجود",IF(NOT(ISNUMBER(A279)),"بدون تاريخ","")))</f>
        <v/>
      </c>
    </row>
    <row r="280">
      <c r="A280" s="13" t="n"/>
      <c r="B280" s="5" t="n"/>
      <c r="C280" s="17" t="n"/>
      <c r="D280" s="5" t="n"/>
      <c r="E280" s="5" t="n"/>
      <c r="F280" s="6">
        <f>IF(B280&amp;""="","",IFERROR(INDEX('الحجوزات'!$C$6:$C$1005,MATCH(B280&amp;"",'الحجوزات'!$A$6:$A$1005,0))&amp;"",""))</f>
        <v/>
      </c>
      <c r="G280" s="6">
        <f>IF(B280&amp;""="","",IF(ISNA(MATCH(B280&amp;"",'الحجوزات'!$A$6:$A$1005,0)),"رقم غير موجود",IF(NOT(ISNUMBER(A280)),"بدون تاريخ","")))</f>
        <v/>
      </c>
    </row>
    <row r="281">
      <c r="A281" s="13" t="n"/>
      <c r="B281" s="5" t="n"/>
      <c r="C281" s="17" t="n"/>
      <c r="D281" s="5" t="n"/>
      <c r="E281" s="5" t="n"/>
      <c r="F281" s="6">
        <f>IF(B281&amp;""="","",IFERROR(INDEX('الحجوزات'!$C$6:$C$1005,MATCH(B281&amp;"",'الحجوزات'!$A$6:$A$1005,0))&amp;"",""))</f>
        <v/>
      </c>
      <c r="G281" s="6">
        <f>IF(B281&amp;""="","",IF(ISNA(MATCH(B281&amp;"",'الحجوزات'!$A$6:$A$1005,0)),"رقم غير موجود",IF(NOT(ISNUMBER(A281)),"بدون تاريخ","")))</f>
        <v/>
      </c>
    </row>
    <row r="282">
      <c r="A282" s="13" t="n"/>
      <c r="B282" s="5" t="n"/>
      <c r="C282" s="17" t="n"/>
      <c r="D282" s="5" t="n"/>
      <c r="E282" s="5" t="n"/>
      <c r="F282" s="6">
        <f>IF(B282&amp;""="","",IFERROR(INDEX('الحجوزات'!$C$6:$C$1005,MATCH(B282&amp;"",'الحجوزات'!$A$6:$A$1005,0))&amp;"",""))</f>
        <v/>
      </c>
      <c r="G282" s="6">
        <f>IF(B282&amp;""="","",IF(ISNA(MATCH(B282&amp;"",'الحجوزات'!$A$6:$A$1005,0)),"رقم غير موجود",IF(NOT(ISNUMBER(A282)),"بدون تاريخ","")))</f>
        <v/>
      </c>
    </row>
    <row r="283">
      <c r="A283" s="13" t="n"/>
      <c r="B283" s="5" t="n"/>
      <c r="C283" s="17" t="n"/>
      <c r="D283" s="5" t="n"/>
      <c r="E283" s="5" t="n"/>
      <c r="F283" s="6">
        <f>IF(B283&amp;""="","",IFERROR(INDEX('الحجوزات'!$C$6:$C$1005,MATCH(B283&amp;"",'الحجوزات'!$A$6:$A$1005,0))&amp;"",""))</f>
        <v/>
      </c>
      <c r="G283" s="6">
        <f>IF(B283&amp;""="","",IF(ISNA(MATCH(B283&amp;"",'الحجوزات'!$A$6:$A$1005,0)),"رقم غير موجود",IF(NOT(ISNUMBER(A283)),"بدون تاريخ","")))</f>
        <v/>
      </c>
    </row>
    <row r="284">
      <c r="A284" s="13" t="n"/>
      <c r="B284" s="5" t="n"/>
      <c r="C284" s="17" t="n"/>
      <c r="D284" s="5" t="n"/>
      <c r="E284" s="5" t="n"/>
      <c r="F284" s="6">
        <f>IF(B284&amp;""="","",IFERROR(INDEX('الحجوزات'!$C$6:$C$1005,MATCH(B284&amp;"",'الحجوزات'!$A$6:$A$1005,0))&amp;"",""))</f>
        <v/>
      </c>
      <c r="G284" s="6">
        <f>IF(B284&amp;""="","",IF(ISNA(MATCH(B284&amp;"",'الحجوزات'!$A$6:$A$1005,0)),"رقم غير موجود",IF(NOT(ISNUMBER(A284)),"بدون تاريخ","")))</f>
        <v/>
      </c>
    </row>
    <row r="285">
      <c r="A285" s="13" t="n"/>
      <c r="B285" s="5" t="n"/>
      <c r="C285" s="17" t="n"/>
      <c r="D285" s="5" t="n"/>
      <c r="E285" s="5" t="n"/>
      <c r="F285" s="6">
        <f>IF(B285&amp;""="","",IFERROR(INDEX('الحجوزات'!$C$6:$C$1005,MATCH(B285&amp;"",'الحجوزات'!$A$6:$A$1005,0))&amp;"",""))</f>
        <v/>
      </c>
      <c r="G285" s="6">
        <f>IF(B285&amp;""="","",IF(ISNA(MATCH(B285&amp;"",'الحجوزات'!$A$6:$A$1005,0)),"رقم غير موجود",IF(NOT(ISNUMBER(A285)),"بدون تاريخ","")))</f>
        <v/>
      </c>
    </row>
    <row r="286">
      <c r="A286" s="13" t="n"/>
      <c r="B286" s="5" t="n"/>
      <c r="C286" s="17" t="n"/>
      <c r="D286" s="5" t="n"/>
      <c r="E286" s="5" t="n"/>
      <c r="F286" s="6">
        <f>IF(B286&amp;""="","",IFERROR(INDEX('الحجوزات'!$C$6:$C$1005,MATCH(B286&amp;"",'الحجوزات'!$A$6:$A$1005,0))&amp;"",""))</f>
        <v/>
      </c>
      <c r="G286" s="6">
        <f>IF(B286&amp;""="","",IF(ISNA(MATCH(B286&amp;"",'الحجوزات'!$A$6:$A$1005,0)),"رقم غير موجود",IF(NOT(ISNUMBER(A286)),"بدون تاريخ","")))</f>
        <v/>
      </c>
    </row>
    <row r="287">
      <c r="A287" s="13" t="n"/>
      <c r="B287" s="5" t="n"/>
      <c r="C287" s="17" t="n"/>
      <c r="D287" s="5" t="n"/>
      <c r="E287" s="5" t="n"/>
      <c r="F287" s="6">
        <f>IF(B287&amp;""="","",IFERROR(INDEX('الحجوزات'!$C$6:$C$1005,MATCH(B287&amp;"",'الحجوزات'!$A$6:$A$1005,0))&amp;"",""))</f>
        <v/>
      </c>
      <c r="G287" s="6">
        <f>IF(B287&amp;""="","",IF(ISNA(MATCH(B287&amp;"",'الحجوزات'!$A$6:$A$1005,0)),"رقم غير موجود",IF(NOT(ISNUMBER(A287)),"بدون تاريخ","")))</f>
        <v/>
      </c>
    </row>
    <row r="288">
      <c r="A288" s="13" t="n"/>
      <c r="B288" s="5" t="n"/>
      <c r="C288" s="17" t="n"/>
      <c r="D288" s="5" t="n"/>
      <c r="E288" s="5" t="n"/>
      <c r="F288" s="6">
        <f>IF(B288&amp;""="","",IFERROR(INDEX('الحجوزات'!$C$6:$C$1005,MATCH(B288&amp;"",'الحجوزات'!$A$6:$A$1005,0))&amp;"",""))</f>
        <v/>
      </c>
      <c r="G288" s="6">
        <f>IF(B288&amp;""="","",IF(ISNA(MATCH(B288&amp;"",'الحجوزات'!$A$6:$A$1005,0)),"رقم غير موجود",IF(NOT(ISNUMBER(A288)),"بدون تاريخ","")))</f>
        <v/>
      </c>
    </row>
    <row r="289">
      <c r="A289" s="13" t="n"/>
      <c r="B289" s="5" t="n"/>
      <c r="C289" s="17" t="n"/>
      <c r="D289" s="5" t="n"/>
      <c r="E289" s="5" t="n"/>
      <c r="F289" s="6">
        <f>IF(B289&amp;""="","",IFERROR(INDEX('الحجوزات'!$C$6:$C$1005,MATCH(B289&amp;"",'الحجوزات'!$A$6:$A$1005,0))&amp;"",""))</f>
        <v/>
      </c>
      <c r="G289" s="6">
        <f>IF(B289&amp;""="","",IF(ISNA(MATCH(B289&amp;"",'الحجوزات'!$A$6:$A$1005,0)),"رقم غير موجود",IF(NOT(ISNUMBER(A289)),"بدون تاريخ","")))</f>
        <v/>
      </c>
    </row>
    <row r="290">
      <c r="A290" s="13" t="n"/>
      <c r="B290" s="5" t="n"/>
      <c r="C290" s="17" t="n"/>
      <c r="D290" s="5" t="n"/>
      <c r="E290" s="5" t="n"/>
      <c r="F290" s="6">
        <f>IF(B290&amp;""="","",IFERROR(INDEX('الحجوزات'!$C$6:$C$1005,MATCH(B290&amp;"",'الحجوزات'!$A$6:$A$1005,0))&amp;"",""))</f>
        <v/>
      </c>
      <c r="G290" s="6">
        <f>IF(B290&amp;""="","",IF(ISNA(MATCH(B290&amp;"",'الحجوزات'!$A$6:$A$1005,0)),"رقم غير موجود",IF(NOT(ISNUMBER(A290)),"بدون تاريخ","")))</f>
        <v/>
      </c>
    </row>
    <row r="291">
      <c r="A291" s="13" t="n"/>
      <c r="B291" s="5" t="n"/>
      <c r="C291" s="17" t="n"/>
      <c r="D291" s="5" t="n"/>
      <c r="E291" s="5" t="n"/>
      <c r="F291" s="6">
        <f>IF(B291&amp;""="","",IFERROR(INDEX('الحجوزات'!$C$6:$C$1005,MATCH(B291&amp;"",'الحجوزات'!$A$6:$A$1005,0))&amp;"",""))</f>
        <v/>
      </c>
      <c r="G291" s="6">
        <f>IF(B291&amp;""="","",IF(ISNA(MATCH(B291&amp;"",'الحجوزات'!$A$6:$A$1005,0)),"رقم غير موجود",IF(NOT(ISNUMBER(A291)),"بدون تاريخ","")))</f>
        <v/>
      </c>
    </row>
    <row r="292">
      <c r="A292" s="13" t="n"/>
      <c r="B292" s="5" t="n"/>
      <c r="C292" s="17" t="n"/>
      <c r="D292" s="5" t="n"/>
      <c r="E292" s="5" t="n"/>
      <c r="F292" s="6">
        <f>IF(B292&amp;""="","",IFERROR(INDEX('الحجوزات'!$C$6:$C$1005,MATCH(B292&amp;"",'الحجوزات'!$A$6:$A$1005,0))&amp;"",""))</f>
        <v/>
      </c>
      <c r="G292" s="6">
        <f>IF(B292&amp;""="","",IF(ISNA(MATCH(B292&amp;"",'الحجوزات'!$A$6:$A$1005,0)),"رقم غير موجود",IF(NOT(ISNUMBER(A292)),"بدون تاريخ","")))</f>
        <v/>
      </c>
    </row>
    <row r="293">
      <c r="A293" s="13" t="n"/>
      <c r="B293" s="5" t="n"/>
      <c r="C293" s="17" t="n"/>
      <c r="D293" s="5" t="n"/>
      <c r="E293" s="5" t="n"/>
      <c r="F293" s="6">
        <f>IF(B293&amp;""="","",IFERROR(INDEX('الحجوزات'!$C$6:$C$1005,MATCH(B293&amp;"",'الحجوزات'!$A$6:$A$1005,0))&amp;"",""))</f>
        <v/>
      </c>
      <c r="G293" s="6">
        <f>IF(B293&amp;""="","",IF(ISNA(MATCH(B293&amp;"",'الحجوزات'!$A$6:$A$1005,0)),"رقم غير موجود",IF(NOT(ISNUMBER(A293)),"بدون تاريخ","")))</f>
        <v/>
      </c>
    </row>
    <row r="294">
      <c r="A294" s="13" t="n"/>
      <c r="B294" s="5" t="n"/>
      <c r="C294" s="17" t="n"/>
      <c r="D294" s="5" t="n"/>
      <c r="E294" s="5" t="n"/>
      <c r="F294" s="6">
        <f>IF(B294&amp;""="","",IFERROR(INDEX('الحجوزات'!$C$6:$C$1005,MATCH(B294&amp;"",'الحجوزات'!$A$6:$A$1005,0))&amp;"",""))</f>
        <v/>
      </c>
      <c r="G294" s="6">
        <f>IF(B294&amp;""="","",IF(ISNA(MATCH(B294&amp;"",'الحجوزات'!$A$6:$A$1005,0)),"رقم غير موجود",IF(NOT(ISNUMBER(A294)),"بدون تاريخ","")))</f>
        <v/>
      </c>
    </row>
    <row r="295">
      <c r="A295" s="13" t="n"/>
      <c r="B295" s="5" t="n"/>
      <c r="C295" s="17" t="n"/>
      <c r="D295" s="5" t="n"/>
      <c r="E295" s="5" t="n"/>
      <c r="F295" s="6">
        <f>IF(B295&amp;""="","",IFERROR(INDEX('الحجوزات'!$C$6:$C$1005,MATCH(B295&amp;"",'الحجوزات'!$A$6:$A$1005,0))&amp;"",""))</f>
        <v/>
      </c>
      <c r="G295" s="6">
        <f>IF(B295&amp;""="","",IF(ISNA(MATCH(B295&amp;"",'الحجوزات'!$A$6:$A$1005,0)),"رقم غير موجود",IF(NOT(ISNUMBER(A295)),"بدون تاريخ","")))</f>
        <v/>
      </c>
    </row>
    <row r="296">
      <c r="A296" s="13" t="n"/>
      <c r="B296" s="5" t="n"/>
      <c r="C296" s="17" t="n"/>
      <c r="D296" s="5" t="n"/>
      <c r="E296" s="5" t="n"/>
      <c r="F296" s="6">
        <f>IF(B296&amp;""="","",IFERROR(INDEX('الحجوزات'!$C$6:$C$1005,MATCH(B296&amp;"",'الحجوزات'!$A$6:$A$1005,0))&amp;"",""))</f>
        <v/>
      </c>
      <c r="G296" s="6">
        <f>IF(B296&amp;""="","",IF(ISNA(MATCH(B296&amp;"",'الحجوزات'!$A$6:$A$1005,0)),"رقم غير موجود",IF(NOT(ISNUMBER(A296)),"بدون تاريخ","")))</f>
        <v/>
      </c>
    </row>
    <row r="297">
      <c r="A297" s="13" t="n"/>
      <c r="B297" s="5" t="n"/>
      <c r="C297" s="17" t="n"/>
      <c r="D297" s="5" t="n"/>
      <c r="E297" s="5" t="n"/>
      <c r="F297" s="6">
        <f>IF(B297&amp;""="","",IFERROR(INDEX('الحجوزات'!$C$6:$C$1005,MATCH(B297&amp;"",'الحجوزات'!$A$6:$A$1005,0))&amp;"",""))</f>
        <v/>
      </c>
      <c r="G297" s="6">
        <f>IF(B297&amp;""="","",IF(ISNA(MATCH(B297&amp;"",'الحجوزات'!$A$6:$A$1005,0)),"رقم غير موجود",IF(NOT(ISNUMBER(A297)),"بدون تاريخ","")))</f>
        <v/>
      </c>
    </row>
    <row r="298">
      <c r="A298" s="13" t="n"/>
      <c r="B298" s="5" t="n"/>
      <c r="C298" s="17" t="n"/>
      <c r="D298" s="5" t="n"/>
      <c r="E298" s="5" t="n"/>
      <c r="F298" s="6">
        <f>IF(B298&amp;""="","",IFERROR(INDEX('الحجوزات'!$C$6:$C$1005,MATCH(B298&amp;"",'الحجوزات'!$A$6:$A$1005,0))&amp;"",""))</f>
        <v/>
      </c>
      <c r="G298" s="6">
        <f>IF(B298&amp;""="","",IF(ISNA(MATCH(B298&amp;"",'الحجوزات'!$A$6:$A$1005,0)),"رقم غير موجود",IF(NOT(ISNUMBER(A298)),"بدون تاريخ","")))</f>
        <v/>
      </c>
    </row>
    <row r="299">
      <c r="A299" s="13" t="n"/>
      <c r="B299" s="5" t="n"/>
      <c r="C299" s="17" t="n"/>
      <c r="D299" s="5" t="n"/>
      <c r="E299" s="5" t="n"/>
      <c r="F299" s="6">
        <f>IF(B299&amp;""="","",IFERROR(INDEX('الحجوزات'!$C$6:$C$1005,MATCH(B299&amp;"",'الحجوزات'!$A$6:$A$1005,0))&amp;"",""))</f>
        <v/>
      </c>
      <c r="G299" s="6">
        <f>IF(B299&amp;""="","",IF(ISNA(MATCH(B299&amp;"",'الحجوزات'!$A$6:$A$1005,0)),"رقم غير موجود",IF(NOT(ISNUMBER(A299)),"بدون تاريخ","")))</f>
        <v/>
      </c>
    </row>
    <row r="300">
      <c r="A300" s="13" t="n"/>
      <c r="B300" s="5" t="n"/>
      <c r="C300" s="17" t="n"/>
      <c r="D300" s="5" t="n"/>
      <c r="E300" s="5" t="n"/>
      <c r="F300" s="6">
        <f>IF(B300&amp;""="","",IFERROR(INDEX('الحجوزات'!$C$6:$C$1005,MATCH(B300&amp;"",'الحجوزات'!$A$6:$A$1005,0))&amp;"",""))</f>
        <v/>
      </c>
      <c r="G300" s="6">
        <f>IF(B300&amp;""="","",IF(ISNA(MATCH(B300&amp;"",'الحجوزات'!$A$6:$A$1005,0)),"رقم غير موجود",IF(NOT(ISNUMBER(A300)),"بدون تاريخ","")))</f>
        <v/>
      </c>
    </row>
    <row r="301">
      <c r="A301" s="13" t="n"/>
      <c r="B301" s="5" t="n"/>
      <c r="C301" s="17" t="n"/>
      <c r="D301" s="5" t="n"/>
      <c r="E301" s="5" t="n"/>
      <c r="F301" s="6">
        <f>IF(B301&amp;""="","",IFERROR(INDEX('الحجوزات'!$C$6:$C$1005,MATCH(B301&amp;"",'الحجوزات'!$A$6:$A$1005,0))&amp;"",""))</f>
        <v/>
      </c>
      <c r="G301" s="6">
        <f>IF(B301&amp;""="","",IF(ISNA(MATCH(B301&amp;"",'الحجوزات'!$A$6:$A$1005,0)),"رقم غير موجود",IF(NOT(ISNUMBER(A301)),"بدون تاريخ","")))</f>
        <v/>
      </c>
    </row>
    <row r="302">
      <c r="A302" s="13" t="n"/>
      <c r="B302" s="5" t="n"/>
      <c r="C302" s="17" t="n"/>
      <c r="D302" s="5" t="n"/>
      <c r="E302" s="5" t="n"/>
      <c r="F302" s="6">
        <f>IF(B302&amp;""="","",IFERROR(INDEX('الحجوزات'!$C$6:$C$1005,MATCH(B302&amp;"",'الحجوزات'!$A$6:$A$1005,0))&amp;"",""))</f>
        <v/>
      </c>
      <c r="G302" s="6">
        <f>IF(B302&amp;""="","",IF(ISNA(MATCH(B302&amp;"",'الحجوزات'!$A$6:$A$1005,0)),"رقم غير موجود",IF(NOT(ISNUMBER(A302)),"بدون تاريخ","")))</f>
        <v/>
      </c>
    </row>
    <row r="303">
      <c r="A303" s="13" t="n"/>
      <c r="B303" s="5" t="n"/>
      <c r="C303" s="17" t="n"/>
      <c r="D303" s="5" t="n"/>
      <c r="E303" s="5" t="n"/>
      <c r="F303" s="6">
        <f>IF(B303&amp;""="","",IFERROR(INDEX('الحجوزات'!$C$6:$C$1005,MATCH(B303&amp;"",'الحجوزات'!$A$6:$A$1005,0))&amp;"",""))</f>
        <v/>
      </c>
      <c r="G303" s="6">
        <f>IF(B303&amp;""="","",IF(ISNA(MATCH(B303&amp;"",'الحجوزات'!$A$6:$A$1005,0)),"رقم غير موجود",IF(NOT(ISNUMBER(A303)),"بدون تاريخ","")))</f>
        <v/>
      </c>
    </row>
    <row r="304">
      <c r="A304" s="13" t="n"/>
      <c r="B304" s="5" t="n"/>
      <c r="C304" s="17" t="n"/>
      <c r="D304" s="5" t="n"/>
      <c r="E304" s="5" t="n"/>
      <c r="F304" s="6">
        <f>IF(B304&amp;""="","",IFERROR(INDEX('الحجوزات'!$C$6:$C$1005,MATCH(B304&amp;"",'الحجوزات'!$A$6:$A$1005,0))&amp;"",""))</f>
        <v/>
      </c>
      <c r="G304" s="6">
        <f>IF(B304&amp;""="","",IF(ISNA(MATCH(B304&amp;"",'الحجوزات'!$A$6:$A$1005,0)),"رقم غير موجود",IF(NOT(ISNUMBER(A304)),"بدون تاريخ","")))</f>
        <v/>
      </c>
    </row>
    <row r="305">
      <c r="A305" s="13" t="n"/>
      <c r="B305" s="5" t="n"/>
      <c r="C305" s="17" t="n"/>
      <c r="D305" s="5" t="n"/>
      <c r="E305" s="5" t="n"/>
      <c r="F305" s="6">
        <f>IF(B305&amp;""="","",IFERROR(INDEX('الحجوزات'!$C$6:$C$1005,MATCH(B305&amp;"",'الحجوزات'!$A$6:$A$1005,0))&amp;"",""))</f>
        <v/>
      </c>
      <c r="G305" s="6">
        <f>IF(B305&amp;""="","",IF(ISNA(MATCH(B305&amp;"",'الحجوزات'!$A$6:$A$1005,0)),"رقم غير موجود",IF(NOT(ISNUMBER(A305)),"بدون تاريخ","")))</f>
        <v/>
      </c>
    </row>
    <row r="306">
      <c r="A306" s="13" t="n"/>
      <c r="B306" s="5" t="n"/>
      <c r="C306" s="17" t="n"/>
      <c r="D306" s="5" t="n"/>
      <c r="E306" s="5" t="n"/>
      <c r="F306" s="6">
        <f>IF(B306&amp;""="","",IFERROR(INDEX('الحجوزات'!$C$6:$C$1005,MATCH(B306&amp;"",'الحجوزات'!$A$6:$A$1005,0))&amp;"",""))</f>
        <v/>
      </c>
      <c r="G306" s="6">
        <f>IF(B306&amp;""="","",IF(ISNA(MATCH(B306&amp;"",'الحجوزات'!$A$6:$A$1005,0)),"رقم غير موجود",IF(NOT(ISNUMBER(A306)),"بدون تاريخ","")))</f>
        <v/>
      </c>
    </row>
    <row r="307">
      <c r="A307" s="13" t="n"/>
      <c r="B307" s="5" t="n"/>
      <c r="C307" s="17" t="n"/>
      <c r="D307" s="5" t="n"/>
      <c r="E307" s="5" t="n"/>
      <c r="F307" s="6">
        <f>IF(B307&amp;""="","",IFERROR(INDEX('الحجوزات'!$C$6:$C$1005,MATCH(B307&amp;"",'الحجوزات'!$A$6:$A$1005,0))&amp;"",""))</f>
        <v/>
      </c>
      <c r="G307" s="6">
        <f>IF(B307&amp;""="","",IF(ISNA(MATCH(B307&amp;"",'الحجوزات'!$A$6:$A$1005,0)),"رقم غير موجود",IF(NOT(ISNUMBER(A307)),"بدون تاريخ","")))</f>
        <v/>
      </c>
    </row>
    <row r="308">
      <c r="A308" s="13" t="n"/>
      <c r="B308" s="5" t="n"/>
      <c r="C308" s="17" t="n"/>
      <c r="D308" s="5" t="n"/>
      <c r="E308" s="5" t="n"/>
      <c r="F308" s="6">
        <f>IF(B308&amp;""="","",IFERROR(INDEX('الحجوزات'!$C$6:$C$1005,MATCH(B308&amp;"",'الحجوزات'!$A$6:$A$1005,0))&amp;"",""))</f>
        <v/>
      </c>
      <c r="G308" s="6">
        <f>IF(B308&amp;""="","",IF(ISNA(MATCH(B308&amp;"",'الحجوزات'!$A$6:$A$1005,0)),"رقم غير موجود",IF(NOT(ISNUMBER(A308)),"بدون تاريخ","")))</f>
        <v/>
      </c>
    </row>
    <row r="309">
      <c r="A309" s="13" t="n"/>
      <c r="B309" s="5" t="n"/>
      <c r="C309" s="17" t="n"/>
      <c r="D309" s="5" t="n"/>
      <c r="E309" s="5" t="n"/>
      <c r="F309" s="6">
        <f>IF(B309&amp;""="","",IFERROR(INDEX('الحجوزات'!$C$6:$C$1005,MATCH(B309&amp;"",'الحجوزات'!$A$6:$A$1005,0))&amp;"",""))</f>
        <v/>
      </c>
      <c r="G309" s="6">
        <f>IF(B309&amp;""="","",IF(ISNA(MATCH(B309&amp;"",'الحجوزات'!$A$6:$A$1005,0)),"رقم غير موجود",IF(NOT(ISNUMBER(A309)),"بدون تاريخ","")))</f>
        <v/>
      </c>
    </row>
    <row r="310">
      <c r="A310" s="13" t="n"/>
      <c r="B310" s="5" t="n"/>
      <c r="C310" s="17" t="n"/>
      <c r="D310" s="5" t="n"/>
      <c r="E310" s="5" t="n"/>
      <c r="F310" s="6">
        <f>IF(B310&amp;""="","",IFERROR(INDEX('الحجوزات'!$C$6:$C$1005,MATCH(B310&amp;"",'الحجوزات'!$A$6:$A$1005,0))&amp;"",""))</f>
        <v/>
      </c>
      <c r="G310" s="6">
        <f>IF(B310&amp;""="","",IF(ISNA(MATCH(B310&amp;"",'الحجوزات'!$A$6:$A$1005,0)),"رقم غير موجود",IF(NOT(ISNUMBER(A310)),"بدون تاريخ","")))</f>
        <v/>
      </c>
    </row>
    <row r="311">
      <c r="A311" s="13" t="n"/>
      <c r="B311" s="5" t="n"/>
      <c r="C311" s="17" t="n"/>
      <c r="D311" s="5" t="n"/>
      <c r="E311" s="5" t="n"/>
      <c r="F311" s="6">
        <f>IF(B311&amp;""="","",IFERROR(INDEX('الحجوزات'!$C$6:$C$1005,MATCH(B311&amp;"",'الحجوزات'!$A$6:$A$1005,0))&amp;"",""))</f>
        <v/>
      </c>
      <c r="G311" s="6">
        <f>IF(B311&amp;""="","",IF(ISNA(MATCH(B311&amp;"",'الحجوزات'!$A$6:$A$1005,0)),"رقم غير موجود",IF(NOT(ISNUMBER(A311)),"بدون تاريخ","")))</f>
        <v/>
      </c>
    </row>
    <row r="312">
      <c r="A312" s="13" t="n"/>
      <c r="B312" s="5" t="n"/>
      <c r="C312" s="17" t="n"/>
      <c r="D312" s="5" t="n"/>
      <c r="E312" s="5" t="n"/>
      <c r="F312" s="6">
        <f>IF(B312&amp;""="","",IFERROR(INDEX('الحجوزات'!$C$6:$C$1005,MATCH(B312&amp;"",'الحجوزات'!$A$6:$A$1005,0))&amp;"",""))</f>
        <v/>
      </c>
      <c r="G312" s="6">
        <f>IF(B312&amp;""="","",IF(ISNA(MATCH(B312&amp;"",'الحجوزات'!$A$6:$A$1005,0)),"رقم غير موجود",IF(NOT(ISNUMBER(A312)),"بدون تاريخ","")))</f>
        <v/>
      </c>
    </row>
    <row r="313">
      <c r="A313" s="13" t="n"/>
      <c r="B313" s="5" t="n"/>
      <c r="C313" s="17" t="n"/>
      <c r="D313" s="5" t="n"/>
      <c r="E313" s="5" t="n"/>
      <c r="F313" s="6">
        <f>IF(B313&amp;""="","",IFERROR(INDEX('الحجوزات'!$C$6:$C$1005,MATCH(B313&amp;"",'الحجوزات'!$A$6:$A$1005,0))&amp;"",""))</f>
        <v/>
      </c>
      <c r="G313" s="6">
        <f>IF(B313&amp;""="","",IF(ISNA(MATCH(B313&amp;"",'الحجوزات'!$A$6:$A$1005,0)),"رقم غير موجود",IF(NOT(ISNUMBER(A313)),"بدون تاريخ","")))</f>
        <v/>
      </c>
    </row>
    <row r="314">
      <c r="A314" s="13" t="n"/>
      <c r="B314" s="5" t="n"/>
      <c r="C314" s="17" t="n"/>
      <c r="D314" s="5" t="n"/>
      <c r="E314" s="5" t="n"/>
      <c r="F314" s="6">
        <f>IF(B314&amp;""="","",IFERROR(INDEX('الحجوزات'!$C$6:$C$1005,MATCH(B314&amp;"",'الحجوزات'!$A$6:$A$1005,0))&amp;"",""))</f>
        <v/>
      </c>
      <c r="G314" s="6">
        <f>IF(B314&amp;""="","",IF(ISNA(MATCH(B314&amp;"",'الحجوزات'!$A$6:$A$1005,0)),"رقم غير موجود",IF(NOT(ISNUMBER(A314)),"بدون تاريخ","")))</f>
        <v/>
      </c>
    </row>
    <row r="315">
      <c r="A315" s="13" t="n"/>
      <c r="B315" s="5" t="n"/>
      <c r="C315" s="17" t="n"/>
      <c r="D315" s="5" t="n"/>
      <c r="E315" s="5" t="n"/>
      <c r="F315" s="6">
        <f>IF(B315&amp;""="","",IFERROR(INDEX('الحجوزات'!$C$6:$C$1005,MATCH(B315&amp;"",'الحجوزات'!$A$6:$A$1005,0))&amp;"",""))</f>
        <v/>
      </c>
      <c r="G315" s="6">
        <f>IF(B315&amp;""="","",IF(ISNA(MATCH(B315&amp;"",'الحجوزات'!$A$6:$A$1005,0)),"رقم غير موجود",IF(NOT(ISNUMBER(A315)),"بدون تاريخ","")))</f>
        <v/>
      </c>
    </row>
    <row r="316">
      <c r="A316" s="13" t="n"/>
      <c r="B316" s="5" t="n"/>
      <c r="C316" s="17" t="n"/>
      <c r="D316" s="5" t="n"/>
      <c r="E316" s="5" t="n"/>
      <c r="F316" s="6">
        <f>IF(B316&amp;""="","",IFERROR(INDEX('الحجوزات'!$C$6:$C$1005,MATCH(B316&amp;"",'الحجوزات'!$A$6:$A$1005,0))&amp;"",""))</f>
        <v/>
      </c>
      <c r="G316" s="6">
        <f>IF(B316&amp;""="","",IF(ISNA(MATCH(B316&amp;"",'الحجوزات'!$A$6:$A$1005,0)),"رقم غير موجود",IF(NOT(ISNUMBER(A316)),"بدون تاريخ","")))</f>
        <v/>
      </c>
    </row>
    <row r="317">
      <c r="A317" s="13" t="n"/>
      <c r="B317" s="5" t="n"/>
      <c r="C317" s="17" t="n"/>
      <c r="D317" s="5" t="n"/>
      <c r="E317" s="5" t="n"/>
      <c r="F317" s="6">
        <f>IF(B317&amp;""="","",IFERROR(INDEX('الحجوزات'!$C$6:$C$1005,MATCH(B317&amp;"",'الحجوزات'!$A$6:$A$1005,0))&amp;"",""))</f>
        <v/>
      </c>
      <c r="G317" s="6">
        <f>IF(B317&amp;""="","",IF(ISNA(MATCH(B317&amp;"",'الحجوزات'!$A$6:$A$1005,0)),"رقم غير موجود",IF(NOT(ISNUMBER(A317)),"بدون تاريخ","")))</f>
        <v/>
      </c>
    </row>
    <row r="318">
      <c r="A318" s="13" t="n"/>
      <c r="B318" s="5" t="n"/>
      <c r="C318" s="17" t="n"/>
      <c r="D318" s="5" t="n"/>
      <c r="E318" s="5" t="n"/>
      <c r="F318" s="6">
        <f>IF(B318&amp;""="","",IFERROR(INDEX('الحجوزات'!$C$6:$C$1005,MATCH(B318&amp;"",'الحجوزات'!$A$6:$A$1005,0))&amp;"",""))</f>
        <v/>
      </c>
      <c r="G318" s="6">
        <f>IF(B318&amp;""="","",IF(ISNA(MATCH(B318&amp;"",'الحجوزات'!$A$6:$A$1005,0)),"رقم غير موجود",IF(NOT(ISNUMBER(A318)),"بدون تاريخ","")))</f>
        <v/>
      </c>
    </row>
    <row r="319">
      <c r="A319" s="13" t="n"/>
      <c r="B319" s="5" t="n"/>
      <c r="C319" s="17" t="n"/>
      <c r="D319" s="5" t="n"/>
      <c r="E319" s="5" t="n"/>
      <c r="F319" s="6">
        <f>IF(B319&amp;""="","",IFERROR(INDEX('الحجوزات'!$C$6:$C$1005,MATCH(B319&amp;"",'الحجوزات'!$A$6:$A$1005,0))&amp;"",""))</f>
        <v/>
      </c>
      <c r="G319" s="6">
        <f>IF(B319&amp;""="","",IF(ISNA(MATCH(B319&amp;"",'الحجوزات'!$A$6:$A$1005,0)),"رقم غير موجود",IF(NOT(ISNUMBER(A319)),"بدون تاريخ","")))</f>
        <v/>
      </c>
    </row>
    <row r="320">
      <c r="A320" s="13" t="n"/>
      <c r="B320" s="5" t="n"/>
      <c r="C320" s="17" t="n"/>
      <c r="D320" s="5" t="n"/>
      <c r="E320" s="5" t="n"/>
      <c r="F320" s="6">
        <f>IF(B320&amp;""="","",IFERROR(INDEX('الحجوزات'!$C$6:$C$1005,MATCH(B320&amp;"",'الحجوزات'!$A$6:$A$1005,0))&amp;"",""))</f>
        <v/>
      </c>
      <c r="G320" s="6">
        <f>IF(B320&amp;""="","",IF(ISNA(MATCH(B320&amp;"",'الحجوزات'!$A$6:$A$1005,0)),"رقم غير موجود",IF(NOT(ISNUMBER(A320)),"بدون تاريخ","")))</f>
        <v/>
      </c>
    </row>
    <row r="321">
      <c r="A321" s="13" t="n"/>
      <c r="B321" s="5" t="n"/>
      <c r="C321" s="17" t="n"/>
      <c r="D321" s="5" t="n"/>
      <c r="E321" s="5" t="n"/>
      <c r="F321" s="6">
        <f>IF(B321&amp;""="","",IFERROR(INDEX('الحجوزات'!$C$6:$C$1005,MATCH(B321&amp;"",'الحجوزات'!$A$6:$A$1005,0))&amp;"",""))</f>
        <v/>
      </c>
      <c r="G321" s="6">
        <f>IF(B321&amp;""="","",IF(ISNA(MATCH(B321&amp;"",'الحجوزات'!$A$6:$A$1005,0)),"رقم غير موجود",IF(NOT(ISNUMBER(A321)),"بدون تاريخ","")))</f>
        <v/>
      </c>
    </row>
    <row r="322">
      <c r="A322" s="13" t="n"/>
      <c r="B322" s="5" t="n"/>
      <c r="C322" s="17" t="n"/>
      <c r="D322" s="5" t="n"/>
      <c r="E322" s="5" t="n"/>
      <c r="F322" s="6">
        <f>IF(B322&amp;""="","",IFERROR(INDEX('الحجوزات'!$C$6:$C$1005,MATCH(B322&amp;"",'الحجوزات'!$A$6:$A$1005,0))&amp;"",""))</f>
        <v/>
      </c>
      <c r="G322" s="6">
        <f>IF(B322&amp;""="","",IF(ISNA(MATCH(B322&amp;"",'الحجوزات'!$A$6:$A$1005,0)),"رقم غير موجود",IF(NOT(ISNUMBER(A322)),"بدون تاريخ","")))</f>
        <v/>
      </c>
    </row>
    <row r="323">
      <c r="A323" s="13" t="n"/>
      <c r="B323" s="5" t="n"/>
      <c r="C323" s="17" t="n"/>
      <c r="D323" s="5" t="n"/>
      <c r="E323" s="5" t="n"/>
      <c r="F323" s="6">
        <f>IF(B323&amp;""="","",IFERROR(INDEX('الحجوزات'!$C$6:$C$1005,MATCH(B323&amp;"",'الحجوزات'!$A$6:$A$1005,0))&amp;"",""))</f>
        <v/>
      </c>
      <c r="G323" s="6">
        <f>IF(B323&amp;""="","",IF(ISNA(MATCH(B323&amp;"",'الحجوزات'!$A$6:$A$1005,0)),"رقم غير موجود",IF(NOT(ISNUMBER(A323)),"بدون تاريخ","")))</f>
        <v/>
      </c>
    </row>
    <row r="324">
      <c r="A324" s="13" t="n"/>
      <c r="B324" s="5" t="n"/>
      <c r="C324" s="17" t="n"/>
      <c r="D324" s="5" t="n"/>
      <c r="E324" s="5" t="n"/>
      <c r="F324" s="6">
        <f>IF(B324&amp;""="","",IFERROR(INDEX('الحجوزات'!$C$6:$C$1005,MATCH(B324&amp;"",'الحجوزات'!$A$6:$A$1005,0))&amp;"",""))</f>
        <v/>
      </c>
      <c r="G324" s="6">
        <f>IF(B324&amp;""="","",IF(ISNA(MATCH(B324&amp;"",'الحجوزات'!$A$6:$A$1005,0)),"رقم غير موجود",IF(NOT(ISNUMBER(A324)),"بدون تاريخ","")))</f>
        <v/>
      </c>
    </row>
    <row r="325">
      <c r="A325" s="13" t="n"/>
      <c r="B325" s="5" t="n"/>
      <c r="C325" s="17" t="n"/>
      <c r="D325" s="5" t="n"/>
      <c r="E325" s="5" t="n"/>
      <c r="F325" s="6">
        <f>IF(B325&amp;""="","",IFERROR(INDEX('الحجوزات'!$C$6:$C$1005,MATCH(B325&amp;"",'الحجوزات'!$A$6:$A$1005,0))&amp;"",""))</f>
        <v/>
      </c>
      <c r="G325" s="6">
        <f>IF(B325&amp;""="","",IF(ISNA(MATCH(B325&amp;"",'الحجوزات'!$A$6:$A$1005,0)),"رقم غير موجود",IF(NOT(ISNUMBER(A325)),"بدون تاريخ","")))</f>
        <v/>
      </c>
    </row>
    <row r="326">
      <c r="A326" s="13" t="n"/>
      <c r="B326" s="5" t="n"/>
      <c r="C326" s="17" t="n"/>
      <c r="D326" s="5" t="n"/>
      <c r="E326" s="5" t="n"/>
      <c r="F326" s="6">
        <f>IF(B326&amp;""="","",IFERROR(INDEX('الحجوزات'!$C$6:$C$1005,MATCH(B326&amp;"",'الحجوزات'!$A$6:$A$1005,0))&amp;"",""))</f>
        <v/>
      </c>
      <c r="G326" s="6">
        <f>IF(B326&amp;""="","",IF(ISNA(MATCH(B326&amp;"",'الحجوزات'!$A$6:$A$1005,0)),"رقم غير موجود",IF(NOT(ISNUMBER(A326)),"بدون تاريخ","")))</f>
        <v/>
      </c>
    </row>
    <row r="327">
      <c r="A327" s="13" t="n"/>
      <c r="B327" s="5" t="n"/>
      <c r="C327" s="17" t="n"/>
      <c r="D327" s="5" t="n"/>
      <c r="E327" s="5" t="n"/>
      <c r="F327" s="6">
        <f>IF(B327&amp;""="","",IFERROR(INDEX('الحجوزات'!$C$6:$C$1005,MATCH(B327&amp;"",'الحجوزات'!$A$6:$A$1005,0))&amp;"",""))</f>
        <v/>
      </c>
      <c r="G327" s="6">
        <f>IF(B327&amp;""="","",IF(ISNA(MATCH(B327&amp;"",'الحجوزات'!$A$6:$A$1005,0)),"رقم غير موجود",IF(NOT(ISNUMBER(A327)),"بدون تاريخ","")))</f>
        <v/>
      </c>
    </row>
    <row r="328">
      <c r="A328" s="13" t="n"/>
      <c r="B328" s="5" t="n"/>
      <c r="C328" s="17" t="n"/>
      <c r="D328" s="5" t="n"/>
      <c r="E328" s="5" t="n"/>
      <c r="F328" s="6">
        <f>IF(B328&amp;""="","",IFERROR(INDEX('الحجوزات'!$C$6:$C$1005,MATCH(B328&amp;"",'الحجوزات'!$A$6:$A$1005,0))&amp;"",""))</f>
        <v/>
      </c>
      <c r="G328" s="6">
        <f>IF(B328&amp;""="","",IF(ISNA(MATCH(B328&amp;"",'الحجوزات'!$A$6:$A$1005,0)),"رقم غير موجود",IF(NOT(ISNUMBER(A328)),"بدون تاريخ","")))</f>
        <v/>
      </c>
    </row>
    <row r="329">
      <c r="A329" s="13" t="n"/>
      <c r="B329" s="5" t="n"/>
      <c r="C329" s="17" t="n"/>
      <c r="D329" s="5" t="n"/>
      <c r="E329" s="5" t="n"/>
      <c r="F329" s="6">
        <f>IF(B329&amp;""="","",IFERROR(INDEX('الحجوزات'!$C$6:$C$1005,MATCH(B329&amp;"",'الحجوزات'!$A$6:$A$1005,0))&amp;"",""))</f>
        <v/>
      </c>
      <c r="G329" s="6">
        <f>IF(B329&amp;""="","",IF(ISNA(MATCH(B329&amp;"",'الحجوزات'!$A$6:$A$1005,0)),"رقم غير موجود",IF(NOT(ISNUMBER(A329)),"بدون تاريخ","")))</f>
        <v/>
      </c>
    </row>
    <row r="330">
      <c r="A330" s="13" t="n"/>
      <c r="B330" s="5" t="n"/>
      <c r="C330" s="17" t="n"/>
      <c r="D330" s="5" t="n"/>
      <c r="E330" s="5" t="n"/>
      <c r="F330" s="6">
        <f>IF(B330&amp;""="","",IFERROR(INDEX('الحجوزات'!$C$6:$C$1005,MATCH(B330&amp;"",'الحجوزات'!$A$6:$A$1005,0))&amp;"",""))</f>
        <v/>
      </c>
      <c r="G330" s="6">
        <f>IF(B330&amp;""="","",IF(ISNA(MATCH(B330&amp;"",'الحجوزات'!$A$6:$A$1005,0)),"رقم غير موجود",IF(NOT(ISNUMBER(A330)),"بدون تاريخ","")))</f>
        <v/>
      </c>
    </row>
    <row r="331">
      <c r="A331" s="13" t="n"/>
      <c r="B331" s="5" t="n"/>
      <c r="C331" s="17" t="n"/>
      <c r="D331" s="5" t="n"/>
      <c r="E331" s="5" t="n"/>
      <c r="F331" s="6">
        <f>IF(B331&amp;""="","",IFERROR(INDEX('الحجوزات'!$C$6:$C$1005,MATCH(B331&amp;"",'الحجوزات'!$A$6:$A$1005,0))&amp;"",""))</f>
        <v/>
      </c>
      <c r="G331" s="6">
        <f>IF(B331&amp;""="","",IF(ISNA(MATCH(B331&amp;"",'الحجوزات'!$A$6:$A$1005,0)),"رقم غير موجود",IF(NOT(ISNUMBER(A331)),"بدون تاريخ","")))</f>
        <v/>
      </c>
    </row>
    <row r="332">
      <c r="A332" s="13" t="n"/>
      <c r="B332" s="5" t="n"/>
      <c r="C332" s="17" t="n"/>
      <c r="D332" s="5" t="n"/>
      <c r="E332" s="5" t="n"/>
      <c r="F332" s="6">
        <f>IF(B332&amp;""="","",IFERROR(INDEX('الحجوزات'!$C$6:$C$1005,MATCH(B332&amp;"",'الحجوزات'!$A$6:$A$1005,0))&amp;"",""))</f>
        <v/>
      </c>
      <c r="G332" s="6">
        <f>IF(B332&amp;""="","",IF(ISNA(MATCH(B332&amp;"",'الحجوزات'!$A$6:$A$1005,0)),"رقم غير موجود",IF(NOT(ISNUMBER(A332)),"بدون تاريخ","")))</f>
        <v/>
      </c>
    </row>
    <row r="333">
      <c r="A333" s="13" t="n"/>
      <c r="B333" s="5" t="n"/>
      <c r="C333" s="17" t="n"/>
      <c r="D333" s="5" t="n"/>
      <c r="E333" s="5" t="n"/>
      <c r="F333" s="6">
        <f>IF(B333&amp;""="","",IFERROR(INDEX('الحجوزات'!$C$6:$C$1005,MATCH(B333&amp;"",'الحجوزات'!$A$6:$A$1005,0))&amp;"",""))</f>
        <v/>
      </c>
      <c r="G333" s="6">
        <f>IF(B333&amp;""="","",IF(ISNA(MATCH(B333&amp;"",'الحجوزات'!$A$6:$A$1005,0)),"رقم غير موجود",IF(NOT(ISNUMBER(A333)),"بدون تاريخ","")))</f>
        <v/>
      </c>
    </row>
    <row r="334">
      <c r="A334" s="13" t="n"/>
      <c r="B334" s="5" t="n"/>
      <c r="C334" s="17" t="n"/>
      <c r="D334" s="5" t="n"/>
      <c r="E334" s="5" t="n"/>
      <c r="F334" s="6">
        <f>IF(B334&amp;""="","",IFERROR(INDEX('الحجوزات'!$C$6:$C$1005,MATCH(B334&amp;"",'الحجوزات'!$A$6:$A$1005,0))&amp;"",""))</f>
        <v/>
      </c>
      <c r="G334" s="6">
        <f>IF(B334&amp;""="","",IF(ISNA(MATCH(B334&amp;"",'الحجوزات'!$A$6:$A$1005,0)),"رقم غير موجود",IF(NOT(ISNUMBER(A334)),"بدون تاريخ","")))</f>
        <v/>
      </c>
    </row>
    <row r="335">
      <c r="A335" s="13" t="n"/>
      <c r="B335" s="5" t="n"/>
      <c r="C335" s="17" t="n"/>
      <c r="D335" s="5" t="n"/>
      <c r="E335" s="5" t="n"/>
      <c r="F335" s="6">
        <f>IF(B335&amp;""="","",IFERROR(INDEX('الحجوزات'!$C$6:$C$1005,MATCH(B335&amp;"",'الحجوزات'!$A$6:$A$1005,0))&amp;"",""))</f>
        <v/>
      </c>
      <c r="G335" s="6">
        <f>IF(B335&amp;""="","",IF(ISNA(MATCH(B335&amp;"",'الحجوزات'!$A$6:$A$1005,0)),"رقم غير موجود",IF(NOT(ISNUMBER(A335)),"بدون تاريخ","")))</f>
        <v/>
      </c>
    </row>
    <row r="336">
      <c r="A336" s="13" t="n"/>
      <c r="B336" s="5" t="n"/>
      <c r="C336" s="17" t="n"/>
      <c r="D336" s="5" t="n"/>
      <c r="E336" s="5" t="n"/>
      <c r="F336" s="6">
        <f>IF(B336&amp;""="","",IFERROR(INDEX('الحجوزات'!$C$6:$C$1005,MATCH(B336&amp;"",'الحجوزات'!$A$6:$A$1005,0))&amp;"",""))</f>
        <v/>
      </c>
      <c r="G336" s="6">
        <f>IF(B336&amp;""="","",IF(ISNA(MATCH(B336&amp;"",'الحجوزات'!$A$6:$A$1005,0)),"رقم غير موجود",IF(NOT(ISNUMBER(A336)),"بدون تاريخ","")))</f>
        <v/>
      </c>
    </row>
    <row r="337">
      <c r="A337" s="13" t="n"/>
      <c r="B337" s="5" t="n"/>
      <c r="C337" s="17" t="n"/>
      <c r="D337" s="5" t="n"/>
      <c r="E337" s="5" t="n"/>
      <c r="F337" s="6">
        <f>IF(B337&amp;""="","",IFERROR(INDEX('الحجوزات'!$C$6:$C$1005,MATCH(B337&amp;"",'الحجوزات'!$A$6:$A$1005,0))&amp;"",""))</f>
        <v/>
      </c>
      <c r="G337" s="6">
        <f>IF(B337&amp;""="","",IF(ISNA(MATCH(B337&amp;"",'الحجوزات'!$A$6:$A$1005,0)),"رقم غير موجود",IF(NOT(ISNUMBER(A337)),"بدون تاريخ","")))</f>
        <v/>
      </c>
    </row>
    <row r="338">
      <c r="A338" s="13" t="n"/>
      <c r="B338" s="5" t="n"/>
      <c r="C338" s="17" t="n"/>
      <c r="D338" s="5" t="n"/>
      <c r="E338" s="5" t="n"/>
      <c r="F338" s="6">
        <f>IF(B338&amp;""="","",IFERROR(INDEX('الحجوزات'!$C$6:$C$1005,MATCH(B338&amp;"",'الحجوزات'!$A$6:$A$1005,0))&amp;"",""))</f>
        <v/>
      </c>
      <c r="G338" s="6">
        <f>IF(B338&amp;""="","",IF(ISNA(MATCH(B338&amp;"",'الحجوزات'!$A$6:$A$1005,0)),"رقم غير موجود",IF(NOT(ISNUMBER(A338)),"بدون تاريخ","")))</f>
        <v/>
      </c>
    </row>
    <row r="339">
      <c r="A339" s="13" t="n"/>
      <c r="B339" s="5" t="n"/>
      <c r="C339" s="17" t="n"/>
      <c r="D339" s="5" t="n"/>
      <c r="E339" s="5" t="n"/>
      <c r="F339" s="6">
        <f>IF(B339&amp;""="","",IFERROR(INDEX('الحجوزات'!$C$6:$C$1005,MATCH(B339&amp;"",'الحجوزات'!$A$6:$A$1005,0))&amp;"",""))</f>
        <v/>
      </c>
      <c r="G339" s="6">
        <f>IF(B339&amp;""="","",IF(ISNA(MATCH(B339&amp;"",'الحجوزات'!$A$6:$A$1005,0)),"رقم غير موجود",IF(NOT(ISNUMBER(A339)),"بدون تاريخ","")))</f>
        <v/>
      </c>
    </row>
    <row r="340">
      <c r="A340" s="13" t="n"/>
      <c r="B340" s="5" t="n"/>
      <c r="C340" s="17" t="n"/>
      <c r="D340" s="5" t="n"/>
      <c r="E340" s="5" t="n"/>
      <c r="F340" s="6">
        <f>IF(B340&amp;""="","",IFERROR(INDEX('الحجوزات'!$C$6:$C$1005,MATCH(B340&amp;"",'الحجوزات'!$A$6:$A$1005,0))&amp;"",""))</f>
        <v/>
      </c>
      <c r="G340" s="6">
        <f>IF(B340&amp;""="","",IF(ISNA(MATCH(B340&amp;"",'الحجوزات'!$A$6:$A$1005,0)),"رقم غير موجود",IF(NOT(ISNUMBER(A340)),"بدون تاريخ","")))</f>
        <v/>
      </c>
    </row>
    <row r="341">
      <c r="A341" s="13" t="n"/>
      <c r="B341" s="5" t="n"/>
      <c r="C341" s="17" t="n"/>
      <c r="D341" s="5" t="n"/>
      <c r="E341" s="5" t="n"/>
      <c r="F341" s="6">
        <f>IF(B341&amp;""="","",IFERROR(INDEX('الحجوزات'!$C$6:$C$1005,MATCH(B341&amp;"",'الحجوزات'!$A$6:$A$1005,0))&amp;"",""))</f>
        <v/>
      </c>
      <c r="G341" s="6">
        <f>IF(B341&amp;""="","",IF(ISNA(MATCH(B341&amp;"",'الحجوزات'!$A$6:$A$1005,0)),"رقم غير موجود",IF(NOT(ISNUMBER(A341)),"بدون تاريخ","")))</f>
        <v/>
      </c>
    </row>
    <row r="342">
      <c r="A342" s="13" t="n"/>
      <c r="B342" s="5" t="n"/>
      <c r="C342" s="17" t="n"/>
      <c r="D342" s="5" t="n"/>
      <c r="E342" s="5" t="n"/>
      <c r="F342" s="6">
        <f>IF(B342&amp;""="","",IFERROR(INDEX('الحجوزات'!$C$6:$C$1005,MATCH(B342&amp;"",'الحجوزات'!$A$6:$A$1005,0))&amp;"",""))</f>
        <v/>
      </c>
      <c r="G342" s="6">
        <f>IF(B342&amp;""="","",IF(ISNA(MATCH(B342&amp;"",'الحجوزات'!$A$6:$A$1005,0)),"رقم غير موجود",IF(NOT(ISNUMBER(A342)),"بدون تاريخ","")))</f>
        <v/>
      </c>
    </row>
    <row r="343">
      <c r="A343" s="13" t="n"/>
      <c r="B343" s="5" t="n"/>
      <c r="C343" s="17" t="n"/>
      <c r="D343" s="5" t="n"/>
      <c r="E343" s="5" t="n"/>
      <c r="F343" s="6">
        <f>IF(B343&amp;""="","",IFERROR(INDEX('الحجوزات'!$C$6:$C$1005,MATCH(B343&amp;"",'الحجوزات'!$A$6:$A$1005,0))&amp;"",""))</f>
        <v/>
      </c>
      <c r="G343" s="6">
        <f>IF(B343&amp;""="","",IF(ISNA(MATCH(B343&amp;"",'الحجوزات'!$A$6:$A$1005,0)),"رقم غير موجود",IF(NOT(ISNUMBER(A343)),"بدون تاريخ","")))</f>
        <v/>
      </c>
    </row>
    <row r="344">
      <c r="A344" s="13" t="n"/>
      <c r="B344" s="5" t="n"/>
      <c r="C344" s="17" t="n"/>
      <c r="D344" s="5" t="n"/>
      <c r="E344" s="5" t="n"/>
      <c r="F344" s="6">
        <f>IF(B344&amp;""="","",IFERROR(INDEX('الحجوزات'!$C$6:$C$1005,MATCH(B344&amp;"",'الحجوزات'!$A$6:$A$1005,0))&amp;"",""))</f>
        <v/>
      </c>
      <c r="G344" s="6">
        <f>IF(B344&amp;""="","",IF(ISNA(MATCH(B344&amp;"",'الحجوزات'!$A$6:$A$1005,0)),"رقم غير موجود",IF(NOT(ISNUMBER(A344)),"بدون تاريخ","")))</f>
        <v/>
      </c>
    </row>
    <row r="345">
      <c r="A345" s="13" t="n"/>
      <c r="B345" s="5" t="n"/>
      <c r="C345" s="17" t="n"/>
      <c r="D345" s="5" t="n"/>
      <c r="E345" s="5" t="n"/>
      <c r="F345" s="6">
        <f>IF(B345&amp;""="","",IFERROR(INDEX('الحجوزات'!$C$6:$C$1005,MATCH(B345&amp;"",'الحجوزات'!$A$6:$A$1005,0))&amp;"",""))</f>
        <v/>
      </c>
      <c r="G345" s="6">
        <f>IF(B345&amp;""="","",IF(ISNA(MATCH(B345&amp;"",'الحجوزات'!$A$6:$A$1005,0)),"رقم غير موجود",IF(NOT(ISNUMBER(A345)),"بدون تاريخ","")))</f>
        <v/>
      </c>
    </row>
    <row r="346">
      <c r="A346" s="13" t="n"/>
      <c r="B346" s="5" t="n"/>
      <c r="C346" s="17" t="n"/>
      <c r="D346" s="5" t="n"/>
      <c r="E346" s="5" t="n"/>
      <c r="F346" s="6">
        <f>IF(B346&amp;""="","",IFERROR(INDEX('الحجوزات'!$C$6:$C$1005,MATCH(B346&amp;"",'الحجوزات'!$A$6:$A$1005,0))&amp;"",""))</f>
        <v/>
      </c>
      <c r="G346" s="6">
        <f>IF(B346&amp;""="","",IF(ISNA(MATCH(B346&amp;"",'الحجوزات'!$A$6:$A$1005,0)),"رقم غير موجود",IF(NOT(ISNUMBER(A346)),"بدون تاريخ","")))</f>
        <v/>
      </c>
    </row>
    <row r="347">
      <c r="A347" s="13" t="n"/>
      <c r="B347" s="5" t="n"/>
      <c r="C347" s="17" t="n"/>
      <c r="D347" s="5" t="n"/>
      <c r="E347" s="5" t="n"/>
      <c r="F347" s="6">
        <f>IF(B347&amp;""="","",IFERROR(INDEX('الحجوزات'!$C$6:$C$1005,MATCH(B347&amp;"",'الحجوزات'!$A$6:$A$1005,0))&amp;"",""))</f>
        <v/>
      </c>
      <c r="G347" s="6">
        <f>IF(B347&amp;""="","",IF(ISNA(MATCH(B347&amp;"",'الحجوزات'!$A$6:$A$1005,0)),"رقم غير موجود",IF(NOT(ISNUMBER(A347)),"بدون تاريخ","")))</f>
        <v/>
      </c>
    </row>
    <row r="348">
      <c r="A348" s="13" t="n"/>
      <c r="B348" s="5" t="n"/>
      <c r="C348" s="17" t="n"/>
      <c r="D348" s="5" t="n"/>
      <c r="E348" s="5" t="n"/>
      <c r="F348" s="6">
        <f>IF(B348&amp;""="","",IFERROR(INDEX('الحجوزات'!$C$6:$C$1005,MATCH(B348&amp;"",'الحجوزات'!$A$6:$A$1005,0))&amp;"",""))</f>
        <v/>
      </c>
      <c r="G348" s="6">
        <f>IF(B348&amp;""="","",IF(ISNA(MATCH(B348&amp;"",'الحجوزات'!$A$6:$A$1005,0)),"رقم غير موجود",IF(NOT(ISNUMBER(A348)),"بدون تاريخ","")))</f>
        <v/>
      </c>
    </row>
    <row r="349">
      <c r="A349" s="13" t="n"/>
      <c r="B349" s="5" t="n"/>
      <c r="C349" s="17" t="n"/>
      <c r="D349" s="5" t="n"/>
      <c r="E349" s="5" t="n"/>
      <c r="F349" s="6">
        <f>IF(B349&amp;""="","",IFERROR(INDEX('الحجوزات'!$C$6:$C$1005,MATCH(B349&amp;"",'الحجوزات'!$A$6:$A$1005,0))&amp;"",""))</f>
        <v/>
      </c>
      <c r="G349" s="6">
        <f>IF(B349&amp;""="","",IF(ISNA(MATCH(B349&amp;"",'الحجوزات'!$A$6:$A$1005,0)),"رقم غير موجود",IF(NOT(ISNUMBER(A349)),"بدون تاريخ","")))</f>
        <v/>
      </c>
    </row>
    <row r="350">
      <c r="A350" s="13" t="n"/>
      <c r="B350" s="5" t="n"/>
      <c r="C350" s="17" t="n"/>
      <c r="D350" s="5" t="n"/>
      <c r="E350" s="5" t="n"/>
      <c r="F350" s="6">
        <f>IF(B350&amp;""="","",IFERROR(INDEX('الحجوزات'!$C$6:$C$1005,MATCH(B350&amp;"",'الحجوزات'!$A$6:$A$1005,0))&amp;"",""))</f>
        <v/>
      </c>
      <c r="G350" s="6">
        <f>IF(B350&amp;""="","",IF(ISNA(MATCH(B350&amp;"",'الحجوزات'!$A$6:$A$1005,0)),"رقم غير موجود",IF(NOT(ISNUMBER(A350)),"بدون تاريخ","")))</f>
        <v/>
      </c>
    </row>
    <row r="351">
      <c r="A351" s="13" t="n"/>
      <c r="B351" s="5" t="n"/>
      <c r="C351" s="17" t="n"/>
      <c r="D351" s="5" t="n"/>
      <c r="E351" s="5" t="n"/>
      <c r="F351" s="6">
        <f>IF(B351&amp;""="","",IFERROR(INDEX('الحجوزات'!$C$6:$C$1005,MATCH(B351&amp;"",'الحجوزات'!$A$6:$A$1005,0))&amp;"",""))</f>
        <v/>
      </c>
      <c r="G351" s="6">
        <f>IF(B351&amp;""="","",IF(ISNA(MATCH(B351&amp;"",'الحجوزات'!$A$6:$A$1005,0)),"رقم غير موجود",IF(NOT(ISNUMBER(A351)),"بدون تاريخ","")))</f>
        <v/>
      </c>
    </row>
    <row r="352">
      <c r="A352" s="13" t="n"/>
      <c r="B352" s="5" t="n"/>
      <c r="C352" s="17" t="n"/>
      <c r="D352" s="5" t="n"/>
      <c r="E352" s="5" t="n"/>
      <c r="F352" s="6">
        <f>IF(B352&amp;""="","",IFERROR(INDEX('الحجوزات'!$C$6:$C$1005,MATCH(B352&amp;"",'الحجوزات'!$A$6:$A$1005,0))&amp;"",""))</f>
        <v/>
      </c>
      <c r="G352" s="6">
        <f>IF(B352&amp;""="","",IF(ISNA(MATCH(B352&amp;"",'الحجوزات'!$A$6:$A$1005,0)),"رقم غير موجود",IF(NOT(ISNUMBER(A352)),"بدون تاريخ","")))</f>
        <v/>
      </c>
    </row>
    <row r="353">
      <c r="A353" s="13" t="n"/>
      <c r="B353" s="5" t="n"/>
      <c r="C353" s="17" t="n"/>
      <c r="D353" s="5" t="n"/>
      <c r="E353" s="5" t="n"/>
      <c r="F353" s="6">
        <f>IF(B353&amp;""="","",IFERROR(INDEX('الحجوزات'!$C$6:$C$1005,MATCH(B353&amp;"",'الحجوزات'!$A$6:$A$1005,0))&amp;"",""))</f>
        <v/>
      </c>
      <c r="G353" s="6">
        <f>IF(B353&amp;""="","",IF(ISNA(MATCH(B353&amp;"",'الحجوزات'!$A$6:$A$1005,0)),"رقم غير موجود",IF(NOT(ISNUMBER(A353)),"بدون تاريخ","")))</f>
        <v/>
      </c>
    </row>
    <row r="354">
      <c r="A354" s="13" t="n"/>
      <c r="B354" s="5" t="n"/>
      <c r="C354" s="17" t="n"/>
      <c r="D354" s="5" t="n"/>
      <c r="E354" s="5" t="n"/>
      <c r="F354" s="6">
        <f>IF(B354&amp;""="","",IFERROR(INDEX('الحجوزات'!$C$6:$C$1005,MATCH(B354&amp;"",'الحجوزات'!$A$6:$A$1005,0))&amp;"",""))</f>
        <v/>
      </c>
      <c r="G354" s="6">
        <f>IF(B354&amp;""="","",IF(ISNA(MATCH(B354&amp;"",'الحجوزات'!$A$6:$A$1005,0)),"رقم غير موجود",IF(NOT(ISNUMBER(A354)),"بدون تاريخ","")))</f>
        <v/>
      </c>
    </row>
    <row r="355">
      <c r="A355" s="13" t="n"/>
      <c r="B355" s="5" t="n"/>
      <c r="C355" s="17" t="n"/>
      <c r="D355" s="5" t="n"/>
      <c r="E355" s="5" t="n"/>
      <c r="F355" s="6">
        <f>IF(B355&amp;""="","",IFERROR(INDEX('الحجوزات'!$C$6:$C$1005,MATCH(B355&amp;"",'الحجوزات'!$A$6:$A$1005,0))&amp;"",""))</f>
        <v/>
      </c>
      <c r="G355" s="6">
        <f>IF(B355&amp;""="","",IF(ISNA(MATCH(B355&amp;"",'الحجوزات'!$A$6:$A$1005,0)),"رقم غير موجود",IF(NOT(ISNUMBER(A355)),"بدون تاريخ","")))</f>
        <v/>
      </c>
    </row>
    <row r="356">
      <c r="A356" s="13" t="n"/>
      <c r="B356" s="5" t="n"/>
      <c r="C356" s="17" t="n"/>
      <c r="D356" s="5" t="n"/>
      <c r="E356" s="5" t="n"/>
      <c r="F356" s="6">
        <f>IF(B356&amp;""="","",IFERROR(INDEX('الحجوزات'!$C$6:$C$1005,MATCH(B356&amp;"",'الحجوزات'!$A$6:$A$1005,0))&amp;"",""))</f>
        <v/>
      </c>
      <c r="G356" s="6">
        <f>IF(B356&amp;""="","",IF(ISNA(MATCH(B356&amp;"",'الحجوزات'!$A$6:$A$1005,0)),"رقم غير موجود",IF(NOT(ISNUMBER(A356)),"بدون تاريخ","")))</f>
        <v/>
      </c>
    </row>
    <row r="357">
      <c r="A357" s="13" t="n"/>
      <c r="B357" s="5" t="n"/>
      <c r="C357" s="17" t="n"/>
      <c r="D357" s="5" t="n"/>
      <c r="E357" s="5" t="n"/>
      <c r="F357" s="6">
        <f>IF(B357&amp;""="","",IFERROR(INDEX('الحجوزات'!$C$6:$C$1005,MATCH(B357&amp;"",'الحجوزات'!$A$6:$A$1005,0))&amp;"",""))</f>
        <v/>
      </c>
      <c r="G357" s="6">
        <f>IF(B357&amp;""="","",IF(ISNA(MATCH(B357&amp;"",'الحجوزات'!$A$6:$A$1005,0)),"رقم غير موجود",IF(NOT(ISNUMBER(A357)),"بدون تاريخ","")))</f>
        <v/>
      </c>
    </row>
    <row r="358">
      <c r="A358" s="13" t="n"/>
      <c r="B358" s="5" t="n"/>
      <c r="C358" s="17" t="n"/>
      <c r="D358" s="5" t="n"/>
      <c r="E358" s="5" t="n"/>
      <c r="F358" s="6">
        <f>IF(B358&amp;""="","",IFERROR(INDEX('الحجوزات'!$C$6:$C$1005,MATCH(B358&amp;"",'الحجوزات'!$A$6:$A$1005,0))&amp;"",""))</f>
        <v/>
      </c>
      <c r="G358" s="6">
        <f>IF(B358&amp;""="","",IF(ISNA(MATCH(B358&amp;"",'الحجوزات'!$A$6:$A$1005,0)),"رقم غير موجود",IF(NOT(ISNUMBER(A358)),"بدون تاريخ","")))</f>
        <v/>
      </c>
    </row>
    <row r="359">
      <c r="A359" s="13" t="n"/>
      <c r="B359" s="5" t="n"/>
      <c r="C359" s="17" t="n"/>
      <c r="D359" s="5" t="n"/>
      <c r="E359" s="5" t="n"/>
      <c r="F359" s="6">
        <f>IF(B359&amp;""="","",IFERROR(INDEX('الحجوزات'!$C$6:$C$1005,MATCH(B359&amp;"",'الحجوزات'!$A$6:$A$1005,0))&amp;"",""))</f>
        <v/>
      </c>
      <c r="G359" s="6">
        <f>IF(B359&amp;""="","",IF(ISNA(MATCH(B359&amp;"",'الحجوزات'!$A$6:$A$1005,0)),"رقم غير موجود",IF(NOT(ISNUMBER(A359)),"بدون تاريخ","")))</f>
        <v/>
      </c>
    </row>
    <row r="360">
      <c r="A360" s="13" t="n"/>
      <c r="B360" s="5" t="n"/>
      <c r="C360" s="17" t="n"/>
      <c r="D360" s="5" t="n"/>
      <c r="E360" s="5" t="n"/>
      <c r="F360" s="6">
        <f>IF(B360&amp;""="","",IFERROR(INDEX('الحجوزات'!$C$6:$C$1005,MATCH(B360&amp;"",'الحجوزات'!$A$6:$A$1005,0))&amp;"",""))</f>
        <v/>
      </c>
      <c r="G360" s="6">
        <f>IF(B360&amp;""="","",IF(ISNA(MATCH(B360&amp;"",'الحجوزات'!$A$6:$A$1005,0)),"رقم غير موجود",IF(NOT(ISNUMBER(A360)),"بدون تاريخ","")))</f>
        <v/>
      </c>
    </row>
    <row r="361">
      <c r="A361" s="13" t="n"/>
      <c r="B361" s="5" t="n"/>
      <c r="C361" s="17" t="n"/>
      <c r="D361" s="5" t="n"/>
      <c r="E361" s="5" t="n"/>
      <c r="F361" s="6">
        <f>IF(B361&amp;""="","",IFERROR(INDEX('الحجوزات'!$C$6:$C$1005,MATCH(B361&amp;"",'الحجوزات'!$A$6:$A$1005,0))&amp;"",""))</f>
        <v/>
      </c>
      <c r="G361" s="6">
        <f>IF(B361&amp;""="","",IF(ISNA(MATCH(B361&amp;"",'الحجوزات'!$A$6:$A$1005,0)),"رقم غير موجود",IF(NOT(ISNUMBER(A361)),"بدون تاريخ","")))</f>
        <v/>
      </c>
    </row>
    <row r="362">
      <c r="A362" s="13" t="n"/>
      <c r="B362" s="5" t="n"/>
      <c r="C362" s="17" t="n"/>
      <c r="D362" s="5" t="n"/>
      <c r="E362" s="5" t="n"/>
      <c r="F362" s="6">
        <f>IF(B362&amp;""="","",IFERROR(INDEX('الحجوزات'!$C$6:$C$1005,MATCH(B362&amp;"",'الحجوزات'!$A$6:$A$1005,0))&amp;"",""))</f>
        <v/>
      </c>
      <c r="G362" s="6">
        <f>IF(B362&amp;""="","",IF(ISNA(MATCH(B362&amp;"",'الحجوزات'!$A$6:$A$1005,0)),"رقم غير موجود",IF(NOT(ISNUMBER(A362)),"بدون تاريخ","")))</f>
        <v/>
      </c>
    </row>
    <row r="363">
      <c r="A363" s="13" t="n"/>
      <c r="B363" s="5" t="n"/>
      <c r="C363" s="17" t="n"/>
      <c r="D363" s="5" t="n"/>
      <c r="E363" s="5" t="n"/>
      <c r="F363" s="6">
        <f>IF(B363&amp;""="","",IFERROR(INDEX('الحجوزات'!$C$6:$C$1005,MATCH(B363&amp;"",'الحجوزات'!$A$6:$A$1005,0))&amp;"",""))</f>
        <v/>
      </c>
      <c r="G363" s="6">
        <f>IF(B363&amp;""="","",IF(ISNA(MATCH(B363&amp;"",'الحجوزات'!$A$6:$A$1005,0)),"رقم غير موجود",IF(NOT(ISNUMBER(A363)),"بدون تاريخ","")))</f>
        <v/>
      </c>
    </row>
    <row r="364">
      <c r="A364" s="13" t="n"/>
      <c r="B364" s="5" t="n"/>
      <c r="C364" s="17" t="n"/>
      <c r="D364" s="5" t="n"/>
      <c r="E364" s="5" t="n"/>
      <c r="F364" s="6">
        <f>IF(B364&amp;""="","",IFERROR(INDEX('الحجوزات'!$C$6:$C$1005,MATCH(B364&amp;"",'الحجوزات'!$A$6:$A$1005,0))&amp;"",""))</f>
        <v/>
      </c>
      <c r="G364" s="6">
        <f>IF(B364&amp;""="","",IF(ISNA(MATCH(B364&amp;"",'الحجوزات'!$A$6:$A$1005,0)),"رقم غير موجود",IF(NOT(ISNUMBER(A364)),"بدون تاريخ","")))</f>
        <v/>
      </c>
    </row>
    <row r="365">
      <c r="A365" s="13" t="n"/>
      <c r="B365" s="5" t="n"/>
      <c r="C365" s="17" t="n"/>
      <c r="D365" s="5" t="n"/>
      <c r="E365" s="5" t="n"/>
      <c r="F365" s="6">
        <f>IF(B365&amp;""="","",IFERROR(INDEX('الحجوزات'!$C$6:$C$1005,MATCH(B365&amp;"",'الحجوزات'!$A$6:$A$1005,0))&amp;"",""))</f>
        <v/>
      </c>
      <c r="G365" s="6">
        <f>IF(B365&amp;""="","",IF(ISNA(MATCH(B365&amp;"",'الحجوزات'!$A$6:$A$1005,0)),"رقم غير موجود",IF(NOT(ISNUMBER(A365)),"بدون تاريخ","")))</f>
        <v/>
      </c>
    </row>
    <row r="366">
      <c r="A366" s="13" t="n"/>
      <c r="B366" s="5" t="n"/>
      <c r="C366" s="17" t="n"/>
      <c r="D366" s="5" t="n"/>
      <c r="E366" s="5" t="n"/>
      <c r="F366" s="6">
        <f>IF(B366&amp;""="","",IFERROR(INDEX('الحجوزات'!$C$6:$C$1005,MATCH(B366&amp;"",'الحجوزات'!$A$6:$A$1005,0))&amp;"",""))</f>
        <v/>
      </c>
      <c r="G366" s="6">
        <f>IF(B366&amp;""="","",IF(ISNA(MATCH(B366&amp;"",'الحجوزات'!$A$6:$A$1005,0)),"رقم غير موجود",IF(NOT(ISNUMBER(A366)),"بدون تاريخ","")))</f>
        <v/>
      </c>
    </row>
    <row r="367">
      <c r="A367" s="13" t="n"/>
      <c r="B367" s="5" t="n"/>
      <c r="C367" s="17" t="n"/>
      <c r="D367" s="5" t="n"/>
      <c r="E367" s="5" t="n"/>
      <c r="F367" s="6">
        <f>IF(B367&amp;""="","",IFERROR(INDEX('الحجوزات'!$C$6:$C$1005,MATCH(B367&amp;"",'الحجوزات'!$A$6:$A$1005,0))&amp;"",""))</f>
        <v/>
      </c>
      <c r="G367" s="6">
        <f>IF(B367&amp;""="","",IF(ISNA(MATCH(B367&amp;"",'الحجوزات'!$A$6:$A$1005,0)),"رقم غير موجود",IF(NOT(ISNUMBER(A367)),"بدون تاريخ","")))</f>
        <v/>
      </c>
    </row>
    <row r="368">
      <c r="A368" s="13" t="n"/>
      <c r="B368" s="5" t="n"/>
      <c r="C368" s="17" t="n"/>
      <c r="D368" s="5" t="n"/>
      <c r="E368" s="5" t="n"/>
      <c r="F368" s="6">
        <f>IF(B368&amp;""="","",IFERROR(INDEX('الحجوزات'!$C$6:$C$1005,MATCH(B368&amp;"",'الحجوزات'!$A$6:$A$1005,0))&amp;"",""))</f>
        <v/>
      </c>
      <c r="G368" s="6">
        <f>IF(B368&amp;""="","",IF(ISNA(MATCH(B368&amp;"",'الحجوزات'!$A$6:$A$1005,0)),"رقم غير موجود",IF(NOT(ISNUMBER(A368)),"بدون تاريخ","")))</f>
        <v/>
      </c>
    </row>
    <row r="369">
      <c r="A369" s="13" t="n"/>
      <c r="B369" s="5" t="n"/>
      <c r="C369" s="17" t="n"/>
      <c r="D369" s="5" t="n"/>
      <c r="E369" s="5" t="n"/>
      <c r="F369" s="6">
        <f>IF(B369&amp;""="","",IFERROR(INDEX('الحجوزات'!$C$6:$C$1005,MATCH(B369&amp;"",'الحجوزات'!$A$6:$A$1005,0))&amp;"",""))</f>
        <v/>
      </c>
      <c r="G369" s="6">
        <f>IF(B369&amp;""="","",IF(ISNA(MATCH(B369&amp;"",'الحجوزات'!$A$6:$A$1005,0)),"رقم غير موجود",IF(NOT(ISNUMBER(A369)),"بدون تاريخ","")))</f>
        <v/>
      </c>
    </row>
    <row r="370">
      <c r="A370" s="13" t="n"/>
      <c r="B370" s="5" t="n"/>
      <c r="C370" s="17" t="n"/>
      <c r="D370" s="5" t="n"/>
      <c r="E370" s="5" t="n"/>
      <c r="F370" s="6">
        <f>IF(B370&amp;""="","",IFERROR(INDEX('الحجوزات'!$C$6:$C$1005,MATCH(B370&amp;"",'الحجوزات'!$A$6:$A$1005,0))&amp;"",""))</f>
        <v/>
      </c>
      <c r="G370" s="6">
        <f>IF(B370&amp;""="","",IF(ISNA(MATCH(B370&amp;"",'الحجوزات'!$A$6:$A$1005,0)),"رقم غير موجود",IF(NOT(ISNUMBER(A370)),"بدون تاريخ","")))</f>
        <v/>
      </c>
    </row>
    <row r="371">
      <c r="A371" s="13" t="n"/>
      <c r="B371" s="5" t="n"/>
      <c r="C371" s="17" t="n"/>
      <c r="D371" s="5" t="n"/>
      <c r="E371" s="5" t="n"/>
      <c r="F371" s="6">
        <f>IF(B371&amp;""="","",IFERROR(INDEX('الحجوزات'!$C$6:$C$1005,MATCH(B371&amp;"",'الحجوزات'!$A$6:$A$1005,0))&amp;"",""))</f>
        <v/>
      </c>
      <c r="G371" s="6">
        <f>IF(B371&amp;""="","",IF(ISNA(MATCH(B371&amp;"",'الحجوزات'!$A$6:$A$1005,0)),"رقم غير موجود",IF(NOT(ISNUMBER(A371)),"بدون تاريخ","")))</f>
        <v/>
      </c>
    </row>
    <row r="372">
      <c r="A372" s="13" t="n"/>
      <c r="B372" s="5" t="n"/>
      <c r="C372" s="17" t="n"/>
      <c r="D372" s="5" t="n"/>
      <c r="E372" s="5" t="n"/>
      <c r="F372" s="6">
        <f>IF(B372&amp;""="","",IFERROR(INDEX('الحجوزات'!$C$6:$C$1005,MATCH(B372&amp;"",'الحجوزات'!$A$6:$A$1005,0))&amp;"",""))</f>
        <v/>
      </c>
      <c r="G372" s="6">
        <f>IF(B372&amp;""="","",IF(ISNA(MATCH(B372&amp;"",'الحجوزات'!$A$6:$A$1005,0)),"رقم غير موجود",IF(NOT(ISNUMBER(A372)),"بدون تاريخ","")))</f>
        <v/>
      </c>
    </row>
    <row r="373">
      <c r="A373" s="13" t="n"/>
      <c r="B373" s="5" t="n"/>
      <c r="C373" s="17" t="n"/>
      <c r="D373" s="5" t="n"/>
      <c r="E373" s="5" t="n"/>
      <c r="F373" s="6">
        <f>IF(B373&amp;""="","",IFERROR(INDEX('الحجوزات'!$C$6:$C$1005,MATCH(B373&amp;"",'الحجوزات'!$A$6:$A$1005,0))&amp;"",""))</f>
        <v/>
      </c>
      <c r="G373" s="6">
        <f>IF(B373&amp;""="","",IF(ISNA(MATCH(B373&amp;"",'الحجوزات'!$A$6:$A$1005,0)),"رقم غير موجود",IF(NOT(ISNUMBER(A373)),"بدون تاريخ","")))</f>
        <v/>
      </c>
    </row>
    <row r="374">
      <c r="A374" s="13" t="n"/>
      <c r="B374" s="5" t="n"/>
      <c r="C374" s="17" t="n"/>
      <c r="D374" s="5" t="n"/>
      <c r="E374" s="5" t="n"/>
      <c r="F374" s="6">
        <f>IF(B374&amp;""="","",IFERROR(INDEX('الحجوزات'!$C$6:$C$1005,MATCH(B374&amp;"",'الحجوزات'!$A$6:$A$1005,0))&amp;"",""))</f>
        <v/>
      </c>
      <c r="G374" s="6">
        <f>IF(B374&amp;""="","",IF(ISNA(MATCH(B374&amp;"",'الحجوزات'!$A$6:$A$1005,0)),"رقم غير موجود",IF(NOT(ISNUMBER(A374)),"بدون تاريخ","")))</f>
        <v/>
      </c>
    </row>
    <row r="375">
      <c r="A375" s="13" t="n"/>
      <c r="B375" s="5" t="n"/>
      <c r="C375" s="17" t="n"/>
      <c r="D375" s="5" t="n"/>
      <c r="E375" s="5" t="n"/>
      <c r="F375" s="6">
        <f>IF(B375&amp;""="","",IFERROR(INDEX('الحجوزات'!$C$6:$C$1005,MATCH(B375&amp;"",'الحجوزات'!$A$6:$A$1005,0))&amp;"",""))</f>
        <v/>
      </c>
      <c r="G375" s="6">
        <f>IF(B375&amp;""="","",IF(ISNA(MATCH(B375&amp;"",'الحجوزات'!$A$6:$A$1005,0)),"رقم غير موجود",IF(NOT(ISNUMBER(A375)),"بدون تاريخ","")))</f>
        <v/>
      </c>
    </row>
    <row r="376">
      <c r="A376" s="13" t="n"/>
      <c r="B376" s="5" t="n"/>
      <c r="C376" s="17" t="n"/>
      <c r="D376" s="5" t="n"/>
      <c r="E376" s="5" t="n"/>
      <c r="F376" s="6">
        <f>IF(B376&amp;""="","",IFERROR(INDEX('الحجوزات'!$C$6:$C$1005,MATCH(B376&amp;"",'الحجوزات'!$A$6:$A$1005,0))&amp;"",""))</f>
        <v/>
      </c>
      <c r="G376" s="6">
        <f>IF(B376&amp;""="","",IF(ISNA(MATCH(B376&amp;"",'الحجوزات'!$A$6:$A$1005,0)),"رقم غير موجود",IF(NOT(ISNUMBER(A376)),"بدون تاريخ","")))</f>
        <v/>
      </c>
    </row>
    <row r="377">
      <c r="A377" s="13" t="n"/>
      <c r="B377" s="5" t="n"/>
      <c r="C377" s="17" t="n"/>
      <c r="D377" s="5" t="n"/>
      <c r="E377" s="5" t="n"/>
      <c r="F377" s="6">
        <f>IF(B377&amp;""="","",IFERROR(INDEX('الحجوزات'!$C$6:$C$1005,MATCH(B377&amp;"",'الحجوزات'!$A$6:$A$1005,0))&amp;"",""))</f>
        <v/>
      </c>
      <c r="G377" s="6">
        <f>IF(B377&amp;""="","",IF(ISNA(MATCH(B377&amp;"",'الحجوزات'!$A$6:$A$1005,0)),"رقم غير موجود",IF(NOT(ISNUMBER(A377)),"بدون تاريخ","")))</f>
        <v/>
      </c>
    </row>
    <row r="378">
      <c r="A378" s="13" t="n"/>
      <c r="B378" s="5" t="n"/>
      <c r="C378" s="17" t="n"/>
      <c r="D378" s="5" t="n"/>
      <c r="E378" s="5" t="n"/>
      <c r="F378" s="6">
        <f>IF(B378&amp;""="","",IFERROR(INDEX('الحجوزات'!$C$6:$C$1005,MATCH(B378&amp;"",'الحجوزات'!$A$6:$A$1005,0))&amp;"",""))</f>
        <v/>
      </c>
      <c r="G378" s="6">
        <f>IF(B378&amp;""="","",IF(ISNA(MATCH(B378&amp;"",'الحجوزات'!$A$6:$A$1005,0)),"رقم غير موجود",IF(NOT(ISNUMBER(A378)),"بدون تاريخ","")))</f>
        <v/>
      </c>
    </row>
    <row r="379">
      <c r="A379" s="13" t="n"/>
      <c r="B379" s="5" t="n"/>
      <c r="C379" s="17" t="n"/>
      <c r="D379" s="5" t="n"/>
      <c r="E379" s="5" t="n"/>
      <c r="F379" s="6">
        <f>IF(B379&amp;""="","",IFERROR(INDEX('الحجوزات'!$C$6:$C$1005,MATCH(B379&amp;"",'الحجوزات'!$A$6:$A$1005,0))&amp;"",""))</f>
        <v/>
      </c>
      <c r="G379" s="6">
        <f>IF(B379&amp;""="","",IF(ISNA(MATCH(B379&amp;"",'الحجوزات'!$A$6:$A$1005,0)),"رقم غير موجود",IF(NOT(ISNUMBER(A379)),"بدون تاريخ","")))</f>
        <v/>
      </c>
    </row>
    <row r="380">
      <c r="A380" s="13" t="n"/>
      <c r="B380" s="5" t="n"/>
      <c r="C380" s="17" t="n"/>
      <c r="D380" s="5" t="n"/>
      <c r="E380" s="5" t="n"/>
      <c r="F380" s="6">
        <f>IF(B380&amp;""="","",IFERROR(INDEX('الحجوزات'!$C$6:$C$1005,MATCH(B380&amp;"",'الحجوزات'!$A$6:$A$1005,0))&amp;"",""))</f>
        <v/>
      </c>
      <c r="G380" s="6">
        <f>IF(B380&amp;""="","",IF(ISNA(MATCH(B380&amp;"",'الحجوزات'!$A$6:$A$1005,0)),"رقم غير موجود",IF(NOT(ISNUMBER(A380)),"بدون تاريخ","")))</f>
        <v/>
      </c>
    </row>
    <row r="381">
      <c r="A381" s="13" t="n"/>
      <c r="B381" s="5" t="n"/>
      <c r="C381" s="17" t="n"/>
      <c r="D381" s="5" t="n"/>
      <c r="E381" s="5" t="n"/>
      <c r="F381" s="6">
        <f>IF(B381&amp;""="","",IFERROR(INDEX('الحجوزات'!$C$6:$C$1005,MATCH(B381&amp;"",'الحجوزات'!$A$6:$A$1005,0))&amp;"",""))</f>
        <v/>
      </c>
      <c r="G381" s="6">
        <f>IF(B381&amp;""="","",IF(ISNA(MATCH(B381&amp;"",'الحجوزات'!$A$6:$A$1005,0)),"رقم غير موجود",IF(NOT(ISNUMBER(A381)),"بدون تاريخ","")))</f>
        <v/>
      </c>
    </row>
    <row r="382">
      <c r="A382" s="13" t="n"/>
      <c r="B382" s="5" t="n"/>
      <c r="C382" s="17" t="n"/>
      <c r="D382" s="5" t="n"/>
      <c r="E382" s="5" t="n"/>
      <c r="F382" s="6">
        <f>IF(B382&amp;""="","",IFERROR(INDEX('الحجوزات'!$C$6:$C$1005,MATCH(B382&amp;"",'الحجوزات'!$A$6:$A$1005,0))&amp;"",""))</f>
        <v/>
      </c>
      <c r="G382" s="6">
        <f>IF(B382&amp;""="","",IF(ISNA(MATCH(B382&amp;"",'الحجوزات'!$A$6:$A$1005,0)),"رقم غير موجود",IF(NOT(ISNUMBER(A382)),"بدون تاريخ","")))</f>
        <v/>
      </c>
    </row>
    <row r="383">
      <c r="A383" s="13" t="n"/>
      <c r="B383" s="5" t="n"/>
      <c r="C383" s="17" t="n"/>
      <c r="D383" s="5" t="n"/>
      <c r="E383" s="5" t="n"/>
      <c r="F383" s="6">
        <f>IF(B383&amp;""="","",IFERROR(INDEX('الحجوزات'!$C$6:$C$1005,MATCH(B383&amp;"",'الحجوزات'!$A$6:$A$1005,0))&amp;"",""))</f>
        <v/>
      </c>
      <c r="G383" s="6">
        <f>IF(B383&amp;""="","",IF(ISNA(MATCH(B383&amp;"",'الحجوزات'!$A$6:$A$1005,0)),"رقم غير موجود",IF(NOT(ISNUMBER(A383)),"بدون تاريخ","")))</f>
        <v/>
      </c>
    </row>
    <row r="384">
      <c r="A384" s="13" t="n"/>
      <c r="B384" s="5" t="n"/>
      <c r="C384" s="17" t="n"/>
      <c r="D384" s="5" t="n"/>
      <c r="E384" s="5" t="n"/>
      <c r="F384" s="6">
        <f>IF(B384&amp;""="","",IFERROR(INDEX('الحجوزات'!$C$6:$C$1005,MATCH(B384&amp;"",'الحجوزات'!$A$6:$A$1005,0))&amp;"",""))</f>
        <v/>
      </c>
      <c r="G384" s="6">
        <f>IF(B384&amp;""="","",IF(ISNA(MATCH(B384&amp;"",'الحجوزات'!$A$6:$A$1005,0)),"رقم غير موجود",IF(NOT(ISNUMBER(A384)),"بدون تاريخ","")))</f>
        <v/>
      </c>
    </row>
    <row r="385">
      <c r="A385" s="13" t="n"/>
      <c r="B385" s="5" t="n"/>
      <c r="C385" s="17" t="n"/>
      <c r="D385" s="5" t="n"/>
      <c r="E385" s="5" t="n"/>
      <c r="F385" s="6">
        <f>IF(B385&amp;""="","",IFERROR(INDEX('الحجوزات'!$C$6:$C$1005,MATCH(B385&amp;"",'الحجوزات'!$A$6:$A$1005,0))&amp;"",""))</f>
        <v/>
      </c>
      <c r="G385" s="6">
        <f>IF(B385&amp;""="","",IF(ISNA(MATCH(B385&amp;"",'الحجوزات'!$A$6:$A$1005,0)),"رقم غير موجود",IF(NOT(ISNUMBER(A385)),"بدون تاريخ","")))</f>
        <v/>
      </c>
    </row>
    <row r="386">
      <c r="A386" s="13" t="n"/>
      <c r="B386" s="5" t="n"/>
      <c r="C386" s="17" t="n"/>
      <c r="D386" s="5" t="n"/>
      <c r="E386" s="5" t="n"/>
      <c r="F386" s="6">
        <f>IF(B386&amp;""="","",IFERROR(INDEX('الحجوزات'!$C$6:$C$1005,MATCH(B386&amp;"",'الحجوزات'!$A$6:$A$1005,0))&amp;"",""))</f>
        <v/>
      </c>
      <c r="G386" s="6">
        <f>IF(B386&amp;""="","",IF(ISNA(MATCH(B386&amp;"",'الحجوزات'!$A$6:$A$1005,0)),"رقم غير موجود",IF(NOT(ISNUMBER(A386)),"بدون تاريخ","")))</f>
        <v/>
      </c>
    </row>
    <row r="387">
      <c r="A387" s="13" t="n"/>
      <c r="B387" s="5" t="n"/>
      <c r="C387" s="17" t="n"/>
      <c r="D387" s="5" t="n"/>
      <c r="E387" s="5" t="n"/>
      <c r="F387" s="6">
        <f>IF(B387&amp;""="","",IFERROR(INDEX('الحجوزات'!$C$6:$C$1005,MATCH(B387&amp;"",'الحجوزات'!$A$6:$A$1005,0))&amp;"",""))</f>
        <v/>
      </c>
      <c r="G387" s="6">
        <f>IF(B387&amp;""="","",IF(ISNA(MATCH(B387&amp;"",'الحجوزات'!$A$6:$A$1005,0)),"رقم غير موجود",IF(NOT(ISNUMBER(A387)),"بدون تاريخ","")))</f>
        <v/>
      </c>
    </row>
    <row r="388">
      <c r="A388" s="13" t="n"/>
      <c r="B388" s="5" t="n"/>
      <c r="C388" s="17" t="n"/>
      <c r="D388" s="5" t="n"/>
      <c r="E388" s="5" t="n"/>
      <c r="F388" s="6">
        <f>IF(B388&amp;""="","",IFERROR(INDEX('الحجوزات'!$C$6:$C$1005,MATCH(B388&amp;"",'الحجوزات'!$A$6:$A$1005,0))&amp;"",""))</f>
        <v/>
      </c>
      <c r="G388" s="6">
        <f>IF(B388&amp;""="","",IF(ISNA(MATCH(B388&amp;"",'الحجوزات'!$A$6:$A$1005,0)),"رقم غير موجود",IF(NOT(ISNUMBER(A388)),"بدون تاريخ","")))</f>
        <v/>
      </c>
    </row>
    <row r="389">
      <c r="A389" s="13" t="n"/>
      <c r="B389" s="5" t="n"/>
      <c r="C389" s="17" t="n"/>
      <c r="D389" s="5" t="n"/>
      <c r="E389" s="5" t="n"/>
      <c r="F389" s="6">
        <f>IF(B389&amp;""="","",IFERROR(INDEX('الحجوزات'!$C$6:$C$1005,MATCH(B389&amp;"",'الحجوزات'!$A$6:$A$1005,0))&amp;"",""))</f>
        <v/>
      </c>
      <c r="G389" s="6">
        <f>IF(B389&amp;""="","",IF(ISNA(MATCH(B389&amp;"",'الحجوزات'!$A$6:$A$1005,0)),"رقم غير موجود",IF(NOT(ISNUMBER(A389)),"بدون تاريخ","")))</f>
        <v/>
      </c>
    </row>
    <row r="390">
      <c r="A390" s="13" t="n"/>
      <c r="B390" s="5" t="n"/>
      <c r="C390" s="17" t="n"/>
      <c r="D390" s="5" t="n"/>
      <c r="E390" s="5" t="n"/>
      <c r="F390" s="6">
        <f>IF(B390&amp;""="","",IFERROR(INDEX('الحجوزات'!$C$6:$C$1005,MATCH(B390&amp;"",'الحجوزات'!$A$6:$A$1005,0))&amp;"",""))</f>
        <v/>
      </c>
      <c r="G390" s="6">
        <f>IF(B390&amp;""="","",IF(ISNA(MATCH(B390&amp;"",'الحجوزات'!$A$6:$A$1005,0)),"رقم غير موجود",IF(NOT(ISNUMBER(A390)),"بدون تاريخ","")))</f>
        <v/>
      </c>
    </row>
    <row r="391">
      <c r="A391" s="13" t="n"/>
      <c r="B391" s="5" t="n"/>
      <c r="C391" s="17" t="n"/>
      <c r="D391" s="5" t="n"/>
      <c r="E391" s="5" t="n"/>
      <c r="F391" s="6">
        <f>IF(B391&amp;""="","",IFERROR(INDEX('الحجوزات'!$C$6:$C$1005,MATCH(B391&amp;"",'الحجوزات'!$A$6:$A$1005,0))&amp;"",""))</f>
        <v/>
      </c>
      <c r="G391" s="6">
        <f>IF(B391&amp;""="","",IF(ISNA(MATCH(B391&amp;"",'الحجوزات'!$A$6:$A$1005,0)),"رقم غير موجود",IF(NOT(ISNUMBER(A391)),"بدون تاريخ","")))</f>
        <v/>
      </c>
    </row>
    <row r="392">
      <c r="A392" s="13" t="n"/>
      <c r="B392" s="5" t="n"/>
      <c r="C392" s="17" t="n"/>
      <c r="D392" s="5" t="n"/>
      <c r="E392" s="5" t="n"/>
      <c r="F392" s="6">
        <f>IF(B392&amp;""="","",IFERROR(INDEX('الحجوزات'!$C$6:$C$1005,MATCH(B392&amp;"",'الحجوزات'!$A$6:$A$1005,0))&amp;"",""))</f>
        <v/>
      </c>
      <c r="G392" s="6">
        <f>IF(B392&amp;""="","",IF(ISNA(MATCH(B392&amp;"",'الحجوزات'!$A$6:$A$1005,0)),"رقم غير موجود",IF(NOT(ISNUMBER(A392)),"بدون تاريخ","")))</f>
        <v/>
      </c>
    </row>
    <row r="393">
      <c r="A393" s="13" t="n"/>
      <c r="B393" s="5" t="n"/>
      <c r="C393" s="17" t="n"/>
      <c r="D393" s="5" t="n"/>
      <c r="E393" s="5" t="n"/>
      <c r="F393" s="6">
        <f>IF(B393&amp;""="","",IFERROR(INDEX('الحجوزات'!$C$6:$C$1005,MATCH(B393&amp;"",'الحجوزات'!$A$6:$A$1005,0))&amp;"",""))</f>
        <v/>
      </c>
      <c r="G393" s="6">
        <f>IF(B393&amp;""="","",IF(ISNA(MATCH(B393&amp;"",'الحجوزات'!$A$6:$A$1005,0)),"رقم غير موجود",IF(NOT(ISNUMBER(A393)),"بدون تاريخ","")))</f>
        <v/>
      </c>
    </row>
    <row r="394">
      <c r="A394" s="13" t="n"/>
      <c r="B394" s="5" t="n"/>
      <c r="C394" s="17" t="n"/>
      <c r="D394" s="5" t="n"/>
      <c r="E394" s="5" t="n"/>
      <c r="F394" s="6">
        <f>IF(B394&amp;""="","",IFERROR(INDEX('الحجوزات'!$C$6:$C$1005,MATCH(B394&amp;"",'الحجوزات'!$A$6:$A$1005,0))&amp;"",""))</f>
        <v/>
      </c>
      <c r="G394" s="6">
        <f>IF(B394&amp;""="","",IF(ISNA(MATCH(B394&amp;"",'الحجوزات'!$A$6:$A$1005,0)),"رقم غير موجود",IF(NOT(ISNUMBER(A394)),"بدون تاريخ","")))</f>
        <v/>
      </c>
    </row>
    <row r="395">
      <c r="A395" s="13" t="n"/>
      <c r="B395" s="5" t="n"/>
      <c r="C395" s="17" t="n"/>
      <c r="D395" s="5" t="n"/>
      <c r="E395" s="5" t="n"/>
      <c r="F395" s="6">
        <f>IF(B395&amp;""="","",IFERROR(INDEX('الحجوزات'!$C$6:$C$1005,MATCH(B395&amp;"",'الحجوزات'!$A$6:$A$1005,0))&amp;"",""))</f>
        <v/>
      </c>
      <c r="G395" s="6">
        <f>IF(B395&amp;""="","",IF(ISNA(MATCH(B395&amp;"",'الحجوزات'!$A$6:$A$1005,0)),"رقم غير موجود",IF(NOT(ISNUMBER(A395)),"بدون تاريخ","")))</f>
        <v/>
      </c>
    </row>
    <row r="396">
      <c r="A396" s="13" t="n"/>
      <c r="B396" s="5" t="n"/>
      <c r="C396" s="17" t="n"/>
      <c r="D396" s="5" t="n"/>
      <c r="E396" s="5" t="n"/>
      <c r="F396" s="6">
        <f>IF(B396&amp;""="","",IFERROR(INDEX('الحجوزات'!$C$6:$C$1005,MATCH(B396&amp;"",'الحجوزات'!$A$6:$A$1005,0))&amp;"",""))</f>
        <v/>
      </c>
      <c r="G396" s="6">
        <f>IF(B396&amp;""="","",IF(ISNA(MATCH(B396&amp;"",'الحجوزات'!$A$6:$A$1005,0)),"رقم غير موجود",IF(NOT(ISNUMBER(A396)),"بدون تاريخ","")))</f>
        <v/>
      </c>
    </row>
    <row r="397">
      <c r="A397" s="13" t="n"/>
      <c r="B397" s="5" t="n"/>
      <c r="C397" s="17" t="n"/>
      <c r="D397" s="5" t="n"/>
      <c r="E397" s="5" t="n"/>
      <c r="F397" s="6">
        <f>IF(B397&amp;""="","",IFERROR(INDEX('الحجوزات'!$C$6:$C$1005,MATCH(B397&amp;"",'الحجوزات'!$A$6:$A$1005,0))&amp;"",""))</f>
        <v/>
      </c>
      <c r="G397" s="6">
        <f>IF(B397&amp;""="","",IF(ISNA(MATCH(B397&amp;"",'الحجوزات'!$A$6:$A$1005,0)),"رقم غير موجود",IF(NOT(ISNUMBER(A397)),"بدون تاريخ","")))</f>
        <v/>
      </c>
    </row>
    <row r="398">
      <c r="A398" s="13" t="n"/>
      <c r="B398" s="5" t="n"/>
      <c r="C398" s="17" t="n"/>
      <c r="D398" s="5" t="n"/>
      <c r="E398" s="5" t="n"/>
      <c r="F398" s="6">
        <f>IF(B398&amp;""="","",IFERROR(INDEX('الحجوزات'!$C$6:$C$1005,MATCH(B398&amp;"",'الحجوزات'!$A$6:$A$1005,0))&amp;"",""))</f>
        <v/>
      </c>
      <c r="G398" s="6">
        <f>IF(B398&amp;""="","",IF(ISNA(MATCH(B398&amp;"",'الحجوزات'!$A$6:$A$1005,0)),"رقم غير موجود",IF(NOT(ISNUMBER(A398)),"بدون تاريخ","")))</f>
        <v/>
      </c>
    </row>
    <row r="399">
      <c r="A399" s="13" t="n"/>
      <c r="B399" s="5" t="n"/>
      <c r="C399" s="17" t="n"/>
      <c r="D399" s="5" t="n"/>
      <c r="E399" s="5" t="n"/>
      <c r="F399" s="6">
        <f>IF(B399&amp;""="","",IFERROR(INDEX('الحجوزات'!$C$6:$C$1005,MATCH(B399&amp;"",'الحجوزات'!$A$6:$A$1005,0))&amp;"",""))</f>
        <v/>
      </c>
      <c r="G399" s="6">
        <f>IF(B399&amp;""="","",IF(ISNA(MATCH(B399&amp;"",'الحجوزات'!$A$6:$A$1005,0)),"رقم غير موجود",IF(NOT(ISNUMBER(A399)),"بدون تاريخ","")))</f>
        <v/>
      </c>
    </row>
    <row r="400">
      <c r="A400" s="13" t="n"/>
      <c r="B400" s="5" t="n"/>
      <c r="C400" s="17" t="n"/>
      <c r="D400" s="5" t="n"/>
      <c r="E400" s="5" t="n"/>
      <c r="F400" s="6">
        <f>IF(B400&amp;""="","",IFERROR(INDEX('الحجوزات'!$C$6:$C$1005,MATCH(B400&amp;"",'الحجوزات'!$A$6:$A$1005,0))&amp;"",""))</f>
        <v/>
      </c>
      <c r="G400" s="6">
        <f>IF(B400&amp;""="","",IF(ISNA(MATCH(B400&amp;"",'الحجوزات'!$A$6:$A$1005,0)),"رقم غير موجود",IF(NOT(ISNUMBER(A400)),"بدون تاريخ","")))</f>
        <v/>
      </c>
    </row>
    <row r="401">
      <c r="A401" s="13" t="n"/>
      <c r="B401" s="5" t="n"/>
      <c r="C401" s="17" t="n"/>
      <c r="D401" s="5" t="n"/>
      <c r="E401" s="5" t="n"/>
      <c r="F401" s="6">
        <f>IF(B401&amp;""="","",IFERROR(INDEX('الحجوزات'!$C$6:$C$1005,MATCH(B401&amp;"",'الحجوزات'!$A$6:$A$1005,0))&amp;"",""))</f>
        <v/>
      </c>
      <c r="G401" s="6">
        <f>IF(B401&amp;""="","",IF(ISNA(MATCH(B401&amp;"",'الحجوزات'!$A$6:$A$1005,0)),"رقم غير موجود",IF(NOT(ISNUMBER(A401)),"بدون تاريخ","")))</f>
        <v/>
      </c>
    </row>
    <row r="402">
      <c r="A402" s="13" t="n"/>
      <c r="B402" s="5" t="n"/>
      <c r="C402" s="17" t="n"/>
      <c r="D402" s="5" t="n"/>
      <c r="E402" s="5" t="n"/>
      <c r="F402" s="6">
        <f>IF(B402&amp;""="","",IFERROR(INDEX('الحجوزات'!$C$6:$C$1005,MATCH(B402&amp;"",'الحجوزات'!$A$6:$A$1005,0))&amp;"",""))</f>
        <v/>
      </c>
      <c r="G402" s="6">
        <f>IF(B402&amp;""="","",IF(ISNA(MATCH(B402&amp;"",'الحجوزات'!$A$6:$A$1005,0)),"رقم غير موجود",IF(NOT(ISNUMBER(A402)),"بدون تاريخ","")))</f>
        <v/>
      </c>
    </row>
    <row r="403">
      <c r="A403" s="13" t="n"/>
      <c r="B403" s="5" t="n"/>
      <c r="C403" s="17" t="n"/>
      <c r="D403" s="5" t="n"/>
      <c r="E403" s="5" t="n"/>
      <c r="F403" s="6">
        <f>IF(B403&amp;""="","",IFERROR(INDEX('الحجوزات'!$C$6:$C$1005,MATCH(B403&amp;"",'الحجوزات'!$A$6:$A$1005,0))&amp;"",""))</f>
        <v/>
      </c>
      <c r="G403" s="6">
        <f>IF(B403&amp;""="","",IF(ISNA(MATCH(B403&amp;"",'الحجوزات'!$A$6:$A$1005,0)),"رقم غير موجود",IF(NOT(ISNUMBER(A403)),"بدون تاريخ","")))</f>
        <v/>
      </c>
    </row>
    <row r="404">
      <c r="A404" s="13" t="n"/>
      <c r="B404" s="5" t="n"/>
      <c r="C404" s="17" t="n"/>
      <c r="D404" s="5" t="n"/>
      <c r="E404" s="5" t="n"/>
      <c r="F404" s="6">
        <f>IF(B404&amp;""="","",IFERROR(INDEX('الحجوزات'!$C$6:$C$1005,MATCH(B404&amp;"",'الحجوزات'!$A$6:$A$1005,0))&amp;"",""))</f>
        <v/>
      </c>
      <c r="G404" s="6">
        <f>IF(B404&amp;""="","",IF(ISNA(MATCH(B404&amp;"",'الحجوزات'!$A$6:$A$1005,0)),"رقم غير موجود",IF(NOT(ISNUMBER(A404)),"بدون تاريخ","")))</f>
        <v/>
      </c>
    </row>
    <row r="405">
      <c r="A405" s="13" t="n"/>
      <c r="B405" s="5" t="n"/>
      <c r="C405" s="17" t="n"/>
      <c r="D405" s="5" t="n"/>
      <c r="E405" s="5" t="n"/>
      <c r="F405" s="6">
        <f>IF(B405&amp;""="","",IFERROR(INDEX('الحجوزات'!$C$6:$C$1005,MATCH(B405&amp;"",'الحجوزات'!$A$6:$A$1005,0))&amp;"",""))</f>
        <v/>
      </c>
      <c r="G405" s="6">
        <f>IF(B405&amp;""="","",IF(ISNA(MATCH(B405&amp;"",'الحجوزات'!$A$6:$A$1005,0)),"رقم غير موجود",IF(NOT(ISNUMBER(A405)),"بدون تاريخ","")))</f>
        <v/>
      </c>
    </row>
    <row r="406">
      <c r="A406" s="13" t="n"/>
      <c r="B406" s="5" t="n"/>
      <c r="C406" s="17" t="n"/>
      <c r="D406" s="5" t="n"/>
      <c r="E406" s="5" t="n"/>
      <c r="F406" s="6">
        <f>IF(B406&amp;""="","",IFERROR(INDEX('الحجوزات'!$C$6:$C$1005,MATCH(B406&amp;"",'الحجوزات'!$A$6:$A$1005,0))&amp;"",""))</f>
        <v/>
      </c>
      <c r="G406" s="6">
        <f>IF(B406&amp;""="","",IF(ISNA(MATCH(B406&amp;"",'الحجوزات'!$A$6:$A$1005,0)),"رقم غير موجود",IF(NOT(ISNUMBER(A406)),"بدون تاريخ","")))</f>
        <v/>
      </c>
    </row>
    <row r="407">
      <c r="A407" s="13" t="n"/>
      <c r="B407" s="5" t="n"/>
      <c r="C407" s="17" t="n"/>
      <c r="D407" s="5" t="n"/>
      <c r="E407" s="5" t="n"/>
      <c r="F407" s="6">
        <f>IF(B407&amp;""="","",IFERROR(INDEX('الحجوزات'!$C$6:$C$1005,MATCH(B407&amp;"",'الحجوزات'!$A$6:$A$1005,0))&amp;"",""))</f>
        <v/>
      </c>
      <c r="G407" s="6">
        <f>IF(B407&amp;""="","",IF(ISNA(MATCH(B407&amp;"",'الحجوزات'!$A$6:$A$1005,0)),"رقم غير موجود",IF(NOT(ISNUMBER(A407)),"بدون تاريخ","")))</f>
        <v/>
      </c>
    </row>
    <row r="408">
      <c r="A408" s="13" t="n"/>
      <c r="B408" s="5" t="n"/>
      <c r="C408" s="17" t="n"/>
      <c r="D408" s="5" t="n"/>
      <c r="E408" s="5" t="n"/>
      <c r="F408" s="6">
        <f>IF(B408&amp;""="","",IFERROR(INDEX('الحجوزات'!$C$6:$C$1005,MATCH(B408&amp;"",'الحجوزات'!$A$6:$A$1005,0))&amp;"",""))</f>
        <v/>
      </c>
      <c r="G408" s="6">
        <f>IF(B408&amp;""="","",IF(ISNA(MATCH(B408&amp;"",'الحجوزات'!$A$6:$A$1005,0)),"رقم غير موجود",IF(NOT(ISNUMBER(A408)),"بدون تاريخ","")))</f>
        <v/>
      </c>
    </row>
    <row r="409">
      <c r="A409" s="13" t="n"/>
      <c r="B409" s="5" t="n"/>
      <c r="C409" s="17" t="n"/>
      <c r="D409" s="5" t="n"/>
      <c r="E409" s="5" t="n"/>
      <c r="F409" s="6">
        <f>IF(B409&amp;""="","",IFERROR(INDEX('الحجوزات'!$C$6:$C$1005,MATCH(B409&amp;"",'الحجوزات'!$A$6:$A$1005,0))&amp;"",""))</f>
        <v/>
      </c>
      <c r="G409" s="6">
        <f>IF(B409&amp;""="","",IF(ISNA(MATCH(B409&amp;"",'الحجوزات'!$A$6:$A$1005,0)),"رقم غير موجود",IF(NOT(ISNUMBER(A409)),"بدون تاريخ","")))</f>
        <v/>
      </c>
    </row>
    <row r="410">
      <c r="A410" s="13" t="n"/>
      <c r="B410" s="5" t="n"/>
      <c r="C410" s="17" t="n"/>
      <c r="D410" s="5" t="n"/>
      <c r="E410" s="5" t="n"/>
      <c r="F410" s="6">
        <f>IF(B410&amp;""="","",IFERROR(INDEX('الحجوزات'!$C$6:$C$1005,MATCH(B410&amp;"",'الحجوزات'!$A$6:$A$1005,0))&amp;"",""))</f>
        <v/>
      </c>
      <c r="G410" s="6">
        <f>IF(B410&amp;""="","",IF(ISNA(MATCH(B410&amp;"",'الحجوزات'!$A$6:$A$1005,0)),"رقم غير موجود",IF(NOT(ISNUMBER(A410)),"بدون تاريخ","")))</f>
        <v/>
      </c>
    </row>
    <row r="411">
      <c r="A411" s="13" t="n"/>
      <c r="B411" s="5" t="n"/>
      <c r="C411" s="17" t="n"/>
      <c r="D411" s="5" t="n"/>
      <c r="E411" s="5" t="n"/>
      <c r="F411" s="6">
        <f>IF(B411&amp;""="","",IFERROR(INDEX('الحجوزات'!$C$6:$C$1005,MATCH(B411&amp;"",'الحجوزات'!$A$6:$A$1005,0))&amp;"",""))</f>
        <v/>
      </c>
      <c r="G411" s="6">
        <f>IF(B411&amp;""="","",IF(ISNA(MATCH(B411&amp;"",'الحجوزات'!$A$6:$A$1005,0)),"رقم غير موجود",IF(NOT(ISNUMBER(A411)),"بدون تاريخ","")))</f>
        <v/>
      </c>
    </row>
    <row r="412">
      <c r="A412" s="13" t="n"/>
      <c r="B412" s="5" t="n"/>
      <c r="C412" s="17" t="n"/>
      <c r="D412" s="5" t="n"/>
      <c r="E412" s="5" t="n"/>
      <c r="F412" s="6">
        <f>IF(B412&amp;""="","",IFERROR(INDEX('الحجوزات'!$C$6:$C$1005,MATCH(B412&amp;"",'الحجوزات'!$A$6:$A$1005,0))&amp;"",""))</f>
        <v/>
      </c>
      <c r="G412" s="6">
        <f>IF(B412&amp;""="","",IF(ISNA(MATCH(B412&amp;"",'الحجوزات'!$A$6:$A$1005,0)),"رقم غير موجود",IF(NOT(ISNUMBER(A412)),"بدون تاريخ","")))</f>
        <v/>
      </c>
    </row>
    <row r="413">
      <c r="A413" s="13" t="n"/>
      <c r="B413" s="5" t="n"/>
      <c r="C413" s="17" t="n"/>
      <c r="D413" s="5" t="n"/>
      <c r="E413" s="5" t="n"/>
      <c r="F413" s="6">
        <f>IF(B413&amp;""="","",IFERROR(INDEX('الحجوزات'!$C$6:$C$1005,MATCH(B413&amp;"",'الحجوزات'!$A$6:$A$1005,0))&amp;"",""))</f>
        <v/>
      </c>
      <c r="G413" s="6">
        <f>IF(B413&amp;""="","",IF(ISNA(MATCH(B413&amp;"",'الحجوزات'!$A$6:$A$1005,0)),"رقم غير موجود",IF(NOT(ISNUMBER(A413)),"بدون تاريخ","")))</f>
        <v/>
      </c>
    </row>
    <row r="414">
      <c r="A414" s="13" t="n"/>
      <c r="B414" s="5" t="n"/>
      <c r="C414" s="17" t="n"/>
      <c r="D414" s="5" t="n"/>
      <c r="E414" s="5" t="n"/>
      <c r="F414" s="6">
        <f>IF(B414&amp;""="","",IFERROR(INDEX('الحجوزات'!$C$6:$C$1005,MATCH(B414&amp;"",'الحجوزات'!$A$6:$A$1005,0))&amp;"",""))</f>
        <v/>
      </c>
      <c r="G414" s="6">
        <f>IF(B414&amp;""="","",IF(ISNA(MATCH(B414&amp;"",'الحجوزات'!$A$6:$A$1005,0)),"رقم غير موجود",IF(NOT(ISNUMBER(A414)),"بدون تاريخ","")))</f>
        <v/>
      </c>
    </row>
    <row r="415">
      <c r="A415" s="13" t="n"/>
      <c r="B415" s="5" t="n"/>
      <c r="C415" s="17" t="n"/>
      <c r="D415" s="5" t="n"/>
      <c r="E415" s="5" t="n"/>
      <c r="F415" s="6">
        <f>IF(B415&amp;""="","",IFERROR(INDEX('الحجوزات'!$C$6:$C$1005,MATCH(B415&amp;"",'الحجوزات'!$A$6:$A$1005,0))&amp;"",""))</f>
        <v/>
      </c>
      <c r="G415" s="6">
        <f>IF(B415&amp;""="","",IF(ISNA(MATCH(B415&amp;"",'الحجوزات'!$A$6:$A$1005,0)),"رقم غير موجود",IF(NOT(ISNUMBER(A415)),"بدون تاريخ","")))</f>
        <v/>
      </c>
    </row>
    <row r="416">
      <c r="A416" s="13" t="n"/>
      <c r="B416" s="5" t="n"/>
      <c r="C416" s="17" t="n"/>
      <c r="D416" s="5" t="n"/>
      <c r="E416" s="5" t="n"/>
      <c r="F416" s="6">
        <f>IF(B416&amp;""="","",IFERROR(INDEX('الحجوزات'!$C$6:$C$1005,MATCH(B416&amp;"",'الحجوزات'!$A$6:$A$1005,0))&amp;"",""))</f>
        <v/>
      </c>
      <c r="G416" s="6">
        <f>IF(B416&amp;""="","",IF(ISNA(MATCH(B416&amp;"",'الحجوزات'!$A$6:$A$1005,0)),"رقم غير موجود",IF(NOT(ISNUMBER(A416)),"بدون تاريخ","")))</f>
        <v/>
      </c>
    </row>
    <row r="417">
      <c r="A417" s="13" t="n"/>
      <c r="B417" s="5" t="n"/>
      <c r="C417" s="17" t="n"/>
      <c r="D417" s="5" t="n"/>
      <c r="E417" s="5" t="n"/>
      <c r="F417" s="6">
        <f>IF(B417&amp;""="","",IFERROR(INDEX('الحجوزات'!$C$6:$C$1005,MATCH(B417&amp;"",'الحجوزات'!$A$6:$A$1005,0))&amp;"",""))</f>
        <v/>
      </c>
      <c r="G417" s="6">
        <f>IF(B417&amp;""="","",IF(ISNA(MATCH(B417&amp;"",'الحجوزات'!$A$6:$A$1005,0)),"رقم غير موجود",IF(NOT(ISNUMBER(A417)),"بدون تاريخ","")))</f>
        <v/>
      </c>
    </row>
    <row r="418">
      <c r="A418" s="13" t="n"/>
      <c r="B418" s="5" t="n"/>
      <c r="C418" s="17" t="n"/>
      <c r="D418" s="5" t="n"/>
      <c r="E418" s="5" t="n"/>
      <c r="F418" s="6">
        <f>IF(B418&amp;""="","",IFERROR(INDEX('الحجوزات'!$C$6:$C$1005,MATCH(B418&amp;"",'الحجوزات'!$A$6:$A$1005,0))&amp;"",""))</f>
        <v/>
      </c>
      <c r="G418" s="6">
        <f>IF(B418&amp;""="","",IF(ISNA(MATCH(B418&amp;"",'الحجوزات'!$A$6:$A$1005,0)),"رقم غير موجود",IF(NOT(ISNUMBER(A418)),"بدون تاريخ","")))</f>
        <v/>
      </c>
    </row>
    <row r="419">
      <c r="A419" s="13" t="n"/>
      <c r="B419" s="5" t="n"/>
      <c r="C419" s="17" t="n"/>
      <c r="D419" s="5" t="n"/>
      <c r="E419" s="5" t="n"/>
      <c r="F419" s="6">
        <f>IF(B419&amp;""="","",IFERROR(INDEX('الحجوزات'!$C$6:$C$1005,MATCH(B419&amp;"",'الحجوزات'!$A$6:$A$1005,0))&amp;"",""))</f>
        <v/>
      </c>
      <c r="G419" s="6">
        <f>IF(B419&amp;""="","",IF(ISNA(MATCH(B419&amp;"",'الحجوزات'!$A$6:$A$1005,0)),"رقم غير موجود",IF(NOT(ISNUMBER(A419)),"بدون تاريخ","")))</f>
        <v/>
      </c>
    </row>
    <row r="420">
      <c r="A420" s="13" t="n"/>
      <c r="B420" s="5" t="n"/>
      <c r="C420" s="17" t="n"/>
      <c r="D420" s="5" t="n"/>
      <c r="E420" s="5" t="n"/>
      <c r="F420" s="6">
        <f>IF(B420&amp;""="","",IFERROR(INDEX('الحجوزات'!$C$6:$C$1005,MATCH(B420&amp;"",'الحجوزات'!$A$6:$A$1005,0))&amp;"",""))</f>
        <v/>
      </c>
      <c r="G420" s="6">
        <f>IF(B420&amp;""="","",IF(ISNA(MATCH(B420&amp;"",'الحجوزات'!$A$6:$A$1005,0)),"رقم غير موجود",IF(NOT(ISNUMBER(A420)),"بدون تاريخ","")))</f>
        <v/>
      </c>
    </row>
    <row r="421">
      <c r="A421" s="13" t="n"/>
      <c r="B421" s="5" t="n"/>
      <c r="C421" s="17" t="n"/>
      <c r="D421" s="5" t="n"/>
      <c r="E421" s="5" t="n"/>
      <c r="F421" s="6">
        <f>IF(B421&amp;""="","",IFERROR(INDEX('الحجوزات'!$C$6:$C$1005,MATCH(B421&amp;"",'الحجوزات'!$A$6:$A$1005,0))&amp;"",""))</f>
        <v/>
      </c>
      <c r="G421" s="6">
        <f>IF(B421&amp;""="","",IF(ISNA(MATCH(B421&amp;"",'الحجوزات'!$A$6:$A$1005,0)),"رقم غير موجود",IF(NOT(ISNUMBER(A421)),"بدون تاريخ","")))</f>
        <v/>
      </c>
    </row>
    <row r="422">
      <c r="A422" s="13" t="n"/>
      <c r="B422" s="5" t="n"/>
      <c r="C422" s="17" t="n"/>
      <c r="D422" s="5" t="n"/>
      <c r="E422" s="5" t="n"/>
      <c r="F422" s="6">
        <f>IF(B422&amp;""="","",IFERROR(INDEX('الحجوزات'!$C$6:$C$1005,MATCH(B422&amp;"",'الحجوزات'!$A$6:$A$1005,0))&amp;"",""))</f>
        <v/>
      </c>
      <c r="G422" s="6">
        <f>IF(B422&amp;""="","",IF(ISNA(MATCH(B422&amp;"",'الحجوزات'!$A$6:$A$1005,0)),"رقم غير موجود",IF(NOT(ISNUMBER(A422)),"بدون تاريخ","")))</f>
        <v/>
      </c>
    </row>
    <row r="423">
      <c r="A423" s="13" t="n"/>
      <c r="B423" s="5" t="n"/>
      <c r="C423" s="17" t="n"/>
      <c r="D423" s="5" t="n"/>
      <c r="E423" s="5" t="n"/>
      <c r="F423" s="6">
        <f>IF(B423&amp;""="","",IFERROR(INDEX('الحجوزات'!$C$6:$C$1005,MATCH(B423&amp;"",'الحجوزات'!$A$6:$A$1005,0))&amp;"",""))</f>
        <v/>
      </c>
      <c r="G423" s="6">
        <f>IF(B423&amp;""="","",IF(ISNA(MATCH(B423&amp;"",'الحجوزات'!$A$6:$A$1005,0)),"رقم غير موجود",IF(NOT(ISNUMBER(A423)),"بدون تاريخ","")))</f>
        <v/>
      </c>
    </row>
    <row r="424">
      <c r="A424" s="13" t="n"/>
      <c r="B424" s="5" t="n"/>
      <c r="C424" s="17" t="n"/>
      <c r="D424" s="5" t="n"/>
      <c r="E424" s="5" t="n"/>
      <c r="F424" s="6">
        <f>IF(B424&amp;""="","",IFERROR(INDEX('الحجوزات'!$C$6:$C$1005,MATCH(B424&amp;"",'الحجوزات'!$A$6:$A$1005,0))&amp;"",""))</f>
        <v/>
      </c>
      <c r="G424" s="6">
        <f>IF(B424&amp;""="","",IF(ISNA(MATCH(B424&amp;"",'الحجوزات'!$A$6:$A$1005,0)),"رقم غير موجود",IF(NOT(ISNUMBER(A424)),"بدون تاريخ","")))</f>
        <v/>
      </c>
    </row>
    <row r="425">
      <c r="A425" s="13" t="n"/>
      <c r="B425" s="5" t="n"/>
      <c r="C425" s="17" t="n"/>
      <c r="D425" s="5" t="n"/>
      <c r="E425" s="5" t="n"/>
      <c r="F425" s="6">
        <f>IF(B425&amp;""="","",IFERROR(INDEX('الحجوزات'!$C$6:$C$1005,MATCH(B425&amp;"",'الحجوزات'!$A$6:$A$1005,0))&amp;"",""))</f>
        <v/>
      </c>
      <c r="G425" s="6">
        <f>IF(B425&amp;""="","",IF(ISNA(MATCH(B425&amp;"",'الحجوزات'!$A$6:$A$1005,0)),"رقم غير موجود",IF(NOT(ISNUMBER(A425)),"بدون تاريخ","")))</f>
        <v/>
      </c>
    </row>
    <row r="426">
      <c r="A426" s="13" t="n"/>
      <c r="B426" s="5" t="n"/>
      <c r="C426" s="17" t="n"/>
      <c r="D426" s="5" t="n"/>
      <c r="E426" s="5" t="n"/>
      <c r="F426" s="6">
        <f>IF(B426&amp;""="","",IFERROR(INDEX('الحجوزات'!$C$6:$C$1005,MATCH(B426&amp;"",'الحجوزات'!$A$6:$A$1005,0))&amp;"",""))</f>
        <v/>
      </c>
      <c r="G426" s="6">
        <f>IF(B426&amp;""="","",IF(ISNA(MATCH(B426&amp;"",'الحجوزات'!$A$6:$A$1005,0)),"رقم غير موجود",IF(NOT(ISNUMBER(A426)),"بدون تاريخ","")))</f>
        <v/>
      </c>
    </row>
    <row r="427">
      <c r="A427" s="13" t="n"/>
      <c r="B427" s="5" t="n"/>
      <c r="C427" s="17" t="n"/>
      <c r="D427" s="5" t="n"/>
      <c r="E427" s="5" t="n"/>
      <c r="F427" s="6">
        <f>IF(B427&amp;""="","",IFERROR(INDEX('الحجوزات'!$C$6:$C$1005,MATCH(B427&amp;"",'الحجوزات'!$A$6:$A$1005,0))&amp;"",""))</f>
        <v/>
      </c>
      <c r="G427" s="6">
        <f>IF(B427&amp;""="","",IF(ISNA(MATCH(B427&amp;"",'الحجوزات'!$A$6:$A$1005,0)),"رقم غير موجود",IF(NOT(ISNUMBER(A427)),"بدون تاريخ","")))</f>
        <v/>
      </c>
    </row>
    <row r="428">
      <c r="A428" s="13" t="n"/>
      <c r="B428" s="5" t="n"/>
      <c r="C428" s="17" t="n"/>
      <c r="D428" s="5" t="n"/>
      <c r="E428" s="5" t="n"/>
      <c r="F428" s="6">
        <f>IF(B428&amp;""="","",IFERROR(INDEX('الحجوزات'!$C$6:$C$1005,MATCH(B428&amp;"",'الحجوزات'!$A$6:$A$1005,0))&amp;"",""))</f>
        <v/>
      </c>
      <c r="G428" s="6">
        <f>IF(B428&amp;""="","",IF(ISNA(MATCH(B428&amp;"",'الحجوزات'!$A$6:$A$1005,0)),"رقم غير موجود",IF(NOT(ISNUMBER(A428)),"بدون تاريخ","")))</f>
        <v/>
      </c>
    </row>
    <row r="429">
      <c r="A429" s="13" t="n"/>
      <c r="B429" s="5" t="n"/>
      <c r="C429" s="17" t="n"/>
      <c r="D429" s="5" t="n"/>
      <c r="E429" s="5" t="n"/>
      <c r="F429" s="6">
        <f>IF(B429&amp;""="","",IFERROR(INDEX('الحجوزات'!$C$6:$C$1005,MATCH(B429&amp;"",'الحجوزات'!$A$6:$A$1005,0))&amp;"",""))</f>
        <v/>
      </c>
      <c r="G429" s="6">
        <f>IF(B429&amp;""="","",IF(ISNA(MATCH(B429&amp;"",'الحجوزات'!$A$6:$A$1005,0)),"رقم غير موجود",IF(NOT(ISNUMBER(A429)),"بدون تاريخ","")))</f>
        <v/>
      </c>
    </row>
    <row r="430">
      <c r="A430" s="13" t="n"/>
      <c r="B430" s="5" t="n"/>
      <c r="C430" s="17" t="n"/>
      <c r="D430" s="5" t="n"/>
      <c r="E430" s="5" t="n"/>
      <c r="F430" s="6">
        <f>IF(B430&amp;""="","",IFERROR(INDEX('الحجوزات'!$C$6:$C$1005,MATCH(B430&amp;"",'الحجوزات'!$A$6:$A$1005,0))&amp;"",""))</f>
        <v/>
      </c>
      <c r="G430" s="6">
        <f>IF(B430&amp;""="","",IF(ISNA(MATCH(B430&amp;"",'الحجوزات'!$A$6:$A$1005,0)),"رقم غير موجود",IF(NOT(ISNUMBER(A430)),"بدون تاريخ","")))</f>
        <v/>
      </c>
    </row>
    <row r="431">
      <c r="A431" s="13" t="n"/>
      <c r="B431" s="5" t="n"/>
      <c r="C431" s="17" t="n"/>
      <c r="D431" s="5" t="n"/>
      <c r="E431" s="5" t="n"/>
      <c r="F431" s="6">
        <f>IF(B431&amp;""="","",IFERROR(INDEX('الحجوزات'!$C$6:$C$1005,MATCH(B431&amp;"",'الحجوزات'!$A$6:$A$1005,0))&amp;"",""))</f>
        <v/>
      </c>
      <c r="G431" s="6">
        <f>IF(B431&amp;""="","",IF(ISNA(MATCH(B431&amp;"",'الحجوزات'!$A$6:$A$1005,0)),"رقم غير موجود",IF(NOT(ISNUMBER(A431)),"بدون تاريخ","")))</f>
        <v/>
      </c>
    </row>
    <row r="432">
      <c r="A432" s="13" t="n"/>
      <c r="B432" s="5" t="n"/>
      <c r="C432" s="17" t="n"/>
      <c r="D432" s="5" t="n"/>
      <c r="E432" s="5" t="n"/>
      <c r="F432" s="6">
        <f>IF(B432&amp;""="","",IFERROR(INDEX('الحجوزات'!$C$6:$C$1005,MATCH(B432&amp;"",'الحجوزات'!$A$6:$A$1005,0))&amp;"",""))</f>
        <v/>
      </c>
      <c r="G432" s="6">
        <f>IF(B432&amp;""="","",IF(ISNA(MATCH(B432&amp;"",'الحجوزات'!$A$6:$A$1005,0)),"رقم غير موجود",IF(NOT(ISNUMBER(A432)),"بدون تاريخ","")))</f>
        <v/>
      </c>
    </row>
    <row r="433">
      <c r="A433" s="13" t="n"/>
      <c r="B433" s="5" t="n"/>
      <c r="C433" s="17" t="n"/>
      <c r="D433" s="5" t="n"/>
      <c r="E433" s="5" t="n"/>
      <c r="F433" s="6">
        <f>IF(B433&amp;""="","",IFERROR(INDEX('الحجوزات'!$C$6:$C$1005,MATCH(B433&amp;"",'الحجوزات'!$A$6:$A$1005,0))&amp;"",""))</f>
        <v/>
      </c>
      <c r="G433" s="6">
        <f>IF(B433&amp;""="","",IF(ISNA(MATCH(B433&amp;"",'الحجوزات'!$A$6:$A$1005,0)),"رقم غير موجود",IF(NOT(ISNUMBER(A433)),"بدون تاريخ","")))</f>
        <v/>
      </c>
    </row>
    <row r="434">
      <c r="A434" s="13" t="n"/>
      <c r="B434" s="5" t="n"/>
      <c r="C434" s="17" t="n"/>
      <c r="D434" s="5" t="n"/>
      <c r="E434" s="5" t="n"/>
      <c r="F434" s="6">
        <f>IF(B434&amp;""="","",IFERROR(INDEX('الحجوزات'!$C$6:$C$1005,MATCH(B434&amp;"",'الحجوزات'!$A$6:$A$1005,0))&amp;"",""))</f>
        <v/>
      </c>
      <c r="G434" s="6">
        <f>IF(B434&amp;""="","",IF(ISNA(MATCH(B434&amp;"",'الحجوزات'!$A$6:$A$1005,0)),"رقم غير موجود",IF(NOT(ISNUMBER(A434)),"بدون تاريخ","")))</f>
        <v/>
      </c>
    </row>
    <row r="435">
      <c r="A435" s="13" t="n"/>
      <c r="B435" s="5" t="n"/>
      <c r="C435" s="17" t="n"/>
      <c r="D435" s="5" t="n"/>
      <c r="E435" s="5" t="n"/>
      <c r="F435" s="6">
        <f>IF(B435&amp;""="","",IFERROR(INDEX('الحجوزات'!$C$6:$C$1005,MATCH(B435&amp;"",'الحجوزات'!$A$6:$A$1005,0))&amp;"",""))</f>
        <v/>
      </c>
      <c r="G435" s="6">
        <f>IF(B435&amp;""="","",IF(ISNA(MATCH(B435&amp;"",'الحجوزات'!$A$6:$A$1005,0)),"رقم غير موجود",IF(NOT(ISNUMBER(A435)),"بدون تاريخ","")))</f>
        <v/>
      </c>
    </row>
    <row r="436">
      <c r="A436" s="13" t="n"/>
      <c r="B436" s="5" t="n"/>
      <c r="C436" s="17" t="n"/>
      <c r="D436" s="5" t="n"/>
      <c r="E436" s="5" t="n"/>
      <c r="F436" s="6">
        <f>IF(B436&amp;""="","",IFERROR(INDEX('الحجوزات'!$C$6:$C$1005,MATCH(B436&amp;"",'الحجوزات'!$A$6:$A$1005,0))&amp;"",""))</f>
        <v/>
      </c>
      <c r="G436" s="6">
        <f>IF(B436&amp;""="","",IF(ISNA(MATCH(B436&amp;"",'الحجوزات'!$A$6:$A$1005,0)),"رقم غير موجود",IF(NOT(ISNUMBER(A436)),"بدون تاريخ","")))</f>
        <v/>
      </c>
    </row>
    <row r="437">
      <c r="A437" s="13" t="n"/>
      <c r="B437" s="5" t="n"/>
      <c r="C437" s="17" t="n"/>
      <c r="D437" s="5" t="n"/>
      <c r="E437" s="5" t="n"/>
      <c r="F437" s="6">
        <f>IF(B437&amp;""="","",IFERROR(INDEX('الحجوزات'!$C$6:$C$1005,MATCH(B437&amp;"",'الحجوزات'!$A$6:$A$1005,0))&amp;"",""))</f>
        <v/>
      </c>
      <c r="G437" s="6">
        <f>IF(B437&amp;""="","",IF(ISNA(MATCH(B437&amp;"",'الحجوزات'!$A$6:$A$1005,0)),"رقم غير موجود",IF(NOT(ISNUMBER(A437)),"بدون تاريخ","")))</f>
        <v/>
      </c>
    </row>
    <row r="438">
      <c r="A438" s="13" t="n"/>
      <c r="B438" s="5" t="n"/>
      <c r="C438" s="17" t="n"/>
      <c r="D438" s="5" t="n"/>
      <c r="E438" s="5" t="n"/>
      <c r="F438" s="6">
        <f>IF(B438&amp;""="","",IFERROR(INDEX('الحجوزات'!$C$6:$C$1005,MATCH(B438&amp;"",'الحجوزات'!$A$6:$A$1005,0))&amp;"",""))</f>
        <v/>
      </c>
      <c r="G438" s="6">
        <f>IF(B438&amp;""="","",IF(ISNA(MATCH(B438&amp;"",'الحجوزات'!$A$6:$A$1005,0)),"رقم غير موجود",IF(NOT(ISNUMBER(A438)),"بدون تاريخ","")))</f>
        <v/>
      </c>
    </row>
    <row r="439">
      <c r="A439" s="13" t="n"/>
      <c r="B439" s="5" t="n"/>
      <c r="C439" s="17" t="n"/>
      <c r="D439" s="5" t="n"/>
      <c r="E439" s="5" t="n"/>
      <c r="F439" s="6">
        <f>IF(B439&amp;""="","",IFERROR(INDEX('الحجوزات'!$C$6:$C$1005,MATCH(B439&amp;"",'الحجوزات'!$A$6:$A$1005,0))&amp;"",""))</f>
        <v/>
      </c>
      <c r="G439" s="6">
        <f>IF(B439&amp;""="","",IF(ISNA(MATCH(B439&amp;"",'الحجوزات'!$A$6:$A$1005,0)),"رقم غير موجود",IF(NOT(ISNUMBER(A439)),"بدون تاريخ","")))</f>
        <v/>
      </c>
    </row>
    <row r="440">
      <c r="A440" s="13" t="n"/>
      <c r="B440" s="5" t="n"/>
      <c r="C440" s="17" t="n"/>
      <c r="D440" s="5" t="n"/>
      <c r="E440" s="5" t="n"/>
      <c r="F440" s="6">
        <f>IF(B440&amp;""="","",IFERROR(INDEX('الحجوزات'!$C$6:$C$1005,MATCH(B440&amp;"",'الحجوزات'!$A$6:$A$1005,0))&amp;"",""))</f>
        <v/>
      </c>
      <c r="G440" s="6">
        <f>IF(B440&amp;""="","",IF(ISNA(MATCH(B440&amp;"",'الحجوزات'!$A$6:$A$1005,0)),"رقم غير موجود",IF(NOT(ISNUMBER(A440)),"بدون تاريخ","")))</f>
        <v/>
      </c>
    </row>
    <row r="441">
      <c r="A441" s="13" t="n"/>
      <c r="B441" s="5" t="n"/>
      <c r="C441" s="17" t="n"/>
      <c r="D441" s="5" t="n"/>
      <c r="E441" s="5" t="n"/>
      <c r="F441" s="6">
        <f>IF(B441&amp;""="","",IFERROR(INDEX('الحجوزات'!$C$6:$C$1005,MATCH(B441&amp;"",'الحجوزات'!$A$6:$A$1005,0))&amp;"",""))</f>
        <v/>
      </c>
      <c r="G441" s="6">
        <f>IF(B441&amp;""="","",IF(ISNA(MATCH(B441&amp;"",'الحجوزات'!$A$6:$A$1005,0)),"رقم غير موجود",IF(NOT(ISNUMBER(A441)),"بدون تاريخ","")))</f>
        <v/>
      </c>
    </row>
    <row r="442">
      <c r="A442" s="13" t="n"/>
      <c r="B442" s="5" t="n"/>
      <c r="C442" s="17" t="n"/>
      <c r="D442" s="5" t="n"/>
      <c r="E442" s="5" t="n"/>
      <c r="F442" s="6">
        <f>IF(B442&amp;""="","",IFERROR(INDEX('الحجوزات'!$C$6:$C$1005,MATCH(B442&amp;"",'الحجوزات'!$A$6:$A$1005,0))&amp;"",""))</f>
        <v/>
      </c>
      <c r="G442" s="6">
        <f>IF(B442&amp;""="","",IF(ISNA(MATCH(B442&amp;"",'الحجوزات'!$A$6:$A$1005,0)),"رقم غير موجود",IF(NOT(ISNUMBER(A442)),"بدون تاريخ","")))</f>
        <v/>
      </c>
    </row>
    <row r="443">
      <c r="A443" s="13" t="n"/>
      <c r="B443" s="5" t="n"/>
      <c r="C443" s="17" t="n"/>
      <c r="D443" s="5" t="n"/>
      <c r="E443" s="5" t="n"/>
      <c r="F443" s="6">
        <f>IF(B443&amp;""="","",IFERROR(INDEX('الحجوزات'!$C$6:$C$1005,MATCH(B443&amp;"",'الحجوزات'!$A$6:$A$1005,0))&amp;"",""))</f>
        <v/>
      </c>
      <c r="G443" s="6">
        <f>IF(B443&amp;""="","",IF(ISNA(MATCH(B443&amp;"",'الحجوزات'!$A$6:$A$1005,0)),"رقم غير موجود",IF(NOT(ISNUMBER(A443)),"بدون تاريخ","")))</f>
        <v/>
      </c>
    </row>
    <row r="444">
      <c r="A444" s="13" t="n"/>
      <c r="B444" s="5" t="n"/>
      <c r="C444" s="17" t="n"/>
      <c r="D444" s="5" t="n"/>
      <c r="E444" s="5" t="n"/>
      <c r="F444" s="6">
        <f>IF(B444&amp;""="","",IFERROR(INDEX('الحجوزات'!$C$6:$C$1005,MATCH(B444&amp;"",'الحجوزات'!$A$6:$A$1005,0))&amp;"",""))</f>
        <v/>
      </c>
      <c r="G444" s="6">
        <f>IF(B444&amp;""="","",IF(ISNA(MATCH(B444&amp;"",'الحجوزات'!$A$6:$A$1005,0)),"رقم غير موجود",IF(NOT(ISNUMBER(A444)),"بدون تاريخ","")))</f>
        <v/>
      </c>
    </row>
    <row r="445">
      <c r="A445" s="13" t="n"/>
      <c r="B445" s="5" t="n"/>
      <c r="C445" s="17" t="n"/>
      <c r="D445" s="5" t="n"/>
      <c r="E445" s="5" t="n"/>
      <c r="F445" s="6">
        <f>IF(B445&amp;""="","",IFERROR(INDEX('الحجوزات'!$C$6:$C$1005,MATCH(B445&amp;"",'الحجوزات'!$A$6:$A$1005,0))&amp;"",""))</f>
        <v/>
      </c>
      <c r="G445" s="6">
        <f>IF(B445&amp;""="","",IF(ISNA(MATCH(B445&amp;"",'الحجوزات'!$A$6:$A$1005,0)),"رقم غير موجود",IF(NOT(ISNUMBER(A445)),"بدون تاريخ","")))</f>
        <v/>
      </c>
    </row>
    <row r="446">
      <c r="A446" s="13" t="n"/>
      <c r="B446" s="5" t="n"/>
      <c r="C446" s="17" t="n"/>
      <c r="D446" s="5" t="n"/>
      <c r="E446" s="5" t="n"/>
      <c r="F446" s="6">
        <f>IF(B446&amp;""="","",IFERROR(INDEX('الحجوزات'!$C$6:$C$1005,MATCH(B446&amp;"",'الحجوزات'!$A$6:$A$1005,0))&amp;"",""))</f>
        <v/>
      </c>
      <c r="G446" s="6">
        <f>IF(B446&amp;""="","",IF(ISNA(MATCH(B446&amp;"",'الحجوزات'!$A$6:$A$1005,0)),"رقم غير موجود",IF(NOT(ISNUMBER(A446)),"بدون تاريخ","")))</f>
        <v/>
      </c>
    </row>
    <row r="447">
      <c r="A447" s="13" t="n"/>
      <c r="B447" s="5" t="n"/>
      <c r="C447" s="17" t="n"/>
      <c r="D447" s="5" t="n"/>
      <c r="E447" s="5" t="n"/>
      <c r="F447" s="6">
        <f>IF(B447&amp;""="","",IFERROR(INDEX('الحجوزات'!$C$6:$C$1005,MATCH(B447&amp;"",'الحجوزات'!$A$6:$A$1005,0))&amp;"",""))</f>
        <v/>
      </c>
      <c r="G447" s="6">
        <f>IF(B447&amp;""="","",IF(ISNA(MATCH(B447&amp;"",'الحجوزات'!$A$6:$A$1005,0)),"رقم غير موجود",IF(NOT(ISNUMBER(A447)),"بدون تاريخ","")))</f>
        <v/>
      </c>
    </row>
    <row r="448">
      <c r="A448" s="13" t="n"/>
      <c r="B448" s="5" t="n"/>
      <c r="C448" s="17" t="n"/>
      <c r="D448" s="5" t="n"/>
      <c r="E448" s="5" t="n"/>
      <c r="F448" s="6">
        <f>IF(B448&amp;""="","",IFERROR(INDEX('الحجوزات'!$C$6:$C$1005,MATCH(B448&amp;"",'الحجوزات'!$A$6:$A$1005,0))&amp;"",""))</f>
        <v/>
      </c>
      <c r="G448" s="6">
        <f>IF(B448&amp;""="","",IF(ISNA(MATCH(B448&amp;"",'الحجوزات'!$A$6:$A$1005,0)),"رقم غير موجود",IF(NOT(ISNUMBER(A448)),"بدون تاريخ","")))</f>
        <v/>
      </c>
    </row>
    <row r="449">
      <c r="A449" s="13" t="n"/>
      <c r="B449" s="5" t="n"/>
      <c r="C449" s="17" t="n"/>
      <c r="D449" s="5" t="n"/>
      <c r="E449" s="5" t="n"/>
      <c r="F449" s="6">
        <f>IF(B449&amp;""="","",IFERROR(INDEX('الحجوزات'!$C$6:$C$1005,MATCH(B449&amp;"",'الحجوزات'!$A$6:$A$1005,0))&amp;"",""))</f>
        <v/>
      </c>
      <c r="G449" s="6">
        <f>IF(B449&amp;""="","",IF(ISNA(MATCH(B449&amp;"",'الحجوزات'!$A$6:$A$1005,0)),"رقم غير موجود",IF(NOT(ISNUMBER(A449)),"بدون تاريخ","")))</f>
        <v/>
      </c>
    </row>
    <row r="450">
      <c r="A450" s="13" t="n"/>
      <c r="B450" s="5" t="n"/>
      <c r="C450" s="17" t="n"/>
      <c r="D450" s="5" t="n"/>
      <c r="E450" s="5" t="n"/>
      <c r="F450" s="6">
        <f>IF(B450&amp;""="","",IFERROR(INDEX('الحجوزات'!$C$6:$C$1005,MATCH(B450&amp;"",'الحجوزات'!$A$6:$A$1005,0))&amp;"",""))</f>
        <v/>
      </c>
      <c r="G450" s="6">
        <f>IF(B450&amp;""="","",IF(ISNA(MATCH(B450&amp;"",'الحجوزات'!$A$6:$A$1005,0)),"رقم غير موجود",IF(NOT(ISNUMBER(A450)),"بدون تاريخ","")))</f>
        <v/>
      </c>
    </row>
    <row r="451">
      <c r="A451" s="13" t="n"/>
      <c r="B451" s="5" t="n"/>
      <c r="C451" s="17" t="n"/>
      <c r="D451" s="5" t="n"/>
      <c r="E451" s="5" t="n"/>
      <c r="F451" s="6">
        <f>IF(B451&amp;""="","",IFERROR(INDEX('الحجوزات'!$C$6:$C$1005,MATCH(B451&amp;"",'الحجوزات'!$A$6:$A$1005,0))&amp;"",""))</f>
        <v/>
      </c>
      <c r="G451" s="6">
        <f>IF(B451&amp;""="","",IF(ISNA(MATCH(B451&amp;"",'الحجوزات'!$A$6:$A$1005,0)),"رقم غير موجود",IF(NOT(ISNUMBER(A451)),"بدون تاريخ","")))</f>
        <v/>
      </c>
    </row>
    <row r="452">
      <c r="A452" s="13" t="n"/>
      <c r="B452" s="5" t="n"/>
      <c r="C452" s="17" t="n"/>
      <c r="D452" s="5" t="n"/>
      <c r="E452" s="5" t="n"/>
      <c r="F452" s="6">
        <f>IF(B452&amp;""="","",IFERROR(INDEX('الحجوزات'!$C$6:$C$1005,MATCH(B452&amp;"",'الحجوزات'!$A$6:$A$1005,0))&amp;"",""))</f>
        <v/>
      </c>
      <c r="G452" s="6">
        <f>IF(B452&amp;""="","",IF(ISNA(MATCH(B452&amp;"",'الحجوزات'!$A$6:$A$1005,0)),"رقم غير موجود",IF(NOT(ISNUMBER(A452)),"بدون تاريخ","")))</f>
        <v/>
      </c>
    </row>
    <row r="453">
      <c r="A453" s="13" t="n"/>
      <c r="B453" s="5" t="n"/>
      <c r="C453" s="17" t="n"/>
      <c r="D453" s="5" t="n"/>
      <c r="E453" s="5" t="n"/>
      <c r="F453" s="6">
        <f>IF(B453&amp;""="","",IFERROR(INDEX('الحجوزات'!$C$6:$C$1005,MATCH(B453&amp;"",'الحجوزات'!$A$6:$A$1005,0))&amp;"",""))</f>
        <v/>
      </c>
      <c r="G453" s="6">
        <f>IF(B453&amp;""="","",IF(ISNA(MATCH(B453&amp;"",'الحجوزات'!$A$6:$A$1005,0)),"رقم غير موجود",IF(NOT(ISNUMBER(A453)),"بدون تاريخ","")))</f>
        <v/>
      </c>
    </row>
    <row r="454">
      <c r="A454" s="13" t="n"/>
      <c r="B454" s="5" t="n"/>
      <c r="C454" s="17" t="n"/>
      <c r="D454" s="5" t="n"/>
      <c r="E454" s="5" t="n"/>
      <c r="F454" s="6">
        <f>IF(B454&amp;""="","",IFERROR(INDEX('الحجوزات'!$C$6:$C$1005,MATCH(B454&amp;"",'الحجوزات'!$A$6:$A$1005,0))&amp;"",""))</f>
        <v/>
      </c>
      <c r="G454" s="6">
        <f>IF(B454&amp;""="","",IF(ISNA(MATCH(B454&amp;"",'الحجوزات'!$A$6:$A$1005,0)),"رقم غير موجود",IF(NOT(ISNUMBER(A454)),"بدون تاريخ","")))</f>
        <v/>
      </c>
    </row>
    <row r="455">
      <c r="A455" s="13" t="n"/>
      <c r="B455" s="5" t="n"/>
      <c r="C455" s="17" t="n"/>
      <c r="D455" s="5" t="n"/>
      <c r="E455" s="5" t="n"/>
      <c r="F455" s="6">
        <f>IF(B455&amp;""="","",IFERROR(INDEX('الحجوزات'!$C$6:$C$1005,MATCH(B455&amp;"",'الحجوزات'!$A$6:$A$1005,0))&amp;"",""))</f>
        <v/>
      </c>
      <c r="G455" s="6">
        <f>IF(B455&amp;""="","",IF(ISNA(MATCH(B455&amp;"",'الحجوزات'!$A$6:$A$1005,0)),"رقم غير موجود",IF(NOT(ISNUMBER(A455)),"بدون تاريخ","")))</f>
        <v/>
      </c>
    </row>
    <row r="456">
      <c r="A456" s="13" t="n"/>
      <c r="B456" s="5" t="n"/>
      <c r="C456" s="17" t="n"/>
      <c r="D456" s="5" t="n"/>
      <c r="E456" s="5" t="n"/>
      <c r="F456" s="6">
        <f>IF(B456&amp;""="","",IFERROR(INDEX('الحجوزات'!$C$6:$C$1005,MATCH(B456&amp;"",'الحجوزات'!$A$6:$A$1005,0))&amp;"",""))</f>
        <v/>
      </c>
      <c r="G456" s="6">
        <f>IF(B456&amp;""="","",IF(ISNA(MATCH(B456&amp;"",'الحجوزات'!$A$6:$A$1005,0)),"رقم غير موجود",IF(NOT(ISNUMBER(A456)),"بدون تاريخ","")))</f>
        <v/>
      </c>
    </row>
    <row r="457">
      <c r="A457" s="13" t="n"/>
      <c r="B457" s="5" t="n"/>
      <c r="C457" s="17" t="n"/>
      <c r="D457" s="5" t="n"/>
      <c r="E457" s="5" t="n"/>
      <c r="F457" s="6">
        <f>IF(B457&amp;""="","",IFERROR(INDEX('الحجوزات'!$C$6:$C$1005,MATCH(B457&amp;"",'الحجوزات'!$A$6:$A$1005,0))&amp;"",""))</f>
        <v/>
      </c>
      <c r="G457" s="6">
        <f>IF(B457&amp;""="","",IF(ISNA(MATCH(B457&amp;"",'الحجوزات'!$A$6:$A$1005,0)),"رقم غير موجود",IF(NOT(ISNUMBER(A457)),"بدون تاريخ","")))</f>
        <v/>
      </c>
    </row>
    <row r="458">
      <c r="A458" s="13" t="n"/>
      <c r="B458" s="5" t="n"/>
      <c r="C458" s="17" t="n"/>
      <c r="D458" s="5" t="n"/>
      <c r="E458" s="5" t="n"/>
      <c r="F458" s="6">
        <f>IF(B458&amp;""="","",IFERROR(INDEX('الحجوزات'!$C$6:$C$1005,MATCH(B458&amp;"",'الحجوزات'!$A$6:$A$1005,0))&amp;"",""))</f>
        <v/>
      </c>
      <c r="G458" s="6">
        <f>IF(B458&amp;""="","",IF(ISNA(MATCH(B458&amp;"",'الحجوزات'!$A$6:$A$1005,0)),"رقم غير موجود",IF(NOT(ISNUMBER(A458)),"بدون تاريخ","")))</f>
        <v/>
      </c>
    </row>
    <row r="459">
      <c r="A459" s="13" t="n"/>
      <c r="B459" s="5" t="n"/>
      <c r="C459" s="17" t="n"/>
      <c r="D459" s="5" t="n"/>
      <c r="E459" s="5" t="n"/>
      <c r="F459" s="6">
        <f>IF(B459&amp;""="","",IFERROR(INDEX('الحجوزات'!$C$6:$C$1005,MATCH(B459&amp;"",'الحجوزات'!$A$6:$A$1005,0))&amp;"",""))</f>
        <v/>
      </c>
      <c r="G459" s="6">
        <f>IF(B459&amp;""="","",IF(ISNA(MATCH(B459&amp;"",'الحجوزات'!$A$6:$A$1005,0)),"رقم غير موجود",IF(NOT(ISNUMBER(A459)),"بدون تاريخ","")))</f>
        <v/>
      </c>
    </row>
    <row r="460">
      <c r="A460" s="13" t="n"/>
      <c r="B460" s="5" t="n"/>
      <c r="C460" s="17" t="n"/>
      <c r="D460" s="5" t="n"/>
      <c r="E460" s="5" t="n"/>
      <c r="F460" s="6">
        <f>IF(B460&amp;""="","",IFERROR(INDEX('الحجوزات'!$C$6:$C$1005,MATCH(B460&amp;"",'الحجوزات'!$A$6:$A$1005,0))&amp;"",""))</f>
        <v/>
      </c>
      <c r="G460" s="6">
        <f>IF(B460&amp;""="","",IF(ISNA(MATCH(B460&amp;"",'الحجوزات'!$A$6:$A$1005,0)),"رقم غير موجود",IF(NOT(ISNUMBER(A460)),"بدون تاريخ","")))</f>
        <v/>
      </c>
    </row>
    <row r="461">
      <c r="A461" s="13" t="n"/>
      <c r="B461" s="5" t="n"/>
      <c r="C461" s="17" t="n"/>
      <c r="D461" s="5" t="n"/>
      <c r="E461" s="5" t="n"/>
      <c r="F461" s="6">
        <f>IF(B461&amp;""="","",IFERROR(INDEX('الحجوزات'!$C$6:$C$1005,MATCH(B461&amp;"",'الحجوزات'!$A$6:$A$1005,0))&amp;"",""))</f>
        <v/>
      </c>
      <c r="G461" s="6">
        <f>IF(B461&amp;""="","",IF(ISNA(MATCH(B461&amp;"",'الحجوزات'!$A$6:$A$1005,0)),"رقم غير موجود",IF(NOT(ISNUMBER(A461)),"بدون تاريخ","")))</f>
        <v/>
      </c>
    </row>
    <row r="462">
      <c r="A462" s="13" t="n"/>
      <c r="B462" s="5" t="n"/>
      <c r="C462" s="17" t="n"/>
      <c r="D462" s="5" t="n"/>
      <c r="E462" s="5" t="n"/>
      <c r="F462" s="6">
        <f>IF(B462&amp;""="","",IFERROR(INDEX('الحجوزات'!$C$6:$C$1005,MATCH(B462&amp;"",'الحجوزات'!$A$6:$A$1005,0))&amp;"",""))</f>
        <v/>
      </c>
      <c r="G462" s="6">
        <f>IF(B462&amp;""="","",IF(ISNA(MATCH(B462&amp;"",'الحجوزات'!$A$6:$A$1005,0)),"رقم غير موجود",IF(NOT(ISNUMBER(A462)),"بدون تاريخ","")))</f>
        <v/>
      </c>
    </row>
    <row r="463">
      <c r="A463" s="13" t="n"/>
      <c r="B463" s="5" t="n"/>
      <c r="C463" s="17" t="n"/>
      <c r="D463" s="5" t="n"/>
      <c r="E463" s="5" t="n"/>
      <c r="F463" s="6">
        <f>IF(B463&amp;""="","",IFERROR(INDEX('الحجوزات'!$C$6:$C$1005,MATCH(B463&amp;"",'الحجوزات'!$A$6:$A$1005,0))&amp;"",""))</f>
        <v/>
      </c>
      <c r="G463" s="6">
        <f>IF(B463&amp;""="","",IF(ISNA(MATCH(B463&amp;"",'الحجوزات'!$A$6:$A$1005,0)),"رقم غير موجود",IF(NOT(ISNUMBER(A463)),"بدون تاريخ","")))</f>
        <v/>
      </c>
    </row>
    <row r="464">
      <c r="A464" s="13" t="n"/>
      <c r="B464" s="5" t="n"/>
      <c r="C464" s="17" t="n"/>
      <c r="D464" s="5" t="n"/>
      <c r="E464" s="5" t="n"/>
      <c r="F464" s="6">
        <f>IF(B464&amp;""="","",IFERROR(INDEX('الحجوزات'!$C$6:$C$1005,MATCH(B464&amp;"",'الحجوزات'!$A$6:$A$1005,0))&amp;"",""))</f>
        <v/>
      </c>
      <c r="G464" s="6">
        <f>IF(B464&amp;""="","",IF(ISNA(MATCH(B464&amp;"",'الحجوزات'!$A$6:$A$1005,0)),"رقم غير موجود",IF(NOT(ISNUMBER(A464)),"بدون تاريخ","")))</f>
        <v/>
      </c>
    </row>
    <row r="465">
      <c r="A465" s="13" t="n"/>
      <c r="B465" s="5" t="n"/>
      <c r="C465" s="17" t="n"/>
      <c r="D465" s="5" t="n"/>
      <c r="E465" s="5" t="n"/>
      <c r="F465" s="6">
        <f>IF(B465&amp;""="","",IFERROR(INDEX('الحجوزات'!$C$6:$C$1005,MATCH(B465&amp;"",'الحجوزات'!$A$6:$A$1005,0))&amp;"",""))</f>
        <v/>
      </c>
      <c r="G465" s="6">
        <f>IF(B465&amp;""="","",IF(ISNA(MATCH(B465&amp;"",'الحجوزات'!$A$6:$A$1005,0)),"رقم غير موجود",IF(NOT(ISNUMBER(A465)),"بدون تاريخ","")))</f>
        <v/>
      </c>
    </row>
    <row r="466">
      <c r="A466" s="13" t="n"/>
      <c r="B466" s="5" t="n"/>
      <c r="C466" s="17" t="n"/>
      <c r="D466" s="5" t="n"/>
      <c r="E466" s="5" t="n"/>
      <c r="F466" s="6">
        <f>IF(B466&amp;""="","",IFERROR(INDEX('الحجوزات'!$C$6:$C$1005,MATCH(B466&amp;"",'الحجوزات'!$A$6:$A$1005,0))&amp;"",""))</f>
        <v/>
      </c>
      <c r="G466" s="6">
        <f>IF(B466&amp;""="","",IF(ISNA(MATCH(B466&amp;"",'الحجوزات'!$A$6:$A$1005,0)),"رقم غير موجود",IF(NOT(ISNUMBER(A466)),"بدون تاريخ","")))</f>
        <v/>
      </c>
    </row>
    <row r="467">
      <c r="A467" s="13" t="n"/>
      <c r="B467" s="5" t="n"/>
      <c r="C467" s="17" t="n"/>
      <c r="D467" s="5" t="n"/>
      <c r="E467" s="5" t="n"/>
      <c r="F467" s="6">
        <f>IF(B467&amp;""="","",IFERROR(INDEX('الحجوزات'!$C$6:$C$1005,MATCH(B467&amp;"",'الحجوزات'!$A$6:$A$1005,0))&amp;"",""))</f>
        <v/>
      </c>
      <c r="G467" s="6">
        <f>IF(B467&amp;""="","",IF(ISNA(MATCH(B467&amp;"",'الحجوزات'!$A$6:$A$1005,0)),"رقم غير موجود",IF(NOT(ISNUMBER(A467)),"بدون تاريخ","")))</f>
        <v/>
      </c>
    </row>
    <row r="468">
      <c r="A468" s="13" t="n"/>
      <c r="B468" s="5" t="n"/>
      <c r="C468" s="17" t="n"/>
      <c r="D468" s="5" t="n"/>
      <c r="E468" s="5" t="n"/>
      <c r="F468" s="6">
        <f>IF(B468&amp;""="","",IFERROR(INDEX('الحجوزات'!$C$6:$C$1005,MATCH(B468&amp;"",'الحجوزات'!$A$6:$A$1005,0))&amp;"",""))</f>
        <v/>
      </c>
      <c r="G468" s="6">
        <f>IF(B468&amp;""="","",IF(ISNA(MATCH(B468&amp;"",'الحجوزات'!$A$6:$A$1005,0)),"رقم غير موجود",IF(NOT(ISNUMBER(A468)),"بدون تاريخ","")))</f>
        <v/>
      </c>
    </row>
    <row r="469">
      <c r="A469" s="13" t="n"/>
      <c r="B469" s="5" t="n"/>
      <c r="C469" s="17" t="n"/>
      <c r="D469" s="5" t="n"/>
      <c r="E469" s="5" t="n"/>
      <c r="F469" s="6">
        <f>IF(B469&amp;""="","",IFERROR(INDEX('الحجوزات'!$C$6:$C$1005,MATCH(B469&amp;"",'الحجوزات'!$A$6:$A$1005,0))&amp;"",""))</f>
        <v/>
      </c>
      <c r="G469" s="6">
        <f>IF(B469&amp;""="","",IF(ISNA(MATCH(B469&amp;"",'الحجوزات'!$A$6:$A$1005,0)),"رقم غير موجود",IF(NOT(ISNUMBER(A469)),"بدون تاريخ","")))</f>
        <v/>
      </c>
    </row>
    <row r="470">
      <c r="A470" s="13" t="n"/>
      <c r="B470" s="5" t="n"/>
      <c r="C470" s="17" t="n"/>
      <c r="D470" s="5" t="n"/>
      <c r="E470" s="5" t="n"/>
      <c r="F470" s="6">
        <f>IF(B470&amp;""="","",IFERROR(INDEX('الحجوزات'!$C$6:$C$1005,MATCH(B470&amp;"",'الحجوزات'!$A$6:$A$1005,0))&amp;"",""))</f>
        <v/>
      </c>
      <c r="G470" s="6">
        <f>IF(B470&amp;""="","",IF(ISNA(MATCH(B470&amp;"",'الحجوزات'!$A$6:$A$1005,0)),"رقم غير موجود",IF(NOT(ISNUMBER(A470)),"بدون تاريخ","")))</f>
        <v/>
      </c>
    </row>
    <row r="471">
      <c r="A471" s="13" t="n"/>
      <c r="B471" s="5" t="n"/>
      <c r="C471" s="17" t="n"/>
      <c r="D471" s="5" t="n"/>
      <c r="E471" s="5" t="n"/>
      <c r="F471" s="6">
        <f>IF(B471&amp;""="","",IFERROR(INDEX('الحجوزات'!$C$6:$C$1005,MATCH(B471&amp;"",'الحجوزات'!$A$6:$A$1005,0))&amp;"",""))</f>
        <v/>
      </c>
      <c r="G471" s="6">
        <f>IF(B471&amp;""="","",IF(ISNA(MATCH(B471&amp;"",'الحجوزات'!$A$6:$A$1005,0)),"رقم غير موجود",IF(NOT(ISNUMBER(A471)),"بدون تاريخ","")))</f>
        <v/>
      </c>
    </row>
    <row r="472">
      <c r="A472" s="13" t="n"/>
      <c r="B472" s="5" t="n"/>
      <c r="C472" s="17" t="n"/>
      <c r="D472" s="5" t="n"/>
      <c r="E472" s="5" t="n"/>
      <c r="F472" s="6">
        <f>IF(B472&amp;""="","",IFERROR(INDEX('الحجوزات'!$C$6:$C$1005,MATCH(B472&amp;"",'الحجوزات'!$A$6:$A$1005,0))&amp;"",""))</f>
        <v/>
      </c>
      <c r="G472" s="6">
        <f>IF(B472&amp;""="","",IF(ISNA(MATCH(B472&amp;"",'الحجوزات'!$A$6:$A$1005,0)),"رقم غير موجود",IF(NOT(ISNUMBER(A472)),"بدون تاريخ","")))</f>
        <v/>
      </c>
    </row>
    <row r="473">
      <c r="A473" s="13" t="n"/>
      <c r="B473" s="5" t="n"/>
      <c r="C473" s="17" t="n"/>
      <c r="D473" s="5" t="n"/>
      <c r="E473" s="5" t="n"/>
      <c r="F473" s="6">
        <f>IF(B473&amp;""="","",IFERROR(INDEX('الحجوزات'!$C$6:$C$1005,MATCH(B473&amp;"",'الحجوزات'!$A$6:$A$1005,0))&amp;"",""))</f>
        <v/>
      </c>
      <c r="G473" s="6">
        <f>IF(B473&amp;""="","",IF(ISNA(MATCH(B473&amp;"",'الحجوزات'!$A$6:$A$1005,0)),"رقم غير موجود",IF(NOT(ISNUMBER(A473)),"بدون تاريخ","")))</f>
        <v/>
      </c>
    </row>
    <row r="474">
      <c r="A474" s="13" t="n"/>
      <c r="B474" s="5" t="n"/>
      <c r="C474" s="17" t="n"/>
      <c r="D474" s="5" t="n"/>
      <c r="E474" s="5" t="n"/>
      <c r="F474" s="6">
        <f>IF(B474&amp;""="","",IFERROR(INDEX('الحجوزات'!$C$6:$C$1005,MATCH(B474&amp;"",'الحجوزات'!$A$6:$A$1005,0))&amp;"",""))</f>
        <v/>
      </c>
      <c r="G474" s="6">
        <f>IF(B474&amp;""="","",IF(ISNA(MATCH(B474&amp;"",'الحجوزات'!$A$6:$A$1005,0)),"رقم غير موجود",IF(NOT(ISNUMBER(A474)),"بدون تاريخ","")))</f>
        <v/>
      </c>
    </row>
    <row r="475">
      <c r="A475" s="13" t="n"/>
      <c r="B475" s="5" t="n"/>
      <c r="C475" s="17" t="n"/>
      <c r="D475" s="5" t="n"/>
      <c r="E475" s="5" t="n"/>
      <c r="F475" s="6">
        <f>IF(B475&amp;""="","",IFERROR(INDEX('الحجوزات'!$C$6:$C$1005,MATCH(B475&amp;"",'الحجوزات'!$A$6:$A$1005,0))&amp;"",""))</f>
        <v/>
      </c>
      <c r="G475" s="6">
        <f>IF(B475&amp;""="","",IF(ISNA(MATCH(B475&amp;"",'الحجوزات'!$A$6:$A$1005,0)),"رقم غير موجود",IF(NOT(ISNUMBER(A475)),"بدون تاريخ","")))</f>
        <v/>
      </c>
    </row>
    <row r="476">
      <c r="A476" s="13" t="n"/>
      <c r="B476" s="5" t="n"/>
      <c r="C476" s="17" t="n"/>
      <c r="D476" s="5" t="n"/>
      <c r="E476" s="5" t="n"/>
      <c r="F476" s="6">
        <f>IF(B476&amp;""="","",IFERROR(INDEX('الحجوزات'!$C$6:$C$1005,MATCH(B476&amp;"",'الحجوزات'!$A$6:$A$1005,0))&amp;"",""))</f>
        <v/>
      </c>
      <c r="G476" s="6">
        <f>IF(B476&amp;""="","",IF(ISNA(MATCH(B476&amp;"",'الحجوزات'!$A$6:$A$1005,0)),"رقم غير موجود",IF(NOT(ISNUMBER(A476)),"بدون تاريخ","")))</f>
        <v/>
      </c>
    </row>
    <row r="477">
      <c r="A477" s="13" t="n"/>
      <c r="B477" s="5" t="n"/>
      <c r="C477" s="17" t="n"/>
      <c r="D477" s="5" t="n"/>
      <c r="E477" s="5" t="n"/>
      <c r="F477" s="6">
        <f>IF(B477&amp;""="","",IFERROR(INDEX('الحجوزات'!$C$6:$C$1005,MATCH(B477&amp;"",'الحجوزات'!$A$6:$A$1005,0))&amp;"",""))</f>
        <v/>
      </c>
      <c r="G477" s="6">
        <f>IF(B477&amp;""="","",IF(ISNA(MATCH(B477&amp;"",'الحجوزات'!$A$6:$A$1005,0)),"رقم غير موجود",IF(NOT(ISNUMBER(A477)),"بدون تاريخ","")))</f>
        <v/>
      </c>
    </row>
    <row r="478">
      <c r="A478" s="13" t="n"/>
      <c r="B478" s="5" t="n"/>
      <c r="C478" s="17" t="n"/>
      <c r="D478" s="5" t="n"/>
      <c r="E478" s="5" t="n"/>
      <c r="F478" s="6">
        <f>IF(B478&amp;""="","",IFERROR(INDEX('الحجوزات'!$C$6:$C$1005,MATCH(B478&amp;"",'الحجوزات'!$A$6:$A$1005,0))&amp;"",""))</f>
        <v/>
      </c>
      <c r="G478" s="6">
        <f>IF(B478&amp;""="","",IF(ISNA(MATCH(B478&amp;"",'الحجوزات'!$A$6:$A$1005,0)),"رقم غير موجود",IF(NOT(ISNUMBER(A478)),"بدون تاريخ","")))</f>
        <v/>
      </c>
    </row>
    <row r="479">
      <c r="A479" s="13" t="n"/>
      <c r="B479" s="5" t="n"/>
      <c r="C479" s="17" t="n"/>
      <c r="D479" s="5" t="n"/>
      <c r="E479" s="5" t="n"/>
      <c r="F479" s="6">
        <f>IF(B479&amp;""="","",IFERROR(INDEX('الحجوزات'!$C$6:$C$1005,MATCH(B479&amp;"",'الحجوزات'!$A$6:$A$1005,0))&amp;"",""))</f>
        <v/>
      </c>
      <c r="G479" s="6">
        <f>IF(B479&amp;""="","",IF(ISNA(MATCH(B479&amp;"",'الحجوزات'!$A$6:$A$1005,0)),"رقم غير موجود",IF(NOT(ISNUMBER(A479)),"بدون تاريخ","")))</f>
        <v/>
      </c>
    </row>
    <row r="480">
      <c r="A480" s="13" t="n"/>
      <c r="B480" s="5" t="n"/>
      <c r="C480" s="17" t="n"/>
      <c r="D480" s="5" t="n"/>
      <c r="E480" s="5" t="n"/>
      <c r="F480" s="6">
        <f>IF(B480&amp;""="","",IFERROR(INDEX('الحجوزات'!$C$6:$C$1005,MATCH(B480&amp;"",'الحجوزات'!$A$6:$A$1005,0))&amp;"",""))</f>
        <v/>
      </c>
      <c r="G480" s="6">
        <f>IF(B480&amp;""="","",IF(ISNA(MATCH(B480&amp;"",'الحجوزات'!$A$6:$A$1005,0)),"رقم غير موجود",IF(NOT(ISNUMBER(A480)),"بدون تاريخ","")))</f>
        <v/>
      </c>
    </row>
    <row r="481">
      <c r="A481" s="13" t="n"/>
      <c r="B481" s="5" t="n"/>
      <c r="C481" s="17" t="n"/>
      <c r="D481" s="5" t="n"/>
      <c r="E481" s="5" t="n"/>
      <c r="F481" s="6">
        <f>IF(B481&amp;""="","",IFERROR(INDEX('الحجوزات'!$C$6:$C$1005,MATCH(B481&amp;"",'الحجوزات'!$A$6:$A$1005,0))&amp;"",""))</f>
        <v/>
      </c>
      <c r="G481" s="6">
        <f>IF(B481&amp;""="","",IF(ISNA(MATCH(B481&amp;"",'الحجوزات'!$A$6:$A$1005,0)),"رقم غير موجود",IF(NOT(ISNUMBER(A481)),"بدون تاريخ","")))</f>
        <v/>
      </c>
    </row>
    <row r="482">
      <c r="A482" s="13" t="n"/>
      <c r="B482" s="5" t="n"/>
      <c r="C482" s="17" t="n"/>
      <c r="D482" s="5" t="n"/>
      <c r="E482" s="5" t="n"/>
      <c r="F482" s="6">
        <f>IF(B482&amp;""="","",IFERROR(INDEX('الحجوزات'!$C$6:$C$1005,MATCH(B482&amp;"",'الحجوزات'!$A$6:$A$1005,0))&amp;"",""))</f>
        <v/>
      </c>
      <c r="G482" s="6">
        <f>IF(B482&amp;""="","",IF(ISNA(MATCH(B482&amp;"",'الحجوزات'!$A$6:$A$1005,0)),"رقم غير موجود",IF(NOT(ISNUMBER(A482)),"بدون تاريخ","")))</f>
        <v/>
      </c>
    </row>
    <row r="483">
      <c r="A483" s="13" t="n"/>
      <c r="B483" s="5" t="n"/>
      <c r="C483" s="17" t="n"/>
      <c r="D483" s="5" t="n"/>
      <c r="E483" s="5" t="n"/>
      <c r="F483" s="6">
        <f>IF(B483&amp;""="","",IFERROR(INDEX('الحجوزات'!$C$6:$C$1005,MATCH(B483&amp;"",'الحجوزات'!$A$6:$A$1005,0))&amp;"",""))</f>
        <v/>
      </c>
      <c r="G483" s="6">
        <f>IF(B483&amp;""="","",IF(ISNA(MATCH(B483&amp;"",'الحجوزات'!$A$6:$A$1005,0)),"رقم غير موجود",IF(NOT(ISNUMBER(A483)),"بدون تاريخ","")))</f>
        <v/>
      </c>
    </row>
    <row r="484">
      <c r="A484" s="13" t="n"/>
      <c r="B484" s="5" t="n"/>
      <c r="C484" s="17" t="n"/>
      <c r="D484" s="5" t="n"/>
      <c r="E484" s="5" t="n"/>
      <c r="F484" s="6">
        <f>IF(B484&amp;""="","",IFERROR(INDEX('الحجوزات'!$C$6:$C$1005,MATCH(B484&amp;"",'الحجوزات'!$A$6:$A$1005,0))&amp;"",""))</f>
        <v/>
      </c>
      <c r="G484" s="6">
        <f>IF(B484&amp;""="","",IF(ISNA(MATCH(B484&amp;"",'الحجوزات'!$A$6:$A$1005,0)),"رقم غير موجود",IF(NOT(ISNUMBER(A484)),"بدون تاريخ","")))</f>
        <v/>
      </c>
    </row>
    <row r="485">
      <c r="A485" s="13" t="n"/>
      <c r="B485" s="5" t="n"/>
      <c r="C485" s="17" t="n"/>
      <c r="D485" s="5" t="n"/>
      <c r="E485" s="5" t="n"/>
      <c r="F485" s="6">
        <f>IF(B485&amp;""="","",IFERROR(INDEX('الحجوزات'!$C$6:$C$1005,MATCH(B485&amp;"",'الحجوزات'!$A$6:$A$1005,0))&amp;"",""))</f>
        <v/>
      </c>
      <c r="G485" s="6">
        <f>IF(B485&amp;""="","",IF(ISNA(MATCH(B485&amp;"",'الحجوزات'!$A$6:$A$1005,0)),"رقم غير موجود",IF(NOT(ISNUMBER(A485)),"بدون تاريخ","")))</f>
        <v/>
      </c>
    </row>
    <row r="486">
      <c r="A486" s="13" t="n"/>
      <c r="B486" s="5" t="n"/>
      <c r="C486" s="17" t="n"/>
      <c r="D486" s="5" t="n"/>
      <c r="E486" s="5" t="n"/>
      <c r="F486" s="6">
        <f>IF(B486&amp;""="","",IFERROR(INDEX('الحجوزات'!$C$6:$C$1005,MATCH(B486&amp;"",'الحجوزات'!$A$6:$A$1005,0))&amp;"",""))</f>
        <v/>
      </c>
      <c r="G486" s="6">
        <f>IF(B486&amp;""="","",IF(ISNA(MATCH(B486&amp;"",'الحجوزات'!$A$6:$A$1005,0)),"رقم غير موجود",IF(NOT(ISNUMBER(A486)),"بدون تاريخ","")))</f>
        <v/>
      </c>
    </row>
    <row r="487">
      <c r="A487" s="13" t="n"/>
      <c r="B487" s="5" t="n"/>
      <c r="C487" s="17" t="n"/>
      <c r="D487" s="5" t="n"/>
      <c r="E487" s="5" t="n"/>
      <c r="F487" s="6">
        <f>IF(B487&amp;""="","",IFERROR(INDEX('الحجوزات'!$C$6:$C$1005,MATCH(B487&amp;"",'الحجوزات'!$A$6:$A$1005,0))&amp;"",""))</f>
        <v/>
      </c>
      <c r="G487" s="6">
        <f>IF(B487&amp;""="","",IF(ISNA(MATCH(B487&amp;"",'الحجوزات'!$A$6:$A$1005,0)),"رقم غير موجود",IF(NOT(ISNUMBER(A487)),"بدون تاريخ","")))</f>
        <v/>
      </c>
    </row>
    <row r="488">
      <c r="A488" s="13" t="n"/>
      <c r="B488" s="5" t="n"/>
      <c r="C488" s="17" t="n"/>
      <c r="D488" s="5" t="n"/>
      <c r="E488" s="5" t="n"/>
      <c r="F488" s="6">
        <f>IF(B488&amp;""="","",IFERROR(INDEX('الحجوزات'!$C$6:$C$1005,MATCH(B488&amp;"",'الحجوزات'!$A$6:$A$1005,0))&amp;"",""))</f>
        <v/>
      </c>
      <c r="G488" s="6">
        <f>IF(B488&amp;""="","",IF(ISNA(MATCH(B488&amp;"",'الحجوزات'!$A$6:$A$1005,0)),"رقم غير موجود",IF(NOT(ISNUMBER(A488)),"بدون تاريخ","")))</f>
        <v/>
      </c>
    </row>
    <row r="489">
      <c r="A489" s="13" t="n"/>
      <c r="B489" s="5" t="n"/>
      <c r="C489" s="17" t="n"/>
      <c r="D489" s="5" t="n"/>
      <c r="E489" s="5" t="n"/>
      <c r="F489" s="6">
        <f>IF(B489&amp;""="","",IFERROR(INDEX('الحجوزات'!$C$6:$C$1005,MATCH(B489&amp;"",'الحجوزات'!$A$6:$A$1005,0))&amp;"",""))</f>
        <v/>
      </c>
      <c r="G489" s="6">
        <f>IF(B489&amp;""="","",IF(ISNA(MATCH(B489&amp;"",'الحجوزات'!$A$6:$A$1005,0)),"رقم غير موجود",IF(NOT(ISNUMBER(A489)),"بدون تاريخ","")))</f>
        <v/>
      </c>
    </row>
    <row r="490">
      <c r="A490" s="13" t="n"/>
      <c r="B490" s="5" t="n"/>
      <c r="C490" s="17" t="n"/>
      <c r="D490" s="5" t="n"/>
      <c r="E490" s="5" t="n"/>
      <c r="F490" s="6">
        <f>IF(B490&amp;""="","",IFERROR(INDEX('الحجوزات'!$C$6:$C$1005,MATCH(B490&amp;"",'الحجوزات'!$A$6:$A$1005,0))&amp;"",""))</f>
        <v/>
      </c>
      <c r="G490" s="6">
        <f>IF(B490&amp;""="","",IF(ISNA(MATCH(B490&amp;"",'الحجوزات'!$A$6:$A$1005,0)),"رقم غير موجود",IF(NOT(ISNUMBER(A490)),"بدون تاريخ","")))</f>
        <v/>
      </c>
    </row>
    <row r="491">
      <c r="A491" s="13" t="n"/>
      <c r="B491" s="5" t="n"/>
      <c r="C491" s="17" t="n"/>
      <c r="D491" s="5" t="n"/>
      <c r="E491" s="5" t="n"/>
      <c r="F491" s="6">
        <f>IF(B491&amp;""="","",IFERROR(INDEX('الحجوزات'!$C$6:$C$1005,MATCH(B491&amp;"",'الحجوزات'!$A$6:$A$1005,0))&amp;"",""))</f>
        <v/>
      </c>
      <c r="G491" s="6">
        <f>IF(B491&amp;""="","",IF(ISNA(MATCH(B491&amp;"",'الحجوزات'!$A$6:$A$1005,0)),"رقم غير موجود",IF(NOT(ISNUMBER(A491)),"بدون تاريخ","")))</f>
        <v/>
      </c>
    </row>
    <row r="492">
      <c r="A492" s="13" t="n"/>
      <c r="B492" s="5" t="n"/>
      <c r="C492" s="17" t="n"/>
      <c r="D492" s="5" t="n"/>
      <c r="E492" s="5" t="n"/>
      <c r="F492" s="6">
        <f>IF(B492&amp;""="","",IFERROR(INDEX('الحجوزات'!$C$6:$C$1005,MATCH(B492&amp;"",'الحجوزات'!$A$6:$A$1005,0))&amp;"",""))</f>
        <v/>
      </c>
      <c r="G492" s="6">
        <f>IF(B492&amp;""="","",IF(ISNA(MATCH(B492&amp;"",'الحجوزات'!$A$6:$A$1005,0)),"رقم غير موجود",IF(NOT(ISNUMBER(A492)),"بدون تاريخ","")))</f>
        <v/>
      </c>
    </row>
    <row r="493">
      <c r="A493" s="13" t="n"/>
      <c r="B493" s="5" t="n"/>
      <c r="C493" s="17" t="n"/>
      <c r="D493" s="5" t="n"/>
      <c r="E493" s="5" t="n"/>
      <c r="F493" s="6">
        <f>IF(B493&amp;""="","",IFERROR(INDEX('الحجوزات'!$C$6:$C$1005,MATCH(B493&amp;"",'الحجوزات'!$A$6:$A$1005,0))&amp;"",""))</f>
        <v/>
      </c>
      <c r="G493" s="6">
        <f>IF(B493&amp;""="","",IF(ISNA(MATCH(B493&amp;"",'الحجوزات'!$A$6:$A$1005,0)),"رقم غير موجود",IF(NOT(ISNUMBER(A493)),"بدون تاريخ","")))</f>
        <v/>
      </c>
    </row>
    <row r="494">
      <c r="A494" s="13" t="n"/>
      <c r="B494" s="5" t="n"/>
      <c r="C494" s="17" t="n"/>
      <c r="D494" s="5" t="n"/>
      <c r="E494" s="5" t="n"/>
      <c r="F494" s="6">
        <f>IF(B494&amp;""="","",IFERROR(INDEX('الحجوزات'!$C$6:$C$1005,MATCH(B494&amp;"",'الحجوزات'!$A$6:$A$1005,0))&amp;"",""))</f>
        <v/>
      </c>
      <c r="G494" s="6">
        <f>IF(B494&amp;""="","",IF(ISNA(MATCH(B494&amp;"",'الحجوزات'!$A$6:$A$1005,0)),"رقم غير موجود",IF(NOT(ISNUMBER(A494)),"بدون تاريخ","")))</f>
        <v/>
      </c>
    </row>
    <row r="495">
      <c r="A495" s="13" t="n"/>
      <c r="B495" s="5" t="n"/>
      <c r="C495" s="17" t="n"/>
      <c r="D495" s="5" t="n"/>
      <c r="E495" s="5" t="n"/>
      <c r="F495" s="6">
        <f>IF(B495&amp;""="","",IFERROR(INDEX('الحجوزات'!$C$6:$C$1005,MATCH(B495&amp;"",'الحجوزات'!$A$6:$A$1005,0))&amp;"",""))</f>
        <v/>
      </c>
      <c r="G495" s="6">
        <f>IF(B495&amp;""="","",IF(ISNA(MATCH(B495&amp;"",'الحجوزات'!$A$6:$A$1005,0)),"رقم غير موجود",IF(NOT(ISNUMBER(A495)),"بدون تاريخ","")))</f>
        <v/>
      </c>
    </row>
    <row r="496">
      <c r="A496" s="13" t="n"/>
      <c r="B496" s="5" t="n"/>
      <c r="C496" s="17" t="n"/>
      <c r="D496" s="5" t="n"/>
      <c r="E496" s="5" t="n"/>
      <c r="F496" s="6">
        <f>IF(B496&amp;""="","",IFERROR(INDEX('الحجوزات'!$C$6:$C$1005,MATCH(B496&amp;"",'الحجوزات'!$A$6:$A$1005,0))&amp;"",""))</f>
        <v/>
      </c>
      <c r="G496" s="6">
        <f>IF(B496&amp;""="","",IF(ISNA(MATCH(B496&amp;"",'الحجوزات'!$A$6:$A$1005,0)),"رقم غير موجود",IF(NOT(ISNUMBER(A496)),"بدون تاريخ","")))</f>
        <v/>
      </c>
    </row>
    <row r="497">
      <c r="A497" s="13" t="n"/>
      <c r="B497" s="5" t="n"/>
      <c r="C497" s="17" t="n"/>
      <c r="D497" s="5" t="n"/>
      <c r="E497" s="5" t="n"/>
      <c r="F497" s="6">
        <f>IF(B497&amp;""="","",IFERROR(INDEX('الحجوزات'!$C$6:$C$1005,MATCH(B497&amp;"",'الحجوزات'!$A$6:$A$1005,0))&amp;"",""))</f>
        <v/>
      </c>
      <c r="G497" s="6">
        <f>IF(B497&amp;""="","",IF(ISNA(MATCH(B497&amp;"",'الحجوزات'!$A$6:$A$1005,0)),"رقم غير موجود",IF(NOT(ISNUMBER(A497)),"بدون تاريخ","")))</f>
        <v/>
      </c>
    </row>
    <row r="498">
      <c r="A498" s="13" t="n"/>
      <c r="B498" s="5" t="n"/>
      <c r="C498" s="17" t="n"/>
      <c r="D498" s="5" t="n"/>
      <c r="E498" s="5" t="n"/>
      <c r="F498" s="6">
        <f>IF(B498&amp;""="","",IFERROR(INDEX('الحجوزات'!$C$6:$C$1005,MATCH(B498&amp;"",'الحجوزات'!$A$6:$A$1005,0))&amp;"",""))</f>
        <v/>
      </c>
      <c r="G498" s="6">
        <f>IF(B498&amp;""="","",IF(ISNA(MATCH(B498&amp;"",'الحجوزات'!$A$6:$A$1005,0)),"رقم غير موجود",IF(NOT(ISNUMBER(A498)),"بدون تاريخ","")))</f>
        <v/>
      </c>
    </row>
    <row r="499">
      <c r="A499" s="13" t="n"/>
      <c r="B499" s="5" t="n"/>
      <c r="C499" s="17" t="n"/>
      <c r="D499" s="5" t="n"/>
      <c r="E499" s="5" t="n"/>
      <c r="F499" s="6">
        <f>IF(B499&amp;""="","",IFERROR(INDEX('الحجوزات'!$C$6:$C$1005,MATCH(B499&amp;"",'الحجوزات'!$A$6:$A$1005,0))&amp;"",""))</f>
        <v/>
      </c>
      <c r="G499" s="6">
        <f>IF(B499&amp;""="","",IF(ISNA(MATCH(B499&amp;"",'الحجوزات'!$A$6:$A$1005,0)),"رقم غير موجود",IF(NOT(ISNUMBER(A499)),"بدون تاريخ","")))</f>
        <v/>
      </c>
    </row>
    <row r="500">
      <c r="A500" s="13" t="n"/>
      <c r="B500" s="5" t="n"/>
      <c r="C500" s="17" t="n"/>
      <c r="D500" s="5" t="n"/>
      <c r="E500" s="5" t="n"/>
      <c r="F500" s="6">
        <f>IF(B500&amp;""="","",IFERROR(INDEX('الحجوزات'!$C$6:$C$1005,MATCH(B500&amp;"",'الحجوزات'!$A$6:$A$1005,0))&amp;"",""))</f>
        <v/>
      </c>
      <c r="G500" s="6">
        <f>IF(B500&amp;""="","",IF(ISNA(MATCH(B500&amp;"",'الحجوزات'!$A$6:$A$1005,0)),"رقم غير موجود",IF(NOT(ISNUMBER(A500)),"بدون تاريخ","")))</f>
        <v/>
      </c>
    </row>
    <row r="501">
      <c r="A501" s="13" t="n"/>
      <c r="B501" s="5" t="n"/>
      <c r="C501" s="17" t="n"/>
      <c r="D501" s="5" t="n"/>
      <c r="E501" s="5" t="n"/>
      <c r="F501" s="6">
        <f>IF(B501&amp;""="","",IFERROR(INDEX('الحجوزات'!$C$6:$C$1005,MATCH(B501&amp;"",'الحجوزات'!$A$6:$A$1005,0))&amp;"",""))</f>
        <v/>
      </c>
      <c r="G501" s="6">
        <f>IF(B501&amp;""="","",IF(ISNA(MATCH(B501&amp;"",'الحجوزات'!$A$6:$A$1005,0)),"رقم غير موجود",IF(NOT(ISNUMBER(A501)),"بدون تاريخ","")))</f>
        <v/>
      </c>
    </row>
    <row r="502">
      <c r="A502" s="13" t="n"/>
      <c r="B502" s="5" t="n"/>
      <c r="C502" s="17" t="n"/>
      <c r="D502" s="5" t="n"/>
      <c r="E502" s="5" t="n"/>
      <c r="F502" s="6">
        <f>IF(B502&amp;""="","",IFERROR(INDEX('الحجوزات'!$C$6:$C$1005,MATCH(B502&amp;"",'الحجوزات'!$A$6:$A$1005,0))&amp;"",""))</f>
        <v/>
      </c>
      <c r="G502" s="6">
        <f>IF(B502&amp;""="","",IF(ISNA(MATCH(B502&amp;"",'الحجوزات'!$A$6:$A$1005,0)),"رقم غير موجود",IF(NOT(ISNUMBER(A502)),"بدون تاريخ","")))</f>
        <v/>
      </c>
    </row>
    <row r="503">
      <c r="A503" s="13" t="n"/>
      <c r="B503" s="5" t="n"/>
      <c r="C503" s="17" t="n"/>
      <c r="D503" s="5" t="n"/>
      <c r="E503" s="5" t="n"/>
      <c r="F503" s="6">
        <f>IF(B503&amp;""="","",IFERROR(INDEX('الحجوزات'!$C$6:$C$1005,MATCH(B503&amp;"",'الحجوزات'!$A$6:$A$1005,0))&amp;"",""))</f>
        <v/>
      </c>
      <c r="G503" s="6">
        <f>IF(B503&amp;""="","",IF(ISNA(MATCH(B503&amp;"",'الحجوزات'!$A$6:$A$1005,0)),"رقم غير موجود",IF(NOT(ISNUMBER(A503)),"بدون تاريخ","")))</f>
        <v/>
      </c>
    </row>
    <row r="504">
      <c r="A504" s="13" t="n"/>
      <c r="B504" s="5" t="n"/>
      <c r="C504" s="17" t="n"/>
      <c r="D504" s="5" t="n"/>
      <c r="E504" s="5" t="n"/>
      <c r="F504" s="6">
        <f>IF(B504&amp;""="","",IFERROR(INDEX('الحجوزات'!$C$6:$C$1005,MATCH(B504&amp;"",'الحجوزات'!$A$6:$A$1005,0))&amp;"",""))</f>
        <v/>
      </c>
      <c r="G504" s="6">
        <f>IF(B504&amp;""="","",IF(ISNA(MATCH(B504&amp;"",'الحجوزات'!$A$6:$A$1005,0)),"رقم غير موجود",IF(NOT(ISNUMBER(A504)),"بدون تاريخ","")))</f>
        <v/>
      </c>
    </row>
    <row r="505">
      <c r="A505" s="13" t="n"/>
      <c r="B505" s="5" t="n"/>
      <c r="C505" s="17" t="n"/>
      <c r="D505" s="5" t="n"/>
      <c r="E505" s="5" t="n"/>
      <c r="F505" s="6">
        <f>IF(B505&amp;""="","",IFERROR(INDEX('الحجوزات'!$C$6:$C$1005,MATCH(B505&amp;"",'الحجوزات'!$A$6:$A$1005,0))&amp;"",""))</f>
        <v/>
      </c>
      <c r="G505" s="6">
        <f>IF(B505&amp;""="","",IF(ISNA(MATCH(B505&amp;"",'الحجوزات'!$A$6:$A$1005,0)),"رقم غير موجود",IF(NOT(ISNUMBER(A505)),"بدون تاريخ","")))</f>
        <v/>
      </c>
    </row>
    <row r="506">
      <c r="A506" s="13" t="n"/>
      <c r="B506" s="5" t="n"/>
      <c r="C506" s="17" t="n"/>
      <c r="D506" s="5" t="n"/>
      <c r="E506" s="5" t="n"/>
      <c r="F506" s="6">
        <f>IF(B506&amp;""="","",IFERROR(INDEX('الحجوزات'!$C$6:$C$1005,MATCH(B506&amp;"",'الحجوزات'!$A$6:$A$1005,0))&amp;"",""))</f>
        <v/>
      </c>
      <c r="G506" s="6">
        <f>IF(B506&amp;""="","",IF(ISNA(MATCH(B506&amp;"",'الحجوزات'!$A$6:$A$1005,0)),"رقم غير موجود",IF(NOT(ISNUMBER(A506)),"بدون تاريخ","")))</f>
        <v/>
      </c>
    </row>
    <row r="507">
      <c r="A507" s="13" t="n"/>
      <c r="B507" s="5" t="n"/>
      <c r="C507" s="17" t="n"/>
      <c r="D507" s="5" t="n"/>
      <c r="E507" s="5" t="n"/>
      <c r="F507" s="6">
        <f>IF(B507&amp;""="","",IFERROR(INDEX('الحجوزات'!$C$6:$C$1005,MATCH(B507&amp;"",'الحجوزات'!$A$6:$A$1005,0))&amp;"",""))</f>
        <v/>
      </c>
      <c r="G507" s="6">
        <f>IF(B507&amp;""="","",IF(ISNA(MATCH(B507&amp;"",'الحجوزات'!$A$6:$A$1005,0)),"رقم غير موجود",IF(NOT(ISNUMBER(A507)),"بدون تاريخ","")))</f>
        <v/>
      </c>
    </row>
    <row r="508">
      <c r="A508" s="13" t="n"/>
      <c r="B508" s="5" t="n"/>
      <c r="C508" s="17" t="n"/>
      <c r="D508" s="5" t="n"/>
      <c r="E508" s="5" t="n"/>
      <c r="F508" s="6">
        <f>IF(B508&amp;""="","",IFERROR(INDEX('الحجوزات'!$C$6:$C$1005,MATCH(B508&amp;"",'الحجوزات'!$A$6:$A$1005,0))&amp;"",""))</f>
        <v/>
      </c>
      <c r="G508" s="6">
        <f>IF(B508&amp;""="","",IF(ISNA(MATCH(B508&amp;"",'الحجوزات'!$A$6:$A$1005,0)),"رقم غير موجود",IF(NOT(ISNUMBER(A508)),"بدون تاريخ","")))</f>
        <v/>
      </c>
    </row>
    <row r="509">
      <c r="A509" s="13" t="n"/>
      <c r="B509" s="5" t="n"/>
      <c r="C509" s="17" t="n"/>
      <c r="D509" s="5" t="n"/>
      <c r="E509" s="5" t="n"/>
      <c r="F509" s="6">
        <f>IF(B509&amp;""="","",IFERROR(INDEX('الحجوزات'!$C$6:$C$1005,MATCH(B509&amp;"",'الحجوزات'!$A$6:$A$1005,0))&amp;"",""))</f>
        <v/>
      </c>
      <c r="G509" s="6">
        <f>IF(B509&amp;""="","",IF(ISNA(MATCH(B509&amp;"",'الحجوزات'!$A$6:$A$1005,0)),"رقم غير موجود",IF(NOT(ISNUMBER(A509)),"بدون تاريخ","")))</f>
        <v/>
      </c>
    </row>
    <row r="510">
      <c r="A510" s="13" t="n"/>
      <c r="B510" s="5" t="n"/>
      <c r="C510" s="17" t="n"/>
      <c r="D510" s="5" t="n"/>
      <c r="E510" s="5" t="n"/>
      <c r="F510" s="6">
        <f>IF(B510&amp;""="","",IFERROR(INDEX('الحجوزات'!$C$6:$C$1005,MATCH(B510&amp;"",'الحجوزات'!$A$6:$A$1005,0))&amp;"",""))</f>
        <v/>
      </c>
      <c r="G510" s="6">
        <f>IF(B510&amp;""="","",IF(ISNA(MATCH(B510&amp;"",'الحجوزات'!$A$6:$A$1005,0)),"رقم غير موجود",IF(NOT(ISNUMBER(A510)),"بدون تاريخ","")))</f>
        <v/>
      </c>
    </row>
    <row r="511">
      <c r="A511" s="13" t="n"/>
      <c r="B511" s="5" t="n"/>
      <c r="C511" s="17" t="n"/>
      <c r="D511" s="5" t="n"/>
      <c r="E511" s="5" t="n"/>
      <c r="F511" s="6">
        <f>IF(B511&amp;""="","",IFERROR(INDEX('الحجوزات'!$C$6:$C$1005,MATCH(B511&amp;"",'الحجوزات'!$A$6:$A$1005,0))&amp;"",""))</f>
        <v/>
      </c>
      <c r="G511" s="6">
        <f>IF(B511&amp;""="","",IF(ISNA(MATCH(B511&amp;"",'الحجوزات'!$A$6:$A$1005,0)),"رقم غير موجود",IF(NOT(ISNUMBER(A511)),"بدون تاريخ","")))</f>
        <v/>
      </c>
    </row>
    <row r="512">
      <c r="A512" s="13" t="n"/>
      <c r="B512" s="5" t="n"/>
      <c r="C512" s="17" t="n"/>
      <c r="D512" s="5" t="n"/>
      <c r="E512" s="5" t="n"/>
      <c r="F512" s="6">
        <f>IF(B512&amp;""="","",IFERROR(INDEX('الحجوزات'!$C$6:$C$1005,MATCH(B512&amp;"",'الحجوزات'!$A$6:$A$1005,0))&amp;"",""))</f>
        <v/>
      </c>
      <c r="G512" s="6">
        <f>IF(B512&amp;""="","",IF(ISNA(MATCH(B512&amp;"",'الحجوزات'!$A$6:$A$1005,0)),"رقم غير موجود",IF(NOT(ISNUMBER(A512)),"بدون تاريخ","")))</f>
        <v/>
      </c>
    </row>
    <row r="513">
      <c r="A513" s="13" t="n"/>
      <c r="B513" s="5" t="n"/>
      <c r="C513" s="17" t="n"/>
      <c r="D513" s="5" t="n"/>
      <c r="E513" s="5" t="n"/>
      <c r="F513" s="6">
        <f>IF(B513&amp;""="","",IFERROR(INDEX('الحجوزات'!$C$6:$C$1005,MATCH(B513&amp;"",'الحجوزات'!$A$6:$A$1005,0))&amp;"",""))</f>
        <v/>
      </c>
      <c r="G513" s="6">
        <f>IF(B513&amp;""="","",IF(ISNA(MATCH(B513&amp;"",'الحجوزات'!$A$6:$A$1005,0)),"رقم غير موجود",IF(NOT(ISNUMBER(A513)),"بدون تاريخ","")))</f>
        <v/>
      </c>
    </row>
    <row r="514">
      <c r="A514" s="13" t="n"/>
      <c r="B514" s="5" t="n"/>
      <c r="C514" s="17" t="n"/>
      <c r="D514" s="5" t="n"/>
      <c r="E514" s="5" t="n"/>
      <c r="F514" s="6">
        <f>IF(B514&amp;""="","",IFERROR(INDEX('الحجوزات'!$C$6:$C$1005,MATCH(B514&amp;"",'الحجوزات'!$A$6:$A$1005,0))&amp;"",""))</f>
        <v/>
      </c>
      <c r="G514" s="6">
        <f>IF(B514&amp;""="","",IF(ISNA(MATCH(B514&amp;"",'الحجوزات'!$A$6:$A$1005,0)),"رقم غير موجود",IF(NOT(ISNUMBER(A514)),"بدون تاريخ","")))</f>
        <v/>
      </c>
    </row>
    <row r="515">
      <c r="A515" s="13" t="n"/>
      <c r="B515" s="5" t="n"/>
      <c r="C515" s="17" t="n"/>
      <c r="D515" s="5" t="n"/>
      <c r="E515" s="5" t="n"/>
      <c r="F515" s="6">
        <f>IF(B515&amp;""="","",IFERROR(INDEX('الحجوزات'!$C$6:$C$1005,MATCH(B515&amp;"",'الحجوزات'!$A$6:$A$1005,0))&amp;"",""))</f>
        <v/>
      </c>
      <c r="G515" s="6">
        <f>IF(B515&amp;""="","",IF(ISNA(MATCH(B515&amp;"",'الحجوزات'!$A$6:$A$1005,0)),"رقم غير موجود",IF(NOT(ISNUMBER(A515)),"بدون تاريخ","")))</f>
        <v/>
      </c>
    </row>
    <row r="516">
      <c r="A516" s="13" t="n"/>
      <c r="B516" s="5" t="n"/>
      <c r="C516" s="17" t="n"/>
      <c r="D516" s="5" t="n"/>
      <c r="E516" s="5" t="n"/>
      <c r="F516" s="6">
        <f>IF(B516&amp;""="","",IFERROR(INDEX('الحجوزات'!$C$6:$C$1005,MATCH(B516&amp;"",'الحجوزات'!$A$6:$A$1005,0))&amp;"",""))</f>
        <v/>
      </c>
      <c r="G516" s="6">
        <f>IF(B516&amp;""="","",IF(ISNA(MATCH(B516&amp;"",'الحجوزات'!$A$6:$A$1005,0)),"رقم غير موجود",IF(NOT(ISNUMBER(A516)),"بدون تاريخ","")))</f>
        <v/>
      </c>
    </row>
    <row r="517">
      <c r="A517" s="13" t="n"/>
      <c r="B517" s="5" t="n"/>
      <c r="C517" s="17" t="n"/>
      <c r="D517" s="5" t="n"/>
      <c r="E517" s="5" t="n"/>
      <c r="F517" s="6">
        <f>IF(B517&amp;""="","",IFERROR(INDEX('الحجوزات'!$C$6:$C$1005,MATCH(B517&amp;"",'الحجوزات'!$A$6:$A$1005,0))&amp;"",""))</f>
        <v/>
      </c>
      <c r="G517" s="6">
        <f>IF(B517&amp;""="","",IF(ISNA(MATCH(B517&amp;"",'الحجوزات'!$A$6:$A$1005,0)),"رقم غير موجود",IF(NOT(ISNUMBER(A517)),"بدون تاريخ","")))</f>
        <v/>
      </c>
    </row>
    <row r="518">
      <c r="A518" s="13" t="n"/>
      <c r="B518" s="5" t="n"/>
      <c r="C518" s="17" t="n"/>
      <c r="D518" s="5" t="n"/>
      <c r="E518" s="5" t="n"/>
      <c r="F518" s="6">
        <f>IF(B518&amp;""="","",IFERROR(INDEX('الحجوزات'!$C$6:$C$1005,MATCH(B518&amp;"",'الحجوزات'!$A$6:$A$1005,0))&amp;"",""))</f>
        <v/>
      </c>
      <c r="G518" s="6">
        <f>IF(B518&amp;""="","",IF(ISNA(MATCH(B518&amp;"",'الحجوزات'!$A$6:$A$1005,0)),"رقم غير موجود",IF(NOT(ISNUMBER(A518)),"بدون تاريخ","")))</f>
        <v/>
      </c>
    </row>
    <row r="519">
      <c r="A519" s="13" t="n"/>
      <c r="B519" s="5" t="n"/>
      <c r="C519" s="17" t="n"/>
      <c r="D519" s="5" t="n"/>
      <c r="E519" s="5" t="n"/>
      <c r="F519" s="6">
        <f>IF(B519&amp;""="","",IFERROR(INDEX('الحجوزات'!$C$6:$C$1005,MATCH(B519&amp;"",'الحجوزات'!$A$6:$A$1005,0))&amp;"",""))</f>
        <v/>
      </c>
      <c r="G519" s="6">
        <f>IF(B519&amp;""="","",IF(ISNA(MATCH(B519&amp;"",'الحجوزات'!$A$6:$A$1005,0)),"رقم غير موجود",IF(NOT(ISNUMBER(A519)),"بدون تاريخ","")))</f>
        <v/>
      </c>
    </row>
    <row r="520">
      <c r="A520" s="13" t="n"/>
      <c r="B520" s="5" t="n"/>
      <c r="C520" s="17" t="n"/>
      <c r="D520" s="5" t="n"/>
      <c r="E520" s="5" t="n"/>
      <c r="F520" s="6">
        <f>IF(B520&amp;""="","",IFERROR(INDEX('الحجوزات'!$C$6:$C$1005,MATCH(B520&amp;"",'الحجوزات'!$A$6:$A$1005,0))&amp;"",""))</f>
        <v/>
      </c>
      <c r="G520" s="6">
        <f>IF(B520&amp;""="","",IF(ISNA(MATCH(B520&amp;"",'الحجوزات'!$A$6:$A$1005,0)),"رقم غير موجود",IF(NOT(ISNUMBER(A520)),"بدون تاريخ","")))</f>
        <v/>
      </c>
    </row>
    <row r="521">
      <c r="A521" s="13" t="n"/>
      <c r="B521" s="5" t="n"/>
      <c r="C521" s="17" t="n"/>
      <c r="D521" s="5" t="n"/>
      <c r="E521" s="5" t="n"/>
      <c r="F521" s="6">
        <f>IF(B521&amp;""="","",IFERROR(INDEX('الحجوزات'!$C$6:$C$1005,MATCH(B521&amp;"",'الحجوزات'!$A$6:$A$1005,0))&amp;"",""))</f>
        <v/>
      </c>
      <c r="G521" s="6">
        <f>IF(B521&amp;""="","",IF(ISNA(MATCH(B521&amp;"",'الحجوزات'!$A$6:$A$1005,0)),"رقم غير موجود",IF(NOT(ISNUMBER(A521)),"بدون تاريخ","")))</f>
        <v/>
      </c>
    </row>
    <row r="522">
      <c r="A522" s="13" t="n"/>
      <c r="B522" s="5" t="n"/>
      <c r="C522" s="17" t="n"/>
      <c r="D522" s="5" t="n"/>
      <c r="E522" s="5" t="n"/>
      <c r="F522" s="6">
        <f>IF(B522&amp;""="","",IFERROR(INDEX('الحجوزات'!$C$6:$C$1005,MATCH(B522&amp;"",'الحجوزات'!$A$6:$A$1005,0))&amp;"",""))</f>
        <v/>
      </c>
      <c r="G522" s="6">
        <f>IF(B522&amp;""="","",IF(ISNA(MATCH(B522&amp;"",'الحجوزات'!$A$6:$A$1005,0)),"رقم غير موجود",IF(NOT(ISNUMBER(A522)),"بدون تاريخ","")))</f>
        <v/>
      </c>
    </row>
    <row r="523">
      <c r="A523" s="13" t="n"/>
      <c r="B523" s="5" t="n"/>
      <c r="C523" s="17" t="n"/>
      <c r="D523" s="5" t="n"/>
      <c r="E523" s="5" t="n"/>
      <c r="F523" s="6">
        <f>IF(B523&amp;""="","",IFERROR(INDEX('الحجوزات'!$C$6:$C$1005,MATCH(B523&amp;"",'الحجوزات'!$A$6:$A$1005,0))&amp;"",""))</f>
        <v/>
      </c>
      <c r="G523" s="6">
        <f>IF(B523&amp;""="","",IF(ISNA(MATCH(B523&amp;"",'الحجوزات'!$A$6:$A$1005,0)),"رقم غير موجود",IF(NOT(ISNUMBER(A523)),"بدون تاريخ","")))</f>
        <v/>
      </c>
    </row>
    <row r="524">
      <c r="A524" s="13" t="n"/>
      <c r="B524" s="5" t="n"/>
      <c r="C524" s="17" t="n"/>
      <c r="D524" s="5" t="n"/>
      <c r="E524" s="5" t="n"/>
      <c r="F524" s="6">
        <f>IF(B524&amp;""="","",IFERROR(INDEX('الحجوزات'!$C$6:$C$1005,MATCH(B524&amp;"",'الحجوزات'!$A$6:$A$1005,0))&amp;"",""))</f>
        <v/>
      </c>
      <c r="G524" s="6">
        <f>IF(B524&amp;""="","",IF(ISNA(MATCH(B524&amp;"",'الحجوزات'!$A$6:$A$1005,0)),"رقم غير موجود",IF(NOT(ISNUMBER(A524)),"بدون تاريخ","")))</f>
        <v/>
      </c>
    </row>
    <row r="525">
      <c r="A525" s="13" t="n"/>
      <c r="B525" s="5" t="n"/>
      <c r="C525" s="17" t="n"/>
      <c r="D525" s="5" t="n"/>
      <c r="E525" s="5" t="n"/>
      <c r="F525" s="6">
        <f>IF(B525&amp;""="","",IFERROR(INDEX('الحجوزات'!$C$6:$C$1005,MATCH(B525&amp;"",'الحجوزات'!$A$6:$A$1005,0))&amp;"",""))</f>
        <v/>
      </c>
      <c r="G525" s="6">
        <f>IF(B525&amp;""="","",IF(ISNA(MATCH(B525&amp;"",'الحجوزات'!$A$6:$A$1005,0)),"رقم غير موجود",IF(NOT(ISNUMBER(A525)),"بدون تاريخ","")))</f>
        <v/>
      </c>
    </row>
    <row r="526">
      <c r="A526" s="13" t="n"/>
      <c r="B526" s="5" t="n"/>
      <c r="C526" s="17" t="n"/>
      <c r="D526" s="5" t="n"/>
      <c r="E526" s="5" t="n"/>
      <c r="F526" s="6">
        <f>IF(B526&amp;""="","",IFERROR(INDEX('الحجوزات'!$C$6:$C$1005,MATCH(B526&amp;"",'الحجوزات'!$A$6:$A$1005,0))&amp;"",""))</f>
        <v/>
      </c>
      <c r="G526" s="6">
        <f>IF(B526&amp;""="","",IF(ISNA(MATCH(B526&amp;"",'الحجوزات'!$A$6:$A$1005,0)),"رقم غير موجود",IF(NOT(ISNUMBER(A526)),"بدون تاريخ","")))</f>
        <v/>
      </c>
    </row>
    <row r="527">
      <c r="A527" s="13" t="n"/>
      <c r="B527" s="5" t="n"/>
      <c r="C527" s="17" t="n"/>
      <c r="D527" s="5" t="n"/>
      <c r="E527" s="5" t="n"/>
      <c r="F527" s="6">
        <f>IF(B527&amp;""="","",IFERROR(INDEX('الحجوزات'!$C$6:$C$1005,MATCH(B527&amp;"",'الحجوزات'!$A$6:$A$1005,0))&amp;"",""))</f>
        <v/>
      </c>
      <c r="G527" s="6">
        <f>IF(B527&amp;""="","",IF(ISNA(MATCH(B527&amp;"",'الحجوزات'!$A$6:$A$1005,0)),"رقم غير موجود",IF(NOT(ISNUMBER(A527)),"بدون تاريخ","")))</f>
        <v/>
      </c>
    </row>
    <row r="528">
      <c r="A528" s="13" t="n"/>
      <c r="B528" s="5" t="n"/>
      <c r="C528" s="17" t="n"/>
      <c r="D528" s="5" t="n"/>
      <c r="E528" s="5" t="n"/>
      <c r="F528" s="6">
        <f>IF(B528&amp;""="","",IFERROR(INDEX('الحجوزات'!$C$6:$C$1005,MATCH(B528&amp;"",'الحجوزات'!$A$6:$A$1005,0))&amp;"",""))</f>
        <v/>
      </c>
      <c r="G528" s="6">
        <f>IF(B528&amp;""="","",IF(ISNA(MATCH(B528&amp;"",'الحجوزات'!$A$6:$A$1005,0)),"رقم غير موجود",IF(NOT(ISNUMBER(A528)),"بدون تاريخ","")))</f>
        <v/>
      </c>
    </row>
    <row r="529">
      <c r="A529" s="13" t="n"/>
      <c r="B529" s="5" t="n"/>
      <c r="C529" s="17" t="n"/>
      <c r="D529" s="5" t="n"/>
      <c r="E529" s="5" t="n"/>
      <c r="F529" s="6">
        <f>IF(B529&amp;""="","",IFERROR(INDEX('الحجوزات'!$C$6:$C$1005,MATCH(B529&amp;"",'الحجوزات'!$A$6:$A$1005,0))&amp;"",""))</f>
        <v/>
      </c>
      <c r="G529" s="6">
        <f>IF(B529&amp;""="","",IF(ISNA(MATCH(B529&amp;"",'الحجوزات'!$A$6:$A$1005,0)),"رقم غير موجود",IF(NOT(ISNUMBER(A529)),"بدون تاريخ","")))</f>
        <v/>
      </c>
    </row>
    <row r="530">
      <c r="A530" s="13" t="n"/>
      <c r="B530" s="5" t="n"/>
      <c r="C530" s="17" t="n"/>
      <c r="D530" s="5" t="n"/>
      <c r="E530" s="5" t="n"/>
      <c r="F530" s="6">
        <f>IF(B530&amp;""="","",IFERROR(INDEX('الحجوزات'!$C$6:$C$1005,MATCH(B530&amp;"",'الحجوزات'!$A$6:$A$1005,0))&amp;"",""))</f>
        <v/>
      </c>
      <c r="G530" s="6">
        <f>IF(B530&amp;""="","",IF(ISNA(MATCH(B530&amp;"",'الحجوزات'!$A$6:$A$1005,0)),"رقم غير موجود",IF(NOT(ISNUMBER(A530)),"بدون تاريخ","")))</f>
        <v/>
      </c>
    </row>
    <row r="531">
      <c r="A531" s="13" t="n"/>
      <c r="B531" s="5" t="n"/>
      <c r="C531" s="17" t="n"/>
      <c r="D531" s="5" t="n"/>
      <c r="E531" s="5" t="n"/>
      <c r="F531" s="6">
        <f>IF(B531&amp;""="","",IFERROR(INDEX('الحجوزات'!$C$6:$C$1005,MATCH(B531&amp;"",'الحجوزات'!$A$6:$A$1005,0))&amp;"",""))</f>
        <v/>
      </c>
      <c r="G531" s="6">
        <f>IF(B531&amp;""="","",IF(ISNA(MATCH(B531&amp;"",'الحجوزات'!$A$6:$A$1005,0)),"رقم غير موجود",IF(NOT(ISNUMBER(A531)),"بدون تاريخ","")))</f>
        <v/>
      </c>
    </row>
    <row r="532">
      <c r="A532" s="13" t="n"/>
      <c r="B532" s="5" t="n"/>
      <c r="C532" s="17" t="n"/>
      <c r="D532" s="5" t="n"/>
      <c r="E532" s="5" t="n"/>
      <c r="F532" s="6">
        <f>IF(B532&amp;""="","",IFERROR(INDEX('الحجوزات'!$C$6:$C$1005,MATCH(B532&amp;"",'الحجوزات'!$A$6:$A$1005,0))&amp;"",""))</f>
        <v/>
      </c>
      <c r="G532" s="6">
        <f>IF(B532&amp;""="","",IF(ISNA(MATCH(B532&amp;"",'الحجوزات'!$A$6:$A$1005,0)),"رقم غير موجود",IF(NOT(ISNUMBER(A532)),"بدون تاريخ","")))</f>
        <v/>
      </c>
    </row>
    <row r="533">
      <c r="A533" s="13" t="n"/>
      <c r="B533" s="5" t="n"/>
      <c r="C533" s="17" t="n"/>
      <c r="D533" s="5" t="n"/>
      <c r="E533" s="5" t="n"/>
      <c r="F533" s="6">
        <f>IF(B533&amp;""="","",IFERROR(INDEX('الحجوزات'!$C$6:$C$1005,MATCH(B533&amp;"",'الحجوزات'!$A$6:$A$1005,0))&amp;"",""))</f>
        <v/>
      </c>
      <c r="G533" s="6">
        <f>IF(B533&amp;""="","",IF(ISNA(MATCH(B533&amp;"",'الحجوزات'!$A$6:$A$1005,0)),"رقم غير موجود",IF(NOT(ISNUMBER(A533)),"بدون تاريخ","")))</f>
        <v/>
      </c>
    </row>
    <row r="534">
      <c r="A534" s="13" t="n"/>
      <c r="B534" s="5" t="n"/>
      <c r="C534" s="17" t="n"/>
      <c r="D534" s="5" t="n"/>
      <c r="E534" s="5" t="n"/>
      <c r="F534" s="6">
        <f>IF(B534&amp;""="","",IFERROR(INDEX('الحجوزات'!$C$6:$C$1005,MATCH(B534&amp;"",'الحجوزات'!$A$6:$A$1005,0))&amp;"",""))</f>
        <v/>
      </c>
      <c r="G534" s="6">
        <f>IF(B534&amp;""="","",IF(ISNA(MATCH(B534&amp;"",'الحجوزات'!$A$6:$A$1005,0)),"رقم غير موجود",IF(NOT(ISNUMBER(A534)),"بدون تاريخ","")))</f>
        <v/>
      </c>
    </row>
    <row r="535">
      <c r="A535" s="13" t="n"/>
      <c r="B535" s="5" t="n"/>
      <c r="C535" s="17" t="n"/>
      <c r="D535" s="5" t="n"/>
      <c r="E535" s="5" t="n"/>
      <c r="F535" s="6">
        <f>IF(B535&amp;""="","",IFERROR(INDEX('الحجوزات'!$C$6:$C$1005,MATCH(B535&amp;"",'الحجوزات'!$A$6:$A$1005,0))&amp;"",""))</f>
        <v/>
      </c>
      <c r="G535" s="6">
        <f>IF(B535&amp;""="","",IF(ISNA(MATCH(B535&amp;"",'الحجوزات'!$A$6:$A$1005,0)),"رقم غير موجود",IF(NOT(ISNUMBER(A535)),"بدون تاريخ","")))</f>
        <v/>
      </c>
    </row>
    <row r="536">
      <c r="A536" s="13" t="n"/>
      <c r="B536" s="5" t="n"/>
      <c r="C536" s="17" t="n"/>
      <c r="D536" s="5" t="n"/>
      <c r="E536" s="5" t="n"/>
      <c r="F536" s="6">
        <f>IF(B536&amp;""="","",IFERROR(INDEX('الحجوزات'!$C$6:$C$1005,MATCH(B536&amp;"",'الحجوزات'!$A$6:$A$1005,0))&amp;"",""))</f>
        <v/>
      </c>
      <c r="G536" s="6">
        <f>IF(B536&amp;""="","",IF(ISNA(MATCH(B536&amp;"",'الحجوزات'!$A$6:$A$1005,0)),"رقم غير موجود",IF(NOT(ISNUMBER(A536)),"بدون تاريخ","")))</f>
        <v/>
      </c>
    </row>
    <row r="537">
      <c r="A537" s="13" t="n"/>
      <c r="B537" s="5" t="n"/>
      <c r="C537" s="17" t="n"/>
      <c r="D537" s="5" t="n"/>
      <c r="E537" s="5" t="n"/>
      <c r="F537" s="6">
        <f>IF(B537&amp;""="","",IFERROR(INDEX('الحجوزات'!$C$6:$C$1005,MATCH(B537&amp;"",'الحجوزات'!$A$6:$A$1005,0))&amp;"",""))</f>
        <v/>
      </c>
      <c r="G537" s="6">
        <f>IF(B537&amp;""="","",IF(ISNA(MATCH(B537&amp;"",'الحجوزات'!$A$6:$A$1005,0)),"رقم غير موجود",IF(NOT(ISNUMBER(A537)),"بدون تاريخ","")))</f>
        <v/>
      </c>
    </row>
    <row r="538">
      <c r="A538" s="13" t="n"/>
      <c r="B538" s="5" t="n"/>
      <c r="C538" s="17" t="n"/>
      <c r="D538" s="5" t="n"/>
      <c r="E538" s="5" t="n"/>
      <c r="F538" s="6">
        <f>IF(B538&amp;""="","",IFERROR(INDEX('الحجوزات'!$C$6:$C$1005,MATCH(B538&amp;"",'الحجوزات'!$A$6:$A$1005,0))&amp;"",""))</f>
        <v/>
      </c>
      <c r="G538" s="6">
        <f>IF(B538&amp;""="","",IF(ISNA(MATCH(B538&amp;"",'الحجوزات'!$A$6:$A$1005,0)),"رقم غير موجود",IF(NOT(ISNUMBER(A538)),"بدون تاريخ","")))</f>
        <v/>
      </c>
    </row>
    <row r="539">
      <c r="A539" s="13" t="n"/>
      <c r="B539" s="5" t="n"/>
      <c r="C539" s="17" t="n"/>
      <c r="D539" s="5" t="n"/>
      <c r="E539" s="5" t="n"/>
      <c r="F539" s="6">
        <f>IF(B539&amp;""="","",IFERROR(INDEX('الحجوزات'!$C$6:$C$1005,MATCH(B539&amp;"",'الحجوزات'!$A$6:$A$1005,0))&amp;"",""))</f>
        <v/>
      </c>
      <c r="G539" s="6">
        <f>IF(B539&amp;""="","",IF(ISNA(MATCH(B539&amp;"",'الحجوزات'!$A$6:$A$1005,0)),"رقم غير موجود",IF(NOT(ISNUMBER(A539)),"بدون تاريخ","")))</f>
        <v/>
      </c>
    </row>
    <row r="540">
      <c r="A540" s="13" t="n"/>
      <c r="B540" s="5" t="n"/>
      <c r="C540" s="17" t="n"/>
      <c r="D540" s="5" t="n"/>
      <c r="E540" s="5" t="n"/>
      <c r="F540" s="6">
        <f>IF(B540&amp;""="","",IFERROR(INDEX('الحجوزات'!$C$6:$C$1005,MATCH(B540&amp;"",'الحجوزات'!$A$6:$A$1005,0))&amp;"",""))</f>
        <v/>
      </c>
      <c r="G540" s="6">
        <f>IF(B540&amp;""="","",IF(ISNA(MATCH(B540&amp;"",'الحجوزات'!$A$6:$A$1005,0)),"رقم غير موجود",IF(NOT(ISNUMBER(A540)),"بدون تاريخ","")))</f>
        <v/>
      </c>
    </row>
    <row r="541">
      <c r="A541" s="13" t="n"/>
      <c r="B541" s="5" t="n"/>
      <c r="C541" s="17" t="n"/>
      <c r="D541" s="5" t="n"/>
      <c r="E541" s="5" t="n"/>
      <c r="F541" s="6">
        <f>IF(B541&amp;""="","",IFERROR(INDEX('الحجوزات'!$C$6:$C$1005,MATCH(B541&amp;"",'الحجوزات'!$A$6:$A$1005,0))&amp;"",""))</f>
        <v/>
      </c>
      <c r="G541" s="6">
        <f>IF(B541&amp;""="","",IF(ISNA(MATCH(B541&amp;"",'الحجوزات'!$A$6:$A$1005,0)),"رقم غير موجود",IF(NOT(ISNUMBER(A541)),"بدون تاريخ","")))</f>
        <v/>
      </c>
    </row>
    <row r="542">
      <c r="A542" s="13" t="n"/>
      <c r="B542" s="5" t="n"/>
      <c r="C542" s="17" t="n"/>
      <c r="D542" s="5" t="n"/>
      <c r="E542" s="5" t="n"/>
      <c r="F542" s="6">
        <f>IF(B542&amp;""="","",IFERROR(INDEX('الحجوزات'!$C$6:$C$1005,MATCH(B542&amp;"",'الحجوزات'!$A$6:$A$1005,0))&amp;"",""))</f>
        <v/>
      </c>
      <c r="G542" s="6">
        <f>IF(B542&amp;""="","",IF(ISNA(MATCH(B542&amp;"",'الحجوزات'!$A$6:$A$1005,0)),"رقم غير موجود",IF(NOT(ISNUMBER(A542)),"بدون تاريخ","")))</f>
        <v/>
      </c>
    </row>
    <row r="543">
      <c r="A543" s="13" t="n"/>
      <c r="B543" s="5" t="n"/>
      <c r="C543" s="17" t="n"/>
      <c r="D543" s="5" t="n"/>
      <c r="E543" s="5" t="n"/>
      <c r="F543" s="6">
        <f>IF(B543&amp;""="","",IFERROR(INDEX('الحجوزات'!$C$6:$C$1005,MATCH(B543&amp;"",'الحجوزات'!$A$6:$A$1005,0))&amp;"",""))</f>
        <v/>
      </c>
      <c r="G543" s="6">
        <f>IF(B543&amp;""="","",IF(ISNA(MATCH(B543&amp;"",'الحجوزات'!$A$6:$A$1005,0)),"رقم غير موجود",IF(NOT(ISNUMBER(A543)),"بدون تاريخ","")))</f>
        <v/>
      </c>
    </row>
    <row r="544">
      <c r="A544" s="13" t="n"/>
      <c r="B544" s="5" t="n"/>
      <c r="C544" s="17" t="n"/>
      <c r="D544" s="5" t="n"/>
      <c r="E544" s="5" t="n"/>
      <c r="F544" s="6">
        <f>IF(B544&amp;""="","",IFERROR(INDEX('الحجوزات'!$C$6:$C$1005,MATCH(B544&amp;"",'الحجوزات'!$A$6:$A$1005,0))&amp;"",""))</f>
        <v/>
      </c>
      <c r="G544" s="6">
        <f>IF(B544&amp;""="","",IF(ISNA(MATCH(B544&amp;"",'الحجوزات'!$A$6:$A$1005,0)),"رقم غير موجود",IF(NOT(ISNUMBER(A544)),"بدون تاريخ","")))</f>
        <v/>
      </c>
    </row>
    <row r="545">
      <c r="A545" s="13" t="n"/>
      <c r="B545" s="5" t="n"/>
      <c r="C545" s="17" t="n"/>
      <c r="D545" s="5" t="n"/>
      <c r="E545" s="5" t="n"/>
      <c r="F545" s="6">
        <f>IF(B545&amp;""="","",IFERROR(INDEX('الحجوزات'!$C$6:$C$1005,MATCH(B545&amp;"",'الحجوزات'!$A$6:$A$1005,0))&amp;"",""))</f>
        <v/>
      </c>
      <c r="G545" s="6">
        <f>IF(B545&amp;""="","",IF(ISNA(MATCH(B545&amp;"",'الحجوزات'!$A$6:$A$1005,0)),"رقم غير موجود",IF(NOT(ISNUMBER(A545)),"بدون تاريخ","")))</f>
        <v/>
      </c>
    </row>
    <row r="546">
      <c r="A546" s="13" t="n"/>
      <c r="B546" s="5" t="n"/>
      <c r="C546" s="17" t="n"/>
      <c r="D546" s="5" t="n"/>
      <c r="E546" s="5" t="n"/>
      <c r="F546" s="6">
        <f>IF(B546&amp;""="","",IFERROR(INDEX('الحجوزات'!$C$6:$C$1005,MATCH(B546&amp;"",'الحجوزات'!$A$6:$A$1005,0))&amp;"",""))</f>
        <v/>
      </c>
      <c r="G546" s="6">
        <f>IF(B546&amp;""="","",IF(ISNA(MATCH(B546&amp;"",'الحجوزات'!$A$6:$A$1005,0)),"رقم غير موجود",IF(NOT(ISNUMBER(A546)),"بدون تاريخ","")))</f>
        <v/>
      </c>
    </row>
    <row r="547">
      <c r="A547" s="13" t="n"/>
      <c r="B547" s="5" t="n"/>
      <c r="C547" s="17" t="n"/>
      <c r="D547" s="5" t="n"/>
      <c r="E547" s="5" t="n"/>
      <c r="F547" s="6">
        <f>IF(B547&amp;""="","",IFERROR(INDEX('الحجوزات'!$C$6:$C$1005,MATCH(B547&amp;"",'الحجوزات'!$A$6:$A$1005,0))&amp;"",""))</f>
        <v/>
      </c>
      <c r="G547" s="6">
        <f>IF(B547&amp;""="","",IF(ISNA(MATCH(B547&amp;"",'الحجوزات'!$A$6:$A$1005,0)),"رقم غير موجود",IF(NOT(ISNUMBER(A547)),"بدون تاريخ","")))</f>
        <v/>
      </c>
    </row>
    <row r="548">
      <c r="A548" s="13" t="n"/>
      <c r="B548" s="5" t="n"/>
      <c r="C548" s="17" t="n"/>
      <c r="D548" s="5" t="n"/>
      <c r="E548" s="5" t="n"/>
      <c r="F548" s="6">
        <f>IF(B548&amp;""="","",IFERROR(INDEX('الحجوزات'!$C$6:$C$1005,MATCH(B548&amp;"",'الحجوزات'!$A$6:$A$1005,0))&amp;"",""))</f>
        <v/>
      </c>
      <c r="G548" s="6">
        <f>IF(B548&amp;""="","",IF(ISNA(MATCH(B548&amp;"",'الحجوزات'!$A$6:$A$1005,0)),"رقم غير موجود",IF(NOT(ISNUMBER(A548)),"بدون تاريخ","")))</f>
        <v/>
      </c>
    </row>
    <row r="549">
      <c r="A549" s="13" t="n"/>
      <c r="B549" s="5" t="n"/>
      <c r="C549" s="17" t="n"/>
      <c r="D549" s="5" t="n"/>
      <c r="E549" s="5" t="n"/>
      <c r="F549" s="6">
        <f>IF(B549&amp;""="","",IFERROR(INDEX('الحجوزات'!$C$6:$C$1005,MATCH(B549&amp;"",'الحجوزات'!$A$6:$A$1005,0))&amp;"",""))</f>
        <v/>
      </c>
      <c r="G549" s="6">
        <f>IF(B549&amp;""="","",IF(ISNA(MATCH(B549&amp;"",'الحجوزات'!$A$6:$A$1005,0)),"رقم غير موجود",IF(NOT(ISNUMBER(A549)),"بدون تاريخ","")))</f>
        <v/>
      </c>
    </row>
    <row r="550">
      <c r="A550" s="13" t="n"/>
      <c r="B550" s="5" t="n"/>
      <c r="C550" s="17" t="n"/>
      <c r="D550" s="5" t="n"/>
      <c r="E550" s="5" t="n"/>
      <c r="F550" s="6">
        <f>IF(B550&amp;""="","",IFERROR(INDEX('الحجوزات'!$C$6:$C$1005,MATCH(B550&amp;"",'الحجوزات'!$A$6:$A$1005,0))&amp;"",""))</f>
        <v/>
      </c>
      <c r="G550" s="6">
        <f>IF(B550&amp;""="","",IF(ISNA(MATCH(B550&amp;"",'الحجوزات'!$A$6:$A$1005,0)),"رقم غير موجود",IF(NOT(ISNUMBER(A550)),"بدون تاريخ","")))</f>
        <v/>
      </c>
    </row>
    <row r="551">
      <c r="A551" s="13" t="n"/>
      <c r="B551" s="5" t="n"/>
      <c r="C551" s="17" t="n"/>
      <c r="D551" s="5" t="n"/>
      <c r="E551" s="5" t="n"/>
      <c r="F551" s="6">
        <f>IF(B551&amp;""="","",IFERROR(INDEX('الحجوزات'!$C$6:$C$1005,MATCH(B551&amp;"",'الحجوزات'!$A$6:$A$1005,0))&amp;"",""))</f>
        <v/>
      </c>
      <c r="G551" s="6">
        <f>IF(B551&amp;""="","",IF(ISNA(MATCH(B551&amp;"",'الحجوزات'!$A$6:$A$1005,0)),"رقم غير موجود",IF(NOT(ISNUMBER(A551)),"بدون تاريخ","")))</f>
        <v/>
      </c>
    </row>
    <row r="552">
      <c r="A552" s="13" t="n"/>
      <c r="B552" s="5" t="n"/>
      <c r="C552" s="17" t="n"/>
      <c r="D552" s="5" t="n"/>
      <c r="E552" s="5" t="n"/>
      <c r="F552" s="6">
        <f>IF(B552&amp;""="","",IFERROR(INDEX('الحجوزات'!$C$6:$C$1005,MATCH(B552&amp;"",'الحجوزات'!$A$6:$A$1005,0))&amp;"",""))</f>
        <v/>
      </c>
      <c r="G552" s="6">
        <f>IF(B552&amp;""="","",IF(ISNA(MATCH(B552&amp;"",'الحجوزات'!$A$6:$A$1005,0)),"رقم غير موجود",IF(NOT(ISNUMBER(A552)),"بدون تاريخ","")))</f>
        <v/>
      </c>
    </row>
    <row r="553">
      <c r="A553" s="13" t="n"/>
      <c r="B553" s="5" t="n"/>
      <c r="C553" s="17" t="n"/>
      <c r="D553" s="5" t="n"/>
      <c r="E553" s="5" t="n"/>
      <c r="F553" s="6">
        <f>IF(B553&amp;""="","",IFERROR(INDEX('الحجوزات'!$C$6:$C$1005,MATCH(B553&amp;"",'الحجوزات'!$A$6:$A$1005,0))&amp;"",""))</f>
        <v/>
      </c>
      <c r="G553" s="6">
        <f>IF(B553&amp;""="","",IF(ISNA(MATCH(B553&amp;"",'الحجوزات'!$A$6:$A$1005,0)),"رقم غير موجود",IF(NOT(ISNUMBER(A553)),"بدون تاريخ","")))</f>
        <v/>
      </c>
    </row>
    <row r="554">
      <c r="A554" s="13" t="n"/>
      <c r="B554" s="5" t="n"/>
      <c r="C554" s="17" t="n"/>
      <c r="D554" s="5" t="n"/>
      <c r="E554" s="5" t="n"/>
      <c r="F554" s="6">
        <f>IF(B554&amp;""="","",IFERROR(INDEX('الحجوزات'!$C$6:$C$1005,MATCH(B554&amp;"",'الحجوزات'!$A$6:$A$1005,0))&amp;"",""))</f>
        <v/>
      </c>
      <c r="G554" s="6">
        <f>IF(B554&amp;""="","",IF(ISNA(MATCH(B554&amp;"",'الحجوزات'!$A$6:$A$1005,0)),"رقم غير موجود",IF(NOT(ISNUMBER(A554)),"بدون تاريخ","")))</f>
        <v/>
      </c>
    </row>
    <row r="555">
      <c r="A555" s="13" t="n"/>
      <c r="B555" s="5" t="n"/>
      <c r="C555" s="17" t="n"/>
      <c r="D555" s="5" t="n"/>
      <c r="E555" s="5" t="n"/>
      <c r="F555" s="6">
        <f>IF(B555&amp;""="","",IFERROR(INDEX('الحجوزات'!$C$6:$C$1005,MATCH(B555&amp;"",'الحجوزات'!$A$6:$A$1005,0))&amp;"",""))</f>
        <v/>
      </c>
      <c r="G555" s="6">
        <f>IF(B555&amp;""="","",IF(ISNA(MATCH(B555&amp;"",'الحجوزات'!$A$6:$A$1005,0)),"رقم غير موجود",IF(NOT(ISNUMBER(A555)),"بدون تاريخ","")))</f>
        <v/>
      </c>
    </row>
    <row r="556">
      <c r="A556" s="13" t="n"/>
      <c r="B556" s="5" t="n"/>
      <c r="C556" s="17" t="n"/>
      <c r="D556" s="5" t="n"/>
      <c r="E556" s="5" t="n"/>
      <c r="F556" s="6">
        <f>IF(B556&amp;""="","",IFERROR(INDEX('الحجوزات'!$C$6:$C$1005,MATCH(B556&amp;"",'الحجوزات'!$A$6:$A$1005,0))&amp;"",""))</f>
        <v/>
      </c>
      <c r="G556" s="6">
        <f>IF(B556&amp;""="","",IF(ISNA(MATCH(B556&amp;"",'الحجوزات'!$A$6:$A$1005,0)),"رقم غير موجود",IF(NOT(ISNUMBER(A556)),"بدون تاريخ","")))</f>
        <v/>
      </c>
    </row>
    <row r="557">
      <c r="A557" s="13" t="n"/>
      <c r="B557" s="5" t="n"/>
      <c r="C557" s="17" t="n"/>
      <c r="D557" s="5" t="n"/>
      <c r="E557" s="5" t="n"/>
      <c r="F557" s="6">
        <f>IF(B557&amp;""="","",IFERROR(INDEX('الحجوزات'!$C$6:$C$1005,MATCH(B557&amp;"",'الحجوزات'!$A$6:$A$1005,0))&amp;"",""))</f>
        <v/>
      </c>
      <c r="G557" s="6">
        <f>IF(B557&amp;""="","",IF(ISNA(MATCH(B557&amp;"",'الحجوزات'!$A$6:$A$1005,0)),"رقم غير موجود",IF(NOT(ISNUMBER(A557)),"بدون تاريخ","")))</f>
        <v/>
      </c>
    </row>
    <row r="558">
      <c r="A558" s="13" t="n"/>
      <c r="B558" s="5" t="n"/>
      <c r="C558" s="17" t="n"/>
      <c r="D558" s="5" t="n"/>
      <c r="E558" s="5" t="n"/>
      <c r="F558" s="6">
        <f>IF(B558&amp;""="","",IFERROR(INDEX('الحجوزات'!$C$6:$C$1005,MATCH(B558&amp;"",'الحجوزات'!$A$6:$A$1005,0))&amp;"",""))</f>
        <v/>
      </c>
      <c r="G558" s="6">
        <f>IF(B558&amp;""="","",IF(ISNA(MATCH(B558&amp;"",'الحجوزات'!$A$6:$A$1005,0)),"رقم غير موجود",IF(NOT(ISNUMBER(A558)),"بدون تاريخ","")))</f>
        <v/>
      </c>
    </row>
    <row r="559">
      <c r="A559" s="13" t="n"/>
      <c r="B559" s="5" t="n"/>
      <c r="C559" s="17" t="n"/>
      <c r="D559" s="5" t="n"/>
      <c r="E559" s="5" t="n"/>
      <c r="F559" s="6">
        <f>IF(B559&amp;""="","",IFERROR(INDEX('الحجوزات'!$C$6:$C$1005,MATCH(B559&amp;"",'الحجوزات'!$A$6:$A$1005,0))&amp;"",""))</f>
        <v/>
      </c>
      <c r="G559" s="6">
        <f>IF(B559&amp;""="","",IF(ISNA(MATCH(B559&amp;"",'الحجوزات'!$A$6:$A$1005,0)),"رقم غير موجود",IF(NOT(ISNUMBER(A559)),"بدون تاريخ","")))</f>
        <v/>
      </c>
    </row>
    <row r="560">
      <c r="A560" s="13" t="n"/>
      <c r="B560" s="5" t="n"/>
      <c r="C560" s="17" t="n"/>
      <c r="D560" s="5" t="n"/>
      <c r="E560" s="5" t="n"/>
      <c r="F560" s="6">
        <f>IF(B560&amp;""="","",IFERROR(INDEX('الحجوزات'!$C$6:$C$1005,MATCH(B560&amp;"",'الحجوزات'!$A$6:$A$1005,0))&amp;"",""))</f>
        <v/>
      </c>
      <c r="G560" s="6">
        <f>IF(B560&amp;""="","",IF(ISNA(MATCH(B560&amp;"",'الحجوزات'!$A$6:$A$1005,0)),"رقم غير موجود",IF(NOT(ISNUMBER(A560)),"بدون تاريخ","")))</f>
        <v/>
      </c>
    </row>
    <row r="561">
      <c r="A561" s="13" t="n"/>
      <c r="B561" s="5" t="n"/>
      <c r="C561" s="17" t="n"/>
      <c r="D561" s="5" t="n"/>
      <c r="E561" s="5" t="n"/>
      <c r="F561" s="6">
        <f>IF(B561&amp;""="","",IFERROR(INDEX('الحجوزات'!$C$6:$C$1005,MATCH(B561&amp;"",'الحجوزات'!$A$6:$A$1005,0))&amp;"",""))</f>
        <v/>
      </c>
      <c r="G561" s="6">
        <f>IF(B561&amp;""="","",IF(ISNA(MATCH(B561&amp;"",'الحجوزات'!$A$6:$A$1005,0)),"رقم غير موجود",IF(NOT(ISNUMBER(A561)),"بدون تاريخ","")))</f>
        <v/>
      </c>
    </row>
    <row r="562">
      <c r="A562" s="13" t="n"/>
      <c r="B562" s="5" t="n"/>
      <c r="C562" s="17" t="n"/>
      <c r="D562" s="5" t="n"/>
      <c r="E562" s="5" t="n"/>
      <c r="F562" s="6">
        <f>IF(B562&amp;""="","",IFERROR(INDEX('الحجوزات'!$C$6:$C$1005,MATCH(B562&amp;"",'الحجوزات'!$A$6:$A$1005,0))&amp;"",""))</f>
        <v/>
      </c>
      <c r="G562" s="6">
        <f>IF(B562&amp;""="","",IF(ISNA(MATCH(B562&amp;"",'الحجوزات'!$A$6:$A$1005,0)),"رقم غير موجود",IF(NOT(ISNUMBER(A562)),"بدون تاريخ","")))</f>
        <v/>
      </c>
    </row>
    <row r="563">
      <c r="A563" s="13" t="n"/>
      <c r="B563" s="5" t="n"/>
      <c r="C563" s="17" t="n"/>
      <c r="D563" s="5" t="n"/>
      <c r="E563" s="5" t="n"/>
      <c r="F563" s="6">
        <f>IF(B563&amp;""="","",IFERROR(INDEX('الحجوزات'!$C$6:$C$1005,MATCH(B563&amp;"",'الحجوزات'!$A$6:$A$1005,0))&amp;"",""))</f>
        <v/>
      </c>
      <c r="G563" s="6">
        <f>IF(B563&amp;""="","",IF(ISNA(MATCH(B563&amp;"",'الحجوزات'!$A$6:$A$1005,0)),"رقم غير موجود",IF(NOT(ISNUMBER(A563)),"بدون تاريخ","")))</f>
        <v/>
      </c>
    </row>
    <row r="564">
      <c r="A564" s="13" t="n"/>
      <c r="B564" s="5" t="n"/>
      <c r="C564" s="17" t="n"/>
      <c r="D564" s="5" t="n"/>
      <c r="E564" s="5" t="n"/>
      <c r="F564" s="6">
        <f>IF(B564&amp;""="","",IFERROR(INDEX('الحجوزات'!$C$6:$C$1005,MATCH(B564&amp;"",'الحجوزات'!$A$6:$A$1005,0))&amp;"",""))</f>
        <v/>
      </c>
      <c r="G564" s="6">
        <f>IF(B564&amp;""="","",IF(ISNA(MATCH(B564&amp;"",'الحجوزات'!$A$6:$A$1005,0)),"رقم غير موجود",IF(NOT(ISNUMBER(A564)),"بدون تاريخ","")))</f>
        <v/>
      </c>
    </row>
    <row r="565">
      <c r="A565" s="13" t="n"/>
      <c r="B565" s="5" t="n"/>
      <c r="C565" s="17" t="n"/>
      <c r="D565" s="5" t="n"/>
      <c r="E565" s="5" t="n"/>
      <c r="F565" s="6">
        <f>IF(B565&amp;""="","",IFERROR(INDEX('الحجوزات'!$C$6:$C$1005,MATCH(B565&amp;"",'الحجوزات'!$A$6:$A$1005,0))&amp;"",""))</f>
        <v/>
      </c>
      <c r="G565" s="6">
        <f>IF(B565&amp;""="","",IF(ISNA(MATCH(B565&amp;"",'الحجوزات'!$A$6:$A$1005,0)),"رقم غير موجود",IF(NOT(ISNUMBER(A565)),"بدون تاريخ","")))</f>
        <v/>
      </c>
    </row>
    <row r="566">
      <c r="A566" s="13" t="n"/>
      <c r="B566" s="5" t="n"/>
      <c r="C566" s="17" t="n"/>
      <c r="D566" s="5" t="n"/>
      <c r="E566" s="5" t="n"/>
      <c r="F566" s="6">
        <f>IF(B566&amp;""="","",IFERROR(INDEX('الحجوزات'!$C$6:$C$1005,MATCH(B566&amp;"",'الحجوزات'!$A$6:$A$1005,0))&amp;"",""))</f>
        <v/>
      </c>
      <c r="G566" s="6">
        <f>IF(B566&amp;""="","",IF(ISNA(MATCH(B566&amp;"",'الحجوزات'!$A$6:$A$1005,0)),"رقم غير موجود",IF(NOT(ISNUMBER(A566)),"بدون تاريخ","")))</f>
        <v/>
      </c>
    </row>
    <row r="567">
      <c r="A567" s="13" t="n"/>
      <c r="B567" s="5" t="n"/>
      <c r="C567" s="17" t="n"/>
      <c r="D567" s="5" t="n"/>
      <c r="E567" s="5" t="n"/>
      <c r="F567" s="6">
        <f>IF(B567&amp;""="","",IFERROR(INDEX('الحجوزات'!$C$6:$C$1005,MATCH(B567&amp;"",'الحجوزات'!$A$6:$A$1005,0))&amp;"",""))</f>
        <v/>
      </c>
      <c r="G567" s="6">
        <f>IF(B567&amp;""="","",IF(ISNA(MATCH(B567&amp;"",'الحجوزات'!$A$6:$A$1005,0)),"رقم غير موجود",IF(NOT(ISNUMBER(A567)),"بدون تاريخ","")))</f>
        <v/>
      </c>
    </row>
    <row r="568">
      <c r="A568" s="13" t="n"/>
      <c r="B568" s="5" t="n"/>
      <c r="C568" s="17" t="n"/>
      <c r="D568" s="5" t="n"/>
      <c r="E568" s="5" t="n"/>
      <c r="F568" s="6">
        <f>IF(B568&amp;""="","",IFERROR(INDEX('الحجوزات'!$C$6:$C$1005,MATCH(B568&amp;"",'الحجوزات'!$A$6:$A$1005,0))&amp;"",""))</f>
        <v/>
      </c>
      <c r="G568" s="6">
        <f>IF(B568&amp;""="","",IF(ISNA(MATCH(B568&amp;"",'الحجوزات'!$A$6:$A$1005,0)),"رقم غير موجود",IF(NOT(ISNUMBER(A568)),"بدون تاريخ","")))</f>
        <v/>
      </c>
    </row>
    <row r="569">
      <c r="A569" s="13" t="n"/>
      <c r="B569" s="5" t="n"/>
      <c r="C569" s="17" t="n"/>
      <c r="D569" s="5" t="n"/>
      <c r="E569" s="5" t="n"/>
      <c r="F569" s="6">
        <f>IF(B569&amp;""="","",IFERROR(INDEX('الحجوزات'!$C$6:$C$1005,MATCH(B569&amp;"",'الحجوزات'!$A$6:$A$1005,0))&amp;"",""))</f>
        <v/>
      </c>
      <c r="G569" s="6">
        <f>IF(B569&amp;""="","",IF(ISNA(MATCH(B569&amp;"",'الحجوزات'!$A$6:$A$1005,0)),"رقم غير موجود",IF(NOT(ISNUMBER(A569)),"بدون تاريخ","")))</f>
        <v/>
      </c>
    </row>
    <row r="570">
      <c r="A570" s="13" t="n"/>
      <c r="B570" s="5" t="n"/>
      <c r="C570" s="17" t="n"/>
      <c r="D570" s="5" t="n"/>
      <c r="E570" s="5" t="n"/>
      <c r="F570" s="6">
        <f>IF(B570&amp;""="","",IFERROR(INDEX('الحجوزات'!$C$6:$C$1005,MATCH(B570&amp;"",'الحجوزات'!$A$6:$A$1005,0))&amp;"",""))</f>
        <v/>
      </c>
      <c r="G570" s="6">
        <f>IF(B570&amp;""="","",IF(ISNA(MATCH(B570&amp;"",'الحجوزات'!$A$6:$A$1005,0)),"رقم غير موجود",IF(NOT(ISNUMBER(A570)),"بدون تاريخ","")))</f>
        <v/>
      </c>
    </row>
    <row r="571">
      <c r="A571" s="13" t="n"/>
      <c r="B571" s="5" t="n"/>
      <c r="C571" s="17" t="n"/>
      <c r="D571" s="5" t="n"/>
      <c r="E571" s="5" t="n"/>
      <c r="F571" s="6">
        <f>IF(B571&amp;""="","",IFERROR(INDEX('الحجوزات'!$C$6:$C$1005,MATCH(B571&amp;"",'الحجوزات'!$A$6:$A$1005,0))&amp;"",""))</f>
        <v/>
      </c>
      <c r="G571" s="6">
        <f>IF(B571&amp;""="","",IF(ISNA(MATCH(B571&amp;"",'الحجوزات'!$A$6:$A$1005,0)),"رقم غير موجود",IF(NOT(ISNUMBER(A571)),"بدون تاريخ","")))</f>
        <v/>
      </c>
    </row>
    <row r="572">
      <c r="A572" s="13" t="n"/>
      <c r="B572" s="5" t="n"/>
      <c r="C572" s="17" t="n"/>
      <c r="D572" s="5" t="n"/>
      <c r="E572" s="5" t="n"/>
      <c r="F572" s="6">
        <f>IF(B572&amp;""="","",IFERROR(INDEX('الحجوزات'!$C$6:$C$1005,MATCH(B572&amp;"",'الحجوزات'!$A$6:$A$1005,0))&amp;"",""))</f>
        <v/>
      </c>
      <c r="G572" s="6">
        <f>IF(B572&amp;""="","",IF(ISNA(MATCH(B572&amp;"",'الحجوزات'!$A$6:$A$1005,0)),"رقم غير موجود",IF(NOT(ISNUMBER(A572)),"بدون تاريخ","")))</f>
        <v/>
      </c>
    </row>
    <row r="573">
      <c r="A573" s="13" t="n"/>
      <c r="B573" s="5" t="n"/>
      <c r="C573" s="17" t="n"/>
      <c r="D573" s="5" t="n"/>
      <c r="E573" s="5" t="n"/>
      <c r="F573" s="6">
        <f>IF(B573&amp;""="","",IFERROR(INDEX('الحجوزات'!$C$6:$C$1005,MATCH(B573&amp;"",'الحجوزات'!$A$6:$A$1005,0))&amp;"",""))</f>
        <v/>
      </c>
      <c r="G573" s="6">
        <f>IF(B573&amp;""="","",IF(ISNA(MATCH(B573&amp;"",'الحجوزات'!$A$6:$A$1005,0)),"رقم غير موجود",IF(NOT(ISNUMBER(A573)),"بدون تاريخ","")))</f>
        <v/>
      </c>
    </row>
    <row r="574">
      <c r="A574" s="13" t="n"/>
      <c r="B574" s="5" t="n"/>
      <c r="C574" s="17" t="n"/>
      <c r="D574" s="5" t="n"/>
      <c r="E574" s="5" t="n"/>
      <c r="F574" s="6">
        <f>IF(B574&amp;""="","",IFERROR(INDEX('الحجوزات'!$C$6:$C$1005,MATCH(B574&amp;"",'الحجوزات'!$A$6:$A$1005,0))&amp;"",""))</f>
        <v/>
      </c>
      <c r="G574" s="6">
        <f>IF(B574&amp;""="","",IF(ISNA(MATCH(B574&amp;"",'الحجوزات'!$A$6:$A$1005,0)),"رقم غير موجود",IF(NOT(ISNUMBER(A574)),"بدون تاريخ","")))</f>
        <v/>
      </c>
    </row>
    <row r="575">
      <c r="A575" s="13" t="n"/>
      <c r="B575" s="5" t="n"/>
      <c r="C575" s="17" t="n"/>
      <c r="D575" s="5" t="n"/>
      <c r="E575" s="5" t="n"/>
      <c r="F575" s="6">
        <f>IF(B575&amp;""="","",IFERROR(INDEX('الحجوزات'!$C$6:$C$1005,MATCH(B575&amp;"",'الحجوزات'!$A$6:$A$1005,0))&amp;"",""))</f>
        <v/>
      </c>
      <c r="G575" s="6">
        <f>IF(B575&amp;""="","",IF(ISNA(MATCH(B575&amp;"",'الحجوزات'!$A$6:$A$1005,0)),"رقم غير موجود",IF(NOT(ISNUMBER(A575)),"بدون تاريخ","")))</f>
        <v/>
      </c>
    </row>
    <row r="576">
      <c r="A576" s="13" t="n"/>
      <c r="B576" s="5" t="n"/>
      <c r="C576" s="17" t="n"/>
      <c r="D576" s="5" t="n"/>
      <c r="E576" s="5" t="n"/>
      <c r="F576" s="6">
        <f>IF(B576&amp;""="","",IFERROR(INDEX('الحجوزات'!$C$6:$C$1005,MATCH(B576&amp;"",'الحجوزات'!$A$6:$A$1005,0))&amp;"",""))</f>
        <v/>
      </c>
      <c r="G576" s="6">
        <f>IF(B576&amp;""="","",IF(ISNA(MATCH(B576&amp;"",'الحجوزات'!$A$6:$A$1005,0)),"رقم غير موجود",IF(NOT(ISNUMBER(A576)),"بدون تاريخ","")))</f>
        <v/>
      </c>
    </row>
    <row r="577">
      <c r="A577" s="13" t="n"/>
      <c r="B577" s="5" t="n"/>
      <c r="C577" s="17" t="n"/>
      <c r="D577" s="5" t="n"/>
      <c r="E577" s="5" t="n"/>
      <c r="F577" s="6">
        <f>IF(B577&amp;""="","",IFERROR(INDEX('الحجوزات'!$C$6:$C$1005,MATCH(B577&amp;"",'الحجوزات'!$A$6:$A$1005,0))&amp;"",""))</f>
        <v/>
      </c>
      <c r="G577" s="6">
        <f>IF(B577&amp;""="","",IF(ISNA(MATCH(B577&amp;"",'الحجوزات'!$A$6:$A$1005,0)),"رقم غير موجود",IF(NOT(ISNUMBER(A577)),"بدون تاريخ","")))</f>
        <v/>
      </c>
    </row>
    <row r="578">
      <c r="A578" s="13" t="n"/>
      <c r="B578" s="5" t="n"/>
      <c r="C578" s="17" t="n"/>
      <c r="D578" s="5" t="n"/>
      <c r="E578" s="5" t="n"/>
      <c r="F578" s="6">
        <f>IF(B578&amp;""="","",IFERROR(INDEX('الحجوزات'!$C$6:$C$1005,MATCH(B578&amp;"",'الحجوزات'!$A$6:$A$1005,0))&amp;"",""))</f>
        <v/>
      </c>
      <c r="G578" s="6">
        <f>IF(B578&amp;""="","",IF(ISNA(MATCH(B578&amp;"",'الحجوزات'!$A$6:$A$1005,0)),"رقم غير موجود",IF(NOT(ISNUMBER(A578)),"بدون تاريخ","")))</f>
        <v/>
      </c>
    </row>
    <row r="579">
      <c r="A579" s="13" t="n"/>
      <c r="B579" s="5" t="n"/>
      <c r="C579" s="17" t="n"/>
      <c r="D579" s="5" t="n"/>
      <c r="E579" s="5" t="n"/>
      <c r="F579" s="6">
        <f>IF(B579&amp;""="","",IFERROR(INDEX('الحجوزات'!$C$6:$C$1005,MATCH(B579&amp;"",'الحجوزات'!$A$6:$A$1005,0))&amp;"",""))</f>
        <v/>
      </c>
      <c r="G579" s="6">
        <f>IF(B579&amp;""="","",IF(ISNA(MATCH(B579&amp;"",'الحجوزات'!$A$6:$A$1005,0)),"رقم غير موجود",IF(NOT(ISNUMBER(A579)),"بدون تاريخ","")))</f>
        <v/>
      </c>
    </row>
    <row r="580">
      <c r="A580" s="13" t="n"/>
      <c r="B580" s="5" t="n"/>
      <c r="C580" s="17" t="n"/>
      <c r="D580" s="5" t="n"/>
      <c r="E580" s="5" t="n"/>
      <c r="F580" s="6">
        <f>IF(B580&amp;""="","",IFERROR(INDEX('الحجوزات'!$C$6:$C$1005,MATCH(B580&amp;"",'الحجوزات'!$A$6:$A$1005,0))&amp;"",""))</f>
        <v/>
      </c>
      <c r="G580" s="6">
        <f>IF(B580&amp;""="","",IF(ISNA(MATCH(B580&amp;"",'الحجوزات'!$A$6:$A$1005,0)),"رقم غير موجود",IF(NOT(ISNUMBER(A580)),"بدون تاريخ","")))</f>
        <v/>
      </c>
    </row>
    <row r="581">
      <c r="A581" s="13" t="n"/>
      <c r="B581" s="5" t="n"/>
      <c r="C581" s="17" t="n"/>
      <c r="D581" s="5" t="n"/>
      <c r="E581" s="5" t="n"/>
      <c r="F581" s="6">
        <f>IF(B581&amp;""="","",IFERROR(INDEX('الحجوزات'!$C$6:$C$1005,MATCH(B581&amp;"",'الحجوزات'!$A$6:$A$1005,0))&amp;"",""))</f>
        <v/>
      </c>
      <c r="G581" s="6">
        <f>IF(B581&amp;""="","",IF(ISNA(MATCH(B581&amp;"",'الحجوزات'!$A$6:$A$1005,0)),"رقم غير موجود",IF(NOT(ISNUMBER(A581)),"بدون تاريخ","")))</f>
        <v/>
      </c>
    </row>
    <row r="582">
      <c r="A582" s="13" t="n"/>
      <c r="B582" s="5" t="n"/>
      <c r="C582" s="17" t="n"/>
      <c r="D582" s="5" t="n"/>
      <c r="E582" s="5" t="n"/>
      <c r="F582" s="6">
        <f>IF(B582&amp;""="","",IFERROR(INDEX('الحجوزات'!$C$6:$C$1005,MATCH(B582&amp;"",'الحجوزات'!$A$6:$A$1005,0))&amp;"",""))</f>
        <v/>
      </c>
      <c r="G582" s="6">
        <f>IF(B582&amp;""="","",IF(ISNA(MATCH(B582&amp;"",'الحجوزات'!$A$6:$A$1005,0)),"رقم غير موجود",IF(NOT(ISNUMBER(A582)),"بدون تاريخ","")))</f>
        <v/>
      </c>
    </row>
    <row r="583">
      <c r="A583" s="13" t="n"/>
      <c r="B583" s="5" t="n"/>
      <c r="C583" s="17" t="n"/>
      <c r="D583" s="5" t="n"/>
      <c r="E583" s="5" t="n"/>
      <c r="F583" s="6">
        <f>IF(B583&amp;""="","",IFERROR(INDEX('الحجوزات'!$C$6:$C$1005,MATCH(B583&amp;"",'الحجوزات'!$A$6:$A$1005,0))&amp;"",""))</f>
        <v/>
      </c>
      <c r="G583" s="6">
        <f>IF(B583&amp;""="","",IF(ISNA(MATCH(B583&amp;"",'الحجوزات'!$A$6:$A$1005,0)),"رقم غير موجود",IF(NOT(ISNUMBER(A583)),"بدون تاريخ","")))</f>
        <v/>
      </c>
    </row>
    <row r="584">
      <c r="A584" s="13" t="n"/>
      <c r="B584" s="5" t="n"/>
      <c r="C584" s="17" t="n"/>
      <c r="D584" s="5" t="n"/>
      <c r="E584" s="5" t="n"/>
      <c r="F584" s="6">
        <f>IF(B584&amp;""="","",IFERROR(INDEX('الحجوزات'!$C$6:$C$1005,MATCH(B584&amp;"",'الحجوزات'!$A$6:$A$1005,0))&amp;"",""))</f>
        <v/>
      </c>
      <c r="G584" s="6">
        <f>IF(B584&amp;""="","",IF(ISNA(MATCH(B584&amp;"",'الحجوزات'!$A$6:$A$1005,0)),"رقم غير موجود",IF(NOT(ISNUMBER(A584)),"بدون تاريخ","")))</f>
        <v/>
      </c>
    </row>
    <row r="585">
      <c r="A585" s="13" t="n"/>
      <c r="B585" s="5" t="n"/>
      <c r="C585" s="17" t="n"/>
      <c r="D585" s="5" t="n"/>
      <c r="E585" s="5" t="n"/>
      <c r="F585" s="6">
        <f>IF(B585&amp;""="","",IFERROR(INDEX('الحجوزات'!$C$6:$C$1005,MATCH(B585&amp;"",'الحجوزات'!$A$6:$A$1005,0))&amp;"",""))</f>
        <v/>
      </c>
      <c r="G585" s="6">
        <f>IF(B585&amp;""="","",IF(ISNA(MATCH(B585&amp;"",'الحجوزات'!$A$6:$A$1005,0)),"رقم غير موجود",IF(NOT(ISNUMBER(A585)),"بدون تاريخ","")))</f>
        <v/>
      </c>
    </row>
    <row r="586">
      <c r="A586" s="13" t="n"/>
      <c r="B586" s="5" t="n"/>
      <c r="C586" s="17" t="n"/>
      <c r="D586" s="5" t="n"/>
      <c r="E586" s="5" t="n"/>
      <c r="F586" s="6">
        <f>IF(B586&amp;""="","",IFERROR(INDEX('الحجوزات'!$C$6:$C$1005,MATCH(B586&amp;"",'الحجوزات'!$A$6:$A$1005,0))&amp;"",""))</f>
        <v/>
      </c>
      <c r="G586" s="6">
        <f>IF(B586&amp;""="","",IF(ISNA(MATCH(B586&amp;"",'الحجوزات'!$A$6:$A$1005,0)),"رقم غير موجود",IF(NOT(ISNUMBER(A586)),"بدون تاريخ","")))</f>
        <v/>
      </c>
    </row>
    <row r="587">
      <c r="A587" s="13" t="n"/>
      <c r="B587" s="5" t="n"/>
      <c r="C587" s="17" t="n"/>
      <c r="D587" s="5" t="n"/>
      <c r="E587" s="5" t="n"/>
      <c r="F587" s="6">
        <f>IF(B587&amp;""="","",IFERROR(INDEX('الحجوزات'!$C$6:$C$1005,MATCH(B587&amp;"",'الحجوزات'!$A$6:$A$1005,0))&amp;"",""))</f>
        <v/>
      </c>
      <c r="G587" s="6">
        <f>IF(B587&amp;""="","",IF(ISNA(MATCH(B587&amp;"",'الحجوزات'!$A$6:$A$1005,0)),"رقم غير موجود",IF(NOT(ISNUMBER(A587)),"بدون تاريخ","")))</f>
        <v/>
      </c>
    </row>
    <row r="588">
      <c r="A588" s="13" t="n"/>
      <c r="B588" s="5" t="n"/>
      <c r="C588" s="17" t="n"/>
      <c r="D588" s="5" t="n"/>
      <c r="E588" s="5" t="n"/>
      <c r="F588" s="6">
        <f>IF(B588&amp;""="","",IFERROR(INDEX('الحجوزات'!$C$6:$C$1005,MATCH(B588&amp;"",'الحجوزات'!$A$6:$A$1005,0))&amp;"",""))</f>
        <v/>
      </c>
      <c r="G588" s="6">
        <f>IF(B588&amp;""="","",IF(ISNA(MATCH(B588&amp;"",'الحجوزات'!$A$6:$A$1005,0)),"رقم غير موجود",IF(NOT(ISNUMBER(A588)),"بدون تاريخ","")))</f>
        <v/>
      </c>
    </row>
    <row r="589">
      <c r="A589" s="13" t="n"/>
      <c r="B589" s="5" t="n"/>
      <c r="C589" s="17" t="n"/>
      <c r="D589" s="5" t="n"/>
      <c r="E589" s="5" t="n"/>
      <c r="F589" s="6">
        <f>IF(B589&amp;""="","",IFERROR(INDEX('الحجوزات'!$C$6:$C$1005,MATCH(B589&amp;"",'الحجوزات'!$A$6:$A$1005,0))&amp;"",""))</f>
        <v/>
      </c>
      <c r="G589" s="6">
        <f>IF(B589&amp;""="","",IF(ISNA(MATCH(B589&amp;"",'الحجوزات'!$A$6:$A$1005,0)),"رقم غير موجود",IF(NOT(ISNUMBER(A589)),"بدون تاريخ","")))</f>
        <v/>
      </c>
    </row>
    <row r="590">
      <c r="A590" s="13" t="n"/>
      <c r="B590" s="5" t="n"/>
      <c r="C590" s="17" t="n"/>
      <c r="D590" s="5" t="n"/>
      <c r="E590" s="5" t="n"/>
      <c r="F590" s="6">
        <f>IF(B590&amp;""="","",IFERROR(INDEX('الحجوزات'!$C$6:$C$1005,MATCH(B590&amp;"",'الحجوزات'!$A$6:$A$1005,0))&amp;"",""))</f>
        <v/>
      </c>
      <c r="G590" s="6">
        <f>IF(B590&amp;""="","",IF(ISNA(MATCH(B590&amp;"",'الحجوزات'!$A$6:$A$1005,0)),"رقم غير موجود",IF(NOT(ISNUMBER(A590)),"بدون تاريخ","")))</f>
        <v/>
      </c>
    </row>
    <row r="591">
      <c r="A591" s="13" t="n"/>
      <c r="B591" s="5" t="n"/>
      <c r="C591" s="17" t="n"/>
      <c r="D591" s="5" t="n"/>
      <c r="E591" s="5" t="n"/>
      <c r="F591" s="6">
        <f>IF(B591&amp;""="","",IFERROR(INDEX('الحجوزات'!$C$6:$C$1005,MATCH(B591&amp;"",'الحجوزات'!$A$6:$A$1005,0))&amp;"",""))</f>
        <v/>
      </c>
      <c r="G591" s="6">
        <f>IF(B591&amp;""="","",IF(ISNA(MATCH(B591&amp;"",'الحجوزات'!$A$6:$A$1005,0)),"رقم غير موجود",IF(NOT(ISNUMBER(A591)),"بدون تاريخ","")))</f>
        <v/>
      </c>
    </row>
    <row r="592">
      <c r="A592" s="13" t="n"/>
      <c r="B592" s="5" t="n"/>
      <c r="C592" s="17" t="n"/>
      <c r="D592" s="5" t="n"/>
      <c r="E592" s="5" t="n"/>
      <c r="F592" s="6">
        <f>IF(B592&amp;""="","",IFERROR(INDEX('الحجوزات'!$C$6:$C$1005,MATCH(B592&amp;"",'الحجوزات'!$A$6:$A$1005,0))&amp;"",""))</f>
        <v/>
      </c>
      <c r="G592" s="6">
        <f>IF(B592&amp;""="","",IF(ISNA(MATCH(B592&amp;"",'الحجوزات'!$A$6:$A$1005,0)),"رقم غير موجود",IF(NOT(ISNUMBER(A592)),"بدون تاريخ","")))</f>
        <v/>
      </c>
    </row>
    <row r="593">
      <c r="A593" s="13" t="n"/>
      <c r="B593" s="5" t="n"/>
      <c r="C593" s="17" t="n"/>
      <c r="D593" s="5" t="n"/>
      <c r="E593" s="5" t="n"/>
      <c r="F593" s="6">
        <f>IF(B593&amp;""="","",IFERROR(INDEX('الحجوزات'!$C$6:$C$1005,MATCH(B593&amp;"",'الحجوزات'!$A$6:$A$1005,0))&amp;"",""))</f>
        <v/>
      </c>
      <c r="G593" s="6">
        <f>IF(B593&amp;""="","",IF(ISNA(MATCH(B593&amp;"",'الحجوزات'!$A$6:$A$1005,0)),"رقم غير موجود",IF(NOT(ISNUMBER(A593)),"بدون تاريخ","")))</f>
        <v/>
      </c>
    </row>
    <row r="594">
      <c r="A594" s="13" t="n"/>
      <c r="B594" s="5" t="n"/>
      <c r="C594" s="17" t="n"/>
      <c r="D594" s="5" t="n"/>
      <c r="E594" s="5" t="n"/>
      <c r="F594" s="6">
        <f>IF(B594&amp;""="","",IFERROR(INDEX('الحجوزات'!$C$6:$C$1005,MATCH(B594&amp;"",'الحجوزات'!$A$6:$A$1005,0))&amp;"",""))</f>
        <v/>
      </c>
      <c r="G594" s="6">
        <f>IF(B594&amp;""="","",IF(ISNA(MATCH(B594&amp;"",'الحجوزات'!$A$6:$A$1005,0)),"رقم غير موجود",IF(NOT(ISNUMBER(A594)),"بدون تاريخ","")))</f>
        <v/>
      </c>
    </row>
    <row r="595">
      <c r="A595" s="13" t="n"/>
      <c r="B595" s="5" t="n"/>
      <c r="C595" s="17" t="n"/>
      <c r="D595" s="5" t="n"/>
      <c r="E595" s="5" t="n"/>
      <c r="F595" s="6">
        <f>IF(B595&amp;""="","",IFERROR(INDEX('الحجوزات'!$C$6:$C$1005,MATCH(B595&amp;"",'الحجوزات'!$A$6:$A$1005,0))&amp;"",""))</f>
        <v/>
      </c>
      <c r="G595" s="6">
        <f>IF(B595&amp;""="","",IF(ISNA(MATCH(B595&amp;"",'الحجوزات'!$A$6:$A$1005,0)),"رقم غير موجود",IF(NOT(ISNUMBER(A595)),"بدون تاريخ","")))</f>
        <v/>
      </c>
    </row>
    <row r="596">
      <c r="A596" s="13" t="n"/>
      <c r="B596" s="5" t="n"/>
      <c r="C596" s="17" t="n"/>
      <c r="D596" s="5" t="n"/>
      <c r="E596" s="5" t="n"/>
      <c r="F596" s="6">
        <f>IF(B596&amp;""="","",IFERROR(INDEX('الحجوزات'!$C$6:$C$1005,MATCH(B596&amp;"",'الحجوزات'!$A$6:$A$1005,0))&amp;"",""))</f>
        <v/>
      </c>
      <c r="G596" s="6">
        <f>IF(B596&amp;""="","",IF(ISNA(MATCH(B596&amp;"",'الحجوزات'!$A$6:$A$1005,0)),"رقم غير موجود",IF(NOT(ISNUMBER(A596)),"بدون تاريخ","")))</f>
        <v/>
      </c>
    </row>
    <row r="597">
      <c r="A597" s="13" t="n"/>
      <c r="B597" s="5" t="n"/>
      <c r="C597" s="17" t="n"/>
      <c r="D597" s="5" t="n"/>
      <c r="E597" s="5" t="n"/>
      <c r="F597" s="6">
        <f>IF(B597&amp;""="","",IFERROR(INDEX('الحجوزات'!$C$6:$C$1005,MATCH(B597&amp;"",'الحجوزات'!$A$6:$A$1005,0))&amp;"",""))</f>
        <v/>
      </c>
      <c r="G597" s="6">
        <f>IF(B597&amp;""="","",IF(ISNA(MATCH(B597&amp;"",'الحجوزات'!$A$6:$A$1005,0)),"رقم غير موجود",IF(NOT(ISNUMBER(A597)),"بدون تاريخ","")))</f>
        <v/>
      </c>
    </row>
    <row r="598">
      <c r="A598" s="13" t="n"/>
      <c r="B598" s="5" t="n"/>
      <c r="C598" s="17" t="n"/>
      <c r="D598" s="5" t="n"/>
      <c r="E598" s="5" t="n"/>
      <c r="F598" s="6">
        <f>IF(B598&amp;""="","",IFERROR(INDEX('الحجوزات'!$C$6:$C$1005,MATCH(B598&amp;"",'الحجوزات'!$A$6:$A$1005,0))&amp;"",""))</f>
        <v/>
      </c>
      <c r="G598" s="6">
        <f>IF(B598&amp;""="","",IF(ISNA(MATCH(B598&amp;"",'الحجوزات'!$A$6:$A$1005,0)),"رقم غير موجود",IF(NOT(ISNUMBER(A598)),"بدون تاريخ","")))</f>
        <v/>
      </c>
    </row>
    <row r="599">
      <c r="A599" s="13" t="n"/>
      <c r="B599" s="5" t="n"/>
      <c r="C599" s="17" t="n"/>
      <c r="D599" s="5" t="n"/>
      <c r="E599" s="5" t="n"/>
      <c r="F599" s="6">
        <f>IF(B599&amp;""="","",IFERROR(INDEX('الحجوزات'!$C$6:$C$1005,MATCH(B599&amp;"",'الحجوزات'!$A$6:$A$1005,0))&amp;"",""))</f>
        <v/>
      </c>
      <c r="G599" s="6">
        <f>IF(B599&amp;""="","",IF(ISNA(MATCH(B599&amp;"",'الحجوزات'!$A$6:$A$1005,0)),"رقم غير موجود",IF(NOT(ISNUMBER(A599)),"بدون تاريخ","")))</f>
        <v/>
      </c>
    </row>
    <row r="600">
      <c r="A600" s="13" t="n"/>
      <c r="B600" s="5" t="n"/>
      <c r="C600" s="17" t="n"/>
      <c r="D600" s="5" t="n"/>
      <c r="E600" s="5" t="n"/>
      <c r="F600" s="6">
        <f>IF(B600&amp;""="","",IFERROR(INDEX('الحجوزات'!$C$6:$C$1005,MATCH(B600&amp;"",'الحجوزات'!$A$6:$A$1005,0))&amp;"",""))</f>
        <v/>
      </c>
      <c r="G600" s="6">
        <f>IF(B600&amp;""="","",IF(ISNA(MATCH(B600&amp;"",'الحجوزات'!$A$6:$A$1005,0)),"رقم غير موجود",IF(NOT(ISNUMBER(A600)),"بدون تاريخ","")))</f>
        <v/>
      </c>
    </row>
    <row r="601">
      <c r="A601" s="13" t="n"/>
      <c r="B601" s="5" t="n"/>
      <c r="C601" s="17" t="n"/>
      <c r="D601" s="5" t="n"/>
      <c r="E601" s="5" t="n"/>
      <c r="F601" s="6">
        <f>IF(B601&amp;""="","",IFERROR(INDEX('الحجوزات'!$C$6:$C$1005,MATCH(B601&amp;"",'الحجوزات'!$A$6:$A$1005,0))&amp;"",""))</f>
        <v/>
      </c>
      <c r="G601" s="6">
        <f>IF(B601&amp;""="","",IF(ISNA(MATCH(B601&amp;"",'الحجوزات'!$A$6:$A$1005,0)),"رقم غير موجود",IF(NOT(ISNUMBER(A601)),"بدون تاريخ","")))</f>
        <v/>
      </c>
    </row>
    <row r="602">
      <c r="A602" s="13" t="n"/>
      <c r="B602" s="5" t="n"/>
      <c r="C602" s="17" t="n"/>
      <c r="D602" s="5" t="n"/>
      <c r="E602" s="5" t="n"/>
      <c r="F602" s="6">
        <f>IF(B602&amp;""="","",IFERROR(INDEX('الحجوزات'!$C$6:$C$1005,MATCH(B602&amp;"",'الحجوزات'!$A$6:$A$1005,0))&amp;"",""))</f>
        <v/>
      </c>
      <c r="G602" s="6">
        <f>IF(B602&amp;""="","",IF(ISNA(MATCH(B602&amp;"",'الحجوزات'!$A$6:$A$1005,0)),"رقم غير موجود",IF(NOT(ISNUMBER(A602)),"بدون تاريخ","")))</f>
        <v/>
      </c>
    </row>
    <row r="603">
      <c r="A603" s="13" t="n"/>
      <c r="B603" s="5" t="n"/>
      <c r="C603" s="17" t="n"/>
      <c r="D603" s="5" t="n"/>
      <c r="E603" s="5" t="n"/>
      <c r="F603" s="6">
        <f>IF(B603&amp;""="","",IFERROR(INDEX('الحجوزات'!$C$6:$C$1005,MATCH(B603&amp;"",'الحجوزات'!$A$6:$A$1005,0))&amp;"",""))</f>
        <v/>
      </c>
      <c r="G603" s="6">
        <f>IF(B603&amp;""="","",IF(ISNA(MATCH(B603&amp;"",'الحجوزات'!$A$6:$A$1005,0)),"رقم غير موجود",IF(NOT(ISNUMBER(A603)),"بدون تاريخ","")))</f>
        <v/>
      </c>
    </row>
    <row r="604">
      <c r="A604" s="13" t="n"/>
      <c r="B604" s="5" t="n"/>
      <c r="C604" s="17" t="n"/>
      <c r="D604" s="5" t="n"/>
      <c r="E604" s="5" t="n"/>
      <c r="F604" s="6">
        <f>IF(B604&amp;""="","",IFERROR(INDEX('الحجوزات'!$C$6:$C$1005,MATCH(B604&amp;"",'الحجوزات'!$A$6:$A$1005,0))&amp;"",""))</f>
        <v/>
      </c>
      <c r="G604" s="6">
        <f>IF(B604&amp;""="","",IF(ISNA(MATCH(B604&amp;"",'الحجوزات'!$A$6:$A$1005,0)),"رقم غير موجود",IF(NOT(ISNUMBER(A604)),"بدون تاريخ","")))</f>
        <v/>
      </c>
    </row>
    <row r="605">
      <c r="A605" s="13" t="n"/>
      <c r="B605" s="5" t="n"/>
      <c r="C605" s="17" t="n"/>
      <c r="D605" s="5" t="n"/>
      <c r="E605" s="5" t="n"/>
      <c r="F605" s="6">
        <f>IF(B605&amp;""="","",IFERROR(INDEX('الحجوزات'!$C$6:$C$1005,MATCH(B605&amp;"",'الحجوزات'!$A$6:$A$1005,0))&amp;"",""))</f>
        <v/>
      </c>
      <c r="G605" s="6">
        <f>IF(B605&amp;""="","",IF(ISNA(MATCH(B605&amp;"",'الحجوزات'!$A$6:$A$1005,0)),"رقم غير موجود",IF(NOT(ISNUMBER(A605)),"بدون تاريخ","")))</f>
        <v/>
      </c>
    </row>
    <row r="606">
      <c r="A606" s="13" t="n"/>
      <c r="B606" s="5" t="n"/>
      <c r="C606" s="17" t="n"/>
      <c r="D606" s="5" t="n"/>
      <c r="E606" s="5" t="n"/>
      <c r="F606" s="6">
        <f>IF(B606&amp;""="","",IFERROR(INDEX('الحجوزات'!$C$6:$C$1005,MATCH(B606&amp;"",'الحجوزات'!$A$6:$A$1005,0))&amp;"",""))</f>
        <v/>
      </c>
      <c r="G606" s="6">
        <f>IF(B606&amp;""="","",IF(ISNA(MATCH(B606&amp;"",'الحجوزات'!$A$6:$A$1005,0)),"رقم غير موجود",IF(NOT(ISNUMBER(A606)),"بدون تاريخ","")))</f>
        <v/>
      </c>
    </row>
    <row r="607">
      <c r="A607" s="13" t="n"/>
      <c r="B607" s="5" t="n"/>
      <c r="C607" s="17" t="n"/>
      <c r="D607" s="5" t="n"/>
      <c r="E607" s="5" t="n"/>
      <c r="F607" s="6">
        <f>IF(B607&amp;""="","",IFERROR(INDEX('الحجوزات'!$C$6:$C$1005,MATCH(B607&amp;"",'الحجوزات'!$A$6:$A$1005,0))&amp;"",""))</f>
        <v/>
      </c>
      <c r="G607" s="6">
        <f>IF(B607&amp;""="","",IF(ISNA(MATCH(B607&amp;"",'الحجوزات'!$A$6:$A$1005,0)),"رقم غير موجود",IF(NOT(ISNUMBER(A607)),"بدون تاريخ","")))</f>
        <v/>
      </c>
    </row>
    <row r="608">
      <c r="A608" s="13" t="n"/>
      <c r="B608" s="5" t="n"/>
      <c r="C608" s="17" t="n"/>
      <c r="D608" s="5" t="n"/>
      <c r="E608" s="5" t="n"/>
      <c r="F608" s="6">
        <f>IF(B608&amp;""="","",IFERROR(INDEX('الحجوزات'!$C$6:$C$1005,MATCH(B608&amp;"",'الحجوزات'!$A$6:$A$1005,0))&amp;"",""))</f>
        <v/>
      </c>
      <c r="G608" s="6">
        <f>IF(B608&amp;""="","",IF(ISNA(MATCH(B608&amp;"",'الحجوزات'!$A$6:$A$1005,0)),"رقم غير موجود",IF(NOT(ISNUMBER(A608)),"بدون تاريخ","")))</f>
        <v/>
      </c>
    </row>
    <row r="609">
      <c r="A609" s="13" t="n"/>
      <c r="B609" s="5" t="n"/>
      <c r="C609" s="17" t="n"/>
      <c r="D609" s="5" t="n"/>
      <c r="E609" s="5" t="n"/>
      <c r="F609" s="6">
        <f>IF(B609&amp;""="","",IFERROR(INDEX('الحجوزات'!$C$6:$C$1005,MATCH(B609&amp;"",'الحجوزات'!$A$6:$A$1005,0))&amp;"",""))</f>
        <v/>
      </c>
      <c r="G609" s="6">
        <f>IF(B609&amp;""="","",IF(ISNA(MATCH(B609&amp;"",'الحجوزات'!$A$6:$A$1005,0)),"رقم غير موجود",IF(NOT(ISNUMBER(A609)),"بدون تاريخ","")))</f>
        <v/>
      </c>
    </row>
    <row r="610">
      <c r="A610" s="13" t="n"/>
      <c r="B610" s="5" t="n"/>
      <c r="C610" s="17" t="n"/>
      <c r="D610" s="5" t="n"/>
      <c r="E610" s="5" t="n"/>
      <c r="F610" s="6">
        <f>IF(B610&amp;""="","",IFERROR(INDEX('الحجوزات'!$C$6:$C$1005,MATCH(B610&amp;"",'الحجوزات'!$A$6:$A$1005,0))&amp;"",""))</f>
        <v/>
      </c>
      <c r="G610" s="6">
        <f>IF(B610&amp;""="","",IF(ISNA(MATCH(B610&amp;"",'الحجوزات'!$A$6:$A$1005,0)),"رقم غير موجود",IF(NOT(ISNUMBER(A610)),"بدون تاريخ","")))</f>
        <v/>
      </c>
    </row>
    <row r="611">
      <c r="A611" s="13" t="n"/>
      <c r="B611" s="5" t="n"/>
      <c r="C611" s="17" t="n"/>
      <c r="D611" s="5" t="n"/>
      <c r="E611" s="5" t="n"/>
      <c r="F611" s="6">
        <f>IF(B611&amp;""="","",IFERROR(INDEX('الحجوزات'!$C$6:$C$1005,MATCH(B611&amp;"",'الحجوزات'!$A$6:$A$1005,0))&amp;"",""))</f>
        <v/>
      </c>
      <c r="G611" s="6">
        <f>IF(B611&amp;""="","",IF(ISNA(MATCH(B611&amp;"",'الحجوزات'!$A$6:$A$1005,0)),"رقم غير موجود",IF(NOT(ISNUMBER(A611)),"بدون تاريخ","")))</f>
        <v/>
      </c>
    </row>
    <row r="612">
      <c r="A612" s="13" t="n"/>
      <c r="B612" s="5" t="n"/>
      <c r="C612" s="17" t="n"/>
      <c r="D612" s="5" t="n"/>
      <c r="E612" s="5" t="n"/>
      <c r="F612" s="6">
        <f>IF(B612&amp;""="","",IFERROR(INDEX('الحجوزات'!$C$6:$C$1005,MATCH(B612&amp;"",'الحجوزات'!$A$6:$A$1005,0))&amp;"",""))</f>
        <v/>
      </c>
      <c r="G612" s="6">
        <f>IF(B612&amp;""="","",IF(ISNA(MATCH(B612&amp;"",'الحجوزات'!$A$6:$A$1005,0)),"رقم غير موجود",IF(NOT(ISNUMBER(A612)),"بدون تاريخ","")))</f>
        <v/>
      </c>
    </row>
    <row r="613">
      <c r="A613" s="13" t="n"/>
      <c r="B613" s="5" t="n"/>
      <c r="C613" s="17" t="n"/>
      <c r="D613" s="5" t="n"/>
      <c r="E613" s="5" t="n"/>
      <c r="F613" s="6">
        <f>IF(B613&amp;""="","",IFERROR(INDEX('الحجوزات'!$C$6:$C$1005,MATCH(B613&amp;"",'الحجوزات'!$A$6:$A$1005,0))&amp;"",""))</f>
        <v/>
      </c>
      <c r="G613" s="6">
        <f>IF(B613&amp;""="","",IF(ISNA(MATCH(B613&amp;"",'الحجوزات'!$A$6:$A$1005,0)),"رقم غير موجود",IF(NOT(ISNUMBER(A613)),"بدون تاريخ","")))</f>
        <v/>
      </c>
    </row>
    <row r="614">
      <c r="A614" s="13" t="n"/>
      <c r="B614" s="5" t="n"/>
      <c r="C614" s="17" t="n"/>
      <c r="D614" s="5" t="n"/>
      <c r="E614" s="5" t="n"/>
      <c r="F614" s="6">
        <f>IF(B614&amp;""="","",IFERROR(INDEX('الحجوزات'!$C$6:$C$1005,MATCH(B614&amp;"",'الحجوزات'!$A$6:$A$1005,0))&amp;"",""))</f>
        <v/>
      </c>
      <c r="G614" s="6">
        <f>IF(B614&amp;""="","",IF(ISNA(MATCH(B614&amp;"",'الحجوزات'!$A$6:$A$1005,0)),"رقم غير موجود",IF(NOT(ISNUMBER(A614)),"بدون تاريخ","")))</f>
        <v/>
      </c>
    </row>
    <row r="615">
      <c r="A615" s="13" t="n"/>
      <c r="B615" s="5" t="n"/>
      <c r="C615" s="17" t="n"/>
      <c r="D615" s="5" t="n"/>
      <c r="E615" s="5" t="n"/>
      <c r="F615" s="6">
        <f>IF(B615&amp;""="","",IFERROR(INDEX('الحجوزات'!$C$6:$C$1005,MATCH(B615&amp;"",'الحجوزات'!$A$6:$A$1005,0))&amp;"",""))</f>
        <v/>
      </c>
      <c r="G615" s="6">
        <f>IF(B615&amp;""="","",IF(ISNA(MATCH(B615&amp;"",'الحجوزات'!$A$6:$A$1005,0)),"رقم غير موجود",IF(NOT(ISNUMBER(A615)),"بدون تاريخ","")))</f>
        <v/>
      </c>
    </row>
    <row r="616">
      <c r="A616" s="13" t="n"/>
      <c r="B616" s="5" t="n"/>
      <c r="C616" s="17" t="n"/>
      <c r="D616" s="5" t="n"/>
      <c r="E616" s="5" t="n"/>
      <c r="F616" s="6">
        <f>IF(B616&amp;""="","",IFERROR(INDEX('الحجوزات'!$C$6:$C$1005,MATCH(B616&amp;"",'الحجوزات'!$A$6:$A$1005,0))&amp;"",""))</f>
        <v/>
      </c>
      <c r="G616" s="6">
        <f>IF(B616&amp;""="","",IF(ISNA(MATCH(B616&amp;"",'الحجوزات'!$A$6:$A$1005,0)),"رقم غير موجود",IF(NOT(ISNUMBER(A616)),"بدون تاريخ","")))</f>
        <v/>
      </c>
    </row>
    <row r="617">
      <c r="A617" s="13" t="n"/>
      <c r="B617" s="5" t="n"/>
      <c r="C617" s="17" t="n"/>
      <c r="D617" s="5" t="n"/>
      <c r="E617" s="5" t="n"/>
      <c r="F617" s="6">
        <f>IF(B617&amp;""="","",IFERROR(INDEX('الحجوزات'!$C$6:$C$1005,MATCH(B617&amp;"",'الحجوزات'!$A$6:$A$1005,0))&amp;"",""))</f>
        <v/>
      </c>
      <c r="G617" s="6">
        <f>IF(B617&amp;""="","",IF(ISNA(MATCH(B617&amp;"",'الحجوزات'!$A$6:$A$1005,0)),"رقم غير موجود",IF(NOT(ISNUMBER(A617)),"بدون تاريخ","")))</f>
        <v/>
      </c>
    </row>
    <row r="618">
      <c r="A618" s="13" t="n"/>
      <c r="B618" s="5" t="n"/>
      <c r="C618" s="17" t="n"/>
      <c r="D618" s="5" t="n"/>
      <c r="E618" s="5" t="n"/>
      <c r="F618" s="6">
        <f>IF(B618&amp;""="","",IFERROR(INDEX('الحجوزات'!$C$6:$C$1005,MATCH(B618&amp;"",'الحجوزات'!$A$6:$A$1005,0))&amp;"",""))</f>
        <v/>
      </c>
      <c r="G618" s="6">
        <f>IF(B618&amp;""="","",IF(ISNA(MATCH(B618&amp;"",'الحجوزات'!$A$6:$A$1005,0)),"رقم غير موجود",IF(NOT(ISNUMBER(A618)),"بدون تاريخ","")))</f>
        <v/>
      </c>
    </row>
    <row r="619">
      <c r="A619" s="13" t="n"/>
      <c r="B619" s="5" t="n"/>
      <c r="C619" s="17" t="n"/>
      <c r="D619" s="5" t="n"/>
      <c r="E619" s="5" t="n"/>
      <c r="F619" s="6">
        <f>IF(B619&amp;""="","",IFERROR(INDEX('الحجوزات'!$C$6:$C$1005,MATCH(B619&amp;"",'الحجوزات'!$A$6:$A$1005,0))&amp;"",""))</f>
        <v/>
      </c>
      <c r="G619" s="6">
        <f>IF(B619&amp;""="","",IF(ISNA(MATCH(B619&amp;"",'الحجوزات'!$A$6:$A$1005,0)),"رقم غير موجود",IF(NOT(ISNUMBER(A619)),"بدون تاريخ","")))</f>
        <v/>
      </c>
    </row>
    <row r="620">
      <c r="A620" s="13" t="n"/>
      <c r="B620" s="5" t="n"/>
      <c r="C620" s="17" t="n"/>
      <c r="D620" s="5" t="n"/>
      <c r="E620" s="5" t="n"/>
      <c r="F620" s="6">
        <f>IF(B620&amp;""="","",IFERROR(INDEX('الحجوزات'!$C$6:$C$1005,MATCH(B620&amp;"",'الحجوزات'!$A$6:$A$1005,0))&amp;"",""))</f>
        <v/>
      </c>
      <c r="G620" s="6">
        <f>IF(B620&amp;""="","",IF(ISNA(MATCH(B620&amp;"",'الحجوزات'!$A$6:$A$1005,0)),"رقم غير موجود",IF(NOT(ISNUMBER(A620)),"بدون تاريخ","")))</f>
        <v/>
      </c>
    </row>
    <row r="621">
      <c r="A621" s="13" t="n"/>
      <c r="B621" s="5" t="n"/>
      <c r="C621" s="17" t="n"/>
      <c r="D621" s="5" t="n"/>
      <c r="E621" s="5" t="n"/>
      <c r="F621" s="6">
        <f>IF(B621&amp;""="","",IFERROR(INDEX('الحجوزات'!$C$6:$C$1005,MATCH(B621&amp;"",'الحجوزات'!$A$6:$A$1005,0))&amp;"",""))</f>
        <v/>
      </c>
      <c r="G621" s="6">
        <f>IF(B621&amp;""="","",IF(ISNA(MATCH(B621&amp;"",'الحجوزات'!$A$6:$A$1005,0)),"رقم غير موجود",IF(NOT(ISNUMBER(A621)),"بدون تاريخ","")))</f>
        <v/>
      </c>
    </row>
    <row r="622">
      <c r="A622" s="13" t="n"/>
      <c r="B622" s="5" t="n"/>
      <c r="C622" s="17" t="n"/>
      <c r="D622" s="5" t="n"/>
      <c r="E622" s="5" t="n"/>
      <c r="F622" s="6">
        <f>IF(B622&amp;""="","",IFERROR(INDEX('الحجوزات'!$C$6:$C$1005,MATCH(B622&amp;"",'الحجوزات'!$A$6:$A$1005,0))&amp;"",""))</f>
        <v/>
      </c>
      <c r="G622" s="6">
        <f>IF(B622&amp;""="","",IF(ISNA(MATCH(B622&amp;"",'الحجوزات'!$A$6:$A$1005,0)),"رقم غير موجود",IF(NOT(ISNUMBER(A622)),"بدون تاريخ","")))</f>
        <v/>
      </c>
    </row>
    <row r="623">
      <c r="A623" s="13" t="n"/>
      <c r="B623" s="5" t="n"/>
      <c r="C623" s="17" t="n"/>
      <c r="D623" s="5" t="n"/>
      <c r="E623" s="5" t="n"/>
      <c r="F623" s="6">
        <f>IF(B623&amp;""="","",IFERROR(INDEX('الحجوزات'!$C$6:$C$1005,MATCH(B623&amp;"",'الحجوزات'!$A$6:$A$1005,0))&amp;"",""))</f>
        <v/>
      </c>
      <c r="G623" s="6">
        <f>IF(B623&amp;""="","",IF(ISNA(MATCH(B623&amp;"",'الحجوزات'!$A$6:$A$1005,0)),"رقم غير موجود",IF(NOT(ISNUMBER(A623)),"بدون تاريخ","")))</f>
        <v/>
      </c>
    </row>
    <row r="624">
      <c r="A624" s="13" t="n"/>
      <c r="B624" s="5" t="n"/>
      <c r="C624" s="17" t="n"/>
      <c r="D624" s="5" t="n"/>
      <c r="E624" s="5" t="n"/>
      <c r="F624" s="6">
        <f>IF(B624&amp;""="","",IFERROR(INDEX('الحجوزات'!$C$6:$C$1005,MATCH(B624&amp;"",'الحجوزات'!$A$6:$A$1005,0))&amp;"",""))</f>
        <v/>
      </c>
      <c r="G624" s="6">
        <f>IF(B624&amp;""="","",IF(ISNA(MATCH(B624&amp;"",'الحجوزات'!$A$6:$A$1005,0)),"رقم غير موجود",IF(NOT(ISNUMBER(A624)),"بدون تاريخ","")))</f>
        <v/>
      </c>
    </row>
    <row r="625">
      <c r="A625" s="13" t="n"/>
      <c r="B625" s="5" t="n"/>
      <c r="C625" s="17" t="n"/>
      <c r="D625" s="5" t="n"/>
      <c r="E625" s="5" t="n"/>
      <c r="F625" s="6">
        <f>IF(B625&amp;""="","",IFERROR(INDEX('الحجوزات'!$C$6:$C$1005,MATCH(B625&amp;"",'الحجوزات'!$A$6:$A$1005,0))&amp;"",""))</f>
        <v/>
      </c>
      <c r="G625" s="6">
        <f>IF(B625&amp;""="","",IF(ISNA(MATCH(B625&amp;"",'الحجوزات'!$A$6:$A$1005,0)),"رقم غير موجود",IF(NOT(ISNUMBER(A625)),"بدون تاريخ","")))</f>
        <v/>
      </c>
    </row>
    <row r="626">
      <c r="A626" s="13" t="n"/>
      <c r="B626" s="5" t="n"/>
      <c r="C626" s="17" t="n"/>
      <c r="D626" s="5" t="n"/>
      <c r="E626" s="5" t="n"/>
      <c r="F626" s="6">
        <f>IF(B626&amp;""="","",IFERROR(INDEX('الحجوزات'!$C$6:$C$1005,MATCH(B626&amp;"",'الحجوزات'!$A$6:$A$1005,0))&amp;"",""))</f>
        <v/>
      </c>
      <c r="G626" s="6">
        <f>IF(B626&amp;""="","",IF(ISNA(MATCH(B626&amp;"",'الحجوزات'!$A$6:$A$1005,0)),"رقم غير موجود",IF(NOT(ISNUMBER(A626)),"بدون تاريخ","")))</f>
        <v/>
      </c>
    </row>
    <row r="627">
      <c r="A627" s="13" t="n"/>
      <c r="B627" s="5" t="n"/>
      <c r="C627" s="17" t="n"/>
      <c r="D627" s="5" t="n"/>
      <c r="E627" s="5" t="n"/>
      <c r="F627" s="6">
        <f>IF(B627&amp;""="","",IFERROR(INDEX('الحجوزات'!$C$6:$C$1005,MATCH(B627&amp;"",'الحجوزات'!$A$6:$A$1005,0))&amp;"",""))</f>
        <v/>
      </c>
      <c r="G627" s="6">
        <f>IF(B627&amp;""="","",IF(ISNA(MATCH(B627&amp;"",'الحجوزات'!$A$6:$A$1005,0)),"رقم غير موجود",IF(NOT(ISNUMBER(A627)),"بدون تاريخ","")))</f>
        <v/>
      </c>
    </row>
    <row r="628">
      <c r="A628" s="13" t="n"/>
      <c r="B628" s="5" t="n"/>
      <c r="C628" s="17" t="n"/>
      <c r="D628" s="5" t="n"/>
      <c r="E628" s="5" t="n"/>
      <c r="F628" s="6">
        <f>IF(B628&amp;""="","",IFERROR(INDEX('الحجوزات'!$C$6:$C$1005,MATCH(B628&amp;"",'الحجوزات'!$A$6:$A$1005,0))&amp;"",""))</f>
        <v/>
      </c>
      <c r="G628" s="6">
        <f>IF(B628&amp;""="","",IF(ISNA(MATCH(B628&amp;"",'الحجوزات'!$A$6:$A$1005,0)),"رقم غير موجود",IF(NOT(ISNUMBER(A628)),"بدون تاريخ","")))</f>
        <v/>
      </c>
    </row>
    <row r="629">
      <c r="A629" s="13" t="n"/>
      <c r="B629" s="5" t="n"/>
      <c r="C629" s="17" t="n"/>
      <c r="D629" s="5" t="n"/>
      <c r="E629" s="5" t="n"/>
      <c r="F629" s="6">
        <f>IF(B629&amp;""="","",IFERROR(INDEX('الحجوزات'!$C$6:$C$1005,MATCH(B629&amp;"",'الحجوزات'!$A$6:$A$1005,0))&amp;"",""))</f>
        <v/>
      </c>
      <c r="G629" s="6">
        <f>IF(B629&amp;""="","",IF(ISNA(MATCH(B629&amp;"",'الحجوزات'!$A$6:$A$1005,0)),"رقم غير موجود",IF(NOT(ISNUMBER(A629)),"بدون تاريخ","")))</f>
        <v/>
      </c>
    </row>
    <row r="630">
      <c r="A630" s="13" t="n"/>
      <c r="B630" s="5" t="n"/>
      <c r="C630" s="17" t="n"/>
      <c r="D630" s="5" t="n"/>
      <c r="E630" s="5" t="n"/>
      <c r="F630" s="6">
        <f>IF(B630&amp;""="","",IFERROR(INDEX('الحجوزات'!$C$6:$C$1005,MATCH(B630&amp;"",'الحجوزات'!$A$6:$A$1005,0))&amp;"",""))</f>
        <v/>
      </c>
      <c r="G630" s="6">
        <f>IF(B630&amp;""="","",IF(ISNA(MATCH(B630&amp;"",'الحجوزات'!$A$6:$A$1005,0)),"رقم غير موجود",IF(NOT(ISNUMBER(A630)),"بدون تاريخ","")))</f>
        <v/>
      </c>
    </row>
    <row r="631">
      <c r="A631" s="13" t="n"/>
      <c r="B631" s="5" t="n"/>
      <c r="C631" s="17" t="n"/>
      <c r="D631" s="5" t="n"/>
      <c r="E631" s="5" t="n"/>
      <c r="F631" s="6">
        <f>IF(B631&amp;""="","",IFERROR(INDEX('الحجوزات'!$C$6:$C$1005,MATCH(B631&amp;"",'الحجوزات'!$A$6:$A$1005,0))&amp;"",""))</f>
        <v/>
      </c>
      <c r="G631" s="6">
        <f>IF(B631&amp;""="","",IF(ISNA(MATCH(B631&amp;"",'الحجوزات'!$A$6:$A$1005,0)),"رقم غير موجود",IF(NOT(ISNUMBER(A631)),"بدون تاريخ","")))</f>
        <v/>
      </c>
    </row>
    <row r="632">
      <c r="A632" s="13" t="n"/>
      <c r="B632" s="5" t="n"/>
      <c r="C632" s="17" t="n"/>
      <c r="D632" s="5" t="n"/>
      <c r="E632" s="5" t="n"/>
      <c r="F632" s="6">
        <f>IF(B632&amp;""="","",IFERROR(INDEX('الحجوزات'!$C$6:$C$1005,MATCH(B632&amp;"",'الحجوزات'!$A$6:$A$1005,0))&amp;"",""))</f>
        <v/>
      </c>
      <c r="G632" s="6">
        <f>IF(B632&amp;""="","",IF(ISNA(MATCH(B632&amp;"",'الحجوزات'!$A$6:$A$1005,0)),"رقم غير موجود",IF(NOT(ISNUMBER(A632)),"بدون تاريخ","")))</f>
        <v/>
      </c>
    </row>
    <row r="633">
      <c r="A633" s="13" t="n"/>
      <c r="B633" s="5" t="n"/>
      <c r="C633" s="17" t="n"/>
      <c r="D633" s="5" t="n"/>
      <c r="E633" s="5" t="n"/>
      <c r="F633" s="6">
        <f>IF(B633&amp;""="","",IFERROR(INDEX('الحجوزات'!$C$6:$C$1005,MATCH(B633&amp;"",'الحجوزات'!$A$6:$A$1005,0))&amp;"",""))</f>
        <v/>
      </c>
      <c r="G633" s="6">
        <f>IF(B633&amp;""="","",IF(ISNA(MATCH(B633&amp;"",'الحجوزات'!$A$6:$A$1005,0)),"رقم غير موجود",IF(NOT(ISNUMBER(A633)),"بدون تاريخ","")))</f>
        <v/>
      </c>
    </row>
    <row r="634">
      <c r="A634" s="13" t="n"/>
      <c r="B634" s="5" t="n"/>
      <c r="C634" s="17" t="n"/>
      <c r="D634" s="5" t="n"/>
      <c r="E634" s="5" t="n"/>
      <c r="F634" s="6">
        <f>IF(B634&amp;""="","",IFERROR(INDEX('الحجوزات'!$C$6:$C$1005,MATCH(B634&amp;"",'الحجوزات'!$A$6:$A$1005,0))&amp;"",""))</f>
        <v/>
      </c>
      <c r="G634" s="6">
        <f>IF(B634&amp;""="","",IF(ISNA(MATCH(B634&amp;"",'الحجوزات'!$A$6:$A$1005,0)),"رقم غير موجود",IF(NOT(ISNUMBER(A634)),"بدون تاريخ","")))</f>
        <v/>
      </c>
    </row>
    <row r="635">
      <c r="A635" s="13" t="n"/>
      <c r="B635" s="5" t="n"/>
      <c r="C635" s="17" t="n"/>
      <c r="D635" s="5" t="n"/>
      <c r="E635" s="5" t="n"/>
      <c r="F635" s="6">
        <f>IF(B635&amp;""="","",IFERROR(INDEX('الحجوزات'!$C$6:$C$1005,MATCH(B635&amp;"",'الحجوزات'!$A$6:$A$1005,0))&amp;"",""))</f>
        <v/>
      </c>
      <c r="G635" s="6">
        <f>IF(B635&amp;""="","",IF(ISNA(MATCH(B635&amp;"",'الحجوزات'!$A$6:$A$1005,0)),"رقم غير موجود",IF(NOT(ISNUMBER(A635)),"بدون تاريخ","")))</f>
        <v/>
      </c>
    </row>
    <row r="636">
      <c r="A636" s="13" t="n"/>
      <c r="B636" s="5" t="n"/>
      <c r="C636" s="17" t="n"/>
      <c r="D636" s="5" t="n"/>
      <c r="E636" s="5" t="n"/>
      <c r="F636" s="6">
        <f>IF(B636&amp;""="","",IFERROR(INDEX('الحجوزات'!$C$6:$C$1005,MATCH(B636&amp;"",'الحجوزات'!$A$6:$A$1005,0))&amp;"",""))</f>
        <v/>
      </c>
      <c r="G636" s="6">
        <f>IF(B636&amp;""="","",IF(ISNA(MATCH(B636&amp;"",'الحجوزات'!$A$6:$A$1005,0)),"رقم غير موجود",IF(NOT(ISNUMBER(A636)),"بدون تاريخ","")))</f>
        <v/>
      </c>
    </row>
    <row r="637">
      <c r="A637" s="13" t="n"/>
      <c r="B637" s="5" t="n"/>
      <c r="C637" s="17" t="n"/>
      <c r="D637" s="5" t="n"/>
      <c r="E637" s="5" t="n"/>
      <c r="F637" s="6">
        <f>IF(B637&amp;""="","",IFERROR(INDEX('الحجوزات'!$C$6:$C$1005,MATCH(B637&amp;"",'الحجوزات'!$A$6:$A$1005,0))&amp;"",""))</f>
        <v/>
      </c>
      <c r="G637" s="6">
        <f>IF(B637&amp;""="","",IF(ISNA(MATCH(B637&amp;"",'الحجوزات'!$A$6:$A$1005,0)),"رقم غير موجود",IF(NOT(ISNUMBER(A637)),"بدون تاريخ","")))</f>
        <v/>
      </c>
    </row>
    <row r="638">
      <c r="A638" s="13" t="n"/>
      <c r="B638" s="5" t="n"/>
      <c r="C638" s="17" t="n"/>
      <c r="D638" s="5" t="n"/>
      <c r="E638" s="5" t="n"/>
      <c r="F638" s="6">
        <f>IF(B638&amp;""="","",IFERROR(INDEX('الحجوزات'!$C$6:$C$1005,MATCH(B638&amp;"",'الحجوزات'!$A$6:$A$1005,0))&amp;"",""))</f>
        <v/>
      </c>
      <c r="G638" s="6">
        <f>IF(B638&amp;""="","",IF(ISNA(MATCH(B638&amp;"",'الحجوزات'!$A$6:$A$1005,0)),"رقم غير موجود",IF(NOT(ISNUMBER(A638)),"بدون تاريخ","")))</f>
        <v/>
      </c>
    </row>
    <row r="639">
      <c r="A639" s="13" t="n"/>
      <c r="B639" s="5" t="n"/>
      <c r="C639" s="17" t="n"/>
      <c r="D639" s="5" t="n"/>
      <c r="E639" s="5" t="n"/>
      <c r="F639" s="6">
        <f>IF(B639&amp;""="","",IFERROR(INDEX('الحجوزات'!$C$6:$C$1005,MATCH(B639&amp;"",'الحجوزات'!$A$6:$A$1005,0))&amp;"",""))</f>
        <v/>
      </c>
      <c r="G639" s="6">
        <f>IF(B639&amp;""="","",IF(ISNA(MATCH(B639&amp;"",'الحجوزات'!$A$6:$A$1005,0)),"رقم غير موجود",IF(NOT(ISNUMBER(A639)),"بدون تاريخ","")))</f>
        <v/>
      </c>
    </row>
    <row r="640">
      <c r="A640" s="13" t="n"/>
      <c r="B640" s="5" t="n"/>
      <c r="C640" s="17" t="n"/>
      <c r="D640" s="5" t="n"/>
      <c r="E640" s="5" t="n"/>
      <c r="F640" s="6">
        <f>IF(B640&amp;""="","",IFERROR(INDEX('الحجوزات'!$C$6:$C$1005,MATCH(B640&amp;"",'الحجوزات'!$A$6:$A$1005,0))&amp;"",""))</f>
        <v/>
      </c>
      <c r="G640" s="6">
        <f>IF(B640&amp;""="","",IF(ISNA(MATCH(B640&amp;"",'الحجوزات'!$A$6:$A$1005,0)),"رقم غير موجود",IF(NOT(ISNUMBER(A640)),"بدون تاريخ","")))</f>
        <v/>
      </c>
    </row>
    <row r="641">
      <c r="A641" s="13" t="n"/>
      <c r="B641" s="5" t="n"/>
      <c r="C641" s="17" t="n"/>
      <c r="D641" s="5" t="n"/>
      <c r="E641" s="5" t="n"/>
      <c r="F641" s="6">
        <f>IF(B641&amp;""="","",IFERROR(INDEX('الحجوزات'!$C$6:$C$1005,MATCH(B641&amp;"",'الحجوزات'!$A$6:$A$1005,0))&amp;"",""))</f>
        <v/>
      </c>
      <c r="G641" s="6">
        <f>IF(B641&amp;""="","",IF(ISNA(MATCH(B641&amp;"",'الحجوزات'!$A$6:$A$1005,0)),"رقم غير موجود",IF(NOT(ISNUMBER(A641)),"بدون تاريخ","")))</f>
        <v/>
      </c>
    </row>
    <row r="642">
      <c r="A642" s="13" t="n"/>
      <c r="B642" s="5" t="n"/>
      <c r="C642" s="17" t="n"/>
      <c r="D642" s="5" t="n"/>
      <c r="E642" s="5" t="n"/>
      <c r="F642" s="6">
        <f>IF(B642&amp;""="","",IFERROR(INDEX('الحجوزات'!$C$6:$C$1005,MATCH(B642&amp;"",'الحجوزات'!$A$6:$A$1005,0))&amp;"",""))</f>
        <v/>
      </c>
      <c r="G642" s="6">
        <f>IF(B642&amp;""="","",IF(ISNA(MATCH(B642&amp;"",'الحجوزات'!$A$6:$A$1005,0)),"رقم غير موجود",IF(NOT(ISNUMBER(A642)),"بدون تاريخ","")))</f>
        <v/>
      </c>
    </row>
    <row r="643">
      <c r="A643" s="13" t="n"/>
      <c r="B643" s="5" t="n"/>
      <c r="C643" s="17" t="n"/>
      <c r="D643" s="5" t="n"/>
      <c r="E643" s="5" t="n"/>
      <c r="F643" s="6">
        <f>IF(B643&amp;""="","",IFERROR(INDEX('الحجوزات'!$C$6:$C$1005,MATCH(B643&amp;"",'الحجوزات'!$A$6:$A$1005,0))&amp;"",""))</f>
        <v/>
      </c>
      <c r="G643" s="6">
        <f>IF(B643&amp;""="","",IF(ISNA(MATCH(B643&amp;"",'الحجوزات'!$A$6:$A$1005,0)),"رقم غير موجود",IF(NOT(ISNUMBER(A643)),"بدون تاريخ","")))</f>
        <v/>
      </c>
    </row>
    <row r="644">
      <c r="A644" s="13" t="n"/>
      <c r="B644" s="5" t="n"/>
      <c r="C644" s="17" t="n"/>
      <c r="D644" s="5" t="n"/>
      <c r="E644" s="5" t="n"/>
      <c r="F644" s="6">
        <f>IF(B644&amp;""="","",IFERROR(INDEX('الحجوزات'!$C$6:$C$1005,MATCH(B644&amp;"",'الحجوزات'!$A$6:$A$1005,0))&amp;"",""))</f>
        <v/>
      </c>
      <c r="G644" s="6">
        <f>IF(B644&amp;""="","",IF(ISNA(MATCH(B644&amp;"",'الحجوزات'!$A$6:$A$1005,0)),"رقم غير موجود",IF(NOT(ISNUMBER(A644)),"بدون تاريخ","")))</f>
        <v/>
      </c>
    </row>
    <row r="645">
      <c r="A645" s="13" t="n"/>
      <c r="B645" s="5" t="n"/>
      <c r="C645" s="17" t="n"/>
      <c r="D645" s="5" t="n"/>
      <c r="E645" s="5" t="n"/>
      <c r="F645" s="6">
        <f>IF(B645&amp;""="","",IFERROR(INDEX('الحجوزات'!$C$6:$C$1005,MATCH(B645&amp;"",'الحجوزات'!$A$6:$A$1005,0))&amp;"",""))</f>
        <v/>
      </c>
      <c r="G645" s="6">
        <f>IF(B645&amp;""="","",IF(ISNA(MATCH(B645&amp;"",'الحجوزات'!$A$6:$A$1005,0)),"رقم غير موجود",IF(NOT(ISNUMBER(A645)),"بدون تاريخ","")))</f>
        <v/>
      </c>
    </row>
    <row r="646">
      <c r="A646" s="13" t="n"/>
      <c r="B646" s="5" t="n"/>
      <c r="C646" s="17" t="n"/>
      <c r="D646" s="5" t="n"/>
      <c r="E646" s="5" t="n"/>
      <c r="F646" s="6">
        <f>IF(B646&amp;""="","",IFERROR(INDEX('الحجوزات'!$C$6:$C$1005,MATCH(B646&amp;"",'الحجوزات'!$A$6:$A$1005,0))&amp;"",""))</f>
        <v/>
      </c>
      <c r="G646" s="6">
        <f>IF(B646&amp;""="","",IF(ISNA(MATCH(B646&amp;"",'الحجوزات'!$A$6:$A$1005,0)),"رقم غير موجود",IF(NOT(ISNUMBER(A646)),"بدون تاريخ","")))</f>
        <v/>
      </c>
    </row>
    <row r="647">
      <c r="A647" s="13" t="n"/>
      <c r="B647" s="5" t="n"/>
      <c r="C647" s="17" t="n"/>
      <c r="D647" s="5" t="n"/>
      <c r="E647" s="5" t="n"/>
      <c r="F647" s="6">
        <f>IF(B647&amp;""="","",IFERROR(INDEX('الحجوزات'!$C$6:$C$1005,MATCH(B647&amp;"",'الحجوزات'!$A$6:$A$1005,0))&amp;"",""))</f>
        <v/>
      </c>
      <c r="G647" s="6">
        <f>IF(B647&amp;""="","",IF(ISNA(MATCH(B647&amp;"",'الحجوزات'!$A$6:$A$1005,0)),"رقم غير موجود",IF(NOT(ISNUMBER(A647)),"بدون تاريخ","")))</f>
        <v/>
      </c>
    </row>
    <row r="648">
      <c r="A648" s="13" t="n"/>
      <c r="B648" s="5" t="n"/>
      <c r="C648" s="17" t="n"/>
      <c r="D648" s="5" t="n"/>
      <c r="E648" s="5" t="n"/>
      <c r="F648" s="6">
        <f>IF(B648&amp;""="","",IFERROR(INDEX('الحجوزات'!$C$6:$C$1005,MATCH(B648&amp;"",'الحجوزات'!$A$6:$A$1005,0))&amp;"",""))</f>
        <v/>
      </c>
      <c r="G648" s="6">
        <f>IF(B648&amp;""="","",IF(ISNA(MATCH(B648&amp;"",'الحجوزات'!$A$6:$A$1005,0)),"رقم غير موجود",IF(NOT(ISNUMBER(A648)),"بدون تاريخ","")))</f>
        <v/>
      </c>
    </row>
    <row r="649">
      <c r="A649" s="13" t="n"/>
      <c r="B649" s="5" t="n"/>
      <c r="C649" s="17" t="n"/>
      <c r="D649" s="5" t="n"/>
      <c r="E649" s="5" t="n"/>
      <c r="F649" s="6">
        <f>IF(B649&amp;""="","",IFERROR(INDEX('الحجوزات'!$C$6:$C$1005,MATCH(B649&amp;"",'الحجوزات'!$A$6:$A$1005,0))&amp;"",""))</f>
        <v/>
      </c>
      <c r="G649" s="6">
        <f>IF(B649&amp;""="","",IF(ISNA(MATCH(B649&amp;"",'الحجوزات'!$A$6:$A$1005,0)),"رقم غير موجود",IF(NOT(ISNUMBER(A649)),"بدون تاريخ","")))</f>
        <v/>
      </c>
    </row>
    <row r="650">
      <c r="A650" s="13" t="n"/>
      <c r="B650" s="5" t="n"/>
      <c r="C650" s="17" t="n"/>
      <c r="D650" s="5" t="n"/>
      <c r="E650" s="5" t="n"/>
      <c r="F650" s="6">
        <f>IF(B650&amp;""="","",IFERROR(INDEX('الحجوزات'!$C$6:$C$1005,MATCH(B650&amp;"",'الحجوزات'!$A$6:$A$1005,0))&amp;"",""))</f>
        <v/>
      </c>
      <c r="G650" s="6">
        <f>IF(B650&amp;""="","",IF(ISNA(MATCH(B650&amp;"",'الحجوزات'!$A$6:$A$1005,0)),"رقم غير موجود",IF(NOT(ISNUMBER(A650)),"بدون تاريخ","")))</f>
        <v/>
      </c>
    </row>
    <row r="651">
      <c r="A651" s="13" t="n"/>
      <c r="B651" s="5" t="n"/>
      <c r="C651" s="17" t="n"/>
      <c r="D651" s="5" t="n"/>
      <c r="E651" s="5" t="n"/>
      <c r="F651" s="6">
        <f>IF(B651&amp;""="","",IFERROR(INDEX('الحجوزات'!$C$6:$C$1005,MATCH(B651&amp;"",'الحجوزات'!$A$6:$A$1005,0))&amp;"",""))</f>
        <v/>
      </c>
      <c r="G651" s="6">
        <f>IF(B651&amp;""="","",IF(ISNA(MATCH(B651&amp;"",'الحجوزات'!$A$6:$A$1005,0)),"رقم غير موجود",IF(NOT(ISNUMBER(A651)),"بدون تاريخ","")))</f>
        <v/>
      </c>
    </row>
    <row r="652">
      <c r="A652" s="13" t="n"/>
      <c r="B652" s="5" t="n"/>
      <c r="C652" s="17" t="n"/>
      <c r="D652" s="5" t="n"/>
      <c r="E652" s="5" t="n"/>
      <c r="F652" s="6">
        <f>IF(B652&amp;""="","",IFERROR(INDEX('الحجوزات'!$C$6:$C$1005,MATCH(B652&amp;"",'الحجوزات'!$A$6:$A$1005,0))&amp;"",""))</f>
        <v/>
      </c>
      <c r="G652" s="6">
        <f>IF(B652&amp;""="","",IF(ISNA(MATCH(B652&amp;"",'الحجوزات'!$A$6:$A$1005,0)),"رقم غير موجود",IF(NOT(ISNUMBER(A652)),"بدون تاريخ","")))</f>
        <v/>
      </c>
    </row>
    <row r="653">
      <c r="A653" s="13" t="n"/>
      <c r="B653" s="5" t="n"/>
      <c r="C653" s="17" t="n"/>
      <c r="D653" s="5" t="n"/>
      <c r="E653" s="5" t="n"/>
      <c r="F653" s="6">
        <f>IF(B653&amp;""="","",IFERROR(INDEX('الحجوزات'!$C$6:$C$1005,MATCH(B653&amp;"",'الحجوزات'!$A$6:$A$1005,0))&amp;"",""))</f>
        <v/>
      </c>
      <c r="G653" s="6">
        <f>IF(B653&amp;""="","",IF(ISNA(MATCH(B653&amp;"",'الحجوزات'!$A$6:$A$1005,0)),"رقم غير موجود",IF(NOT(ISNUMBER(A653)),"بدون تاريخ","")))</f>
        <v/>
      </c>
    </row>
    <row r="654">
      <c r="A654" s="13" t="n"/>
      <c r="B654" s="5" t="n"/>
      <c r="C654" s="17" t="n"/>
      <c r="D654" s="5" t="n"/>
      <c r="E654" s="5" t="n"/>
      <c r="F654" s="6">
        <f>IF(B654&amp;""="","",IFERROR(INDEX('الحجوزات'!$C$6:$C$1005,MATCH(B654&amp;"",'الحجوزات'!$A$6:$A$1005,0))&amp;"",""))</f>
        <v/>
      </c>
      <c r="G654" s="6">
        <f>IF(B654&amp;""="","",IF(ISNA(MATCH(B654&amp;"",'الحجوزات'!$A$6:$A$1005,0)),"رقم غير موجود",IF(NOT(ISNUMBER(A654)),"بدون تاريخ","")))</f>
        <v/>
      </c>
    </row>
    <row r="655">
      <c r="A655" s="13" t="n"/>
      <c r="B655" s="5" t="n"/>
      <c r="C655" s="17" t="n"/>
      <c r="D655" s="5" t="n"/>
      <c r="E655" s="5" t="n"/>
      <c r="F655" s="6">
        <f>IF(B655&amp;""="","",IFERROR(INDEX('الحجوزات'!$C$6:$C$1005,MATCH(B655&amp;"",'الحجوزات'!$A$6:$A$1005,0))&amp;"",""))</f>
        <v/>
      </c>
      <c r="G655" s="6">
        <f>IF(B655&amp;""="","",IF(ISNA(MATCH(B655&amp;"",'الحجوزات'!$A$6:$A$1005,0)),"رقم غير موجود",IF(NOT(ISNUMBER(A655)),"بدون تاريخ","")))</f>
        <v/>
      </c>
    </row>
    <row r="656">
      <c r="A656" s="13" t="n"/>
      <c r="B656" s="5" t="n"/>
      <c r="C656" s="17" t="n"/>
      <c r="D656" s="5" t="n"/>
      <c r="E656" s="5" t="n"/>
      <c r="F656" s="6">
        <f>IF(B656&amp;""="","",IFERROR(INDEX('الحجوزات'!$C$6:$C$1005,MATCH(B656&amp;"",'الحجوزات'!$A$6:$A$1005,0))&amp;"",""))</f>
        <v/>
      </c>
      <c r="G656" s="6">
        <f>IF(B656&amp;""="","",IF(ISNA(MATCH(B656&amp;"",'الحجوزات'!$A$6:$A$1005,0)),"رقم غير موجود",IF(NOT(ISNUMBER(A656)),"بدون تاريخ","")))</f>
        <v/>
      </c>
    </row>
    <row r="657">
      <c r="A657" s="13" t="n"/>
      <c r="B657" s="5" t="n"/>
      <c r="C657" s="17" t="n"/>
      <c r="D657" s="5" t="n"/>
      <c r="E657" s="5" t="n"/>
      <c r="F657" s="6">
        <f>IF(B657&amp;""="","",IFERROR(INDEX('الحجوزات'!$C$6:$C$1005,MATCH(B657&amp;"",'الحجوزات'!$A$6:$A$1005,0))&amp;"",""))</f>
        <v/>
      </c>
      <c r="G657" s="6">
        <f>IF(B657&amp;""="","",IF(ISNA(MATCH(B657&amp;"",'الحجوزات'!$A$6:$A$1005,0)),"رقم غير موجود",IF(NOT(ISNUMBER(A657)),"بدون تاريخ","")))</f>
        <v/>
      </c>
    </row>
    <row r="658">
      <c r="A658" s="13" t="n"/>
      <c r="B658" s="5" t="n"/>
      <c r="C658" s="17" t="n"/>
      <c r="D658" s="5" t="n"/>
      <c r="E658" s="5" t="n"/>
      <c r="F658" s="6">
        <f>IF(B658&amp;""="","",IFERROR(INDEX('الحجوزات'!$C$6:$C$1005,MATCH(B658&amp;"",'الحجوزات'!$A$6:$A$1005,0))&amp;"",""))</f>
        <v/>
      </c>
      <c r="G658" s="6">
        <f>IF(B658&amp;""="","",IF(ISNA(MATCH(B658&amp;"",'الحجوزات'!$A$6:$A$1005,0)),"رقم غير موجود",IF(NOT(ISNUMBER(A658)),"بدون تاريخ","")))</f>
        <v/>
      </c>
    </row>
    <row r="659">
      <c r="A659" s="13" t="n"/>
      <c r="B659" s="5" t="n"/>
      <c r="C659" s="17" t="n"/>
      <c r="D659" s="5" t="n"/>
      <c r="E659" s="5" t="n"/>
      <c r="F659" s="6">
        <f>IF(B659&amp;""="","",IFERROR(INDEX('الحجوزات'!$C$6:$C$1005,MATCH(B659&amp;"",'الحجوزات'!$A$6:$A$1005,0))&amp;"",""))</f>
        <v/>
      </c>
      <c r="G659" s="6">
        <f>IF(B659&amp;""="","",IF(ISNA(MATCH(B659&amp;"",'الحجوزات'!$A$6:$A$1005,0)),"رقم غير موجود",IF(NOT(ISNUMBER(A659)),"بدون تاريخ","")))</f>
        <v/>
      </c>
    </row>
    <row r="660">
      <c r="A660" s="13" t="n"/>
      <c r="B660" s="5" t="n"/>
      <c r="C660" s="17" t="n"/>
      <c r="D660" s="5" t="n"/>
      <c r="E660" s="5" t="n"/>
      <c r="F660" s="6">
        <f>IF(B660&amp;""="","",IFERROR(INDEX('الحجوزات'!$C$6:$C$1005,MATCH(B660&amp;"",'الحجوزات'!$A$6:$A$1005,0))&amp;"",""))</f>
        <v/>
      </c>
      <c r="G660" s="6">
        <f>IF(B660&amp;""="","",IF(ISNA(MATCH(B660&amp;"",'الحجوزات'!$A$6:$A$1005,0)),"رقم غير موجود",IF(NOT(ISNUMBER(A660)),"بدون تاريخ","")))</f>
        <v/>
      </c>
    </row>
    <row r="661">
      <c r="A661" s="13" t="n"/>
      <c r="B661" s="5" t="n"/>
      <c r="C661" s="17" t="n"/>
      <c r="D661" s="5" t="n"/>
      <c r="E661" s="5" t="n"/>
      <c r="F661" s="6">
        <f>IF(B661&amp;""="","",IFERROR(INDEX('الحجوزات'!$C$6:$C$1005,MATCH(B661&amp;"",'الحجوزات'!$A$6:$A$1005,0))&amp;"",""))</f>
        <v/>
      </c>
      <c r="G661" s="6">
        <f>IF(B661&amp;""="","",IF(ISNA(MATCH(B661&amp;"",'الحجوزات'!$A$6:$A$1005,0)),"رقم غير موجود",IF(NOT(ISNUMBER(A661)),"بدون تاريخ","")))</f>
        <v/>
      </c>
    </row>
    <row r="662">
      <c r="A662" s="13" t="n"/>
      <c r="B662" s="5" t="n"/>
      <c r="C662" s="17" t="n"/>
      <c r="D662" s="5" t="n"/>
      <c r="E662" s="5" t="n"/>
      <c r="F662" s="6">
        <f>IF(B662&amp;""="","",IFERROR(INDEX('الحجوزات'!$C$6:$C$1005,MATCH(B662&amp;"",'الحجوزات'!$A$6:$A$1005,0))&amp;"",""))</f>
        <v/>
      </c>
      <c r="G662" s="6">
        <f>IF(B662&amp;""="","",IF(ISNA(MATCH(B662&amp;"",'الحجوزات'!$A$6:$A$1005,0)),"رقم غير موجود",IF(NOT(ISNUMBER(A662)),"بدون تاريخ","")))</f>
        <v/>
      </c>
    </row>
    <row r="663">
      <c r="A663" s="13" t="n"/>
      <c r="B663" s="5" t="n"/>
      <c r="C663" s="17" t="n"/>
      <c r="D663" s="5" t="n"/>
      <c r="E663" s="5" t="n"/>
      <c r="F663" s="6">
        <f>IF(B663&amp;""="","",IFERROR(INDEX('الحجوزات'!$C$6:$C$1005,MATCH(B663&amp;"",'الحجوزات'!$A$6:$A$1005,0))&amp;"",""))</f>
        <v/>
      </c>
      <c r="G663" s="6">
        <f>IF(B663&amp;""="","",IF(ISNA(MATCH(B663&amp;"",'الحجوزات'!$A$6:$A$1005,0)),"رقم غير موجود",IF(NOT(ISNUMBER(A663)),"بدون تاريخ","")))</f>
        <v/>
      </c>
    </row>
    <row r="664">
      <c r="A664" s="13" t="n"/>
      <c r="B664" s="5" t="n"/>
      <c r="C664" s="17" t="n"/>
      <c r="D664" s="5" t="n"/>
      <c r="E664" s="5" t="n"/>
      <c r="F664" s="6">
        <f>IF(B664&amp;""="","",IFERROR(INDEX('الحجوزات'!$C$6:$C$1005,MATCH(B664&amp;"",'الحجوزات'!$A$6:$A$1005,0))&amp;"",""))</f>
        <v/>
      </c>
      <c r="G664" s="6">
        <f>IF(B664&amp;""="","",IF(ISNA(MATCH(B664&amp;"",'الحجوزات'!$A$6:$A$1005,0)),"رقم غير موجود",IF(NOT(ISNUMBER(A664)),"بدون تاريخ","")))</f>
        <v/>
      </c>
    </row>
    <row r="665">
      <c r="A665" s="13" t="n"/>
      <c r="B665" s="5" t="n"/>
      <c r="C665" s="17" t="n"/>
      <c r="D665" s="5" t="n"/>
      <c r="E665" s="5" t="n"/>
      <c r="F665" s="6">
        <f>IF(B665&amp;""="","",IFERROR(INDEX('الحجوزات'!$C$6:$C$1005,MATCH(B665&amp;"",'الحجوزات'!$A$6:$A$1005,0))&amp;"",""))</f>
        <v/>
      </c>
      <c r="G665" s="6">
        <f>IF(B665&amp;""="","",IF(ISNA(MATCH(B665&amp;"",'الحجوزات'!$A$6:$A$1005,0)),"رقم غير موجود",IF(NOT(ISNUMBER(A665)),"بدون تاريخ","")))</f>
        <v/>
      </c>
    </row>
    <row r="666">
      <c r="A666" s="13" t="n"/>
      <c r="B666" s="5" t="n"/>
      <c r="C666" s="17" t="n"/>
      <c r="D666" s="5" t="n"/>
      <c r="E666" s="5" t="n"/>
      <c r="F666" s="6">
        <f>IF(B666&amp;""="","",IFERROR(INDEX('الحجوزات'!$C$6:$C$1005,MATCH(B666&amp;"",'الحجوزات'!$A$6:$A$1005,0))&amp;"",""))</f>
        <v/>
      </c>
      <c r="G666" s="6">
        <f>IF(B666&amp;""="","",IF(ISNA(MATCH(B666&amp;"",'الحجوزات'!$A$6:$A$1005,0)),"رقم غير موجود",IF(NOT(ISNUMBER(A666)),"بدون تاريخ","")))</f>
        <v/>
      </c>
    </row>
    <row r="667">
      <c r="A667" s="13" t="n"/>
      <c r="B667" s="5" t="n"/>
      <c r="C667" s="17" t="n"/>
      <c r="D667" s="5" t="n"/>
      <c r="E667" s="5" t="n"/>
      <c r="F667" s="6">
        <f>IF(B667&amp;""="","",IFERROR(INDEX('الحجوزات'!$C$6:$C$1005,MATCH(B667&amp;"",'الحجوزات'!$A$6:$A$1005,0))&amp;"",""))</f>
        <v/>
      </c>
      <c r="G667" s="6">
        <f>IF(B667&amp;""="","",IF(ISNA(MATCH(B667&amp;"",'الحجوزات'!$A$6:$A$1005,0)),"رقم غير موجود",IF(NOT(ISNUMBER(A667)),"بدون تاريخ","")))</f>
        <v/>
      </c>
    </row>
    <row r="668">
      <c r="A668" s="13" t="n"/>
      <c r="B668" s="5" t="n"/>
      <c r="C668" s="17" t="n"/>
      <c r="D668" s="5" t="n"/>
      <c r="E668" s="5" t="n"/>
      <c r="F668" s="6">
        <f>IF(B668&amp;""="","",IFERROR(INDEX('الحجوزات'!$C$6:$C$1005,MATCH(B668&amp;"",'الحجوزات'!$A$6:$A$1005,0))&amp;"",""))</f>
        <v/>
      </c>
      <c r="G668" s="6">
        <f>IF(B668&amp;""="","",IF(ISNA(MATCH(B668&amp;"",'الحجوزات'!$A$6:$A$1005,0)),"رقم غير موجود",IF(NOT(ISNUMBER(A668)),"بدون تاريخ","")))</f>
        <v/>
      </c>
    </row>
    <row r="669">
      <c r="A669" s="13" t="n"/>
      <c r="B669" s="5" t="n"/>
      <c r="C669" s="17" t="n"/>
      <c r="D669" s="5" t="n"/>
      <c r="E669" s="5" t="n"/>
      <c r="F669" s="6">
        <f>IF(B669&amp;""="","",IFERROR(INDEX('الحجوزات'!$C$6:$C$1005,MATCH(B669&amp;"",'الحجوزات'!$A$6:$A$1005,0))&amp;"",""))</f>
        <v/>
      </c>
      <c r="G669" s="6">
        <f>IF(B669&amp;""="","",IF(ISNA(MATCH(B669&amp;"",'الحجوزات'!$A$6:$A$1005,0)),"رقم غير موجود",IF(NOT(ISNUMBER(A669)),"بدون تاريخ","")))</f>
        <v/>
      </c>
    </row>
    <row r="670">
      <c r="A670" s="13" t="n"/>
      <c r="B670" s="5" t="n"/>
      <c r="C670" s="17" t="n"/>
      <c r="D670" s="5" t="n"/>
      <c r="E670" s="5" t="n"/>
      <c r="F670" s="6">
        <f>IF(B670&amp;""="","",IFERROR(INDEX('الحجوزات'!$C$6:$C$1005,MATCH(B670&amp;"",'الحجوزات'!$A$6:$A$1005,0))&amp;"",""))</f>
        <v/>
      </c>
      <c r="G670" s="6">
        <f>IF(B670&amp;""="","",IF(ISNA(MATCH(B670&amp;"",'الحجوزات'!$A$6:$A$1005,0)),"رقم غير موجود",IF(NOT(ISNUMBER(A670)),"بدون تاريخ","")))</f>
        <v/>
      </c>
    </row>
    <row r="671">
      <c r="A671" s="13" t="n"/>
      <c r="B671" s="5" t="n"/>
      <c r="C671" s="17" t="n"/>
      <c r="D671" s="5" t="n"/>
      <c r="E671" s="5" t="n"/>
      <c r="F671" s="6">
        <f>IF(B671&amp;""="","",IFERROR(INDEX('الحجوزات'!$C$6:$C$1005,MATCH(B671&amp;"",'الحجوزات'!$A$6:$A$1005,0))&amp;"",""))</f>
        <v/>
      </c>
      <c r="G671" s="6">
        <f>IF(B671&amp;""="","",IF(ISNA(MATCH(B671&amp;"",'الحجوزات'!$A$6:$A$1005,0)),"رقم غير موجود",IF(NOT(ISNUMBER(A671)),"بدون تاريخ","")))</f>
        <v/>
      </c>
    </row>
    <row r="672">
      <c r="A672" s="13" t="n"/>
      <c r="B672" s="5" t="n"/>
      <c r="C672" s="17" t="n"/>
      <c r="D672" s="5" t="n"/>
      <c r="E672" s="5" t="n"/>
      <c r="F672" s="6">
        <f>IF(B672&amp;""="","",IFERROR(INDEX('الحجوزات'!$C$6:$C$1005,MATCH(B672&amp;"",'الحجوزات'!$A$6:$A$1005,0))&amp;"",""))</f>
        <v/>
      </c>
      <c r="G672" s="6">
        <f>IF(B672&amp;""="","",IF(ISNA(MATCH(B672&amp;"",'الحجوزات'!$A$6:$A$1005,0)),"رقم غير موجود",IF(NOT(ISNUMBER(A672)),"بدون تاريخ","")))</f>
        <v/>
      </c>
    </row>
    <row r="673">
      <c r="A673" s="13" t="n"/>
      <c r="B673" s="5" t="n"/>
      <c r="C673" s="17" t="n"/>
      <c r="D673" s="5" t="n"/>
      <c r="E673" s="5" t="n"/>
      <c r="F673" s="6">
        <f>IF(B673&amp;""="","",IFERROR(INDEX('الحجوزات'!$C$6:$C$1005,MATCH(B673&amp;"",'الحجوزات'!$A$6:$A$1005,0))&amp;"",""))</f>
        <v/>
      </c>
      <c r="G673" s="6">
        <f>IF(B673&amp;""="","",IF(ISNA(MATCH(B673&amp;"",'الحجوزات'!$A$6:$A$1005,0)),"رقم غير موجود",IF(NOT(ISNUMBER(A673)),"بدون تاريخ","")))</f>
        <v/>
      </c>
    </row>
    <row r="674">
      <c r="A674" s="13" t="n"/>
      <c r="B674" s="5" t="n"/>
      <c r="C674" s="17" t="n"/>
      <c r="D674" s="5" t="n"/>
      <c r="E674" s="5" t="n"/>
      <c r="F674" s="6">
        <f>IF(B674&amp;""="","",IFERROR(INDEX('الحجوزات'!$C$6:$C$1005,MATCH(B674&amp;"",'الحجوزات'!$A$6:$A$1005,0))&amp;"",""))</f>
        <v/>
      </c>
      <c r="G674" s="6">
        <f>IF(B674&amp;""="","",IF(ISNA(MATCH(B674&amp;"",'الحجوزات'!$A$6:$A$1005,0)),"رقم غير موجود",IF(NOT(ISNUMBER(A674)),"بدون تاريخ","")))</f>
        <v/>
      </c>
    </row>
    <row r="675">
      <c r="A675" s="13" t="n"/>
      <c r="B675" s="5" t="n"/>
      <c r="C675" s="17" t="n"/>
      <c r="D675" s="5" t="n"/>
      <c r="E675" s="5" t="n"/>
      <c r="F675" s="6">
        <f>IF(B675&amp;""="","",IFERROR(INDEX('الحجوزات'!$C$6:$C$1005,MATCH(B675&amp;"",'الحجوزات'!$A$6:$A$1005,0))&amp;"",""))</f>
        <v/>
      </c>
      <c r="G675" s="6">
        <f>IF(B675&amp;""="","",IF(ISNA(MATCH(B675&amp;"",'الحجوزات'!$A$6:$A$1005,0)),"رقم غير موجود",IF(NOT(ISNUMBER(A675)),"بدون تاريخ","")))</f>
        <v/>
      </c>
    </row>
    <row r="676">
      <c r="A676" s="13" t="n"/>
      <c r="B676" s="5" t="n"/>
      <c r="C676" s="17" t="n"/>
      <c r="D676" s="5" t="n"/>
      <c r="E676" s="5" t="n"/>
      <c r="F676" s="6">
        <f>IF(B676&amp;""="","",IFERROR(INDEX('الحجوزات'!$C$6:$C$1005,MATCH(B676&amp;"",'الحجوزات'!$A$6:$A$1005,0))&amp;"",""))</f>
        <v/>
      </c>
      <c r="G676" s="6">
        <f>IF(B676&amp;""="","",IF(ISNA(MATCH(B676&amp;"",'الحجوزات'!$A$6:$A$1005,0)),"رقم غير موجود",IF(NOT(ISNUMBER(A676)),"بدون تاريخ","")))</f>
        <v/>
      </c>
    </row>
    <row r="677">
      <c r="A677" s="13" t="n"/>
      <c r="B677" s="5" t="n"/>
      <c r="C677" s="17" t="n"/>
      <c r="D677" s="5" t="n"/>
      <c r="E677" s="5" t="n"/>
      <c r="F677" s="6">
        <f>IF(B677&amp;""="","",IFERROR(INDEX('الحجوزات'!$C$6:$C$1005,MATCH(B677&amp;"",'الحجوزات'!$A$6:$A$1005,0))&amp;"",""))</f>
        <v/>
      </c>
      <c r="G677" s="6">
        <f>IF(B677&amp;""="","",IF(ISNA(MATCH(B677&amp;"",'الحجوزات'!$A$6:$A$1005,0)),"رقم غير موجود",IF(NOT(ISNUMBER(A677)),"بدون تاريخ","")))</f>
        <v/>
      </c>
    </row>
    <row r="678">
      <c r="A678" s="13" t="n"/>
      <c r="B678" s="5" t="n"/>
      <c r="C678" s="17" t="n"/>
      <c r="D678" s="5" t="n"/>
      <c r="E678" s="5" t="n"/>
      <c r="F678" s="6">
        <f>IF(B678&amp;""="","",IFERROR(INDEX('الحجوزات'!$C$6:$C$1005,MATCH(B678&amp;"",'الحجوزات'!$A$6:$A$1005,0))&amp;"",""))</f>
        <v/>
      </c>
      <c r="G678" s="6">
        <f>IF(B678&amp;""="","",IF(ISNA(MATCH(B678&amp;"",'الحجوزات'!$A$6:$A$1005,0)),"رقم غير موجود",IF(NOT(ISNUMBER(A678)),"بدون تاريخ","")))</f>
        <v/>
      </c>
    </row>
    <row r="679">
      <c r="A679" s="13" t="n"/>
      <c r="B679" s="5" t="n"/>
      <c r="C679" s="17" t="n"/>
      <c r="D679" s="5" t="n"/>
      <c r="E679" s="5" t="n"/>
      <c r="F679" s="6">
        <f>IF(B679&amp;""="","",IFERROR(INDEX('الحجوزات'!$C$6:$C$1005,MATCH(B679&amp;"",'الحجوزات'!$A$6:$A$1005,0))&amp;"",""))</f>
        <v/>
      </c>
      <c r="G679" s="6">
        <f>IF(B679&amp;""="","",IF(ISNA(MATCH(B679&amp;"",'الحجوزات'!$A$6:$A$1005,0)),"رقم غير موجود",IF(NOT(ISNUMBER(A679)),"بدون تاريخ","")))</f>
        <v/>
      </c>
    </row>
    <row r="680">
      <c r="A680" s="13" t="n"/>
      <c r="B680" s="5" t="n"/>
      <c r="C680" s="17" t="n"/>
      <c r="D680" s="5" t="n"/>
      <c r="E680" s="5" t="n"/>
      <c r="F680" s="6">
        <f>IF(B680&amp;""="","",IFERROR(INDEX('الحجوزات'!$C$6:$C$1005,MATCH(B680&amp;"",'الحجوزات'!$A$6:$A$1005,0))&amp;"",""))</f>
        <v/>
      </c>
      <c r="G680" s="6">
        <f>IF(B680&amp;""="","",IF(ISNA(MATCH(B680&amp;"",'الحجوزات'!$A$6:$A$1005,0)),"رقم غير موجود",IF(NOT(ISNUMBER(A680)),"بدون تاريخ","")))</f>
        <v/>
      </c>
    </row>
    <row r="681">
      <c r="A681" s="13" t="n"/>
      <c r="B681" s="5" t="n"/>
      <c r="C681" s="17" t="n"/>
      <c r="D681" s="5" t="n"/>
      <c r="E681" s="5" t="n"/>
      <c r="F681" s="6">
        <f>IF(B681&amp;""="","",IFERROR(INDEX('الحجوزات'!$C$6:$C$1005,MATCH(B681&amp;"",'الحجوزات'!$A$6:$A$1005,0))&amp;"",""))</f>
        <v/>
      </c>
      <c r="G681" s="6">
        <f>IF(B681&amp;""="","",IF(ISNA(MATCH(B681&amp;"",'الحجوزات'!$A$6:$A$1005,0)),"رقم غير موجود",IF(NOT(ISNUMBER(A681)),"بدون تاريخ","")))</f>
        <v/>
      </c>
    </row>
    <row r="682">
      <c r="A682" s="13" t="n"/>
      <c r="B682" s="5" t="n"/>
      <c r="C682" s="17" t="n"/>
      <c r="D682" s="5" t="n"/>
      <c r="E682" s="5" t="n"/>
      <c r="F682" s="6">
        <f>IF(B682&amp;""="","",IFERROR(INDEX('الحجوزات'!$C$6:$C$1005,MATCH(B682&amp;"",'الحجوزات'!$A$6:$A$1005,0))&amp;"",""))</f>
        <v/>
      </c>
      <c r="G682" s="6">
        <f>IF(B682&amp;""="","",IF(ISNA(MATCH(B682&amp;"",'الحجوزات'!$A$6:$A$1005,0)),"رقم غير موجود",IF(NOT(ISNUMBER(A682)),"بدون تاريخ","")))</f>
        <v/>
      </c>
    </row>
    <row r="683">
      <c r="A683" s="13" t="n"/>
      <c r="B683" s="5" t="n"/>
      <c r="C683" s="17" t="n"/>
      <c r="D683" s="5" t="n"/>
      <c r="E683" s="5" t="n"/>
      <c r="F683" s="6">
        <f>IF(B683&amp;""="","",IFERROR(INDEX('الحجوزات'!$C$6:$C$1005,MATCH(B683&amp;"",'الحجوزات'!$A$6:$A$1005,0))&amp;"",""))</f>
        <v/>
      </c>
      <c r="G683" s="6">
        <f>IF(B683&amp;""="","",IF(ISNA(MATCH(B683&amp;"",'الحجوزات'!$A$6:$A$1005,0)),"رقم غير موجود",IF(NOT(ISNUMBER(A683)),"بدون تاريخ","")))</f>
        <v/>
      </c>
    </row>
    <row r="684">
      <c r="A684" s="13" t="n"/>
      <c r="B684" s="5" t="n"/>
      <c r="C684" s="17" t="n"/>
      <c r="D684" s="5" t="n"/>
      <c r="E684" s="5" t="n"/>
      <c r="F684" s="6">
        <f>IF(B684&amp;""="","",IFERROR(INDEX('الحجوزات'!$C$6:$C$1005,MATCH(B684&amp;"",'الحجوزات'!$A$6:$A$1005,0))&amp;"",""))</f>
        <v/>
      </c>
      <c r="G684" s="6">
        <f>IF(B684&amp;""="","",IF(ISNA(MATCH(B684&amp;"",'الحجوزات'!$A$6:$A$1005,0)),"رقم غير موجود",IF(NOT(ISNUMBER(A684)),"بدون تاريخ","")))</f>
        <v/>
      </c>
    </row>
    <row r="685">
      <c r="A685" s="13" t="n"/>
      <c r="B685" s="5" t="n"/>
      <c r="C685" s="17" t="n"/>
      <c r="D685" s="5" t="n"/>
      <c r="E685" s="5" t="n"/>
      <c r="F685" s="6">
        <f>IF(B685&amp;""="","",IFERROR(INDEX('الحجوزات'!$C$6:$C$1005,MATCH(B685&amp;"",'الحجوزات'!$A$6:$A$1005,0))&amp;"",""))</f>
        <v/>
      </c>
      <c r="G685" s="6">
        <f>IF(B685&amp;""="","",IF(ISNA(MATCH(B685&amp;"",'الحجوزات'!$A$6:$A$1005,0)),"رقم غير موجود",IF(NOT(ISNUMBER(A685)),"بدون تاريخ","")))</f>
        <v/>
      </c>
    </row>
    <row r="686">
      <c r="A686" s="13" t="n"/>
      <c r="B686" s="5" t="n"/>
      <c r="C686" s="17" t="n"/>
      <c r="D686" s="5" t="n"/>
      <c r="E686" s="5" t="n"/>
      <c r="F686" s="6">
        <f>IF(B686&amp;""="","",IFERROR(INDEX('الحجوزات'!$C$6:$C$1005,MATCH(B686&amp;"",'الحجوزات'!$A$6:$A$1005,0))&amp;"",""))</f>
        <v/>
      </c>
      <c r="G686" s="6">
        <f>IF(B686&amp;""="","",IF(ISNA(MATCH(B686&amp;"",'الحجوزات'!$A$6:$A$1005,0)),"رقم غير موجود",IF(NOT(ISNUMBER(A686)),"بدون تاريخ","")))</f>
        <v/>
      </c>
    </row>
    <row r="687">
      <c r="A687" s="13" t="n"/>
      <c r="B687" s="5" t="n"/>
      <c r="C687" s="17" t="n"/>
      <c r="D687" s="5" t="n"/>
      <c r="E687" s="5" t="n"/>
      <c r="F687" s="6">
        <f>IF(B687&amp;""="","",IFERROR(INDEX('الحجوزات'!$C$6:$C$1005,MATCH(B687&amp;"",'الحجوزات'!$A$6:$A$1005,0))&amp;"",""))</f>
        <v/>
      </c>
      <c r="G687" s="6">
        <f>IF(B687&amp;""="","",IF(ISNA(MATCH(B687&amp;"",'الحجوزات'!$A$6:$A$1005,0)),"رقم غير موجود",IF(NOT(ISNUMBER(A687)),"بدون تاريخ","")))</f>
        <v/>
      </c>
    </row>
    <row r="688">
      <c r="A688" s="13" t="n"/>
      <c r="B688" s="5" t="n"/>
      <c r="C688" s="17" t="n"/>
      <c r="D688" s="5" t="n"/>
      <c r="E688" s="5" t="n"/>
      <c r="F688" s="6">
        <f>IF(B688&amp;""="","",IFERROR(INDEX('الحجوزات'!$C$6:$C$1005,MATCH(B688&amp;"",'الحجوزات'!$A$6:$A$1005,0))&amp;"",""))</f>
        <v/>
      </c>
      <c r="G688" s="6">
        <f>IF(B688&amp;""="","",IF(ISNA(MATCH(B688&amp;"",'الحجوزات'!$A$6:$A$1005,0)),"رقم غير موجود",IF(NOT(ISNUMBER(A688)),"بدون تاريخ","")))</f>
        <v/>
      </c>
    </row>
    <row r="689">
      <c r="A689" s="13" t="n"/>
      <c r="B689" s="5" t="n"/>
      <c r="C689" s="17" t="n"/>
      <c r="D689" s="5" t="n"/>
      <c r="E689" s="5" t="n"/>
      <c r="F689" s="6">
        <f>IF(B689&amp;""="","",IFERROR(INDEX('الحجوزات'!$C$6:$C$1005,MATCH(B689&amp;"",'الحجوزات'!$A$6:$A$1005,0))&amp;"",""))</f>
        <v/>
      </c>
      <c r="G689" s="6">
        <f>IF(B689&amp;""="","",IF(ISNA(MATCH(B689&amp;"",'الحجوزات'!$A$6:$A$1005,0)),"رقم غير موجود",IF(NOT(ISNUMBER(A689)),"بدون تاريخ","")))</f>
        <v/>
      </c>
    </row>
    <row r="690">
      <c r="A690" s="13" t="n"/>
      <c r="B690" s="5" t="n"/>
      <c r="C690" s="17" t="n"/>
      <c r="D690" s="5" t="n"/>
      <c r="E690" s="5" t="n"/>
      <c r="F690" s="6">
        <f>IF(B690&amp;""="","",IFERROR(INDEX('الحجوزات'!$C$6:$C$1005,MATCH(B690&amp;"",'الحجوزات'!$A$6:$A$1005,0))&amp;"",""))</f>
        <v/>
      </c>
      <c r="G690" s="6">
        <f>IF(B690&amp;""="","",IF(ISNA(MATCH(B690&amp;"",'الحجوزات'!$A$6:$A$1005,0)),"رقم غير موجود",IF(NOT(ISNUMBER(A690)),"بدون تاريخ","")))</f>
        <v/>
      </c>
    </row>
    <row r="691">
      <c r="A691" s="13" t="n"/>
      <c r="B691" s="5" t="n"/>
      <c r="C691" s="17" t="n"/>
      <c r="D691" s="5" t="n"/>
      <c r="E691" s="5" t="n"/>
      <c r="F691" s="6">
        <f>IF(B691&amp;""="","",IFERROR(INDEX('الحجوزات'!$C$6:$C$1005,MATCH(B691&amp;"",'الحجوزات'!$A$6:$A$1005,0))&amp;"",""))</f>
        <v/>
      </c>
      <c r="G691" s="6">
        <f>IF(B691&amp;""="","",IF(ISNA(MATCH(B691&amp;"",'الحجوزات'!$A$6:$A$1005,0)),"رقم غير موجود",IF(NOT(ISNUMBER(A691)),"بدون تاريخ","")))</f>
        <v/>
      </c>
    </row>
    <row r="692">
      <c r="A692" s="13" t="n"/>
      <c r="B692" s="5" t="n"/>
      <c r="C692" s="17" t="n"/>
      <c r="D692" s="5" t="n"/>
      <c r="E692" s="5" t="n"/>
      <c r="F692" s="6">
        <f>IF(B692&amp;""="","",IFERROR(INDEX('الحجوزات'!$C$6:$C$1005,MATCH(B692&amp;"",'الحجوزات'!$A$6:$A$1005,0))&amp;"",""))</f>
        <v/>
      </c>
      <c r="G692" s="6">
        <f>IF(B692&amp;""="","",IF(ISNA(MATCH(B692&amp;"",'الحجوزات'!$A$6:$A$1005,0)),"رقم غير موجود",IF(NOT(ISNUMBER(A692)),"بدون تاريخ","")))</f>
        <v/>
      </c>
    </row>
    <row r="693">
      <c r="A693" s="13" t="n"/>
      <c r="B693" s="5" t="n"/>
      <c r="C693" s="17" t="n"/>
      <c r="D693" s="5" t="n"/>
      <c r="E693" s="5" t="n"/>
      <c r="F693" s="6">
        <f>IF(B693&amp;""="","",IFERROR(INDEX('الحجوزات'!$C$6:$C$1005,MATCH(B693&amp;"",'الحجوزات'!$A$6:$A$1005,0))&amp;"",""))</f>
        <v/>
      </c>
      <c r="G693" s="6">
        <f>IF(B693&amp;""="","",IF(ISNA(MATCH(B693&amp;"",'الحجوزات'!$A$6:$A$1005,0)),"رقم غير موجود",IF(NOT(ISNUMBER(A693)),"بدون تاريخ","")))</f>
        <v/>
      </c>
    </row>
    <row r="694">
      <c r="A694" s="13" t="n"/>
      <c r="B694" s="5" t="n"/>
      <c r="C694" s="17" t="n"/>
      <c r="D694" s="5" t="n"/>
      <c r="E694" s="5" t="n"/>
      <c r="F694" s="6">
        <f>IF(B694&amp;""="","",IFERROR(INDEX('الحجوزات'!$C$6:$C$1005,MATCH(B694&amp;"",'الحجوزات'!$A$6:$A$1005,0))&amp;"",""))</f>
        <v/>
      </c>
      <c r="G694" s="6">
        <f>IF(B694&amp;""="","",IF(ISNA(MATCH(B694&amp;"",'الحجوزات'!$A$6:$A$1005,0)),"رقم غير موجود",IF(NOT(ISNUMBER(A694)),"بدون تاريخ","")))</f>
        <v/>
      </c>
    </row>
    <row r="695">
      <c r="A695" s="13" t="n"/>
      <c r="B695" s="5" t="n"/>
      <c r="C695" s="17" t="n"/>
      <c r="D695" s="5" t="n"/>
      <c r="E695" s="5" t="n"/>
      <c r="F695" s="6">
        <f>IF(B695&amp;""="","",IFERROR(INDEX('الحجوزات'!$C$6:$C$1005,MATCH(B695&amp;"",'الحجوزات'!$A$6:$A$1005,0))&amp;"",""))</f>
        <v/>
      </c>
      <c r="G695" s="6">
        <f>IF(B695&amp;""="","",IF(ISNA(MATCH(B695&amp;"",'الحجوزات'!$A$6:$A$1005,0)),"رقم غير موجود",IF(NOT(ISNUMBER(A695)),"بدون تاريخ","")))</f>
        <v/>
      </c>
    </row>
    <row r="696">
      <c r="A696" s="13" t="n"/>
      <c r="B696" s="5" t="n"/>
      <c r="C696" s="17" t="n"/>
      <c r="D696" s="5" t="n"/>
      <c r="E696" s="5" t="n"/>
      <c r="F696" s="6">
        <f>IF(B696&amp;""="","",IFERROR(INDEX('الحجوزات'!$C$6:$C$1005,MATCH(B696&amp;"",'الحجوزات'!$A$6:$A$1005,0))&amp;"",""))</f>
        <v/>
      </c>
      <c r="G696" s="6">
        <f>IF(B696&amp;""="","",IF(ISNA(MATCH(B696&amp;"",'الحجوزات'!$A$6:$A$1005,0)),"رقم غير موجود",IF(NOT(ISNUMBER(A696)),"بدون تاريخ","")))</f>
        <v/>
      </c>
    </row>
    <row r="697">
      <c r="A697" s="13" t="n"/>
      <c r="B697" s="5" t="n"/>
      <c r="C697" s="17" t="n"/>
      <c r="D697" s="5" t="n"/>
      <c r="E697" s="5" t="n"/>
      <c r="F697" s="6">
        <f>IF(B697&amp;""="","",IFERROR(INDEX('الحجوزات'!$C$6:$C$1005,MATCH(B697&amp;"",'الحجوزات'!$A$6:$A$1005,0))&amp;"",""))</f>
        <v/>
      </c>
      <c r="G697" s="6">
        <f>IF(B697&amp;""="","",IF(ISNA(MATCH(B697&amp;"",'الحجوزات'!$A$6:$A$1005,0)),"رقم غير موجود",IF(NOT(ISNUMBER(A697)),"بدون تاريخ","")))</f>
        <v/>
      </c>
    </row>
    <row r="698">
      <c r="A698" s="13" t="n"/>
      <c r="B698" s="5" t="n"/>
      <c r="C698" s="17" t="n"/>
      <c r="D698" s="5" t="n"/>
      <c r="E698" s="5" t="n"/>
      <c r="F698" s="6">
        <f>IF(B698&amp;""="","",IFERROR(INDEX('الحجوزات'!$C$6:$C$1005,MATCH(B698&amp;"",'الحجوزات'!$A$6:$A$1005,0))&amp;"",""))</f>
        <v/>
      </c>
      <c r="G698" s="6">
        <f>IF(B698&amp;""="","",IF(ISNA(MATCH(B698&amp;"",'الحجوزات'!$A$6:$A$1005,0)),"رقم غير موجود",IF(NOT(ISNUMBER(A698)),"بدون تاريخ","")))</f>
        <v/>
      </c>
    </row>
    <row r="699">
      <c r="A699" s="13" t="n"/>
      <c r="B699" s="5" t="n"/>
      <c r="C699" s="17" t="n"/>
      <c r="D699" s="5" t="n"/>
      <c r="E699" s="5" t="n"/>
      <c r="F699" s="6">
        <f>IF(B699&amp;""="","",IFERROR(INDEX('الحجوزات'!$C$6:$C$1005,MATCH(B699&amp;"",'الحجوزات'!$A$6:$A$1005,0))&amp;"",""))</f>
        <v/>
      </c>
      <c r="G699" s="6">
        <f>IF(B699&amp;""="","",IF(ISNA(MATCH(B699&amp;"",'الحجوزات'!$A$6:$A$1005,0)),"رقم غير موجود",IF(NOT(ISNUMBER(A699)),"بدون تاريخ","")))</f>
        <v/>
      </c>
    </row>
    <row r="700">
      <c r="A700" s="13" t="n"/>
      <c r="B700" s="5" t="n"/>
      <c r="C700" s="17" t="n"/>
      <c r="D700" s="5" t="n"/>
      <c r="E700" s="5" t="n"/>
      <c r="F700" s="6">
        <f>IF(B700&amp;""="","",IFERROR(INDEX('الحجوزات'!$C$6:$C$1005,MATCH(B700&amp;"",'الحجوزات'!$A$6:$A$1005,0))&amp;"",""))</f>
        <v/>
      </c>
      <c r="G700" s="6">
        <f>IF(B700&amp;""="","",IF(ISNA(MATCH(B700&amp;"",'الحجوزات'!$A$6:$A$1005,0)),"رقم غير موجود",IF(NOT(ISNUMBER(A700)),"بدون تاريخ","")))</f>
        <v/>
      </c>
    </row>
    <row r="701">
      <c r="A701" s="13" t="n"/>
      <c r="B701" s="5" t="n"/>
      <c r="C701" s="17" t="n"/>
      <c r="D701" s="5" t="n"/>
      <c r="E701" s="5" t="n"/>
      <c r="F701" s="6">
        <f>IF(B701&amp;""="","",IFERROR(INDEX('الحجوزات'!$C$6:$C$1005,MATCH(B701&amp;"",'الحجوزات'!$A$6:$A$1005,0))&amp;"",""))</f>
        <v/>
      </c>
      <c r="G701" s="6">
        <f>IF(B701&amp;""="","",IF(ISNA(MATCH(B701&amp;"",'الحجوزات'!$A$6:$A$1005,0)),"رقم غير موجود",IF(NOT(ISNUMBER(A701)),"بدون تاريخ","")))</f>
        <v/>
      </c>
    </row>
    <row r="702">
      <c r="A702" s="13" t="n"/>
      <c r="B702" s="5" t="n"/>
      <c r="C702" s="17" t="n"/>
      <c r="D702" s="5" t="n"/>
      <c r="E702" s="5" t="n"/>
      <c r="F702" s="6">
        <f>IF(B702&amp;""="","",IFERROR(INDEX('الحجوزات'!$C$6:$C$1005,MATCH(B702&amp;"",'الحجوزات'!$A$6:$A$1005,0))&amp;"",""))</f>
        <v/>
      </c>
      <c r="G702" s="6">
        <f>IF(B702&amp;""="","",IF(ISNA(MATCH(B702&amp;"",'الحجوزات'!$A$6:$A$1005,0)),"رقم غير موجود",IF(NOT(ISNUMBER(A702)),"بدون تاريخ","")))</f>
        <v/>
      </c>
    </row>
    <row r="703">
      <c r="A703" s="13" t="n"/>
      <c r="B703" s="5" t="n"/>
      <c r="C703" s="17" t="n"/>
      <c r="D703" s="5" t="n"/>
      <c r="E703" s="5" t="n"/>
      <c r="F703" s="6">
        <f>IF(B703&amp;""="","",IFERROR(INDEX('الحجوزات'!$C$6:$C$1005,MATCH(B703&amp;"",'الحجوزات'!$A$6:$A$1005,0))&amp;"",""))</f>
        <v/>
      </c>
      <c r="G703" s="6">
        <f>IF(B703&amp;""="","",IF(ISNA(MATCH(B703&amp;"",'الحجوزات'!$A$6:$A$1005,0)),"رقم غير موجود",IF(NOT(ISNUMBER(A703)),"بدون تاريخ","")))</f>
        <v/>
      </c>
    </row>
    <row r="704">
      <c r="A704" s="13" t="n"/>
      <c r="B704" s="5" t="n"/>
      <c r="C704" s="17" t="n"/>
      <c r="D704" s="5" t="n"/>
      <c r="E704" s="5" t="n"/>
      <c r="F704" s="6">
        <f>IF(B704&amp;""="","",IFERROR(INDEX('الحجوزات'!$C$6:$C$1005,MATCH(B704&amp;"",'الحجوزات'!$A$6:$A$1005,0))&amp;"",""))</f>
        <v/>
      </c>
      <c r="G704" s="6">
        <f>IF(B704&amp;""="","",IF(ISNA(MATCH(B704&amp;"",'الحجوزات'!$A$6:$A$1005,0)),"رقم غير موجود",IF(NOT(ISNUMBER(A704)),"بدون تاريخ","")))</f>
        <v/>
      </c>
    </row>
    <row r="705">
      <c r="A705" s="13" t="n"/>
      <c r="B705" s="5" t="n"/>
      <c r="C705" s="17" t="n"/>
      <c r="D705" s="5" t="n"/>
      <c r="E705" s="5" t="n"/>
      <c r="F705" s="6">
        <f>IF(B705&amp;""="","",IFERROR(INDEX('الحجوزات'!$C$6:$C$1005,MATCH(B705&amp;"",'الحجوزات'!$A$6:$A$1005,0))&amp;"",""))</f>
        <v/>
      </c>
      <c r="G705" s="6">
        <f>IF(B705&amp;""="","",IF(ISNA(MATCH(B705&amp;"",'الحجوزات'!$A$6:$A$1005,0)),"رقم غير موجود",IF(NOT(ISNUMBER(A705)),"بدون تاريخ","")))</f>
        <v/>
      </c>
    </row>
    <row r="706">
      <c r="A706" s="13" t="n"/>
      <c r="B706" s="5" t="n"/>
      <c r="C706" s="17" t="n"/>
      <c r="D706" s="5" t="n"/>
      <c r="E706" s="5" t="n"/>
      <c r="F706" s="6">
        <f>IF(B706&amp;""="","",IFERROR(INDEX('الحجوزات'!$C$6:$C$1005,MATCH(B706&amp;"",'الحجوزات'!$A$6:$A$1005,0))&amp;"",""))</f>
        <v/>
      </c>
      <c r="G706" s="6">
        <f>IF(B706&amp;""="","",IF(ISNA(MATCH(B706&amp;"",'الحجوزات'!$A$6:$A$1005,0)),"رقم غير موجود",IF(NOT(ISNUMBER(A706)),"بدون تاريخ","")))</f>
        <v/>
      </c>
    </row>
    <row r="707">
      <c r="A707" s="13" t="n"/>
      <c r="B707" s="5" t="n"/>
      <c r="C707" s="17" t="n"/>
      <c r="D707" s="5" t="n"/>
      <c r="E707" s="5" t="n"/>
      <c r="F707" s="6">
        <f>IF(B707&amp;""="","",IFERROR(INDEX('الحجوزات'!$C$6:$C$1005,MATCH(B707&amp;"",'الحجوزات'!$A$6:$A$1005,0))&amp;"",""))</f>
        <v/>
      </c>
      <c r="G707" s="6">
        <f>IF(B707&amp;""="","",IF(ISNA(MATCH(B707&amp;"",'الحجوزات'!$A$6:$A$1005,0)),"رقم غير موجود",IF(NOT(ISNUMBER(A707)),"بدون تاريخ","")))</f>
        <v/>
      </c>
    </row>
    <row r="708">
      <c r="A708" s="13" t="n"/>
      <c r="B708" s="5" t="n"/>
      <c r="C708" s="17" t="n"/>
      <c r="D708" s="5" t="n"/>
      <c r="E708" s="5" t="n"/>
      <c r="F708" s="6">
        <f>IF(B708&amp;""="","",IFERROR(INDEX('الحجوزات'!$C$6:$C$1005,MATCH(B708&amp;"",'الحجوزات'!$A$6:$A$1005,0))&amp;"",""))</f>
        <v/>
      </c>
      <c r="G708" s="6">
        <f>IF(B708&amp;""="","",IF(ISNA(MATCH(B708&amp;"",'الحجوزات'!$A$6:$A$1005,0)),"رقم غير موجود",IF(NOT(ISNUMBER(A708)),"بدون تاريخ","")))</f>
        <v/>
      </c>
    </row>
    <row r="709">
      <c r="A709" s="13" t="n"/>
      <c r="B709" s="5" t="n"/>
      <c r="C709" s="17" t="n"/>
      <c r="D709" s="5" t="n"/>
      <c r="E709" s="5" t="n"/>
      <c r="F709" s="6">
        <f>IF(B709&amp;""="","",IFERROR(INDEX('الحجوزات'!$C$6:$C$1005,MATCH(B709&amp;"",'الحجوزات'!$A$6:$A$1005,0))&amp;"",""))</f>
        <v/>
      </c>
      <c r="G709" s="6">
        <f>IF(B709&amp;""="","",IF(ISNA(MATCH(B709&amp;"",'الحجوزات'!$A$6:$A$1005,0)),"رقم غير موجود",IF(NOT(ISNUMBER(A709)),"بدون تاريخ","")))</f>
        <v/>
      </c>
    </row>
    <row r="710">
      <c r="A710" s="13" t="n"/>
      <c r="B710" s="5" t="n"/>
      <c r="C710" s="17" t="n"/>
      <c r="D710" s="5" t="n"/>
      <c r="E710" s="5" t="n"/>
      <c r="F710" s="6">
        <f>IF(B710&amp;""="","",IFERROR(INDEX('الحجوزات'!$C$6:$C$1005,MATCH(B710&amp;"",'الحجوزات'!$A$6:$A$1005,0))&amp;"",""))</f>
        <v/>
      </c>
      <c r="G710" s="6">
        <f>IF(B710&amp;""="","",IF(ISNA(MATCH(B710&amp;"",'الحجوزات'!$A$6:$A$1005,0)),"رقم غير موجود",IF(NOT(ISNUMBER(A710)),"بدون تاريخ","")))</f>
        <v/>
      </c>
    </row>
    <row r="711">
      <c r="A711" s="13" t="n"/>
      <c r="B711" s="5" t="n"/>
      <c r="C711" s="17" t="n"/>
      <c r="D711" s="5" t="n"/>
      <c r="E711" s="5" t="n"/>
      <c r="F711" s="6">
        <f>IF(B711&amp;""="","",IFERROR(INDEX('الحجوزات'!$C$6:$C$1005,MATCH(B711&amp;"",'الحجوزات'!$A$6:$A$1005,0))&amp;"",""))</f>
        <v/>
      </c>
      <c r="G711" s="6">
        <f>IF(B711&amp;""="","",IF(ISNA(MATCH(B711&amp;"",'الحجوزات'!$A$6:$A$1005,0)),"رقم غير موجود",IF(NOT(ISNUMBER(A711)),"بدون تاريخ","")))</f>
        <v/>
      </c>
    </row>
    <row r="712">
      <c r="A712" s="13" t="n"/>
      <c r="B712" s="5" t="n"/>
      <c r="C712" s="17" t="n"/>
      <c r="D712" s="5" t="n"/>
      <c r="E712" s="5" t="n"/>
      <c r="F712" s="6">
        <f>IF(B712&amp;""="","",IFERROR(INDEX('الحجوزات'!$C$6:$C$1005,MATCH(B712&amp;"",'الحجوزات'!$A$6:$A$1005,0))&amp;"",""))</f>
        <v/>
      </c>
      <c r="G712" s="6">
        <f>IF(B712&amp;""="","",IF(ISNA(MATCH(B712&amp;"",'الحجوزات'!$A$6:$A$1005,0)),"رقم غير موجود",IF(NOT(ISNUMBER(A712)),"بدون تاريخ","")))</f>
        <v/>
      </c>
    </row>
    <row r="713">
      <c r="A713" s="13" t="n"/>
      <c r="B713" s="5" t="n"/>
      <c r="C713" s="17" t="n"/>
      <c r="D713" s="5" t="n"/>
      <c r="E713" s="5" t="n"/>
      <c r="F713" s="6">
        <f>IF(B713&amp;""="","",IFERROR(INDEX('الحجوزات'!$C$6:$C$1005,MATCH(B713&amp;"",'الحجوزات'!$A$6:$A$1005,0))&amp;"",""))</f>
        <v/>
      </c>
      <c r="G713" s="6">
        <f>IF(B713&amp;""="","",IF(ISNA(MATCH(B713&amp;"",'الحجوزات'!$A$6:$A$1005,0)),"رقم غير موجود",IF(NOT(ISNUMBER(A713)),"بدون تاريخ","")))</f>
        <v/>
      </c>
    </row>
    <row r="714">
      <c r="A714" s="13" t="n"/>
      <c r="B714" s="5" t="n"/>
      <c r="C714" s="17" t="n"/>
      <c r="D714" s="5" t="n"/>
      <c r="E714" s="5" t="n"/>
      <c r="F714" s="6">
        <f>IF(B714&amp;""="","",IFERROR(INDEX('الحجوزات'!$C$6:$C$1005,MATCH(B714&amp;"",'الحجوزات'!$A$6:$A$1005,0))&amp;"",""))</f>
        <v/>
      </c>
      <c r="G714" s="6">
        <f>IF(B714&amp;""="","",IF(ISNA(MATCH(B714&amp;"",'الحجوزات'!$A$6:$A$1005,0)),"رقم غير موجود",IF(NOT(ISNUMBER(A714)),"بدون تاريخ","")))</f>
        <v/>
      </c>
    </row>
    <row r="715">
      <c r="A715" s="13" t="n"/>
      <c r="B715" s="5" t="n"/>
      <c r="C715" s="17" t="n"/>
      <c r="D715" s="5" t="n"/>
      <c r="E715" s="5" t="n"/>
      <c r="F715" s="6">
        <f>IF(B715&amp;""="","",IFERROR(INDEX('الحجوزات'!$C$6:$C$1005,MATCH(B715&amp;"",'الحجوزات'!$A$6:$A$1005,0))&amp;"",""))</f>
        <v/>
      </c>
      <c r="G715" s="6">
        <f>IF(B715&amp;""="","",IF(ISNA(MATCH(B715&amp;"",'الحجوزات'!$A$6:$A$1005,0)),"رقم غير موجود",IF(NOT(ISNUMBER(A715)),"بدون تاريخ","")))</f>
        <v/>
      </c>
    </row>
    <row r="716">
      <c r="A716" s="13" t="n"/>
      <c r="B716" s="5" t="n"/>
      <c r="C716" s="17" t="n"/>
      <c r="D716" s="5" t="n"/>
      <c r="E716" s="5" t="n"/>
      <c r="F716" s="6">
        <f>IF(B716&amp;""="","",IFERROR(INDEX('الحجوزات'!$C$6:$C$1005,MATCH(B716&amp;"",'الحجوزات'!$A$6:$A$1005,0))&amp;"",""))</f>
        <v/>
      </c>
      <c r="G716" s="6">
        <f>IF(B716&amp;""="","",IF(ISNA(MATCH(B716&amp;"",'الحجوزات'!$A$6:$A$1005,0)),"رقم غير موجود",IF(NOT(ISNUMBER(A716)),"بدون تاريخ","")))</f>
        <v/>
      </c>
    </row>
    <row r="717">
      <c r="A717" s="13" t="n"/>
      <c r="B717" s="5" t="n"/>
      <c r="C717" s="17" t="n"/>
      <c r="D717" s="5" t="n"/>
      <c r="E717" s="5" t="n"/>
      <c r="F717" s="6">
        <f>IF(B717&amp;""="","",IFERROR(INDEX('الحجوزات'!$C$6:$C$1005,MATCH(B717&amp;"",'الحجوزات'!$A$6:$A$1005,0))&amp;"",""))</f>
        <v/>
      </c>
      <c r="G717" s="6">
        <f>IF(B717&amp;""="","",IF(ISNA(MATCH(B717&amp;"",'الحجوزات'!$A$6:$A$1005,0)),"رقم غير موجود",IF(NOT(ISNUMBER(A717)),"بدون تاريخ","")))</f>
        <v/>
      </c>
    </row>
    <row r="718">
      <c r="A718" s="13" t="n"/>
      <c r="B718" s="5" t="n"/>
      <c r="C718" s="17" t="n"/>
      <c r="D718" s="5" t="n"/>
      <c r="E718" s="5" t="n"/>
      <c r="F718" s="6">
        <f>IF(B718&amp;""="","",IFERROR(INDEX('الحجوزات'!$C$6:$C$1005,MATCH(B718&amp;"",'الحجوزات'!$A$6:$A$1005,0))&amp;"",""))</f>
        <v/>
      </c>
      <c r="G718" s="6">
        <f>IF(B718&amp;""="","",IF(ISNA(MATCH(B718&amp;"",'الحجوزات'!$A$6:$A$1005,0)),"رقم غير موجود",IF(NOT(ISNUMBER(A718)),"بدون تاريخ","")))</f>
        <v/>
      </c>
    </row>
    <row r="719">
      <c r="A719" s="13" t="n"/>
      <c r="B719" s="5" t="n"/>
      <c r="C719" s="17" t="n"/>
      <c r="D719" s="5" t="n"/>
      <c r="E719" s="5" t="n"/>
      <c r="F719" s="6">
        <f>IF(B719&amp;""="","",IFERROR(INDEX('الحجوزات'!$C$6:$C$1005,MATCH(B719&amp;"",'الحجوزات'!$A$6:$A$1005,0))&amp;"",""))</f>
        <v/>
      </c>
      <c r="G719" s="6">
        <f>IF(B719&amp;""="","",IF(ISNA(MATCH(B719&amp;"",'الحجوزات'!$A$6:$A$1005,0)),"رقم غير موجود",IF(NOT(ISNUMBER(A719)),"بدون تاريخ","")))</f>
        <v/>
      </c>
    </row>
    <row r="720">
      <c r="A720" s="13" t="n"/>
      <c r="B720" s="5" t="n"/>
      <c r="C720" s="17" t="n"/>
      <c r="D720" s="5" t="n"/>
      <c r="E720" s="5" t="n"/>
      <c r="F720" s="6">
        <f>IF(B720&amp;""="","",IFERROR(INDEX('الحجوزات'!$C$6:$C$1005,MATCH(B720&amp;"",'الحجوزات'!$A$6:$A$1005,0))&amp;"",""))</f>
        <v/>
      </c>
      <c r="G720" s="6">
        <f>IF(B720&amp;""="","",IF(ISNA(MATCH(B720&amp;"",'الحجوزات'!$A$6:$A$1005,0)),"رقم غير موجود",IF(NOT(ISNUMBER(A720)),"بدون تاريخ","")))</f>
        <v/>
      </c>
    </row>
    <row r="721">
      <c r="A721" s="13" t="n"/>
      <c r="B721" s="5" t="n"/>
      <c r="C721" s="17" t="n"/>
      <c r="D721" s="5" t="n"/>
      <c r="E721" s="5" t="n"/>
      <c r="F721" s="6">
        <f>IF(B721&amp;""="","",IFERROR(INDEX('الحجوزات'!$C$6:$C$1005,MATCH(B721&amp;"",'الحجوزات'!$A$6:$A$1005,0))&amp;"",""))</f>
        <v/>
      </c>
      <c r="G721" s="6">
        <f>IF(B721&amp;""="","",IF(ISNA(MATCH(B721&amp;"",'الحجوزات'!$A$6:$A$1005,0)),"رقم غير موجود",IF(NOT(ISNUMBER(A721)),"بدون تاريخ","")))</f>
        <v/>
      </c>
    </row>
    <row r="722">
      <c r="A722" s="13" t="n"/>
      <c r="B722" s="5" t="n"/>
      <c r="C722" s="17" t="n"/>
      <c r="D722" s="5" t="n"/>
      <c r="E722" s="5" t="n"/>
      <c r="F722" s="6">
        <f>IF(B722&amp;""="","",IFERROR(INDEX('الحجوزات'!$C$6:$C$1005,MATCH(B722&amp;"",'الحجوزات'!$A$6:$A$1005,0))&amp;"",""))</f>
        <v/>
      </c>
      <c r="G722" s="6">
        <f>IF(B722&amp;""="","",IF(ISNA(MATCH(B722&amp;"",'الحجوزات'!$A$6:$A$1005,0)),"رقم غير موجود",IF(NOT(ISNUMBER(A722)),"بدون تاريخ","")))</f>
        <v/>
      </c>
    </row>
    <row r="723">
      <c r="A723" s="13" t="n"/>
      <c r="B723" s="5" t="n"/>
      <c r="C723" s="17" t="n"/>
      <c r="D723" s="5" t="n"/>
      <c r="E723" s="5" t="n"/>
      <c r="F723" s="6">
        <f>IF(B723&amp;""="","",IFERROR(INDEX('الحجوزات'!$C$6:$C$1005,MATCH(B723&amp;"",'الحجوزات'!$A$6:$A$1005,0))&amp;"",""))</f>
        <v/>
      </c>
      <c r="G723" s="6">
        <f>IF(B723&amp;""="","",IF(ISNA(MATCH(B723&amp;"",'الحجوزات'!$A$6:$A$1005,0)),"رقم غير موجود",IF(NOT(ISNUMBER(A723)),"بدون تاريخ","")))</f>
        <v/>
      </c>
    </row>
    <row r="724">
      <c r="A724" s="13" t="n"/>
      <c r="B724" s="5" t="n"/>
      <c r="C724" s="17" t="n"/>
      <c r="D724" s="5" t="n"/>
      <c r="E724" s="5" t="n"/>
      <c r="F724" s="6">
        <f>IF(B724&amp;""="","",IFERROR(INDEX('الحجوزات'!$C$6:$C$1005,MATCH(B724&amp;"",'الحجوزات'!$A$6:$A$1005,0))&amp;"",""))</f>
        <v/>
      </c>
      <c r="G724" s="6">
        <f>IF(B724&amp;""="","",IF(ISNA(MATCH(B724&amp;"",'الحجوزات'!$A$6:$A$1005,0)),"رقم غير موجود",IF(NOT(ISNUMBER(A724)),"بدون تاريخ","")))</f>
        <v/>
      </c>
    </row>
    <row r="725">
      <c r="A725" s="13" t="n"/>
      <c r="B725" s="5" t="n"/>
      <c r="C725" s="17" t="n"/>
      <c r="D725" s="5" t="n"/>
      <c r="E725" s="5" t="n"/>
      <c r="F725" s="6">
        <f>IF(B725&amp;""="","",IFERROR(INDEX('الحجوزات'!$C$6:$C$1005,MATCH(B725&amp;"",'الحجوزات'!$A$6:$A$1005,0))&amp;"",""))</f>
        <v/>
      </c>
      <c r="G725" s="6">
        <f>IF(B725&amp;""="","",IF(ISNA(MATCH(B725&amp;"",'الحجوزات'!$A$6:$A$1005,0)),"رقم غير موجود",IF(NOT(ISNUMBER(A725)),"بدون تاريخ","")))</f>
        <v/>
      </c>
    </row>
    <row r="726">
      <c r="A726" s="13" t="n"/>
      <c r="B726" s="5" t="n"/>
      <c r="C726" s="17" t="n"/>
      <c r="D726" s="5" t="n"/>
      <c r="E726" s="5" t="n"/>
      <c r="F726" s="6">
        <f>IF(B726&amp;""="","",IFERROR(INDEX('الحجوزات'!$C$6:$C$1005,MATCH(B726&amp;"",'الحجوزات'!$A$6:$A$1005,0))&amp;"",""))</f>
        <v/>
      </c>
      <c r="G726" s="6">
        <f>IF(B726&amp;""="","",IF(ISNA(MATCH(B726&amp;"",'الحجوزات'!$A$6:$A$1005,0)),"رقم غير موجود",IF(NOT(ISNUMBER(A726)),"بدون تاريخ","")))</f>
        <v/>
      </c>
    </row>
    <row r="727">
      <c r="A727" s="13" t="n"/>
      <c r="B727" s="5" t="n"/>
      <c r="C727" s="17" t="n"/>
      <c r="D727" s="5" t="n"/>
      <c r="E727" s="5" t="n"/>
      <c r="F727" s="6">
        <f>IF(B727&amp;""="","",IFERROR(INDEX('الحجوزات'!$C$6:$C$1005,MATCH(B727&amp;"",'الحجوزات'!$A$6:$A$1005,0))&amp;"",""))</f>
        <v/>
      </c>
      <c r="G727" s="6">
        <f>IF(B727&amp;""="","",IF(ISNA(MATCH(B727&amp;"",'الحجوزات'!$A$6:$A$1005,0)),"رقم غير موجود",IF(NOT(ISNUMBER(A727)),"بدون تاريخ","")))</f>
        <v/>
      </c>
    </row>
    <row r="728">
      <c r="A728" s="13" t="n"/>
      <c r="B728" s="5" t="n"/>
      <c r="C728" s="17" t="n"/>
      <c r="D728" s="5" t="n"/>
      <c r="E728" s="5" t="n"/>
      <c r="F728" s="6">
        <f>IF(B728&amp;""="","",IFERROR(INDEX('الحجوزات'!$C$6:$C$1005,MATCH(B728&amp;"",'الحجوزات'!$A$6:$A$1005,0))&amp;"",""))</f>
        <v/>
      </c>
      <c r="G728" s="6">
        <f>IF(B728&amp;""="","",IF(ISNA(MATCH(B728&amp;"",'الحجوزات'!$A$6:$A$1005,0)),"رقم غير موجود",IF(NOT(ISNUMBER(A728)),"بدون تاريخ","")))</f>
        <v/>
      </c>
    </row>
    <row r="729">
      <c r="A729" s="13" t="n"/>
      <c r="B729" s="5" t="n"/>
      <c r="C729" s="17" t="n"/>
      <c r="D729" s="5" t="n"/>
      <c r="E729" s="5" t="n"/>
      <c r="F729" s="6">
        <f>IF(B729&amp;""="","",IFERROR(INDEX('الحجوزات'!$C$6:$C$1005,MATCH(B729&amp;"",'الحجوزات'!$A$6:$A$1005,0))&amp;"",""))</f>
        <v/>
      </c>
      <c r="G729" s="6">
        <f>IF(B729&amp;""="","",IF(ISNA(MATCH(B729&amp;"",'الحجوزات'!$A$6:$A$1005,0)),"رقم غير موجود",IF(NOT(ISNUMBER(A729)),"بدون تاريخ","")))</f>
        <v/>
      </c>
    </row>
    <row r="730">
      <c r="A730" s="13" t="n"/>
      <c r="B730" s="5" t="n"/>
      <c r="C730" s="17" t="n"/>
      <c r="D730" s="5" t="n"/>
      <c r="E730" s="5" t="n"/>
      <c r="F730" s="6">
        <f>IF(B730&amp;""="","",IFERROR(INDEX('الحجوزات'!$C$6:$C$1005,MATCH(B730&amp;"",'الحجوزات'!$A$6:$A$1005,0))&amp;"",""))</f>
        <v/>
      </c>
      <c r="G730" s="6">
        <f>IF(B730&amp;""="","",IF(ISNA(MATCH(B730&amp;"",'الحجوزات'!$A$6:$A$1005,0)),"رقم غير موجود",IF(NOT(ISNUMBER(A730)),"بدون تاريخ","")))</f>
        <v/>
      </c>
    </row>
    <row r="731">
      <c r="A731" s="13" t="n"/>
      <c r="B731" s="5" t="n"/>
      <c r="C731" s="17" t="n"/>
      <c r="D731" s="5" t="n"/>
      <c r="E731" s="5" t="n"/>
      <c r="F731" s="6">
        <f>IF(B731&amp;""="","",IFERROR(INDEX('الحجوزات'!$C$6:$C$1005,MATCH(B731&amp;"",'الحجوزات'!$A$6:$A$1005,0))&amp;"",""))</f>
        <v/>
      </c>
      <c r="G731" s="6">
        <f>IF(B731&amp;""="","",IF(ISNA(MATCH(B731&amp;"",'الحجوزات'!$A$6:$A$1005,0)),"رقم غير موجود",IF(NOT(ISNUMBER(A731)),"بدون تاريخ","")))</f>
        <v/>
      </c>
    </row>
    <row r="732">
      <c r="A732" s="13" t="n"/>
      <c r="B732" s="5" t="n"/>
      <c r="C732" s="17" t="n"/>
      <c r="D732" s="5" t="n"/>
      <c r="E732" s="5" t="n"/>
      <c r="F732" s="6">
        <f>IF(B732&amp;""="","",IFERROR(INDEX('الحجوزات'!$C$6:$C$1005,MATCH(B732&amp;"",'الحجوزات'!$A$6:$A$1005,0))&amp;"",""))</f>
        <v/>
      </c>
      <c r="G732" s="6">
        <f>IF(B732&amp;""="","",IF(ISNA(MATCH(B732&amp;"",'الحجوزات'!$A$6:$A$1005,0)),"رقم غير موجود",IF(NOT(ISNUMBER(A732)),"بدون تاريخ","")))</f>
        <v/>
      </c>
    </row>
    <row r="733">
      <c r="A733" s="13" t="n"/>
      <c r="B733" s="5" t="n"/>
      <c r="C733" s="17" t="n"/>
      <c r="D733" s="5" t="n"/>
      <c r="E733" s="5" t="n"/>
      <c r="F733" s="6">
        <f>IF(B733&amp;""="","",IFERROR(INDEX('الحجوزات'!$C$6:$C$1005,MATCH(B733&amp;"",'الحجوزات'!$A$6:$A$1005,0))&amp;"",""))</f>
        <v/>
      </c>
      <c r="G733" s="6">
        <f>IF(B733&amp;""="","",IF(ISNA(MATCH(B733&amp;"",'الحجوزات'!$A$6:$A$1005,0)),"رقم غير موجود",IF(NOT(ISNUMBER(A733)),"بدون تاريخ","")))</f>
        <v/>
      </c>
    </row>
    <row r="734">
      <c r="A734" s="13" t="n"/>
      <c r="B734" s="5" t="n"/>
      <c r="C734" s="17" t="n"/>
      <c r="D734" s="5" t="n"/>
      <c r="E734" s="5" t="n"/>
      <c r="F734" s="6">
        <f>IF(B734&amp;""="","",IFERROR(INDEX('الحجوزات'!$C$6:$C$1005,MATCH(B734&amp;"",'الحجوزات'!$A$6:$A$1005,0))&amp;"",""))</f>
        <v/>
      </c>
      <c r="G734" s="6">
        <f>IF(B734&amp;""="","",IF(ISNA(MATCH(B734&amp;"",'الحجوزات'!$A$6:$A$1005,0)),"رقم غير موجود",IF(NOT(ISNUMBER(A734)),"بدون تاريخ","")))</f>
        <v/>
      </c>
    </row>
    <row r="735">
      <c r="A735" s="13" t="n"/>
      <c r="B735" s="5" t="n"/>
      <c r="C735" s="17" t="n"/>
      <c r="D735" s="5" t="n"/>
      <c r="E735" s="5" t="n"/>
      <c r="F735" s="6">
        <f>IF(B735&amp;""="","",IFERROR(INDEX('الحجوزات'!$C$6:$C$1005,MATCH(B735&amp;"",'الحجوزات'!$A$6:$A$1005,0))&amp;"",""))</f>
        <v/>
      </c>
      <c r="G735" s="6">
        <f>IF(B735&amp;""="","",IF(ISNA(MATCH(B735&amp;"",'الحجوزات'!$A$6:$A$1005,0)),"رقم غير موجود",IF(NOT(ISNUMBER(A735)),"بدون تاريخ","")))</f>
        <v/>
      </c>
    </row>
    <row r="736">
      <c r="A736" s="13" t="n"/>
      <c r="B736" s="5" t="n"/>
      <c r="C736" s="17" t="n"/>
      <c r="D736" s="5" t="n"/>
      <c r="E736" s="5" t="n"/>
      <c r="F736" s="6">
        <f>IF(B736&amp;""="","",IFERROR(INDEX('الحجوزات'!$C$6:$C$1005,MATCH(B736&amp;"",'الحجوزات'!$A$6:$A$1005,0))&amp;"",""))</f>
        <v/>
      </c>
      <c r="G736" s="6">
        <f>IF(B736&amp;""="","",IF(ISNA(MATCH(B736&amp;"",'الحجوزات'!$A$6:$A$1005,0)),"رقم غير موجود",IF(NOT(ISNUMBER(A736)),"بدون تاريخ","")))</f>
        <v/>
      </c>
    </row>
    <row r="737">
      <c r="A737" s="13" t="n"/>
      <c r="B737" s="5" t="n"/>
      <c r="C737" s="17" t="n"/>
      <c r="D737" s="5" t="n"/>
      <c r="E737" s="5" t="n"/>
      <c r="F737" s="6">
        <f>IF(B737&amp;""="","",IFERROR(INDEX('الحجوزات'!$C$6:$C$1005,MATCH(B737&amp;"",'الحجوزات'!$A$6:$A$1005,0))&amp;"",""))</f>
        <v/>
      </c>
      <c r="G737" s="6">
        <f>IF(B737&amp;""="","",IF(ISNA(MATCH(B737&amp;"",'الحجوزات'!$A$6:$A$1005,0)),"رقم غير موجود",IF(NOT(ISNUMBER(A737)),"بدون تاريخ","")))</f>
        <v/>
      </c>
    </row>
    <row r="738">
      <c r="A738" s="13" t="n"/>
      <c r="B738" s="5" t="n"/>
      <c r="C738" s="17" t="n"/>
      <c r="D738" s="5" t="n"/>
      <c r="E738" s="5" t="n"/>
      <c r="F738" s="6">
        <f>IF(B738&amp;""="","",IFERROR(INDEX('الحجوزات'!$C$6:$C$1005,MATCH(B738&amp;"",'الحجوزات'!$A$6:$A$1005,0))&amp;"",""))</f>
        <v/>
      </c>
      <c r="G738" s="6">
        <f>IF(B738&amp;""="","",IF(ISNA(MATCH(B738&amp;"",'الحجوزات'!$A$6:$A$1005,0)),"رقم غير موجود",IF(NOT(ISNUMBER(A738)),"بدون تاريخ","")))</f>
        <v/>
      </c>
    </row>
    <row r="739">
      <c r="A739" s="13" t="n"/>
      <c r="B739" s="5" t="n"/>
      <c r="C739" s="17" t="n"/>
      <c r="D739" s="5" t="n"/>
      <c r="E739" s="5" t="n"/>
      <c r="F739" s="6">
        <f>IF(B739&amp;""="","",IFERROR(INDEX('الحجوزات'!$C$6:$C$1005,MATCH(B739&amp;"",'الحجوزات'!$A$6:$A$1005,0))&amp;"",""))</f>
        <v/>
      </c>
      <c r="G739" s="6">
        <f>IF(B739&amp;""="","",IF(ISNA(MATCH(B739&amp;"",'الحجوزات'!$A$6:$A$1005,0)),"رقم غير موجود",IF(NOT(ISNUMBER(A739)),"بدون تاريخ","")))</f>
        <v/>
      </c>
    </row>
    <row r="740">
      <c r="A740" s="13" t="n"/>
      <c r="B740" s="5" t="n"/>
      <c r="C740" s="17" t="n"/>
      <c r="D740" s="5" t="n"/>
      <c r="E740" s="5" t="n"/>
      <c r="F740" s="6">
        <f>IF(B740&amp;""="","",IFERROR(INDEX('الحجوزات'!$C$6:$C$1005,MATCH(B740&amp;"",'الحجوزات'!$A$6:$A$1005,0))&amp;"",""))</f>
        <v/>
      </c>
      <c r="G740" s="6">
        <f>IF(B740&amp;""="","",IF(ISNA(MATCH(B740&amp;"",'الحجوزات'!$A$6:$A$1005,0)),"رقم غير موجود",IF(NOT(ISNUMBER(A740)),"بدون تاريخ","")))</f>
        <v/>
      </c>
    </row>
    <row r="741">
      <c r="A741" s="13" t="n"/>
      <c r="B741" s="5" t="n"/>
      <c r="C741" s="17" t="n"/>
      <c r="D741" s="5" t="n"/>
      <c r="E741" s="5" t="n"/>
      <c r="F741" s="6">
        <f>IF(B741&amp;""="","",IFERROR(INDEX('الحجوزات'!$C$6:$C$1005,MATCH(B741&amp;"",'الحجوزات'!$A$6:$A$1005,0))&amp;"",""))</f>
        <v/>
      </c>
      <c r="G741" s="6">
        <f>IF(B741&amp;""="","",IF(ISNA(MATCH(B741&amp;"",'الحجوزات'!$A$6:$A$1005,0)),"رقم غير موجود",IF(NOT(ISNUMBER(A741)),"بدون تاريخ","")))</f>
        <v/>
      </c>
    </row>
    <row r="742">
      <c r="A742" s="13" t="n"/>
      <c r="B742" s="5" t="n"/>
      <c r="C742" s="17" t="n"/>
      <c r="D742" s="5" t="n"/>
      <c r="E742" s="5" t="n"/>
      <c r="F742" s="6">
        <f>IF(B742&amp;""="","",IFERROR(INDEX('الحجوزات'!$C$6:$C$1005,MATCH(B742&amp;"",'الحجوزات'!$A$6:$A$1005,0))&amp;"",""))</f>
        <v/>
      </c>
      <c r="G742" s="6">
        <f>IF(B742&amp;""="","",IF(ISNA(MATCH(B742&amp;"",'الحجوزات'!$A$6:$A$1005,0)),"رقم غير موجود",IF(NOT(ISNUMBER(A742)),"بدون تاريخ","")))</f>
        <v/>
      </c>
    </row>
    <row r="743">
      <c r="A743" s="13" t="n"/>
      <c r="B743" s="5" t="n"/>
      <c r="C743" s="17" t="n"/>
      <c r="D743" s="5" t="n"/>
      <c r="E743" s="5" t="n"/>
      <c r="F743" s="6">
        <f>IF(B743&amp;""="","",IFERROR(INDEX('الحجوزات'!$C$6:$C$1005,MATCH(B743&amp;"",'الحجوزات'!$A$6:$A$1005,0))&amp;"",""))</f>
        <v/>
      </c>
      <c r="G743" s="6">
        <f>IF(B743&amp;""="","",IF(ISNA(MATCH(B743&amp;"",'الحجوزات'!$A$6:$A$1005,0)),"رقم غير موجود",IF(NOT(ISNUMBER(A743)),"بدون تاريخ","")))</f>
        <v/>
      </c>
    </row>
    <row r="744">
      <c r="A744" s="13" t="n"/>
      <c r="B744" s="5" t="n"/>
      <c r="C744" s="17" t="n"/>
      <c r="D744" s="5" t="n"/>
      <c r="E744" s="5" t="n"/>
      <c r="F744" s="6">
        <f>IF(B744&amp;""="","",IFERROR(INDEX('الحجوزات'!$C$6:$C$1005,MATCH(B744&amp;"",'الحجوزات'!$A$6:$A$1005,0))&amp;"",""))</f>
        <v/>
      </c>
      <c r="G744" s="6">
        <f>IF(B744&amp;""="","",IF(ISNA(MATCH(B744&amp;"",'الحجوزات'!$A$6:$A$1005,0)),"رقم غير موجود",IF(NOT(ISNUMBER(A744)),"بدون تاريخ","")))</f>
        <v/>
      </c>
    </row>
    <row r="745">
      <c r="A745" s="13" t="n"/>
      <c r="B745" s="5" t="n"/>
      <c r="C745" s="17" t="n"/>
      <c r="D745" s="5" t="n"/>
      <c r="E745" s="5" t="n"/>
      <c r="F745" s="6">
        <f>IF(B745&amp;""="","",IFERROR(INDEX('الحجوزات'!$C$6:$C$1005,MATCH(B745&amp;"",'الحجوزات'!$A$6:$A$1005,0))&amp;"",""))</f>
        <v/>
      </c>
      <c r="G745" s="6">
        <f>IF(B745&amp;""="","",IF(ISNA(MATCH(B745&amp;"",'الحجوزات'!$A$6:$A$1005,0)),"رقم غير موجود",IF(NOT(ISNUMBER(A745)),"بدون تاريخ","")))</f>
        <v/>
      </c>
    </row>
    <row r="746">
      <c r="A746" s="13" t="n"/>
      <c r="B746" s="5" t="n"/>
      <c r="C746" s="17" t="n"/>
      <c r="D746" s="5" t="n"/>
      <c r="E746" s="5" t="n"/>
      <c r="F746" s="6">
        <f>IF(B746&amp;""="","",IFERROR(INDEX('الحجوزات'!$C$6:$C$1005,MATCH(B746&amp;"",'الحجوزات'!$A$6:$A$1005,0))&amp;"",""))</f>
        <v/>
      </c>
      <c r="G746" s="6">
        <f>IF(B746&amp;""="","",IF(ISNA(MATCH(B746&amp;"",'الحجوزات'!$A$6:$A$1005,0)),"رقم غير موجود",IF(NOT(ISNUMBER(A746)),"بدون تاريخ","")))</f>
        <v/>
      </c>
    </row>
    <row r="747">
      <c r="A747" s="13" t="n"/>
      <c r="B747" s="5" t="n"/>
      <c r="C747" s="17" t="n"/>
      <c r="D747" s="5" t="n"/>
      <c r="E747" s="5" t="n"/>
      <c r="F747" s="6">
        <f>IF(B747&amp;""="","",IFERROR(INDEX('الحجوزات'!$C$6:$C$1005,MATCH(B747&amp;"",'الحجوزات'!$A$6:$A$1005,0))&amp;"",""))</f>
        <v/>
      </c>
      <c r="G747" s="6">
        <f>IF(B747&amp;""="","",IF(ISNA(MATCH(B747&amp;"",'الحجوزات'!$A$6:$A$1005,0)),"رقم غير موجود",IF(NOT(ISNUMBER(A747)),"بدون تاريخ","")))</f>
        <v/>
      </c>
    </row>
    <row r="748">
      <c r="A748" s="13" t="n"/>
      <c r="B748" s="5" t="n"/>
      <c r="C748" s="17" t="n"/>
      <c r="D748" s="5" t="n"/>
      <c r="E748" s="5" t="n"/>
      <c r="F748" s="6">
        <f>IF(B748&amp;""="","",IFERROR(INDEX('الحجوزات'!$C$6:$C$1005,MATCH(B748&amp;"",'الحجوزات'!$A$6:$A$1005,0))&amp;"",""))</f>
        <v/>
      </c>
      <c r="G748" s="6">
        <f>IF(B748&amp;""="","",IF(ISNA(MATCH(B748&amp;"",'الحجوزات'!$A$6:$A$1005,0)),"رقم غير موجود",IF(NOT(ISNUMBER(A748)),"بدون تاريخ","")))</f>
        <v/>
      </c>
    </row>
    <row r="749">
      <c r="A749" s="13" t="n"/>
      <c r="B749" s="5" t="n"/>
      <c r="C749" s="17" t="n"/>
      <c r="D749" s="5" t="n"/>
      <c r="E749" s="5" t="n"/>
      <c r="F749" s="6">
        <f>IF(B749&amp;""="","",IFERROR(INDEX('الحجوزات'!$C$6:$C$1005,MATCH(B749&amp;"",'الحجوزات'!$A$6:$A$1005,0))&amp;"",""))</f>
        <v/>
      </c>
      <c r="G749" s="6">
        <f>IF(B749&amp;""="","",IF(ISNA(MATCH(B749&amp;"",'الحجوزات'!$A$6:$A$1005,0)),"رقم غير موجود",IF(NOT(ISNUMBER(A749)),"بدون تاريخ","")))</f>
        <v/>
      </c>
    </row>
    <row r="750">
      <c r="A750" s="13" t="n"/>
      <c r="B750" s="5" t="n"/>
      <c r="C750" s="17" t="n"/>
      <c r="D750" s="5" t="n"/>
      <c r="E750" s="5" t="n"/>
      <c r="F750" s="6">
        <f>IF(B750&amp;""="","",IFERROR(INDEX('الحجوزات'!$C$6:$C$1005,MATCH(B750&amp;"",'الحجوزات'!$A$6:$A$1005,0))&amp;"",""))</f>
        <v/>
      </c>
      <c r="G750" s="6">
        <f>IF(B750&amp;""="","",IF(ISNA(MATCH(B750&amp;"",'الحجوزات'!$A$6:$A$1005,0)),"رقم غير موجود",IF(NOT(ISNUMBER(A750)),"بدون تاريخ","")))</f>
        <v/>
      </c>
    </row>
    <row r="751">
      <c r="A751" s="13" t="n"/>
      <c r="B751" s="5" t="n"/>
      <c r="C751" s="17" t="n"/>
      <c r="D751" s="5" t="n"/>
      <c r="E751" s="5" t="n"/>
      <c r="F751" s="6">
        <f>IF(B751&amp;""="","",IFERROR(INDEX('الحجوزات'!$C$6:$C$1005,MATCH(B751&amp;"",'الحجوزات'!$A$6:$A$1005,0))&amp;"",""))</f>
        <v/>
      </c>
      <c r="G751" s="6">
        <f>IF(B751&amp;""="","",IF(ISNA(MATCH(B751&amp;"",'الحجوزات'!$A$6:$A$1005,0)),"رقم غير موجود",IF(NOT(ISNUMBER(A751)),"بدون تاريخ","")))</f>
        <v/>
      </c>
    </row>
    <row r="752">
      <c r="A752" s="13" t="n"/>
      <c r="B752" s="5" t="n"/>
      <c r="C752" s="17" t="n"/>
      <c r="D752" s="5" t="n"/>
      <c r="E752" s="5" t="n"/>
      <c r="F752" s="6">
        <f>IF(B752&amp;""="","",IFERROR(INDEX('الحجوزات'!$C$6:$C$1005,MATCH(B752&amp;"",'الحجوزات'!$A$6:$A$1005,0))&amp;"",""))</f>
        <v/>
      </c>
      <c r="G752" s="6">
        <f>IF(B752&amp;""="","",IF(ISNA(MATCH(B752&amp;"",'الحجوزات'!$A$6:$A$1005,0)),"رقم غير موجود",IF(NOT(ISNUMBER(A752)),"بدون تاريخ","")))</f>
        <v/>
      </c>
    </row>
    <row r="753">
      <c r="A753" s="13" t="n"/>
      <c r="B753" s="5" t="n"/>
      <c r="C753" s="17" t="n"/>
      <c r="D753" s="5" t="n"/>
      <c r="E753" s="5" t="n"/>
      <c r="F753" s="6">
        <f>IF(B753&amp;""="","",IFERROR(INDEX('الحجوزات'!$C$6:$C$1005,MATCH(B753&amp;"",'الحجوزات'!$A$6:$A$1005,0))&amp;"",""))</f>
        <v/>
      </c>
      <c r="G753" s="6">
        <f>IF(B753&amp;""="","",IF(ISNA(MATCH(B753&amp;"",'الحجوزات'!$A$6:$A$1005,0)),"رقم غير موجود",IF(NOT(ISNUMBER(A753)),"بدون تاريخ","")))</f>
        <v/>
      </c>
    </row>
    <row r="754">
      <c r="A754" s="13" t="n"/>
      <c r="B754" s="5" t="n"/>
      <c r="C754" s="17" t="n"/>
      <c r="D754" s="5" t="n"/>
      <c r="E754" s="5" t="n"/>
      <c r="F754" s="6">
        <f>IF(B754&amp;""="","",IFERROR(INDEX('الحجوزات'!$C$6:$C$1005,MATCH(B754&amp;"",'الحجوزات'!$A$6:$A$1005,0))&amp;"",""))</f>
        <v/>
      </c>
      <c r="G754" s="6">
        <f>IF(B754&amp;""="","",IF(ISNA(MATCH(B754&amp;"",'الحجوزات'!$A$6:$A$1005,0)),"رقم غير موجود",IF(NOT(ISNUMBER(A754)),"بدون تاريخ","")))</f>
        <v/>
      </c>
    </row>
    <row r="755">
      <c r="A755" s="13" t="n"/>
      <c r="B755" s="5" t="n"/>
      <c r="C755" s="17" t="n"/>
      <c r="D755" s="5" t="n"/>
      <c r="E755" s="5" t="n"/>
      <c r="F755" s="6">
        <f>IF(B755&amp;""="","",IFERROR(INDEX('الحجوزات'!$C$6:$C$1005,MATCH(B755&amp;"",'الحجوزات'!$A$6:$A$1005,0))&amp;"",""))</f>
        <v/>
      </c>
      <c r="G755" s="6">
        <f>IF(B755&amp;""="","",IF(ISNA(MATCH(B755&amp;"",'الحجوزات'!$A$6:$A$1005,0)),"رقم غير موجود",IF(NOT(ISNUMBER(A755)),"بدون تاريخ","")))</f>
        <v/>
      </c>
    </row>
    <row r="756">
      <c r="A756" s="13" t="n"/>
      <c r="B756" s="5" t="n"/>
      <c r="C756" s="17" t="n"/>
      <c r="D756" s="5" t="n"/>
      <c r="E756" s="5" t="n"/>
      <c r="F756" s="6">
        <f>IF(B756&amp;""="","",IFERROR(INDEX('الحجوزات'!$C$6:$C$1005,MATCH(B756&amp;"",'الحجوزات'!$A$6:$A$1005,0))&amp;"",""))</f>
        <v/>
      </c>
      <c r="G756" s="6">
        <f>IF(B756&amp;""="","",IF(ISNA(MATCH(B756&amp;"",'الحجوزات'!$A$6:$A$1005,0)),"رقم غير موجود",IF(NOT(ISNUMBER(A756)),"بدون تاريخ","")))</f>
        <v/>
      </c>
    </row>
    <row r="757">
      <c r="A757" s="13" t="n"/>
      <c r="B757" s="5" t="n"/>
      <c r="C757" s="17" t="n"/>
      <c r="D757" s="5" t="n"/>
      <c r="E757" s="5" t="n"/>
      <c r="F757" s="6">
        <f>IF(B757&amp;""="","",IFERROR(INDEX('الحجوزات'!$C$6:$C$1005,MATCH(B757&amp;"",'الحجوزات'!$A$6:$A$1005,0))&amp;"",""))</f>
        <v/>
      </c>
      <c r="G757" s="6">
        <f>IF(B757&amp;""="","",IF(ISNA(MATCH(B757&amp;"",'الحجوزات'!$A$6:$A$1005,0)),"رقم غير موجود",IF(NOT(ISNUMBER(A757)),"بدون تاريخ","")))</f>
        <v/>
      </c>
    </row>
    <row r="758">
      <c r="A758" s="13" t="n"/>
      <c r="B758" s="5" t="n"/>
      <c r="C758" s="17" t="n"/>
      <c r="D758" s="5" t="n"/>
      <c r="E758" s="5" t="n"/>
      <c r="F758" s="6">
        <f>IF(B758&amp;""="","",IFERROR(INDEX('الحجوزات'!$C$6:$C$1005,MATCH(B758&amp;"",'الحجوزات'!$A$6:$A$1005,0))&amp;"",""))</f>
        <v/>
      </c>
      <c r="G758" s="6">
        <f>IF(B758&amp;""="","",IF(ISNA(MATCH(B758&amp;"",'الحجوزات'!$A$6:$A$1005,0)),"رقم غير موجود",IF(NOT(ISNUMBER(A758)),"بدون تاريخ","")))</f>
        <v/>
      </c>
    </row>
    <row r="759">
      <c r="A759" s="13" t="n"/>
      <c r="B759" s="5" t="n"/>
      <c r="C759" s="17" t="n"/>
      <c r="D759" s="5" t="n"/>
      <c r="E759" s="5" t="n"/>
      <c r="F759" s="6">
        <f>IF(B759&amp;""="","",IFERROR(INDEX('الحجوزات'!$C$6:$C$1005,MATCH(B759&amp;"",'الحجوزات'!$A$6:$A$1005,0))&amp;"",""))</f>
        <v/>
      </c>
      <c r="G759" s="6">
        <f>IF(B759&amp;""="","",IF(ISNA(MATCH(B759&amp;"",'الحجوزات'!$A$6:$A$1005,0)),"رقم غير موجود",IF(NOT(ISNUMBER(A759)),"بدون تاريخ","")))</f>
        <v/>
      </c>
    </row>
    <row r="760">
      <c r="A760" s="13" t="n"/>
      <c r="B760" s="5" t="n"/>
      <c r="C760" s="17" t="n"/>
      <c r="D760" s="5" t="n"/>
      <c r="E760" s="5" t="n"/>
      <c r="F760" s="6">
        <f>IF(B760&amp;""="","",IFERROR(INDEX('الحجوزات'!$C$6:$C$1005,MATCH(B760&amp;"",'الحجوزات'!$A$6:$A$1005,0))&amp;"",""))</f>
        <v/>
      </c>
      <c r="G760" s="6">
        <f>IF(B760&amp;""="","",IF(ISNA(MATCH(B760&amp;"",'الحجوزات'!$A$6:$A$1005,0)),"رقم غير موجود",IF(NOT(ISNUMBER(A760)),"بدون تاريخ","")))</f>
        <v/>
      </c>
    </row>
    <row r="761">
      <c r="A761" s="13" t="n"/>
      <c r="B761" s="5" t="n"/>
      <c r="C761" s="17" t="n"/>
      <c r="D761" s="5" t="n"/>
      <c r="E761" s="5" t="n"/>
      <c r="F761" s="6">
        <f>IF(B761&amp;""="","",IFERROR(INDEX('الحجوزات'!$C$6:$C$1005,MATCH(B761&amp;"",'الحجوزات'!$A$6:$A$1005,0))&amp;"",""))</f>
        <v/>
      </c>
      <c r="G761" s="6">
        <f>IF(B761&amp;""="","",IF(ISNA(MATCH(B761&amp;"",'الحجوزات'!$A$6:$A$1005,0)),"رقم غير موجود",IF(NOT(ISNUMBER(A761)),"بدون تاريخ","")))</f>
        <v/>
      </c>
    </row>
    <row r="762">
      <c r="A762" s="13" t="n"/>
      <c r="B762" s="5" t="n"/>
      <c r="C762" s="17" t="n"/>
      <c r="D762" s="5" t="n"/>
      <c r="E762" s="5" t="n"/>
      <c r="F762" s="6">
        <f>IF(B762&amp;""="","",IFERROR(INDEX('الحجوزات'!$C$6:$C$1005,MATCH(B762&amp;"",'الحجوزات'!$A$6:$A$1005,0))&amp;"",""))</f>
        <v/>
      </c>
      <c r="G762" s="6">
        <f>IF(B762&amp;""="","",IF(ISNA(MATCH(B762&amp;"",'الحجوزات'!$A$6:$A$1005,0)),"رقم غير موجود",IF(NOT(ISNUMBER(A762)),"بدون تاريخ","")))</f>
        <v/>
      </c>
    </row>
    <row r="763">
      <c r="A763" s="13" t="n"/>
      <c r="B763" s="5" t="n"/>
      <c r="C763" s="17" t="n"/>
      <c r="D763" s="5" t="n"/>
      <c r="E763" s="5" t="n"/>
      <c r="F763" s="6">
        <f>IF(B763&amp;""="","",IFERROR(INDEX('الحجوزات'!$C$6:$C$1005,MATCH(B763&amp;"",'الحجوزات'!$A$6:$A$1005,0))&amp;"",""))</f>
        <v/>
      </c>
      <c r="G763" s="6">
        <f>IF(B763&amp;""="","",IF(ISNA(MATCH(B763&amp;"",'الحجوزات'!$A$6:$A$1005,0)),"رقم غير موجود",IF(NOT(ISNUMBER(A763)),"بدون تاريخ","")))</f>
        <v/>
      </c>
    </row>
    <row r="764">
      <c r="A764" s="13" t="n"/>
      <c r="B764" s="5" t="n"/>
      <c r="C764" s="17" t="n"/>
      <c r="D764" s="5" t="n"/>
      <c r="E764" s="5" t="n"/>
      <c r="F764" s="6">
        <f>IF(B764&amp;""="","",IFERROR(INDEX('الحجوزات'!$C$6:$C$1005,MATCH(B764&amp;"",'الحجوزات'!$A$6:$A$1005,0))&amp;"",""))</f>
        <v/>
      </c>
      <c r="G764" s="6">
        <f>IF(B764&amp;""="","",IF(ISNA(MATCH(B764&amp;"",'الحجوزات'!$A$6:$A$1005,0)),"رقم غير موجود",IF(NOT(ISNUMBER(A764)),"بدون تاريخ","")))</f>
        <v/>
      </c>
    </row>
    <row r="765">
      <c r="A765" s="13" t="n"/>
      <c r="B765" s="5" t="n"/>
      <c r="C765" s="17" t="n"/>
      <c r="D765" s="5" t="n"/>
      <c r="E765" s="5" t="n"/>
      <c r="F765" s="6">
        <f>IF(B765&amp;""="","",IFERROR(INDEX('الحجوزات'!$C$6:$C$1005,MATCH(B765&amp;"",'الحجوزات'!$A$6:$A$1005,0))&amp;"",""))</f>
        <v/>
      </c>
      <c r="G765" s="6">
        <f>IF(B765&amp;""="","",IF(ISNA(MATCH(B765&amp;"",'الحجوزات'!$A$6:$A$1005,0)),"رقم غير موجود",IF(NOT(ISNUMBER(A765)),"بدون تاريخ","")))</f>
        <v/>
      </c>
    </row>
    <row r="766">
      <c r="A766" s="13" t="n"/>
      <c r="B766" s="5" t="n"/>
      <c r="C766" s="17" t="n"/>
      <c r="D766" s="5" t="n"/>
      <c r="E766" s="5" t="n"/>
      <c r="F766" s="6">
        <f>IF(B766&amp;""="","",IFERROR(INDEX('الحجوزات'!$C$6:$C$1005,MATCH(B766&amp;"",'الحجوزات'!$A$6:$A$1005,0))&amp;"",""))</f>
        <v/>
      </c>
      <c r="G766" s="6">
        <f>IF(B766&amp;""="","",IF(ISNA(MATCH(B766&amp;"",'الحجوزات'!$A$6:$A$1005,0)),"رقم غير موجود",IF(NOT(ISNUMBER(A766)),"بدون تاريخ","")))</f>
        <v/>
      </c>
    </row>
    <row r="767">
      <c r="A767" s="13" t="n"/>
      <c r="B767" s="5" t="n"/>
      <c r="C767" s="17" t="n"/>
      <c r="D767" s="5" t="n"/>
      <c r="E767" s="5" t="n"/>
      <c r="F767" s="6">
        <f>IF(B767&amp;""="","",IFERROR(INDEX('الحجوزات'!$C$6:$C$1005,MATCH(B767&amp;"",'الحجوزات'!$A$6:$A$1005,0))&amp;"",""))</f>
        <v/>
      </c>
      <c r="G767" s="6">
        <f>IF(B767&amp;""="","",IF(ISNA(MATCH(B767&amp;"",'الحجوزات'!$A$6:$A$1005,0)),"رقم غير موجود",IF(NOT(ISNUMBER(A767)),"بدون تاريخ","")))</f>
        <v/>
      </c>
    </row>
    <row r="768">
      <c r="A768" s="13" t="n"/>
      <c r="B768" s="5" t="n"/>
      <c r="C768" s="17" t="n"/>
      <c r="D768" s="5" t="n"/>
      <c r="E768" s="5" t="n"/>
      <c r="F768" s="6">
        <f>IF(B768&amp;""="","",IFERROR(INDEX('الحجوزات'!$C$6:$C$1005,MATCH(B768&amp;"",'الحجوزات'!$A$6:$A$1005,0))&amp;"",""))</f>
        <v/>
      </c>
      <c r="G768" s="6">
        <f>IF(B768&amp;""="","",IF(ISNA(MATCH(B768&amp;"",'الحجوزات'!$A$6:$A$1005,0)),"رقم غير موجود",IF(NOT(ISNUMBER(A768)),"بدون تاريخ","")))</f>
        <v/>
      </c>
    </row>
    <row r="769">
      <c r="A769" s="13" t="n"/>
      <c r="B769" s="5" t="n"/>
      <c r="C769" s="17" t="n"/>
      <c r="D769" s="5" t="n"/>
      <c r="E769" s="5" t="n"/>
      <c r="F769" s="6">
        <f>IF(B769&amp;""="","",IFERROR(INDEX('الحجوزات'!$C$6:$C$1005,MATCH(B769&amp;"",'الحجوزات'!$A$6:$A$1005,0))&amp;"",""))</f>
        <v/>
      </c>
      <c r="G769" s="6">
        <f>IF(B769&amp;""="","",IF(ISNA(MATCH(B769&amp;"",'الحجوزات'!$A$6:$A$1005,0)),"رقم غير موجود",IF(NOT(ISNUMBER(A769)),"بدون تاريخ","")))</f>
        <v/>
      </c>
    </row>
    <row r="770">
      <c r="A770" s="13" t="n"/>
      <c r="B770" s="5" t="n"/>
      <c r="C770" s="17" t="n"/>
      <c r="D770" s="5" t="n"/>
      <c r="E770" s="5" t="n"/>
      <c r="F770" s="6">
        <f>IF(B770&amp;""="","",IFERROR(INDEX('الحجوزات'!$C$6:$C$1005,MATCH(B770&amp;"",'الحجوزات'!$A$6:$A$1005,0))&amp;"",""))</f>
        <v/>
      </c>
      <c r="G770" s="6">
        <f>IF(B770&amp;""="","",IF(ISNA(MATCH(B770&amp;"",'الحجوزات'!$A$6:$A$1005,0)),"رقم غير موجود",IF(NOT(ISNUMBER(A770)),"بدون تاريخ","")))</f>
        <v/>
      </c>
    </row>
    <row r="771">
      <c r="A771" s="13" t="n"/>
      <c r="B771" s="5" t="n"/>
      <c r="C771" s="17" t="n"/>
      <c r="D771" s="5" t="n"/>
      <c r="E771" s="5" t="n"/>
      <c r="F771" s="6">
        <f>IF(B771&amp;""="","",IFERROR(INDEX('الحجوزات'!$C$6:$C$1005,MATCH(B771&amp;"",'الحجوزات'!$A$6:$A$1005,0))&amp;"",""))</f>
        <v/>
      </c>
      <c r="G771" s="6">
        <f>IF(B771&amp;""="","",IF(ISNA(MATCH(B771&amp;"",'الحجوزات'!$A$6:$A$1005,0)),"رقم غير موجود",IF(NOT(ISNUMBER(A771)),"بدون تاريخ","")))</f>
        <v/>
      </c>
    </row>
    <row r="772">
      <c r="A772" s="13" t="n"/>
      <c r="B772" s="5" t="n"/>
      <c r="C772" s="17" t="n"/>
      <c r="D772" s="5" t="n"/>
      <c r="E772" s="5" t="n"/>
      <c r="F772" s="6">
        <f>IF(B772&amp;""="","",IFERROR(INDEX('الحجوزات'!$C$6:$C$1005,MATCH(B772&amp;"",'الحجوزات'!$A$6:$A$1005,0))&amp;"",""))</f>
        <v/>
      </c>
      <c r="G772" s="6">
        <f>IF(B772&amp;""="","",IF(ISNA(MATCH(B772&amp;"",'الحجوزات'!$A$6:$A$1005,0)),"رقم غير موجود",IF(NOT(ISNUMBER(A772)),"بدون تاريخ","")))</f>
        <v/>
      </c>
    </row>
    <row r="773">
      <c r="A773" s="13" t="n"/>
      <c r="B773" s="5" t="n"/>
      <c r="C773" s="17" t="n"/>
      <c r="D773" s="5" t="n"/>
      <c r="E773" s="5" t="n"/>
      <c r="F773" s="6">
        <f>IF(B773&amp;""="","",IFERROR(INDEX('الحجوزات'!$C$6:$C$1005,MATCH(B773&amp;"",'الحجوزات'!$A$6:$A$1005,0))&amp;"",""))</f>
        <v/>
      </c>
      <c r="G773" s="6">
        <f>IF(B773&amp;""="","",IF(ISNA(MATCH(B773&amp;"",'الحجوزات'!$A$6:$A$1005,0)),"رقم غير موجود",IF(NOT(ISNUMBER(A773)),"بدون تاريخ","")))</f>
        <v/>
      </c>
    </row>
    <row r="774">
      <c r="A774" s="13" t="n"/>
      <c r="B774" s="5" t="n"/>
      <c r="C774" s="17" t="n"/>
      <c r="D774" s="5" t="n"/>
      <c r="E774" s="5" t="n"/>
      <c r="F774" s="6">
        <f>IF(B774&amp;""="","",IFERROR(INDEX('الحجوزات'!$C$6:$C$1005,MATCH(B774&amp;"",'الحجوزات'!$A$6:$A$1005,0))&amp;"",""))</f>
        <v/>
      </c>
      <c r="G774" s="6">
        <f>IF(B774&amp;""="","",IF(ISNA(MATCH(B774&amp;"",'الحجوزات'!$A$6:$A$1005,0)),"رقم غير موجود",IF(NOT(ISNUMBER(A774)),"بدون تاريخ","")))</f>
        <v/>
      </c>
    </row>
    <row r="775">
      <c r="A775" s="13" t="n"/>
      <c r="B775" s="5" t="n"/>
      <c r="C775" s="17" t="n"/>
      <c r="D775" s="5" t="n"/>
      <c r="E775" s="5" t="n"/>
      <c r="F775" s="6">
        <f>IF(B775&amp;""="","",IFERROR(INDEX('الحجوزات'!$C$6:$C$1005,MATCH(B775&amp;"",'الحجوزات'!$A$6:$A$1005,0))&amp;"",""))</f>
        <v/>
      </c>
      <c r="G775" s="6">
        <f>IF(B775&amp;""="","",IF(ISNA(MATCH(B775&amp;"",'الحجوزات'!$A$6:$A$1005,0)),"رقم غير موجود",IF(NOT(ISNUMBER(A775)),"بدون تاريخ","")))</f>
        <v/>
      </c>
    </row>
    <row r="776">
      <c r="A776" s="13" t="n"/>
      <c r="B776" s="5" t="n"/>
      <c r="C776" s="17" t="n"/>
      <c r="D776" s="5" t="n"/>
      <c r="E776" s="5" t="n"/>
      <c r="F776" s="6">
        <f>IF(B776&amp;""="","",IFERROR(INDEX('الحجوزات'!$C$6:$C$1005,MATCH(B776&amp;"",'الحجوزات'!$A$6:$A$1005,0))&amp;"",""))</f>
        <v/>
      </c>
      <c r="G776" s="6">
        <f>IF(B776&amp;""="","",IF(ISNA(MATCH(B776&amp;"",'الحجوزات'!$A$6:$A$1005,0)),"رقم غير موجود",IF(NOT(ISNUMBER(A776)),"بدون تاريخ","")))</f>
        <v/>
      </c>
    </row>
    <row r="777">
      <c r="A777" s="13" t="n"/>
      <c r="B777" s="5" t="n"/>
      <c r="C777" s="17" t="n"/>
      <c r="D777" s="5" t="n"/>
      <c r="E777" s="5" t="n"/>
      <c r="F777" s="6">
        <f>IF(B777&amp;""="","",IFERROR(INDEX('الحجوزات'!$C$6:$C$1005,MATCH(B777&amp;"",'الحجوزات'!$A$6:$A$1005,0))&amp;"",""))</f>
        <v/>
      </c>
      <c r="G777" s="6">
        <f>IF(B777&amp;""="","",IF(ISNA(MATCH(B777&amp;"",'الحجوزات'!$A$6:$A$1005,0)),"رقم غير موجود",IF(NOT(ISNUMBER(A777)),"بدون تاريخ","")))</f>
        <v/>
      </c>
    </row>
    <row r="778">
      <c r="A778" s="13" t="n"/>
      <c r="B778" s="5" t="n"/>
      <c r="C778" s="17" t="n"/>
      <c r="D778" s="5" t="n"/>
      <c r="E778" s="5" t="n"/>
      <c r="F778" s="6">
        <f>IF(B778&amp;""="","",IFERROR(INDEX('الحجوزات'!$C$6:$C$1005,MATCH(B778&amp;"",'الحجوزات'!$A$6:$A$1005,0))&amp;"",""))</f>
        <v/>
      </c>
      <c r="G778" s="6">
        <f>IF(B778&amp;""="","",IF(ISNA(MATCH(B778&amp;"",'الحجوزات'!$A$6:$A$1005,0)),"رقم غير موجود",IF(NOT(ISNUMBER(A778)),"بدون تاريخ","")))</f>
        <v/>
      </c>
    </row>
    <row r="779">
      <c r="A779" s="13" t="n"/>
      <c r="B779" s="5" t="n"/>
      <c r="C779" s="17" t="n"/>
      <c r="D779" s="5" t="n"/>
      <c r="E779" s="5" t="n"/>
      <c r="F779" s="6">
        <f>IF(B779&amp;""="","",IFERROR(INDEX('الحجوزات'!$C$6:$C$1005,MATCH(B779&amp;"",'الحجوزات'!$A$6:$A$1005,0))&amp;"",""))</f>
        <v/>
      </c>
      <c r="G779" s="6">
        <f>IF(B779&amp;""="","",IF(ISNA(MATCH(B779&amp;"",'الحجوزات'!$A$6:$A$1005,0)),"رقم غير موجود",IF(NOT(ISNUMBER(A779)),"بدون تاريخ","")))</f>
        <v/>
      </c>
    </row>
    <row r="780">
      <c r="A780" s="13" t="n"/>
      <c r="B780" s="5" t="n"/>
      <c r="C780" s="17" t="n"/>
      <c r="D780" s="5" t="n"/>
      <c r="E780" s="5" t="n"/>
      <c r="F780" s="6">
        <f>IF(B780&amp;""="","",IFERROR(INDEX('الحجوزات'!$C$6:$C$1005,MATCH(B780&amp;"",'الحجوزات'!$A$6:$A$1005,0))&amp;"",""))</f>
        <v/>
      </c>
      <c r="G780" s="6">
        <f>IF(B780&amp;""="","",IF(ISNA(MATCH(B780&amp;"",'الحجوزات'!$A$6:$A$1005,0)),"رقم غير موجود",IF(NOT(ISNUMBER(A780)),"بدون تاريخ","")))</f>
        <v/>
      </c>
    </row>
    <row r="781">
      <c r="A781" s="13" t="n"/>
      <c r="B781" s="5" t="n"/>
      <c r="C781" s="17" t="n"/>
      <c r="D781" s="5" t="n"/>
      <c r="E781" s="5" t="n"/>
      <c r="F781" s="6">
        <f>IF(B781&amp;""="","",IFERROR(INDEX('الحجوزات'!$C$6:$C$1005,MATCH(B781&amp;"",'الحجوزات'!$A$6:$A$1005,0))&amp;"",""))</f>
        <v/>
      </c>
      <c r="G781" s="6">
        <f>IF(B781&amp;""="","",IF(ISNA(MATCH(B781&amp;"",'الحجوزات'!$A$6:$A$1005,0)),"رقم غير موجود",IF(NOT(ISNUMBER(A781)),"بدون تاريخ","")))</f>
        <v/>
      </c>
    </row>
    <row r="782">
      <c r="A782" s="13" t="n"/>
      <c r="B782" s="5" t="n"/>
      <c r="C782" s="17" t="n"/>
      <c r="D782" s="5" t="n"/>
      <c r="E782" s="5" t="n"/>
      <c r="F782" s="6">
        <f>IF(B782&amp;""="","",IFERROR(INDEX('الحجوزات'!$C$6:$C$1005,MATCH(B782&amp;"",'الحجوزات'!$A$6:$A$1005,0))&amp;"",""))</f>
        <v/>
      </c>
      <c r="G782" s="6">
        <f>IF(B782&amp;""="","",IF(ISNA(MATCH(B782&amp;"",'الحجوزات'!$A$6:$A$1005,0)),"رقم غير موجود",IF(NOT(ISNUMBER(A782)),"بدون تاريخ","")))</f>
        <v/>
      </c>
    </row>
    <row r="783">
      <c r="A783" s="13" t="n"/>
      <c r="B783" s="5" t="n"/>
      <c r="C783" s="17" t="n"/>
      <c r="D783" s="5" t="n"/>
      <c r="E783" s="5" t="n"/>
      <c r="F783" s="6">
        <f>IF(B783&amp;""="","",IFERROR(INDEX('الحجوزات'!$C$6:$C$1005,MATCH(B783&amp;"",'الحجوزات'!$A$6:$A$1005,0))&amp;"",""))</f>
        <v/>
      </c>
      <c r="G783" s="6">
        <f>IF(B783&amp;""="","",IF(ISNA(MATCH(B783&amp;"",'الحجوزات'!$A$6:$A$1005,0)),"رقم غير موجود",IF(NOT(ISNUMBER(A783)),"بدون تاريخ","")))</f>
        <v/>
      </c>
    </row>
    <row r="784">
      <c r="A784" s="13" t="n"/>
      <c r="B784" s="5" t="n"/>
      <c r="C784" s="17" t="n"/>
      <c r="D784" s="5" t="n"/>
      <c r="E784" s="5" t="n"/>
      <c r="F784" s="6">
        <f>IF(B784&amp;""="","",IFERROR(INDEX('الحجوزات'!$C$6:$C$1005,MATCH(B784&amp;"",'الحجوزات'!$A$6:$A$1005,0))&amp;"",""))</f>
        <v/>
      </c>
      <c r="G784" s="6">
        <f>IF(B784&amp;""="","",IF(ISNA(MATCH(B784&amp;"",'الحجوزات'!$A$6:$A$1005,0)),"رقم غير موجود",IF(NOT(ISNUMBER(A784)),"بدون تاريخ","")))</f>
        <v/>
      </c>
    </row>
    <row r="785">
      <c r="A785" s="13" t="n"/>
      <c r="B785" s="5" t="n"/>
      <c r="C785" s="17" t="n"/>
      <c r="D785" s="5" t="n"/>
      <c r="E785" s="5" t="n"/>
      <c r="F785" s="6">
        <f>IF(B785&amp;""="","",IFERROR(INDEX('الحجوزات'!$C$6:$C$1005,MATCH(B785&amp;"",'الحجوزات'!$A$6:$A$1005,0))&amp;"",""))</f>
        <v/>
      </c>
      <c r="G785" s="6">
        <f>IF(B785&amp;""="","",IF(ISNA(MATCH(B785&amp;"",'الحجوزات'!$A$6:$A$1005,0)),"رقم غير موجود",IF(NOT(ISNUMBER(A785)),"بدون تاريخ","")))</f>
        <v/>
      </c>
    </row>
    <row r="786">
      <c r="A786" s="13" t="n"/>
      <c r="B786" s="5" t="n"/>
      <c r="C786" s="17" t="n"/>
      <c r="D786" s="5" t="n"/>
      <c r="E786" s="5" t="n"/>
      <c r="F786" s="6">
        <f>IF(B786&amp;""="","",IFERROR(INDEX('الحجوزات'!$C$6:$C$1005,MATCH(B786&amp;"",'الحجوزات'!$A$6:$A$1005,0))&amp;"",""))</f>
        <v/>
      </c>
      <c r="G786" s="6">
        <f>IF(B786&amp;""="","",IF(ISNA(MATCH(B786&amp;"",'الحجوزات'!$A$6:$A$1005,0)),"رقم غير موجود",IF(NOT(ISNUMBER(A786)),"بدون تاريخ","")))</f>
        <v/>
      </c>
    </row>
    <row r="787">
      <c r="A787" s="13" t="n"/>
      <c r="B787" s="5" t="n"/>
      <c r="C787" s="17" t="n"/>
      <c r="D787" s="5" t="n"/>
      <c r="E787" s="5" t="n"/>
      <c r="F787" s="6">
        <f>IF(B787&amp;""="","",IFERROR(INDEX('الحجوزات'!$C$6:$C$1005,MATCH(B787&amp;"",'الحجوزات'!$A$6:$A$1005,0))&amp;"",""))</f>
        <v/>
      </c>
      <c r="G787" s="6">
        <f>IF(B787&amp;""="","",IF(ISNA(MATCH(B787&amp;"",'الحجوزات'!$A$6:$A$1005,0)),"رقم غير موجود",IF(NOT(ISNUMBER(A787)),"بدون تاريخ","")))</f>
        <v/>
      </c>
    </row>
    <row r="788">
      <c r="A788" s="13" t="n"/>
      <c r="B788" s="5" t="n"/>
      <c r="C788" s="17" t="n"/>
      <c r="D788" s="5" t="n"/>
      <c r="E788" s="5" t="n"/>
      <c r="F788" s="6">
        <f>IF(B788&amp;""="","",IFERROR(INDEX('الحجوزات'!$C$6:$C$1005,MATCH(B788&amp;"",'الحجوزات'!$A$6:$A$1005,0))&amp;"",""))</f>
        <v/>
      </c>
      <c r="G788" s="6">
        <f>IF(B788&amp;""="","",IF(ISNA(MATCH(B788&amp;"",'الحجوزات'!$A$6:$A$1005,0)),"رقم غير موجود",IF(NOT(ISNUMBER(A788)),"بدون تاريخ","")))</f>
        <v/>
      </c>
    </row>
    <row r="789">
      <c r="A789" s="13" t="n"/>
      <c r="B789" s="5" t="n"/>
      <c r="C789" s="17" t="n"/>
      <c r="D789" s="5" t="n"/>
      <c r="E789" s="5" t="n"/>
      <c r="F789" s="6">
        <f>IF(B789&amp;""="","",IFERROR(INDEX('الحجوزات'!$C$6:$C$1005,MATCH(B789&amp;"",'الحجوزات'!$A$6:$A$1005,0))&amp;"",""))</f>
        <v/>
      </c>
      <c r="G789" s="6">
        <f>IF(B789&amp;""="","",IF(ISNA(MATCH(B789&amp;"",'الحجوزات'!$A$6:$A$1005,0)),"رقم غير موجود",IF(NOT(ISNUMBER(A789)),"بدون تاريخ","")))</f>
        <v/>
      </c>
    </row>
    <row r="790">
      <c r="A790" s="13" t="n"/>
      <c r="B790" s="5" t="n"/>
      <c r="C790" s="17" t="n"/>
      <c r="D790" s="5" t="n"/>
      <c r="E790" s="5" t="n"/>
      <c r="F790" s="6">
        <f>IF(B790&amp;""="","",IFERROR(INDEX('الحجوزات'!$C$6:$C$1005,MATCH(B790&amp;"",'الحجوزات'!$A$6:$A$1005,0))&amp;"",""))</f>
        <v/>
      </c>
      <c r="G790" s="6">
        <f>IF(B790&amp;""="","",IF(ISNA(MATCH(B790&amp;"",'الحجوزات'!$A$6:$A$1005,0)),"رقم غير موجود",IF(NOT(ISNUMBER(A790)),"بدون تاريخ","")))</f>
        <v/>
      </c>
    </row>
    <row r="791">
      <c r="A791" s="13" t="n"/>
      <c r="B791" s="5" t="n"/>
      <c r="C791" s="17" t="n"/>
      <c r="D791" s="5" t="n"/>
      <c r="E791" s="5" t="n"/>
      <c r="F791" s="6">
        <f>IF(B791&amp;""="","",IFERROR(INDEX('الحجوزات'!$C$6:$C$1005,MATCH(B791&amp;"",'الحجوزات'!$A$6:$A$1005,0))&amp;"",""))</f>
        <v/>
      </c>
      <c r="G791" s="6">
        <f>IF(B791&amp;""="","",IF(ISNA(MATCH(B791&amp;"",'الحجوزات'!$A$6:$A$1005,0)),"رقم غير موجود",IF(NOT(ISNUMBER(A791)),"بدون تاريخ","")))</f>
        <v/>
      </c>
    </row>
    <row r="792">
      <c r="A792" s="13" t="n"/>
      <c r="B792" s="5" t="n"/>
      <c r="C792" s="17" t="n"/>
      <c r="D792" s="5" t="n"/>
      <c r="E792" s="5" t="n"/>
      <c r="F792" s="6">
        <f>IF(B792&amp;""="","",IFERROR(INDEX('الحجوزات'!$C$6:$C$1005,MATCH(B792&amp;"",'الحجوزات'!$A$6:$A$1005,0))&amp;"",""))</f>
        <v/>
      </c>
      <c r="G792" s="6">
        <f>IF(B792&amp;""="","",IF(ISNA(MATCH(B792&amp;"",'الحجوزات'!$A$6:$A$1005,0)),"رقم غير موجود",IF(NOT(ISNUMBER(A792)),"بدون تاريخ","")))</f>
        <v/>
      </c>
    </row>
    <row r="793">
      <c r="A793" s="13" t="n"/>
      <c r="B793" s="5" t="n"/>
      <c r="C793" s="17" t="n"/>
      <c r="D793" s="5" t="n"/>
      <c r="E793" s="5" t="n"/>
      <c r="F793" s="6">
        <f>IF(B793&amp;""="","",IFERROR(INDEX('الحجوزات'!$C$6:$C$1005,MATCH(B793&amp;"",'الحجوزات'!$A$6:$A$1005,0))&amp;"",""))</f>
        <v/>
      </c>
      <c r="G793" s="6">
        <f>IF(B793&amp;""="","",IF(ISNA(MATCH(B793&amp;"",'الحجوزات'!$A$6:$A$1005,0)),"رقم غير موجود",IF(NOT(ISNUMBER(A793)),"بدون تاريخ","")))</f>
        <v/>
      </c>
    </row>
    <row r="794">
      <c r="A794" s="13" t="n"/>
      <c r="B794" s="5" t="n"/>
      <c r="C794" s="17" t="n"/>
      <c r="D794" s="5" t="n"/>
      <c r="E794" s="5" t="n"/>
      <c r="F794" s="6">
        <f>IF(B794&amp;""="","",IFERROR(INDEX('الحجوزات'!$C$6:$C$1005,MATCH(B794&amp;"",'الحجوزات'!$A$6:$A$1005,0))&amp;"",""))</f>
        <v/>
      </c>
      <c r="G794" s="6">
        <f>IF(B794&amp;""="","",IF(ISNA(MATCH(B794&amp;"",'الحجوزات'!$A$6:$A$1005,0)),"رقم غير موجود",IF(NOT(ISNUMBER(A794)),"بدون تاريخ","")))</f>
        <v/>
      </c>
    </row>
    <row r="795">
      <c r="A795" s="13" t="n"/>
      <c r="B795" s="5" t="n"/>
      <c r="C795" s="17" t="n"/>
      <c r="D795" s="5" t="n"/>
      <c r="E795" s="5" t="n"/>
      <c r="F795" s="6">
        <f>IF(B795&amp;""="","",IFERROR(INDEX('الحجوزات'!$C$6:$C$1005,MATCH(B795&amp;"",'الحجوزات'!$A$6:$A$1005,0))&amp;"",""))</f>
        <v/>
      </c>
      <c r="G795" s="6">
        <f>IF(B795&amp;""="","",IF(ISNA(MATCH(B795&amp;"",'الحجوزات'!$A$6:$A$1005,0)),"رقم غير موجود",IF(NOT(ISNUMBER(A795)),"بدون تاريخ","")))</f>
        <v/>
      </c>
    </row>
    <row r="796">
      <c r="A796" s="13" t="n"/>
      <c r="B796" s="5" t="n"/>
      <c r="C796" s="17" t="n"/>
      <c r="D796" s="5" t="n"/>
      <c r="E796" s="5" t="n"/>
      <c r="F796" s="6">
        <f>IF(B796&amp;""="","",IFERROR(INDEX('الحجوزات'!$C$6:$C$1005,MATCH(B796&amp;"",'الحجوزات'!$A$6:$A$1005,0))&amp;"",""))</f>
        <v/>
      </c>
      <c r="G796" s="6">
        <f>IF(B796&amp;""="","",IF(ISNA(MATCH(B796&amp;"",'الحجوزات'!$A$6:$A$1005,0)),"رقم غير موجود",IF(NOT(ISNUMBER(A796)),"بدون تاريخ","")))</f>
        <v/>
      </c>
    </row>
    <row r="797">
      <c r="A797" s="13" t="n"/>
      <c r="B797" s="5" t="n"/>
      <c r="C797" s="17" t="n"/>
      <c r="D797" s="5" t="n"/>
      <c r="E797" s="5" t="n"/>
      <c r="F797" s="6">
        <f>IF(B797&amp;""="","",IFERROR(INDEX('الحجوزات'!$C$6:$C$1005,MATCH(B797&amp;"",'الحجوزات'!$A$6:$A$1005,0))&amp;"",""))</f>
        <v/>
      </c>
      <c r="G797" s="6">
        <f>IF(B797&amp;""="","",IF(ISNA(MATCH(B797&amp;"",'الحجوزات'!$A$6:$A$1005,0)),"رقم غير موجود",IF(NOT(ISNUMBER(A797)),"بدون تاريخ","")))</f>
        <v/>
      </c>
    </row>
    <row r="798">
      <c r="A798" s="13" t="n"/>
      <c r="B798" s="5" t="n"/>
      <c r="C798" s="17" t="n"/>
      <c r="D798" s="5" t="n"/>
      <c r="E798" s="5" t="n"/>
      <c r="F798" s="6">
        <f>IF(B798&amp;""="","",IFERROR(INDEX('الحجوزات'!$C$6:$C$1005,MATCH(B798&amp;"",'الحجوزات'!$A$6:$A$1005,0))&amp;"",""))</f>
        <v/>
      </c>
      <c r="G798" s="6">
        <f>IF(B798&amp;""="","",IF(ISNA(MATCH(B798&amp;"",'الحجوزات'!$A$6:$A$1005,0)),"رقم غير موجود",IF(NOT(ISNUMBER(A798)),"بدون تاريخ","")))</f>
        <v/>
      </c>
    </row>
    <row r="799">
      <c r="A799" s="13" t="n"/>
      <c r="B799" s="5" t="n"/>
      <c r="C799" s="17" t="n"/>
      <c r="D799" s="5" t="n"/>
      <c r="E799" s="5" t="n"/>
      <c r="F799" s="6">
        <f>IF(B799&amp;""="","",IFERROR(INDEX('الحجوزات'!$C$6:$C$1005,MATCH(B799&amp;"",'الحجوزات'!$A$6:$A$1005,0))&amp;"",""))</f>
        <v/>
      </c>
      <c r="G799" s="6">
        <f>IF(B799&amp;""="","",IF(ISNA(MATCH(B799&amp;"",'الحجوزات'!$A$6:$A$1005,0)),"رقم غير موجود",IF(NOT(ISNUMBER(A799)),"بدون تاريخ","")))</f>
        <v/>
      </c>
    </row>
    <row r="800">
      <c r="A800" s="13" t="n"/>
      <c r="B800" s="5" t="n"/>
      <c r="C800" s="17" t="n"/>
      <c r="D800" s="5" t="n"/>
      <c r="E800" s="5" t="n"/>
      <c r="F800" s="6">
        <f>IF(B800&amp;""="","",IFERROR(INDEX('الحجوزات'!$C$6:$C$1005,MATCH(B800&amp;"",'الحجوزات'!$A$6:$A$1005,0))&amp;"",""))</f>
        <v/>
      </c>
      <c r="G800" s="6">
        <f>IF(B800&amp;""="","",IF(ISNA(MATCH(B800&amp;"",'الحجوزات'!$A$6:$A$1005,0)),"رقم غير موجود",IF(NOT(ISNUMBER(A800)),"بدون تاريخ","")))</f>
        <v/>
      </c>
    </row>
    <row r="801">
      <c r="A801" s="13" t="n"/>
      <c r="B801" s="5" t="n"/>
      <c r="C801" s="17" t="n"/>
      <c r="D801" s="5" t="n"/>
      <c r="E801" s="5" t="n"/>
      <c r="F801" s="6">
        <f>IF(B801&amp;""="","",IFERROR(INDEX('الحجوزات'!$C$6:$C$1005,MATCH(B801&amp;"",'الحجوزات'!$A$6:$A$1005,0))&amp;"",""))</f>
        <v/>
      </c>
      <c r="G801" s="6">
        <f>IF(B801&amp;""="","",IF(ISNA(MATCH(B801&amp;"",'الحجوزات'!$A$6:$A$1005,0)),"رقم غير موجود",IF(NOT(ISNUMBER(A801)),"بدون تاريخ","")))</f>
        <v/>
      </c>
    </row>
    <row r="802">
      <c r="A802" s="13" t="n"/>
      <c r="B802" s="5" t="n"/>
      <c r="C802" s="17" t="n"/>
      <c r="D802" s="5" t="n"/>
      <c r="E802" s="5" t="n"/>
      <c r="F802" s="6">
        <f>IF(B802&amp;""="","",IFERROR(INDEX('الحجوزات'!$C$6:$C$1005,MATCH(B802&amp;"",'الحجوزات'!$A$6:$A$1005,0))&amp;"",""))</f>
        <v/>
      </c>
      <c r="G802" s="6">
        <f>IF(B802&amp;""="","",IF(ISNA(MATCH(B802&amp;"",'الحجوزات'!$A$6:$A$1005,0)),"رقم غير موجود",IF(NOT(ISNUMBER(A802)),"بدون تاريخ","")))</f>
        <v/>
      </c>
    </row>
    <row r="803">
      <c r="A803" s="13" t="n"/>
      <c r="B803" s="5" t="n"/>
      <c r="C803" s="17" t="n"/>
      <c r="D803" s="5" t="n"/>
      <c r="E803" s="5" t="n"/>
      <c r="F803" s="6">
        <f>IF(B803&amp;""="","",IFERROR(INDEX('الحجوزات'!$C$6:$C$1005,MATCH(B803&amp;"",'الحجوزات'!$A$6:$A$1005,0))&amp;"",""))</f>
        <v/>
      </c>
      <c r="G803" s="6">
        <f>IF(B803&amp;""="","",IF(ISNA(MATCH(B803&amp;"",'الحجوزات'!$A$6:$A$1005,0)),"رقم غير موجود",IF(NOT(ISNUMBER(A803)),"بدون تاريخ","")))</f>
        <v/>
      </c>
    </row>
    <row r="804">
      <c r="A804" s="13" t="n"/>
      <c r="B804" s="5" t="n"/>
      <c r="C804" s="17" t="n"/>
      <c r="D804" s="5" t="n"/>
      <c r="E804" s="5" t="n"/>
      <c r="F804" s="6">
        <f>IF(B804&amp;""="","",IFERROR(INDEX('الحجوزات'!$C$6:$C$1005,MATCH(B804&amp;"",'الحجوزات'!$A$6:$A$1005,0))&amp;"",""))</f>
        <v/>
      </c>
      <c r="G804" s="6">
        <f>IF(B804&amp;""="","",IF(ISNA(MATCH(B804&amp;"",'الحجوزات'!$A$6:$A$1005,0)),"رقم غير موجود",IF(NOT(ISNUMBER(A804)),"بدون تاريخ","")))</f>
        <v/>
      </c>
    </row>
    <row r="805">
      <c r="A805" s="13" t="n"/>
      <c r="B805" s="5" t="n"/>
      <c r="C805" s="17" t="n"/>
      <c r="D805" s="5" t="n"/>
      <c r="E805" s="5" t="n"/>
      <c r="F805" s="6">
        <f>IF(B805&amp;""="","",IFERROR(INDEX('الحجوزات'!$C$6:$C$1005,MATCH(B805&amp;"",'الحجوزات'!$A$6:$A$1005,0))&amp;"",""))</f>
        <v/>
      </c>
      <c r="G805" s="6">
        <f>IF(B805&amp;""="","",IF(ISNA(MATCH(B805&amp;"",'الحجوزات'!$A$6:$A$1005,0)),"رقم غير موجود",IF(NOT(ISNUMBER(A805)),"بدون تاريخ","")))</f>
        <v/>
      </c>
    </row>
    <row r="806">
      <c r="A806" s="13" t="n"/>
      <c r="B806" s="5" t="n"/>
      <c r="C806" s="17" t="n"/>
      <c r="D806" s="5" t="n"/>
      <c r="E806" s="5" t="n"/>
      <c r="F806" s="6">
        <f>IF(B806&amp;""="","",IFERROR(INDEX('الحجوزات'!$C$6:$C$1005,MATCH(B806&amp;"",'الحجوزات'!$A$6:$A$1005,0))&amp;"",""))</f>
        <v/>
      </c>
      <c r="G806" s="6">
        <f>IF(B806&amp;""="","",IF(ISNA(MATCH(B806&amp;"",'الحجوزات'!$A$6:$A$1005,0)),"رقم غير موجود",IF(NOT(ISNUMBER(A806)),"بدون تاريخ","")))</f>
        <v/>
      </c>
    </row>
    <row r="807">
      <c r="A807" s="13" t="n"/>
      <c r="B807" s="5" t="n"/>
      <c r="C807" s="17" t="n"/>
      <c r="D807" s="5" t="n"/>
      <c r="E807" s="5" t="n"/>
      <c r="F807" s="6">
        <f>IF(B807&amp;""="","",IFERROR(INDEX('الحجوزات'!$C$6:$C$1005,MATCH(B807&amp;"",'الحجوزات'!$A$6:$A$1005,0))&amp;"",""))</f>
        <v/>
      </c>
      <c r="G807" s="6">
        <f>IF(B807&amp;""="","",IF(ISNA(MATCH(B807&amp;"",'الحجوزات'!$A$6:$A$1005,0)),"رقم غير موجود",IF(NOT(ISNUMBER(A807)),"بدون تاريخ","")))</f>
        <v/>
      </c>
    </row>
    <row r="808">
      <c r="A808" s="13" t="n"/>
      <c r="B808" s="5" t="n"/>
      <c r="C808" s="17" t="n"/>
      <c r="D808" s="5" t="n"/>
      <c r="E808" s="5" t="n"/>
      <c r="F808" s="6">
        <f>IF(B808&amp;""="","",IFERROR(INDEX('الحجوزات'!$C$6:$C$1005,MATCH(B808&amp;"",'الحجوزات'!$A$6:$A$1005,0))&amp;"",""))</f>
        <v/>
      </c>
      <c r="G808" s="6">
        <f>IF(B808&amp;""="","",IF(ISNA(MATCH(B808&amp;"",'الحجوزات'!$A$6:$A$1005,0)),"رقم غير موجود",IF(NOT(ISNUMBER(A808)),"بدون تاريخ","")))</f>
        <v/>
      </c>
    </row>
    <row r="809">
      <c r="A809" s="13" t="n"/>
      <c r="B809" s="5" t="n"/>
      <c r="C809" s="17" t="n"/>
      <c r="D809" s="5" t="n"/>
      <c r="E809" s="5" t="n"/>
      <c r="F809" s="6">
        <f>IF(B809&amp;""="","",IFERROR(INDEX('الحجوزات'!$C$6:$C$1005,MATCH(B809&amp;"",'الحجوزات'!$A$6:$A$1005,0))&amp;"",""))</f>
        <v/>
      </c>
      <c r="G809" s="6">
        <f>IF(B809&amp;""="","",IF(ISNA(MATCH(B809&amp;"",'الحجوزات'!$A$6:$A$1005,0)),"رقم غير موجود",IF(NOT(ISNUMBER(A809)),"بدون تاريخ","")))</f>
        <v/>
      </c>
    </row>
    <row r="810">
      <c r="A810" s="13" t="n"/>
      <c r="B810" s="5" t="n"/>
      <c r="C810" s="17" t="n"/>
      <c r="D810" s="5" t="n"/>
      <c r="E810" s="5" t="n"/>
      <c r="F810" s="6">
        <f>IF(B810&amp;""="","",IFERROR(INDEX('الحجوزات'!$C$6:$C$1005,MATCH(B810&amp;"",'الحجوزات'!$A$6:$A$1005,0))&amp;"",""))</f>
        <v/>
      </c>
      <c r="G810" s="6">
        <f>IF(B810&amp;""="","",IF(ISNA(MATCH(B810&amp;"",'الحجوزات'!$A$6:$A$1005,0)),"رقم غير موجود",IF(NOT(ISNUMBER(A810)),"بدون تاريخ","")))</f>
        <v/>
      </c>
    </row>
    <row r="811">
      <c r="A811" s="13" t="n"/>
      <c r="B811" s="5" t="n"/>
      <c r="C811" s="17" t="n"/>
      <c r="D811" s="5" t="n"/>
      <c r="E811" s="5" t="n"/>
      <c r="F811" s="6">
        <f>IF(B811&amp;""="","",IFERROR(INDEX('الحجوزات'!$C$6:$C$1005,MATCH(B811&amp;"",'الحجوزات'!$A$6:$A$1005,0))&amp;"",""))</f>
        <v/>
      </c>
      <c r="G811" s="6">
        <f>IF(B811&amp;""="","",IF(ISNA(MATCH(B811&amp;"",'الحجوزات'!$A$6:$A$1005,0)),"رقم غير موجود",IF(NOT(ISNUMBER(A811)),"بدون تاريخ","")))</f>
        <v/>
      </c>
    </row>
    <row r="812">
      <c r="A812" s="13" t="n"/>
      <c r="B812" s="5" t="n"/>
      <c r="C812" s="17" t="n"/>
      <c r="D812" s="5" t="n"/>
      <c r="E812" s="5" t="n"/>
      <c r="F812" s="6">
        <f>IF(B812&amp;""="","",IFERROR(INDEX('الحجوزات'!$C$6:$C$1005,MATCH(B812&amp;"",'الحجوزات'!$A$6:$A$1005,0))&amp;"",""))</f>
        <v/>
      </c>
      <c r="G812" s="6">
        <f>IF(B812&amp;""="","",IF(ISNA(MATCH(B812&amp;"",'الحجوزات'!$A$6:$A$1005,0)),"رقم غير موجود",IF(NOT(ISNUMBER(A812)),"بدون تاريخ","")))</f>
        <v/>
      </c>
    </row>
    <row r="813">
      <c r="A813" s="13" t="n"/>
      <c r="B813" s="5" t="n"/>
      <c r="C813" s="17" t="n"/>
      <c r="D813" s="5" t="n"/>
      <c r="E813" s="5" t="n"/>
      <c r="F813" s="6">
        <f>IF(B813&amp;""="","",IFERROR(INDEX('الحجوزات'!$C$6:$C$1005,MATCH(B813&amp;"",'الحجوزات'!$A$6:$A$1005,0))&amp;"",""))</f>
        <v/>
      </c>
      <c r="G813" s="6">
        <f>IF(B813&amp;""="","",IF(ISNA(MATCH(B813&amp;"",'الحجوزات'!$A$6:$A$1005,0)),"رقم غير موجود",IF(NOT(ISNUMBER(A813)),"بدون تاريخ","")))</f>
        <v/>
      </c>
    </row>
    <row r="814">
      <c r="A814" s="13" t="n"/>
      <c r="B814" s="5" t="n"/>
      <c r="C814" s="17" t="n"/>
      <c r="D814" s="5" t="n"/>
      <c r="E814" s="5" t="n"/>
      <c r="F814" s="6">
        <f>IF(B814&amp;""="","",IFERROR(INDEX('الحجوزات'!$C$6:$C$1005,MATCH(B814&amp;"",'الحجوزات'!$A$6:$A$1005,0))&amp;"",""))</f>
        <v/>
      </c>
      <c r="G814" s="6">
        <f>IF(B814&amp;""="","",IF(ISNA(MATCH(B814&amp;"",'الحجوزات'!$A$6:$A$1005,0)),"رقم غير موجود",IF(NOT(ISNUMBER(A814)),"بدون تاريخ","")))</f>
        <v/>
      </c>
    </row>
    <row r="815">
      <c r="A815" s="13" t="n"/>
      <c r="B815" s="5" t="n"/>
      <c r="C815" s="17" t="n"/>
      <c r="D815" s="5" t="n"/>
      <c r="E815" s="5" t="n"/>
      <c r="F815" s="6">
        <f>IF(B815&amp;""="","",IFERROR(INDEX('الحجوزات'!$C$6:$C$1005,MATCH(B815&amp;"",'الحجوزات'!$A$6:$A$1005,0))&amp;"",""))</f>
        <v/>
      </c>
      <c r="G815" s="6">
        <f>IF(B815&amp;""="","",IF(ISNA(MATCH(B815&amp;"",'الحجوزات'!$A$6:$A$1005,0)),"رقم غير موجود",IF(NOT(ISNUMBER(A815)),"بدون تاريخ","")))</f>
        <v/>
      </c>
    </row>
    <row r="816">
      <c r="A816" s="13" t="n"/>
      <c r="B816" s="5" t="n"/>
      <c r="C816" s="17" t="n"/>
      <c r="D816" s="5" t="n"/>
      <c r="E816" s="5" t="n"/>
      <c r="F816" s="6">
        <f>IF(B816&amp;""="","",IFERROR(INDEX('الحجوزات'!$C$6:$C$1005,MATCH(B816&amp;"",'الحجوزات'!$A$6:$A$1005,0))&amp;"",""))</f>
        <v/>
      </c>
      <c r="G816" s="6">
        <f>IF(B816&amp;""="","",IF(ISNA(MATCH(B816&amp;"",'الحجوزات'!$A$6:$A$1005,0)),"رقم غير موجود",IF(NOT(ISNUMBER(A816)),"بدون تاريخ","")))</f>
        <v/>
      </c>
    </row>
    <row r="817">
      <c r="A817" s="13" t="n"/>
      <c r="B817" s="5" t="n"/>
      <c r="C817" s="17" t="n"/>
      <c r="D817" s="5" t="n"/>
      <c r="E817" s="5" t="n"/>
      <c r="F817" s="6">
        <f>IF(B817&amp;""="","",IFERROR(INDEX('الحجوزات'!$C$6:$C$1005,MATCH(B817&amp;"",'الحجوزات'!$A$6:$A$1005,0))&amp;"",""))</f>
        <v/>
      </c>
      <c r="G817" s="6">
        <f>IF(B817&amp;""="","",IF(ISNA(MATCH(B817&amp;"",'الحجوزات'!$A$6:$A$1005,0)),"رقم غير موجود",IF(NOT(ISNUMBER(A817)),"بدون تاريخ","")))</f>
        <v/>
      </c>
    </row>
    <row r="818">
      <c r="A818" s="13" t="n"/>
      <c r="B818" s="5" t="n"/>
      <c r="C818" s="17" t="n"/>
      <c r="D818" s="5" t="n"/>
      <c r="E818" s="5" t="n"/>
      <c r="F818" s="6">
        <f>IF(B818&amp;""="","",IFERROR(INDEX('الحجوزات'!$C$6:$C$1005,MATCH(B818&amp;"",'الحجوزات'!$A$6:$A$1005,0))&amp;"",""))</f>
        <v/>
      </c>
      <c r="G818" s="6">
        <f>IF(B818&amp;""="","",IF(ISNA(MATCH(B818&amp;"",'الحجوزات'!$A$6:$A$1005,0)),"رقم غير موجود",IF(NOT(ISNUMBER(A818)),"بدون تاريخ","")))</f>
        <v/>
      </c>
    </row>
    <row r="819">
      <c r="A819" s="13" t="n"/>
      <c r="B819" s="5" t="n"/>
      <c r="C819" s="17" t="n"/>
      <c r="D819" s="5" t="n"/>
      <c r="E819" s="5" t="n"/>
      <c r="F819" s="6">
        <f>IF(B819&amp;""="","",IFERROR(INDEX('الحجوزات'!$C$6:$C$1005,MATCH(B819&amp;"",'الحجوزات'!$A$6:$A$1005,0))&amp;"",""))</f>
        <v/>
      </c>
      <c r="G819" s="6">
        <f>IF(B819&amp;""="","",IF(ISNA(MATCH(B819&amp;"",'الحجوزات'!$A$6:$A$1005,0)),"رقم غير موجود",IF(NOT(ISNUMBER(A819)),"بدون تاريخ","")))</f>
        <v/>
      </c>
    </row>
    <row r="820">
      <c r="A820" s="13" t="n"/>
      <c r="B820" s="5" t="n"/>
      <c r="C820" s="17" t="n"/>
      <c r="D820" s="5" t="n"/>
      <c r="E820" s="5" t="n"/>
      <c r="F820" s="6">
        <f>IF(B820&amp;""="","",IFERROR(INDEX('الحجوزات'!$C$6:$C$1005,MATCH(B820&amp;"",'الحجوزات'!$A$6:$A$1005,0))&amp;"",""))</f>
        <v/>
      </c>
      <c r="G820" s="6">
        <f>IF(B820&amp;""="","",IF(ISNA(MATCH(B820&amp;"",'الحجوزات'!$A$6:$A$1005,0)),"رقم غير موجود",IF(NOT(ISNUMBER(A820)),"بدون تاريخ","")))</f>
        <v/>
      </c>
    </row>
    <row r="821">
      <c r="A821" s="13" t="n"/>
      <c r="B821" s="5" t="n"/>
      <c r="C821" s="17" t="n"/>
      <c r="D821" s="5" t="n"/>
      <c r="E821" s="5" t="n"/>
      <c r="F821" s="6">
        <f>IF(B821&amp;""="","",IFERROR(INDEX('الحجوزات'!$C$6:$C$1005,MATCH(B821&amp;"",'الحجوزات'!$A$6:$A$1005,0))&amp;"",""))</f>
        <v/>
      </c>
      <c r="G821" s="6">
        <f>IF(B821&amp;""="","",IF(ISNA(MATCH(B821&amp;"",'الحجوزات'!$A$6:$A$1005,0)),"رقم غير موجود",IF(NOT(ISNUMBER(A821)),"بدون تاريخ","")))</f>
        <v/>
      </c>
    </row>
    <row r="822">
      <c r="A822" s="13" t="n"/>
      <c r="B822" s="5" t="n"/>
      <c r="C822" s="17" t="n"/>
      <c r="D822" s="5" t="n"/>
      <c r="E822" s="5" t="n"/>
      <c r="F822" s="6">
        <f>IF(B822&amp;""="","",IFERROR(INDEX('الحجوزات'!$C$6:$C$1005,MATCH(B822&amp;"",'الحجوزات'!$A$6:$A$1005,0))&amp;"",""))</f>
        <v/>
      </c>
      <c r="G822" s="6">
        <f>IF(B822&amp;""="","",IF(ISNA(MATCH(B822&amp;"",'الحجوزات'!$A$6:$A$1005,0)),"رقم غير موجود",IF(NOT(ISNUMBER(A822)),"بدون تاريخ","")))</f>
        <v/>
      </c>
    </row>
    <row r="823">
      <c r="A823" s="13" t="n"/>
      <c r="B823" s="5" t="n"/>
      <c r="C823" s="17" t="n"/>
      <c r="D823" s="5" t="n"/>
      <c r="E823" s="5" t="n"/>
      <c r="F823" s="6">
        <f>IF(B823&amp;""="","",IFERROR(INDEX('الحجوزات'!$C$6:$C$1005,MATCH(B823&amp;"",'الحجوزات'!$A$6:$A$1005,0))&amp;"",""))</f>
        <v/>
      </c>
      <c r="G823" s="6">
        <f>IF(B823&amp;""="","",IF(ISNA(MATCH(B823&amp;"",'الحجوزات'!$A$6:$A$1005,0)),"رقم غير موجود",IF(NOT(ISNUMBER(A823)),"بدون تاريخ","")))</f>
        <v/>
      </c>
    </row>
    <row r="824">
      <c r="A824" s="13" t="n"/>
      <c r="B824" s="5" t="n"/>
      <c r="C824" s="17" t="n"/>
      <c r="D824" s="5" t="n"/>
      <c r="E824" s="5" t="n"/>
      <c r="F824" s="6">
        <f>IF(B824&amp;""="","",IFERROR(INDEX('الحجوزات'!$C$6:$C$1005,MATCH(B824&amp;"",'الحجوزات'!$A$6:$A$1005,0))&amp;"",""))</f>
        <v/>
      </c>
      <c r="G824" s="6">
        <f>IF(B824&amp;""="","",IF(ISNA(MATCH(B824&amp;"",'الحجوزات'!$A$6:$A$1005,0)),"رقم غير موجود",IF(NOT(ISNUMBER(A824)),"بدون تاريخ","")))</f>
        <v/>
      </c>
    </row>
    <row r="825">
      <c r="A825" s="13" t="n"/>
      <c r="B825" s="5" t="n"/>
      <c r="C825" s="17" t="n"/>
      <c r="D825" s="5" t="n"/>
      <c r="E825" s="5" t="n"/>
      <c r="F825" s="6">
        <f>IF(B825&amp;""="","",IFERROR(INDEX('الحجوزات'!$C$6:$C$1005,MATCH(B825&amp;"",'الحجوزات'!$A$6:$A$1005,0))&amp;"",""))</f>
        <v/>
      </c>
      <c r="G825" s="6">
        <f>IF(B825&amp;""="","",IF(ISNA(MATCH(B825&amp;"",'الحجوزات'!$A$6:$A$1005,0)),"رقم غير موجود",IF(NOT(ISNUMBER(A825)),"بدون تاريخ","")))</f>
        <v/>
      </c>
    </row>
    <row r="826">
      <c r="A826" s="13" t="n"/>
      <c r="B826" s="5" t="n"/>
      <c r="C826" s="17" t="n"/>
      <c r="D826" s="5" t="n"/>
      <c r="E826" s="5" t="n"/>
      <c r="F826" s="6">
        <f>IF(B826&amp;""="","",IFERROR(INDEX('الحجوزات'!$C$6:$C$1005,MATCH(B826&amp;"",'الحجوزات'!$A$6:$A$1005,0))&amp;"",""))</f>
        <v/>
      </c>
      <c r="G826" s="6">
        <f>IF(B826&amp;""="","",IF(ISNA(MATCH(B826&amp;"",'الحجوزات'!$A$6:$A$1005,0)),"رقم غير موجود",IF(NOT(ISNUMBER(A826)),"بدون تاريخ","")))</f>
        <v/>
      </c>
    </row>
    <row r="827">
      <c r="A827" s="13" t="n"/>
      <c r="B827" s="5" t="n"/>
      <c r="C827" s="17" t="n"/>
      <c r="D827" s="5" t="n"/>
      <c r="E827" s="5" t="n"/>
      <c r="F827" s="6">
        <f>IF(B827&amp;""="","",IFERROR(INDEX('الحجوزات'!$C$6:$C$1005,MATCH(B827&amp;"",'الحجوزات'!$A$6:$A$1005,0))&amp;"",""))</f>
        <v/>
      </c>
      <c r="G827" s="6">
        <f>IF(B827&amp;""="","",IF(ISNA(MATCH(B827&amp;"",'الحجوزات'!$A$6:$A$1005,0)),"رقم غير موجود",IF(NOT(ISNUMBER(A827)),"بدون تاريخ","")))</f>
        <v/>
      </c>
    </row>
    <row r="828">
      <c r="A828" s="13" t="n"/>
      <c r="B828" s="5" t="n"/>
      <c r="C828" s="17" t="n"/>
      <c r="D828" s="5" t="n"/>
      <c r="E828" s="5" t="n"/>
      <c r="F828" s="6">
        <f>IF(B828&amp;""="","",IFERROR(INDEX('الحجوزات'!$C$6:$C$1005,MATCH(B828&amp;"",'الحجوزات'!$A$6:$A$1005,0))&amp;"",""))</f>
        <v/>
      </c>
      <c r="G828" s="6">
        <f>IF(B828&amp;""="","",IF(ISNA(MATCH(B828&amp;"",'الحجوزات'!$A$6:$A$1005,0)),"رقم غير موجود",IF(NOT(ISNUMBER(A828)),"بدون تاريخ","")))</f>
        <v/>
      </c>
    </row>
    <row r="829">
      <c r="A829" s="13" t="n"/>
      <c r="B829" s="5" t="n"/>
      <c r="C829" s="17" t="n"/>
      <c r="D829" s="5" t="n"/>
      <c r="E829" s="5" t="n"/>
      <c r="F829" s="6">
        <f>IF(B829&amp;""="","",IFERROR(INDEX('الحجوزات'!$C$6:$C$1005,MATCH(B829&amp;"",'الحجوزات'!$A$6:$A$1005,0))&amp;"",""))</f>
        <v/>
      </c>
      <c r="G829" s="6">
        <f>IF(B829&amp;""="","",IF(ISNA(MATCH(B829&amp;"",'الحجوزات'!$A$6:$A$1005,0)),"رقم غير موجود",IF(NOT(ISNUMBER(A829)),"بدون تاريخ","")))</f>
        <v/>
      </c>
    </row>
    <row r="830">
      <c r="A830" s="13" t="n"/>
      <c r="B830" s="5" t="n"/>
      <c r="C830" s="17" t="n"/>
      <c r="D830" s="5" t="n"/>
      <c r="E830" s="5" t="n"/>
      <c r="F830" s="6">
        <f>IF(B830&amp;""="","",IFERROR(INDEX('الحجوزات'!$C$6:$C$1005,MATCH(B830&amp;"",'الحجوزات'!$A$6:$A$1005,0))&amp;"",""))</f>
        <v/>
      </c>
      <c r="G830" s="6">
        <f>IF(B830&amp;""="","",IF(ISNA(MATCH(B830&amp;"",'الحجوزات'!$A$6:$A$1005,0)),"رقم غير موجود",IF(NOT(ISNUMBER(A830)),"بدون تاريخ","")))</f>
        <v/>
      </c>
    </row>
    <row r="831">
      <c r="A831" s="13" t="n"/>
      <c r="B831" s="5" t="n"/>
      <c r="C831" s="17" t="n"/>
      <c r="D831" s="5" t="n"/>
      <c r="E831" s="5" t="n"/>
      <c r="F831" s="6">
        <f>IF(B831&amp;""="","",IFERROR(INDEX('الحجوزات'!$C$6:$C$1005,MATCH(B831&amp;"",'الحجوزات'!$A$6:$A$1005,0))&amp;"",""))</f>
        <v/>
      </c>
      <c r="G831" s="6">
        <f>IF(B831&amp;""="","",IF(ISNA(MATCH(B831&amp;"",'الحجوزات'!$A$6:$A$1005,0)),"رقم غير موجود",IF(NOT(ISNUMBER(A831)),"بدون تاريخ","")))</f>
        <v/>
      </c>
    </row>
    <row r="832">
      <c r="A832" s="13" t="n"/>
      <c r="B832" s="5" t="n"/>
      <c r="C832" s="17" t="n"/>
      <c r="D832" s="5" t="n"/>
      <c r="E832" s="5" t="n"/>
      <c r="F832" s="6">
        <f>IF(B832&amp;""="","",IFERROR(INDEX('الحجوزات'!$C$6:$C$1005,MATCH(B832&amp;"",'الحجوزات'!$A$6:$A$1005,0))&amp;"",""))</f>
        <v/>
      </c>
      <c r="G832" s="6">
        <f>IF(B832&amp;""="","",IF(ISNA(MATCH(B832&amp;"",'الحجوزات'!$A$6:$A$1005,0)),"رقم غير موجود",IF(NOT(ISNUMBER(A832)),"بدون تاريخ","")))</f>
        <v/>
      </c>
    </row>
    <row r="833">
      <c r="A833" s="13" t="n"/>
      <c r="B833" s="5" t="n"/>
      <c r="C833" s="17" t="n"/>
      <c r="D833" s="5" t="n"/>
      <c r="E833" s="5" t="n"/>
      <c r="F833" s="6">
        <f>IF(B833&amp;""="","",IFERROR(INDEX('الحجوزات'!$C$6:$C$1005,MATCH(B833&amp;"",'الحجوزات'!$A$6:$A$1005,0))&amp;"",""))</f>
        <v/>
      </c>
      <c r="G833" s="6">
        <f>IF(B833&amp;""="","",IF(ISNA(MATCH(B833&amp;"",'الحجوزات'!$A$6:$A$1005,0)),"رقم غير موجود",IF(NOT(ISNUMBER(A833)),"بدون تاريخ","")))</f>
        <v/>
      </c>
    </row>
    <row r="834">
      <c r="A834" s="13" t="n"/>
      <c r="B834" s="5" t="n"/>
      <c r="C834" s="17" t="n"/>
      <c r="D834" s="5" t="n"/>
      <c r="E834" s="5" t="n"/>
      <c r="F834" s="6">
        <f>IF(B834&amp;""="","",IFERROR(INDEX('الحجوزات'!$C$6:$C$1005,MATCH(B834&amp;"",'الحجوزات'!$A$6:$A$1005,0))&amp;"",""))</f>
        <v/>
      </c>
      <c r="G834" s="6">
        <f>IF(B834&amp;""="","",IF(ISNA(MATCH(B834&amp;"",'الحجوزات'!$A$6:$A$1005,0)),"رقم غير موجود",IF(NOT(ISNUMBER(A834)),"بدون تاريخ","")))</f>
        <v/>
      </c>
    </row>
    <row r="835">
      <c r="A835" s="13" t="n"/>
      <c r="B835" s="5" t="n"/>
      <c r="C835" s="17" t="n"/>
      <c r="D835" s="5" t="n"/>
      <c r="E835" s="5" t="n"/>
      <c r="F835" s="6">
        <f>IF(B835&amp;""="","",IFERROR(INDEX('الحجوزات'!$C$6:$C$1005,MATCH(B835&amp;"",'الحجوزات'!$A$6:$A$1005,0))&amp;"",""))</f>
        <v/>
      </c>
      <c r="G835" s="6">
        <f>IF(B835&amp;""="","",IF(ISNA(MATCH(B835&amp;"",'الحجوزات'!$A$6:$A$1005,0)),"رقم غير موجود",IF(NOT(ISNUMBER(A835)),"بدون تاريخ","")))</f>
        <v/>
      </c>
    </row>
    <row r="836">
      <c r="A836" s="13" t="n"/>
      <c r="B836" s="5" t="n"/>
      <c r="C836" s="17" t="n"/>
      <c r="D836" s="5" t="n"/>
      <c r="E836" s="5" t="n"/>
      <c r="F836" s="6">
        <f>IF(B836&amp;""="","",IFERROR(INDEX('الحجوزات'!$C$6:$C$1005,MATCH(B836&amp;"",'الحجوزات'!$A$6:$A$1005,0))&amp;"",""))</f>
        <v/>
      </c>
      <c r="G836" s="6">
        <f>IF(B836&amp;""="","",IF(ISNA(MATCH(B836&amp;"",'الحجوزات'!$A$6:$A$1005,0)),"رقم غير موجود",IF(NOT(ISNUMBER(A836)),"بدون تاريخ","")))</f>
        <v/>
      </c>
    </row>
    <row r="837">
      <c r="A837" s="13" t="n"/>
      <c r="B837" s="5" t="n"/>
      <c r="C837" s="17" t="n"/>
      <c r="D837" s="5" t="n"/>
      <c r="E837" s="5" t="n"/>
      <c r="F837" s="6">
        <f>IF(B837&amp;""="","",IFERROR(INDEX('الحجوزات'!$C$6:$C$1005,MATCH(B837&amp;"",'الحجوزات'!$A$6:$A$1005,0))&amp;"",""))</f>
        <v/>
      </c>
      <c r="G837" s="6">
        <f>IF(B837&amp;""="","",IF(ISNA(MATCH(B837&amp;"",'الحجوزات'!$A$6:$A$1005,0)),"رقم غير موجود",IF(NOT(ISNUMBER(A837)),"بدون تاريخ","")))</f>
        <v/>
      </c>
    </row>
    <row r="838">
      <c r="A838" s="13" t="n"/>
      <c r="B838" s="5" t="n"/>
      <c r="C838" s="17" t="n"/>
      <c r="D838" s="5" t="n"/>
      <c r="E838" s="5" t="n"/>
      <c r="F838" s="6">
        <f>IF(B838&amp;""="","",IFERROR(INDEX('الحجوزات'!$C$6:$C$1005,MATCH(B838&amp;"",'الحجوزات'!$A$6:$A$1005,0))&amp;"",""))</f>
        <v/>
      </c>
      <c r="G838" s="6">
        <f>IF(B838&amp;""="","",IF(ISNA(MATCH(B838&amp;"",'الحجوزات'!$A$6:$A$1005,0)),"رقم غير موجود",IF(NOT(ISNUMBER(A838)),"بدون تاريخ","")))</f>
        <v/>
      </c>
    </row>
    <row r="839">
      <c r="A839" s="13" t="n"/>
      <c r="B839" s="5" t="n"/>
      <c r="C839" s="17" t="n"/>
      <c r="D839" s="5" t="n"/>
      <c r="E839" s="5" t="n"/>
      <c r="F839" s="6">
        <f>IF(B839&amp;""="","",IFERROR(INDEX('الحجوزات'!$C$6:$C$1005,MATCH(B839&amp;"",'الحجوزات'!$A$6:$A$1005,0))&amp;"",""))</f>
        <v/>
      </c>
      <c r="G839" s="6">
        <f>IF(B839&amp;""="","",IF(ISNA(MATCH(B839&amp;"",'الحجوزات'!$A$6:$A$1005,0)),"رقم غير موجود",IF(NOT(ISNUMBER(A839)),"بدون تاريخ","")))</f>
        <v/>
      </c>
    </row>
    <row r="840">
      <c r="A840" s="13" t="n"/>
      <c r="B840" s="5" t="n"/>
      <c r="C840" s="17" t="n"/>
      <c r="D840" s="5" t="n"/>
      <c r="E840" s="5" t="n"/>
      <c r="F840" s="6">
        <f>IF(B840&amp;""="","",IFERROR(INDEX('الحجوزات'!$C$6:$C$1005,MATCH(B840&amp;"",'الحجوزات'!$A$6:$A$1005,0))&amp;"",""))</f>
        <v/>
      </c>
      <c r="G840" s="6">
        <f>IF(B840&amp;""="","",IF(ISNA(MATCH(B840&amp;"",'الحجوزات'!$A$6:$A$1005,0)),"رقم غير موجود",IF(NOT(ISNUMBER(A840)),"بدون تاريخ","")))</f>
        <v/>
      </c>
    </row>
    <row r="841">
      <c r="A841" s="13" t="n"/>
      <c r="B841" s="5" t="n"/>
      <c r="C841" s="17" t="n"/>
      <c r="D841" s="5" t="n"/>
      <c r="E841" s="5" t="n"/>
      <c r="F841" s="6">
        <f>IF(B841&amp;""="","",IFERROR(INDEX('الحجوزات'!$C$6:$C$1005,MATCH(B841&amp;"",'الحجوزات'!$A$6:$A$1005,0))&amp;"",""))</f>
        <v/>
      </c>
      <c r="G841" s="6">
        <f>IF(B841&amp;""="","",IF(ISNA(MATCH(B841&amp;"",'الحجوزات'!$A$6:$A$1005,0)),"رقم غير موجود",IF(NOT(ISNUMBER(A841)),"بدون تاريخ","")))</f>
        <v/>
      </c>
    </row>
    <row r="842">
      <c r="A842" s="13" t="n"/>
      <c r="B842" s="5" t="n"/>
      <c r="C842" s="17" t="n"/>
      <c r="D842" s="5" t="n"/>
      <c r="E842" s="5" t="n"/>
      <c r="F842" s="6">
        <f>IF(B842&amp;""="","",IFERROR(INDEX('الحجوزات'!$C$6:$C$1005,MATCH(B842&amp;"",'الحجوزات'!$A$6:$A$1005,0))&amp;"",""))</f>
        <v/>
      </c>
      <c r="G842" s="6">
        <f>IF(B842&amp;""="","",IF(ISNA(MATCH(B842&amp;"",'الحجوزات'!$A$6:$A$1005,0)),"رقم غير موجود",IF(NOT(ISNUMBER(A842)),"بدون تاريخ","")))</f>
        <v/>
      </c>
    </row>
    <row r="843">
      <c r="A843" s="13" t="n"/>
      <c r="B843" s="5" t="n"/>
      <c r="C843" s="17" t="n"/>
      <c r="D843" s="5" t="n"/>
      <c r="E843" s="5" t="n"/>
      <c r="F843" s="6">
        <f>IF(B843&amp;""="","",IFERROR(INDEX('الحجوزات'!$C$6:$C$1005,MATCH(B843&amp;"",'الحجوزات'!$A$6:$A$1005,0))&amp;"",""))</f>
        <v/>
      </c>
      <c r="G843" s="6">
        <f>IF(B843&amp;""="","",IF(ISNA(MATCH(B843&amp;"",'الحجوزات'!$A$6:$A$1005,0)),"رقم غير موجود",IF(NOT(ISNUMBER(A843)),"بدون تاريخ","")))</f>
        <v/>
      </c>
    </row>
    <row r="844">
      <c r="A844" s="13" t="n"/>
      <c r="B844" s="5" t="n"/>
      <c r="C844" s="17" t="n"/>
      <c r="D844" s="5" t="n"/>
      <c r="E844" s="5" t="n"/>
      <c r="F844" s="6">
        <f>IF(B844&amp;""="","",IFERROR(INDEX('الحجوزات'!$C$6:$C$1005,MATCH(B844&amp;"",'الحجوزات'!$A$6:$A$1005,0))&amp;"",""))</f>
        <v/>
      </c>
      <c r="G844" s="6">
        <f>IF(B844&amp;""="","",IF(ISNA(MATCH(B844&amp;"",'الحجوزات'!$A$6:$A$1005,0)),"رقم غير موجود",IF(NOT(ISNUMBER(A844)),"بدون تاريخ","")))</f>
        <v/>
      </c>
    </row>
    <row r="845">
      <c r="A845" s="13" t="n"/>
      <c r="B845" s="5" t="n"/>
      <c r="C845" s="17" t="n"/>
      <c r="D845" s="5" t="n"/>
      <c r="E845" s="5" t="n"/>
      <c r="F845" s="6">
        <f>IF(B845&amp;""="","",IFERROR(INDEX('الحجوزات'!$C$6:$C$1005,MATCH(B845&amp;"",'الحجوزات'!$A$6:$A$1005,0))&amp;"",""))</f>
        <v/>
      </c>
      <c r="G845" s="6">
        <f>IF(B845&amp;""="","",IF(ISNA(MATCH(B845&amp;"",'الحجوزات'!$A$6:$A$1005,0)),"رقم غير موجود",IF(NOT(ISNUMBER(A845)),"بدون تاريخ","")))</f>
        <v/>
      </c>
    </row>
    <row r="846">
      <c r="A846" s="13" t="n"/>
      <c r="B846" s="5" t="n"/>
      <c r="C846" s="17" t="n"/>
      <c r="D846" s="5" t="n"/>
      <c r="E846" s="5" t="n"/>
      <c r="F846" s="6">
        <f>IF(B846&amp;""="","",IFERROR(INDEX('الحجوزات'!$C$6:$C$1005,MATCH(B846&amp;"",'الحجوزات'!$A$6:$A$1005,0))&amp;"",""))</f>
        <v/>
      </c>
      <c r="G846" s="6">
        <f>IF(B846&amp;""="","",IF(ISNA(MATCH(B846&amp;"",'الحجوزات'!$A$6:$A$1005,0)),"رقم غير موجود",IF(NOT(ISNUMBER(A846)),"بدون تاريخ","")))</f>
        <v/>
      </c>
    </row>
    <row r="847">
      <c r="A847" s="13" t="n"/>
      <c r="B847" s="5" t="n"/>
      <c r="C847" s="17" t="n"/>
      <c r="D847" s="5" t="n"/>
      <c r="E847" s="5" t="n"/>
      <c r="F847" s="6">
        <f>IF(B847&amp;""="","",IFERROR(INDEX('الحجوزات'!$C$6:$C$1005,MATCH(B847&amp;"",'الحجوزات'!$A$6:$A$1005,0))&amp;"",""))</f>
        <v/>
      </c>
      <c r="G847" s="6">
        <f>IF(B847&amp;""="","",IF(ISNA(MATCH(B847&amp;"",'الحجوزات'!$A$6:$A$1005,0)),"رقم غير موجود",IF(NOT(ISNUMBER(A847)),"بدون تاريخ","")))</f>
        <v/>
      </c>
    </row>
    <row r="848">
      <c r="A848" s="13" t="n"/>
      <c r="B848" s="5" t="n"/>
      <c r="C848" s="17" t="n"/>
      <c r="D848" s="5" t="n"/>
      <c r="E848" s="5" t="n"/>
      <c r="F848" s="6">
        <f>IF(B848&amp;""="","",IFERROR(INDEX('الحجوزات'!$C$6:$C$1005,MATCH(B848&amp;"",'الحجوزات'!$A$6:$A$1005,0))&amp;"",""))</f>
        <v/>
      </c>
      <c r="G848" s="6">
        <f>IF(B848&amp;""="","",IF(ISNA(MATCH(B848&amp;"",'الحجوزات'!$A$6:$A$1005,0)),"رقم غير موجود",IF(NOT(ISNUMBER(A848)),"بدون تاريخ","")))</f>
        <v/>
      </c>
    </row>
    <row r="849">
      <c r="A849" s="13" t="n"/>
      <c r="B849" s="5" t="n"/>
      <c r="C849" s="17" t="n"/>
      <c r="D849" s="5" t="n"/>
      <c r="E849" s="5" t="n"/>
      <c r="F849" s="6">
        <f>IF(B849&amp;""="","",IFERROR(INDEX('الحجوزات'!$C$6:$C$1005,MATCH(B849&amp;"",'الحجوزات'!$A$6:$A$1005,0))&amp;"",""))</f>
        <v/>
      </c>
      <c r="G849" s="6">
        <f>IF(B849&amp;""="","",IF(ISNA(MATCH(B849&amp;"",'الحجوزات'!$A$6:$A$1005,0)),"رقم غير موجود",IF(NOT(ISNUMBER(A849)),"بدون تاريخ","")))</f>
        <v/>
      </c>
    </row>
    <row r="850">
      <c r="A850" s="13" t="n"/>
      <c r="B850" s="5" t="n"/>
      <c r="C850" s="17" t="n"/>
      <c r="D850" s="5" t="n"/>
      <c r="E850" s="5" t="n"/>
      <c r="F850" s="6">
        <f>IF(B850&amp;""="","",IFERROR(INDEX('الحجوزات'!$C$6:$C$1005,MATCH(B850&amp;"",'الحجوزات'!$A$6:$A$1005,0))&amp;"",""))</f>
        <v/>
      </c>
      <c r="G850" s="6">
        <f>IF(B850&amp;""="","",IF(ISNA(MATCH(B850&amp;"",'الحجوزات'!$A$6:$A$1005,0)),"رقم غير موجود",IF(NOT(ISNUMBER(A850)),"بدون تاريخ","")))</f>
        <v/>
      </c>
    </row>
    <row r="851">
      <c r="A851" s="13" t="n"/>
      <c r="B851" s="5" t="n"/>
      <c r="C851" s="17" t="n"/>
      <c r="D851" s="5" t="n"/>
      <c r="E851" s="5" t="n"/>
      <c r="F851" s="6">
        <f>IF(B851&amp;""="","",IFERROR(INDEX('الحجوزات'!$C$6:$C$1005,MATCH(B851&amp;"",'الحجوزات'!$A$6:$A$1005,0))&amp;"",""))</f>
        <v/>
      </c>
      <c r="G851" s="6">
        <f>IF(B851&amp;""="","",IF(ISNA(MATCH(B851&amp;"",'الحجوزات'!$A$6:$A$1005,0)),"رقم غير موجود",IF(NOT(ISNUMBER(A851)),"بدون تاريخ","")))</f>
        <v/>
      </c>
    </row>
    <row r="852">
      <c r="A852" s="13" t="n"/>
      <c r="B852" s="5" t="n"/>
      <c r="C852" s="17" t="n"/>
      <c r="D852" s="5" t="n"/>
      <c r="E852" s="5" t="n"/>
      <c r="F852" s="6">
        <f>IF(B852&amp;""="","",IFERROR(INDEX('الحجوزات'!$C$6:$C$1005,MATCH(B852&amp;"",'الحجوزات'!$A$6:$A$1005,0))&amp;"",""))</f>
        <v/>
      </c>
      <c r="G852" s="6">
        <f>IF(B852&amp;""="","",IF(ISNA(MATCH(B852&amp;"",'الحجوزات'!$A$6:$A$1005,0)),"رقم غير موجود",IF(NOT(ISNUMBER(A852)),"بدون تاريخ","")))</f>
        <v/>
      </c>
    </row>
    <row r="853">
      <c r="A853" s="13" t="n"/>
      <c r="B853" s="5" t="n"/>
      <c r="C853" s="17" t="n"/>
      <c r="D853" s="5" t="n"/>
      <c r="E853" s="5" t="n"/>
      <c r="F853" s="6">
        <f>IF(B853&amp;""="","",IFERROR(INDEX('الحجوزات'!$C$6:$C$1005,MATCH(B853&amp;"",'الحجوزات'!$A$6:$A$1005,0))&amp;"",""))</f>
        <v/>
      </c>
      <c r="G853" s="6">
        <f>IF(B853&amp;""="","",IF(ISNA(MATCH(B853&amp;"",'الحجوزات'!$A$6:$A$1005,0)),"رقم غير موجود",IF(NOT(ISNUMBER(A853)),"بدون تاريخ","")))</f>
        <v/>
      </c>
    </row>
    <row r="854">
      <c r="A854" s="13" t="n"/>
      <c r="B854" s="5" t="n"/>
      <c r="C854" s="17" t="n"/>
      <c r="D854" s="5" t="n"/>
      <c r="E854" s="5" t="n"/>
      <c r="F854" s="6">
        <f>IF(B854&amp;""="","",IFERROR(INDEX('الحجوزات'!$C$6:$C$1005,MATCH(B854&amp;"",'الحجوزات'!$A$6:$A$1005,0))&amp;"",""))</f>
        <v/>
      </c>
      <c r="G854" s="6">
        <f>IF(B854&amp;""="","",IF(ISNA(MATCH(B854&amp;"",'الحجوزات'!$A$6:$A$1005,0)),"رقم غير موجود",IF(NOT(ISNUMBER(A854)),"بدون تاريخ","")))</f>
        <v/>
      </c>
    </row>
    <row r="855">
      <c r="A855" s="13" t="n"/>
      <c r="B855" s="5" t="n"/>
      <c r="C855" s="17" t="n"/>
      <c r="D855" s="5" t="n"/>
      <c r="E855" s="5" t="n"/>
      <c r="F855" s="6">
        <f>IF(B855&amp;""="","",IFERROR(INDEX('الحجوزات'!$C$6:$C$1005,MATCH(B855&amp;"",'الحجوزات'!$A$6:$A$1005,0))&amp;"",""))</f>
        <v/>
      </c>
      <c r="G855" s="6">
        <f>IF(B855&amp;""="","",IF(ISNA(MATCH(B855&amp;"",'الحجوزات'!$A$6:$A$1005,0)),"رقم غير موجود",IF(NOT(ISNUMBER(A855)),"بدون تاريخ","")))</f>
        <v/>
      </c>
    </row>
    <row r="856">
      <c r="A856" s="13" t="n"/>
      <c r="B856" s="5" t="n"/>
      <c r="C856" s="17" t="n"/>
      <c r="D856" s="5" t="n"/>
      <c r="E856" s="5" t="n"/>
      <c r="F856" s="6">
        <f>IF(B856&amp;""="","",IFERROR(INDEX('الحجوزات'!$C$6:$C$1005,MATCH(B856&amp;"",'الحجوزات'!$A$6:$A$1005,0))&amp;"",""))</f>
        <v/>
      </c>
      <c r="G856" s="6">
        <f>IF(B856&amp;""="","",IF(ISNA(MATCH(B856&amp;"",'الحجوزات'!$A$6:$A$1005,0)),"رقم غير موجود",IF(NOT(ISNUMBER(A856)),"بدون تاريخ","")))</f>
        <v/>
      </c>
    </row>
    <row r="857">
      <c r="A857" s="13" t="n"/>
      <c r="B857" s="5" t="n"/>
      <c r="C857" s="17" t="n"/>
      <c r="D857" s="5" t="n"/>
      <c r="E857" s="5" t="n"/>
      <c r="F857" s="6">
        <f>IF(B857&amp;""="","",IFERROR(INDEX('الحجوزات'!$C$6:$C$1005,MATCH(B857&amp;"",'الحجوزات'!$A$6:$A$1005,0))&amp;"",""))</f>
        <v/>
      </c>
      <c r="G857" s="6">
        <f>IF(B857&amp;""="","",IF(ISNA(MATCH(B857&amp;"",'الحجوزات'!$A$6:$A$1005,0)),"رقم غير موجود",IF(NOT(ISNUMBER(A857)),"بدون تاريخ","")))</f>
        <v/>
      </c>
    </row>
    <row r="858">
      <c r="A858" s="13" t="n"/>
      <c r="B858" s="5" t="n"/>
      <c r="C858" s="17" t="n"/>
      <c r="D858" s="5" t="n"/>
      <c r="E858" s="5" t="n"/>
      <c r="F858" s="6">
        <f>IF(B858&amp;""="","",IFERROR(INDEX('الحجوزات'!$C$6:$C$1005,MATCH(B858&amp;"",'الحجوزات'!$A$6:$A$1005,0))&amp;"",""))</f>
        <v/>
      </c>
      <c r="G858" s="6">
        <f>IF(B858&amp;""="","",IF(ISNA(MATCH(B858&amp;"",'الحجوزات'!$A$6:$A$1005,0)),"رقم غير موجود",IF(NOT(ISNUMBER(A858)),"بدون تاريخ","")))</f>
        <v/>
      </c>
    </row>
    <row r="859">
      <c r="A859" s="13" t="n"/>
      <c r="B859" s="5" t="n"/>
      <c r="C859" s="17" t="n"/>
      <c r="D859" s="5" t="n"/>
      <c r="E859" s="5" t="n"/>
      <c r="F859" s="6">
        <f>IF(B859&amp;""="","",IFERROR(INDEX('الحجوزات'!$C$6:$C$1005,MATCH(B859&amp;"",'الحجوزات'!$A$6:$A$1005,0))&amp;"",""))</f>
        <v/>
      </c>
      <c r="G859" s="6">
        <f>IF(B859&amp;""="","",IF(ISNA(MATCH(B859&amp;"",'الحجوزات'!$A$6:$A$1005,0)),"رقم غير موجود",IF(NOT(ISNUMBER(A859)),"بدون تاريخ","")))</f>
        <v/>
      </c>
    </row>
    <row r="860">
      <c r="A860" s="13" t="n"/>
      <c r="B860" s="5" t="n"/>
      <c r="C860" s="17" t="n"/>
      <c r="D860" s="5" t="n"/>
      <c r="E860" s="5" t="n"/>
      <c r="F860" s="6">
        <f>IF(B860&amp;""="","",IFERROR(INDEX('الحجوزات'!$C$6:$C$1005,MATCH(B860&amp;"",'الحجوزات'!$A$6:$A$1005,0))&amp;"",""))</f>
        <v/>
      </c>
      <c r="G860" s="6">
        <f>IF(B860&amp;""="","",IF(ISNA(MATCH(B860&amp;"",'الحجوزات'!$A$6:$A$1005,0)),"رقم غير موجود",IF(NOT(ISNUMBER(A860)),"بدون تاريخ","")))</f>
        <v/>
      </c>
    </row>
    <row r="861">
      <c r="A861" s="13" t="n"/>
      <c r="B861" s="5" t="n"/>
      <c r="C861" s="17" t="n"/>
      <c r="D861" s="5" t="n"/>
      <c r="E861" s="5" t="n"/>
      <c r="F861" s="6">
        <f>IF(B861&amp;""="","",IFERROR(INDEX('الحجوزات'!$C$6:$C$1005,MATCH(B861&amp;"",'الحجوزات'!$A$6:$A$1005,0))&amp;"",""))</f>
        <v/>
      </c>
      <c r="G861" s="6">
        <f>IF(B861&amp;""="","",IF(ISNA(MATCH(B861&amp;"",'الحجوزات'!$A$6:$A$1005,0)),"رقم غير موجود",IF(NOT(ISNUMBER(A861)),"بدون تاريخ","")))</f>
        <v/>
      </c>
    </row>
    <row r="862">
      <c r="A862" s="13" t="n"/>
      <c r="B862" s="5" t="n"/>
      <c r="C862" s="17" t="n"/>
      <c r="D862" s="5" t="n"/>
      <c r="E862" s="5" t="n"/>
      <c r="F862" s="6">
        <f>IF(B862&amp;""="","",IFERROR(INDEX('الحجوزات'!$C$6:$C$1005,MATCH(B862&amp;"",'الحجوزات'!$A$6:$A$1005,0))&amp;"",""))</f>
        <v/>
      </c>
      <c r="G862" s="6">
        <f>IF(B862&amp;""="","",IF(ISNA(MATCH(B862&amp;"",'الحجوزات'!$A$6:$A$1005,0)),"رقم غير موجود",IF(NOT(ISNUMBER(A862)),"بدون تاريخ","")))</f>
        <v/>
      </c>
    </row>
    <row r="863">
      <c r="A863" s="13" t="n"/>
      <c r="B863" s="5" t="n"/>
      <c r="C863" s="17" t="n"/>
      <c r="D863" s="5" t="n"/>
      <c r="E863" s="5" t="n"/>
      <c r="F863" s="6">
        <f>IF(B863&amp;""="","",IFERROR(INDEX('الحجوزات'!$C$6:$C$1005,MATCH(B863&amp;"",'الحجوزات'!$A$6:$A$1005,0))&amp;"",""))</f>
        <v/>
      </c>
      <c r="G863" s="6">
        <f>IF(B863&amp;""="","",IF(ISNA(MATCH(B863&amp;"",'الحجوزات'!$A$6:$A$1005,0)),"رقم غير موجود",IF(NOT(ISNUMBER(A863)),"بدون تاريخ","")))</f>
        <v/>
      </c>
    </row>
    <row r="864">
      <c r="A864" s="13" t="n"/>
      <c r="B864" s="5" t="n"/>
      <c r="C864" s="17" t="n"/>
      <c r="D864" s="5" t="n"/>
      <c r="E864" s="5" t="n"/>
      <c r="F864" s="6">
        <f>IF(B864&amp;""="","",IFERROR(INDEX('الحجوزات'!$C$6:$C$1005,MATCH(B864&amp;"",'الحجوزات'!$A$6:$A$1005,0))&amp;"",""))</f>
        <v/>
      </c>
      <c r="G864" s="6">
        <f>IF(B864&amp;""="","",IF(ISNA(MATCH(B864&amp;"",'الحجوزات'!$A$6:$A$1005,0)),"رقم غير موجود",IF(NOT(ISNUMBER(A864)),"بدون تاريخ","")))</f>
        <v/>
      </c>
    </row>
    <row r="865">
      <c r="A865" s="13" t="n"/>
      <c r="B865" s="5" t="n"/>
      <c r="C865" s="17" t="n"/>
      <c r="D865" s="5" t="n"/>
      <c r="E865" s="5" t="n"/>
      <c r="F865" s="6">
        <f>IF(B865&amp;""="","",IFERROR(INDEX('الحجوزات'!$C$6:$C$1005,MATCH(B865&amp;"",'الحجوزات'!$A$6:$A$1005,0))&amp;"",""))</f>
        <v/>
      </c>
      <c r="G865" s="6">
        <f>IF(B865&amp;""="","",IF(ISNA(MATCH(B865&amp;"",'الحجوزات'!$A$6:$A$1005,0)),"رقم غير موجود",IF(NOT(ISNUMBER(A865)),"بدون تاريخ","")))</f>
        <v/>
      </c>
    </row>
    <row r="866">
      <c r="A866" s="13" t="n"/>
      <c r="B866" s="5" t="n"/>
      <c r="C866" s="17" t="n"/>
      <c r="D866" s="5" t="n"/>
      <c r="E866" s="5" t="n"/>
      <c r="F866" s="6">
        <f>IF(B866&amp;""="","",IFERROR(INDEX('الحجوزات'!$C$6:$C$1005,MATCH(B866&amp;"",'الحجوزات'!$A$6:$A$1005,0))&amp;"",""))</f>
        <v/>
      </c>
      <c r="G866" s="6">
        <f>IF(B866&amp;""="","",IF(ISNA(MATCH(B866&amp;"",'الحجوزات'!$A$6:$A$1005,0)),"رقم غير موجود",IF(NOT(ISNUMBER(A866)),"بدون تاريخ","")))</f>
        <v/>
      </c>
    </row>
    <row r="867">
      <c r="A867" s="13" t="n"/>
      <c r="B867" s="5" t="n"/>
      <c r="C867" s="17" t="n"/>
      <c r="D867" s="5" t="n"/>
      <c r="E867" s="5" t="n"/>
      <c r="F867" s="6">
        <f>IF(B867&amp;""="","",IFERROR(INDEX('الحجوزات'!$C$6:$C$1005,MATCH(B867&amp;"",'الحجوزات'!$A$6:$A$1005,0))&amp;"",""))</f>
        <v/>
      </c>
      <c r="G867" s="6">
        <f>IF(B867&amp;""="","",IF(ISNA(MATCH(B867&amp;"",'الحجوزات'!$A$6:$A$1005,0)),"رقم غير موجود",IF(NOT(ISNUMBER(A867)),"بدون تاريخ","")))</f>
        <v/>
      </c>
    </row>
    <row r="868">
      <c r="A868" s="13" t="n"/>
      <c r="B868" s="5" t="n"/>
      <c r="C868" s="17" t="n"/>
      <c r="D868" s="5" t="n"/>
      <c r="E868" s="5" t="n"/>
      <c r="F868" s="6">
        <f>IF(B868&amp;""="","",IFERROR(INDEX('الحجوزات'!$C$6:$C$1005,MATCH(B868&amp;"",'الحجوزات'!$A$6:$A$1005,0))&amp;"",""))</f>
        <v/>
      </c>
      <c r="G868" s="6">
        <f>IF(B868&amp;""="","",IF(ISNA(MATCH(B868&amp;"",'الحجوزات'!$A$6:$A$1005,0)),"رقم غير موجود",IF(NOT(ISNUMBER(A868)),"بدون تاريخ","")))</f>
        <v/>
      </c>
    </row>
    <row r="869">
      <c r="A869" s="13" t="n"/>
      <c r="B869" s="5" t="n"/>
      <c r="C869" s="17" t="n"/>
      <c r="D869" s="5" t="n"/>
      <c r="E869" s="5" t="n"/>
      <c r="F869" s="6">
        <f>IF(B869&amp;""="","",IFERROR(INDEX('الحجوزات'!$C$6:$C$1005,MATCH(B869&amp;"",'الحجوزات'!$A$6:$A$1005,0))&amp;"",""))</f>
        <v/>
      </c>
      <c r="G869" s="6">
        <f>IF(B869&amp;""="","",IF(ISNA(MATCH(B869&amp;"",'الحجوزات'!$A$6:$A$1005,0)),"رقم غير موجود",IF(NOT(ISNUMBER(A869)),"بدون تاريخ","")))</f>
        <v/>
      </c>
    </row>
    <row r="870">
      <c r="A870" s="13" t="n"/>
      <c r="B870" s="5" t="n"/>
      <c r="C870" s="17" t="n"/>
      <c r="D870" s="5" t="n"/>
      <c r="E870" s="5" t="n"/>
      <c r="F870" s="6">
        <f>IF(B870&amp;""="","",IFERROR(INDEX('الحجوزات'!$C$6:$C$1005,MATCH(B870&amp;"",'الحجوزات'!$A$6:$A$1005,0))&amp;"",""))</f>
        <v/>
      </c>
      <c r="G870" s="6">
        <f>IF(B870&amp;""="","",IF(ISNA(MATCH(B870&amp;"",'الحجوزات'!$A$6:$A$1005,0)),"رقم غير موجود",IF(NOT(ISNUMBER(A870)),"بدون تاريخ","")))</f>
        <v/>
      </c>
    </row>
    <row r="871">
      <c r="A871" s="13" t="n"/>
      <c r="B871" s="5" t="n"/>
      <c r="C871" s="17" t="n"/>
      <c r="D871" s="5" t="n"/>
      <c r="E871" s="5" t="n"/>
      <c r="F871" s="6">
        <f>IF(B871&amp;""="","",IFERROR(INDEX('الحجوزات'!$C$6:$C$1005,MATCH(B871&amp;"",'الحجوزات'!$A$6:$A$1005,0))&amp;"",""))</f>
        <v/>
      </c>
      <c r="G871" s="6">
        <f>IF(B871&amp;""="","",IF(ISNA(MATCH(B871&amp;"",'الحجوزات'!$A$6:$A$1005,0)),"رقم غير موجود",IF(NOT(ISNUMBER(A871)),"بدون تاريخ","")))</f>
        <v/>
      </c>
    </row>
    <row r="872">
      <c r="A872" s="13" t="n"/>
      <c r="B872" s="5" t="n"/>
      <c r="C872" s="17" t="n"/>
      <c r="D872" s="5" t="n"/>
      <c r="E872" s="5" t="n"/>
      <c r="F872" s="6">
        <f>IF(B872&amp;""="","",IFERROR(INDEX('الحجوزات'!$C$6:$C$1005,MATCH(B872&amp;"",'الحجوزات'!$A$6:$A$1005,0))&amp;"",""))</f>
        <v/>
      </c>
      <c r="G872" s="6">
        <f>IF(B872&amp;""="","",IF(ISNA(MATCH(B872&amp;"",'الحجوزات'!$A$6:$A$1005,0)),"رقم غير موجود",IF(NOT(ISNUMBER(A872)),"بدون تاريخ","")))</f>
        <v/>
      </c>
    </row>
    <row r="873">
      <c r="A873" s="13" t="n"/>
      <c r="B873" s="5" t="n"/>
      <c r="C873" s="17" t="n"/>
      <c r="D873" s="5" t="n"/>
      <c r="E873" s="5" t="n"/>
      <c r="F873" s="6">
        <f>IF(B873&amp;""="","",IFERROR(INDEX('الحجوزات'!$C$6:$C$1005,MATCH(B873&amp;"",'الحجوزات'!$A$6:$A$1005,0))&amp;"",""))</f>
        <v/>
      </c>
      <c r="G873" s="6">
        <f>IF(B873&amp;""="","",IF(ISNA(MATCH(B873&amp;"",'الحجوزات'!$A$6:$A$1005,0)),"رقم غير موجود",IF(NOT(ISNUMBER(A873)),"بدون تاريخ","")))</f>
        <v/>
      </c>
    </row>
    <row r="874">
      <c r="A874" s="13" t="n"/>
      <c r="B874" s="5" t="n"/>
      <c r="C874" s="17" t="n"/>
      <c r="D874" s="5" t="n"/>
      <c r="E874" s="5" t="n"/>
      <c r="F874" s="6">
        <f>IF(B874&amp;""="","",IFERROR(INDEX('الحجوزات'!$C$6:$C$1005,MATCH(B874&amp;"",'الحجوزات'!$A$6:$A$1005,0))&amp;"",""))</f>
        <v/>
      </c>
      <c r="G874" s="6">
        <f>IF(B874&amp;""="","",IF(ISNA(MATCH(B874&amp;"",'الحجوزات'!$A$6:$A$1005,0)),"رقم غير موجود",IF(NOT(ISNUMBER(A874)),"بدون تاريخ","")))</f>
        <v/>
      </c>
    </row>
    <row r="875">
      <c r="A875" s="13" t="n"/>
      <c r="B875" s="5" t="n"/>
      <c r="C875" s="17" t="n"/>
      <c r="D875" s="5" t="n"/>
      <c r="E875" s="5" t="n"/>
      <c r="F875" s="6">
        <f>IF(B875&amp;""="","",IFERROR(INDEX('الحجوزات'!$C$6:$C$1005,MATCH(B875&amp;"",'الحجوزات'!$A$6:$A$1005,0))&amp;"",""))</f>
        <v/>
      </c>
      <c r="G875" s="6">
        <f>IF(B875&amp;""="","",IF(ISNA(MATCH(B875&amp;"",'الحجوزات'!$A$6:$A$1005,0)),"رقم غير موجود",IF(NOT(ISNUMBER(A875)),"بدون تاريخ","")))</f>
        <v/>
      </c>
    </row>
    <row r="876">
      <c r="A876" s="13" t="n"/>
      <c r="B876" s="5" t="n"/>
      <c r="C876" s="17" t="n"/>
      <c r="D876" s="5" t="n"/>
      <c r="E876" s="5" t="n"/>
      <c r="F876" s="6">
        <f>IF(B876&amp;""="","",IFERROR(INDEX('الحجوزات'!$C$6:$C$1005,MATCH(B876&amp;"",'الحجوزات'!$A$6:$A$1005,0))&amp;"",""))</f>
        <v/>
      </c>
      <c r="G876" s="6">
        <f>IF(B876&amp;""="","",IF(ISNA(MATCH(B876&amp;"",'الحجوزات'!$A$6:$A$1005,0)),"رقم غير موجود",IF(NOT(ISNUMBER(A876)),"بدون تاريخ","")))</f>
        <v/>
      </c>
    </row>
    <row r="877">
      <c r="A877" s="13" t="n"/>
      <c r="B877" s="5" t="n"/>
      <c r="C877" s="17" t="n"/>
      <c r="D877" s="5" t="n"/>
      <c r="E877" s="5" t="n"/>
      <c r="F877" s="6">
        <f>IF(B877&amp;""="","",IFERROR(INDEX('الحجوزات'!$C$6:$C$1005,MATCH(B877&amp;"",'الحجوزات'!$A$6:$A$1005,0))&amp;"",""))</f>
        <v/>
      </c>
      <c r="G877" s="6">
        <f>IF(B877&amp;""="","",IF(ISNA(MATCH(B877&amp;"",'الحجوزات'!$A$6:$A$1005,0)),"رقم غير موجود",IF(NOT(ISNUMBER(A877)),"بدون تاريخ","")))</f>
        <v/>
      </c>
    </row>
    <row r="878">
      <c r="A878" s="13" t="n"/>
      <c r="B878" s="5" t="n"/>
      <c r="C878" s="17" t="n"/>
      <c r="D878" s="5" t="n"/>
      <c r="E878" s="5" t="n"/>
      <c r="F878" s="6">
        <f>IF(B878&amp;""="","",IFERROR(INDEX('الحجوزات'!$C$6:$C$1005,MATCH(B878&amp;"",'الحجوزات'!$A$6:$A$1005,0))&amp;"",""))</f>
        <v/>
      </c>
      <c r="G878" s="6">
        <f>IF(B878&amp;""="","",IF(ISNA(MATCH(B878&amp;"",'الحجوزات'!$A$6:$A$1005,0)),"رقم غير موجود",IF(NOT(ISNUMBER(A878)),"بدون تاريخ","")))</f>
        <v/>
      </c>
    </row>
    <row r="879">
      <c r="A879" s="13" t="n"/>
      <c r="B879" s="5" t="n"/>
      <c r="C879" s="17" t="n"/>
      <c r="D879" s="5" t="n"/>
      <c r="E879" s="5" t="n"/>
      <c r="F879" s="6">
        <f>IF(B879&amp;""="","",IFERROR(INDEX('الحجوزات'!$C$6:$C$1005,MATCH(B879&amp;"",'الحجوزات'!$A$6:$A$1005,0))&amp;"",""))</f>
        <v/>
      </c>
      <c r="G879" s="6">
        <f>IF(B879&amp;""="","",IF(ISNA(MATCH(B879&amp;"",'الحجوزات'!$A$6:$A$1005,0)),"رقم غير موجود",IF(NOT(ISNUMBER(A879)),"بدون تاريخ","")))</f>
        <v/>
      </c>
    </row>
    <row r="880">
      <c r="A880" s="13" t="n"/>
      <c r="B880" s="5" t="n"/>
      <c r="C880" s="17" t="n"/>
      <c r="D880" s="5" t="n"/>
      <c r="E880" s="5" t="n"/>
      <c r="F880" s="6">
        <f>IF(B880&amp;""="","",IFERROR(INDEX('الحجوزات'!$C$6:$C$1005,MATCH(B880&amp;"",'الحجوزات'!$A$6:$A$1005,0))&amp;"",""))</f>
        <v/>
      </c>
      <c r="G880" s="6">
        <f>IF(B880&amp;""="","",IF(ISNA(MATCH(B880&amp;"",'الحجوزات'!$A$6:$A$1005,0)),"رقم غير موجود",IF(NOT(ISNUMBER(A880)),"بدون تاريخ","")))</f>
        <v/>
      </c>
    </row>
    <row r="881">
      <c r="A881" s="13" t="n"/>
      <c r="B881" s="5" t="n"/>
      <c r="C881" s="17" t="n"/>
      <c r="D881" s="5" t="n"/>
      <c r="E881" s="5" t="n"/>
      <c r="F881" s="6">
        <f>IF(B881&amp;""="","",IFERROR(INDEX('الحجوزات'!$C$6:$C$1005,MATCH(B881&amp;"",'الحجوزات'!$A$6:$A$1005,0))&amp;"",""))</f>
        <v/>
      </c>
      <c r="G881" s="6">
        <f>IF(B881&amp;""="","",IF(ISNA(MATCH(B881&amp;"",'الحجوزات'!$A$6:$A$1005,0)),"رقم غير موجود",IF(NOT(ISNUMBER(A881)),"بدون تاريخ","")))</f>
        <v/>
      </c>
    </row>
    <row r="882">
      <c r="A882" s="13" t="n"/>
      <c r="B882" s="5" t="n"/>
      <c r="C882" s="17" t="n"/>
      <c r="D882" s="5" t="n"/>
      <c r="E882" s="5" t="n"/>
      <c r="F882" s="6">
        <f>IF(B882&amp;""="","",IFERROR(INDEX('الحجوزات'!$C$6:$C$1005,MATCH(B882&amp;"",'الحجوزات'!$A$6:$A$1005,0))&amp;"",""))</f>
        <v/>
      </c>
      <c r="G882" s="6">
        <f>IF(B882&amp;""="","",IF(ISNA(MATCH(B882&amp;"",'الحجوزات'!$A$6:$A$1005,0)),"رقم غير موجود",IF(NOT(ISNUMBER(A882)),"بدون تاريخ","")))</f>
        <v/>
      </c>
    </row>
    <row r="883">
      <c r="A883" s="13" t="n"/>
      <c r="B883" s="5" t="n"/>
      <c r="C883" s="17" t="n"/>
      <c r="D883" s="5" t="n"/>
      <c r="E883" s="5" t="n"/>
      <c r="F883" s="6">
        <f>IF(B883&amp;""="","",IFERROR(INDEX('الحجوزات'!$C$6:$C$1005,MATCH(B883&amp;"",'الحجوزات'!$A$6:$A$1005,0))&amp;"",""))</f>
        <v/>
      </c>
      <c r="G883" s="6">
        <f>IF(B883&amp;""="","",IF(ISNA(MATCH(B883&amp;"",'الحجوزات'!$A$6:$A$1005,0)),"رقم غير موجود",IF(NOT(ISNUMBER(A883)),"بدون تاريخ","")))</f>
        <v/>
      </c>
    </row>
    <row r="884">
      <c r="A884" s="13" t="n"/>
      <c r="B884" s="5" t="n"/>
      <c r="C884" s="17" t="n"/>
      <c r="D884" s="5" t="n"/>
      <c r="E884" s="5" t="n"/>
      <c r="F884" s="6">
        <f>IF(B884&amp;""="","",IFERROR(INDEX('الحجوزات'!$C$6:$C$1005,MATCH(B884&amp;"",'الحجوزات'!$A$6:$A$1005,0))&amp;"",""))</f>
        <v/>
      </c>
      <c r="G884" s="6">
        <f>IF(B884&amp;""="","",IF(ISNA(MATCH(B884&amp;"",'الحجوزات'!$A$6:$A$1005,0)),"رقم غير موجود",IF(NOT(ISNUMBER(A884)),"بدون تاريخ","")))</f>
        <v/>
      </c>
    </row>
    <row r="885">
      <c r="A885" s="13" t="n"/>
      <c r="B885" s="5" t="n"/>
      <c r="C885" s="17" t="n"/>
      <c r="D885" s="5" t="n"/>
      <c r="E885" s="5" t="n"/>
      <c r="F885" s="6">
        <f>IF(B885&amp;""="","",IFERROR(INDEX('الحجوزات'!$C$6:$C$1005,MATCH(B885&amp;"",'الحجوزات'!$A$6:$A$1005,0))&amp;"",""))</f>
        <v/>
      </c>
      <c r="G885" s="6">
        <f>IF(B885&amp;""="","",IF(ISNA(MATCH(B885&amp;"",'الحجوزات'!$A$6:$A$1005,0)),"رقم غير موجود",IF(NOT(ISNUMBER(A885)),"بدون تاريخ","")))</f>
        <v/>
      </c>
    </row>
    <row r="886">
      <c r="A886" s="13" t="n"/>
      <c r="B886" s="5" t="n"/>
      <c r="C886" s="17" t="n"/>
      <c r="D886" s="5" t="n"/>
      <c r="E886" s="5" t="n"/>
      <c r="F886" s="6">
        <f>IF(B886&amp;""="","",IFERROR(INDEX('الحجوزات'!$C$6:$C$1005,MATCH(B886&amp;"",'الحجوزات'!$A$6:$A$1005,0))&amp;"",""))</f>
        <v/>
      </c>
      <c r="G886" s="6">
        <f>IF(B886&amp;""="","",IF(ISNA(MATCH(B886&amp;"",'الحجوزات'!$A$6:$A$1005,0)),"رقم غير موجود",IF(NOT(ISNUMBER(A886)),"بدون تاريخ","")))</f>
        <v/>
      </c>
    </row>
    <row r="887">
      <c r="A887" s="13" t="n"/>
      <c r="B887" s="5" t="n"/>
      <c r="C887" s="17" t="n"/>
      <c r="D887" s="5" t="n"/>
      <c r="E887" s="5" t="n"/>
      <c r="F887" s="6">
        <f>IF(B887&amp;""="","",IFERROR(INDEX('الحجوزات'!$C$6:$C$1005,MATCH(B887&amp;"",'الحجوزات'!$A$6:$A$1005,0))&amp;"",""))</f>
        <v/>
      </c>
      <c r="G887" s="6">
        <f>IF(B887&amp;""="","",IF(ISNA(MATCH(B887&amp;"",'الحجوزات'!$A$6:$A$1005,0)),"رقم غير موجود",IF(NOT(ISNUMBER(A887)),"بدون تاريخ","")))</f>
        <v/>
      </c>
    </row>
    <row r="888">
      <c r="A888" s="13" t="n"/>
      <c r="B888" s="5" t="n"/>
      <c r="C888" s="17" t="n"/>
      <c r="D888" s="5" t="n"/>
      <c r="E888" s="5" t="n"/>
      <c r="F888" s="6">
        <f>IF(B888&amp;""="","",IFERROR(INDEX('الحجوزات'!$C$6:$C$1005,MATCH(B888&amp;"",'الحجوزات'!$A$6:$A$1005,0))&amp;"",""))</f>
        <v/>
      </c>
      <c r="G888" s="6">
        <f>IF(B888&amp;""="","",IF(ISNA(MATCH(B888&amp;"",'الحجوزات'!$A$6:$A$1005,0)),"رقم غير موجود",IF(NOT(ISNUMBER(A888)),"بدون تاريخ","")))</f>
        <v/>
      </c>
    </row>
    <row r="889">
      <c r="A889" s="13" t="n"/>
      <c r="B889" s="5" t="n"/>
      <c r="C889" s="17" t="n"/>
      <c r="D889" s="5" t="n"/>
      <c r="E889" s="5" t="n"/>
      <c r="F889" s="6">
        <f>IF(B889&amp;""="","",IFERROR(INDEX('الحجوزات'!$C$6:$C$1005,MATCH(B889&amp;"",'الحجوزات'!$A$6:$A$1005,0))&amp;"",""))</f>
        <v/>
      </c>
      <c r="G889" s="6">
        <f>IF(B889&amp;""="","",IF(ISNA(MATCH(B889&amp;"",'الحجوزات'!$A$6:$A$1005,0)),"رقم غير موجود",IF(NOT(ISNUMBER(A889)),"بدون تاريخ","")))</f>
        <v/>
      </c>
    </row>
    <row r="890">
      <c r="A890" s="13" t="n"/>
      <c r="B890" s="5" t="n"/>
      <c r="C890" s="17" t="n"/>
      <c r="D890" s="5" t="n"/>
      <c r="E890" s="5" t="n"/>
      <c r="F890" s="6">
        <f>IF(B890&amp;""="","",IFERROR(INDEX('الحجوزات'!$C$6:$C$1005,MATCH(B890&amp;"",'الحجوزات'!$A$6:$A$1005,0))&amp;"",""))</f>
        <v/>
      </c>
      <c r="G890" s="6">
        <f>IF(B890&amp;""="","",IF(ISNA(MATCH(B890&amp;"",'الحجوزات'!$A$6:$A$1005,0)),"رقم غير موجود",IF(NOT(ISNUMBER(A890)),"بدون تاريخ","")))</f>
        <v/>
      </c>
    </row>
    <row r="891">
      <c r="A891" s="13" t="n"/>
      <c r="B891" s="5" t="n"/>
      <c r="C891" s="17" t="n"/>
      <c r="D891" s="5" t="n"/>
      <c r="E891" s="5" t="n"/>
      <c r="F891" s="6">
        <f>IF(B891&amp;""="","",IFERROR(INDEX('الحجوزات'!$C$6:$C$1005,MATCH(B891&amp;"",'الحجوزات'!$A$6:$A$1005,0))&amp;"",""))</f>
        <v/>
      </c>
      <c r="G891" s="6">
        <f>IF(B891&amp;""="","",IF(ISNA(MATCH(B891&amp;"",'الحجوزات'!$A$6:$A$1005,0)),"رقم غير موجود",IF(NOT(ISNUMBER(A891)),"بدون تاريخ","")))</f>
        <v/>
      </c>
    </row>
    <row r="892">
      <c r="A892" s="13" t="n"/>
      <c r="B892" s="5" t="n"/>
      <c r="C892" s="17" t="n"/>
      <c r="D892" s="5" t="n"/>
      <c r="E892" s="5" t="n"/>
      <c r="F892" s="6">
        <f>IF(B892&amp;""="","",IFERROR(INDEX('الحجوزات'!$C$6:$C$1005,MATCH(B892&amp;"",'الحجوزات'!$A$6:$A$1005,0))&amp;"",""))</f>
        <v/>
      </c>
      <c r="G892" s="6">
        <f>IF(B892&amp;""="","",IF(ISNA(MATCH(B892&amp;"",'الحجوزات'!$A$6:$A$1005,0)),"رقم غير موجود",IF(NOT(ISNUMBER(A892)),"بدون تاريخ","")))</f>
        <v/>
      </c>
    </row>
    <row r="893">
      <c r="A893" s="13" t="n"/>
      <c r="B893" s="5" t="n"/>
      <c r="C893" s="17" t="n"/>
      <c r="D893" s="5" t="n"/>
      <c r="E893" s="5" t="n"/>
      <c r="F893" s="6">
        <f>IF(B893&amp;""="","",IFERROR(INDEX('الحجوزات'!$C$6:$C$1005,MATCH(B893&amp;"",'الحجوزات'!$A$6:$A$1005,0))&amp;"",""))</f>
        <v/>
      </c>
      <c r="G893" s="6">
        <f>IF(B893&amp;""="","",IF(ISNA(MATCH(B893&amp;"",'الحجوزات'!$A$6:$A$1005,0)),"رقم غير موجود",IF(NOT(ISNUMBER(A893)),"بدون تاريخ","")))</f>
        <v/>
      </c>
    </row>
    <row r="894">
      <c r="A894" s="13" t="n"/>
      <c r="B894" s="5" t="n"/>
      <c r="C894" s="17" t="n"/>
      <c r="D894" s="5" t="n"/>
      <c r="E894" s="5" t="n"/>
      <c r="F894" s="6">
        <f>IF(B894&amp;""="","",IFERROR(INDEX('الحجوزات'!$C$6:$C$1005,MATCH(B894&amp;"",'الحجوزات'!$A$6:$A$1005,0))&amp;"",""))</f>
        <v/>
      </c>
      <c r="G894" s="6">
        <f>IF(B894&amp;""="","",IF(ISNA(MATCH(B894&amp;"",'الحجوزات'!$A$6:$A$1005,0)),"رقم غير موجود",IF(NOT(ISNUMBER(A894)),"بدون تاريخ","")))</f>
        <v/>
      </c>
    </row>
    <row r="895">
      <c r="A895" s="13" t="n"/>
      <c r="B895" s="5" t="n"/>
      <c r="C895" s="17" t="n"/>
      <c r="D895" s="5" t="n"/>
      <c r="E895" s="5" t="n"/>
      <c r="F895" s="6">
        <f>IF(B895&amp;""="","",IFERROR(INDEX('الحجوزات'!$C$6:$C$1005,MATCH(B895&amp;"",'الحجوزات'!$A$6:$A$1005,0))&amp;"",""))</f>
        <v/>
      </c>
      <c r="G895" s="6">
        <f>IF(B895&amp;""="","",IF(ISNA(MATCH(B895&amp;"",'الحجوزات'!$A$6:$A$1005,0)),"رقم غير موجود",IF(NOT(ISNUMBER(A895)),"بدون تاريخ","")))</f>
        <v/>
      </c>
    </row>
    <row r="896">
      <c r="A896" s="13" t="n"/>
      <c r="B896" s="5" t="n"/>
      <c r="C896" s="17" t="n"/>
      <c r="D896" s="5" t="n"/>
      <c r="E896" s="5" t="n"/>
      <c r="F896" s="6">
        <f>IF(B896&amp;""="","",IFERROR(INDEX('الحجوزات'!$C$6:$C$1005,MATCH(B896&amp;"",'الحجوزات'!$A$6:$A$1005,0))&amp;"",""))</f>
        <v/>
      </c>
      <c r="G896" s="6">
        <f>IF(B896&amp;""="","",IF(ISNA(MATCH(B896&amp;"",'الحجوزات'!$A$6:$A$1005,0)),"رقم غير موجود",IF(NOT(ISNUMBER(A896)),"بدون تاريخ","")))</f>
        <v/>
      </c>
    </row>
    <row r="897">
      <c r="A897" s="13" t="n"/>
      <c r="B897" s="5" t="n"/>
      <c r="C897" s="17" t="n"/>
      <c r="D897" s="5" t="n"/>
      <c r="E897" s="5" t="n"/>
      <c r="F897" s="6">
        <f>IF(B897&amp;""="","",IFERROR(INDEX('الحجوزات'!$C$6:$C$1005,MATCH(B897&amp;"",'الحجوزات'!$A$6:$A$1005,0))&amp;"",""))</f>
        <v/>
      </c>
      <c r="G897" s="6">
        <f>IF(B897&amp;""="","",IF(ISNA(MATCH(B897&amp;"",'الحجوزات'!$A$6:$A$1005,0)),"رقم غير موجود",IF(NOT(ISNUMBER(A897)),"بدون تاريخ","")))</f>
        <v/>
      </c>
    </row>
    <row r="898">
      <c r="A898" s="13" t="n"/>
      <c r="B898" s="5" t="n"/>
      <c r="C898" s="17" t="n"/>
      <c r="D898" s="5" t="n"/>
      <c r="E898" s="5" t="n"/>
      <c r="F898" s="6">
        <f>IF(B898&amp;""="","",IFERROR(INDEX('الحجوزات'!$C$6:$C$1005,MATCH(B898&amp;"",'الحجوزات'!$A$6:$A$1005,0))&amp;"",""))</f>
        <v/>
      </c>
      <c r="G898" s="6">
        <f>IF(B898&amp;""="","",IF(ISNA(MATCH(B898&amp;"",'الحجوزات'!$A$6:$A$1005,0)),"رقم غير موجود",IF(NOT(ISNUMBER(A898)),"بدون تاريخ","")))</f>
        <v/>
      </c>
    </row>
    <row r="899">
      <c r="A899" s="13" t="n"/>
      <c r="B899" s="5" t="n"/>
      <c r="C899" s="17" t="n"/>
      <c r="D899" s="5" t="n"/>
      <c r="E899" s="5" t="n"/>
      <c r="F899" s="6">
        <f>IF(B899&amp;""="","",IFERROR(INDEX('الحجوزات'!$C$6:$C$1005,MATCH(B899&amp;"",'الحجوزات'!$A$6:$A$1005,0))&amp;"",""))</f>
        <v/>
      </c>
      <c r="G899" s="6">
        <f>IF(B899&amp;""="","",IF(ISNA(MATCH(B899&amp;"",'الحجوزات'!$A$6:$A$1005,0)),"رقم غير موجود",IF(NOT(ISNUMBER(A899)),"بدون تاريخ","")))</f>
        <v/>
      </c>
    </row>
    <row r="900">
      <c r="A900" s="13" t="n"/>
      <c r="B900" s="5" t="n"/>
      <c r="C900" s="17" t="n"/>
      <c r="D900" s="5" t="n"/>
      <c r="E900" s="5" t="n"/>
      <c r="F900" s="6">
        <f>IF(B900&amp;""="","",IFERROR(INDEX('الحجوزات'!$C$6:$C$1005,MATCH(B900&amp;"",'الحجوزات'!$A$6:$A$1005,0))&amp;"",""))</f>
        <v/>
      </c>
      <c r="G900" s="6">
        <f>IF(B900&amp;""="","",IF(ISNA(MATCH(B900&amp;"",'الحجوزات'!$A$6:$A$1005,0)),"رقم غير موجود",IF(NOT(ISNUMBER(A900)),"بدون تاريخ","")))</f>
        <v/>
      </c>
    </row>
    <row r="901">
      <c r="A901" s="13" t="n"/>
      <c r="B901" s="5" t="n"/>
      <c r="C901" s="17" t="n"/>
      <c r="D901" s="5" t="n"/>
      <c r="E901" s="5" t="n"/>
      <c r="F901" s="6">
        <f>IF(B901&amp;""="","",IFERROR(INDEX('الحجوزات'!$C$6:$C$1005,MATCH(B901&amp;"",'الحجوزات'!$A$6:$A$1005,0))&amp;"",""))</f>
        <v/>
      </c>
      <c r="G901" s="6">
        <f>IF(B901&amp;""="","",IF(ISNA(MATCH(B901&amp;"",'الحجوزات'!$A$6:$A$1005,0)),"رقم غير موجود",IF(NOT(ISNUMBER(A901)),"بدون تاريخ","")))</f>
        <v/>
      </c>
    </row>
    <row r="902">
      <c r="A902" s="13" t="n"/>
      <c r="B902" s="5" t="n"/>
      <c r="C902" s="17" t="n"/>
      <c r="D902" s="5" t="n"/>
      <c r="E902" s="5" t="n"/>
      <c r="F902" s="6">
        <f>IF(B902&amp;""="","",IFERROR(INDEX('الحجوزات'!$C$6:$C$1005,MATCH(B902&amp;"",'الحجوزات'!$A$6:$A$1005,0))&amp;"",""))</f>
        <v/>
      </c>
      <c r="G902" s="6">
        <f>IF(B902&amp;""="","",IF(ISNA(MATCH(B902&amp;"",'الحجوزات'!$A$6:$A$1005,0)),"رقم غير موجود",IF(NOT(ISNUMBER(A902)),"بدون تاريخ","")))</f>
        <v/>
      </c>
    </row>
    <row r="903">
      <c r="A903" s="13" t="n"/>
      <c r="B903" s="5" t="n"/>
      <c r="C903" s="17" t="n"/>
      <c r="D903" s="5" t="n"/>
      <c r="E903" s="5" t="n"/>
      <c r="F903" s="6">
        <f>IF(B903&amp;""="","",IFERROR(INDEX('الحجوزات'!$C$6:$C$1005,MATCH(B903&amp;"",'الحجوزات'!$A$6:$A$1005,0))&amp;"",""))</f>
        <v/>
      </c>
      <c r="G903" s="6">
        <f>IF(B903&amp;""="","",IF(ISNA(MATCH(B903&amp;"",'الحجوزات'!$A$6:$A$1005,0)),"رقم غير موجود",IF(NOT(ISNUMBER(A903)),"بدون تاريخ","")))</f>
        <v/>
      </c>
    </row>
    <row r="904">
      <c r="A904" s="13" t="n"/>
      <c r="B904" s="5" t="n"/>
      <c r="C904" s="17" t="n"/>
      <c r="D904" s="5" t="n"/>
      <c r="E904" s="5" t="n"/>
      <c r="F904" s="6">
        <f>IF(B904&amp;""="","",IFERROR(INDEX('الحجوزات'!$C$6:$C$1005,MATCH(B904&amp;"",'الحجوزات'!$A$6:$A$1005,0))&amp;"",""))</f>
        <v/>
      </c>
      <c r="G904" s="6">
        <f>IF(B904&amp;""="","",IF(ISNA(MATCH(B904&amp;"",'الحجوزات'!$A$6:$A$1005,0)),"رقم غير موجود",IF(NOT(ISNUMBER(A904)),"بدون تاريخ","")))</f>
        <v/>
      </c>
    </row>
    <row r="905">
      <c r="A905" s="13" t="n"/>
      <c r="B905" s="5" t="n"/>
      <c r="C905" s="17" t="n"/>
      <c r="D905" s="5" t="n"/>
      <c r="E905" s="5" t="n"/>
      <c r="F905" s="6">
        <f>IF(B905&amp;""="","",IFERROR(INDEX('الحجوزات'!$C$6:$C$1005,MATCH(B905&amp;"",'الحجوزات'!$A$6:$A$1005,0))&amp;"",""))</f>
        <v/>
      </c>
      <c r="G905" s="6">
        <f>IF(B905&amp;""="","",IF(ISNA(MATCH(B905&amp;"",'الحجوزات'!$A$6:$A$1005,0)),"رقم غير موجود",IF(NOT(ISNUMBER(A905)),"بدون تاريخ","")))</f>
        <v/>
      </c>
    </row>
    <row r="906">
      <c r="A906" s="13" t="n"/>
      <c r="B906" s="5" t="n"/>
      <c r="C906" s="17" t="n"/>
      <c r="D906" s="5" t="n"/>
      <c r="E906" s="5" t="n"/>
      <c r="F906" s="6">
        <f>IF(B906&amp;""="","",IFERROR(INDEX('الحجوزات'!$C$6:$C$1005,MATCH(B906&amp;"",'الحجوزات'!$A$6:$A$1005,0))&amp;"",""))</f>
        <v/>
      </c>
      <c r="G906" s="6">
        <f>IF(B906&amp;""="","",IF(ISNA(MATCH(B906&amp;"",'الحجوزات'!$A$6:$A$1005,0)),"رقم غير موجود",IF(NOT(ISNUMBER(A906)),"بدون تاريخ","")))</f>
        <v/>
      </c>
    </row>
    <row r="907">
      <c r="A907" s="13" t="n"/>
      <c r="B907" s="5" t="n"/>
      <c r="C907" s="17" t="n"/>
      <c r="D907" s="5" t="n"/>
      <c r="E907" s="5" t="n"/>
      <c r="F907" s="6">
        <f>IF(B907&amp;""="","",IFERROR(INDEX('الحجوزات'!$C$6:$C$1005,MATCH(B907&amp;"",'الحجوزات'!$A$6:$A$1005,0))&amp;"",""))</f>
        <v/>
      </c>
      <c r="G907" s="6">
        <f>IF(B907&amp;""="","",IF(ISNA(MATCH(B907&amp;"",'الحجوزات'!$A$6:$A$1005,0)),"رقم غير موجود",IF(NOT(ISNUMBER(A907)),"بدون تاريخ","")))</f>
        <v/>
      </c>
    </row>
    <row r="908">
      <c r="A908" s="13" t="n"/>
      <c r="B908" s="5" t="n"/>
      <c r="C908" s="17" t="n"/>
      <c r="D908" s="5" t="n"/>
      <c r="E908" s="5" t="n"/>
      <c r="F908" s="6">
        <f>IF(B908&amp;""="","",IFERROR(INDEX('الحجوزات'!$C$6:$C$1005,MATCH(B908&amp;"",'الحجوزات'!$A$6:$A$1005,0))&amp;"",""))</f>
        <v/>
      </c>
      <c r="G908" s="6">
        <f>IF(B908&amp;""="","",IF(ISNA(MATCH(B908&amp;"",'الحجوزات'!$A$6:$A$1005,0)),"رقم غير موجود",IF(NOT(ISNUMBER(A908)),"بدون تاريخ","")))</f>
        <v/>
      </c>
    </row>
    <row r="909">
      <c r="A909" s="13" t="n"/>
      <c r="B909" s="5" t="n"/>
      <c r="C909" s="17" t="n"/>
      <c r="D909" s="5" t="n"/>
      <c r="E909" s="5" t="n"/>
      <c r="F909" s="6">
        <f>IF(B909&amp;""="","",IFERROR(INDEX('الحجوزات'!$C$6:$C$1005,MATCH(B909&amp;"",'الحجوزات'!$A$6:$A$1005,0))&amp;"",""))</f>
        <v/>
      </c>
      <c r="G909" s="6">
        <f>IF(B909&amp;""="","",IF(ISNA(MATCH(B909&amp;"",'الحجوزات'!$A$6:$A$1005,0)),"رقم غير موجود",IF(NOT(ISNUMBER(A909)),"بدون تاريخ","")))</f>
        <v/>
      </c>
    </row>
    <row r="910">
      <c r="A910" s="13" t="n"/>
      <c r="B910" s="5" t="n"/>
      <c r="C910" s="17" t="n"/>
      <c r="D910" s="5" t="n"/>
      <c r="E910" s="5" t="n"/>
      <c r="F910" s="6">
        <f>IF(B910&amp;""="","",IFERROR(INDEX('الحجوزات'!$C$6:$C$1005,MATCH(B910&amp;"",'الحجوزات'!$A$6:$A$1005,0))&amp;"",""))</f>
        <v/>
      </c>
      <c r="G910" s="6">
        <f>IF(B910&amp;""="","",IF(ISNA(MATCH(B910&amp;"",'الحجوزات'!$A$6:$A$1005,0)),"رقم غير موجود",IF(NOT(ISNUMBER(A910)),"بدون تاريخ","")))</f>
        <v/>
      </c>
    </row>
    <row r="911">
      <c r="A911" s="13" t="n"/>
      <c r="B911" s="5" t="n"/>
      <c r="C911" s="17" t="n"/>
      <c r="D911" s="5" t="n"/>
      <c r="E911" s="5" t="n"/>
      <c r="F911" s="6">
        <f>IF(B911&amp;""="","",IFERROR(INDEX('الحجوزات'!$C$6:$C$1005,MATCH(B911&amp;"",'الحجوزات'!$A$6:$A$1005,0))&amp;"",""))</f>
        <v/>
      </c>
      <c r="G911" s="6">
        <f>IF(B911&amp;""="","",IF(ISNA(MATCH(B911&amp;"",'الحجوزات'!$A$6:$A$1005,0)),"رقم غير موجود",IF(NOT(ISNUMBER(A911)),"بدون تاريخ","")))</f>
        <v/>
      </c>
    </row>
    <row r="912">
      <c r="A912" s="13" t="n"/>
      <c r="B912" s="5" t="n"/>
      <c r="C912" s="17" t="n"/>
      <c r="D912" s="5" t="n"/>
      <c r="E912" s="5" t="n"/>
      <c r="F912" s="6">
        <f>IF(B912&amp;""="","",IFERROR(INDEX('الحجوزات'!$C$6:$C$1005,MATCH(B912&amp;"",'الحجوزات'!$A$6:$A$1005,0))&amp;"",""))</f>
        <v/>
      </c>
      <c r="G912" s="6">
        <f>IF(B912&amp;""="","",IF(ISNA(MATCH(B912&amp;"",'الحجوزات'!$A$6:$A$1005,0)),"رقم غير موجود",IF(NOT(ISNUMBER(A912)),"بدون تاريخ","")))</f>
        <v/>
      </c>
    </row>
    <row r="913">
      <c r="A913" s="13" t="n"/>
      <c r="B913" s="5" t="n"/>
      <c r="C913" s="17" t="n"/>
      <c r="D913" s="5" t="n"/>
      <c r="E913" s="5" t="n"/>
      <c r="F913" s="6">
        <f>IF(B913&amp;""="","",IFERROR(INDEX('الحجوزات'!$C$6:$C$1005,MATCH(B913&amp;"",'الحجوزات'!$A$6:$A$1005,0))&amp;"",""))</f>
        <v/>
      </c>
      <c r="G913" s="6">
        <f>IF(B913&amp;""="","",IF(ISNA(MATCH(B913&amp;"",'الحجوزات'!$A$6:$A$1005,0)),"رقم غير موجود",IF(NOT(ISNUMBER(A913)),"بدون تاريخ","")))</f>
        <v/>
      </c>
    </row>
    <row r="914">
      <c r="A914" s="13" t="n"/>
      <c r="B914" s="5" t="n"/>
      <c r="C914" s="17" t="n"/>
      <c r="D914" s="5" t="n"/>
      <c r="E914" s="5" t="n"/>
      <c r="F914" s="6">
        <f>IF(B914&amp;""="","",IFERROR(INDEX('الحجوزات'!$C$6:$C$1005,MATCH(B914&amp;"",'الحجوزات'!$A$6:$A$1005,0))&amp;"",""))</f>
        <v/>
      </c>
      <c r="G914" s="6">
        <f>IF(B914&amp;""="","",IF(ISNA(MATCH(B914&amp;"",'الحجوزات'!$A$6:$A$1005,0)),"رقم غير موجود",IF(NOT(ISNUMBER(A914)),"بدون تاريخ","")))</f>
        <v/>
      </c>
    </row>
    <row r="915">
      <c r="A915" s="13" t="n"/>
      <c r="B915" s="5" t="n"/>
      <c r="C915" s="17" t="n"/>
      <c r="D915" s="5" t="n"/>
      <c r="E915" s="5" t="n"/>
      <c r="F915" s="6">
        <f>IF(B915&amp;""="","",IFERROR(INDEX('الحجوزات'!$C$6:$C$1005,MATCH(B915&amp;"",'الحجوزات'!$A$6:$A$1005,0))&amp;"",""))</f>
        <v/>
      </c>
      <c r="G915" s="6">
        <f>IF(B915&amp;""="","",IF(ISNA(MATCH(B915&amp;"",'الحجوزات'!$A$6:$A$1005,0)),"رقم غير موجود",IF(NOT(ISNUMBER(A915)),"بدون تاريخ","")))</f>
        <v/>
      </c>
    </row>
    <row r="916">
      <c r="A916" s="13" t="n"/>
      <c r="B916" s="5" t="n"/>
      <c r="C916" s="17" t="n"/>
      <c r="D916" s="5" t="n"/>
      <c r="E916" s="5" t="n"/>
      <c r="F916" s="6">
        <f>IF(B916&amp;""="","",IFERROR(INDEX('الحجوزات'!$C$6:$C$1005,MATCH(B916&amp;"",'الحجوزات'!$A$6:$A$1005,0))&amp;"",""))</f>
        <v/>
      </c>
      <c r="G916" s="6">
        <f>IF(B916&amp;""="","",IF(ISNA(MATCH(B916&amp;"",'الحجوزات'!$A$6:$A$1005,0)),"رقم غير موجود",IF(NOT(ISNUMBER(A916)),"بدون تاريخ","")))</f>
        <v/>
      </c>
    </row>
    <row r="917">
      <c r="A917" s="13" t="n"/>
      <c r="B917" s="5" t="n"/>
      <c r="C917" s="17" t="n"/>
      <c r="D917" s="5" t="n"/>
      <c r="E917" s="5" t="n"/>
      <c r="F917" s="6">
        <f>IF(B917&amp;""="","",IFERROR(INDEX('الحجوزات'!$C$6:$C$1005,MATCH(B917&amp;"",'الحجوزات'!$A$6:$A$1005,0))&amp;"",""))</f>
        <v/>
      </c>
      <c r="G917" s="6">
        <f>IF(B917&amp;""="","",IF(ISNA(MATCH(B917&amp;"",'الحجوزات'!$A$6:$A$1005,0)),"رقم غير موجود",IF(NOT(ISNUMBER(A917)),"بدون تاريخ","")))</f>
        <v/>
      </c>
    </row>
    <row r="918">
      <c r="A918" s="13" t="n"/>
      <c r="B918" s="5" t="n"/>
      <c r="C918" s="17" t="n"/>
      <c r="D918" s="5" t="n"/>
      <c r="E918" s="5" t="n"/>
      <c r="F918" s="6">
        <f>IF(B918&amp;""="","",IFERROR(INDEX('الحجوزات'!$C$6:$C$1005,MATCH(B918&amp;"",'الحجوزات'!$A$6:$A$1005,0))&amp;"",""))</f>
        <v/>
      </c>
      <c r="G918" s="6">
        <f>IF(B918&amp;""="","",IF(ISNA(MATCH(B918&amp;"",'الحجوزات'!$A$6:$A$1005,0)),"رقم غير موجود",IF(NOT(ISNUMBER(A918)),"بدون تاريخ","")))</f>
        <v/>
      </c>
    </row>
    <row r="919">
      <c r="A919" s="13" t="n"/>
      <c r="B919" s="5" t="n"/>
      <c r="C919" s="17" t="n"/>
      <c r="D919" s="5" t="n"/>
      <c r="E919" s="5" t="n"/>
      <c r="F919" s="6">
        <f>IF(B919&amp;""="","",IFERROR(INDEX('الحجوزات'!$C$6:$C$1005,MATCH(B919&amp;"",'الحجوزات'!$A$6:$A$1005,0))&amp;"",""))</f>
        <v/>
      </c>
      <c r="G919" s="6">
        <f>IF(B919&amp;""="","",IF(ISNA(MATCH(B919&amp;"",'الحجوزات'!$A$6:$A$1005,0)),"رقم غير موجود",IF(NOT(ISNUMBER(A919)),"بدون تاريخ","")))</f>
        <v/>
      </c>
    </row>
    <row r="920">
      <c r="A920" s="13" t="n"/>
      <c r="B920" s="5" t="n"/>
      <c r="C920" s="17" t="n"/>
      <c r="D920" s="5" t="n"/>
      <c r="E920" s="5" t="n"/>
      <c r="F920" s="6">
        <f>IF(B920&amp;""="","",IFERROR(INDEX('الحجوزات'!$C$6:$C$1005,MATCH(B920&amp;"",'الحجوزات'!$A$6:$A$1005,0))&amp;"",""))</f>
        <v/>
      </c>
      <c r="G920" s="6">
        <f>IF(B920&amp;""="","",IF(ISNA(MATCH(B920&amp;"",'الحجوزات'!$A$6:$A$1005,0)),"رقم غير موجود",IF(NOT(ISNUMBER(A920)),"بدون تاريخ","")))</f>
        <v/>
      </c>
    </row>
    <row r="921">
      <c r="A921" s="13" t="n"/>
      <c r="B921" s="5" t="n"/>
      <c r="C921" s="17" t="n"/>
      <c r="D921" s="5" t="n"/>
      <c r="E921" s="5" t="n"/>
      <c r="F921" s="6">
        <f>IF(B921&amp;""="","",IFERROR(INDEX('الحجوزات'!$C$6:$C$1005,MATCH(B921&amp;"",'الحجوزات'!$A$6:$A$1005,0))&amp;"",""))</f>
        <v/>
      </c>
      <c r="G921" s="6">
        <f>IF(B921&amp;""="","",IF(ISNA(MATCH(B921&amp;"",'الحجوزات'!$A$6:$A$1005,0)),"رقم غير موجود",IF(NOT(ISNUMBER(A921)),"بدون تاريخ","")))</f>
        <v/>
      </c>
    </row>
    <row r="922">
      <c r="A922" s="13" t="n"/>
      <c r="B922" s="5" t="n"/>
      <c r="C922" s="17" t="n"/>
      <c r="D922" s="5" t="n"/>
      <c r="E922" s="5" t="n"/>
      <c r="F922" s="6">
        <f>IF(B922&amp;""="","",IFERROR(INDEX('الحجوزات'!$C$6:$C$1005,MATCH(B922&amp;"",'الحجوزات'!$A$6:$A$1005,0))&amp;"",""))</f>
        <v/>
      </c>
      <c r="G922" s="6">
        <f>IF(B922&amp;""="","",IF(ISNA(MATCH(B922&amp;"",'الحجوزات'!$A$6:$A$1005,0)),"رقم غير موجود",IF(NOT(ISNUMBER(A922)),"بدون تاريخ","")))</f>
        <v/>
      </c>
    </row>
    <row r="923">
      <c r="A923" s="13" t="n"/>
      <c r="B923" s="5" t="n"/>
      <c r="C923" s="17" t="n"/>
      <c r="D923" s="5" t="n"/>
      <c r="E923" s="5" t="n"/>
      <c r="F923" s="6">
        <f>IF(B923&amp;""="","",IFERROR(INDEX('الحجوزات'!$C$6:$C$1005,MATCH(B923&amp;"",'الحجوزات'!$A$6:$A$1005,0))&amp;"",""))</f>
        <v/>
      </c>
      <c r="G923" s="6">
        <f>IF(B923&amp;""="","",IF(ISNA(MATCH(B923&amp;"",'الحجوزات'!$A$6:$A$1005,0)),"رقم غير موجود",IF(NOT(ISNUMBER(A923)),"بدون تاريخ","")))</f>
        <v/>
      </c>
    </row>
    <row r="924">
      <c r="A924" s="13" t="n"/>
      <c r="B924" s="5" t="n"/>
      <c r="C924" s="17" t="n"/>
      <c r="D924" s="5" t="n"/>
      <c r="E924" s="5" t="n"/>
      <c r="F924" s="6">
        <f>IF(B924&amp;""="","",IFERROR(INDEX('الحجوزات'!$C$6:$C$1005,MATCH(B924&amp;"",'الحجوزات'!$A$6:$A$1005,0))&amp;"",""))</f>
        <v/>
      </c>
      <c r="G924" s="6">
        <f>IF(B924&amp;""="","",IF(ISNA(MATCH(B924&amp;"",'الحجوزات'!$A$6:$A$1005,0)),"رقم غير موجود",IF(NOT(ISNUMBER(A924)),"بدون تاريخ","")))</f>
        <v/>
      </c>
    </row>
    <row r="925">
      <c r="A925" s="13" t="n"/>
      <c r="B925" s="5" t="n"/>
      <c r="C925" s="17" t="n"/>
      <c r="D925" s="5" t="n"/>
      <c r="E925" s="5" t="n"/>
      <c r="F925" s="6">
        <f>IF(B925&amp;""="","",IFERROR(INDEX('الحجوزات'!$C$6:$C$1005,MATCH(B925&amp;"",'الحجوزات'!$A$6:$A$1005,0))&amp;"",""))</f>
        <v/>
      </c>
      <c r="G925" s="6">
        <f>IF(B925&amp;""="","",IF(ISNA(MATCH(B925&amp;"",'الحجوزات'!$A$6:$A$1005,0)),"رقم غير موجود",IF(NOT(ISNUMBER(A925)),"بدون تاريخ","")))</f>
        <v/>
      </c>
    </row>
    <row r="926">
      <c r="A926" s="13" t="n"/>
      <c r="B926" s="5" t="n"/>
      <c r="C926" s="17" t="n"/>
      <c r="D926" s="5" t="n"/>
      <c r="E926" s="5" t="n"/>
      <c r="F926" s="6">
        <f>IF(B926&amp;""="","",IFERROR(INDEX('الحجوزات'!$C$6:$C$1005,MATCH(B926&amp;"",'الحجوزات'!$A$6:$A$1005,0))&amp;"",""))</f>
        <v/>
      </c>
      <c r="G926" s="6">
        <f>IF(B926&amp;""="","",IF(ISNA(MATCH(B926&amp;"",'الحجوزات'!$A$6:$A$1005,0)),"رقم غير موجود",IF(NOT(ISNUMBER(A926)),"بدون تاريخ","")))</f>
        <v/>
      </c>
    </row>
    <row r="927">
      <c r="A927" s="13" t="n"/>
      <c r="B927" s="5" t="n"/>
      <c r="C927" s="17" t="n"/>
      <c r="D927" s="5" t="n"/>
      <c r="E927" s="5" t="n"/>
      <c r="F927" s="6">
        <f>IF(B927&amp;""="","",IFERROR(INDEX('الحجوزات'!$C$6:$C$1005,MATCH(B927&amp;"",'الحجوزات'!$A$6:$A$1005,0))&amp;"",""))</f>
        <v/>
      </c>
      <c r="G927" s="6">
        <f>IF(B927&amp;""="","",IF(ISNA(MATCH(B927&amp;"",'الحجوزات'!$A$6:$A$1005,0)),"رقم غير موجود",IF(NOT(ISNUMBER(A927)),"بدون تاريخ","")))</f>
        <v/>
      </c>
    </row>
    <row r="928">
      <c r="A928" s="13" t="n"/>
      <c r="B928" s="5" t="n"/>
      <c r="C928" s="17" t="n"/>
      <c r="D928" s="5" t="n"/>
      <c r="E928" s="5" t="n"/>
      <c r="F928" s="6">
        <f>IF(B928&amp;""="","",IFERROR(INDEX('الحجوزات'!$C$6:$C$1005,MATCH(B928&amp;"",'الحجوزات'!$A$6:$A$1005,0))&amp;"",""))</f>
        <v/>
      </c>
      <c r="G928" s="6">
        <f>IF(B928&amp;""="","",IF(ISNA(MATCH(B928&amp;"",'الحجوزات'!$A$6:$A$1005,0)),"رقم غير موجود",IF(NOT(ISNUMBER(A928)),"بدون تاريخ","")))</f>
        <v/>
      </c>
    </row>
    <row r="929">
      <c r="A929" s="13" t="n"/>
      <c r="B929" s="5" t="n"/>
      <c r="C929" s="17" t="n"/>
      <c r="D929" s="5" t="n"/>
      <c r="E929" s="5" t="n"/>
      <c r="F929" s="6">
        <f>IF(B929&amp;""="","",IFERROR(INDEX('الحجوزات'!$C$6:$C$1005,MATCH(B929&amp;"",'الحجوزات'!$A$6:$A$1005,0))&amp;"",""))</f>
        <v/>
      </c>
      <c r="G929" s="6">
        <f>IF(B929&amp;""="","",IF(ISNA(MATCH(B929&amp;"",'الحجوزات'!$A$6:$A$1005,0)),"رقم غير موجود",IF(NOT(ISNUMBER(A929)),"بدون تاريخ","")))</f>
        <v/>
      </c>
    </row>
    <row r="930">
      <c r="A930" s="13" t="n"/>
      <c r="B930" s="5" t="n"/>
      <c r="C930" s="17" t="n"/>
      <c r="D930" s="5" t="n"/>
      <c r="E930" s="5" t="n"/>
      <c r="F930" s="6">
        <f>IF(B930&amp;""="","",IFERROR(INDEX('الحجوزات'!$C$6:$C$1005,MATCH(B930&amp;"",'الحجوزات'!$A$6:$A$1005,0))&amp;"",""))</f>
        <v/>
      </c>
      <c r="G930" s="6">
        <f>IF(B930&amp;""="","",IF(ISNA(MATCH(B930&amp;"",'الحجوزات'!$A$6:$A$1005,0)),"رقم غير موجود",IF(NOT(ISNUMBER(A930)),"بدون تاريخ","")))</f>
        <v/>
      </c>
    </row>
    <row r="931">
      <c r="A931" s="13" t="n"/>
      <c r="B931" s="5" t="n"/>
      <c r="C931" s="17" t="n"/>
      <c r="D931" s="5" t="n"/>
      <c r="E931" s="5" t="n"/>
      <c r="F931" s="6">
        <f>IF(B931&amp;""="","",IFERROR(INDEX('الحجوزات'!$C$6:$C$1005,MATCH(B931&amp;"",'الحجوزات'!$A$6:$A$1005,0))&amp;"",""))</f>
        <v/>
      </c>
      <c r="G931" s="6">
        <f>IF(B931&amp;""="","",IF(ISNA(MATCH(B931&amp;"",'الحجوزات'!$A$6:$A$1005,0)),"رقم غير موجود",IF(NOT(ISNUMBER(A931)),"بدون تاريخ","")))</f>
        <v/>
      </c>
    </row>
    <row r="932">
      <c r="A932" s="13" t="n"/>
      <c r="B932" s="5" t="n"/>
      <c r="C932" s="17" t="n"/>
      <c r="D932" s="5" t="n"/>
      <c r="E932" s="5" t="n"/>
      <c r="F932" s="6">
        <f>IF(B932&amp;""="","",IFERROR(INDEX('الحجوزات'!$C$6:$C$1005,MATCH(B932&amp;"",'الحجوزات'!$A$6:$A$1005,0))&amp;"",""))</f>
        <v/>
      </c>
      <c r="G932" s="6">
        <f>IF(B932&amp;""="","",IF(ISNA(MATCH(B932&amp;"",'الحجوزات'!$A$6:$A$1005,0)),"رقم غير موجود",IF(NOT(ISNUMBER(A932)),"بدون تاريخ","")))</f>
        <v/>
      </c>
    </row>
    <row r="933">
      <c r="A933" s="13" t="n"/>
      <c r="B933" s="5" t="n"/>
      <c r="C933" s="17" t="n"/>
      <c r="D933" s="5" t="n"/>
      <c r="E933" s="5" t="n"/>
      <c r="F933" s="6">
        <f>IF(B933&amp;""="","",IFERROR(INDEX('الحجوزات'!$C$6:$C$1005,MATCH(B933&amp;"",'الحجوزات'!$A$6:$A$1005,0))&amp;"",""))</f>
        <v/>
      </c>
      <c r="G933" s="6">
        <f>IF(B933&amp;""="","",IF(ISNA(MATCH(B933&amp;"",'الحجوزات'!$A$6:$A$1005,0)),"رقم غير موجود",IF(NOT(ISNUMBER(A933)),"بدون تاريخ","")))</f>
        <v/>
      </c>
    </row>
    <row r="934">
      <c r="A934" s="13" t="n"/>
      <c r="B934" s="5" t="n"/>
      <c r="C934" s="17" t="n"/>
      <c r="D934" s="5" t="n"/>
      <c r="E934" s="5" t="n"/>
      <c r="F934" s="6">
        <f>IF(B934&amp;""="","",IFERROR(INDEX('الحجوزات'!$C$6:$C$1005,MATCH(B934&amp;"",'الحجوزات'!$A$6:$A$1005,0))&amp;"",""))</f>
        <v/>
      </c>
      <c r="G934" s="6">
        <f>IF(B934&amp;""="","",IF(ISNA(MATCH(B934&amp;"",'الحجوزات'!$A$6:$A$1005,0)),"رقم غير موجود",IF(NOT(ISNUMBER(A934)),"بدون تاريخ","")))</f>
        <v/>
      </c>
    </row>
    <row r="935">
      <c r="A935" s="13" t="n"/>
      <c r="B935" s="5" t="n"/>
      <c r="C935" s="17" t="n"/>
      <c r="D935" s="5" t="n"/>
      <c r="E935" s="5" t="n"/>
      <c r="F935" s="6">
        <f>IF(B935&amp;""="","",IFERROR(INDEX('الحجوزات'!$C$6:$C$1005,MATCH(B935&amp;"",'الحجوزات'!$A$6:$A$1005,0))&amp;"",""))</f>
        <v/>
      </c>
      <c r="G935" s="6">
        <f>IF(B935&amp;""="","",IF(ISNA(MATCH(B935&amp;"",'الحجوزات'!$A$6:$A$1005,0)),"رقم غير موجود",IF(NOT(ISNUMBER(A935)),"بدون تاريخ","")))</f>
        <v/>
      </c>
    </row>
    <row r="936">
      <c r="A936" s="13" t="n"/>
      <c r="B936" s="5" t="n"/>
      <c r="C936" s="17" t="n"/>
      <c r="D936" s="5" t="n"/>
      <c r="E936" s="5" t="n"/>
      <c r="F936" s="6">
        <f>IF(B936&amp;""="","",IFERROR(INDEX('الحجوزات'!$C$6:$C$1005,MATCH(B936&amp;"",'الحجوزات'!$A$6:$A$1005,0))&amp;"",""))</f>
        <v/>
      </c>
      <c r="G936" s="6">
        <f>IF(B936&amp;""="","",IF(ISNA(MATCH(B936&amp;"",'الحجوزات'!$A$6:$A$1005,0)),"رقم غير موجود",IF(NOT(ISNUMBER(A936)),"بدون تاريخ","")))</f>
        <v/>
      </c>
    </row>
    <row r="937">
      <c r="A937" s="13" t="n"/>
      <c r="B937" s="5" t="n"/>
      <c r="C937" s="17" t="n"/>
      <c r="D937" s="5" t="n"/>
      <c r="E937" s="5" t="n"/>
      <c r="F937" s="6">
        <f>IF(B937&amp;""="","",IFERROR(INDEX('الحجوزات'!$C$6:$C$1005,MATCH(B937&amp;"",'الحجوزات'!$A$6:$A$1005,0))&amp;"",""))</f>
        <v/>
      </c>
      <c r="G937" s="6">
        <f>IF(B937&amp;""="","",IF(ISNA(MATCH(B937&amp;"",'الحجوزات'!$A$6:$A$1005,0)),"رقم غير موجود",IF(NOT(ISNUMBER(A937)),"بدون تاريخ","")))</f>
        <v/>
      </c>
    </row>
    <row r="938">
      <c r="A938" s="13" t="n"/>
      <c r="B938" s="5" t="n"/>
      <c r="C938" s="17" t="n"/>
      <c r="D938" s="5" t="n"/>
      <c r="E938" s="5" t="n"/>
      <c r="F938" s="6">
        <f>IF(B938&amp;""="","",IFERROR(INDEX('الحجوزات'!$C$6:$C$1005,MATCH(B938&amp;"",'الحجوزات'!$A$6:$A$1005,0))&amp;"",""))</f>
        <v/>
      </c>
      <c r="G938" s="6">
        <f>IF(B938&amp;""="","",IF(ISNA(MATCH(B938&amp;"",'الحجوزات'!$A$6:$A$1005,0)),"رقم غير موجود",IF(NOT(ISNUMBER(A938)),"بدون تاريخ","")))</f>
        <v/>
      </c>
    </row>
    <row r="939">
      <c r="A939" s="13" t="n"/>
      <c r="B939" s="5" t="n"/>
      <c r="C939" s="17" t="n"/>
      <c r="D939" s="5" t="n"/>
      <c r="E939" s="5" t="n"/>
      <c r="F939" s="6">
        <f>IF(B939&amp;""="","",IFERROR(INDEX('الحجوزات'!$C$6:$C$1005,MATCH(B939&amp;"",'الحجوزات'!$A$6:$A$1005,0))&amp;"",""))</f>
        <v/>
      </c>
      <c r="G939" s="6">
        <f>IF(B939&amp;""="","",IF(ISNA(MATCH(B939&amp;"",'الحجوزات'!$A$6:$A$1005,0)),"رقم غير موجود",IF(NOT(ISNUMBER(A939)),"بدون تاريخ","")))</f>
        <v/>
      </c>
    </row>
    <row r="940">
      <c r="A940" s="13" t="n"/>
      <c r="B940" s="5" t="n"/>
      <c r="C940" s="17" t="n"/>
      <c r="D940" s="5" t="n"/>
      <c r="E940" s="5" t="n"/>
      <c r="F940" s="6">
        <f>IF(B940&amp;""="","",IFERROR(INDEX('الحجوزات'!$C$6:$C$1005,MATCH(B940&amp;"",'الحجوزات'!$A$6:$A$1005,0))&amp;"",""))</f>
        <v/>
      </c>
      <c r="G940" s="6">
        <f>IF(B940&amp;""="","",IF(ISNA(MATCH(B940&amp;"",'الحجوزات'!$A$6:$A$1005,0)),"رقم غير موجود",IF(NOT(ISNUMBER(A940)),"بدون تاريخ","")))</f>
        <v/>
      </c>
    </row>
    <row r="941">
      <c r="A941" s="13" t="n"/>
      <c r="B941" s="5" t="n"/>
      <c r="C941" s="17" t="n"/>
      <c r="D941" s="5" t="n"/>
      <c r="E941" s="5" t="n"/>
      <c r="F941" s="6">
        <f>IF(B941&amp;""="","",IFERROR(INDEX('الحجوزات'!$C$6:$C$1005,MATCH(B941&amp;"",'الحجوزات'!$A$6:$A$1005,0))&amp;"",""))</f>
        <v/>
      </c>
      <c r="G941" s="6">
        <f>IF(B941&amp;""="","",IF(ISNA(MATCH(B941&amp;"",'الحجوزات'!$A$6:$A$1005,0)),"رقم غير موجود",IF(NOT(ISNUMBER(A941)),"بدون تاريخ","")))</f>
        <v/>
      </c>
    </row>
    <row r="942">
      <c r="A942" s="13" t="n"/>
      <c r="B942" s="5" t="n"/>
      <c r="C942" s="17" t="n"/>
      <c r="D942" s="5" t="n"/>
      <c r="E942" s="5" t="n"/>
      <c r="F942" s="6">
        <f>IF(B942&amp;""="","",IFERROR(INDEX('الحجوزات'!$C$6:$C$1005,MATCH(B942&amp;"",'الحجوزات'!$A$6:$A$1005,0))&amp;"",""))</f>
        <v/>
      </c>
      <c r="G942" s="6">
        <f>IF(B942&amp;""="","",IF(ISNA(MATCH(B942&amp;"",'الحجوزات'!$A$6:$A$1005,0)),"رقم غير موجود",IF(NOT(ISNUMBER(A942)),"بدون تاريخ","")))</f>
        <v/>
      </c>
    </row>
    <row r="943">
      <c r="A943" s="13" t="n"/>
      <c r="B943" s="5" t="n"/>
      <c r="C943" s="17" t="n"/>
      <c r="D943" s="5" t="n"/>
      <c r="E943" s="5" t="n"/>
      <c r="F943" s="6">
        <f>IF(B943&amp;""="","",IFERROR(INDEX('الحجوزات'!$C$6:$C$1005,MATCH(B943&amp;"",'الحجوزات'!$A$6:$A$1005,0))&amp;"",""))</f>
        <v/>
      </c>
      <c r="G943" s="6">
        <f>IF(B943&amp;""="","",IF(ISNA(MATCH(B943&amp;"",'الحجوزات'!$A$6:$A$1005,0)),"رقم غير موجود",IF(NOT(ISNUMBER(A943)),"بدون تاريخ","")))</f>
        <v/>
      </c>
    </row>
    <row r="944">
      <c r="A944" s="13" t="n"/>
      <c r="B944" s="5" t="n"/>
      <c r="C944" s="17" t="n"/>
      <c r="D944" s="5" t="n"/>
      <c r="E944" s="5" t="n"/>
      <c r="F944" s="6">
        <f>IF(B944&amp;""="","",IFERROR(INDEX('الحجوزات'!$C$6:$C$1005,MATCH(B944&amp;"",'الحجوزات'!$A$6:$A$1005,0))&amp;"",""))</f>
        <v/>
      </c>
      <c r="G944" s="6">
        <f>IF(B944&amp;""="","",IF(ISNA(MATCH(B944&amp;"",'الحجوزات'!$A$6:$A$1005,0)),"رقم غير موجود",IF(NOT(ISNUMBER(A944)),"بدون تاريخ","")))</f>
        <v/>
      </c>
    </row>
    <row r="945">
      <c r="A945" s="13" t="n"/>
      <c r="B945" s="5" t="n"/>
      <c r="C945" s="17" t="n"/>
      <c r="D945" s="5" t="n"/>
      <c r="E945" s="5" t="n"/>
      <c r="F945" s="6">
        <f>IF(B945&amp;""="","",IFERROR(INDEX('الحجوزات'!$C$6:$C$1005,MATCH(B945&amp;"",'الحجوزات'!$A$6:$A$1005,0))&amp;"",""))</f>
        <v/>
      </c>
      <c r="G945" s="6">
        <f>IF(B945&amp;""="","",IF(ISNA(MATCH(B945&amp;"",'الحجوزات'!$A$6:$A$1005,0)),"رقم غير موجود",IF(NOT(ISNUMBER(A945)),"بدون تاريخ","")))</f>
        <v/>
      </c>
    </row>
    <row r="946">
      <c r="A946" s="13" t="n"/>
      <c r="B946" s="5" t="n"/>
      <c r="C946" s="17" t="n"/>
      <c r="D946" s="5" t="n"/>
      <c r="E946" s="5" t="n"/>
      <c r="F946" s="6">
        <f>IF(B946&amp;""="","",IFERROR(INDEX('الحجوزات'!$C$6:$C$1005,MATCH(B946&amp;"",'الحجوزات'!$A$6:$A$1005,0))&amp;"",""))</f>
        <v/>
      </c>
      <c r="G946" s="6">
        <f>IF(B946&amp;""="","",IF(ISNA(MATCH(B946&amp;"",'الحجوزات'!$A$6:$A$1005,0)),"رقم غير موجود",IF(NOT(ISNUMBER(A946)),"بدون تاريخ","")))</f>
        <v/>
      </c>
    </row>
    <row r="947">
      <c r="A947" s="13" t="n"/>
      <c r="B947" s="5" t="n"/>
      <c r="C947" s="17" t="n"/>
      <c r="D947" s="5" t="n"/>
      <c r="E947" s="5" t="n"/>
      <c r="F947" s="6">
        <f>IF(B947&amp;""="","",IFERROR(INDEX('الحجوزات'!$C$6:$C$1005,MATCH(B947&amp;"",'الحجوزات'!$A$6:$A$1005,0))&amp;"",""))</f>
        <v/>
      </c>
      <c r="G947" s="6">
        <f>IF(B947&amp;""="","",IF(ISNA(MATCH(B947&amp;"",'الحجوزات'!$A$6:$A$1005,0)),"رقم غير موجود",IF(NOT(ISNUMBER(A947)),"بدون تاريخ","")))</f>
        <v/>
      </c>
    </row>
    <row r="948">
      <c r="A948" s="13" t="n"/>
      <c r="B948" s="5" t="n"/>
      <c r="C948" s="17" t="n"/>
      <c r="D948" s="5" t="n"/>
      <c r="E948" s="5" t="n"/>
      <c r="F948" s="6">
        <f>IF(B948&amp;""="","",IFERROR(INDEX('الحجوزات'!$C$6:$C$1005,MATCH(B948&amp;"",'الحجوزات'!$A$6:$A$1005,0))&amp;"",""))</f>
        <v/>
      </c>
      <c r="G948" s="6">
        <f>IF(B948&amp;""="","",IF(ISNA(MATCH(B948&amp;"",'الحجوزات'!$A$6:$A$1005,0)),"رقم غير موجود",IF(NOT(ISNUMBER(A948)),"بدون تاريخ","")))</f>
        <v/>
      </c>
    </row>
    <row r="949">
      <c r="A949" s="13" t="n"/>
      <c r="B949" s="5" t="n"/>
      <c r="C949" s="17" t="n"/>
      <c r="D949" s="5" t="n"/>
      <c r="E949" s="5" t="n"/>
      <c r="F949" s="6">
        <f>IF(B949&amp;""="","",IFERROR(INDEX('الحجوزات'!$C$6:$C$1005,MATCH(B949&amp;"",'الحجوزات'!$A$6:$A$1005,0))&amp;"",""))</f>
        <v/>
      </c>
      <c r="G949" s="6">
        <f>IF(B949&amp;""="","",IF(ISNA(MATCH(B949&amp;"",'الحجوزات'!$A$6:$A$1005,0)),"رقم غير موجود",IF(NOT(ISNUMBER(A949)),"بدون تاريخ","")))</f>
        <v/>
      </c>
    </row>
    <row r="950">
      <c r="A950" s="13" t="n"/>
      <c r="B950" s="5" t="n"/>
      <c r="C950" s="17" t="n"/>
      <c r="D950" s="5" t="n"/>
      <c r="E950" s="5" t="n"/>
      <c r="F950" s="6">
        <f>IF(B950&amp;""="","",IFERROR(INDEX('الحجوزات'!$C$6:$C$1005,MATCH(B950&amp;"",'الحجوزات'!$A$6:$A$1005,0))&amp;"",""))</f>
        <v/>
      </c>
      <c r="G950" s="6">
        <f>IF(B950&amp;""="","",IF(ISNA(MATCH(B950&amp;"",'الحجوزات'!$A$6:$A$1005,0)),"رقم غير موجود",IF(NOT(ISNUMBER(A950)),"بدون تاريخ","")))</f>
        <v/>
      </c>
    </row>
    <row r="951">
      <c r="A951" s="13" t="n"/>
      <c r="B951" s="5" t="n"/>
      <c r="C951" s="17" t="n"/>
      <c r="D951" s="5" t="n"/>
      <c r="E951" s="5" t="n"/>
      <c r="F951" s="6">
        <f>IF(B951&amp;""="","",IFERROR(INDEX('الحجوزات'!$C$6:$C$1005,MATCH(B951&amp;"",'الحجوزات'!$A$6:$A$1005,0))&amp;"",""))</f>
        <v/>
      </c>
      <c r="G951" s="6">
        <f>IF(B951&amp;""="","",IF(ISNA(MATCH(B951&amp;"",'الحجوزات'!$A$6:$A$1005,0)),"رقم غير موجود",IF(NOT(ISNUMBER(A951)),"بدون تاريخ","")))</f>
        <v/>
      </c>
    </row>
    <row r="952">
      <c r="A952" s="13" t="n"/>
      <c r="B952" s="5" t="n"/>
      <c r="C952" s="17" t="n"/>
      <c r="D952" s="5" t="n"/>
      <c r="E952" s="5" t="n"/>
      <c r="F952" s="6">
        <f>IF(B952&amp;""="","",IFERROR(INDEX('الحجوزات'!$C$6:$C$1005,MATCH(B952&amp;"",'الحجوزات'!$A$6:$A$1005,0))&amp;"",""))</f>
        <v/>
      </c>
      <c r="G952" s="6">
        <f>IF(B952&amp;""="","",IF(ISNA(MATCH(B952&amp;"",'الحجوزات'!$A$6:$A$1005,0)),"رقم غير موجود",IF(NOT(ISNUMBER(A952)),"بدون تاريخ","")))</f>
        <v/>
      </c>
    </row>
    <row r="953">
      <c r="A953" s="13" t="n"/>
      <c r="B953" s="5" t="n"/>
      <c r="C953" s="17" t="n"/>
      <c r="D953" s="5" t="n"/>
      <c r="E953" s="5" t="n"/>
      <c r="F953" s="6">
        <f>IF(B953&amp;""="","",IFERROR(INDEX('الحجوزات'!$C$6:$C$1005,MATCH(B953&amp;"",'الحجوزات'!$A$6:$A$1005,0))&amp;"",""))</f>
        <v/>
      </c>
      <c r="G953" s="6">
        <f>IF(B953&amp;""="","",IF(ISNA(MATCH(B953&amp;"",'الحجوزات'!$A$6:$A$1005,0)),"رقم غير موجود",IF(NOT(ISNUMBER(A953)),"بدون تاريخ","")))</f>
        <v/>
      </c>
    </row>
    <row r="954">
      <c r="A954" s="13" t="n"/>
      <c r="B954" s="5" t="n"/>
      <c r="C954" s="17" t="n"/>
      <c r="D954" s="5" t="n"/>
      <c r="E954" s="5" t="n"/>
      <c r="F954" s="6">
        <f>IF(B954&amp;""="","",IFERROR(INDEX('الحجوزات'!$C$6:$C$1005,MATCH(B954&amp;"",'الحجوزات'!$A$6:$A$1005,0))&amp;"",""))</f>
        <v/>
      </c>
      <c r="G954" s="6">
        <f>IF(B954&amp;""="","",IF(ISNA(MATCH(B954&amp;"",'الحجوزات'!$A$6:$A$1005,0)),"رقم غير موجود",IF(NOT(ISNUMBER(A954)),"بدون تاريخ","")))</f>
        <v/>
      </c>
    </row>
    <row r="955">
      <c r="A955" s="13" t="n"/>
      <c r="B955" s="5" t="n"/>
      <c r="C955" s="17" t="n"/>
      <c r="D955" s="5" t="n"/>
      <c r="E955" s="5" t="n"/>
      <c r="F955" s="6">
        <f>IF(B955&amp;""="","",IFERROR(INDEX('الحجوزات'!$C$6:$C$1005,MATCH(B955&amp;"",'الحجوزات'!$A$6:$A$1005,0))&amp;"",""))</f>
        <v/>
      </c>
      <c r="G955" s="6">
        <f>IF(B955&amp;""="","",IF(ISNA(MATCH(B955&amp;"",'الحجوزات'!$A$6:$A$1005,0)),"رقم غير موجود",IF(NOT(ISNUMBER(A955)),"بدون تاريخ","")))</f>
        <v/>
      </c>
    </row>
    <row r="956">
      <c r="A956" s="13" t="n"/>
      <c r="B956" s="5" t="n"/>
      <c r="C956" s="17" t="n"/>
      <c r="D956" s="5" t="n"/>
      <c r="E956" s="5" t="n"/>
      <c r="F956" s="6">
        <f>IF(B956&amp;""="","",IFERROR(INDEX('الحجوزات'!$C$6:$C$1005,MATCH(B956&amp;"",'الحجوزات'!$A$6:$A$1005,0))&amp;"",""))</f>
        <v/>
      </c>
      <c r="G956" s="6">
        <f>IF(B956&amp;""="","",IF(ISNA(MATCH(B956&amp;"",'الحجوزات'!$A$6:$A$1005,0)),"رقم غير موجود",IF(NOT(ISNUMBER(A956)),"بدون تاريخ","")))</f>
        <v/>
      </c>
    </row>
    <row r="957">
      <c r="A957" s="13" t="n"/>
      <c r="B957" s="5" t="n"/>
      <c r="C957" s="17" t="n"/>
      <c r="D957" s="5" t="n"/>
      <c r="E957" s="5" t="n"/>
      <c r="F957" s="6">
        <f>IF(B957&amp;""="","",IFERROR(INDEX('الحجوزات'!$C$6:$C$1005,MATCH(B957&amp;"",'الحجوزات'!$A$6:$A$1005,0))&amp;"",""))</f>
        <v/>
      </c>
      <c r="G957" s="6">
        <f>IF(B957&amp;""="","",IF(ISNA(MATCH(B957&amp;"",'الحجوزات'!$A$6:$A$1005,0)),"رقم غير موجود",IF(NOT(ISNUMBER(A957)),"بدون تاريخ","")))</f>
        <v/>
      </c>
    </row>
    <row r="958">
      <c r="A958" s="13" t="n"/>
      <c r="B958" s="5" t="n"/>
      <c r="C958" s="17" t="n"/>
      <c r="D958" s="5" t="n"/>
      <c r="E958" s="5" t="n"/>
      <c r="F958" s="6">
        <f>IF(B958&amp;""="","",IFERROR(INDEX('الحجوزات'!$C$6:$C$1005,MATCH(B958&amp;"",'الحجوزات'!$A$6:$A$1005,0))&amp;"",""))</f>
        <v/>
      </c>
      <c r="G958" s="6">
        <f>IF(B958&amp;""="","",IF(ISNA(MATCH(B958&amp;"",'الحجوزات'!$A$6:$A$1005,0)),"رقم غير موجود",IF(NOT(ISNUMBER(A958)),"بدون تاريخ","")))</f>
        <v/>
      </c>
    </row>
    <row r="959">
      <c r="A959" s="13" t="n"/>
      <c r="B959" s="5" t="n"/>
      <c r="C959" s="17" t="n"/>
      <c r="D959" s="5" t="n"/>
      <c r="E959" s="5" t="n"/>
      <c r="F959" s="6">
        <f>IF(B959&amp;""="","",IFERROR(INDEX('الحجوزات'!$C$6:$C$1005,MATCH(B959&amp;"",'الحجوزات'!$A$6:$A$1005,0))&amp;"",""))</f>
        <v/>
      </c>
      <c r="G959" s="6">
        <f>IF(B959&amp;""="","",IF(ISNA(MATCH(B959&amp;"",'الحجوزات'!$A$6:$A$1005,0)),"رقم غير موجود",IF(NOT(ISNUMBER(A959)),"بدون تاريخ","")))</f>
        <v/>
      </c>
    </row>
    <row r="960">
      <c r="A960" s="13" t="n"/>
      <c r="B960" s="5" t="n"/>
      <c r="C960" s="17" t="n"/>
      <c r="D960" s="5" t="n"/>
      <c r="E960" s="5" t="n"/>
      <c r="F960" s="6">
        <f>IF(B960&amp;""="","",IFERROR(INDEX('الحجوزات'!$C$6:$C$1005,MATCH(B960&amp;"",'الحجوزات'!$A$6:$A$1005,0))&amp;"",""))</f>
        <v/>
      </c>
      <c r="G960" s="6">
        <f>IF(B960&amp;""="","",IF(ISNA(MATCH(B960&amp;"",'الحجوزات'!$A$6:$A$1005,0)),"رقم غير موجود",IF(NOT(ISNUMBER(A960)),"بدون تاريخ","")))</f>
        <v/>
      </c>
    </row>
    <row r="961">
      <c r="A961" s="13" t="n"/>
      <c r="B961" s="5" t="n"/>
      <c r="C961" s="17" t="n"/>
      <c r="D961" s="5" t="n"/>
      <c r="E961" s="5" t="n"/>
      <c r="F961" s="6">
        <f>IF(B961&amp;""="","",IFERROR(INDEX('الحجوزات'!$C$6:$C$1005,MATCH(B961&amp;"",'الحجوزات'!$A$6:$A$1005,0))&amp;"",""))</f>
        <v/>
      </c>
      <c r="G961" s="6">
        <f>IF(B961&amp;""="","",IF(ISNA(MATCH(B961&amp;"",'الحجوزات'!$A$6:$A$1005,0)),"رقم غير موجود",IF(NOT(ISNUMBER(A961)),"بدون تاريخ","")))</f>
        <v/>
      </c>
    </row>
    <row r="962">
      <c r="A962" s="13" t="n"/>
      <c r="B962" s="5" t="n"/>
      <c r="C962" s="17" t="n"/>
      <c r="D962" s="5" t="n"/>
      <c r="E962" s="5" t="n"/>
      <c r="F962" s="6">
        <f>IF(B962&amp;""="","",IFERROR(INDEX('الحجوزات'!$C$6:$C$1005,MATCH(B962&amp;"",'الحجوزات'!$A$6:$A$1005,0))&amp;"",""))</f>
        <v/>
      </c>
      <c r="G962" s="6">
        <f>IF(B962&amp;""="","",IF(ISNA(MATCH(B962&amp;"",'الحجوزات'!$A$6:$A$1005,0)),"رقم غير موجود",IF(NOT(ISNUMBER(A962)),"بدون تاريخ","")))</f>
        <v/>
      </c>
    </row>
    <row r="963">
      <c r="A963" s="13" t="n"/>
      <c r="B963" s="5" t="n"/>
      <c r="C963" s="17" t="n"/>
      <c r="D963" s="5" t="n"/>
      <c r="E963" s="5" t="n"/>
      <c r="F963" s="6">
        <f>IF(B963&amp;""="","",IFERROR(INDEX('الحجوزات'!$C$6:$C$1005,MATCH(B963&amp;"",'الحجوزات'!$A$6:$A$1005,0))&amp;"",""))</f>
        <v/>
      </c>
      <c r="G963" s="6">
        <f>IF(B963&amp;""="","",IF(ISNA(MATCH(B963&amp;"",'الحجوزات'!$A$6:$A$1005,0)),"رقم غير موجود",IF(NOT(ISNUMBER(A963)),"بدون تاريخ","")))</f>
        <v/>
      </c>
    </row>
    <row r="964">
      <c r="A964" s="13" t="n"/>
      <c r="B964" s="5" t="n"/>
      <c r="C964" s="17" t="n"/>
      <c r="D964" s="5" t="n"/>
      <c r="E964" s="5" t="n"/>
      <c r="F964" s="6">
        <f>IF(B964&amp;""="","",IFERROR(INDEX('الحجوزات'!$C$6:$C$1005,MATCH(B964&amp;"",'الحجوزات'!$A$6:$A$1005,0))&amp;"",""))</f>
        <v/>
      </c>
      <c r="G964" s="6">
        <f>IF(B964&amp;""="","",IF(ISNA(MATCH(B964&amp;"",'الحجوزات'!$A$6:$A$1005,0)),"رقم غير موجود",IF(NOT(ISNUMBER(A964)),"بدون تاريخ","")))</f>
        <v/>
      </c>
    </row>
    <row r="965">
      <c r="A965" s="13" t="n"/>
      <c r="B965" s="5" t="n"/>
      <c r="C965" s="17" t="n"/>
      <c r="D965" s="5" t="n"/>
      <c r="E965" s="5" t="n"/>
      <c r="F965" s="6">
        <f>IF(B965&amp;""="","",IFERROR(INDEX('الحجوزات'!$C$6:$C$1005,MATCH(B965&amp;"",'الحجوزات'!$A$6:$A$1005,0))&amp;"",""))</f>
        <v/>
      </c>
      <c r="G965" s="6">
        <f>IF(B965&amp;""="","",IF(ISNA(MATCH(B965&amp;"",'الحجوزات'!$A$6:$A$1005,0)),"رقم غير موجود",IF(NOT(ISNUMBER(A965)),"بدون تاريخ","")))</f>
        <v/>
      </c>
    </row>
    <row r="966">
      <c r="A966" s="13" t="n"/>
      <c r="B966" s="5" t="n"/>
      <c r="C966" s="17" t="n"/>
      <c r="D966" s="5" t="n"/>
      <c r="E966" s="5" t="n"/>
      <c r="F966" s="6">
        <f>IF(B966&amp;""="","",IFERROR(INDEX('الحجوزات'!$C$6:$C$1005,MATCH(B966&amp;"",'الحجوزات'!$A$6:$A$1005,0))&amp;"",""))</f>
        <v/>
      </c>
      <c r="G966" s="6">
        <f>IF(B966&amp;""="","",IF(ISNA(MATCH(B966&amp;"",'الحجوزات'!$A$6:$A$1005,0)),"رقم غير موجود",IF(NOT(ISNUMBER(A966)),"بدون تاريخ","")))</f>
        <v/>
      </c>
    </row>
    <row r="967">
      <c r="A967" s="13" t="n"/>
      <c r="B967" s="5" t="n"/>
      <c r="C967" s="17" t="n"/>
      <c r="D967" s="5" t="n"/>
      <c r="E967" s="5" t="n"/>
      <c r="F967" s="6">
        <f>IF(B967&amp;""="","",IFERROR(INDEX('الحجوزات'!$C$6:$C$1005,MATCH(B967&amp;"",'الحجوزات'!$A$6:$A$1005,0))&amp;"",""))</f>
        <v/>
      </c>
      <c r="G967" s="6">
        <f>IF(B967&amp;""="","",IF(ISNA(MATCH(B967&amp;"",'الحجوزات'!$A$6:$A$1005,0)),"رقم غير موجود",IF(NOT(ISNUMBER(A967)),"بدون تاريخ","")))</f>
        <v/>
      </c>
    </row>
    <row r="968">
      <c r="A968" s="13" t="n"/>
      <c r="B968" s="5" t="n"/>
      <c r="C968" s="17" t="n"/>
      <c r="D968" s="5" t="n"/>
      <c r="E968" s="5" t="n"/>
      <c r="F968" s="6">
        <f>IF(B968&amp;""="","",IFERROR(INDEX('الحجوزات'!$C$6:$C$1005,MATCH(B968&amp;"",'الحجوزات'!$A$6:$A$1005,0))&amp;"",""))</f>
        <v/>
      </c>
      <c r="G968" s="6">
        <f>IF(B968&amp;""="","",IF(ISNA(MATCH(B968&amp;"",'الحجوزات'!$A$6:$A$1005,0)),"رقم غير موجود",IF(NOT(ISNUMBER(A968)),"بدون تاريخ","")))</f>
        <v/>
      </c>
    </row>
    <row r="969">
      <c r="A969" s="13" t="n"/>
      <c r="B969" s="5" t="n"/>
      <c r="C969" s="17" t="n"/>
      <c r="D969" s="5" t="n"/>
      <c r="E969" s="5" t="n"/>
      <c r="F969" s="6">
        <f>IF(B969&amp;""="","",IFERROR(INDEX('الحجوزات'!$C$6:$C$1005,MATCH(B969&amp;"",'الحجوزات'!$A$6:$A$1005,0))&amp;"",""))</f>
        <v/>
      </c>
      <c r="G969" s="6">
        <f>IF(B969&amp;""="","",IF(ISNA(MATCH(B969&amp;"",'الحجوزات'!$A$6:$A$1005,0)),"رقم غير موجود",IF(NOT(ISNUMBER(A969)),"بدون تاريخ","")))</f>
        <v/>
      </c>
    </row>
    <row r="970">
      <c r="A970" s="13" t="n"/>
      <c r="B970" s="5" t="n"/>
      <c r="C970" s="17" t="n"/>
      <c r="D970" s="5" t="n"/>
      <c r="E970" s="5" t="n"/>
      <c r="F970" s="6">
        <f>IF(B970&amp;""="","",IFERROR(INDEX('الحجوزات'!$C$6:$C$1005,MATCH(B970&amp;"",'الحجوزات'!$A$6:$A$1005,0))&amp;"",""))</f>
        <v/>
      </c>
      <c r="G970" s="6">
        <f>IF(B970&amp;""="","",IF(ISNA(MATCH(B970&amp;"",'الحجوزات'!$A$6:$A$1005,0)),"رقم غير موجود",IF(NOT(ISNUMBER(A970)),"بدون تاريخ","")))</f>
        <v/>
      </c>
    </row>
    <row r="971">
      <c r="A971" s="13" t="n"/>
      <c r="B971" s="5" t="n"/>
      <c r="C971" s="17" t="n"/>
      <c r="D971" s="5" t="n"/>
      <c r="E971" s="5" t="n"/>
      <c r="F971" s="6">
        <f>IF(B971&amp;""="","",IFERROR(INDEX('الحجوزات'!$C$6:$C$1005,MATCH(B971&amp;"",'الحجوزات'!$A$6:$A$1005,0))&amp;"",""))</f>
        <v/>
      </c>
      <c r="G971" s="6">
        <f>IF(B971&amp;""="","",IF(ISNA(MATCH(B971&amp;"",'الحجوزات'!$A$6:$A$1005,0)),"رقم غير موجود",IF(NOT(ISNUMBER(A971)),"بدون تاريخ","")))</f>
        <v/>
      </c>
    </row>
    <row r="972">
      <c r="A972" s="13" t="n"/>
      <c r="B972" s="5" t="n"/>
      <c r="C972" s="17" t="n"/>
      <c r="D972" s="5" t="n"/>
      <c r="E972" s="5" t="n"/>
      <c r="F972" s="6">
        <f>IF(B972&amp;""="","",IFERROR(INDEX('الحجوزات'!$C$6:$C$1005,MATCH(B972&amp;"",'الحجوزات'!$A$6:$A$1005,0))&amp;"",""))</f>
        <v/>
      </c>
      <c r="G972" s="6">
        <f>IF(B972&amp;""="","",IF(ISNA(MATCH(B972&amp;"",'الحجوزات'!$A$6:$A$1005,0)),"رقم غير موجود",IF(NOT(ISNUMBER(A972)),"بدون تاريخ","")))</f>
        <v/>
      </c>
    </row>
    <row r="973">
      <c r="A973" s="13" t="n"/>
      <c r="B973" s="5" t="n"/>
      <c r="C973" s="17" t="n"/>
      <c r="D973" s="5" t="n"/>
      <c r="E973" s="5" t="n"/>
      <c r="F973" s="6">
        <f>IF(B973&amp;""="","",IFERROR(INDEX('الحجوزات'!$C$6:$C$1005,MATCH(B973&amp;"",'الحجوزات'!$A$6:$A$1005,0))&amp;"",""))</f>
        <v/>
      </c>
      <c r="G973" s="6">
        <f>IF(B973&amp;""="","",IF(ISNA(MATCH(B973&amp;"",'الحجوزات'!$A$6:$A$1005,0)),"رقم غير موجود",IF(NOT(ISNUMBER(A973)),"بدون تاريخ","")))</f>
        <v/>
      </c>
    </row>
    <row r="974">
      <c r="A974" s="13" t="n"/>
      <c r="B974" s="5" t="n"/>
      <c r="C974" s="17" t="n"/>
      <c r="D974" s="5" t="n"/>
      <c r="E974" s="5" t="n"/>
      <c r="F974" s="6">
        <f>IF(B974&amp;""="","",IFERROR(INDEX('الحجوزات'!$C$6:$C$1005,MATCH(B974&amp;"",'الحجوزات'!$A$6:$A$1005,0))&amp;"",""))</f>
        <v/>
      </c>
      <c r="G974" s="6">
        <f>IF(B974&amp;""="","",IF(ISNA(MATCH(B974&amp;"",'الحجوزات'!$A$6:$A$1005,0)),"رقم غير موجود",IF(NOT(ISNUMBER(A974)),"بدون تاريخ","")))</f>
        <v/>
      </c>
    </row>
    <row r="975">
      <c r="A975" s="13" t="n"/>
      <c r="B975" s="5" t="n"/>
      <c r="C975" s="17" t="n"/>
      <c r="D975" s="5" t="n"/>
      <c r="E975" s="5" t="n"/>
      <c r="F975" s="6">
        <f>IF(B975&amp;""="","",IFERROR(INDEX('الحجوزات'!$C$6:$C$1005,MATCH(B975&amp;"",'الحجوزات'!$A$6:$A$1005,0))&amp;"",""))</f>
        <v/>
      </c>
      <c r="G975" s="6">
        <f>IF(B975&amp;""="","",IF(ISNA(MATCH(B975&amp;"",'الحجوزات'!$A$6:$A$1005,0)),"رقم غير موجود",IF(NOT(ISNUMBER(A975)),"بدون تاريخ","")))</f>
        <v/>
      </c>
    </row>
    <row r="976">
      <c r="A976" s="13" t="n"/>
      <c r="B976" s="5" t="n"/>
      <c r="C976" s="17" t="n"/>
      <c r="D976" s="5" t="n"/>
      <c r="E976" s="5" t="n"/>
      <c r="F976" s="6">
        <f>IF(B976&amp;""="","",IFERROR(INDEX('الحجوزات'!$C$6:$C$1005,MATCH(B976&amp;"",'الحجوزات'!$A$6:$A$1005,0))&amp;"",""))</f>
        <v/>
      </c>
      <c r="G976" s="6">
        <f>IF(B976&amp;""="","",IF(ISNA(MATCH(B976&amp;"",'الحجوزات'!$A$6:$A$1005,0)),"رقم غير موجود",IF(NOT(ISNUMBER(A976)),"بدون تاريخ","")))</f>
        <v/>
      </c>
    </row>
    <row r="977">
      <c r="A977" s="13" t="n"/>
      <c r="B977" s="5" t="n"/>
      <c r="C977" s="17" t="n"/>
      <c r="D977" s="5" t="n"/>
      <c r="E977" s="5" t="n"/>
      <c r="F977" s="6">
        <f>IF(B977&amp;""="","",IFERROR(INDEX('الحجوزات'!$C$6:$C$1005,MATCH(B977&amp;"",'الحجوزات'!$A$6:$A$1005,0))&amp;"",""))</f>
        <v/>
      </c>
      <c r="G977" s="6">
        <f>IF(B977&amp;""="","",IF(ISNA(MATCH(B977&amp;"",'الحجوزات'!$A$6:$A$1005,0)),"رقم غير موجود",IF(NOT(ISNUMBER(A977)),"بدون تاريخ","")))</f>
        <v/>
      </c>
    </row>
    <row r="978">
      <c r="A978" s="13" t="n"/>
      <c r="B978" s="5" t="n"/>
      <c r="C978" s="17" t="n"/>
      <c r="D978" s="5" t="n"/>
      <c r="E978" s="5" t="n"/>
      <c r="F978" s="6">
        <f>IF(B978&amp;""="","",IFERROR(INDEX('الحجوزات'!$C$6:$C$1005,MATCH(B978&amp;"",'الحجوزات'!$A$6:$A$1005,0))&amp;"",""))</f>
        <v/>
      </c>
      <c r="G978" s="6">
        <f>IF(B978&amp;""="","",IF(ISNA(MATCH(B978&amp;"",'الحجوزات'!$A$6:$A$1005,0)),"رقم غير موجود",IF(NOT(ISNUMBER(A978)),"بدون تاريخ","")))</f>
        <v/>
      </c>
    </row>
    <row r="979">
      <c r="A979" s="13" t="n"/>
      <c r="B979" s="5" t="n"/>
      <c r="C979" s="17" t="n"/>
      <c r="D979" s="5" t="n"/>
      <c r="E979" s="5" t="n"/>
      <c r="F979" s="6">
        <f>IF(B979&amp;""="","",IFERROR(INDEX('الحجوزات'!$C$6:$C$1005,MATCH(B979&amp;"",'الحجوزات'!$A$6:$A$1005,0))&amp;"",""))</f>
        <v/>
      </c>
      <c r="G979" s="6">
        <f>IF(B979&amp;""="","",IF(ISNA(MATCH(B979&amp;"",'الحجوزات'!$A$6:$A$1005,0)),"رقم غير موجود",IF(NOT(ISNUMBER(A979)),"بدون تاريخ","")))</f>
        <v/>
      </c>
    </row>
    <row r="980">
      <c r="A980" s="13" t="n"/>
      <c r="B980" s="5" t="n"/>
      <c r="C980" s="17" t="n"/>
      <c r="D980" s="5" t="n"/>
      <c r="E980" s="5" t="n"/>
      <c r="F980" s="6">
        <f>IF(B980&amp;""="","",IFERROR(INDEX('الحجوزات'!$C$6:$C$1005,MATCH(B980&amp;"",'الحجوزات'!$A$6:$A$1005,0))&amp;"",""))</f>
        <v/>
      </c>
      <c r="G980" s="6">
        <f>IF(B980&amp;""="","",IF(ISNA(MATCH(B980&amp;"",'الحجوزات'!$A$6:$A$1005,0)),"رقم غير موجود",IF(NOT(ISNUMBER(A980)),"بدون تاريخ","")))</f>
        <v/>
      </c>
    </row>
    <row r="981">
      <c r="A981" s="13" t="n"/>
      <c r="B981" s="5" t="n"/>
      <c r="C981" s="17" t="n"/>
      <c r="D981" s="5" t="n"/>
      <c r="E981" s="5" t="n"/>
      <c r="F981" s="6">
        <f>IF(B981&amp;""="","",IFERROR(INDEX('الحجوزات'!$C$6:$C$1005,MATCH(B981&amp;"",'الحجوزات'!$A$6:$A$1005,0))&amp;"",""))</f>
        <v/>
      </c>
      <c r="G981" s="6">
        <f>IF(B981&amp;""="","",IF(ISNA(MATCH(B981&amp;"",'الحجوزات'!$A$6:$A$1005,0)),"رقم غير موجود",IF(NOT(ISNUMBER(A981)),"بدون تاريخ","")))</f>
        <v/>
      </c>
    </row>
    <row r="982">
      <c r="A982" s="13" t="n"/>
      <c r="B982" s="5" t="n"/>
      <c r="C982" s="17" t="n"/>
      <c r="D982" s="5" t="n"/>
      <c r="E982" s="5" t="n"/>
      <c r="F982" s="6">
        <f>IF(B982&amp;""="","",IFERROR(INDEX('الحجوزات'!$C$6:$C$1005,MATCH(B982&amp;"",'الحجوزات'!$A$6:$A$1005,0))&amp;"",""))</f>
        <v/>
      </c>
      <c r="G982" s="6">
        <f>IF(B982&amp;""="","",IF(ISNA(MATCH(B982&amp;"",'الحجوزات'!$A$6:$A$1005,0)),"رقم غير موجود",IF(NOT(ISNUMBER(A982)),"بدون تاريخ","")))</f>
        <v/>
      </c>
    </row>
    <row r="983">
      <c r="A983" s="13" t="n"/>
      <c r="B983" s="5" t="n"/>
      <c r="C983" s="17" t="n"/>
      <c r="D983" s="5" t="n"/>
      <c r="E983" s="5" t="n"/>
      <c r="F983" s="6">
        <f>IF(B983&amp;""="","",IFERROR(INDEX('الحجوزات'!$C$6:$C$1005,MATCH(B983&amp;"",'الحجوزات'!$A$6:$A$1005,0))&amp;"",""))</f>
        <v/>
      </c>
      <c r="G983" s="6">
        <f>IF(B983&amp;""="","",IF(ISNA(MATCH(B983&amp;"",'الحجوزات'!$A$6:$A$1005,0)),"رقم غير موجود",IF(NOT(ISNUMBER(A983)),"بدون تاريخ","")))</f>
        <v/>
      </c>
    </row>
    <row r="984">
      <c r="A984" s="13" t="n"/>
      <c r="B984" s="5" t="n"/>
      <c r="C984" s="17" t="n"/>
      <c r="D984" s="5" t="n"/>
      <c r="E984" s="5" t="n"/>
      <c r="F984" s="6">
        <f>IF(B984&amp;""="","",IFERROR(INDEX('الحجوزات'!$C$6:$C$1005,MATCH(B984&amp;"",'الحجوزات'!$A$6:$A$1005,0))&amp;"",""))</f>
        <v/>
      </c>
      <c r="G984" s="6">
        <f>IF(B984&amp;""="","",IF(ISNA(MATCH(B984&amp;"",'الحجوزات'!$A$6:$A$1005,0)),"رقم غير موجود",IF(NOT(ISNUMBER(A984)),"بدون تاريخ","")))</f>
        <v/>
      </c>
    </row>
    <row r="985">
      <c r="A985" s="13" t="n"/>
      <c r="B985" s="5" t="n"/>
      <c r="C985" s="17" t="n"/>
      <c r="D985" s="5" t="n"/>
      <c r="E985" s="5" t="n"/>
      <c r="F985" s="6">
        <f>IF(B985&amp;""="","",IFERROR(INDEX('الحجوزات'!$C$6:$C$1005,MATCH(B985&amp;"",'الحجوزات'!$A$6:$A$1005,0))&amp;"",""))</f>
        <v/>
      </c>
      <c r="G985" s="6">
        <f>IF(B985&amp;""="","",IF(ISNA(MATCH(B985&amp;"",'الحجوزات'!$A$6:$A$1005,0)),"رقم غير موجود",IF(NOT(ISNUMBER(A985)),"بدون تاريخ","")))</f>
        <v/>
      </c>
    </row>
    <row r="986">
      <c r="A986" s="13" t="n"/>
      <c r="B986" s="5" t="n"/>
      <c r="C986" s="17" t="n"/>
      <c r="D986" s="5" t="n"/>
      <c r="E986" s="5" t="n"/>
      <c r="F986" s="6">
        <f>IF(B986&amp;""="","",IFERROR(INDEX('الحجوزات'!$C$6:$C$1005,MATCH(B986&amp;"",'الحجوزات'!$A$6:$A$1005,0))&amp;"",""))</f>
        <v/>
      </c>
      <c r="G986" s="6">
        <f>IF(B986&amp;""="","",IF(ISNA(MATCH(B986&amp;"",'الحجوزات'!$A$6:$A$1005,0)),"رقم غير موجود",IF(NOT(ISNUMBER(A986)),"بدون تاريخ","")))</f>
        <v/>
      </c>
    </row>
    <row r="987">
      <c r="A987" s="13" t="n"/>
      <c r="B987" s="5" t="n"/>
      <c r="C987" s="17" t="n"/>
      <c r="D987" s="5" t="n"/>
      <c r="E987" s="5" t="n"/>
      <c r="F987" s="6">
        <f>IF(B987&amp;""="","",IFERROR(INDEX('الحجوزات'!$C$6:$C$1005,MATCH(B987&amp;"",'الحجوزات'!$A$6:$A$1005,0))&amp;"",""))</f>
        <v/>
      </c>
      <c r="G987" s="6">
        <f>IF(B987&amp;""="","",IF(ISNA(MATCH(B987&amp;"",'الحجوزات'!$A$6:$A$1005,0)),"رقم غير موجود",IF(NOT(ISNUMBER(A987)),"بدون تاريخ","")))</f>
        <v/>
      </c>
    </row>
    <row r="988">
      <c r="A988" s="13" t="n"/>
      <c r="B988" s="5" t="n"/>
      <c r="C988" s="17" t="n"/>
      <c r="D988" s="5" t="n"/>
      <c r="E988" s="5" t="n"/>
      <c r="F988" s="6">
        <f>IF(B988&amp;""="","",IFERROR(INDEX('الحجوزات'!$C$6:$C$1005,MATCH(B988&amp;"",'الحجوزات'!$A$6:$A$1005,0))&amp;"",""))</f>
        <v/>
      </c>
      <c r="G988" s="6">
        <f>IF(B988&amp;""="","",IF(ISNA(MATCH(B988&amp;"",'الحجوزات'!$A$6:$A$1005,0)),"رقم غير موجود",IF(NOT(ISNUMBER(A988)),"بدون تاريخ","")))</f>
        <v/>
      </c>
    </row>
    <row r="989">
      <c r="A989" s="13" t="n"/>
      <c r="B989" s="5" t="n"/>
      <c r="C989" s="17" t="n"/>
      <c r="D989" s="5" t="n"/>
      <c r="E989" s="5" t="n"/>
      <c r="F989" s="6">
        <f>IF(B989&amp;""="","",IFERROR(INDEX('الحجوزات'!$C$6:$C$1005,MATCH(B989&amp;"",'الحجوزات'!$A$6:$A$1005,0))&amp;"",""))</f>
        <v/>
      </c>
      <c r="G989" s="6">
        <f>IF(B989&amp;""="","",IF(ISNA(MATCH(B989&amp;"",'الحجوزات'!$A$6:$A$1005,0)),"رقم غير موجود",IF(NOT(ISNUMBER(A989)),"بدون تاريخ","")))</f>
        <v/>
      </c>
    </row>
    <row r="990">
      <c r="A990" s="13" t="n"/>
      <c r="B990" s="5" t="n"/>
      <c r="C990" s="17" t="n"/>
      <c r="D990" s="5" t="n"/>
      <c r="E990" s="5" t="n"/>
      <c r="F990" s="6">
        <f>IF(B990&amp;""="","",IFERROR(INDEX('الحجوزات'!$C$6:$C$1005,MATCH(B990&amp;"",'الحجوزات'!$A$6:$A$1005,0))&amp;"",""))</f>
        <v/>
      </c>
      <c r="G990" s="6">
        <f>IF(B990&amp;""="","",IF(ISNA(MATCH(B990&amp;"",'الحجوزات'!$A$6:$A$1005,0)),"رقم غير موجود",IF(NOT(ISNUMBER(A990)),"بدون تاريخ","")))</f>
        <v/>
      </c>
    </row>
    <row r="991">
      <c r="A991" s="13" t="n"/>
      <c r="B991" s="5" t="n"/>
      <c r="C991" s="17" t="n"/>
      <c r="D991" s="5" t="n"/>
      <c r="E991" s="5" t="n"/>
      <c r="F991" s="6">
        <f>IF(B991&amp;""="","",IFERROR(INDEX('الحجوزات'!$C$6:$C$1005,MATCH(B991&amp;"",'الحجوزات'!$A$6:$A$1005,0))&amp;"",""))</f>
        <v/>
      </c>
      <c r="G991" s="6">
        <f>IF(B991&amp;""="","",IF(ISNA(MATCH(B991&amp;"",'الحجوزات'!$A$6:$A$1005,0)),"رقم غير موجود",IF(NOT(ISNUMBER(A991)),"بدون تاريخ","")))</f>
        <v/>
      </c>
    </row>
    <row r="992">
      <c r="A992" s="13" t="n"/>
      <c r="B992" s="5" t="n"/>
      <c r="C992" s="17" t="n"/>
      <c r="D992" s="5" t="n"/>
      <c r="E992" s="5" t="n"/>
      <c r="F992" s="6">
        <f>IF(B992&amp;""="","",IFERROR(INDEX('الحجوزات'!$C$6:$C$1005,MATCH(B992&amp;"",'الحجوزات'!$A$6:$A$1005,0))&amp;"",""))</f>
        <v/>
      </c>
      <c r="G992" s="6">
        <f>IF(B992&amp;""="","",IF(ISNA(MATCH(B992&amp;"",'الحجوزات'!$A$6:$A$1005,0)),"رقم غير موجود",IF(NOT(ISNUMBER(A992)),"بدون تاريخ","")))</f>
        <v/>
      </c>
    </row>
    <row r="993">
      <c r="A993" s="13" t="n"/>
      <c r="B993" s="5" t="n"/>
      <c r="C993" s="17" t="n"/>
      <c r="D993" s="5" t="n"/>
      <c r="E993" s="5" t="n"/>
      <c r="F993" s="6">
        <f>IF(B993&amp;""="","",IFERROR(INDEX('الحجوزات'!$C$6:$C$1005,MATCH(B993&amp;"",'الحجوزات'!$A$6:$A$1005,0))&amp;"",""))</f>
        <v/>
      </c>
      <c r="G993" s="6">
        <f>IF(B993&amp;""="","",IF(ISNA(MATCH(B993&amp;"",'الحجوزات'!$A$6:$A$1005,0)),"رقم غير موجود",IF(NOT(ISNUMBER(A993)),"بدون تاريخ","")))</f>
        <v/>
      </c>
    </row>
    <row r="994">
      <c r="A994" s="13" t="n"/>
      <c r="B994" s="5" t="n"/>
      <c r="C994" s="17" t="n"/>
      <c r="D994" s="5" t="n"/>
      <c r="E994" s="5" t="n"/>
      <c r="F994" s="6">
        <f>IF(B994&amp;""="","",IFERROR(INDEX('الحجوزات'!$C$6:$C$1005,MATCH(B994&amp;"",'الحجوزات'!$A$6:$A$1005,0))&amp;"",""))</f>
        <v/>
      </c>
      <c r="G994" s="6">
        <f>IF(B994&amp;""="","",IF(ISNA(MATCH(B994&amp;"",'الحجوزات'!$A$6:$A$1005,0)),"رقم غير موجود",IF(NOT(ISNUMBER(A994)),"بدون تاريخ","")))</f>
        <v/>
      </c>
    </row>
    <row r="995">
      <c r="A995" s="13" t="n"/>
      <c r="B995" s="5" t="n"/>
      <c r="C995" s="17" t="n"/>
      <c r="D995" s="5" t="n"/>
      <c r="E995" s="5" t="n"/>
      <c r="F995" s="6">
        <f>IF(B995&amp;""="","",IFERROR(INDEX('الحجوزات'!$C$6:$C$1005,MATCH(B995&amp;"",'الحجوزات'!$A$6:$A$1005,0))&amp;"",""))</f>
        <v/>
      </c>
      <c r="G995" s="6">
        <f>IF(B995&amp;""="","",IF(ISNA(MATCH(B995&amp;"",'الحجوزات'!$A$6:$A$1005,0)),"رقم غير موجود",IF(NOT(ISNUMBER(A995)),"بدون تاريخ","")))</f>
        <v/>
      </c>
    </row>
    <row r="996">
      <c r="A996" s="13" t="n"/>
      <c r="B996" s="5" t="n"/>
      <c r="C996" s="17" t="n"/>
      <c r="D996" s="5" t="n"/>
      <c r="E996" s="5" t="n"/>
      <c r="F996" s="6">
        <f>IF(B996&amp;""="","",IFERROR(INDEX('الحجوزات'!$C$6:$C$1005,MATCH(B996&amp;"",'الحجوزات'!$A$6:$A$1005,0))&amp;"",""))</f>
        <v/>
      </c>
      <c r="G996" s="6">
        <f>IF(B996&amp;""="","",IF(ISNA(MATCH(B996&amp;"",'الحجوزات'!$A$6:$A$1005,0)),"رقم غير موجود",IF(NOT(ISNUMBER(A996)),"بدون تاريخ","")))</f>
        <v/>
      </c>
    </row>
    <row r="997">
      <c r="A997" s="13" t="n"/>
      <c r="B997" s="5" t="n"/>
      <c r="C997" s="17" t="n"/>
      <c r="D997" s="5" t="n"/>
      <c r="E997" s="5" t="n"/>
      <c r="F997" s="6">
        <f>IF(B997&amp;""="","",IFERROR(INDEX('الحجوزات'!$C$6:$C$1005,MATCH(B997&amp;"",'الحجوزات'!$A$6:$A$1005,0))&amp;"",""))</f>
        <v/>
      </c>
      <c r="G997" s="6">
        <f>IF(B997&amp;""="","",IF(ISNA(MATCH(B997&amp;"",'الحجوزات'!$A$6:$A$1005,0)),"رقم غير موجود",IF(NOT(ISNUMBER(A997)),"بدون تاريخ","")))</f>
        <v/>
      </c>
    </row>
    <row r="998">
      <c r="A998" s="13" t="n"/>
      <c r="B998" s="5" t="n"/>
      <c r="C998" s="17" t="n"/>
      <c r="D998" s="5" t="n"/>
      <c r="E998" s="5" t="n"/>
      <c r="F998" s="6">
        <f>IF(B998&amp;""="","",IFERROR(INDEX('الحجوزات'!$C$6:$C$1005,MATCH(B998&amp;"",'الحجوزات'!$A$6:$A$1005,0))&amp;"",""))</f>
        <v/>
      </c>
      <c r="G998" s="6">
        <f>IF(B998&amp;""="","",IF(ISNA(MATCH(B998&amp;"",'الحجوزات'!$A$6:$A$1005,0)),"رقم غير موجود",IF(NOT(ISNUMBER(A998)),"بدون تاريخ","")))</f>
        <v/>
      </c>
    </row>
    <row r="999">
      <c r="A999" s="13" t="n"/>
      <c r="B999" s="5" t="n"/>
      <c r="C999" s="17" t="n"/>
      <c r="D999" s="5" t="n"/>
      <c r="E999" s="5" t="n"/>
      <c r="F999" s="6">
        <f>IF(B999&amp;""="","",IFERROR(INDEX('الحجوزات'!$C$6:$C$1005,MATCH(B999&amp;"",'الحجوزات'!$A$6:$A$1005,0))&amp;"",""))</f>
        <v/>
      </c>
      <c r="G999" s="6">
        <f>IF(B999&amp;""="","",IF(ISNA(MATCH(B999&amp;"",'الحجوزات'!$A$6:$A$1005,0)),"رقم غير موجود",IF(NOT(ISNUMBER(A999)),"بدون تاريخ","")))</f>
        <v/>
      </c>
    </row>
    <row r="1000">
      <c r="A1000" s="13" t="n"/>
      <c r="B1000" s="5" t="n"/>
      <c r="C1000" s="17" t="n"/>
      <c r="D1000" s="5" t="n"/>
      <c r="E1000" s="5" t="n"/>
      <c r="F1000" s="6">
        <f>IF(B1000&amp;""="","",IFERROR(INDEX('الحجوزات'!$C$6:$C$1005,MATCH(B1000&amp;"",'الحجوزات'!$A$6:$A$1005,0))&amp;"",""))</f>
        <v/>
      </c>
      <c r="G1000" s="6">
        <f>IF(B1000&amp;""="","",IF(ISNA(MATCH(B1000&amp;"",'الحجوزات'!$A$6:$A$1005,0)),"رقم غير موجود",IF(NOT(ISNUMBER(A1000)),"بدون تاريخ","")))</f>
        <v/>
      </c>
    </row>
    <row r="1001">
      <c r="A1001" s="13" t="n"/>
      <c r="B1001" s="5" t="n"/>
      <c r="C1001" s="17" t="n"/>
      <c r="D1001" s="5" t="n"/>
      <c r="E1001" s="5" t="n"/>
      <c r="F1001" s="6">
        <f>IF(B1001&amp;""="","",IFERROR(INDEX('الحجوزات'!$C$6:$C$1005,MATCH(B1001&amp;"",'الحجوزات'!$A$6:$A$1005,0))&amp;"",""))</f>
        <v/>
      </c>
      <c r="G1001" s="6">
        <f>IF(B1001&amp;""="","",IF(ISNA(MATCH(B1001&amp;"",'الحجوزات'!$A$6:$A$1005,0)),"رقم غير موجود",IF(NOT(ISNUMBER(A1001)),"بدون تاريخ","")))</f>
        <v/>
      </c>
    </row>
    <row r="1002">
      <c r="A1002" s="13" t="n"/>
      <c r="B1002" s="5" t="n"/>
      <c r="C1002" s="17" t="n"/>
      <c r="D1002" s="5" t="n"/>
      <c r="E1002" s="5" t="n"/>
      <c r="F1002" s="6">
        <f>IF(B1002&amp;""="","",IFERROR(INDEX('الحجوزات'!$C$6:$C$1005,MATCH(B1002&amp;"",'الحجوزات'!$A$6:$A$1005,0))&amp;"",""))</f>
        <v/>
      </c>
      <c r="G1002" s="6">
        <f>IF(B1002&amp;""="","",IF(ISNA(MATCH(B1002&amp;"",'الحجوزات'!$A$6:$A$1005,0)),"رقم غير موجود",IF(NOT(ISNUMBER(A1002)),"بدون تاريخ","")))</f>
        <v/>
      </c>
    </row>
    <row r="1003">
      <c r="A1003" s="13" t="n"/>
      <c r="B1003" s="5" t="n"/>
      <c r="C1003" s="17" t="n"/>
      <c r="D1003" s="5" t="n"/>
      <c r="E1003" s="5" t="n"/>
      <c r="F1003" s="6">
        <f>IF(B1003&amp;""="","",IFERROR(INDEX('الحجوزات'!$C$6:$C$1005,MATCH(B1003&amp;"",'الحجوزات'!$A$6:$A$1005,0))&amp;"",""))</f>
        <v/>
      </c>
      <c r="G1003" s="6">
        <f>IF(B1003&amp;""="","",IF(ISNA(MATCH(B1003&amp;"",'الحجوزات'!$A$6:$A$1005,0)),"رقم غير موجود",IF(NOT(ISNUMBER(A1003)),"بدون تاريخ","")))</f>
        <v/>
      </c>
    </row>
    <row r="1004">
      <c r="A1004" s="13" t="n"/>
      <c r="B1004" s="5" t="n"/>
      <c r="C1004" s="17" t="n"/>
      <c r="D1004" s="5" t="n"/>
      <c r="E1004" s="5" t="n"/>
      <c r="F1004" s="6">
        <f>IF(B1004&amp;""="","",IFERROR(INDEX('الحجوزات'!$C$6:$C$1005,MATCH(B1004&amp;"",'الحجوزات'!$A$6:$A$1005,0))&amp;"",""))</f>
        <v/>
      </c>
      <c r="G1004" s="6">
        <f>IF(B1004&amp;""="","",IF(ISNA(MATCH(B1004&amp;"",'الحجوزات'!$A$6:$A$1005,0)),"رقم غير موجود",IF(NOT(ISNUMBER(A1004)),"بدون تاريخ","")))</f>
        <v/>
      </c>
    </row>
    <row r="1005">
      <c r="A1005" s="13" t="n"/>
      <c r="B1005" s="5" t="n"/>
      <c r="C1005" s="17" t="n"/>
      <c r="D1005" s="5" t="n"/>
      <c r="E1005" s="5" t="n"/>
      <c r="F1005" s="6">
        <f>IF(B1005&amp;""="","",IFERROR(INDEX('الحجوزات'!$C$6:$C$1005,MATCH(B1005&amp;"",'الحجوزات'!$A$6:$A$1005,0))&amp;"",""))</f>
        <v/>
      </c>
      <c r="G1005" s="6">
        <f>IF(B1005&amp;""="","",IF(ISNA(MATCH(B1005&amp;"",'الحجوزات'!$A$6:$A$1005,0)),"رقم غير موجود",IF(NOT(ISNUMBER(A1005)),"بدون تاريخ","")))</f>
        <v/>
      </c>
    </row>
    <row r="1006">
      <c r="A1006" s="13" t="n"/>
      <c r="B1006" s="5" t="n"/>
      <c r="C1006" s="17" t="n"/>
      <c r="D1006" s="5" t="n"/>
      <c r="E1006" s="5" t="n"/>
      <c r="F1006" s="6">
        <f>IF(B1006&amp;""="","",IFERROR(INDEX('الحجوزات'!$C$6:$C$1005,MATCH(B1006&amp;"",'الحجوزات'!$A$6:$A$1005,0))&amp;"",""))</f>
        <v/>
      </c>
      <c r="G1006" s="6">
        <f>IF(B1006&amp;""="","",IF(ISNA(MATCH(B1006&amp;"",'الحجوزات'!$A$6:$A$1005,0)),"رقم غير موجود",IF(NOT(ISNUMBER(A1006)),"بدون تاريخ","")))</f>
        <v/>
      </c>
    </row>
    <row r="1007">
      <c r="A1007" s="13" t="n"/>
      <c r="B1007" s="5" t="n"/>
      <c r="C1007" s="17" t="n"/>
      <c r="D1007" s="5" t="n"/>
      <c r="E1007" s="5" t="n"/>
      <c r="F1007" s="6">
        <f>IF(B1007&amp;""="","",IFERROR(INDEX('الحجوزات'!$C$6:$C$1005,MATCH(B1007&amp;"",'الحجوزات'!$A$6:$A$1005,0))&amp;"",""))</f>
        <v/>
      </c>
      <c r="G1007" s="6">
        <f>IF(B1007&amp;""="","",IF(ISNA(MATCH(B1007&amp;"",'الحجوزات'!$A$6:$A$1005,0)),"رقم غير موجود",IF(NOT(ISNUMBER(A1007)),"بدون تاريخ","")))</f>
        <v/>
      </c>
    </row>
    <row r="1008">
      <c r="A1008" s="13" t="n"/>
      <c r="B1008" s="5" t="n"/>
      <c r="C1008" s="17" t="n"/>
      <c r="D1008" s="5" t="n"/>
      <c r="E1008" s="5" t="n"/>
      <c r="F1008" s="6">
        <f>IF(B1008&amp;""="","",IFERROR(INDEX('الحجوزات'!$C$6:$C$1005,MATCH(B1008&amp;"",'الحجوزات'!$A$6:$A$1005,0))&amp;"",""))</f>
        <v/>
      </c>
      <c r="G1008" s="6">
        <f>IF(B1008&amp;""="","",IF(ISNA(MATCH(B1008&amp;"",'الحجوزات'!$A$6:$A$1005,0)),"رقم غير موجود",IF(NOT(ISNUMBER(A1008)),"بدون تاريخ","")))</f>
        <v/>
      </c>
    </row>
    <row r="1009">
      <c r="A1009" s="13" t="n"/>
      <c r="B1009" s="5" t="n"/>
      <c r="C1009" s="17" t="n"/>
      <c r="D1009" s="5" t="n"/>
      <c r="E1009" s="5" t="n"/>
      <c r="F1009" s="6">
        <f>IF(B1009&amp;""="","",IFERROR(INDEX('الحجوزات'!$C$6:$C$1005,MATCH(B1009&amp;"",'الحجوزات'!$A$6:$A$1005,0))&amp;"",""))</f>
        <v/>
      </c>
      <c r="G1009" s="6">
        <f>IF(B1009&amp;""="","",IF(ISNA(MATCH(B1009&amp;"",'الحجوزات'!$A$6:$A$1005,0)),"رقم غير موجود",IF(NOT(ISNUMBER(A1009)),"بدون تاريخ","")))</f>
        <v/>
      </c>
    </row>
    <row r="1010">
      <c r="A1010" s="13" t="n"/>
      <c r="B1010" s="5" t="n"/>
      <c r="C1010" s="17" t="n"/>
      <c r="D1010" s="5" t="n"/>
      <c r="E1010" s="5" t="n"/>
      <c r="F1010" s="6">
        <f>IF(B1010&amp;""="","",IFERROR(INDEX('الحجوزات'!$C$6:$C$1005,MATCH(B1010&amp;"",'الحجوزات'!$A$6:$A$1005,0))&amp;"",""))</f>
        <v/>
      </c>
      <c r="G1010" s="6">
        <f>IF(B1010&amp;""="","",IF(ISNA(MATCH(B1010&amp;"",'الحجوزات'!$A$6:$A$1005,0)),"رقم غير موجود",IF(NOT(ISNUMBER(A1010)),"بدون تاريخ","")))</f>
        <v/>
      </c>
    </row>
    <row r="1011">
      <c r="A1011" s="13" t="n"/>
      <c r="B1011" s="5" t="n"/>
      <c r="C1011" s="17" t="n"/>
      <c r="D1011" s="5" t="n"/>
      <c r="E1011" s="5" t="n"/>
      <c r="F1011" s="6">
        <f>IF(B1011&amp;""="","",IFERROR(INDEX('الحجوزات'!$C$6:$C$1005,MATCH(B1011&amp;"",'الحجوزات'!$A$6:$A$1005,0))&amp;"",""))</f>
        <v/>
      </c>
      <c r="G1011" s="6">
        <f>IF(B1011&amp;""="","",IF(ISNA(MATCH(B1011&amp;"",'الحجوزات'!$A$6:$A$1005,0)),"رقم غير موجود",IF(NOT(ISNUMBER(A1011)),"بدون تاريخ","")))</f>
        <v/>
      </c>
    </row>
    <row r="1012">
      <c r="A1012" s="13" t="n"/>
      <c r="B1012" s="5" t="n"/>
      <c r="C1012" s="17" t="n"/>
      <c r="D1012" s="5" t="n"/>
      <c r="E1012" s="5" t="n"/>
      <c r="F1012" s="6">
        <f>IF(B1012&amp;""="","",IFERROR(INDEX('الحجوزات'!$C$6:$C$1005,MATCH(B1012&amp;"",'الحجوزات'!$A$6:$A$1005,0))&amp;"",""))</f>
        <v/>
      </c>
      <c r="G1012" s="6">
        <f>IF(B1012&amp;""="","",IF(ISNA(MATCH(B1012&amp;"",'الحجوزات'!$A$6:$A$1005,0)),"رقم غير موجود",IF(NOT(ISNUMBER(A1012)),"بدون تاريخ","")))</f>
        <v/>
      </c>
    </row>
    <row r="1013">
      <c r="A1013" s="13" t="n"/>
      <c r="B1013" s="5" t="n"/>
      <c r="C1013" s="17" t="n"/>
      <c r="D1013" s="5" t="n"/>
      <c r="E1013" s="5" t="n"/>
      <c r="F1013" s="6">
        <f>IF(B1013&amp;""="","",IFERROR(INDEX('الحجوزات'!$C$6:$C$1005,MATCH(B1013&amp;"",'الحجوزات'!$A$6:$A$1005,0))&amp;"",""))</f>
        <v/>
      </c>
      <c r="G1013" s="6">
        <f>IF(B1013&amp;""="","",IF(ISNA(MATCH(B1013&amp;"",'الحجوزات'!$A$6:$A$1005,0)),"رقم غير موجود",IF(NOT(ISNUMBER(A1013)),"بدون تاريخ","")))</f>
        <v/>
      </c>
    </row>
    <row r="1014">
      <c r="A1014" s="13" t="n"/>
      <c r="B1014" s="5" t="n"/>
      <c r="C1014" s="17" t="n"/>
      <c r="D1014" s="5" t="n"/>
      <c r="E1014" s="5" t="n"/>
      <c r="F1014" s="6">
        <f>IF(B1014&amp;""="","",IFERROR(INDEX('الحجوزات'!$C$6:$C$1005,MATCH(B1014&amp;"",'الحجوزات'!$A$6:$A$1005,0))&amp;"",""))</f>
        <v/>
      </c>
      <c r="G1014" s="6">
        <f>IF(B1014&amp;""="","",IF(ISNA(MATCH(B1014&amp;"",'الحجوزات'!$A$6:$A$1005,0)),"رقم غير موجود",IF(NOT(ISNUMBER(A1014)),"بدون تاريخ","")))</f>
        <v/>
      </c>
    </row>
    <row r="1015">
      <c r="A1015" s="13" t="n"/>
      <c r="B1015" s="5" t="n"/>
      <c r="C1015" s="17" t="n"/>
      <c r="D1015" s="5" t="n"/>
      <c r="E1015" s="5" t="n"/>
      <c r="F1015" s="6">
        <f>IF(B1015&amp;""="","",IFERROR(INDEX('الحجوزات'!$C$6:$C$1005,MATCH(B1015&amp;"",'الحجوزات'!$A$6:$A$1005,0))&amp;"",""))</f>
        <v/>
      </c>
      <c r="G1015" s="6">
        <f>IF(B1015&amp;""="","",IF(ISNA(MATCH(B1015&amp;"",'الحجوزات'!$A$6:$A$1005,0)),"رقم غير موجود",IF(NOT(ISNUMBER(A1015)),"بدون تاريخ","")))</f>
        <v/>
      </c>
    </row>
    <row r="1016">
      <c r="A1016" s="13" t="n"/>
      <c r="B1016" s="5" t="n"/>
      <c r="C1016" s="17" t="n"/>
      <c r="D1016" s="5" t="n"/>
      <c r="E1016" s="5" t="n"/>
      <c r="F1016" s="6">
        <f>IF(B1016&amp;""="","",IFERROR(INDEX('الحجوزات'!$C$6:$C$1005,MATCH(B1016&amp;"",'الحجوزات'!$A$6:$A$1005,0))&amp;"",""))</f>
        <v/>
      </c>
      <c r="G1016" s="6">
        <f>IF(B1016&amp;""="","",IF(ISNA(MATCH(B1016&amp;"",'الحجوزات'!$A$6:$A$1005,0)),"رقم غير موجود",IF(NOT(ISNUMBER(A1016)),"بدون تاريخ","")))</f>
        <v/>
      </c>
    </row>
    <row r="1017">
      <c r="A1017" s="13" t="n"/>
      <c r="B1017" s="5" t="n"/>
      <c r="C1017" s="17" t="n"/>
      <c r="D1017" s="5" t="n"/>
      <c r="E1017" s="5" t="n"/>
      <c r="F1017" s="6">
        <f>IF(B1017&amp;""="","",IFERROR(INDEX('الحجوزات'!$C$6:$C$1005,MATCH(B1017&amp;"",'الحجوزات'!$A$6:$A$1005,0))&amp;"",""))</f>
        <v/>
      </c>
      <c r="G1017" s="6">
        <f>IF(B1017&amp;""="","",IF(ISNA(MATCH(B1017&amp;"",'الحجوزات'!$A$6:$A$1005,0)),"رقم غير موجود",IF(NOT(ISNUMBER(A1017)),"بدون تاريخ","")))</f>
        <v/>
      </c>
    </row>
    <row r="1018">
      <c r="A1018" s="13" t="n"/>
      <c r="B1018" s="5" t="n"/>
      <c r="C1018" s="17" t="n"/>
      <c r="D1018" s="5" t="n"/>
      <c r="E1018" s="5" t="n"/>
      <c r="F1018" s="6">
        <f>IF(B1018&amp;""="","",IFERROR(INDEX('الحجوزات'!$C$6:$C$1005,MATCH(B1018&amp;"",'الحجوزات'!$A$6:$A$1005,0))&amp;"",""))</f>
        <v/>
      </c>
      <c r="G1018" s="6">
        <f>IF(B1018&amp;""="","",IF(ISNA(MATCH(B1018&amp;"",'الحجوزات'!$A$6:$A$1005,0)),"رقم غير موجود",IF(NOT(ISNUMBER(A1018)),"بدون تاريخ","")))</f>
        <v/>
      </c>
    </row>
    <row r="1019">
      <c r="A1019" s="13" t="n"/>
      <c r="B1019" s="5" t="n"/>
      <c r="C1019" s="17" t="n"/>
      <c r="D1019" s="5" t="n"/>
      <c r="E1019" s="5" t="n"/>
      <c r="F1019" s="6">
        <f>IF(B1019&amp;""="","",IFERROR(INDEX('الحجوزات'!$C$6:$C$1005,MATCH(B1019&amp;"",'الحجوزات'!$A$6:$A$1005,0))&amp;"",""))</f>
        <v/>
      </c>
      <c r="G1019" s="6">
        <f>IF(B1019&amp;""="","",IF(ISNA(MATCH(B1019&amp;"",'الحجوزات'!$A$6:$A$1005,0)),"رقم غير موجود",IF(NOT(ISNUMBER(A1019)),"بدون تاريخ","")))</f>
        <v/>
      </c>
    </row>
    <row r="1020">
      <c r="A1020" s="13" t="n"/>
      <c r="B1020" s="5" t="n"/>
      <c r="C1020" s="17" t="n"/>
      <c r="D1020" s="5" t="n"/>
      <c r="E1020" s="5" t="n"/>
      <c r="F1020" s="6">
        <f>IF(B1020&amp;""="","",IFERROR(INDEX('الحجوزات'!$C$6:$C$1005,MATCH(B1020&amp;"",'الحجوزات'!$A$6:$A$1005,0))&amp;"",""))</f>
        <v/>
      </c>
      <c r="G1020" s="6">
        <f>IF(B1020&amp;""="","",IF(ISNA(MATCH(B1020&amp;"",'الحجوزات'!$A$6:$A$1005,0)),"رقم غير موجود",IF(NOT(ISNUMBER(A1020)),"بدون تاريخ","")))</f>
        <v/>
      </c>
    </row>
    <row r="1021">
      <c r="A1021" s="13" t="n"/>
      <c r="B1021" s="5" t="n"/>
      <c r="C1021" s="17" t="n"/>
      <c r="D1021" s="5" t="n"/>
      <c r="E1021" s="5" t="n"/>
      <c r="F1021" s="6">
        <f>IF(B1021&amp;""="","",IFERROR(INDEX('الحجوزات'!$C$6:$C$1005,MATCH(B1021&amp;"",'الحجوزات'!$A$6:$A$1005,0))&amp;"",""))</f>
        <v/>
      </c>
      <c r="G1021" s="6">
        <f>IF(B1021&amp;""="","",IF(ISNA(MATCH(B1021&amp;"",'الحجوزات'!$A$6:$A$1005,0)),"رقم غير موجود",IF(NOT(ISNUMBER(A1021)),"بدون تاريخ","")))</f>
        <v/>
      </c>
    </row>
    <row r="1022">
      <c r="A1022" s="13" t="n"/>
      <c r="B1022" s="5" t="n"/>
      <c r="C1022" s="17" t="n"/>
      <c r="D1022" s="5" t="n"/>
      <c r="E1022" s="5" t="n"/>
      <c r="F1022" s="6">
        <f>IF(B1022&amp;""="","",IFERROR(INDEX('الحجوزات'!$C$6:$C$1005,MATCH(B1022&amp;"",'الحجوزات'!$A$6:$A$1005,0))&amp;"",""))</f>
        <v/>
      </c>
      <c r="G1022" s="6">
        <f>IF(B1022&amp;""="","",IF(ISNA(MATCH(B1022&amp;"",'الحجوزات'!$A$6:$A$1005,0)),"رقم غير موجود",IF(NOT(ISNUMBER(A1022)),"بدون تاريخ","")))</f>
        <v/>
      </c>
    </row>
    <row r="1023">
      <c r="A1023" s="13" t="n"/>
      <c r="B1023" s="5" t="n"/>
      <c r="C1023" s="17" t="n"/>
      <c r="D1023" s="5" t="n"/>
      <c r="E1023" s="5" t="n"/>
      <c r="F1023" s="6">
        <f>IF(B1023&amp;""="","",IFERROR(INDEX('الحجوزات'!$C$6:$C$1005,MATCH(B1023&amp;"",'الحجوزات'!$A$6:$A$1005,0))&amp;"",""))</f>
        <v/>
      </c>
      <c r="G1023" s="6">
        <f>IF(B1023&amp;""="","",IF(ISNA(MATCH(B1023&amp;"",'الحجوزات'!$A$6:$A$1005,0)),"رقم غير موجود",IF(NOT(ISNUMBER(A1023)),"بدون تاريخ","")))</f>
        <v/>
      </c>
    </row>
    <row r="1024">
      <c r="A1024" s="13" t="n"/>
      <c r="B1024" s="5" t="n"/>
      <c r="C1024" s="17" t="n"/>
      <c r="D1024" s="5" t="n"/>
      <c r="E1024" s="5" t="n"/>
      <c r="F1024" s="6">
        <f>IF(B1024&amp;""="","",IFERROR(INDEX('الحجوزات'!$C$6:$C$1005,MATCH(B1024&amp;"",'الحجوزات'!$A$6:$A$1005,0))&amp;"",""))</f>
        <v/>
      </c>
      <c r="G1024" s="6">
        <f>IF(B1024&amp;""="","",IF(ISNA(MATCH(B1024&amp;"",'الحجوزات'!$A$6:$A$1005,0)),"رقم غير موجود",IF(NOT(ISNUMBER(A1024)),"بدون تاريخ","")))</f>
        <v/>
      </c>
    </row>
    <row r="1025">
      <c r="A1025" s="13" t="n"/>
      <c r="B1025" s="5" t="n"/>
      <c r="C1025" s="17" t="n"/>
      <c r="D1025" s="5" t="n"/>
      <c r="E1025" s="5" t="n"/>
      <c r="F1025" s="6">
        <f>IF(B1025&amp;""="","",IFERROR(INDEX('الحجوزات'!$C$6:$C$1005,MATCH(B1025&amp;"",'الحجوزات'!$A$6:$A$1005,0))&amp;"",""))</f>
        <v/>
      </c>
      <c r="G1025" s="6">
        <f>IF(B1025&amp;""="","",IF(ISNA(MATCH(B1025&amp;"",'الحجوزات'!$A$6:$A$1005,0)),"رقم غير موجود",IF(NOT(ISNUMBER(A1025)),"بدون تاريخ","")))</f>
        <v/>
      </c>
    </row>
    <row r="1026">
      <c r="A1026" s="13" t="n"/>
      <c r="B1026" s="5" t="n"/>
      <c r="C1026" s="17" t="n"/>
      <c r="D1026" s="5" t="n"/>
      <c r="E1026" s="5" t="n"/>
      <c r="F1026" s="6">
        <f>IF(B1026&amp;""="","",IFERROR(INDEX('الحجوزات'!$C$6:$C$1005,MATCH(B1026&amp;"",'الحجوزات'!$A$6:$A$1005,0))&amp;"",""))</f>
        <v/>
      </c>
      <c r="G1026" s="6">
        <f>IF(B1026&amp;""="","",IF(ISNA(MATCH(B1026&amp;"",'الحجوزات'!$A$6:$A$1005,0)),"رقم غير موجود",IF(NOT(ISNUMBER(A1026)),"بدون تاريخ","")))</f>
        <v/>
      </c>
    </row>
    <row r="1027">
      <c r="A1027" s="13" t="n"/>
      <c r="B1027" s="5" t="n"/>
      <c r="C1027" s="17" t="n"/>
      <c r="D1027" s="5" t="n"/>
      <c r="E1027" s="5" t="n"/>
      <c r="F1027" s="6">
        <f>IF(B1027&amp;""="","",IFERROR(INDEX('الحجوزات'!$C$6:$C$1005,MATCH(B1027&amp;"",'الحجوزات'!$A$6:$A$1005,0))&amp;"",""))</f>
        <v/>
      </c>
      <c r="G1027" s="6">
        <f>IF(B1027&amp;""="","",IF(ISNA(MATCH(B1027&amp;"",'الحجوزات'!$A$6:$A$1005,0)),"رقم غير موجود",IF(NOT(ISNUMBER(A1027)),"بدون تاريخ","")))</f>
        <v/>
      </c>
    </row>
    <row r="1028">
      <c r="A1028" s="13" t="n"/>
      <c r="B1028" s="5" t="n"/>
      <c r="C1028" s="17" t="n"/>
      <c r="D1028" s="5" t="n"/>
      <c r="E1028" s="5" t="n"/>
      <c r="F1028" s="6">
        <f>IF(B1028&amp;""="","",IFERROR(INDEX('الحجوزات'!$C$6:$C$1005,MATCH(B1028&amp;"",'الحجوزات'!$A$6:$A$1005,0))&amp;"",""))</f>
        <v/>
      </c>
      <c r="G1028" s="6">
        <f>IF(B1028&amp;""="","",IF(ISNA(MATCH(B1028&amp;"",'الحجوزات'!$A$6:$A$1005,0)),"رقم غير موجود",IF(NOT(ISNUMBER(A1028)),"بدون تاريخ","")))</f>
        <v/>
      </c>
    </row>
    <row r="1029">
      <c r="A1029" s="13" t="n"/>
      <c r="B1029" s="5" t="n"/>
      <c r="C1029" s="17" t="n"/>
      <c r="D1029" s="5" t="n"/>
      <c r="E1029" s="5" t="n"/>
      <c r="F1029" s="6">
        <f>IF(B1029&amp;""="","",IFERROR(INDEX('الحجوزات'!$C$6:$C$1005,MATCH(B1029&amp;"",'الحجوزات'!$A$6:$A$1005,0))&amp;"",""))</f>
        <v/>
      </c>
      <c r="G1029" s="6">
        <f>IF(B1029&amp;""="","",IF(ISNA(MATCH(B1029&amp;"",'الحجوزات'!$A$6:$A$1005,0)),"رقم غير موجود",IF(NOT(ISNUMBER(A1029)),"بدون تاريخ","")))</f>
        <v/>
      </c>
    </row>
    <row r="1030">
      <c r="A1030" s="13" t="n"/>
      <c r="B1030" s="5" t="n"/>
      <c r="C1030" s="17" t="n"/>
      <c r="D1030" s="5" t="n"/>
      <c r="E1030" s="5" t="n"/>
      <c r="F1030" s="6">
        <f>IF(B1030&amp;""="","",IFERROR(INDEX('الحجوزات'!$C$6:$C$1005,MATCH(B1030&amp;"",'الحجوزات'!$A$6:$A$1005,0))&amp;"",""))</f>
        <v/>
      </c>
      <c r="G1030" s="6">
        <f>IF(B1030&amp;""="","",IF(ISNA(MATCH(B1030&amp;"",'الحجوزات'!$A$6:$A$1005,0)),"رقم غير موجود",IF(NOT(ISNUMBER(A1030)),"بدون تاريخ","")))</f>
        <v/>
      </c>
    </row>
    <row r="1031">
      <c r="A1031" s="13" t="n"/>
      <c r="B1031" s="5" t="n"/>
      <c r="C1031" s="17" t="n"/>
      <c r="D1031" s="5" t="n"/>
      <c r="E1031" s="5" t="n"/>
      <c r="F1031" s="6">
        <f>IF(B1031&amp;""="","",IFERROR(INDEX('الحجوزات'!$C$6:$C$1005,MATCH(B1031&amp;"",'الحجوزات'!$A$6:$A$1005,0))&amp;"",""))</f>
        <v/>
      </c>
      <c r="G1031" s="6">
        <f>IF(B1031&amp;""="","",IF(ISNA(MATCH(B1031&amp;"",'الحجوزات'!$A$6:$A$1005,0)),"رقم غير موجود",IF(NOT(ISNUMBER(A1031)),"بدون تاريخ","")))</f>
        <v/>
      </c>
    </row>
    <row r="1032">
      <c r="A1032" s="13" t="n"/>
      <c r="B1032" s="5" t="n"/>
      <c r="C1032" s="17" t="n"/>
      <c r="D1032" s="5" t="n"/>
      <c r="E1032" s="5" t="n"/>
      <c r="F1032" s="6">
        <f>IF(B1032&amp;""="","",IFERROR(INDEX('الحجوزات'!$C$6:$C$1005,MATCH(B1032&amp;"",'الحجوزات'!$A$6:$A$1005,0))&amp;"",""))</f>
        <v/>
      </c>
      <c r="G1032" s="6">
        <f>IF(B1032&amp;""="","",IF(ISNA(MATCH(B1032&amp;"",'الحجوزات'!$A$6:$A$1005,0)),"رقم غير موجود",IF(NOT(ISNUMBER(A1032)),"بدون تاريخ","")))</f>
        <v/>
      </c>
    </row>
    <row r="1033">
      <c r="A1033" s="13" t="n"/>
      <c r="B1033" s="5" t="n"/>
      <c r="C1033" s="17" t="n"/>
      <c r="D1033" s="5" t="n"/>
      <c r="E1033" s="5" t="n"/>
      <c r="F1033" s="6">
        <f>IF(B1033&amp;""="","",IFERROR(INDEX('الحجوزات'!$C$6:$C$1005,MATCH(B1033&amp;"",'الحجوزات'!$A$6:$A$1005,0))&amp;"",""))</f>
        <v/>
      </c>
      <c r="G1033" s="6">
        <f>IF(B1033&amp;""="","",IF(ISNA(MATCH(B1033&amp;"",'الحجوزات'!$A$6:$A$1005,0)),"رقم غير موجود",IF(NOT(ISNUMBER(A1033)),"بدون تاريخ","")))</f>
        <v/>
      </c>
    </row>
    <row r="1034">
      <c r="A1034" s="13" t="n"/>
      <c r="B1034" s="5" t="n"/>
      <c r="C1034" s="17" t="n"/>
      <c r="D1034" s="5" t="n"/>
      <c r="E1034" s="5" t="n"/>
      <c r="F1034" s="6">
        <f>IF(B1034&amp;""="","",IFERROR(INDEX('الحجوزات'!$C$6:$C$1005,MATCH(B1034&amp;"",'الحجوزات'!$A$6:$A$1005,0))&amp;"",""))</f>
        <v/>
      </c>
      <c r="G1034" s="6">
        <f>IF(B1034&amp;""="","",IF(ISNA(MATCH(B1034&amp;"",'الحجوزات'!$A$6:$A$1005,0)),"رقم غير موجود",IF(NOT(ISNUMBER(A1034)),"بدون تاريخ","")))</f>
        <v/>
      </c>
    </row>
    <row r="1035">
      <c r="A1035" s="13" t="n"/>
      <c r="B1035" s="5" t="n"/>
      <c r="C1035" s="17" t="n"/>
      <c r="D1035" s="5" t="n"/>
      <c r="E1035" s="5" t="n"/>
      <c r="F1035" s="6">
        <f>IF(B1035&amp;""="","",IFERROR(INDEX('الحجوزات'!$C$6:$C$1005,MATCH(B1035&amp;"",'الحجوزات'!$A$6:$A$1005,0))&amp;"",""))</f>
        <v/>
      </c>
      <c r="G1035" s="6">
        <f>IF(B1035&amp;""="","",IF(ISNA(MATCH(B1035&amp;"",'الحجوزات'!$A$6:$A$1005,0)),"رقم غير موجود",IF(NOT(ISNUMBER(A1035)),"بدون تاريخ","")))</f>
        <v/>
      </c>
    </row>
    <row r="1036">
      <c r="A1036" s="13" t="n"/>
      <c r="B1036" s="5" t="n"/>
      <c r="C1036" s="17" t="n"/>
      <c r="D1036" s="5" t="n"/>
      <c r="E1036" s="5" t="n"/>
      <c r="F1036" s="6">
        <f>IF(B1036&amp;""="","",IFERROR(INDEX('الحجوزات'!$C$6:$C$1005,MATCH(B1036&amp;"",'الحجوزات'!$A$6:$A$1005,0))&amp;"",""))</f>
        <v/>
      </c>
      <c r="G1036" s="6">
        <f>IF(B1036&amp;""="","",IF(ISNA(MATCH(B1036&amp;"",'الحجوزات'!$A$6:$A$1005,0)),"رقم غير موجود",IF(NOT(ISNUMBER(A1036)),"بدون تاريخ","")))</f>
        <v/>
      </c>
    </row>
    <row r="1037">
      <c r="A1037" s="13" t="n"/>
      <c r="B1037" s="5" t="n"/>
      <c r="C1037" s="17" t="n"/>
      <c r="D1037" s="5" t="n"/>
      <c r="E1037" s="5" t="n"/>
      <c r="F1037" s="6">
        <f>IF(B1037&amp;""="","",IFERROR(INDEX('الحجوزات'!$C$6:$C$1005,MATCH(B1037&amp;"",'الحجوزات'!$A$6:$A$1005,0))&amp;"",""))</f>
        <v/>
      </c>
      <c r="G1037" s="6">
        <f>IF(B1037&amp;""="","",IF(ISNA(MATCH(B1037&amp;"",'الحجوزات'!$A$6:$A$1005,0)),"رقم غير موجود",IF(NOT(ISNUMBER(A1037)),"بدون تاريخ","")))</f>
        <v/>
      </c>
    </row>
    <row r="1038">
      <c r="A1038" s="13" t="n"/>
      <c r="B1038" s="5" t="n"/>
      <c r="C1038" s="17" t="n"/>
      <c r="D1038" s="5" t="n"/>
      <c r="E1038" s="5" t="n"/>
      <c r="F1038" s="6">
        <f>IF(B1038&amp;""="","",IFERROR(INDEX('الحجوزات'!$C$6:$C$1005,MATCH(B1038&amp;"",'الحجوزات'!$A$6:$A$1005,0))&amp;"",""))</f>
        <v/>
      </c>
      <c r="G1038" s="6">
        <f>IF(B1038&amp;""="","",IF(ISNA(MATCH(B1038&amp;"",'الحجوزات'!$A$6:$A$1005,0)),"رقم غير موجود",IF(NOT(ISNUMBER(A1038)),"بدون تاريخ","")))</f>
        <v/>
      </c>
    </row>
    <row r="1039">
      <c r="A1039" s="13" t="n"/>
      <c r="B1039" s="5" t="n"/>
      <c r="C1039" s="17" t="n"/>
      <c r="D1039" s="5" t="n"/>
      <c r="E1039" s="5" t="n"/>
      <c r="F1039" s="6">
        <f>IF(B1039&amp;""="","",IFERROR(INDEX('الحجوزات'!$C$6:$C$1005,MATCH(B1039&amp;"",'الحجوزات'!$A$6:$A$1005,0))&amp;"",""))</f>
        <v/>
      </c>
      <c r="G1039" s="6">
        <f>IF(B1039&amp;""="","",IF(ISNA(MATCH(B1039&amp;"",'الحجوزات'!$A$6:$A$1005,0)),"رقم غير موجود",IF(NOT(ISNUMBER(A1039)),"بدون تاريخ","")))</f>
        <v/>
      </c>
    </row>
    <row r="1040">
      <c r="A1040" s="13" t="n"/>
      <c r="B1040" s="5" t="n"/>
      <c r="C1040" s="17" t="n"/>
      <c r="D1040" s="5" t="n"/>
      <c r="E1040" s="5" t="n"/>
      <c r="F1040" s="6">
        <f>IF(B1040&amp;""="","",IFERROR(INDEX('الحجوزات'!$C$6:$C$1005,MATCH(B1040&amp;"",'الحجوزات'!$A$6:$A$1005,0))&amp;"",""))</f>
        <v/>
      </c>
      <c r="G1040" s="6">
        <f>IF(B1040&amp;""="","",IF(ISNA(MATCH(B1040&amp;"",'الحجوزات'!$A$6:$A$1005,0)),"رقم غير موجود",IF(NOT(ISNUMBER(A1040)),"بدون تاريخ","")))</f>
        <v/>
      </c>
    </row>
    <row r="1041">
      <c r="A1041" s="13" t="n"/>
      <c r="B1041" s="5" t="n"/>
      <c r="C1041" s="17" t="n"/>
      <c r="D1041" s="5" t="n"/>
      <c r="E1041" s="5" t="n"/>
      <c r="F1041" s="6">
        <f>IF(B1041&amp;""="","",IFERROR(INDEX('الحجوزات'!$C$6:$C$1005,MATCH(B1041&amp;"",'الحجوزات'!$A$6:$A$1005,0))&amp;"",""))</f>
        <v/>
      </c>
      <c r="G1041" s="6">
        <f>IF(B1041&amp;""="","",IF(ISNA(MATCH(B1041&amp;"",'الحجوزات'!$A$6:$A$1005,0)),"رقم غير موجود",IF(NOT(ISNUMBER(A1041)),"بدون تاريخ","")))</f>
        <v/>
      </c>
    </row>
    <row r="1042">
      <c r="A1042" s="13" t="n"/>
      <c r="B1042" s="5" t="n"/>
      <c r="C1042" s="17" t="n"/>
      <c r="D1042" s="5" t="n"/>
      <c r="E1042" s="5" t="n"/>
      <c r="F1042" s="6">
        <f>IF(B1042&amp;""="","",IFERROR(INDEX('الحجوزات'!$C$6:$C$1005,MATCH(B1042&amp;"",'الحجوزات'!$A$6:$A$1005,0))&amp;"",""))</f>
        <v/>
      </c>
      <c r="G1042" s="6">
        <f>IF(B1042&amp;""="","",IF(ISNA(MATCH(B1042&amp;"",'الحجوزات'!$A$6:$A$1005,0)),"رقم غير موجود",IF(NOT(ISNUMBER(A1042)),"بدون تاريخ","")))</f>
        <v/>
      </c>
    </row>
    <row r="1043">
      <c r="A1043" s="13" t="n"/>
      <c r="B1043" s="5" t="n"/>
      <c r="C1043" s="17" t="n"/>
      <c r="D1043" s="5" t="n"/>
      <c r="E1043" s="5" t="n"/>
      <c r="F1043" s="6">
        <f>IF(B1043&amp;""="","",IFERROR(INDEX('الحجوزات'!$C$6:$C$1005,MATCH(B1043&amp;"",'الحجوزات'!$A$6:$A$1005,0))&amp;"",""))</f>
        <v/>
      </c>
      <c r="G1043" s="6">
        <f>IF(B1043&amp;""="","",IF(ISNA(MATCH(B1043&amp;"",'الحجوزات'!$A$6:$A$1005,0)),"رقم غير موجود",IF(NOT(ISNUMBER(A1043)),"بدون تاريخ","")))</f>
        <v/>
      </c>
    </row>
    <row r="1044">
      <c r="A1044" s="13" t="n"/>
      <c r="B1044" s="5" t="n"/>
      <c r="C1044" s="17" t="n"/>
      <c r="D1044" s="5" t="n"/>
      <c r="E1044" s="5" t="n"/>
      <c r="F1044" s="6">
        <f>IF(B1044&amp;""="","",IFERROR(INDEX('الحجوزات'!$C$6:$C$1005,MATCH(B1044&amp;"",'الحجوزات'!$A$6:$A$1005,0))&amp;"",""))</f>
        <v/>
      </c>
      <c r="G1044" s="6">
        <f>IF(B1044&amp;""="","",IF(ISNA(MATCH(B1044&amp;"",'الحجوزات'!$A$6:$A$1005,0)),"رقم غير موجود",IF(NOT(ISNUMBER(A1044)),"بدون تاريخ","")))</f>
        <v/>
      </c>
    </row>
    <row r="1045">
      <c r="A1045" s="13" t="n"/>
      <c r="B1045" s="5" t="n"/>
      <c r="C1045" s="17" t="n"/>
      <c r="D1045" s="5" t="n"/>
      <c r="E1045" s="5" t="n"/>
      <c r="F1045" s="6">
        <f>IF(B1045&amp;""="","",IFERROR(INDEX('الحجوزات'!$C$6:$C$1005,MATCH(B1045&amp;"",'الحجوزات'!$A$6:$A$1005,0))&amp;"",""))</f>
        <v/>
      </c>
      <c r="G1045" s="6">
        <f>IF(B1045&amp;""="","",IF(ISNA(MATCH(B1045&amp;"",'الحجوزات'!$A$6:$A$1005,0)),"رقم غير موجود",IF(NOT(ISNUMBER(A1045)),"بدون تاريخ","")))</f>
        <v/>
      </c>
    </row>
    <row r="1046">
      <c r="A1046" s="13" t="n"/>
      <c r="B1046" s="5" t="n"/>
      <c r="C1046" s="17" t="n"/>
      <c r="D1046" s="5" t="n"/>
      <c r="E1046" s="5" t="n"/>
      <c r="F1046" s="6">
        <f>IF(B1046&amp;""="","",IFERROR(INDEX('الحجوزات'!$C$6:$C$1005,MATCH(B1046&amp;"",'الحجوزات'!$A$6:$A$1005,0))&amp;"",""))</f>
        <v/>
      </c>
      <c r="G1046" s="6">
        <f>IF(B1046&amp;""="","",IF(ISNA(MATCH(B1046&amp;"",'الحجوزات'!$A$6:$A$1005,0)),"رقم غير موجود",IF(NOT(ISNUMBER(A1046)),"بدون تاريخ","")))</f>
        <v/>
      </c>
    </row>
    <row r="1047">
      <c r="A1047" s="13" t="n"/>
      <c r="B1047" s="5" t="n"/>
      <c r="C1047" s="17" t="n"/>
      <c r="D1047" s="5" t="n"/>
      <c r="E1047" s="5" t="n"/>
      <c r="F1047" s="6">
        <f>IF(B1047&amp;""="","",IFERROR(INDEX('الحجوزات'!$C$6:$C$1005,MATCH(B1047&amp;"",'الحجوزات'!$A$6:$A$1005,0))&amp;"",""))</f>
        <v/>
      </c>
      <c r="G1047" s="6">
        <f>IF(B1047&amp;""="","",IF(ISNA(MATCH(B1047&amp;"",'الحجوزات'!$A$6:$A$1005,0)),"رقم غير موجود",IF(NOT(ISNUMBER(A1047)),"بدون تاريخ","")))</f>
        <v/>
      </c>
    </row>
    <row r="1048">
      <c r="A1048" s="13" t="n"/>
      <c r="B1048" s="5" t="n"/>
      <c r="C1048" s="17" t="n"/>
      <c r="D1048" s="5" t="n"/>
      <c r="E1048" s="5" t="n"/>
      <c r="F1048" s="6">
        <f>IF(B1048&amp;""="","",IFERROR(INDEX('الحجوزات'!$C$6:$C$1005,MATCH(B1048&amp;"",'الحجوزات'!$A$6:$A$1005,0))&amp;"",""))</f>
        <v/>
      </c>
      <c r="G1048" s="6">
        <f>IF(B1048&amp;""="","",IF(ISNA(MATCH(B1048&amp;"",'الحجوزات'!$A$6:$A$1005,0)),"رقم غير موجود",IF(NOT(ISNUMBER(A1048)),"بدون تاريخ","")))</f>
        <v/>
      </c>
    </row>
    <row r="1049">
      <c r="A1049" s="13" t="n"/>
      <c r="B1049" s="5" t="n"/>
      <c r="C1049" s="17" t="n"/>
      <c r="D1049" s="5" t="n"/>
      <c r="E1049" s="5" t="n"/>
      <c r="F1049" s="6">
        <f>IF(B1049&amp;""="","",IFERROR(INDEX('الحجوزات'!$C$6:$C$1005,MATCH(B1049&amp;"",'الحجوزات'!$A$6:$A$1005,0))&amp;"",""))</f>
        <v/>
      </c>
      <c r="G1049" s="6">
        <f>IF(B1049&amp;""="","",IF(ISNA(MATCH(B1049&amp;"",'الحجوزات'!$A$6:$A$1005,0)),"رقم غير موجود",IF(NOT(ISNUMBER(A1049)),"بدون تاريخ","")))</f>
        <v/>
      </c>
    </row>
    <row r="1050">
      <c r="A1050" s="13" t="n"/>
      <c r="B1050" s="5" t="n"/>
      <c r="C1050" s="17" t="n"/>
      <c r="D1050" s="5" t="n"/>
      <c r="E1050" s="5" t="n"/>
      <c r="F1050" s="6">
        <f>IF(B1050&amp;""="","",IFERROR(INDEX('الحجوزات'!$C$6:$C$1005,MATCH(B1050&amp;"",'الحجوزات'!$A$6:$A$1005,0))&amp;"",""))</f>
        <v/>
      </c>
      <c r="G1050" s="6">
        <f>IF(B1050&amp;""="","",IF(ISNA(MATCH(B1050&amp;"",'الحجوزات'!$A$6:$A$1005,0)),"رقم غير موجود",IF(NOT(ISNUMBER(A1050)),"بدون تاريخ","")))</f>
        <v/>
      </c>
    </row>
    <row r="1051">
      <c r="A1051" s="13" t="n"/>
      <c r="B1051" s="5" t="n"/>
      <c r="C1051" s="17" t="n"/>
      <c r="D1051" s="5" t="n"/>
      <c r="E1051" s="5" t="n"/>
      <c r="F1051" s="6">
        <f>IF(B1051&amp;""="","",IFERROR(INDEX('الحجوزات'!$C$6:$C$1005,MATCH(B1051&amp;"",'الحجوزات'!$A$6:$A$1005,0))&amp;"",""))</f>
        <v/>
      </c>
      <c r="G1051" s="6">
        <f>IF(B1051&amp;""="","",IF(ISNA(MATCH(B1051&amp;"",'الحجوزات'!$A$6:$A$1005,0)),"رقم غير موجود",IF(NOT(ISNUMBER(A1051)),"بدون تاريخ","")))</f>
        <v/>
      </c>
    </row>
    <row r="1052">
      <c r="A1052" s="13" t="n"/>
      <c r="B1052" s="5" t="n"/>
      <c r="C1052" s="17" t="n"/>
      <c r="D1052" s="5" t="n"/>
      <c r="E1052" s="5" t="n"/>
      <c r="F1052" s="6">
        <f>IF(B1052&amp;""="","",IFERROR(INDEX('الحجوزات'!$C$6:$C$1005,MATCH(B1052&amp;"",'الحجوزات'!$A$6:$A$1005,0))&amp;"",""))</f>
        <v/>
      </c>
      <c r="G1052" s="6">
        <f>IF(B1052&amp;""="","",IF(ISNA(MATCH(B1052&amp;"",'الحجوزات'!$A$6:$A$1005,0)),"رقم غير موجود",IF(NOT(ISNUMBER(A1052)),"بدون تاريخ","")))</f>
        <v/>
      </c>
    </row>
    <row r="1053">
      <c r="A1053" s="13" t="n"/>
      <c r="B1053" s="5" t="n"/>
      <c r="C1053" s="17" t="n"/>
      <c r="D1053" s="5" t="n"/>
      <c r="E1053" s="5" t="n"/>
      <c r="F1053" s="6">
        <f>IF(B1053&amp;""="","",IFERROR(INDEX('الحجوزات'!$C$6:$C$1005,MATCH(B1053&amp;"",'الحجوزات'!$A$6:$A$1005,0))&amp;"",""))</f>
        <v/>
      </c>
      <c r="G1053" s="6">
        <f>IF(B1053&amp;""="","",IF(ISNA(MATCH(B1053&amp;"",'الحجوزات'!$A$6:$A$1005,0)),"رقم غير موجود",IF(NOT(ISNUMBER(A1053)),"بدون تاريخ","")))</f>
        <v/>
      </c>
    </row>
    <row r="1054">
      <c r="A1054" s="13" t="n"/>
      <c r="B1054" s="5" t="n"/>
      <c r="C1054" s="17" t="n"/>
      <c r="D1054" s="5" t="n"/>
      <c r="E1054" s="5" t="n"/>
      <c r="F1054" s="6">
        <f>IF(B1054&amp;""="","",IFERROR(INDEX('الحجوزات'!$C$6:$C$1005,MATCH(B1054&amp;"",'الحجوزات'!$A$6:$A$1005,0))&amp;"",""))</f>
        <v/>
      </c>
      <c r="G1054" s="6">
        <f>IF(B1054&amp;""="","",IF(ISNA(MATCH(B1054&amp;"",'الحجوزات'!$A$6:$A$1005,0)),"رقم غير موجود",IF(NOT(ISNUMBER(A1054)),"بدون تاريخ","")))</f>
        <v/>
      </c>
    </row>
    <row r="1055">
      <c r="A1055" s="13" t="n"/>
      <c r="B1055" s="5" t="n"/>
      <c r="C1055" s="17" t="n"/>
      <c r="D1055" s="5" t="n"/>
      <c r="E1055" s="5" t="n"/>
      <c r="F1055" s="6">
        <f>IF(B1055&amp;""="","",IFERROR(INDEX('الحجوزات'!$C$6:$C$1005,MATCH(B1055&amp;"",'الحجوزات'!$A$6:$A$1005,0))&amp;"",""))</f>
        <v/>
      </c>
      <c r="G1055" s="6">
        <f>IF(B1055&amp;""="","",IF(ISNA(MATCH(B1055&amp;"",'الحجوزات'!$A$6:$A$1005,0)),"رقم غير موجود",IF(NOT(ISNUMBER(A1055)),"بدون تاريخ","")))</f>
        <v/>
      </c>
    </row>
    <row r="1056">
      <c r="A1056" s="13" t="n"/>
      <c r="B1056" s="5" t="n"/>
      <c r="C1056" s="17" t="n"/>
      <c r="D1056" s="5" t="n"/>
      <c r="E1056" s="5" t="n"/>
      <c r="F1056" s="6">
        <f>IF(B1056&amp;""="","",IFERROR(INDEX('الحجوزات'!$C$6:$C$1005,MATCH(B1056&amp;"",'الحجوزات'!$A$6:$A$1005,0))&amp;"",""))</f>
        <v/>
      </c>
      <c r="G1056" s="6">
        <f>IF(B1056&amp;""="","",IF(ISNA(MATCH(B1056&amp;"",'الحجوزات'!$A$6:$A$1005,0)),"رقم غير موجود",IF(NOT(ISNUMBER(A1056)),"بدون تاريخ","")))</f>
        <v/>
      </c>
    </row>
    <row r="1057">
      <c r="A1057" s="13" t="n"/>
      <c r="B1057" s="5" t="n"/>
      <c r="C1057" s="17" t="n"/>
      <c r="D1057" s="5" t="n"/>
      <c r="E1057" s="5" t="n"/>
      <c r="F1057" s="6">
        <f>IF(B1057&amp;""="","",IFERROR(INDEX('الحجوزات'!$C$6:$C$1005,MATCH(B1057&amp;"",'الحجوزات'!$A$6:$A$1005,0))&amp;"",""))</f>
        <v/>
      </c>
      <c r="G1057" s="6">
        <f>IF(B1057&amp;""="","",IF(ISNA(MATCH(B1057&amp;"",'الحجوزات'!$A$6:$A$1005,0)),"رقم غير موجود",IF(NOT(ISNUMBER(A1057)),"بدون تاريخ","")))</f>
        <v/>
      </c>
    </row>
    <row r="1058">
      <c r="A1058" s="13" t="n"/>
      <c r="B1058" s="5" t="n"/>
      <c r="C1058" s="17" t="n"/>
      <c r="D1058" s="5" t="n"/>
      <c r="E1058" s="5" t="n"/>
      <c r="F1058" s="6">
        <f>IF(B1058&amp;""="","",IFERROR(INDEX('الحجوزات'!$C$6:$C$1005,MATCH(B1058&amp;"",'الحجوزات'!$A$6:$A$1005,0))&amp;"",""))</f>
        <v/>
      </c>
      <c r="G1058" s="6">
        <f>IF(B1058&amp;""="","",IF(ISNA(MATCH(B1058&amp;"",'الحجوزات'!$A$6:$A$1005,0)),"رقم غير موجود",IF(NOT(ISNUMBER(A1058)),"بدون تاريخ","")))</f>
        <v/>
      </c>
    </row>
    <row r="1059">
      <c r="A1059" s="13" t="n"/>
      <c r="B1059" s="5" t="n"/>
      <c r="C1059" s="17" t="n"/>
      <c r="D1059" s="5" t="n"/>
      <c r="E1059" s="5" t="n"/>
      <c r="F1059" s="6">
        <f>IF(B1059&amp;""="","",IFERROR(INDEX('الحجوزات'!$C$6:$C$1005,MATCH(B1059&amp;"",'الحجوزات'!$A$6:$A$1005,0))&amp;"",""))</f>
        <v/>
      </c>
      <c r="G1059" s="6">
        <f>IF(B1059&amp;""="","",IF(ISNA(MATCH(B1059&amp;"",'الحجوزات'!$A$6:$A$1005,0)),"رقم غير موجود",IF(NOT(ISNUMBER(A1059)),"بدون تاريخ","")))</f>
        <v/>
      </c>
    </row>
    <row r="1060">
      <c r="A1060" s="13" t="n"/>
      <c r="B1060" s="5" t="n"/>
      <c r="C1060" s="17" t="n"/>
      <c r="D1060" s="5" t="n"/>
      <c r="E1060" s="5" t="n"/>
      <c r="F1060" s="6">
        <f>IF(B1060&amp;""="","",IFERROR(INDEX('الحجوزات'!$C$6:$C$1005,MATCH(B1060&amp;"",'الحجوزات'!$A$6:$A$1005,0))&amp;"",""))</f>
        <v/>
      </c>
      <c r="G1060" s="6">
        <f>IF(B1060&amp;""="","",IF(ISNA(MATCH(B1060&amp;"",'الحجوزات'!$A$6:$A$1005,0)),"رقم غير موجود",IF(NOT(ISNUMBER(A1060)),"بدون تاريخ","")))</f>
        <v/>
      </c>
    </row>
    <row r="1061">
      <c r="A1061" s="13" t="n"/>
      <c r="B1061" s="5" t="n"/>
      <c r="C1061" s="17" t="n"/>
      <c r="D1061" s="5" t="n"/>
      <c r="E1061" s="5" t="n"/>
      <c r="F1061" s="6">
        <f>IF(B1061&amp;""="","",IFERROR(INDEX('الحجوزات'!$C$6:$C$1005,MATCH(B1061&amp;"",'الحجوزات'!$A$6:$A$1005,0))&amp;"",""))</f>
        <v/>
      </c>
      <c r="G1061" s="6">
        <f>IF(B1061&amp;""="","",IF(ISNA(MATCH(B1061&amp;"",'الحجوزات'!$A$6:$A$1005,0)),"رقم غير موجود",IF(NOT(ISNUMBER(A1061)),"بدون تاريخ","")))</f>
        <v/>
      </c>
    </row>
    <row r="1062">
      <c r="A1062" s="13" t="n"/>
      <c r="B1062" s="5" t="n"/>
      <c r="C1062" s="17" t="n"/>
      <c r="D1062" s="5" t="n"/>
      <c r="E1062" s="5" t="n"/>
      <c r="F1062" s="6">
        <f>IF(B1062&amp;""="","",IFERROR(INDEX('الحجوزات'!$C$6:$C$1005,MATCH(B1062&amp;"",'الحجوزات'!$A$6:$A$1005,0))&amp;"",""))</f>
        <v/>
      </c>
      <c r="G1062" s="6">
        <f>IF(B1062&amp;""="","",IF(ISNA(MATCH(B1062&amp;"",'الحجوزات'!$A$6:$A$1005,0)),"رقم غير موجود",IF(NOT(ISNUMBER(A1062)),"بدون تاريخ","")))</f>
        <v/>
      </c>
    </row>
    <row r="1063">
      <c r="A1063" s="13" t="n"/>
      <c r="B1063" s="5" t="n"/>
      <c r="C1063" s="17" t="n"/>
      <c r="D1063" s="5" t="n"/>
      <c r="E1063" s="5" t="n"/>
      <c r="F1063" s="6">
        <f>IF(B1063&amp;""="","",IFERROR(INDEX('الحجوزات'!$C$6:$C$1005,MATCH(B1063&amp;"",'الحجوزات'!$A$6:$A$1005,0))&amp;"",""))</f>
        <v/>
      </c>
      <c r="G1063" s="6">
        <f>IF(B1063&amp;""="","",IF(ISNA(MATCH(B1063&amp;"",'الحجوزات'!$A$6:$A$1005,0)),"رقم غير موجود",IF(NOT(ISNUMBER(A1063)),"بدون تاريخ","")))</f>
        <v/>
      </c>
    </row>
    <row r="1064">
      <c r="A1064" s="13" t="n"/>
      <c r="B1064" s="5" t="n"/>
      <c r="C1064" s="17" t="n"/>
      <c r="D1064" s="5" t="n"/>
      <c r="E1064" s="5" t="n"/>
      <c r="F1064" s="6">
        <f>IF(B1064&amp;""="","",IFERROR(INDEX('الحجوزات'!$C$6:$C$1005,MATCH(B1064&amp;"",'الحجوزات'!$A$6:$A$1005,0))&amp;"",""))</f>
        <v/>
      </c>
      <c r="G1064" s="6">
        <f>IF(B1064&amp;""="","",IF(ISNA(MATCH(B1064&amp;"",'الحجوزات'!$A$6:$A$1005,0)),"رقم غير موجود",IF(NOT(ISNUMBER(A1064)),"بدون تاريخ","")))</f>
        <v/>
      </c>
    </row>
    <row r="1065">
      <c r="A1065" s="13" t="n"/>
      <c r="B1065" s="5" t="n"/>
      <c r="C1065" s="17" t="n"/>
      <c r="D1065" s="5" t="n"/>
      <c r="E1065" s="5" t="n"/>
      <c r="F1065" s="6">
        <f>IF(B1065&amp;""="","",IFERROR(INDEX('الحجوزات'!$C$6:$C$1005,MATCH(B1065&amp;"",'الحجوزات'!$A$6:$A$1005,0))&amp;"",""))</f>
        <v/>
      </c>
      <c r="G1065" s="6">
        <f>IF(B1065&amp;""="","",IF(ISNA(MATCH(B1065&amp;"",'الحجوزات'!$A$6:$A$1005,0)),"رقم غير موجود",IF(NOT(ISNUMBER(A1065)),"بدون تاريخ","")))</f>
        <v/>
      </c>
    </row>
    <row r="1066">
      <c r="A1066" s="13" t="n"/>
      <c r="B1066" s="5" t="n"/>
      <c r="C1066" s="17" t="n"/>
      <c r="D1066" s="5" t="n"/>
      <c r="E1066" s="5" t="n"/>
      <c r="F1066" s="6">
        <f>IF(B1066&amp;""="","",IFERROR(INDEX('الحجوزات'!$C$6:$C$1005,MATCH(B1066&amp;"",'الحجوزات'!$A$6:$A$1005,0))&amp;"",""))</f>
        <v/>
      </c>
      <c r="G1066" s="6">
        <f>IF(B1066&amp;""="","",IF(ISNA(MATCH(B1066&amp;"",'الحجوزات'!$A$6:$A$1005,0)),"رقم غير موجود",IF(NOT(ISNUMBER(A1066)),"بدون تاريخ","")))</f>
        <v/>
      </c>
    </row>
    <row r="1067">
      <c r="A1067" s="13" t="n"/>
      <c r="B1067" s="5" t="n"/>
      <c r="C1067" s="17" t="n"/>
      <c r="D1067" s="5" t="n"/>
      <c r="E1067" s="5" t="n"/>
      <c r="F1067" s="6">
        <f>IF(B1067&amp;""="","",IFERROR(INDEX('الحجوزات'!$C$6:$C$1005,MATCH(B1067&amp;"",'الحجوزات'!$A$6:$A$1005,0))&amp;"",""))</f>
        <v/>
      </c>
      <c r="G1067" s="6">
        <f>IF(B1067&amp;""="","",IF(ISNA(MATCH(B1067&amp;"",'الحجوزات'!$A$6:$A$1005,0)),"رقم غير موجود",IF(NOT(ISNUMBER(A1067)),"بدون تاريخ","")))</f>
        <v/>
      </c>
    </row>
    <row r="1068">
      <c r="A1068" s="13" t="n"/>
      <c r="B1068" s="5" t="n"/>
      <c r="C1068" s="17" t="n"/>
      <c r="D1068" s="5" t="n"/>
      <c r="E1068" s="5" t="n"/>
      <c r="F1068" s="6">
        <f>IF(B1068&amp;""="","",IFERROR(INDEX('الحجوزات'!$C$6:$C$1005,MATCH(B1068&amp;"",'الحجوزات'!$A$6:$A$1005,0))&amp;"",""))</f>
        <v/>
      </c>
      <c r="G1068" s="6">
        <f>IF(B1068&amp;""="","",IF(ISNA(MATCH(B1068&amp;"",'الحجوزات'!$A$6:$A$1005,0)),"رقم غير موجود",IF(NOT(ISNUMBER(A1068)),"بدون تاريخ","")))</f>
        <v/>
      </c>
    </row>
    <row r="1069">
      <c r="A1069" s="13" t="n"/>
      <c r="B1069" s="5" t="n"/>
      <c r="C1069" s="17" t="n"/>
      <c r="D1069" s="5" t="n"/>
      <c r="E1069" s="5" t="n"/>
      <c r="F1069" s="6">
        <f>IF(B1069&amp;""="","",IFERROR(INDEX('الحجوزات'!$C$6:$C$1005,MATCH(B1069&amp;"",'الحجوزات'!$A$6:$A$1005,0))&amp;"",""))</f>
        <v/>
      </c>
      <c r="G1069" s="6">
        <f>IF(B1069&amp;""="","",IF(ISNA(MATCH(B1069&amp;"",'الحجوزات'!$A$6:$A$1005,0)),"رقم غير موجود",IF(NOT(ISNUMBER(A1069)),"بدون تاريخ","")))</f>
        <v/>
      </c>
    </row>
    <row r="1070">
      <c r="A1070" s="13" t="n"/>
      <c r="B1070" s="5" t="n"/>
      <c r="C1070" s="17" t="n"/>
      <c r="D1070" s="5" t="n"/>
      <c r="E1070" s="5" t="n"/>
      <c r="F1070" s="6">
        <f>IF(B1070&amp;""="","",IFERROR(INDEX('الحجوزات'!$C$6:$C$1005,MATCH(B1070&amp;"",'الحجوزات'!$A$6:$A$1005,0))&amp;"",""))</f>
        <v/>
      </c>
      <c r="G1070" s="6">
        <f>IF(B1070&amp;""="","",IF(ISNA(MATCH(B1070&amp;"",'الحجوزات'!$A$6:$A$1005,0)),"رقم غير موجود",IF(NOT(ISNUMBER(A1070)),"بدون تاريخ","")))</f>
        <v/>
      </c>
    </row>
    <row r="1071">
      <c r="A1071" s="13" t="n"/>
      <c r="B1071" s="5" t="n"/>
      <c r="C1071" s="17" t="n"/>
      <c r="D1071" s="5" t="n"/>
      <c r="E1071" s="5" t="n"/>
      <c r="F1071" s="6">
        <f>IF(B1071&amp;""="","",IFERROR(INDEX('الحجوزات'!$C$6:$C$1005,MATCH(B1071&amp;"",'الحجوزات'!$A$6:$A$1005,0))&amp;"",""))</f>
        <v/>
      </c>
      <c r="G1071" s="6">
        <f>IF(B1071&amp;""="","",IF(ISNA(MATCH(B1071&amp;"",'الحجوزات'!$A$6:$A$1005,0)),"رقم غير موجود",IF(NOT(ISNUMBER(A1071)),"بدون تاريخ","")))</f>
        <v/>
      </c>
    </row>
    <row r="1072">
      <c r="A1072" s="13" t="n"/>
      <c r="B1072" s="5" t="n"/>
      <c r="C1072" s="17" t="n"/>
      <c r="D1072" s="5" t="n"/>
      <c r="E1072" s="5" t="n"/>
      <c r="F1072" s="6">
        <f>IF(B1072&amp;""="","",IFERROR(INDEX('الحجوزات'!$C$6:$C$1005,MATCH(B1072&amp;"",'الحجوزات'!$A$6:$A$1005,0))&amp;"",""))</f>
        <v/>
      </c>
      <c r="G1072" s="6">
        <f>IF(B1072&amp;""="","",IF(ISNA(MATCH(B1072&amp;"",'الحجوزات'!$A$6:$A$1005,0)),"رقم غير موجود",IF(NOT(ISNUMBER(A1072)),"بدون تاريخ","")))</f>
        <v/>
      </c>
    </row>
    <row r="1073">
      <c r="A1073" s="13" t="n"/>
      <c r="B1073" s="5" t="n"/>
      <c r="C1073" s="17" t="n"/>
      <c r="D1073" s="5" t="n"/>
      <c r="E1073" s="5" t="n"/>
      <c r="F1073" s="6">
        <f>IF(B1073&amp;""="","",IFERROR(INDEX('الحجوزات'!$C$6:$C$1005,MATCH(B1073&amp;"",'الحجوزات'!$A$6:$A$1005,0))&amp;"",""))</f>
        <v/>
      </c>
      <c r="G1073" s="6">
        <f>IF(B1073&amp;""="","",IF(ISNA(MATCH(B1073&amp;"",'الحجوزات'!$A$6:$A$1005,0)),"رقم غير موجود",IF(NOT(ISNUMBER(A1073)),"بدون تاريخ","")))</f>
        <v/>
      </c>
    </row>
    <row r="1074">
      <c r="A1074" s="13" t="n"/>
      <c r="B1074" s="5" t="n"/>
      <c r="C1074" s="17" t="n"/>
      <c r="D1074" s="5" t="n"/>
      <c r="E1074" s="5" t="n"/>
      <c r="F1074" s="6">
        <f>IF(B1074&amp;""="","",IFERROR(INDEX('الحجوزات'!$C$6:$C$1005,MATCH(B1074&amp;"",'الحجوزات'!$A$6:$A$1005,0))&amp;"",""))</f>
        <v/>
      </c>
      <c r="G1074" s="6">
        <f>IF(B1074&amp;""="","",IF(ISNA(MATCH(B1074&amp;"",'الحجوزات'!$A$6:$A$1005,0)),"رقم غير موجود",IF(NOT(ISNUMBER(A1074)),"بدون تاريخ","")))</f>
        <v/>
      </c>
    </row>
    <row r="1075">
      <c r="A1075" s="13" t="n"/>
      <c r="B1075" s="5" t="n"/>
      <c r="C1075" s="17" t="n"/>
      <c r="D1075" s="5" t="n"/>
      <c r="E1075" s="5" t="n"/>
      <c r="F1075" s="6">
        <f>IF(B1075&amp;""="","",IFERROR(INDEX('الحجوزات'!$C$6:$C$1005,MATCH(B1075&amp;"",'الحجوزات'!$A$6:$A$1005,0))&amp;"",""))</f>
        <v/>
      </c>
      <c r="G1075" s="6">
        <f>IF(B1075&amp;""="","",IF(ISNA(MATCH(B1075&amp;"",'الحجوزات'!$A$6:$A$1005,0)),"رقم غير موجود",IF(NOT(ISNUMBER(A1075)),"بدون تاريخ","")))</f>
        <v/>
      </c>
    </row>
    <row r="1076">
      <c r="A1076" s="13" t="n"/>
      <c r="B1076" s="5" t="n"/>
      <c r="C1076" s="17" t="n"/>
      <c r="D1076" s="5" t="n"/>
      <c r="E1076" s="5" t="n"/>
      <c r="F1076" s="6">
        <f>IF(B1076&amp;""="","",IFERROR(INDEX('الحجوزات'!$C$6:$C$1005,MATCH(B1076&amp;"",'الحجوزات'!$A$6:$A$1005,0))&amp;"",""))</f>
        <v/>
      </c>
      <c r="G1076" s="6">
        <f>IF(B1076&amp;""="","",IF(ISNA(MATCH(B1076&amp;"",'الحجوزات'!$A$6:$A$1005,0)),"رقم غير موجود",IF(NOT(ISNUMBER(A1076)),"بدون تاريخ","")))</f>
        <v/>
      </c>
    </row>
    <row r="1077">
      <c r="A1077" s="13" t="n"/>
      <c r="B1077" s="5" t="n"/>
      <c r="C1077" s="17" t="n"/>
      <c r="D1077" s="5" t="n"/>
      <c r="E1077" s="5" t="n"/>
      <c r="F1077" s="6">
        <f>IF(B1077&amp;""="","",IFERROR(INDEX('الحجوزات'!$C$6:$C$1005,MATCH(B1077&amp;"",'الحجوزات'!$A$6:$A$1005,0))&amp;"",""))</f>
        <v/>
      </c>
      <c r="G1077" s="6">
        <f>IF(B1077&amp;""="","",IF(ISNA(MATCH(B1077&amp;"",'الحجوزات'!$A$6:$A$1005,0)),"رقم غير موجود",IF(NOT(ISNUMBER(A1077)),"بدون تاريخ","")))</f>
        <v/>
      </c>
    </row>
    <row r="1078">
      <c r="A1078" s="13" t="n"/>
      <c r="B1078" s="5" t="n"/>
      <c r="C1078" s="17" t="n"/>
      <c r="D1078" s="5" t="n"/>
      <c r="E1078" s="5" t="n"/>
      <c r="F1078" s="6">
        <f>IF(B1078&amp;""="","",IFERROR(INDEX('الحجوزات'!$C$6:$C$1005,MATCH(B1078&amp;"",'الحجوزات'!$A$6:$A$1005,0))&amp;"",""))</f>
        <v/>
      </c>
      <c r="G1078" s="6">
        <f>IF(B1078&amp;""="","",IF(ISNA(MATCH(B1078&amp;"",'الحجوزات'!$A$6:$A$1005,0)),"رقم غير موجود",IF(NOT(ISNUMBER(A1078)),"بدون تاريخ","")))</f>
        <v/>
      </c>
    </row>
    <row r="1079">
      <c r="A1079" s="13" t="n"/>
      <c r="B1079" s="5" t="n"/>
      <c r="C1079" s="17" t="n"/>
      <c r="D1079" s="5" t="n"/>
      <c r="E1079" s="5" t="n"/>
      <c r="F1079" s="6">
        <f>IF(B1079&amp;""="","",IFERROR(INDEX('الحجوزات'!$C$6:$C$1005,MATCH(B1079&amp;"",'الحجوزات'!$A$6:$A$1005,0))&amp;"",""))</f>
        <v/>
      </c>
      <c r="G1079" s="6">
        <f>IF(B1079&amp;""="","",IF(ISNA(MATCH(B1079&amp;"",'الحجوزات'!$A$6:$A$1005,0)),"رقم غير موجود",IF(NOT(ISNUMBER(A1079)),"بدون تاريخ","")))</f>
        <v/>
      </c>
    </row>
    <row r="1080">
      <c r="A1080" s="13" t="n"/>
      <c r="B1080" s="5" t="n"/>
      <c r="C1080" s="17" t="n"/>
      <c r="D1080" s="5" t="n"/>
      <c r="E1080" s="5" t="n"/>
      <c r="F1080" s="6">
        <f>IF(B1080&amp;""="","",IFERROR(INDEX('الحجوزات'!$C$6:$C$1005,MATCH(B1080&amp;"",'الحجوزات'!$A$6:$A$1005,0))&amp;"",""))</f>
        <v/>
      </c>
      <c r="G1080" s="6">
        <f>IF(B1080&amp;""="","",IF(ISNA(MATCH(B1080&amp;"",'الحجوزات'!$A$6:$A$1005,0)),"رقم غير موجود",IF(NOT(ISNUMBER(A1080)),"بدون تاريخ","")))</f>
        <v/>
      </c>
    </row>
    <row r="1081">
      <c r="A1081" s="13" t="n"/>
      <c r="B1081" s="5" t="n"/>
      <c r="C1081" s="17" t="n"/>
      <c r="D1081" s="5" t="n"/>
      <c r="E1081" s="5" t="n"/>
      <c r="F1081" s="6">
        <f>IF(B1081&amp;""="","",IFERROR(INDEX('الحجوزات'!$C$6:$C$1005,MATCH(B1081&amp;"",'الحجوزات'!$A$6:$A$1005,0))&amp;"",""))</f>
        <v/>
      </c>
      <c r="G1081" s="6">
        <f>IF(B1081&amp;""="","",IF(ISNA(MATCH(B1081&amp;"",'الحجوزات'!$A$6:$A$1005,0)),"رقم غير موجود",IF(NOT(ISNUMBER(A1081)),"بدون تاريخ","")))</f>
        <v/>
      </c>
    </row>
    <row r="1082">
      <c r="A1082" s="13" t="n"/>
      <c r="B1082" s="5" t="n"/>
      <c r="C1082" s="17" t="n"/>
      <c r="D1082" s="5" t="n"/>
      <c r="E1082" s="5" t="n"/>
      <c r="F1082" s="6">
        <f>IF(B1082&amp;""="","",IFERROR(INDEX('الحجوزات'!$C$6:$C$1005,MATCH(B1082&amp;"",'الحجوزات'!$A$6:$A$1005,0))&amp;"",""))</f>
        <v/>
      </c>
      <c r="G1082" s="6">
        <f>IF(B1082&amp;""="","",IF(ISNA(MATCH(B1082&amp;"",'الحجوزات'!$A$6:$A$1005,0)),"رقم غير موجود",IF(NOT(ISNUMBER(A1082)),"بدون تاريخ","")))</f>
        <v/>
      </c>
    </row>
    <row r="1083">
      <c r="A1083" s="13" t="n"/>
      <c r="B1083" s="5" t="n"/>
      <c r="C1083" s="17" t="n"/>
      <c r="D1083" s="5" t="n"/>
      <c r="E1083" s="5" t="n"/>
      <c r="F1083" s="6">
        <f>IF(B1083&amp;""="","",IFERROR(INDEX('الحجوزات'!$C$6:$C$1005,MATCH(B1083&amp;"",'الحجوزات'!$A$6:$A$1005,0))&amp;"",""))</f>
        <v/>
      </c>
      <c r="G1083" s="6">
        <f>IF(B1083&amp;""="","",IF(ISNA(MATCH(B1083&amp;"",'الحجوزات'!$A$6:$A$1005,0)),"رقم غير موجود",IF(NOT(ISNUMBER(A1083)),"بدون تاريخ","")))</f>
        <v/>
      </c>
    </row>
    <row r="1084">
      <c r="A1084" s="13" t="n"/>
      <c r="B1084" s="5" t="n"/>
      <c r="C1084" s="17" t="n"/>
      <c r="D1084" s="5" t="n"/>
      <c r="E1084" s="5" t="n"/>
      <c r="F1084" s="6">
        <f>IF(B1084&amp;""="","",IFERROR(INDEX('الحجوزات'!$C$6:$C$1005,MATCH(B1084&amp;"",'الحجوزات'!$A$6:$A$1005,0))&amp;"",""))</f>
        <v/>
      </c>
      <c r="G1084" s="6">
        <f>IF(B1084&amp;""="","",IF(ISNA(MATCH(B1084&amp;"",'الحجوزات'!$A$6:$A$1005,0)),"رقم غير موجود",IF(NOT(ISNUMBER(A1084)),"بدون تاريخ","")))</f>
        <v/>
      </c>
    </row>
    <row r="1085">
      <c r="A1085" s="13" t="n"/>
      <c r="B1085" s="5" t="n"/>
      <c r="C1085" s="17" t="n"/>
      <c r="D1085" s="5" t="n"/>
      <c r="E1085" s="5" t="n"/>
      <c r="F1085" s="6">
        <f>IF(B1085&amp;""="","",IFERROR(INDEX('الحجوزات'!$C$6:$C$1005,MATCH(B1085&amp;"",'الحجوزات'!$A$6:$A$1005,0))&amp;"",""))</f>
        <v/>
      </c>
      <c r="G1085" s="6">
        <f>IF(B1085&amp;""="","",IF(ISNA(MATCH(B1085&amp;"",'الحجوزات'!$A$6:$A$1005,0)),"رقم غير موجود",IF(NOT(ISNUMBER(A1085)),"بدون تاريخ","")))</f>
        <v/>
      </c>
    </row>
    <row r="1086">
      <c r="A1086" s="13" t="n"/>
      <c r="B1086" s="5" t="n"/>
      <c r="C1086" s="17" t="n"/>
      <c r="D1086" s="5" t="n"/>
      <c r="E1086" s="5" t="n"/>
      <c r="F1086" s="6">
        <f>IF(B1086&amp;""="","",IFERROR(INDEX('الحجوزات'!$C$6:$C$1005,MATCH(B1086&amp;"",'الحجوزات'!$A$6:$A$1005,0))&amp;"",""))</f>
        <v/>
      </c>
      <c r="G1086" s="6">
        <f>IF(B1086&amp;""="","",IF(ISNA(MATCH(B1086&amp;"",'الحجوزات'!$A$6:$A$1005,0)),"رقم غير موجود",IF(NOT(ISNUMBER(A1086)),"بدون تاريخ","")))</f>
        <v/>
      </c>
    </row>
    <row r="1087">
      <c r="A1087" s="13" t="n"/>
      <c r="B1087" s="5" t="n"/>
      <c r="C1087" s="17" t="n"/>
      <c r="D1087" s="5" t="n"/>
      <c r="E1087" s="5" t="n"/>
      <c r="F1087" s="6">
        <f>IF(B1087&amp;""="","",IFERROR(INDEX('الحجوزات'!$C$6:$C$1005,MATCH(B1087&amp;"",'الحجوزات'!$A$6:$A$1005,0))&amp;"",""))</f>
        <v/>
      </c>
      <c r="G1087" s="6">
        <f>IF(B1087&amp;""="","",IF(ISNA(MATCH(B1087&amp;"",'الحجوزات'!$A$6:$A$1005,0)),"رقم غير موجود",IF(NOT(ISNUMBER(A1087)),"بدون تاريخ","")))</f>
        <v/>
      </c>
    </row>
    <row r="1088">
      <c r="A1088" s="13" t="n"/>
      <c r="B1088" s="5" t="n"/>
      <c r="C1088" s="17" t="n"/>
      <c r="D1088" s="5" t="n"/>
      <c r="E1088" s="5" t="n"/>
      <c r="F1088" s="6">
        <f>IF(B1088&amp;""="","",IFERROR(INDEX('الحجوزات'!$C$6:$C$1005,MATCH(B1088&amp;"",'الحجوزات'!$A$6:$A$1005,0))&amp;"",""))</f>
        <v/>
      </c>
      <c r="G1088" s="6">
        <f>IF(B1088&amp;""="","",IF(ISNA(MATCH(B1088&amp;"",'الحجوزات'!$A$6:$A$1005,0)),"رقم غير موجود",IF(NOT(ISNUMBER(A1088)),"بدون تاريخ","")))</f>
        <v/>
      </c>
    </row>
    <row r="1089">
      <c r="A1089" s="13" t="n"/>
      <c r="B1089" s="5" t="n"/>
      <c r="C1089" s="17" t="n"/>
      <c r="D1089" s="5" t="n"/>
      <c r="E1089" s="5" t="n"/>
      <c r="F1089" s="6">
        <f>IF(B1089&amp;""="","",IFERROR(INDEX('الحجوزات'!$C$6:$C$1005,MATCH(B1089&amp;"",'الحجوزات'!$A$6:$A$1005,0))&amp;"",""))</f>
        <v/>
      </c>
      <c r="G1089" s="6">
        <f>IF(B1089&amp;""="","",IF(ISNA(MATCH(B1089&amp;"",'الحجوزات'!$A$6:$A$1005,0)),"رقم غير موجود",IF(NOT(ISNUMBER(A1089)),"بدون تاريخ","")))</f>
        <v/>
      </c>
    </row>
    <row r="1090">
      <c r="A1090" s="13" t="n"/>
      <c r="B1090" s="5" t="n"/>
      <c r="C1090" s="17" t="n"/>
      <c r="D1090" s="5" t="n"/>
      <c r="E1090" s="5" t="n"/>
      <c r="F1090" s="6">
        <f>IF(B1090&amp;""="","",IFERROR(INDEX('الحجوزات'!$C$6:$C$1005,MATCH(B1090&amp;"",'الحجوزات'!$A$6:$A$1005,0))&amp;"",""))</f>
        <v/>
      </c>
      <c r="G1090" s="6">
        <f>IF(B1090&amp;""="","",IF(ISNA(MATCH(B1090&amp;"",'الحجوزات'!$A$6:$A$1005,0)),"رقم غير موجود",IF(NOT(ISNUMBER(A1090)),"بدون تاريخ","")))</f>
        <v/>
      </c>
    </row>
    <row r="1091">
      <c r="A1091" s="13" t="n"/>
      <c r="B1091" s="5" t="n"/>
      <c r="C1091" s="17" t="n"/>
      <c r="D1091" s="5" t="n"/>
      <c r="E1091" s="5" t="n"/>
      <c r="F1091" s="6">
        <f>IF(B1091&amp;""="","",IFERROR(INDEX('الحجوزات'!$C$6:$C$1005,MATCH(B1091&amp;"",'الحجوزات'!$A$6:$A$1005,0))&amp;"",""))</f>
        <v/>
      </c>
      <c r="G1091" s="6">
        <f>IF(B1091&amp;""="","",IF(ISNA(MATCH(B1091&amp;"",'الحجوزات'!$A$6:$A$1005,0)),"رقم غير موجود",IF(NOT(ISNUMBER(A1091)),"بدون تاريخ","")))</f>
        <v/>
      </c>
    </row>
    <row r="1092">
      <c r="A1092" s="13" t="n"/>
      <c r="B1092" s="5" t="n"/>
      <c r="C1092" s="17" t="n"/>
      <c r="D1092" s="5" t="n"/>
      <c r="E1092" s="5" t="n"/>
      <c r="F1092" s="6">
        <f>IF(B1092&amp;""="","",IFERROR(INDEX('الحجوزات'!$C$6:$C$1005,MATCH(B1092&amp;"",'الحجوزات'!$A$6:$A$1005,0))&amp;"",""))</f>
        <v/>
      </c>
      <c r="G1092" s="6">
        <f>IF(B1092&amp;""="","",IF(ISNA(MATCH(B1092&amp;"",'الحجوزات'!$A$6:$A$1005,0)),"رقم غير موجود",IF(NOT(ISNUMBER(A1092)),"بدون تاريخ","")))</f>
        <v/>
      </c>
    </row>
    <row r="1093">
      <c r="A1093" s="13" t="n"/>
      <c r="B1093" s="5" t="n"/>
      <c r="C1093" s="17" t="n"/>
      <c r="D1093" s="5" t="n"/>
      <c r="E1093" s="5" t="n"/>
      <c r="F1093" s="6">
        <f>IF(B1093&amp;""="","",IFERROR(INDEX('الحجوزات'!$C$6:$C$1005,MATCH(B1093&amp;"",'الحجوزات'!$A$6:$A$1005,0))&amp;"",""))</f>
        <v/>
      </c>
      <c r="G1093" s="6">
        <f>IF(B1093&amp;""="","",IF(ISNA(MATCH(B1093&amp;"",'الحجوزات'!$A$6:$A$1005,0)),"رقم غير موجود",IF(NOT(ISNUMBER(A1093)),"بدون تاريخ","")))</f>
        <v/>
      </c>
    </row>
    <row r="1094">
      <c r="A1094" s="13" t="n"/>
      <c r="B1094" s="5" t="n"/>
      <c r="C1094" s="17" t="n"/>
      <c r="D1094" s="5" t="n"/>
      <c r="E1094" s="5" t="n"/>
      <c r="F1094" s="6">
        <f>IF(B1094&amp;""="","",IFERROR(INDEX('الحجوزات'!$C$6:$C$1005,MATCH(B1094&amp;"",'الحجوزات'!$A$6:$A$1005,0))&amp;"",""))</f>
        <v/>
      </c>
      <c r="G1094" s="6">
        <f>IF(B1094&amp;""="","",IF(ISNA(MATCH(B1094&amp;"",'الحجوزات'!$A$6:$A$1005,0)),"رقم غير موجود",IF(NOT(ISNUMBER(A1094)),"بدون تاريخ","")))</f>
        <v/>
      </c>
    </row>
    <row r="1095">
      <c r="A1095" s="13" t="n"/>
      <c r="B1095" s="5" t="n"/>
      <c r="C1095" s="17" t="n"/>
      <c r="D1095" s="5" t="n"/>
      <c r="E1095" s="5" t="n"/>
      <c r="F1095" s="6">
        <f>IF(B1095&amp;""="","",IFERROR(INDEX('الحجوزات'!$C$6:$C$1005,MATCH(B1095&amp;"",'الحجوزات'!$A$6:$A$1005,0))&amp;"",""))</f>
        <v/>
      </c>
      <c r="G1095" s="6">
        <f>IF(B1095&amp;""="","",IF(ISNA(MATCH(B1095&amp;"",'الحجوزات'!$A$6:$A$1005,0)),"رقم غير موجود",IF(NOT(ISNUMBER(A1095)),"بدون تاريخ","")))</f>
        <v/>
      </c>
    </row>
    <row r="1096">
      <c r="A1096" s="13" t="n"/>
      <c r="B1096" s="5" t="n"/>
      <c r="C1096" s="17" t="n"/>
      <c r="D1096" s="5" t="n"/>
      <c r="E1096" s="5" t="n"/>
      <c r="F1096" s="6">
        <f>IF(B1096&amp;""="","",IFERROR(INDEX('الحجوزات'!$C$6:$C$1005,MATCH(B1096&amp;"",'الحجوزات'!$A$6:$A$1005,0))&amp;"",""))</f>
        <v/>
      </c>
      <c r="G1096" s="6">
        <f>IF(B1096&amp;""="","",IF(ISNA(MATCH(B1096&amp;"",'الحجوزات'!$A$6:$A$1005,0)),"رقم غير موجود",IF(NOT(ISNUMBER(A1096)),"بدون تاريخ","")))</f>
        <v/>
      </c>
    </row>
    <row r="1097">
      <c r="A1097" s="13" t="n"/>
      <c r="B1097" s="5" t="n"/>
      <c r="C1097" s="17" t="n"/>
      <c r="D1097" s="5" t="n"/>
      <c r="E1097" s="5" t="n"/>
      <c r="F1097" s="6">
        <f>IF(B1097&amp;""="","",IFERROR(INDEX('الحجوزات'!$C$6:$C$1005,MATCH(B1097&amp;"",'الحجوزات'!$A$6:$A$1005,0))&amp;"",""))</f>
        <v/>
      </c>
      <c r="G1097" s="6">
        <f>IF(B1097&amp;""="","",IF(ISNA(MATCH(B1097&amp;"",'الحجوزات'!$A$6:$A$1005,0)),"رقم غير موجود",IF(NOT(ISNUMBER(A1097)),"بدون تاريخ","")))</f>
        <v/>
      </c>
    </row>
    <row r="1098">
      <c r="A1098" s="13" t="n"/>
      <c r="B1098" s="5" t="n"/>
      <c r="C1098" s="17" t="n"/>
      <c r="D1098" s="5" t="n"/>
      <c r="E1098" s="5" t="n"/>
      <c r="F1098" s="6">
        <f>IF(B1098&amp;""="","",IFERROR(INDEX('الحجوزات'!$C$6:$C$1005,MATCH(B1098&amp;"",'الحجوزات'!$A$6:$A$1005,0))&amp;"",""))</f>
        <v/>
      </c>
      <c r="G1098" s="6">
        <f>IF(B1098&amp;""="","",IF(ISNA(MATCH(B1098&amp;"",'الحجوزات'!$A$6:$A$1005,0)),"رقم غير موجود",IF(NOT(ISNUMBER(A1098)),"بدون تاريخ","")))</f>
        <v/>
      </c>
    </row>
    <row r="1099">
      <c r="A1099" s="13" t="n"/>
      <c r="B1099" s="5" t="n"/>
      <c r="C1099" s="17" t="n"/>
      <c r="D1099" s="5" t="n"/>
      <c r="E1099" s="5" t="n"/>
      <c r="F1099" s="6">
        <f>IF(B1099&amp;""="","",IFERROR(INDEX('الحجوزات'!$C$6:$C$1005,MATCH(B1099&amp;"",'الحجوزات'!$A$6:$A$1005,0))&amp;"",""))</f>
        <v/>
      </c>
      <c r="G1099" s="6">
        <f>IF(B1099&amp;""="","",IF(ISNA(MATCH(B1099&amp;"",'الحجوزات'!$A$6:$A$1005,0)),"رقم غير موجود",IF(NOT(ISNUMBER(A1099)),"بدون تاريخ","")))</f>
        <v/>
      </c>
    </row>
    <row r="1100">
      <c r="A1100" s="13" t="n"/>
      <c r="B1100" s="5" t="n"/>
      <c r="C1100" s="17" t="n"/>
      <c r="D1100" s="5" t="n"/>
      <c r="E1100" s="5" t="n"/>
      <c r="F1100" s="6">
        <f>IF(B1100&amp;""="","",IFERROR(INDEX('الحجوزات'!$C$6:$C$1005,MATCH(B1100&amp;"",'الحجوزات'!$A$6:$A$1005,0))&amp;"",""))</f>
        <v/>
      </c>
      <c r="G1100" s="6">
        <f>IF(B1100&amp;""="","",IF(ISNA(MATCH(B1100&amp;"",'الحجوزات'!$A$6:$A$1005,0)),"رقم غير موجود",IF(NOT(ISNUMBER(A1100)),"بدون تاريخ","")))</f>
        <v/>
      </c>
    </row>
    <row r="1101">
      <c r="A1101" s="13" t="n"/>
      <c r="B1101" s="5" t="n"/>
      <c r="C1101" s="17" t="n"/>
      <c r="D1101" s="5" t="n"/>
      <c r="E1101" s="5" t="n"/>
      <c r="F1101" s="6">
        <f>IF(B1101&amp;""="","",IFERROR(INDEX('الحجوزات'!$C$6:$C$1005,MATCH(B1101&amp;"",'الحجوزات'!$A$6:$A$1005,0))&amp;"",""))</f>
        <v/>
      </c>
      <c r="G1101" s="6">
        <f>IF(B1101&amp;""="","",IF(ISNA(MATCH(B1101&amp;"",'الحجوزات'!$A$6:$A$1005,0)),"رقم غير موجود",IF(NOT(ISNUMBER(A1101)),"بدون تاريخ","")))</f>
        <v/>
      </c>
    </row>
    <row r="1102">
      <c r="A1102" s="13" t="n"/>
      <c r="B1102" s="5" t="n"/>
      <c r="C1102" s="17" t="n"/>
      <c r="D1102" s="5" t="n"/>
      <c r="E1102" s="5" t="n"/>
      <c r="F1102" s="6">
        <f>IF(B1102&amp;""="","",IFERROR(INDEX('الحجوزات'!$C$6:$C$1005,MATCH(B1102&amp;"",'الحجوزات'!$A$6:$A$1005,0))&amp;"",""))</f>
        <v/>
      </c>
      <c r="G1102" s="6">
        <f>IF(B1102&amp;""="","",IF(ISNA(MATCH(B1102&amp;"",'الحجوزات'!$A$6:$A$1005,0)),"رقم غير موجود",IF(NOT(ISNUMBER(A1102)),"بدون تاريخ","")))</f>
        <v/>
      </c>
    </row>
    <row r="1103">
      <c r="A1103" s="13" t="n"/>
      <c r="B1103" s="5" t="n"/>
      <c r="C1103" s="17" t="n"/>
      <c r="D1103" s="5" t="n"/>
      <c r="E1103" s="5" t="n"/>
      <c r="F1103" s="6">
        <f>IF(B1103&amp;""="","",IFERROR(INDEX('الحجوزات'!$C$6:$C$1005,MATCH(B1103&amp;"",'الحجوزات'!$A$6:$A$1005,0))&amp;"",""))</f>
        <v/>
      </c>
      <c r="G1103" s="6">
        <f>IF(B1103&amp;""="","",IF(ISNA(MATCH(B1103&amp;"",'الحجوزات'!$A$6:$A$1005,0)),"رقم غير موجود",IF(NOT(ISNUMBER(A1103)),"بدون تاريخ","")))</f>
        <v/>
      </c>
    </row>
    <row r="1104">
      <c r="A1104" s="13" t="n"/>
      <c r="B1104" s="5" t="n"/>
      <c r="C1104" s="17" t="n"/>
      <c r="D1104" s="5" t="n"/>
      <c r="E1104" s="5" t="n"/>
      <c r="F1104" s="6">
        <f>IF(B1104&amp;""="","",IFERROR(INDEX('الحجوزات'!$C$6:$C$1005,MATCH(B1104&amp;"",'الحجوزات'!$A$6:$A$1005,0))&amp;"",""))</f>
        <v/>
      </c>
      <c r="G1104" s="6">
        <f>IF(B1104&amp;""="","",IF(ISNA(MATCH(B1104&amp;"",'الحجوزات'!$A$6:$A$1005,0)),"رقم غير موجود",IF(NOT(ISNUMBER(A1104)),"بدون تاريخ","")))</f>
        <v/>
      </c>
    </row>
    <row r="1105">
      <c r="A1105" s="13" t="n"/>
      <c r="B1105" s="5" t="n"/>
      <c r="C1105" s="17" t="n"/>
      <c r="D1105" s="5" t="n"/>
      <c r="E1105" s="5" t="n"/>
      <c r="F1105" s="6">
        <f>IF(B1105&amp;""="","",IFERROR(INDEX('الحجوزات'!$C$6:$C$1005,MATCH(B1105&amp;"",'الحجوزات'!$A$6:$A$1005,0))&amp;"",""))</f>
        <v/>
      </c>
      <c r="G1105" s="6">
        <f>IF(B1105&amp;""="","",IF(ISNA(MATCH(B1105&amp;"",'الحجوزات'!$A$6:$A$1005,0)),"رقم غير موجود",IF(NOT(ISNUMBER(A1105)),"بدون تاريخ","")))</f>
        <v/>
      </c>
    </row>
    <row r="1106">
      <c r="A1106" s="13" t="n"/>
      <c r="B1106" s="5" t="n"/>
      <c r="C1106" s="17" t="n"/>
      <c r="D1106" s="5" t="n"/>
      <c r="E1106" s="5" t="n"/>
      <c r="F1106" s="6">
        <f>IF(B1106&amp;""="","",IFERROR(INDEX('الحجوزات'!$C$6:$C$1005,MATCH(B1106&amp;"",'الحجوزات'!$A$6:$A$1005,0))&amp;"",""))</f>
        <v/>
      </c>
      <c r="G1106" s="6">
        <f>IF(B1106&amp;""="","",IF(ISNA(MATCH(B1106&amp;"",'الحجوزات'!$A$6:$A$1005,0)),"رقم غير موجود",IF(NOT(ISNUMBER(A1106)),"بدون تاريخ","")))</f>
        <v/>
      </c>
    </row>
    <row r="1107">
      <c r="A1107" s="13" t="n"/>
      <c r="B1107" s="5" t="n"/>
      <c r="C1107" s="17" t="n"/>
      <c r="D1107" s="5" t="n"/>
      <c r="E1107" s="5" t="n"/>
      <c r="F1107" s="6">
        <f>IF(B1107&amp;""="","",IFERROR(INDEX('الحجوزات'!$C$6:$C$1005,MATCH(B1107&amp;"",'الحجوزات'!$A$6:$A$1005,0))&amp;"",""))</f>
        <v/>
      </c>
      <c r="G1107" s="6">
        <f>IF(B1107&amp;""="","",IF(ISNA(MATCH(B1107&amp;"",'الحجوزات'!$A$6:$A$1005,0)),"رقم غير موجود",IF(NOT(ISNUMBER(A1107)),"بدون تاريخ","")))</f>
        <v/>
      </c>
    </row>
    <row r="1108">
      <c r="A1108" s="13" t="n"/>
      <c r="B1108" s="5" t="n"/>
      <c r="C1108" s="17" t="n"/>
      <c r="D1108" s="5" t="n"/>
      <c r="E1108" s="5" t="n"/>
      <c r="F1108" s="6">
        <f>IF(B1108&amp;""="","",IFERROR(INDEX('الحجوزات'!$C$6:$C$1005,MATCH(B1108&amp;"",'الحجوزات'!$A$6:$A$1005,0))&amp;"",""))</f>
        <v/>
      </c>
      <c r="G1108" s="6">
        <f>IF(B1108&amp;""="","",IF(ISNA(MATCH(B1108&amp;"",'الحجوزات'!$A$6:$A$1005,0)),"رقم غير موجود",IF(NOT(ISNUMBER(A1108)),"بدون تاريخ","")))</f>
        <v/>
      </c>
    </row>
    <row r="1109">
      <c r="A1109" s="13" t="n"/>
      <c r="B1109" s="5" t="n"/>
      <c r="C1109" s="17" t="n"/>
      <c r="D1109" s="5" t="n"/>
      <c r="E1109" s="5" t="n"/>
      <c r="F1109" s="6">
        <f>IF(B1109&amp;""="","",IFERROR(INDEX('الحجوزات'!$C$6:$C$1005,MATCH(B1109&amp;"",'الحجوزات'!$A$6:$A$1005,0))&amp;"",""))</f>
        <v/>
      </c>
      <c r="G1109" s="6">
        <f>IF(B1109&amp;""="","",IF(ISNA(MATCH(B1109&amp;"",'الحجوزات'!$A$6:$A$1005,0)),"رقم غير موجود",IF(NOT(ISNUMBER(A1109)),"بدون تاريخ","")))</f>
        <v/>
      </c>
    </row>
    <row r="1110">
      <c r="A1110" s="13" t="n"/>
      <c r="B1110" s="5" t="n"/>
      <c r="C1110" s="17" t="n"/>
      <c r="D1110" s="5" t="n"/>
      <c r="E1110" s="5" t="n"/>
      <c r="F1110" s="6">
        <f>IF(B1110&amp;""="","",IFERROR(INDEX('الحجوزات'!$C$6:$C$1005,MATCH(B1110&amp;"",'الحجوزات'!$A$6:$A$1005,0))&amp;"",""))</f>
        <v/>
      </c>
      <c r="G1110" s="6">
        <f>IF(B1110&amp;""="","",IF(ISNA(MATCH(B1110&amp;"",'الحجوزات'!$A$6:$A$1005,0)),"رقم غير موجود",IF(NOT(ISNUMBER(A1110)),"بدون تاريخ","")))</f>
        <v/>
      </c>
    </row>
    <row r="1111">
      <c r="A1111" s="13" t="n"/>
      <c r="B1111" s="5" t="n"/>
      <c r="C1111" s="17" t="n"/>
      <c r="D1111" s="5" t="n"/>
      <c r="E1111" s="5" t="n"/>
      <c r="F1111" s="6">
        <f>IF(B1111&amp;""="","",IFERROR(INDEX('الحجوزات'!$C$6:$C$1005,MATCH(B1111&amp;"",'الحجوزات'!$A$6:$A$1005,0))&amp;"",""))</f>
        <v/>
      </c>
      <c r="G1111" s="6">
        <f>IF(B1111&amp;""="","",IF(ISNA(MATCH(B1111&amp;"",'الحجوزات'!$A$6:$A$1005,0)),"رقم غير موجود",IF(NOT(ISNUMBER(A1111)),"بدون تاريخ","")))</f>
        <v/>
      </c>
    </row>
    <row r="1112">
      <c r="A1112" s="13" t="n"/>
      <c r="B1112" s="5" t="n"/>
      <c r="C1112" s="17" t="n"/>
      <c r="D1112" s="5" t="n"/>
      <c r="E1112" s="5" t="n"/>
      <c r="F1112" s="6">
        <f>IF(B1112&amp;""="","",IFERROR(INDEX('الحجوزات'!$C$6:$C$1005,MATCH(B1112&amp;"",'الحجوزات'!$A$6:$A$1005,0))&amp;"",""))</f>
        <v/>
      </c>
      <c r="G1112" s="6">
        <f>IF(B1112&amp;""="","",IF(ISNA(MATCH(B1112&amp;"",'الحجوزات'!$A$6:$A$1005,0)),"رقم غير موجود",IF(NOT(ISNUMBER(A1112)),"بدون تاريخ","")))</f>
        <v/>
      </c>
    </row>
    <row r="1113">
      <c r="A1113" s="13" t="n"/>
      <c r="B1113" s="5" t="n"/>
      <c r="C1113" s="17" t="n"/>
      <c r="D1113" s="5" t="n"/>
      <c r="E1113" s="5" t="n"/>
      <c r="F1113" s="6">
        <f>IF(B1113&amp;""="","",IFERROR(INDEX('الحجوزات'!$C$6:$C$1005,MATCH(B1113&amp;"",'الحجوزات'!$A$6:$A$1005,0))&amp;"",""))</f>
        <v/>
      </c>
      <c r="G1113" s="6">
        <f>IF(B1113&amp;""="","",IF(ISNA(MATCH(B1113&amp;"",'الحجوزات'!$A$6:$A$1005,0)),"رقم غير موجود",IF(NOT(ISNUMBER(A1113)),"بدون تاريخ","")))</f>
        <v/>
      </c>
    </row>
    <row r="1114">
      <c r="A1114" s="13" t="n"/>
      <c r="B1114" s="5" t="n"/>
      <c r="C1114" s="17" t="n"/>
      <c r="D1114" s="5" t="n"/>
      <c r="E1114" s="5" t="n"/>
      <c r="F1114" s="6">
        <f>IF(B1114&amp;""="","",IFERROR(INDEX('الحجوزات'!$C$6:$C$1005,MATCH(B1114&amp;"",'الحجوزات'!$A$6:$A$1005,0))&amp;"",""))</f>
        <v/>
      </c>
      <c r="G1114" s="6">
        <f>IF(B1114&amp;""="","",IF(ISNA(MATCH(B1114&amp;"",'الحجوزات'!$A$6:$A$1005,0)),"رقم غير موجود",IF(NOT(ISNUMBER(A1114)),"بدون تاريخ","")))</f>
        <v/>
      </c>
    </row>
    <row r="1115">
      <c r="A1115" s="13" t="n"/>
      <c r="B1115" s="5" t="n"/>
      <c r="C1115" s="17" t="n"/>
      <c r="D1115" s="5" t="n"/>
      <c r="E1115" s="5" t="n"/>
      <c r="F1115" s="6">
        <f>IF(B1115&amp;""="","",IFERROR(INDEX('الحجوزات'!$C$6:$C$1005,MATCH(B1115&amp;"",'الحجوزات'!$A$6:$A$1005,0))&amp;"",""))</f>
        <v/>
      </c>
      <c r="G1115" s="6">
        <f>IF(B1115&amp;""="","",IF(ISNA(MATCH(B1115&amp;"",'الحجوزات'!$A$6:$A$1005,0)),"رقم غير موجود",IF(NOT(ISNUMBER(A1115)),"بدون تاريخ","")))</f>
        <v/>
      </c>
    </row>
    <row r="1116">
      <c r="A1116" s="13" t="n"/>
      <c r="B1116" s="5" t="n"/>
      <c r="C1116" s="17" t="n"/>
      <c r="D1116" s="5" t="n"/>
      <c r="E1116" s="5" t="n"/>
      <c r="F1116" s="6">
        <f>IF(B1116&amp;""="","",IFERROR(INDEX('الحجوزات'!$C$6:$C$1005,MATCH(B1116&amp;"",'الحجوزات'!$A$6:$A$1005,0))&amp;"",""))</f>
        <v/>
      </c>
      <c r="G1116" s="6">
        <f>IF(B1116&amp;""="","",IF(ISNA(MATCH(B1116&amp;"",'الحجوزات'!$A$6:$A$1005,0)),"رقم غير موجود",IF(NOT(ISNUMBER(A1116)),"بدون تاريخ","")))</f>
        <v/>
      </c>
    </row>
    <row r="1117">
      <c r="A1117" s="13" t="n"/>
      <c r="B1117" s="5" t="n"/>
      <c r="C1117" s="17" t="n"/>
      <c r="D1117" s="5" t="n"/>
      <c r="E1117" s="5" t="n"/>
      <c r="F1117" s="6">
        <f>IF(B1117&amp;""="","",IFERROR(INDEX('الحجوزات'!$C$6:$C$1005,MATCH(B1117&amp;"",'الحجوزات'!$A$6:$A$1005,0))&amp;"",""))</f>
        <v/>
      </c>
      <c r="G1117" s="6">
        <f>IF(B1117&amp;""="","",IF(ISNA(MATCH(B1117&amp;"",'الحجوزات'!$A$6:$A$1005,0)),"رقم غير موجود",IF(NOT(ISNUMBER(A1117)),"بدون تاريخ","")))</f>
        <v/>
      </c>
    </row>
    <row r="1118">
      <c r="A1118" s="13" t="n"/>
      <c r="B1118" s="5" t="n"/>
      <c r="C1118" s="17" t="n"/>
      <c r="D1118" s="5" t="n"/>
      <c r="E1118" s="5" t="n"/>
      <c r="F1118" s="6">
        <f>IF(B1118&amp;""="","",IFERROR(INDEX('الحجوزات'!$C$6:$C$1005,MATCH(B1118&amp;"",'الحجوزات'!$A$6:$A$1005,0))&amp;"",""))</f>
        <v/>
      </c>
      <c r="G1118" s="6">
        <f>IF(B1118&amp;""="","",IF(ISNA(MATCH(B1118&amp;"",'الحجوزات'!$A$6:$A$1005,0)),"رقم غير موجود",IF(NOT(ISNUMBER(A1118)),"بدون تاريخ","")))</f>
        <v/>
      </c>
    </row>
    <row r="1119">
      <c r="A1119" s="13" t="n"/>
      <c r="B1119" s="5" t="n"/>
      <c r="C1119" s="17" t="n"/>
      <c r="D1119" s="5" t="n"/>
      <c r="E1119" s="5" t="n"/>
      <c r="F1119" s="6">
        <f>IF(B1119&amp;""="","",IFERROR(INDEX('الحجوزات'!$C$6:$C$1005,MATCH(B1119&amp;"",'الحجوزات'!$A$6:$A$1005,0))&amp;"",""))</f>
        <v/>
      </c>
      <c r="G1119" s="6">
        <f>IF(B1119&amp;""="","",IF(ISNA(MATCH(B1119&amp;"",'الحجوزات'!$A$6:$A$1005,0)),"رقم غير موجود",IF(NOT(ISNUMBER(A1119)),"بدون تاريخ","")))</f>
        <v/>
      </c>
    </row>
    <row r="1120">
      <c r="A1120" s="13" t="n"/>
      <c r="B1120" s="5" t="n"/>
      <c r="C1120" s="17" t="n"/>
      <c r="D1120" s="5" t="n"/>
      <c r="E1120" s="5" t="n"/>
      <c r="F1120" s="6">
        <f>IF(B1120&amp;""="","",IFERROR(INDEX('الحجوزات'!$C$6:$C$1005,MATCH(B1120&amp;"",'الحجوزات'!$A$6:$A$1005,0))&amp;"",""))</f>
        <v/>
      </c>
      <c r="G1120" s="6">
        <f>IF(B1120&amp;""="","",IF(ISNA(MATCH(B1120&amp;"",'الحجوزات'!$A$6:$A$1005,0)),"رقم غير موجود",IF(NOT(ISNUMBER(A1120)),"بدون تاريخ","")))</f>
        <v/>
      </c>
    </row>
    <row r="1121">
      <c r="A1121" s="13" t="n"/>
      <c r="B1121" s="5" t="n"/>
      <c r="C1121" s="17" t="n"/>
      <c r="D1121" s="5" t="n"/>
      <c r="E1121" s="5" t="n"/>
      <c r="F1121" s="6">
        <f>IF(B1121&amp;""="","",IFERROR(INDEX('الحجوزات'!$C$6:$C$1005,MATCH(B1121&amp;"",'الحجوزات'!$A$6:$A$1005,0))&amp;"",""))</f>
        <v/>
      </c>
      <c r="G1121" s="6">
        <f>IF(B1121&amp;""="","",IF(ISNA(MATCH(B1121&amp;"",'الحجوزات'!$A$6:$A$1005,0)),"رقم غير موجود",IF(NOT(ISNUMBER(A1121)),"بدون تاريخ","")))</f>
        <v/>
      </c>
    </row>
    <row r="1122">
      <c r="A1122" s="13" t="n"/>
      <c r="B1122" s="5" t="n"/>
      <c r="C1122" s="17" t="n"/>
      <c r="D1122" s="5" t="n"/>
      <c r="E1122" s="5" t="n"/>
      <c r="F1122" s="6">
        <f>IF(B1122&amp;""="","",IFERROR(INDEX('الحجوزات'!$C$6:$C$1005,MATCH(B1122&amp;"",'الحجوزات'!$A$6:$A$1005,0))&amp;"",""))</f>
        <v/>
      </c>
      <c r="G1122" s="6">
        <f>IF(B1122&amp;""="","",IF(ISNA(MATCH(B1122&amp;"",'الحجوزات'!$A$6:$A$1005,0)),"رقم غير موجود",IF(NOT(ISNUMBER(A1122)),"بدون تاريخ","")))</f>
        <v/>
      </c>
    </row>
    <row r="1123">
      <c r="A1123" s="13" t="n"/>
      <c r="B1123" s="5" t="n"/>
      <c r="C1123" s="17" t="n"/>
      <c r="D1123" s="5" t="n"/>
      <c r="E1123" s="5" t="n"/>
      <c r="F1123" s="6">
        <f>IF(B1123&amp;""="","",IFERROR(INDEX('الحجوزات'!$C$6:$C$1005,MATCH(B1123&amp;"",'الحجوزات'!$A$6:$A$1005,0))&amp;"",""))</f>
        <v/>
      </c>
      <c r="G1123" s="6">
        <f>IF(B1123&amp;""="","",IF(ISNA(MATCH(B1123&amp;"",'الحجوزات'!$A$6:$A$1005,0)),"رقم غير موجود",IF(NOT(ISNUMBER(A1123)),"بدون تاريخ","")))</f>
        <v/>
      </c>
    </row>
    <row r="1124">
      <c r="A1124" s="13" t="n"/>
      <c r="B1124" s="5" t="n"/>
      <c r="C1124" s="17" t="n"/>
      <c r="D1124" s="5" t="n"/>
      <c r="E1124" s="5" t="n"/>
      <c r="F1124" s="6">
        <f>IF(B1124&amp;""="","",IFERROR(INDEX('الحجوزات'!$C$6:$C$1005,MATCH(B1124&amp;"",'الحجوزات'!$A$6:$A$1005,0))&amp;"",""))</f>
        <v/>
      </c>
      <c r="G1124" s="6">
        <f>IF(B1124&amp;""="","",IF(ISNA(MATCH(B1124&amp;"",'الحجوزات'!$A$6:$A$1005,0)),"رقم غير موجود",IF(NOT(ISNUMBER(A1124)),"بدون تاريخ","")))</f>
        <v/>
      </c>
    </row>
    <row r="1125">
      <c r="A1125" s="13" t="n"/>
      <c r="B1125" s="5" t="n"/>
      <c r="C1125" s="17" t="n"/>
      <c r="D1125" s="5" t="n"/>
      <c r="E1125" s="5" t="n"/>
      <c r="F1125" s="6">
        <f>IF(B1125&amp;""="","",IFERROR(INDEX('الحجوزات'!$C$6:$C$1005,MATCH(B1125&amp;"",'الحجوزات'!$A$6:$A$1005,0))&amp;"",""))</f>
        <v/>
      </c>
      <c r="G1125" s="6">
        <f>IF(B1125&amp;""="","",IF(ISNA(MATCH(B1125&amp;"",'الحجوزات'!$A$6:$A$1005,0)),"رقم غير موجود",IF(NOT(ISNUMBER(A1125)),"بدون تاريخ","")))</f>
        <v/>
      </c>
    </row>
    <row r="1126">
      <c r="A1126" s="13" t="n"/>
      <c r="B1126" s="5" t="n"/>
      <c r="C1126" s="17" t="n"/>
      <c r="D1126" s="5" t="n"/>
      <c r="E1126" s="5" t="n"/>
      <c r="F1126" s="6">
        <f>IF(B1126&amp;""="","",IFERROR(INDEX('الحجوزات'!$C$6:$C$1005,MATCH(B1126&amp;"",'الحجوزات'!$A$6:$A$1005,0))&amp;"",""))</f>
        <v/>
      </c>
      <c r="G1126" s="6">
        <f>IF(B1126&amp;""="","",IF(ISNA(MATCH(B1126&amp;"",'الحجوزات'!$A$6:$A$1005,0)),"رقم غير موجود",IF(NOT(ISNUMBER(A1126)),"بدون تاريخ","")))</f>
        <v/>
      </c>
    </row>
    <row r="1127">
      <c r="A1127" s="13" t="n"/>
      <c r="B1127" s="5" t="n"/>
      <c r="C1127" s="17" t="n"/>
      <c r="D1127" s="5" t="n"/>
      <c r="E1127" s="5" t="n"/>
      <c r="F1127" s="6">
        <f>IF(B1127&amp;""="","",IFERROR(INDEX('الحجوزات'!$C$6:$C$1005,MATCH(B1127&amp;"",'الحجوزات'!$A$6:$A$1005,0))&amp;"",""))</f>
        <v/>
      </c>
      <c r="G1127" s="6">
        <f>IF(B1127&amp;""="","",IF(ISNA(MATCH(B1127&amp;"",'الحجوزات'!$A$6:$A$1005,0)),"رقم غير موجود",IF(NOT(ISNUMBER(A1127)),"بدون تاريخ","")))</f>
        <v/>
      </c>
    </row>
    <row r="1128">
      <c r="A1128" s="13" t="n"/>
      <c r="B1128" s="5" t="n"/>
      <c r="C1128" s="17" t="n"/>
      <c r="D1128" s="5" t="n"/>
      <c r="E1128" s="5" t="n"/>
      <c r="F1128" s="6">
        <f>IF(B1128&amp;""="","",IFERROR(INDEX('الحجوزات'!$C$6:$C$1005,MATCH(B1128&amp;"",'الحجوزات'!$A$6:$A$1005,0))&amp;"",""))</f>
        <v/>
      </c>
      <c r="G1128" s="6">
        <f>IF(B1128&amp;""="","",IF(ISNA(MATCH(B1128&amp;"",'الحجوزات'!$A$6:$A$1005,0)),"رقم غير موجود",IF(NOT(ISNUMBER(A1128)),"بدون تاريخ","")))</f>
        <v/>
      </c>
    </row>
    <row r="1129">
      <c r="A1129" s="13" t="n"/>
      <c r="B1129" s="5" t="n"/>
      <c r="C1129" s="17" t="n"/>
      <c r="D1129" s="5" t="n"/>
      <c r="E1129" s="5" t="n"/>
      <c r="F1129" s="6">
        <f>IF(B1129&amp;""="","",IFERROR(INDEX('الحجوزات'!$C$6:$C$1005,MATCH(B1129&amp;"",'الحجوزات'!$A$6:$A$1005,0))&amp;"",""))</f>
        <v/>
      </c>
      <c r="G1129" s="6">
        <f>IF(B1129&amp;""="","",IF(ISNA(MATCH(B1129&amp;"",'الحجوزات'!$A$6:$A$1005,0)),"رقم غير موجود",IF(NOT(ISNUMBER(A1129)),"بدون تاريخ","")))</f>
        <v/>
      </c>
    </row>
    <row r="1130">
      <c r="A1130" s="13" t="n"/>
      <c r="B1130" s="5" t="n"/>
      <c r="C1130" s="17" t="n"/>
      <c r="D1130" s="5" t="n"/>
      <c r="E1130" s="5" t="n"/>
      <c r="F1130" s="6">
        <f>IF(B1130&amp;""="","",IFERROR(INDEX('الحجوزات'!$C$6:$C$1005,MATCH(B1130&amp;"",'الحجوزات'!$A$6:$A$1005,0))&amp;"",""))</f>
        <v/>
      </c>
      <c r="G1130" s="6">
        <f>IF(B1130&amp;""="","",IF(ISNA(MATCH(B1130&amp;"",'الحجوزات'!$A$6:$A$1005,0)),"رقم غير موجود",IF(NOT(ISNUMBER(A1130)),"بدون تاريخ","")))</f>
        <v/>
      </c>
    </row>
    <row r="1131">
      <c r="A1131" s="13" t="n"/>
      <c r="B1131" s="5" t="n"/>
      <c r="C1131" s="17" t="n"/>
      <c r="D1131" s="5" t="n"/>
      <c r="E1131" s="5" t="n"/>
      <c r="F1131" s="6">
        <f>IF(B1131&amp;""="","",IFERROR(INDEX('الحجوزات'!$C$6:$C$1005,MATCH(B1131&amp;"",'الحجوزات'!$A$6:$A$1005,0))&amp;"",""))</f>
        <v/>
      </c>
      <c r="G1131" s="6">
        <f>IF(B1131&amp;""="","",IF(ISNA(MATCH(B1131&amp;"",'الحجوزات'!$A$6:$A$1005,0)),"رقم غير موجود",IF(NOT(ISNUMBER(A1131)),"بدون تاريخ","")))</f>
        <v/>
      </c>
    </row>
    <row r="1132">
      <c r="A1132" s="13" t="n"/>
      <c r="B1132" s="5" t="n"/>
      <c r="C1132" s="17" t="n"/>
      <c r="D1132" s="5" t="n"/>
      <c r="E1132" s="5" t="n"/>
      <c r="F1132" s="6">
        <f>IF(B1132&amp;""="","",IFERROR(INDEX('الحجوزات'!$C$6:$C$1005,MATCH(B1132&amp;"",'الحجوزات'!$A$6:$A$1005,0))&amp;"",""))</f>
        <v/>
      </c>
      <c r="G1132" s="6">
        <f>IF(B1132&amp;""="","",IF(ISNA(MATCH(B1132&amp;"",'الحجوزات'!$A$6:$A$1005,0)),"رقم غير موجود",IF(NOT(ISNUMBER(A1132)),"بدون تاريخ","")))</f>
        <v/>
      </c>
    </row>
    <row r="1133">
      <c r="A1133" s="13" t="n"/>
      <c r="B1133" s="5" t="n"/>
      <c r="C1133" s="17" t="n"/>
      <c r="D1133" s="5" t="n"/>
      <c r="E1133" s="5" t="n"/>
      <c r="F1133" s="6">
        <f>IF(B1133&amp;""="","",IFERROR(INDEX('الحجوزات'!$C$6:$C$1005,MATCH(B1133&amp;"",'الحجوزات'!$A$6:$A$1005,0))&amp;"",""))</f>
        <v/>
      </c>
      <c r="G1133" s="6">
        <f>IF(B1133&amp;""="","",IF(ISNA(MATCH(B1133&amp;"",'الحجوزات'!$A$6:$A$1005,0)),"رقم غير موجود",IF(NOT(ISNUMBER(A1133)),"بدون تاريخ","")))</f>
        <v/>
      </c>
    </row>
    <row r="1134">
      <c r="A1134" s="13" t="n"/>
      <c r="B1134" s="5" t="n"/>
      <c r="C1134" s="17" t="n"/>
      <c r="D1134" s="5" t="n"/>
      <c r="E1134" s="5" t="n"/>
      <c r="F1134" s="6">
        <f>IF(B1134&amp;""="","",IFERROR(INDEX('الحجوزات'!$C$6:$C$1005,MATCH(B1134&amp;"",'الحجوزات'!$A$6:$A$1005,0))&amp;"",""))</f>
        <v/>
      </c>
      <c r="G1134" s="6">
        <f>IF(B1134&amp;""="","",IF(ISNA(MATCH(B1134&amp;"",'الحجوزات'!$A$6:$A$1005,0)),"رقم غير موجود",IF(NOT(ISNUMBER(A1134)),"بدون تاريخ","")))</f>
        <v/>
      </c>
    </row>
    <row r="1135">
      <c r="A1135" s="13" t="n"/>
      <c r="B1135" s="5" t="n"/>
      <c r="C1135" s="17" t="n"/>
      <c r="D1135" s="5" t="n"/>
      <c r="E1135" s="5" t="n"/>
      <c r="F1135" s="6">
        <f>IF(B1135&amp;""="","",IFERROR(INDEX('الحجوزات'!$C$6:$C$1005,MATCH(B1135&amp;"",'الحجوزات'!$A$6:$A$1005,0))&amp;"",""))</f>
        <v/>
      </c>
      <c r="G1135" s="6">
        <f>IF(B1135&amp;""="","",IF(ISNA(MATCH(B1135&amp;"",'الحجوزات'!$A$6:$A$1005,0)),"رقم غير موجود",IF(NOT(ISNUMBER(A1135)),"بدون تاريخ","")))</f>
        <v/>
      </c>
    </row>
    <row r="1136">
      <c r="A1136" s="13" t="n"/>
      <c r="B1136" s="5" t="n"/>
      <c r="C1136" s="17" t="n"/>
      <c r="D1136" s="5" t="n"/>
      <c r="E1136" s="5" t="n"/>
      <c r="F1136" s="6">
        <f>IF(B1136&amp;""="","",IFERROR(INDEX('الحجوزات'!$C$6:$C$1005,MATCH(B1136&amp;"",'الحجوزات'!$A$6:$A$1005,0))&amp;"",""))</f>
        <v/>
      </c>
      <c r="G1136" s="6">
        <f>IF(B1136&amp;""="","",IF(ISNA(MATCH(B1136&amp;"",'الحجوزات'!$A$6:$A$1005,0)),"رقم غير موجود",IF(NOT(ISNUMBER(A1136)),"بدون تاريخ","")))</f>
        <v/>
      </c>
    </row>
    <row r="1137">
      <c r="A1137" s="13" t="n"/>
      <c r="B1137" s="5" t="n"/>
      <c r="C1137" s="17" t="n"/>
      <c r="D1137" s="5" t="n"/>
      <c r="E1137" s="5" t="n"/>
      <c r="F1137" s="6">
        <f>IF(B1137&amp;""="","",IFERROR(INDEX('الحجوزات'!$C$6:$C$1005,MATCH(B1137&amp;"",'الحجوزات'!$A$6:$A$1005,0))&amp;"",""))</f>
        <v/>
      </c>
      <c r="G1137" s="6">
        <f>IF(B1137&amp;""="","",IF(ISNA(MATCH(B1137&amp;"",'الحجوزات'!$A$6:$A$1005,0)),"رقم غير موجود",IF(NOT(ISNUMBER(A1137)),"بدون تاريخ","")))</f>
        <v/>
      </c>
    </row>
    <row r="1138">
      <c r="A1138" s="13" t="n"/>
      <c r="B1138" s="5" t="n"/>
      <c r="C1138" s="17" t="n"/>
      <c r="D1138" s="5" t="n"/>
      <c r="E1138" s="5" t="n"/>
      <c r="F1138" s="6">
        <f>IF(B1138&amp;""="","",IFERROR(INDEX('الحجوزات'!$C$6:$C$1005,MATCH(B1138&amp;"",'الحجوزات'!$A$6:$A$1005,0))&amp;"",""))</f>
        <v/>
      </c>
      <c r="G1138" s="6">
        <f>IF(B1138&amp;""="","",IF(ISNA(MATCH(B1138&amp;"",'الحجوزات'!$A$6:$A$1005,0)),"رقم غير موجود",IF(NOT(ISNUMBER(A1138)),"بدون تاريخ","")))</f>
        <v/>
      </c>
    </row>
    <row r="1139">
      <c r="A1139" s="13" t="n"/>
      <c r="B1139" s="5" t="n"/>
      <c r="C1139" s="17" t="n"/>
      <c r="D1139" s="5" t="n"/>
      <c r="E1139" s="5" t="n"/>
      <c r="F1139" s="6">
        <f>IF(B1139&amp;""="","",IFERROR(INDEX('الحجوزات'!$C$6:$C$1005,MATCH(B1139&amp;"",'الحجوزات'!$A$6:$A$1005,0))&amp;"",""))</f>
        <v/>
      </c>
      <c r="G1139" s="6">
        <f>IF(B1139&amp;""="","",IF(ISNA(MATCH(B1139&amp;"",'الحجوزات'!$A$6:$A$1005,0)),"رقم غير موجود",IF(NOT(ISNUMBER(A1139)),"بدون تاريخ","")))</f>
        <v/>
      </c>
    </row>
    <row r="1140">
      <c r="A1140" s="13" t="n"/>
      <c r="B1140" s="5" t="n"/>
      <c r="C1140" s="17" t="n"/>
      <c r="D1140" s="5" t="n"/>
      <c r="E1140" s="5" t="n"/>
      <c r="F1140" s="6">
        <f>IF(B1140&amp;""="","",IFERROR(INDEX('الحجوزات'!$C$6:$C$1005,MATCH(B1140&amp;"",'الحجوزات'!$A$6:$A$1005,0))&amp;"",""))</f>
        <v/>
      </c>
      <c r="G1140" s="6">
        <f>IF(B1140&amp;""="","",IF(ISNA(MATCH(B1140&amp;"",'الحجوزات'!$A$6:$A$1005,0)),"رقم غير موجود",IF(NOT(ISNUMBER(A1140)),"بدون تاريخ","")))</f>
        <v/>
      </c>
    </row>
    <row r="1141">
      <c r="A1141" s="13" t="n"/>
      <c r="B1141" s="5" t="n"/>
      <c r="C1141" s="17" t="n"/>
      <c r="D1141" s="5" t="n"/>
      <c r="E1141" s="5" t="n"/>
      <c r="F1141" s="6">
        <f>IF(B1141&amp;""="","",IFERROR(INDEX('الحجوزات'!$C$6:$C$1005,MATCH(B1141&amp;"",'الحجوزات'!$A$6:$A$1005,0))&amp;"",""))</f>
        <v/>
      </c>
      <c r="G1141" s="6">
        <f>IF(B1141&amp;""="","",IF(ISNA(MATCH(B1141&amp;"",'الحجوزات'!$A$6:$A$1005,0)),"رقم غير موجود",IF(NOT(ISNUMBER(A1141)),"بدون تاريخ","")))</f>
        <v/>
      </c>
    </row>
    <row r="1142">
      <c r="A1142" s="13" t="n"/>
      <c r="B1142" s="5" t="n"/>
      <c r="C1142" s="17" t="n"/>
      <c r="D1142" s="5" t="n"/>
      <c r="E1142" s="5" t="n"/>
      <c r="F1142" s="6">
        <f>IF(B1142&amp;""="","",IFERROR(INDEX('الحجوزات'!$C$6:$C$1005,MATCH(B1142&amp;"",'الحجوزات'!$A$6:$A$1005,0))&amp;"",""))</f>
        <v/>
      </c>
      <c r="G1142" s="6">
        <f>IF(B1142&amp;""="","",IF(ISNA(MATCH(B1142&amp;"",'الحجوزات'!$A$6:$A$1005,0)),"رقم غير موجود",IF(NOT(ISNUMBER(A1142)),"بدون تاريخ","")))</f>
        <v/>
      </c>
    </row>
    <row r="1143">
      <c r="A1143" s="13" t="n"/>
      <c r="B1143" s="5" t="n"/>
      <c r="C1143" s="17" t="n"/>
      <c r="D1143" s="5" t="n"/>
      <c r="E1143" s="5" t="n"/>
      <c r="F1143" s="6">
        <f>IF(B1143&amp;""="","",IFERROR(INDEX('الحجوزات'!$C$6:$C$1005,MATCH(B1143&amp;"",'الحجوزات'!$A$6:$A$1005,0))&amp;"",""))</f>
        <v/>
      </c>
      <c r="G1143" s="6">
        <f>IF(B1143&amp;""="","",IF(ISNA(MATCH(B1143&amp;"",'الحجوزات'!$A$6:$A$1005,0)),"رقم غير موجود",IF(NOT(ISNUMBER(A1143)),"بدون تاريخ","")))</f>
        <v/>
      </c>
    </row>
    <row r="1144">
      <c r="A1144" s="13" t="n"/>
      <c r="B1144" s="5" t="n"/>
      <c r="C1144" s="17" t="n"/>
      <c r="D1144" s="5" t="n"/>
      <c r="E1144" s="5" t="n"/>
      <c r="F1144" s="6">
        <f>IF(B1144&amp;""="","",IFERROR(INDEX('الحجوزات'!$C$6:$C$1005,MATCH(B1144&amp;"",'الحجوزات'!$A$6:$A$1005,0))&amp;"",""))</f>
        <v/>
      </c>
      <c r="G1144" s="6">
        <f>IF(B1144&amp;""="","",IF(ISNA(MATCH(B1144&amp;"",'الحجوزات'!$A$6:$A$1005,0)),"رقم غير موجود",IF(NOT(ISNUMBER(A1144)),"بدون تاريخ","")))</f>
        <v/>
      </c>
    </row>
    <row r="1145">
      <c r="A1145" s="13" t="n"/>
      <c r="B1145" s="5" t="n"/>
      <c r="C1145" s="17" t="n"/>
      <c r="D1145" s="5" t="n"/>
      <c r="E1145" s="5" t="n"/>
      <c r="F1145" s="6">
        <f>IF(B1145&amp;""="","",IFERROR(INDEX('الحجوزات'!$C$6:$C$1005,MATCH(B1145&amp;"",'الحجوزات'!$A$6:$A$1005,0))&amp;"",""))</f>
        <v/>
      </c>
      <c r="G1145" s="6">
        <f>IF(B1145&amp;""="","",IF(ISNA(MATCH(B1145&amp;"",'الحجوزات'!$A$6:$A$1005,0)),"رقم غير موجود",IF(NOT(ISNUMBER(A1145)),"بدون تاريخ","")))</f>
        <v/>
      </c>
    </row>
    <row r="1146">
      <c r="A1146" s="13" t="n"/>
      <c r="B1146" s="5" t="n"/>
      <c r="C1146" s="17" t="n"/>
      <c r="D1146" s="5" t="n"/>
      <c r="E1146" s="5" t="n"/>
      <c r="F1146" s="6">
        <f>IF(B1146&amp;""="","",IFERROR(INDEX('الحجوزات'!$C$6:$C$1005,MATCH(B1146&amp;"",'الحجوزات'!$A$6:$A$1005,0))&amp;"",""))</f>
        <v/>
      </c>
      <c r="G1146" s="6">
        <f>IF(B1146&amp;""="","",IF(ISNA(MATCH(B1146&amp;"",'الحجوزات'!$A$6:$A$1005,0)),"رقم غير موجود",IF(NOT(ISNUMBER(A1146)),"بدون تاريخ","")))</f>
        <v/>
      </c>
    </row>
    <row r="1147">
      <c r="A1147" s="13" t="n"/>
      <c r="B1147" s="5" t="n"/>
      <c r="C1147" s="17" t="n"/>
      <c r="D1147" s="5" t="n"/>
      <c r="E1147" s="5" t="n"/>
      <c r="F1147" s="6">
        <f>IF(B1147&amp;""="","",IFERROR(INDEX('الحجوزات'!$C$6:$C$1005,MATCH(B1147&amp;"",'الحجوزات'!$A$6:$A$1005,0))&amp;"",""))</f>
        <v/>
      </c>
      <c r="G1147" s="6">
        <f>IF(B1147&amp;""="","",IF(ISNA(MATCH(B1147&amp;"",'الحجوزات'!$A$6:$A$1005,0)),"رقم غير موجود",IF(NOT(ISNUMBER(A1147)),"بدون تاريخ","")))</f>
        <v/>
      </c>
    </row>
    <row r="1148">
      <c r="A1148" s="13" t="n"/>
      <c r="B1148" s="5" t="n"/>
      <c r="C1148" s="17" t="n"/>
      <c r="D1148" s="5" t="n"/>
      <c r="E1148" s="5" t="n"/>
      <c r="F1148" s="6">
        <f>IF(B1148&amp;""="","",IFERROR(INDEX('الحجوزات'!$C$6:$C$1005,MATCH(B1148&amp;"",'الحجوزات'!$A$6:$A$1005,0))&amp;"",""))</f>
        <v/>
      </c>
      <c r="G1148" s="6">
        <f>IF(B1148&amp;""="","",IF(ISNA(MATCH(B1148&amp;"",'الحجوزات'!$A$6:$A$1005,0)),"رقم غير موجود",IF(NOT(ISNUMBER(A1148)),"بدون تاريخ","")))</f>
        <v/>
      </c>
    </row>
    <row r="1149">
      <c r="A1149" s="13" t="n"/>
      <c r="B1149" s="5" t="n"/>
      <c r="C1149" s="17" t="n"/>
      <c r="D1149" s="5" t="n"/>
      <c r="E1149" s="5" t="n"/>
      <c r="F1149" s="6">
        <f>IF(B1149&amp;""="","",IFERROR(INDEX('الحجوزات'!$C$6:$C$1005,MATCH(B1149&amp;"",'الحجوزات'!$A$6:$A$1005,0))&amp;"",""))</f>
        <v/>
      </c>
      <c r="G1149" s="6">
        <f>IF(B1149&amp;""="","",IF(ISNA(MATCH(B1149&amp;"",'الحجوزات'!$A$6:$A$1005,0)),"رقم غير موجود",IF(NOT(ISNUMBER(A1149)),"بدون تاريخ","")))</f>
        <v/>
      </c>
    </row>
    <row r="1150">
      <c r="A1150" s="13" t="n"/>
      <c r="B1150" s="5" t="n"/>
      <c r="C1150" s="17" t="n"/>
      <c r="D1150" s="5" t="n"/>
      <c r="E1150" s="5" t="n"/>
      <c r="F1150" s="6">
        <f>IF(B1150&amp;""="","",IFERROR(INDEX('الحجوزات'!$C$6:$C$1005,MATCH(B1150&amp;"",'الحجوزات'!$A$6:$A$1005,0))&amp;"",""))</f>
        <v/>
      </c>
      <c r="G1150" s="6">
        <f>IF(B1150&amp;""="","",IF(ISNA(MATCH(B1150&amp;"",'الحجوزات'!$A$6:$A$1005,0)),"رقم غير موجود",IF(NOT(ISNUMBER(A1150)),"بدون تاريخ","")))</f>
        <v/>
      </c>
    </row>
    <row r="1151">
      <c r="A1151" s="13" t="n"/>
      <c r="B1151" s="5" t="n"/>
      <c r="C1151" s="17" t="n"/>
      <c r="D1151" s="5" t="n"/>
      <c r="E1151" s="5" t="n"/>
      <c r="F1151" s="6">
        <f>IF(B1151&amp;""="","",IFERROR(INDEX('الحجوزات'!$C$6:$C$1005,MATCH(B1151&amp;"",'الحجوزات'!$A$6:$A$1005,0))&amp;"",""))</f>
        <v/>
      </c>
      <c r="G1151" s="6">
        <f>IF(B1151&amp;""="","",IF(ISNA(MATCH(B1151&amp;"",'الحجوزات'!$A$6:$A$1005,0)),"رقم غير موجود",IF(NOT(ISNUMBER(A1151)),"بدون تاريخ","")))</f>
        <v/>
      </c>
    </row>
    <row r="1152">
      <c r="A1152" s="13" t="n"/>
      <c r="B1152" s="5" t="n"/>
      <c r="C1152" s="17" t="n"/>
      <c r="D1152" s="5" t="n"/>
      <c r="E1152" s="5" t="n"/>
      <c r="F1152" s="6">
        <f>IF(B1152&amp;""="","",IFERROR(INDEX('الحجوزات'!$C$6:$C$1005,MATCH(B1152&amp;"",'الحجوزات'!$A$6:$A$1005,0))&amp;"",""))</f>
        <v/>
      </c>
      <c r="G1152" s="6">
        <f>IF(B1152&amp;""="","",IF(ISNA(MATCH(B1152&amp;"",'الحجوزات'!$A$6:$A$1005,0)),"رقم غير موجود",IF(NOT(ISNUMBER(A1152)),"بدون تاريخ","")))</f>
        <v/>
      </c>
    </row>
    <row r="1153">
      <c r="A1153" s="13" t="n"/>
      <c r="B1153" s="5" t="n"/>
      <c r="C1153" s="17" t="n"/>
      <c r="D1153" s="5" t="n"/>
      <c r="E1153" s="5" t="n"/>
      <c r="F1153" s="6">
        <f>IF(B1153&amp;""="","",IFERROR(INDEX('الحجوزات'!$C$6:$C$1005,MATCH(B1153&amp;"",'الحجوزات'!$A$6:$A$1005,0))&amp;"",""))</f>
        <v/>
      </c>
      <c r="G1153" s="6">
        <f>IF(B1153&amp;""="","",IF(ISNA(MATCH(B1153&amp;"",'الحجوزات'!$A$6:$A$1005,0)),"رقم غير موجود",IF(NOT(ISNUMBER(A1153)),"بدون تاريخ","")))</f>
        <v/>
      </c>
    </row>
    <row r="1154">
      <c r="A1154" s="13" t="n"/>
      <c r="B1154" s="5" t="n"/>
      <c r="C1154" s="17" t="n"/>
      <c r="D1154" s="5" t="n"/>
      <c r="E1154" s="5" t="n"/>
      <c r="F1154" s="6">
        <f>IF(B1154&amp;""="","",IFERROR(INDEX('الحجوزات'!$C$6:$C$1005,MATCH(B1154&amp;"",'الحجوزات'!$A$6:$A$1005,0))&amp;"",""))</f>
        <v/>
      </c>
      <c r="G1154" s="6">
        <f>IF(B1154&amp;""="","",IF(ISNA(MATCH(B1154&amp;"",'الحجوزات'!$A$6:$A$1005,0)),"رقم غير موجود",IF(NOT(ISNUMBER(A1154)),"بدون تاريخ","")))</f>
        <v/>
      </c>
    </row>
    <row r="1155">
      <c r="A1155" s="13" t="n"/>
      <c r="B1155" s="5" t="n"/>
      <c r="C1155" s="17" t="n"/>
      <c r="D1155" s="5" t="n"/>
      <c r="E1155" s="5" t="n"/>
      <c r="F1155" s="6">
        <f>IF(B1155&amp;""="","",IFERROR(INDEX('الحجوزات'!$C$6:$C$1005,MATCH(B1155&amp;"",'الحجوزات'!$A$6:$A$1005,0))&amp;"",""))</f>
        <v/>
      </c>
      <c r="G1155" s="6">
        <f>IF(B1155&amp;""="","",IF(ISNA(MATCH(B1155&amp;"",'الحجوزات'!$A$6:$A$1005,0)),"رقم غير موجود",IF(NOT(ISNUMBER(A1155)),"بدون تاريخ","")))</f>
        <v/>
      </c>
    </row>
    <row r="1156">
      <c r="A1156" s="13" t="n"/>
      <c r="B1156" s="5" t="n"/>
      <c r="C1156" s="17" t="n"/>
      <c r="D1156" s="5" t="n"/>
      <c r="E1156" s="5" t="n"/>
      <c r="F1156" s="6">
        <f>IF(B1156&amp;""="","",IFERROR(INDEX('الحجوزات'!$C$6:$C$1005,MATCH(B1156&amp;"",'الحجوزات'!$A$6:$A$1005,0))&amp;"",""))</f>
        <v/>
      </c>
      <c r="G1156" s="6">
        <f>IF(B1156&amp;""="","",IF(ISNA(MATCH(B1156&amp;"",'الحجوزات'!$A$6:$A$1005,0)),"رقم غير موجود",IF(NOT(ISNUMBER(A1156)),"بدون تاريخ","")))</f>
        <v/>
      </c>
    </row>
    <row r="1157">
      <c r="A1157" s="13" t="n"/>
      <c r="B1157" s="5" t="n"/>
      <c r="C1157" s="17" t="n"/>
      <c r="D1157" s="5" t="n"/>
      <c r="E1157" s="5" t="n"/>
      <c r="F1157" s="6">
        <f>IF(B1157&amp;""="","",IFERROR(INDEX('الحجوزات'!$C$6:$C$1005,MATCH(B1157&amp;"",'الحجوزات'!$A$6:$A$1005,0))&amp;"",""))</f>
        <v/>
      </c>
      <c r="G1157" s="6">
        <f>IF(B1157&amp;""="","",IF(ISNA(MATCH(B1157&amp;"",'الحجوزات'!$A$6:$A$1005,0)),"رقم غير موجود",IF(NOT(ISNUMBER(A1157)),"بدون تاريخ","")))</f>
        <v/>
      </c>
    </row>
    <row r="1158">
      <c r="A1158" s="13" t="n"/>
      <c r="B1158" s="5" t="n"/>
      <c r="C1158" s="17" t="n"/>
      <c r="D1158" s="5" t="n"/>
      <c r="E1158" s="5" t="n"/>
      <c r="F1158" s="6">
        <f>IF(B1158&amp;""="","",IFERROR(INDEX('الحجوزات'!$C$6:$C$1005,MATCH(B1158&amp;"",'الحجوزات'!$A$6:$A$1005,0))&amp;"",""))</f>
        <v/>
      </c>
      <c r="G1158" s="6">
        <f>IF(B1158&amp;""="","",IF(ISNA(MATCH(B1158&amp;"",'الحجوزات'!$A$6:$A$1005,0)),"رقم غير موجود",IF(NOT(ISNUMBER(A1158)),"بدون تاريخ","")))</f>
        <v/>
      </c>
    </row>
    <row r="1159">
      <c r="A1159" s="13" t="n"/>
      <c r="B1159" s="5" t="n"/>
      <c r="C1159" s="17" t="n"/>
      <c r="D1159" s="5" t="n"/>
      <c r="E1159" s="5" t="n"/>
      <c r="F1159" s="6">
        <f>IF(B1159&amp;""="","",IFERROR(INDEX('الحجوزات'!$C$6:$C$1005,MATCH(B1159&amp;"",'الحجوزات'!$A$6:$A$1005,0))&amp;"",""))</f>
        <v/>
      </c>
      <c r="G1159" s="6">
        <f>IF(B1159&amp;""="","",IF(ISNA(MATCH(B1159&amp;"",'الحجوزات'!$A$6:$A$1005,0)),"رقم غير موجود",IF(NOT(ISNUMBER(A1159)),"بدون تاريخ","")))</f>
        <v/>
      </c>
    </row>
    <row r="1160">
      <c r="A1160" s="13" t="n"/>
      <c r="B1160" s="5" t="n"/>
      <c r="C1160" s="17" t="n"/>
      <c r="D1160" s="5" t="n"/>
      <c r="E1160" s="5" t="n"/>
      <c r="F1160" s="6">
        <f>IF(B1160&amp;""="","",IFERROR(INDEX('الحجوزات'!$C$6:$C$1005,MATCH(B1160&amp;"",'الحجوزات'!$A$6:$A$1005,0))&amp;"",""))</f>
        <v/>
      </c>
      <c r="G1160" s="6">
        <f>IF(B1160&amp;""="","",IF(ISNA(MATCH(B1160&amp;"",'الحجوزات'!$A$6:$A$1005,0)),"رقم غير موجود",IF(NOT(ISNUMBER(A1160)),"بدون تاريخ","")))</f>
        <v/>
      </c>
    </row>
    <row r="1161">
      <c r="A1161" s="13" t="n"/>
      <c r="B1161" s="5" t="n"/>
      <c r="C1161" s="17" t="n"/>
      <c r="D1161" s="5" t="n"/>
      <c r="E1161" s="5" t="n"/>
      <c r="F1161" s="6">
        <f>IF(B1161&amp;""="","",IFERROR(INDEX('الحجوزات'!$C$6:$C$1005,MATCH(B1161&amp;"",'الحجوزات'!$A$6:$A$1005,0))&amp;"",""))</f>
        <v/>
      </c>
      <c r="G1161" s="6">
        <f>IF(B1161&amp;""="","",IF(ISNA(MATCH(B1161&amp;"",'الحجوزات'!$A$6:$A$1005,0)),"رقم غير موجود",IF(NOT(ISNUMBER(A1161)),"بدون تاريخ","")))</f>
        <v/>
      </c>
    </row>
    <row r="1162">
      <c r="A1162" s="13" t="n"/>
      <c r="B1162" s="5" t="n"/>
      <c r="C1162" s="17" t="n"/>
      <c r="D1162" s="5" t="n"/>
      <c r="E1162" s="5" t="n"/>
      <c r="F1162" s="6">
        <f>IF(B1162&amp;""="","",IFERROR(INDEX('الحجوزات'!$C$6:$C$1005,MATCH(B1162&amp;"",'الحجوزات'!$A$6:$A$1005,0))&amp;"",""))</f>
        <v/>
      </c>
      <c r="G1162" s="6">
        <f>IF(B1162&amp;""="","",IF(ISNA(MATCH(B1162&amp;"",'الحجوزات'!$A$6:$A$1005,0)),"رقم غير موجود",IF(NOT(ISNUMBER(A1162)),"بدون تاريخ","")))</f>
        <v/>
      </c>
    </row>
    <row r="1163">
      <c r="A1163" s="13" t="n"/>
      <c r="B1163" s="5" t="n"/>
      <c r="C1163" s="17" t="n"/>
      <c r="D1163" s="5" t="n"/>
      <c r="E1163" s="5" t="n"/>
      <c r="F1163" s="6">
        <f>IF(B1163&amp;""="","",IFERROR(INDEX('الحجوزات'!$C$6:$C$1005,MATCH(B1163&amp;"",'الحجوزات'!$A$6:$A$1005,0))&amp;"",""))</f>
        <v/>
      </c>
      <c r="G1163" s="6">
        <f>IF(B1163&amp;""="","",IF(ISNA(MATCH(B1163&amp;"",'الحجوزات'!$A$6:$A$1005,0)),"رقم غير موجود",IF(NOT(ISNUMBER(A1163)),"بدون تاريخ","")))</f>
        <v/>
      </c>
    </row>
    <row r="1164">
      <c r="A1164" s="13" t="n"/>
      <c r="B1164" s="5" t="n"/>
      <c r="C1164" s="17" t="n"/>
      <c r="D1164" s="5" t="n"/>
      <c r="E1164" s="5" t="n"/>
      <c r="F1164" s="6">
        <f>IF(B1164&amp;""="","",IFERROR(INDEX('الحجوزات'!$C$6:$C$1005,MATCH(B1164&amp;"",'الحجوزات'!$A$6:$A$1005,0))&amp;"",""))</f>
        <v/>
      </c>
      <c r="G1164" s="6">
        <f>IF(B1164&amp;""="","",IF(ISNA(MATCH(B1164&amp;"",'الحجوزات'!$A$6:$A$1005,0)),"رقم غير موجود",IF(NOT(ISNUMBER(A1164)),"بدون تاريخ","")))</f>
        <v/>
      </c>
    </row>
    <row r="1165">
      <c r="A1165" s="13" t="n"/>
      <c r="B1165" s="5" t="n"/>
      <c r="C1165" s="17" t="n"/>
      <c r="D1165" s="5" t="n"/>
      <c r="E1165" s="5" t="n"/>
      <c r="F1165" s="6">
        <f>IF(B1165&amp;""="","",IFERROR(INDEX('الحجوزات'!$C$6:$C$1005,MATCH(B1165&amp;"",'الحجوزات'!$A$6:$A$1005,0))&amp;"",""))</f>
        <v/>
      </c>
      <c r="G1165" s="6">
        <f>IF(B1165&amp;""="","",IF(ISNA(MATCH(B1165&amp;"",'الحجوزات'!$A$6:$A$1005,0)),"رقم غير موجود",IF(NOT(ISNUMBER(A1165)),"بدون تاريخ","")))</f>
        <v/>
      </c>
    </row>
    <row r="1166">
      <c r="A1166" s="13" t="n"/>
      <c r="B1166" s="5" t="n"/>
      <c r="C1166" s="17" t="n"/>
      <c r="D1166" s="5" t="n"/>
      <c r="E1166" s="5" t="n"/>
      <c r="F1166" s="6">
        <f>IF(B1166&amp;""="","",IFERROR(INDEX('الحجوزات'!$C$6:$C$1005,MATCH(B1166&amp;"",'الحجوزات'!$A$6:$A$1005,0))&amp;"",""))</f>
        <v/>
      </c>
      <c r="G1166" s="6">
        <f>IF(B1166&amp;""="","",IF(ISNA(MATCH(B1166&amp;"",'الحجوزات'!$A$6:$A$1005,0)),"رقم غير موجود",IF(NOT(ISNUMBER(A1166)),"بدون تاريخ","")))</f>
        <v/>
      </c>
    </row>
    <row r="1167">
      <c r="A1167" s="13" t="n"/>
      <c r="B1167" s="5" t="n"/>
      <c r="C1167" s="17" t="n"/>
      <c r="D1167" s="5" t="n"/>
      <c r="E1167" s="5" t="n"/>
      <c r="F1167" s="6">
        <f>IF(B1167&amp;""="","",IFERROR(INDEX('الحجوزات'!$C$6:$C$1005,MATCH(B1167&amp;"",'الحجوزات'!$A$6:$A$1005,0))&amp;"",""))</f>
        <v/>
      </c>
      <c r="G1167" s="6">
        <f>IF(B1167&amp;""="","",IF(ISNA(MATCH(B1167&amp;"",'الحجوزات'!$A$6:$A$1005,0)),"رقم غير موجود",IF(NOT(ISNUMBER(A1167)),"بدون تاريخ","")))</f>
        <v/>
      </c>
    </row>
    <row r="1168">
      <c r="A1168" s="13" t="n"/>
      <c r="B1168" s="5" t="n"/>
      <c r="C1168" s="17" t="n"/>
      <c r="D1168" s="5" t="n"/>
      <c r="E1168" s="5" t="n"/>
      <c r="F1168" s="6">
        <f>IF(B1168&amp;""="","",IFERROR(INDEX('الحجوزات'!$C$6:$C$1005,MATCH(B1168&amp;"",'الحجوزات'!$A$6:$A$1005,0))&amp;"",""))</f>
        <v/>
      </c>
      <c r="G1168" s="6">
        <f>IF(B1168&amp;""="","",IF(ISNA(MATCH(B1168&amp;"",'الحجوزات'!$A$6:$A$1005,0)),"رقم غير موجود",IF(NOT(ISNUMBER(A1168)),"بدون تاريخ","")))</f>
        <v/>
      </c>
    </row>
    <row r="1169">
      <c r="A1169" s="13" t="n"/>
      <c r="B1169" s="5" t="n"/>
      <c r="C1169" s="17" t="n"/>
      <c r="D1169" s="5" t="n"/>
      <c r="E1169" s="5" t="n"/>
      <c r="F1169" s="6">
        <f>IF(B1169&amp;""="","",IFERROR(INDEX('الحجوزات'!$C$6:$C$1005,MATCH(B1169&amp;"",'الحجوزات'!$A$6:$A$1005,0))&amp;"",""))</f>
        <v/>
      </c>
      <c r="G1169" s="6">
        <f>IF(B1169&amp;""="","",IF(ISNA(MATCH(B1169&amp;"",'الحجوزات'!$A$6:$A$1005,0)),"رقم غير موجود",IF(NOT(ISNUMBER(A1169)),"بدون تاريخ","")))</f>
        <v/>
      </c>
    </row>
    <row r="1170">
      <c r="A1170" s="13" t="n"/>
      <c r="B1170" s="5" t="n"/>
      <c r="C1170" s="17" t="n"/>
      <c r="D1170" s="5" t="n"/>
      <c r="E1170" s="5" t="n"/>
      <c r="F1170" s="6">
        <f>IF(B1170&amp;""="","",IFERROR(INDEX('الحجوزات'!$C$6:$C$1005,MATCH(B1170&amp;"",'الحجوزات'!$A$6:$A$1005,0))&amp;"",""))</f>
        <v/>
      </c>
      <c r="G1170" s="6">
        <f>IF(B1170&amp;""="","",IF(ISNA(MATCH(B1170&amp;"",'الحجوزات'!$A$6:$A$1005,0)),"رقم غير موجود",IF(NOT(ISNUMBER(A1170)),"بدون تاريخ","")))</f>
        <v/>
      </c>
    </row>
    <row r="1171">
      <c r="A1171" s="13" t="n"/>
      <c r="B1171" s="5" t="n"/>
      <c r="C1171" s="17" t="n"/>
      <c r="D1171" s="5" t="n"/>
      <c r="E1171" s="5" t="n"/>
      <c r="F1171" s="6">
        <f>IF(B1171&amp;""="","",IFERROR(INDEX('الحجوزات'!$C$6:$C$1005,MATCH(B1171&amp;"",'الحجوزات'!$A$6:$A$1005,0))&amp;"",""))</f>
        <v/>
      </c>
      <c r="G1171" s="6">
        <f>IF(B1171&amp;""="","",IF(ISNA(MATCH(B1171&amp;"",'الحجوزات'!$A$6:$A$1005,0)),"رقم غير موجود",IF(NOT(ISNUMBER(A1171)),"بدون تاريخ","")))</f>
        <v/>
      </c>
    </row>
    <row r="1172">
      <c r="A1172" s="13" t="n"/>
      <c r="B1172" s="5" t="n"/>
      <c r="C1172" s="17" t="n"/>
      <c r="D1172" s="5" t="n"/>
      <c r="E1172" s="5" t="n"/>
      <c r="F1172" s="6">
        <f>IF(B1172&amp;""="","",IFERROR(INDEX('الحجوزات'!$C$6:$C$1005,MATCH(B1172&amp;"",'الحجوزات'!$A$6:$A$1005,0))&amp;"",""))</f>
        <v/>
      </c>
      <c r="G1172" s="6">
        <f>IF(B1172&amp;""="","",IF(ISNA(MATCH(B1172&amp;"",'الحجوزات'!$A$6:$A$1005,0)),"رقم غير موجود",IF(NOT(ISNUMBER(A1172)),"بدون تاريخ","")))</f>
        <v/>
      </c>
    </row>
    <row r="1173">
      <c r="A1173" s="13" t="n"/>
      <c r="B1173" s="5" t="n"/>
      <c r="C1173" s="17" t="n"/>
      <c r="D1173" s="5" t="n"/>
      <c r="E1173" s="5" t="n"/>
      <c r="F1173" s="6">
        <f>IF(B1173&amp;""="","",IFERROR(INDEX('الحجوزات'!$C$6:$C$1005,MATCH(B1173&amp;"",'الحجوزات'!$A$6:$A$1005,0))&amp;"",""))</f>
        <v/>
      </c>
      <c r="G1173" s="6">
        <f>IF(B1173&amp;""="","",IF(ISNA(MATCH(B1173&amp;"",'الحجوزات'!$A$6:$A$1005,0)),"رقم غير موجود",IF(NOT(ISNUMBER(A1173)),"بدون تاريخ","")))</f>
        <v/>
      </c>
    </row>
    <row r="1174">
      <c r="A1174" s="13" t="n"/>
      <c r="B1174" s="5" t="n"/>
      <c r="C1174" s="17" t="n"/>
      <c r="D1174" s="5" t="n"/>
      <c r="E1174" s="5" t="n"/>
      <c r="F1174" s="6">
        <f>IF(B1174&amp;""="","",IFERROR(INDEX('الحجوزات'!$C$6:$C$1005,MATCH(B1174&amp;"",'الحجوزات'!$A$6:$A$1005,0))&amp;"",""))</f>
        <v/>
      </c>
      <c r="G1174" s="6">
        <f>IF(B1174&amp;""="","",IF(ISNA(MATCH(B1174&amp;"",'الحجوزات'!$A$6:$A$1005,0)),"رقم غير موجود",IF(NOT(ISNUMBER(A1174)),"بدون تاريخ","")))</f>
        <v/>
      </c>
    </row>
    <row r="1175">
      <c r="A1175" s="13" t="n"/>
      <c r="B1175" s="5" t="n"/>
      <c r="C1175" s="17" t="n"/>
      <c r="D1175" s="5" t="n"/>
      <c r="E1175" s="5" t="n"/>
      <c r="F1175" s="6">
        <f>IF(B1175&amp;""="","",IFERROR(INDEX('الحجوزات'!$C$6:$C$1005,MATCH(B1175&amp;"",'الحجوزات'!$A$6:$A$1005,0))&amp;"",""))</f>
        <v/>
      </c>
      <c r="G1175" s="6">
        <f>IF(B1175&amp;""="","",IF(ISNA(MATCH(B1175&amp;"",'الحجوزات'!$A$6:$A$1005,0)),"رقم غير موجود",IF(NOT(ISNUMBER(A1175)),"بدون تاريخ","")))</f>
        <v/>
      </c>
    </row>
    <row r="1176">
      <c r="A1176" s="13" t="n"/>
      <c r="B1176" s="5" t="n"/>
      <c r="C1176" s="17" t="n"/>
      <c r="D1176" s="5" t="n"/>
      <c r="E1176" s="5" t="n"/>
      <c r="F1176" s="6">
        <f>IF(B1176&amp;""="","",IFERROR(INDEX('الحجوزات'!$C$6:$C$1005,MATCH(B1176&amp;"",'الحجوزات'!$A$6:$A$1005,0))&amp;"",""))</f>
        <v/>
      </c>
      <c r="G1176" s="6">
        <f>IF(B1176&amp;""="","",IF(ISNA(MATCH(B1176&amp;"",'الحجوزات'!$A$6:$A$1005,0)),"رقم غير موجود",IF(NOT(ISNUMBER(A1176)),"بدون تاريخ","")))</f>
        <v/>
      </c>
    </row>
    <row r="1177">
      <c r="A1177" s="13" t="n"/>
      <c r="B1177" s="5" t="n"/>
      <c r="C1177" s="17" t="n"/>
      <c r="D1177" s="5" t="n"/>
      <c r="E1177" s="5" t="n"/>
      <c r="F1177" s="6">
        <f>IF(B1177&amp;""="","",IFERROR(INDEX('الحجوزات'!$C$6:$C$1005,MATCH(B1177&amp;"",'الحجوزات'!$A$6:$A$1005,0))&amp;"",""))</f>
        <v/>
      </c>
      <c r="G1177" s="6">
        <f>IF(B1177&amp;""="","",IF(ISNA(MATCH(B1177&amp;"",'الحجوزات'!$A$6:$A$1005,0)),"رقم غير موجود",IF(NOT(ISNUMBER(A1177)),"بدون تاريخ","")))</f>
        <v/>
      </c>
    </row>
    <row r="1178">
      <c r="A1178" s="13" t="n"/>
      <c r="B1178" s="5" t="n"/>
      <c r="C1178" s="17" t="n"/>
      <c r="D1178" s="5" t="n"/>
      <c r="E1178" s="5" t="n"/>
      <c r="F1178" s="6">
        <f>IF(B1178&amp;""="","",IFERROR(INDEX('الحجوزات'!$C$6:$C$1005,MATCH(B1178&amp;"",'الحجوزات'!$A$6:$A$1005,0))&amp;"",""))</f>
        <v/>
      </c>
      <c r="G1178" s="6">
        <f>IF(B1178&amp;""="","",IF(ISNA(MATCH(B1178&amp;"",'الحجوزات'!$A$6:$A$1005,0)),"رقم غير موجود",IF(NOT(ISNUMBER(A1178)),"بدون تاريخ","")))</f>
        <v/>
      </c>
    </row>
    <row r="1179">
      <c r="A1179" s="13" t="n"/>
      <c r="B1179" s="5" t="n"/>
      <c r="C1179" s="17" t="n"/>
      <c r="D1179" s="5" t="n"/>
      <c r="E1179" s="5" t="n"/>
      <c r="F1179" s="6">
        <f>IF(B1179&amp;""="","",IFERROR(INDEX('الحجوزات'!$C$6:$C$1005,MATCH(B1179&amp;"",'الحجوزات'!$A$6:$A$1005,0))&amp;"",""))</f>
        <v/>
      </c>
      <c r="G1179" s="6">
        <f>IF(B1179&amp;""="","",IF(ISNA(MATCH(B1179&amp;"",'الحجوزات'!$A$6:$A$1005,0)),"رقم غير موجود",IF(NOT(ISNUMBER(A1179)),"بدون تاريخ","")))</f>
        <v/>
      </c>
    </row>
    <row r="1180">
      <c r="A1180" s="13" t="n"/>
      <c r="B1180" s="5" t="n"/>
      <c r="C1180" s="17" t="n"/>
      <c r="D1180" s="5" t="n"/>
      <c r="E1180" s="5" t="n"/>
      <c r="F1180" s="6">
        <f>IF(B1180&amp;""="","",IFERROR(INDEX('الحجوزات'!$C$6:$C$1005,MATCH(B1180&amp;"",'الحجوزات'!$A$6:$A$1005,0))&amp;"",""))</f>
        <v/>
      </c>
      <c r="G1180" s="6">
        <f>IF(B1180&amp;""="","",IF(ISNA(MATCH(B1180&amp;"",'الحجوزات'!$A$6:$A$1005,0)),"رقم غير موجود",IF(NOT(ISNUMBER(A1180)),"بدون تاريخ","")))</f>
        <v/>
      </c>
    </row>
    <row r="1181">
      <c r="A1181" s="13" t="n"/>
      <c r="B1181" s="5" t="n"/>
      <c r="C1181" s="17" t="n"/>
      <c r="D1181" s="5" t="n"/>
      <c r="E1181" s="5" t="n"/>
      <c r="F1181" s="6">
        <f>IF(B1181&amp;""="","",IFERROR(INDEX('الحجوزات'!$C$6:$C$1005,MATCH(B1181&amp;"",'الحجوزات'!$A$6:$A$1005,0))&amp;"",""))</f>
        <v/>
      </c>
      <c r="G1181" s="6">
        <f>IF(B1181&amp;""="","",IF(ISNA(MATCH(B1181&amp;"",'الحجوزات'!$A$6:$A$1005,0)),"رقم غير موجود",IF(NOT(ISNUMBER(A1181)),"بدون تاريخ","")))</f>
        <v/>
      </c>
    </row>
    <row r="1182">
      <c r="A1182" s="13" t="n"/>
      <c r="B1182" s="5" t="n"/>
      <c r="C1182" s="17" t="n"/>
      <c r="D1182" s="5" t="n"/>
      <c r="E1182" s="5" t="n"/>
      <c r="F1182" s="6">
        <f>IF(B1182&amp;""="","",IFERROR(INDEX('الحجوزات'!$C$6:$C$1005,MATCH(B1182&amp;"",'الحجوزات'!$A$6:$A$1005,0))&amp;"",""))</f>
        <v/>
      </c>
      <c r="G1182" s="6">
        <f>IF(B1182&amp;""="","",IF(ISNA(MATCH(B1182&amp;"",'الحجوزات'!$A$6:$A$1005,0)),"رقم غير موجود",IF(NOT(ISNUMBER(A1182)),"بدون تاريخ","")))</f>
        <v/>
      </c>
    </row>
    <row r="1183">
      <c r="A1183" s="13" t="n"/>
      <c r="B1183" s="5" t="n"/>
      <c r="C1183" s="17" t="n"/>
      <c r="D1183" s="5" t="n"/>
      <c r="E1183" s="5" t="n"/>
      <c r="F1183" s="6">
        <f>IF(B1183&amp;""="","",IFERROR(INDEX('الحجوزات'!$C$6:$C$1005,MATCH(B1183&amp;"",'الحجوزات'!$A$6:$A$1005,0))&amp;"",""))</f>
        <v/>
      </c>
      <c r="G1183" s="6">
        <f>IF(B1183&amp;""="","",IF(ISNA(MATCH(B1183&amp;"",'الحجوزات'!$A$6:$A$1005,0)),"رقم غير موجود",IF(NOT(ISNUMBER(A1183)),"بدون تاريخ","")))</f>
        <v/>
      </c>
    </row>
    <row r="1184">
      <c r="A1184" s="13" t="n"/>
      <c r="B1184" s="5" t="n"/>
      <c r="C1184" s="17" t="n"/>
      <c r="D1184" s="5" t="n"/>
      <c r="E1184" s="5" t="n"/>
      <c r="F1184" s="6">
        <f>IF(B1184&amp;""="","",IFERROR(INDEX('الحجوزات'!$C$6:$C$1005,MATCH(B1184&amp;"",'الحجوزات'!$A$6:$A$1005,0))&amp;"",""))</f>
        <v/>
      </c>
      <c r="G1184" s="6">
        <f>IF(B1184&amp;""="","",IF(ISNA(MATCH(B1184&amp;"",'الحجوزات'!$A$6:$A$1005,0)),"رقم غير موجود",IF(NOT(ISNUMBER(A1184)),"بدون تاريخ","")))</f>
        <v/>
      </c>
    </row>
    <row r="1185">
      <c r="A1185" s="13" t="n"/>
      <c r="B1185" s="5" t="n"/>
      <c r="C1185" s="17" t="n"/>
      <c r="D1185" s="5" t="n"/>
      <c r="E1185" s="5" t="n"/>
      <c r="F1185" s="6">
        <f>IF(B1185&amp;""="","",IFERROR(INDEX('الحجوزات'!$C$6:$C$1005,MATCH(B1185&amp;"",'الحجوزات'!$A$6:$A$1005,0))&amp;"",""))</f>
        <v/>
      </c>
      <c r="G1185" s="6">
        <f>IF(B1185&amp;""="","",IF(ISNA(MATCH(B1185&amp;"",'الحجوزات'!$A$6:$A$1005,0)),"رقم غير موجود",IF(NOT(ISNUMBER(A1185)),"بدون تاريخ","")))</f>
        <v/>
      </c>
    </row>
    <row r="1186">
      <c r="A1186" s="13" t="n"/>
      <c r="B1186" s="5" t="n"/>
      <c r="C1186" s="17" t="n"/>
      <c r="D1186" s="5" t="n"/>
      <c r="E1186" s="5" t="n"/>
      <c r="F1186" s="6">
        <f>IF(B1186&amp;""="","",IFERROR(INDEX('الحجوزات'!$C$6:$C$1005,MATCH(B1186&amp;"",'الحجوزات'!$A$6:$A$1005,0))&amp;"",""))</f>
        <v/>
      </c>
      <c r="G1186" s="6">
        <f>IF(B1186&amp;""="","",IF(ISNA(MATCH(B1186&amp;"",'الحجوزات'!$A$6:$A$1005,0)),"رقم غير موجود",IF(NOT(ISNUMBER(A1186)),"بدون تاريخ","")))</f>
        <v/>
      </c>
    </row>
    <row r="1187">
      <c r="A1187" s="13" t="n"/>
      <c r="B1187" s="5" t="n"/>
      <c r="C1187" s="17" t="n"/>
      <c r="D1187" s="5" t="n"/>
      <c r="E1187" s="5" t="n"/>
      <c r="F1187" s="6">
        <f>IF(B1187&amp;""="","",IFERROR(INDEX('الحجوزات'!$C$6:$C$1005,MATCH(B1187&amp;"",'الحجوزات'!$A$6:$A$1005,0))&amp;"",""))</f>
        <v/>
      </c>
      <c r="G1187" s="6">
        <f>IF(B1187&amp;""="","",IF(ISNA(MATCH(B1187&amp;"",'الحجوزات'!$A$6:$A$1005,0)),"رقم غير موجود",IF(NOT(ISNUMBER(A1187)),"بدون تاريخ","")))</f>
        <v/>
      </c>
    </row>
    <row r="1188">
      <c r="A1188" s="13" t="n"/>
      <c r="B1188" s="5" t="n"/>
      <c r="C1188" s="17" t="n"/>
      <c r="D1188" s="5" t="n"/>
      <c r="E1188" s="5" t="n"/>
      <c r="F1188" s="6">
        <f>IF(B1188&amp;""="","",IFERROR(INDEX('الحجوزات'!$C$6:$C$1005,MATCH(B1188&amp;"",'الحجوزات'!$A$6:$A$1005,0))&amp;"",""))</f>
        <v/>
      </c>
      <c r="G1188" s="6">
        <f>IF(B1188&amp;""="","",IF(ISNA(MATCH(B1188&amp;"",'الحجوزات'!$A$6:$A$1005,0)),"رقم غير موجود",IF(NOT(ISNUMBER(A1188)),"بدون تاريخ","")))</f>
        <v/>
      </c>
    </row>
    <row r="1189">
      <c r="A1189" s="13" t="n"/>
      <c r="B1189" s="5" t="n"/>
      <c r="C1189" s="17" t="n"/>
      <c r="D1189" s="5" t="n"/>
      <c r="E1189" s="5" t="n"/>
      <c r="F1189" s="6">
        <f>IF(B1189&amp;""="","",IFERROR(INDEX('الحجوزات'!$C$6:$C$1005,MATCH(B1189&amp;"",'الحجوزات'!$A$6:$A$1005,0))&amp;"",""))</f>
        <v/>
      </c>
      <c r="G1189" s="6">
        <f>IF(B1189&amp;""="","",IF(ISNA(MATCH(B1189&amp;"",'الحجوزات'!$A$6:$A$1005,0)),"رقم غير موجود",IF(NOT(ISNUMBER(A1189)),"بدون تاريخ","")))</f>
        <v/>
      </c>
    </row>
    <row r="1190">
      <c r="A1190" s="13" t="n"/>
      <c r="B1190" s="5" t="n"/>
      <c r="C1190" s="17" t="n"/>
      <c r="D1190" s="5" t="n"/>
      <c r="E1190" s="5" t="n"/>
      <c r="F1190" s="6">
        <f>IF(B1190&amp;""="","",IFERROR(INDEX('الحجوزات'!$C$6:$C$1005,MATCH(B1190&amp;"",'الحجوزات'!$A$6:$A$1005,0))&amp;"",""))</f>
        <v/>
      </c>
      <c r="G1190" s="6">
        <f>IF(B1190&amp;""="","",IF(ISNA(MATCH(B1190&amp;"",'الحجوزات'!$A$6:$A$1005,0)),"رقم غير موجود",IF(NOT(ISNUMBER(A1190)),"بدون تاريخ","")))</f>
        <v/>
      </c>
    </row>
    <row r="1191">
      <c r="A1191" s="13" t="n"/>
      <c r="B1191" s="5" t="n"/>
      <c r="C1191" s="17" t="n"/>
      <c r="D1191" s="5" t="n"/>
      <c r="E1191" s="5" t="n"/>
      <c r="F1191" s="6">
        <f>IF(B1191&amp;""="","",IFERROR(INDEX('الحجوزات'!$C$6:$C$1005,MATCH(B1191&amp;"",'الحجوزات'!$A$6:$A$1005,0))&amp;"",""))</f>
        <v/>
      </c>
      <c r="G1191" s="6">
        <f>IF(B1191&amp;""="","",IF(ISNA(MATCH(B1191&amp;"",'الحجوزات'!$A$6:$A$1005,0)),"رقم غير موجود",IF(NOT(ISNUMBER(A1191)),"بدون تاريخ","")))</f>
        <v/>
      </c>
    </row>
    <row r="1192">
      <c r="A1192" s="13" t="n"/>
      <c r="B1192" s="5" t="n"/>
      <c r="C1192" s="17" t="n"/>
      <c r="D1192" s="5" t="n"/>
      <c r="E1192" s="5" t="n"/>
      <c r="F1192" s="6">
        <f>IF(B1192&amp;""="","",IFERROR(INDEX('الحجوزات'!$C$6:$C$1005,MATCH(B1192&amp;"",'الحجوزات'!$A$6:$A$1005,0))&amp;"",""))</f>
        <v/>
      </c>
      <c r="G1192" s="6">
        <f>IF(B1192&amp;""="","",IF(ISNA(MATCH(B1192&amp;"",'الحجوزات'!$A$6:$A$1005,0)),"رقم غير موجود",IF(NOT(ISNUMBER(A1192)),"بدون تاريخ","")))</f>
        <v/>
      </c>
    </row>
    <row r="1193">
      <c r="A1193" s="13" t="n"/>
      <c r="B1193" s="5" t="n"/>
      <c r="C1193" s="17" t="n"/>
      <c r="D1193" s="5" t="n"/>
      <c r="E1193" s="5" t="n"/>
      <c r="F1193" s="6">
        <f>IF(B1193&amp;""="","",IFERROR(INDEX('الحجوزات'!$C$6:$C$1005,MATCH(B1193&amp;"",'الحجوزات'!$A$6:$A$1005,0))&amp;"",""))</f>
        <v/>
      </c>
      <c r="G1193" s="6">
        <f>IF(B1193&amp;""="","",IF(ISNA(MATCH(B1193&amp;"",'الحجوزات'!$A$6:$A$1005,0)),"رقم غير موجود",IF(NOT(ISNUMBER(A1193)),"بدون تاريخ","")))</f>
        <v/>
      </c>
    </row>
    <row r="1194">
      <c r="A1194" s="13" t="n"/>
      <c r="B1194" s="5" t="n"/>
      <c r="C1194" s="17" t="n"/>
      <c r="D1194" s="5" t="n"/>
      <c r="E1194" s="5" t="n"/>
      <c r="F1194" s="6">
        <f>IF(B1194&amp;""="","",IFERROR(INDEX('الحجوزات'!$C$6:$C$1005,MATCH(B1194&amp;"",'الحجوزات'!$A$6:$A$1005,0))&amp;"",""))</f>
        <v/>
      </c>
      <c r="G1194" s="6">
        <f>IF(B1194&amp;""="","",IF(ISNA(MATCH(B1194&amp;"",'الحجوزات'!$A$6:$A$1005,0)),"رقم غير موجود",IF(NOT(ISNUMBER(A1194)),"بدون تاريخ","")))</f>
        <v/>
      </c>
    </row>
    <row r="1195">
      <c r="A1195" s="13" t="n"/>
      <c r="B1195" s="5" t="n"/>
      <c r="C1195" s="17" t="n"/>
      <c r="D1195" s="5" t="n"/>
      <c r="E1195" s="5" t="n"/>
      <c r="F1195" s="6">
        <f>IF(B1195&amp;""="","",IFERROR(INDEX('الحجوزات'!$C$6:$C$1005,MATCH(B1195&amp;"",'الحجوزات'!$A$6:$A$1005,0))&amp;"",""))</f>
        <v/>
      </c>
      <c r="G1195" s="6">
        <f>IF(B1195&amp;""="","",IF(ISNA(MATCH(B1195&amp;"",'الحجوزات'!$A$6:$A$1005,0)),"رقم غير موجود",IF(NOT(ISNUMBER(A1195)),"بدون تاريخ","")))</f>
        <v/>
      </c>
    </row>
    <row r="1196">
      <c r="A1196" s="13" t="n"/>
      <c r="B1196" s="5" t="n"/>
      <c r="C1196" s="17" t="n"/>
      <c r="D1196" s="5" t="n"/>
      <c r="E1196" s="5" t="n"/>
      <c r="F1196" s="6">
        <f>IF(B1196&amp;""="","",IFERROR(INDEX('الحجوزات'!$C$6:$C$1005,MATCH(B1196&amp;"",'الحجوزات'!$A$6:$A$1005,0))&amp;"",""))</f>
        <v/>
      </c>
      <c r="G1196" s="6">
        <f>IF(B1196&amp;""="","",IF(ISNA(MATCH(B1196&amp;"",'الحجوزات'!$A$6:$A$1005,0)),"رقم غير موجود",IF(NOT(ISNUMBER(A1196)),"بدون تاريخ","")))</f>
        <v/>
      </c>
    </row>
    <row r="1197">
      <c r="A1197" s="13" t="n"/>
      <c r="B1197" s="5" t="n"/>
      <c r="C1197" s="17" t="n"/>
      <c r="D1197" s="5" t="n"/>
      <c r="E1197" s="5" t="n"/>
      <c r="F1197" s="6">
        <f>IF(B1197&amp;""="","",IFERROR(INDEX('الحجوزات'!$C$6:$C$1005,MATCH(B1197&amp;"",'الحجوزات'!$A$6:$A$1005,0))&amp;"",""))</f>
        <v/>
      </c>
      <c r="G1197" s="6">
        <f>IF(B1197&amp;""="","",IF(ISNA(MATCH(B1197&amp;"",'الحجوزات'!$A$6:$A$1005,0)),"رقم غير موجود",IF(NOT(ISNUMBER(A1197)),"بدون تاريخ","")))</f>
        <v/>
      </c>
    </row>
    <row r="1198">
      <c r="A1198" s="13" t="n"/>
      <c r="B1198" s="5" t="n"/>
      <c r="C1198" s="17" t="n"/>
      <c r="D1198" s="5" t="n"/>
      <c r="E1198" s="5" t="n"/>
      <c r="F1198" s="6">
        <f>IF(B1198&amp;""="","",IFERROR(INDEX('الحجوزات'!$C$6:$C$1005,MATCH(B1198&amp;"",'الحجوزات'!$A$6:$A$1005,0))&amp;"",""))</f>
        <v/>
      </c>
      <c r="G1198" s="6">
        <f>IF(B1198&amp;""="","",IF(ISNA(MATCH(B1198&amp;"",'الحجوزات'!$A$6:$A$1005,0)),"رقم غير موجود",IF(NOT(ISNUMBER(A1198)),"بدون تاريخ","")))</f>
        <v/>
      </c>
    </row>
    <row r="1199">
      <c r="A1199" s="13" t="n"/>
      <c r="B1199" s="5" t="n"/>
      <c r="C1199" s="17" t="n"/>
      <c r="D1199" s="5" t="n"/>
      <c r="E1199" s="5" t="n"/>
      <c r="F1199" s="6">
        <f>IF(B1199&amp;""="","",IFERROR(INDEX('الحجوزات'!$C$6:$C$1005,MATCH(B1199&amp;"",'الحجوزات'!$A$6:$A$1005,0))&amp;"",""))</f>
        <v/>
      </c>
      <c r="G1199" s="6">
        <f>IF(B1199&amp;""="","",IF(ISNA(MATCH(B1199&amp;"",'الحجوزات'!$A$6:$A$1005,0)),"رقم غير موجود",IF(NOT(ISNUMBER(A1199)),"بدون تاريخ","")))</f>
        <v/>
      </c>
    </row>
    <row r="1200">
      <c r="A1200" s="13" t="n"/>
      <c r="B1200" s="5" t="n"/>
      <c r="C1200" s="17" t="n"/>
      <c r="D1200" s="5" t="n"/>
      <c r="E1200" s="5" t="n"/>
      <c r="F1200" s="6">
        <f>IF(B1200&amp;""="","",IFERROR(INDEX('الحجوزات'!$C$6:$C$1005,MATCH(B1200&amp;"",'الحجوزات'!$A$6:$A$1005,0))&amp;"",""))</f>
        <v/>
      </c>
      <c r="G1200" s="6">
        <f>IF(B1200&amp;""="","",IF(ISNA(MATCH(B1200&amp;"",'الحجوزات'!$A$6:$A$1005,0)),"رقم غير موجود",IF(NOT(ISNUMBER(A1200)),"بدون تاريخ","")))</f>
        <v/>
      </c>
    </row>
    <row r="1201">
      <c r="A1201" s="13" t="n"/>
      <c r="B1201" s="5" t="n"/>
      <c r="C1201" s="17" t="n"/>
      <c r="D1201" s="5" t="n"/>
      <c r="E1201" s="5" t="n"/>
      <c r="F1201" s="6">
        <f>IF(B1201&amp;""="","",IFERROR(INDEX('الحجوزات'!$C$6:$C$1005,MATCH(B1201&amp;"",'الحجوزات'!$A$6:$A$1005,0))&amp;"",""))</f>
        <v/>
      </c>
      <c r="G1201" s="6">
        <f>IF(B1201&amp;""="","",IF(ISNA(MATCH(B1201&amp;"",'الحجوزات'!$A$6:$A$1005,0)),"رقم غير موجود",IF(NOT(ISNUMBER(A1201)),"بدون تاريخ","")))</f>
        <v/>
      </c>
    </row>
    <row r="1202">
      <c r="A1202" s="13" t="n"/>
      <c r="B1202" s="5" t="n"/>
      <c r="C1202" s="17" t="n"/>
      <c r="D1202" s="5" t="n"/>
      <c r="E1202" s="5" t="n"/>
      <c r="F1202" s="6">
        <f>IF(B1202&amp;""="","",IFERROR(INDEX('الحجوزات'!$C$6:$C$1005,MATCH(B1202&amp;"",'الحجوزات'!$A$6:$A$1005,0))&amp;"",""))</f>
        <v/>
      </c>
      <c r="G1202" s="6">
        <f>IF(B1202&amp;""="","",IF(ISNA(MATCH(B1202&amp;"",'الحجوزات'!$A$6:$A$1005,0)),"رقم غير موجود",IF(NOT(ISNUMBER(A1202)),"بدون تاريخ","")))</f>
        <v/>
      </c>
    </row>
    <row r="1203">
      <c r="A1203" s="13" t="n"/>
      <c r="B1203" s="5" t="n"/>
      <c r="C1203" s="17" t="n"/>
      <c r="D1203" s="5" t="n"/>
      <c r="E1203" s="5" t="n"/>
      <c r="F1203" s="6">
        <f>IF(B1203&amp;""="","",IFERROR(INDEX('الحجوزات'!$C$6:$C$1005,MATCH(B1203&amp;"",'الحجوزات'!$A$6:$A$1005,0))&amp;"",""))</f>
        <v/>
      </c>
      <c r="G1203" s="6">
        <f>IF(B1203&amp;""="","",IF(ISNA(MATCH(B1203&amp;"",'الحجوزات'!$A$6:$A$1005,0)),"رقم غير موجود",IF(NOT(ISNUMBER(A1203)),"بدون تاريخ","")))</f>
        <v/>
      </c>
    </row>
    <row r="1204">
      <c r="A1204" s="13" t="n"/>
      <c r="B1204" s="5" t="n"/>
      <c r="C1204" s="17" t="n"/>
      <c r="D1204" s="5" t="n"/>
      <c r="E1204" s="5" t="n"/>
      <c r="F1204" s="6">
        <f>IF(B1204&amp;""="","",IFERROR(INDEX('الحجوزات'!$C$6:$C$1005,MATCH(B1204&amp;"",'الحجوزات'!$A$6:$A$1005,0))&amp;"",""))</f>
        <v/>
      </c>
      <c r="G1204" s="6">
        <f>IF(B1204&amp;""="","",IF(ISNA(MATCH(B1204&amp;"",'الحجوزات'!$A$6:$A$1005,0)),"رقم غير موجود",IF(NOT(ISNUMBER(A1204)),"بدون تاريخ","")))</f>
        <v/>
      </c>
    </row>
    <row r="1205">
      <c r="A1205" s="13" t="n"/>
      <c r="B1205" s="5" t="n"/>
      <c r="C1205" s="17" t="n"/>
      <c r="D1205" s="5" t="n"/>
      <c r="E1205" s="5" t="n"/>
      <c r="F1205" s="6">
        <f>IF(B1205&amp;""="","",IFERROR(INDEX('الحجوزات'!$C$6:$C$1005,MATCH(B1205&amp;"",'الحجوزات'!$A$6:$A$1005,0))&amp;"",""))</f>
        <v/>
      </c>
      <c r="G1205" s="6">
        <f>IF(B1205&amp;""="","",IF(ISNA(MATCH(B1205&amp;"",'الحجوزات'!$A$6:$A$1005,0)),"رقم غير موجود",IF(NOT(ISNUMBER(A1205)),"بدون تاريخ","")))</f>
        <v/>
      </c>
    </row>
    <row r="1206">
      <c r="A1206" s="13" t="n"/>
      <c r="B1206" s="5" t="n"/>
      <c r="C1206" s="17" t="n"/>
      <c r="D1206" s="5" t="n"/>
      <c r="E1206" s="5" t="n"/>
      <c r="F1206" s="6">
        <f>IF(B1206&amp;""="","",IFERROR(INDEX('الحجوزات'!$C$6:$C$1005,MATCH(B1206&amp;"",'الحجوزات'!$A$6:$A$1005,0))&amp;"",""))</f>
        <v/>
      </c>
      <c r="G1206" s="6">
        <f>IF(B1206&amp;""="","",IF(ISNA(MATCH(B1206&amp;"",'الحجوزات'!$A$6:$A$1005,0)),"رقم غير موجود",IF(NOT(ISNUMBER(A1206)),"بدون تاريخ","")))</f>
        <v/>
      </c>
    </row>
    <row r="1207">
      <c r="A1207" s="13" t="n"/>
      <c r="B1207" s="5" t="n"/>
      <c r="C1207" s="17" t="n"/>
      <c r="D1207" s="5" t="n"/>
      <c r="E1207" s="5" t="n"/>
      <c r="F1207" s="6">
        <f>IF(B1207&amp;""="","",IFERROR(INDEX('الحجوزات'!$C$6:$C$1005,MATCH(B1207&amp;"",'الحجوزات'!$A$6:$A$1005,0))&amp;"",""))</f>
        <v/>
      </c>
      <c r="G1207" s="6">
        <f>IF(B1207&amp;""="","",IF(ISNA(MATCH(B1207&amp;"",'الحجوزات'!$A$6:$A$1005,0)),"رقم غير موجود",IF(NOT(ISNUMBER(A1207)),"بدون تاريخ","")))</f>
        <v/>
      </c>
    </row>
    <row r="1208">
      <c r="A1208" s="13" t="n"/>
      <c r="B1208" s="5" t="n"/>
      <c r="C1208" s="17" t="n"/>
      <c r="D1208" s="5" t="n"/>
      <c r="E1208" s="5" t="n"/>
      <c r="F1208" s="6">
        <f>IF(B1208&amp;""="","",IFERROR(INDEX('الحجوزات'!$C$6:$C$1005,MATCH(B1208&amp;"",'الحجوزات'!$A$6:$A$1005,0))&amp;"",""))</f>
        <v/>
      </c>
      <c r="G1208" s="6">
        <f>IF(B1208&amp;""="","",IF(ISNA(MATCH(B1208&amp;"",'الحجوزات'!$A$6:$A$1005,0)),"رقم غير موجود",IF(NOT(ISNUMBER(A1208)),"بدون تاريخ","")))</f>
        <v/>
      </c>
    </row>
    <row r="1209">
      <c r="A1209" s="13" t="n"/>
      <c r="B1209" s="5" t="n"/>
      <c r="C1209" s="17" t="n"/>
      <c r="D1209" s="5" t="n"/>
      <c r="E1209" s="5" t="n"/>
      <c r="F1209" s="6">
        <f>IF(B1209&amp;""="","",IFERROR(INDEX('الحجوزات'!$C$6:$C$1005,MATCH(B1209&amp;"",'الحجوزات'!$A$6:$A$1005,0))&amp;"",""))</f>
        <v/>
      </c>
      <c r="G1209" s="6">
        <f>IF(B1209&amp;""="","",IF(ISNA(MATCH(B1209&amp;"",'الحجوزات'!$A$6:$A$1005,0)),"رقم غير موجود",IF(NOT(ISNUMBER(A1209)),"بدون تاريخ","")))</f>
        <v/>
      </c>
    </row>
    <row r="1210">
      <c r="A1210" s="13" t="n"/>
      <c r="B1210" s="5" t="n"/>
      <c r="C1210" s="17" t="n"/>
      <c r="D1210" s="5" t="n"/>
      <c r="E1210" s="5" t="n"/>
      <c r="F1210" s="6">
        <f>IF(B1210&amp;""="","",IFERROR(INDEX('الحجوزات'!$C$6:$C$1005,MATCH(B1210&amp;"",'الحجوزات'!$A$6:$A$1005,0))&amp;"",""))</f>
        <v/>
      </c>
      <c r="G1210" s="6">
        <f>IF(B1210&amp;""="","",IF(ISNA(MATCH(B1210&amp;"",'الحجوزات'!$A$6:$A$1005,0)),"رقم غير موجود",IF(NOT(ISNUMBER(A1210)),"بدون تاريخ","")))</f>
        <v/>
      </c>
    </row>
    <row r="1211">
      <c r="A1211" s="13" t="n"/>
      <c r="B1211" s="5" t="n"/>
      <c r="C1211" s="17" t="n"/>
      <c r="D1211" s="5" t="n"/>
      <c r="E1211" s="5" t="n"/>
      <c r="F1211" s="6">
        <f>IF(B1211&amp;""="","",IFERROR(INDEX('الحجوزات'!$C$6:$C$1005,MATCH(B1211&amp;"",'الحجوزات'!$A$6:$A$1005,0))&amp;"",""))</f>
        <v/>
      </c>
      <c r="G1211" s="6">
        <f>IF(B1211&amp;""="","",IF(ISNA(MATCH(B1211&amp;"",'الحجوزات'!$A$6:$A$1005,0)),"رقم غير موجود",IF(NOT(ISNUMBER(A1211)),"بدون تاريخ","")))</f>
        <v/>
      </c>
    </row>
    <row r="1212">
      <c r="A1212" s="13" t="n"/>
      <c r="B1212" s="5" t="n"/>
      <c r="C1212" s="17" t="n"/>
      <c r="D1212" s="5" t="n"/>
      <c r="E1212" s="5" t="n"/>
      <c r="F1212" s="6">
        <f>IF(B1212&amp;""="","",IFERROR(INDEX('الحجوزات'!$C$6:$C$1005,MATCH(B1212&amp;"",'الحجوزات'!$A$6:$A$1005,0))&amp;"",""))</f>
        <v/>
      </c>
      <c r="G1212" s="6">
        <f>IF(B1212&amp;""="","",IF(ISNA(MATCH(B1212&amp;"",'الحجوزات'!$A$6:$A$1005,0)),"رقم غير موجود",IF(NOT(ISNUMBER(A1212)),"بدون تاريخ","")))</f>
        <v/>
      </c>
    </row>
    <row r="1213">
      <c r="A1213" s="13" t="n"/>
      <c r="B1213" s="5" t="n"/>
      <c r="C1213" s="17" t="n"/>
      <c r="D1213" s="5" t="n"/>
      <c r="E1213" s="5" t="n"/>
      <c r="F1213" s="6">
        <f>IF(B1213&amp;""="","",IFERROR(INDEX('الحجوزات'!$C$6:$C$1005,MATCH(B1213&amp;"",'الحجوزات'!$A$6:$A$1005,0))&amp;"",""))</f>
        <v/>
      </c>
      <c r="G1213" s="6">
        <f>IF(B1213&amp;""="","",IF(ISNA(MATCH(B1213&amp;"",'الحجوزات'!$A$6:$A$1005,0)),"رقم غير موجود",IF(NOT(ISNUMBER(A1213)),"بدون تاريخ","")))</f>
        <v/>
      </c>
    </row>
    <row r="1214">
      <c r="A1214" s="13" t="n"/>
      <c r="B1214" s="5" t="n"/>
      <c r="C1214" s="17" t="n"/>
      <c r="D1214" s="5" t="n"/>
      <c r="E1214" s="5" t="n"/>
      <c r="F1214" s="6">
        <f>IF(B1214&amp;""="","",IFERROR(INDEX('الحجوزات'!$C$6:$C$1005,MATCH(B1214&amp;"",'الحجوزات'!$A$6:$A$1005,0))&amp;"",""))</f>
        <v/>
      </c>
      <c r="G1214" s="6">
        <f>IF(B1214&amp;""="","",IF(ISNA(MATCH(B1214&amp;"",'الحجوزات'!$A$6:$A$1005,0)),"رقم غير موجود",IF(NOT(ISNUMBER(A1214)),"بدون تاريخ","")))</f>
        <v/>
      </c>
    </row>
    <row r="1215">
      <c r="A1215" s="13" t="n"/>
      <c r="B1215" s="5" t="n"/>
      <c r="C1215" s="17" t="n"/>
      <c r="D1215" s="5" t="n"/>
      <c r="E1215" s="5" t="n"/>
      <c r="F1215" s="6">
        <f>IF(B1215&amp;""="","",IFERROR(INDEX('الحجوزات'!$C$6:$C$1005,MATCH(B1215&amp;"",'الحجوزات'!$A$6:$A$1005,0))&amp;"",""))</f>
        <v/>
      </c>
      <c r="G1215" s="6">
        <f>IF(B1215&amp;""="","",IF(ISNA(MATCH(B1215&amp;"",'الحجوزات'!$A$6:$A$1005,0)),"رقم غير موجود",IF(NOT(ISNUMBER(A1215)),"بدون تاريخ","")))</f>
        <v/>
      </c>
    </row>
    <row r="1216">
      <c r="A1216" s="13" t="n"/>
      <c r="B1216" s="5" t="n"/>
      <c r="C1216" s="17" t="n"/>
      <c r="D1216" s="5" t="n"/>
      <c r="E1216" s="5" t="n"/>
      <c r="F1216" s="6">
        <f>IF(B1216&amp;""="","",IFERROR(INDEX('الحجوزات'!$C$6:$C$1005,MATCH(B1216&amp;"",'الحجوزات'!$A$6:$A$1005,0))&amp;"",""))</f>
        <v/>
      </c>
      <c r="G1216" s="6">
        <f>IF(B1216&amp;""="","",IF(ISNA(MATCH(B1216&amp;"",'الحجوزات'!$A$6:$A$1005,0)),"رقم غير موجود",IF(NOT(ISNUMBER(A1216)),"بدون تاريخ","")))</f>
        <v/>
      </c>
    </row>
    <row r="1217">
      <c r="A1217" s="13" t="n"/>
      <c r="B1217" s="5" t="n"/>
      <c r="C1217" s="17" t="n"/>
      <c r="D1217" s="5" t="n"/>
      <c r="E1217" s="5" t="n"/>
      <c r="F1217" s="6">
        <f>IF(B1217&amp;""="","",IFERROR(INDEX('الحجوزات'!$C$6:$C$1005,MATCH(B1217&amp;"",'الحجوزات'!$A$6:$A$1005,0))&amp;"",""))</f>
        <v/>
      </c>
      <c r="G1217" s="6">
        <f>IF(B1217&amp;""="","",IF(ISNA(MATCH(B1217&amp;"",'الحجوزات'!$A$6:$A$1005,0)),"رقم غير موجود",IF(NOT(ISNUMBER(A1217)),"بدون تاريخ","")))</f>
        <v/>
      </c>
    </row>
    <row r="1218">
      <c r="A1218" s="13" t="n"/>
      <c r="B1218" s="5" t="n"/>
      <c r="C1218" s="17" t="n"/>
      <c r="D1218" s="5" t="n"/>
      <c r="E1218" s="5" t="n"/>
      <c r="F1218" s="6">
        <f>IF(B1218&amp;""="","",IFERROR(INDEX('الحجوزات'!$C$6:$C$1005,MATCH(B1218&amp;"",'الحجوزات'!$A$6:$A$1005,0))&amp;"",""))</f>
        <v/>
      </c>
      <c r="G1218" s="6">
        <f>IF(B1218&amp;""="","",IF(ISNA(MATCH(B1218&amp;"",'الحجوزات'!$A$6:$A$1005,0)),"رقم غير موجود",IF(NOT(ISNUMBER(A1218)),"بدون تاريخ","")))</f>
        <v/>
      </c>
    </row>
    <row r="1219">
      <c r="A1219" s="13" t="n"/>
      <c r="B1219" s="5" t="n"/>
      <c r="C1219" s="17" t="n"/>
      <c r="D1219" s="5" t="n"/>
      <c r="E1219" s="5" t="n"/>
      <c r="F1219" s="6">
        <f>IF(B1219&amp;""="","",IFERROR(INDEX('الحجوزات'!$C$6:$C$1005,MATCH(B1219&amp;"",'الحجوزات'!$A$6:$A$1005,0))&amp;"",""))</f>
        <v/>
      </c>
      <c r="G1219" s="6">
        <f>IF(B1219&amp;""="","",IF(ISNA(MATCH(B1219&amp;"",'الحجوزات'!$A$6:$A$1005,0)),"رقم غير موجود",IF(NOT(ISNUMBER(A1219)),"بدون تاريخ","")))</f>
        <v/>
      </c>
    </row>
    <row r="1220">
      <c r="A1220" s="13" t="n"/>
      <c r="B1220" s="5" t="n"/>
      <c r="C1220" s="17" t="n"/>
      <c r="D1220" s="5" t="n"/>
      <c r="E1220" s="5" t="n"/>
      <c r="F1220" s="6">
        <f>IF(B1220&amp;""="","",IFERROR(INDEX('الحجوزات'!$C$6:$C$1005,MATCH(B1220&amp;"",'الحجوزات'!$A$6:$A$1005,0))&amp;"",""))</f>
        <v/>
      </c>
      <c r="G1220" s="6">
        <f>IF(B1220&amp;""="","",IF(ISNA(MATCH(B1220&amp;"",'الحجوزات'!$A$6:$A$1005,0)),"رقم غير موجود",IF(NOT(ISNUMBER(A1220)),"بدون تاريخ","")))</f>
        <v/>
      </c>
    </row>
    <row r="1221">
      <c r="A1221" s="13" t="n"/>
      <c r="B1221" s="5" t="n"/>
      <c r="C1221" s="17" t="n"/>
      <c r="D1221" s="5" t="n"/>
      <c r="E1221" s="5" t="n"/>
      <c r="F1221" s="6">
        <f>IF(B1221&amp;""="","",IFERROR(INDEX('الحجوزات'!$C$6:$C$1005,MATCH(B1221&amp;"",'الحجوزات'!$A$6:$A$1005,0))&amp;"",""))</f>
        <v/>
      </c>
      <c r="G1221" s="6">
        <f>IF(B1221&amp;""="","",IF(ISNA(MATCH(B1221&amp;"",'الحجوزات'!$A$6:$A$1005,0)),"رقم غير موجود",IF(NOT(ISNUMBER(A1221)),"بدون تاريخ","")))</f>
        <v/>
      </c>
    </row>
    <row r="1222">
      <c r="A1222" s="13" t="n"/>
      <c r="B1222" s="5" t="n"/>
      <c r="C1222" s="17" t="n"/>
      <c r="D1222" s="5" t="n"/>
      <c r="E1222" s="5" t="n"/>
      <c r="F1222" s="6">
        <f>IF(B1222&amp;""="","",IFERROR(INDEX('الحجوزات'!$C$6:$C$1005,MATCH(B1222&amp;"",'الحجوزات'!$A$6:$A$1005,0))&amp;"",""))</f>
        <v/>
      </c>
      <c r="G1222" s="6">
        <f>IF(B1222&amp;""="","",IF(ISNA(MATCH(B1222&amp;"",'الحجوزات'!$A$6:$A$1005,0)),"رقم غير موجود",IF(NOT(ISNUMBER(A1222)),"بدون تاريخ","")))</f>
        <v/>
      </c>
    </row>
    <row r="1223">
      <c r="A1223" s="13" t="n"/>
      <c r="B1223" s="5" t="n"/>
      <c r="C1223" s="17" t="n"/>
      <c r="D1223" s="5" t="n"/>
      <c r="E1223" s="5" t="n"/>
      <c r="F1223" s="6">
        <f>IF(B1223&amp;""="","",IFERROR(INDEX('الحجوزات'!$C$6:$C$1005,MATCH(B1223&amp;"",'الحجوزات'!$A$6:$A$1005,0))&amp;"",""))</f>
        <v/>
      </c>
      <c r="G1223" s="6">
        <f>IF(B1223&amp;""="","",IF(ISNA(MATCH(B1223&amp;"",'الحجوزات'!$A$6:$A$1005,0)),"رقم غير موجود",IF(NOT(ISNUMBER(A1223)),"بدون تاريخ","")))</f>
        <v/>
      </c>
    </row>
    <row r="1224">
      <c r="A1224" s="13" t="n"/>
      <c r="B1224" s="5" t="n"/>
      <c r="C1224" s="17" t="n"/>
      <c r="D1224" s="5" t="n"/>
      <c r="E1224" s="5" t="n"/>
      <c r="F1224" s="6">
        <f>IF(B1224&amp;""="","",IFERROR(INDEX('الحجوزات'!$C$6:$C$1005,MATCH(B1224&amp;"",'الحجوزات'!$A$6:$A$1005,0))&amp;"",""))</f>
        <v/>
      </c>
      <c r="G1224" s="6">
        <f>IF(B1224&amp;""="","",IF(ISNA(MATCH(B1224&amp;"",'الحجوزات'!$A$6:$A$1005,0)),"رقم غير موجود",IF(NOT(ISNUMBER(A1224)),"بدون تاريخ","")))</f>
        <v/>
      </c>
    </row>
    <row r="1225">
      <c r="A1225" s="13" t="n"/>
      <c r="B1225" s="5" t="n"/>
      <c r="C1225" s="17" t="n"/>
      <c r="D1225" s="5" t="n"/>
      <c r="E1225" s="5" t="n"/>
      <c r="F1225" s="6">
        <f>IF(B1225&amp;""="","",IFERROR(INDEX('الحجوزات'!$C$6:$C$1005,MATCH(B1225&amp;"",'الحجوزات'!$A$6:$A$1005,0))&amp;"",""))</f>
        <v/>
      </c>
      <c r="G1225" s="6">
        <f>IF(B1225&amp;""="","",IF(ISNA(MATCH(B1225&amp;"",'الحجوزات'!$A$6:$A$1005,0)),"رقم غير موجود",IF(NOT(ISNUMBER(A1225)),"بدون تاريخ","")))</f>
        <v/>
      </c>
    </row>
    <row r="1226">
      <c r="A1226" s="13" t="n"/>
      <c r="B1226" s="5" t="n"/>
      <c r="C1226" s="17" t="n"/>
      <c r="D1226" s="5" t="n"/>
      <c r="E1226" s="5" t="n"/>
      <c r="F1226" s="6">
        <f>IF(B1226&amp;""="","",IFERROR(INDEX('الحجوزات'!$C$6:$C$1005,MATCH(B1226&amp;"",'الحجوزات'!$A$6:$A$1005,0))&amp;"",""))</f>
        <v/>
      </c>
      <c r="G1226" s="6">
        <f>IF(B1226&amp;""="","",IF(ISNA(MATCH(B1226&amp;"",'الحجوزات'!$A$6:$A$1005,0)),"رقم غير موجود",IF(NOT(ISNUMBER(A1226)),"بدون تاريخ","")))</f>
        <v/>
      </c>
    </row>
    <row r="1227">
      <c r="A1227" s="13" t="n"/>
      <c r="B1227" s="5" t="n"/>
      <c r="C1227" s="17" t="n"/>
      <c r="D1227" s="5" t="n"/>
      <c r="E1227" s="5" t="n"/>
      <c r="F1227" s="6">
        <f>IF(B1227&amp;""="","",IFERROR(INDEX('الحجوزات'!$C$6:$C$1005,MATCH(B1227&amp;"",'الحجوزات'!$A$6:$A$1005,0))&amp;"",""))</f>
        <v/>
      </c>
      <c r="G1227" s="6">
        <f>IF(B1227&amp;""="","",IF(ISNA(MATCH(B1227&amp;"",'الحجوزات'!$A$6:$A$1005,0)),"رقم غير موجود",IF(NOT(ISNUMBER(A1227)),"بدون تاريخ","")))</f>
        <v/>
      </c>
    </row>
    <row r="1228">
      <c r="A1228" s="13" t="n"/>
      <c r="B1228" s="5" t="n"/>
      <c r="C1228" s="17" t="n"/>
      <c r="D1228" s="5" t="n"/>
      <c r="E1228" s="5" t="n"/>
      <c r="F1228" s="6">
        <f>IF(B1228&amp;""="","",IFERROR(INDEX('الحجوزات'!$C$6:$C$1005,MATCH(B1228&amp;"",'الحجوزات'!$A$6:$A$1005,0))&amp;"",""))</f>
        <v/>
      </c>
      <c r="G1228" s="6">
        <f>IF(B1228&amp;""="","",IF(ISNA(MATCH(B1228&amp;"",'الحجوزات'!$A$6:$A$1005,0)),"رقم غير موجود",IF(NOT(ISNUMBER(A1228)),"بدون تاريخ","")))</f>
        <v/>
      </c>
    </row>
    <row r="1229">
      <c r="A1229" s="13" t="n"/>
      <c r="B1229" s="5" t="n"/>
      <c r="C1229" s="17" t="n"/>
      <c r="D1229" s="5" t="n"/>
      <c r="E1229" s="5" t="n"/>
      <c r="F1229" s="6">
        <f>IF(B1229&amp;""="","",IFERROR(INDEX('الحجوزات'!$C$6:$C$1005,MATCH(B1229&amp;"",'الحجوزات'!$A$6:$A$1005,0))&amp;"",""))</f>
        <v/>
      </c>
      <c r="G1229" s="6">
        <f>IF(B1229&amp;""="","",IF(ISNA(MATCH(B1229&amp;"",'الحجوزات'!$A$6:$A$1005,0)),"رقم غير موجود",IF(NOT(ISNUMBER(A1229)),"بدون تاريخ","")))</f>
        <v/>
      </c>
    </row>
    <row r="1230">
      <c r="A1230" s="13" t="n"/>
      <c r="B1230" s="5" t="n"/>
      <c r="C1230" s="17" t="n"/>
      <c r="D1230" s="5" t="n"/>
      <c r="E1230" s="5" t="n"/>
      <c r="F1230" s="6">
        <f>IF(B1230&amp;""="","",IFERROR(INDEX('الحجوزات'!$C$6:$C$1005,MATCH(B1230&amp;"",'الحجوزات'!$A$6:$A$1005,0))&amp;"",""))</f>
        <v/>
      </c>
      <c r="G1230" s="6">
        <f>IF(B1230&amp;""="","",IF(ISNA(MATCH(B1230&amp;"",'الحجوزات'!$A$6:$A$1005,0)),"رقم غير موجود",IF(NOT(ISNUMBER(A1230)),"بدون تاريخ","")))</f>
        <v/>
      </c>
    </row>
    <row r="1231">
      <c r="A1231" s="13" t="n"/>
      <c r="B1231" s="5" t="n"/>
      <c r="C1231" s="17" t="n"/>
      <c r="D1231" s="5" t="n"/>
      <c r="E1231" s="5" t="n"/>
      <c r="F1231" s="6">
        <f>IF(B1231&amp;""="","",IFERROR(INDEX('الحجوزات'!$C$6:$C$1005,MATCH(B1231&amp;"",'الحجوزات'!$A$6:$A$1005,0))&amp;"",""))</f>
        <v/>
      </c>
      <c r="G1231" s="6">
        <f>IF(B1231&amp;""="","",IF(ISNA(MATCH(B1231&amp;"",'الحجوزات'!$A$6:$A$1005,0)),"رقم غير موجود",IF(NOT(ISNUMBER(A1231)),"بدون تاريخ","")))</f>
        <v/>
      </c>
    </row>
    <row r="1232">
      <c r="A1232" s="13" t="n"/>
      <c r="B1232" s="5" t="n"/>
      <c r="C1232" s="17" t="n"/>
      <c r="D1232" s="5" t="n"/>
      <c r="E1232" s="5" t="n"/>
      <c r="F1232" s="6">
        <f>IF(B1232&amp;""="","",IFERROR(INDEX('الحجوزات'!$C$6:$C$1005,MATCH(B1232&amp;"",'الحجوزات'!$A$6:$A$1005,0))&amp;"",""))</f>
        <v/>
      </c>
      <c r="G1232" s="6">
        <f>IF(B1232&amp;""="","",IF(ISNA(MATCH(B1232&amp;"",'الحجوزات'!$A$6:$A$1005,0)),"رقم غير موجود",IF(NOT(ISNUMBER(A1232)),"بدون تاريخ","")))</f>
        <v/>
      </c>
    </row>
    <row r="1233">
      <c r="A1233" s="13" t="n"/>
      <c r="B1233" s="5" t="n"/>
      <c r="C1233" s="17" t="n"/>
      <c r="D1233" s="5" t="n"/>
      <c r="E1233" s="5" t="n"/>
      <c r="F1233" s="6">
        <f>IF(B1233&amp;""="","",IFERROR(INDEX('الحجوزات'!$C$6:$C$1005,MATCH(B1233&amp;"",'الحجوزات'!$A$6:$A$1005,0))&amp;"",""))</f>
        <v/>
      </c>
      <c r="G1233" s="6">
        <f>IF(B1233&amp;""="","",IF(ISNA(MATCH(B1233&amp;"",'الحجوزات'!$A$6:$A$1005,0)),"رقم غير موجود",IF(NOT(ISNUMBER(A1233)),"بدون تاريخ","")))</f>
        <v/>
      </c>
    </row>
    <row r="1234">
      <c r="A1234" s="13" t="n"/>
      <c r="B1234" s="5" t="n"/>
      <c r="C1234" s="17" t="n"/>
      <c r="D1234" s="5" t="n"/>
      <c r="E1234" s="5" t="n"/>
      <c r="F1234" s="6">
        <f>IF(B1234&amp;""="","",IFERROR(INDEX('الحجوزات'!$C$6:$C$1005,MATCH(B1234&amp;"",'الحجوزات'!$A$6:$A$1005,0))&amp;"",""))</f>
        <v/>
      </c>
      <c r="G1234" s="6">
        <f>IF(B1234&amp;""="","",IF(ISNA(MATCH(B1234&amp;"",'الحجوزات'!$A$6:$A$1005,0)),"رقم غير موجود",IF(NOT(ISNUMBER(A1234)),"بدون تاريخ","")))</f>
        <v/>
      </c>
    </row>
    <row r="1235">
      <c r="A1235" s="13" t="n"/>
      <c r="B1235" s="5" t="n"/>
      <c r="C1235" s="17" t="n"/>
      <c r="D1235" s="5" t="n"/>
      <c r="E1235" s="5" t="n"/>
      <c r="F1235" s="6">
        <f>IF(B1235&amp;""="","",IFERROR(INDEX('الحجوزات'!$C$6:$C$1005,MATCH(B1235&amp;"",'الحجوزات'!$A$6:$A$1005,0))&amp;"",""))</f>
        <v/>
      </c>
      <c r="G1235" s="6">
        <f>IF(B1235&amp;""="","",IF(ISNA(MATCH(B1235&amp;"",'الحجوزات'!$A$6:$A$1005,0)),"رقم غير موجود",IF(NOT(ISNUMBER(A1235)),"بدون تاريخ","")))</f>
        <v/>
      </c>
    </row>
    <row r="1236">
      <c r="A1236" s="13" t="n"/>
      <c r="B1236" s="5" t="n"/>
      <c r="C1236" s="17" t="n"/>
      <c r="D1236" s="5" t="n"/>
      <c r="E1236" s="5" t="n"/>
      <c r="F1236" s="6">
        <f>IF(B1236&amp;""="","",IFERROR(INDEX('الحجوزات'!$C$6:$C$1005,MATCH(B1236&amp;"",'الحجوزات'!$A$6:$A$1005,0))&amp;"",""))</f>
        <v/>
      </c>
      <c r="G1236" s="6">
        <f>IF(B1236&amp;""="","",IF(ISNA(MATCH(B1236&amp;"",'الحجوزات'!$A$6:$A$1005,0)),"رقم غير موجود",IF(NOT(ISNUMBER(A1236)),"بدون تاريخ","")))</f>
        <v/>
      </c>
    </row>
    <row r="1237">
      <c r="A1237" s="13" t="n"/>
      <c r="B1237" s="5" t="n"/>
      <c r="C1237" s="17" t="n"/>
      <c r="D1237" s="5" t="n"/>
      <c r="E1237" s="5" t="n"/>
      <c r="F1237" s="6">
        <f>IF(B1237&amp;""="","",IFERROR(INDEX('الحجوزات'!$C$6:$C$1005,MATCH(B1237&amp;"",'الحجوزات'!$A$6:$A$1005,0))&amp;"",""))</f>
        <v/>
      </c>
      <c r="G1237" s="6">
        <f>IF(B1237&amp;""="","",IF(ISNA(MATCH(B1237&amp;"",'الحجوزات'!$A$6:$A$1005,0)),"رقم غير موجود",IF(NOT(ISNUMBER(A1237)),"بدون تاريخ","")))</f>
        <v/>
      </c>
    </row>
    <row r="1238">
      <c r="A1238" s="13" t="n"/>
      <c r="B1238" s="5" t="n"/>
      <c r="C1238" s="17" t="n"/>
      <c r="D1238" s="5" t="n"/>
      <c r="E1238" s="5" t="n"/>
      <c r="F1238" s="6">
        <f>IF(B1238&amp;""="","",IFERROR(INDEX('الحجوزات'!$C$6:$C$1005,MATCH(B1238&amp;"",'الحجوزات'!$A$6:$A$1005,0))&amp;"",""))</f>
        <v/>
      </c>
      <c r="G1238" s="6">
        <f>IF(B1238&amp;""="","",IF(ISNA(MATCH(B1238&amp;"",'الحجوزات'!$A$6:$A$1005,0)),"رقم غير موجود",IF(NOT(ISNUMBER(A1238)),"بدون تاريخ","")))</f>
        <v/>
      </c>
    </row>
    <row r="1239">
      <c r="A1239" s="13" t="n"/>
      <c r="B1239" s="5" t="n"/>
      <c r="C1239" s="17" t="n"/>
      <c r="D1239" s="5" t="n"/>
      <c r="E1239" s="5" t="n"/>
      <c r="F1239" s="6">
        <f>IF(B1239&amp;""="","",IFERROR(INDEX('الحجوزات'!$C$6:$C$1005,MATCH(B1239&amp;"",'الحجوزات'!$A$6:$A$1005,0))&amp;"",""))</f>
        <v/>
      </c>
      <c r="G1239" s="6">
        <f>IF(B1239&amp;""="","",IF(ISNA(MATCH(B1239&amp;"",'الحجوزات'!$A$6:$A$1005,0)),"رقم غير موجود",IF(NOT(ISNUMBER(A1239)),"بدون تاريخ","")))</f>
        <v/>
      </c>
    </row>
    <row r="1240">
      <c r="A1240" s="13" t="n"/>
      <c r="B1240" s="5" t="n"/>
      <c r="C1240" s="17" t="n"/>
      <c r="D1240" s="5" t="n"/>
      <c r="E1240" s="5" t="n"/>
      <c r="F1240" s="6">
        <f>IF(B1240&amp;""="","",IFERROR(INDEX('الحجوزات'!$C$6:$C$1005,MATCH(B1240&amp;"",'الحجوزات'!$A$6:$A$1005,0))&amp;"",""))</f>
        <v/>
      </c>
      <c r="G1240" s="6">
        <f>IF(B1240&amp;""="","",IF(ISNA(MATCH(B1240&amp;"",'الحجوزات'!$A$6:$A$1005,0)),"رقم غير موجود",IF(NOT(ISNUMBER(A1240)),"بدون تاريخ","")))</f>
        <v/>
      </c>
    </row>
    <row r="1241">
      <c r="A1241" s="13" t="n"/>
      <c r="B1241" s="5" t="n"/>
      <c r="C1241" s="17" t="n"/>
      <c r="D1241" s="5" t="n"/>
      <c r="E1241" s="5" t="n"/>
      <c r="F1241" s="6">
        <f>IF(B1241&amp;""="","",IFERROR(INDEX('الحجوزات'!$C$6:$C$1005,MATCH(B1241&amp;"",'الحجوزات'!$A$6:$A$1005,0))&amp;"",""))</f>
        <v/>
      </c>
      <c r="G1241" s="6">
        <f>IF(B1241&amp;""="","",IF(ISNA(MATCH(B1241&amp;"",'الحجوزات'!$A$6:$A$1005,0)),"رقم غير موجود",IF(NOT(ISNUMBER(A1241)),"بدون تاريخ","")))</f>
        <v/>
      </c>
    </row>
    <row r="1242">
      <c r="A1242" s="13" t="n"/>
      <c r="B1242" s="5" t="n"/>
      <c r="C1242" s="17" t="n"/>
      <c r="D1242" s="5" t="n"/>
      <c r="E1242" s="5" t="n"/>
      <c r="F1242" s="6">
        <f>IF(B1242&amp;""="","",IFERROR(INDEX('الحجوزات'!$C$6:$C$1005,MATCH(B1242&amp;"",'الحجوزات'!$A$6:$A$1005,0))&amp;"",""))</f>
        <v/>
      </c>
      <c r="G1242" s="6">
        <f>IF(B1242&amp;""="","",IF(ISNA(MATCH(B1242&amp;"",'الحجوزات'!$A$6:$A$1005,0)),"رقم غير موجود",IF(NOT(ISNUMBER(A1242)),"بدون تاريخ","")))</f>
        <v/>
      </c>
    </row>
    <row r="1243">
      <c r="A1243" s="13" t="n"/>
      <c r="B1243" s="5" t="n"/>
      <c r="C1243" s="17" t="n"/>
      <c r="D1243" s="5" t="n"/>
      <c r="E1243" s="5" t="n"/>
      <c r="F1243" s="6">
        <f>IF(B1243&amp;""="","",IFERROR(INDEX('الحجوزات'!$C$6:$C$1005,MATCH(B1243&amp;"",'الحجوزات'!$A$6:$A$1005,0))&amp;"",""))</f>
        <v/>
      </c>
      <c r="G1243" s="6">
        <f>IF(B1243&amp;""="","",IF(ISNA(MATCH(B1243&amp;"",'الحجوزات'!$A$6:$A$1005,0)),"رقم غير موجود",IF(NOT(ISNUMBER(A1243)),"بدون تاريخ","")))</f>
        <v/>
      </c>
    </row>
    <row r="1244">
      <c r="A1244" s="13" t="n"/>
      <c r="B1244" s="5" t="n"/>
      <c r="C1244" s="17" t="n"/>
      <c r="D1244" s="5" t="n"/>
      <c r="E1244" s="5" t="n"/>
      <c r="F1244" s="6">
        <f>IF(B1244&amp;""="","",IFERROR(INDEX('الحجوزات'!$C$6:$C$1005,MATCH(B1244&amp;"",'الحجوزات'!$A$6:$A$1005,0))&amp;"",""))</f>
        <v/>
      </c>
      <c r="G1244" s="6">
        <f>IF(B1244&amp;""="","",IF(ISNA(MATCH(B1244&amp;"",'الحجوزات'!$A$6:$A$1005,0)),"رقم غير موجود",IF(NOT(ISNUMBER(A1244)),"بدون تاريخ","")))</f>
        <v/>
      </c>
    </row>
    <row r="1245">
      <c r="A1245" s="13" t="n"/>
      <c r="B1245" s="5" t="n"/>
      <c r="C1245" s="17" t="n"/>
      <c r="D1245" s="5" t="n"/>
      <c r="E1245" s="5" t="n"/>
      <c r="F1245" s="6">
        <f>IF(B1245&amp;""="","",IFERROR(INDEX('الحجوزات'!$C$6:$C$1005,MATCH(B1245&amp;"",'الحجوزات'!$A$6:$A$1005,0))&amp;"",""))</f>
        <v/>
      </c>
      <c r="G1245" s="6">
        <f>IF(B1245&amp;""="","",IF(ISNA(MATCH(B1245&amp;"",'الحجوزات'!$A$6:$A$1005,0)),"رقم غير موجود",IF(NOT(ISNUMBER(A1245)),"بدون تاريخ","")))</f>
        <v/>
      </c>
    </row>
    <row r="1246">
      <c r="A1246" s="13" t="n"/>
      <c r="B1246" s="5" t="n"/>
      <c r="C1246" s="17" t="n"/>
      <c r="D1246" s="5" t="n"/>
      <c r="E1246" s="5" t="n"/>
      <c r="F1246" s="6">
        <f>IF(B1246&amp;""="","",IFERROR(INDEX('الحجوزات'!$C$6:$C$1005,MATCH(B1246&amp;"",'الحجوزات'!$A$6:$A$1005,0))&amp;"",""))</f>
        <v/>
      </c>
      <c r="G1246" s="6">
        <f>IF(B1246&amp;""="","",IF(ISNA(MATCH(B1246&amp;"",'الحجوزات'!$A$6:$A$1005,0)),"رقم غير موجود",IF(NOT(ISNUMBER(A1246)),"بدون تاريخ","")))</f>
        <v/>
      </c>
    </row>
    <row r="1247">
      <c r="A1247" s="13" t="n"/>
      <c r="B1247" s="5" t="n"/>
      <c r="C1247" s="17" t="n"/>
      <c r="D1247" s="5" t="n"/>
      <c r="E1247" s="5" t="n"/>
      <c r="F1247" s="6">
        <f>IF(B1247&amp;""="","",IFERROR(INDEX('الحجوزات'!$C$6:$C$1005,MATCH(B1247&amp;"",'الحجوزات'!$A$6:$A$1005,0))&amp;"",""))</f>
        <v/>
      </c>
      <c r="G1247" s="6">
        <f>IF(B1247&amp;""="","",IF(ISNA(MATCH(B1247&amp;"",'الحجوزات'!$A$6:$A$1005,0)),"رقم غير موجود",IF(NOT(ISNUMBER(A1247)),"بدون تاريخ","")))</f>
        <v/>
      </c>
    </row>
    <row r="1248">
      <c r="A1248" s="13" t="n"/>
      <c r="B1248" s="5" t="n"/>
      <c r="C1248" s="17" t="n"/>
      <c r="D1248" s="5" t="n"/>
      <c r="E1248" s="5" t="n"/>
      <c r="F1248" s="6">
        <f>IF(B1248&amp;""="","",IFERROR(INDEX('الحجوزات'!$C$6:$C$1005,MATCH(B1248&amp;"",'الحجوزات'!$A$6:$A$1005,0))&amp;"",""))</f>
        <v/>
      </c>
      <c r="G1248" s="6">
        <f>IF(B1248&amp;""="","",IF(ISNA(MATCH(B1248&amp;"",'الحجوزات'!$A$6:$A$1005,0)),"رقم غير موجود",IF(NOT(ISNUMBER(A1248)),"بدون تاريخ","")))</f>
        <v/>
      </c>
    </row>
    <row r="1249">
      <c r="A1249" s="13" t="n"/>
      <c r="B1249" s="5" t="n"/>
      <c r="C1249" s="17" t="n"/>
      <c r="D1249" s="5" t="n"/>
      <c r="E1249" s="5" t="n"/>
      <c r="F1249" s="6">
        <f>IF(B1249&amp;""="","",IFERROR(INDEX('الحجوزات'!$C$6:$C$1005,MATCH(B1249&amp;"",'الحجوزات'!$A$6:$A$1005,0))&amp;"",""))</f>
        <v/>
      </c>
      <c r="G1249" s="6">
        <f>IF(B1249&amp;""="","",IF(ISNA(MATCH(B1249&amp;"",'الحجوزات'!$A$6:$A$1005,0)),"رقم غير موجود",IF(NOT(ISNUMBER(A1249)),"بدون تاريخ","")))</f>
        <v/>
      </c>
    </row>
    <row r="1250">
      <c r="A1250" s="13" t="n"/>
      <c r="B1250" s="5" t="n"/>
      <c r="C1250" s="17" t="n"/>
      <c r="D1250" s="5" t="n"/>
      <c r="E1250" s="5" t="n"/>
      <c r="F1250" s="6">
        <f>IF(B1250&amp;""="","",IFERROR(INDEX('الحجوزات'!$C$6:$C$1005,MATCH(B1250&amp;"",'الحجوزات'!$A$6:$A$1005,0))&amp;"",""))</f>
        <v/>
      </c>
      <c r="G1250" s="6">
        <f>IF(B1250&amp;""="","",IF(ISNA(MATCH(B1250&amp;"",'الحجوزات'!$A$6:$A$1005,0)),"رقم غير موجود",IF(NOT(ISNUMBER(A1250)),"بدون تاريخ","")))</f>
        <v/>
      </c>
    </row>
    <row r="1251">
      <c r="A1251" s="13" t="n"/>
      <c r="B1251" s="5" t="n"/>
      <c r="C1251" s="17" t="n"/>
      <c r="D1251" s="5" t="n"/>
      <c r="E1251" s="5" t="n"/>
      <c r="F1251" s="6">
        <f>IF(B1251&amp;""="","",IFERROR(INDEX('الحجوزات'!$C$6:$C$1005,MATCH(B1251&amp;"",'الحجوزات'!$A$6:$A$1005,0))&amp;"",""))</f>
        <v/>
      </c>
      <c r="G1251" s="6">
        <f>IF(B1251&amp;""="","",IF(ISNA(MATCH(B1251&amp;"",'الحجوزات'!$A$6:$A$1005,0)),"رقم غير موجود",IF(NOT(ISNUMBER(A1251)),"بدون تاريخ","")))</f>
        <v/>
      </c>
    </row>
    <row r="1252">
      <c r="A1252" s="13" t="n"/>
      <c r="B1252" s="5" t="n"/>
      <c r="C1252" s="17" t="n"/>
      <c r="D1252" s="5" t="n"/>
      <c r="E1252" s="5" t="n"/>
      <c r="F1252" s="6">
        <f>IF(B1252&amp;""="","",IFERROR(INDEX('الحجوزات'!$C$6:$C$1005,MATCH(B1252&amp;"",'الحجوزات'!$A$6:$A$1005,0))&amp;"",""))</f>
        <v/>
      </c>
      <c r="G1252" s="6">
        <f>IF(B1252&amp;""="","",IF(ISNA(MATCH(B1252&amp;"",'الحجوزات'!$A$6:$A$1005,0)),"رقم غير موجود",IF(NOT(ISNUMBER(A1252)),"بدون تاريخ","")))</f>
        <v/>
      </c>
    </row>
    <row r="1253">
      <c r="A1253" s="13" t="n"/>
      <c r="B1253" s="5" t="n"/>
      <c r="C1253" s="17" t="n"/>
      <c r="D1253" s="5" t="n"/>
      <c r="E1253" s="5" t="n"/>
      <c r="F1253" s="6">
        <f>IF(B1253&amp;""="","",IFERROR(INDEX('الحجوزات'!$C$6:$C$1005,MATCH(B1253&amp;"",'الحجوزات'!$A$6:$A$1005,0))&amp;"",""))</f>
        <v/>
      </c>
      <c r="G1253" s="6">
        <f>IF(B1253&amp;""="","",IF(ISNA(MATCH(B1253&amp;"",'الحجوزات'!$A$6:$A$1005,0)),"رقم غير موجود",IF(NOT(ISNUMBER(A1253)),"بدون تاريخ","")))</f>
        <v/>
      </c>
    </row>
    <row r="1254">
      <c r="A1254" s="13" t="n"/>
      <c r="B1254" s="5" t="n"/>
      <c r="C1254" s="17" t="n"/>
      <c r="D1254" s="5" t="n"/>
      <c r="E1254" s="5" t="n"/>
      <c r="F1254" s="6">
        <f>IF(B1254&amp;""="","",IFERROR(INDEX('الحجوزات'!$C$6:$C$1005,MATCH(B1254&amp;"",'الحجوزات'!$A$6:$A$1005,0))&amp;"",""))</f>
        <v/>
      </c>
      <c r="G1254" s="6">
        <f>IF(B1254&amp;""="","",IF(ISNA(MATCH(B1254&amp;"",'الحجوزات'!$A$6:$A$1005,0)),"رقم غير موجود",IF(NOT(ISNUMBER(A1254)),"بدون تاريخ","")))</f>
        <v/>
      </c>
    </row>
    <row r="1255">
      <c r="A1255" s="13" t="n"/>
      <c r="B1255" s="5" t="n"/>
      <c r="C1255" s="17" t="n"/>
      <c r="D1255" s="5" t="n"/>
      <c r="E1255" s="5" t="n"/>
      <c r="F1255" s="6">
        <f>IF(B1255&amp;""="","",IFERROR(INDEX('الحجوزات'!$C$6:$C$1005,MATCH(B1255&amp;"",'الحجوزات'!$A$6:$A$1005,0))&amp;"",""))</f>
        <v/>
      </c>
      <c r="G1255" s="6">
        <f>IF(B1255&amp;""="","",IF(ISNA(MATCH(B1255&amp;"",'الحجوزات'!$A$6:$A$1005,0)),"رقم غير موجود",IF(NOT(ISNUMBER(A1255)),"بدون تاريخ","")))</f>
        <v/>
      </c>
    </row>
    <row r="1256">
      <c r="A1256" s="13" t="n"/>
      <c r="B1256" s="5" t="n"/>
      <c r="C1256" s="17" t="n"/>
      <c r="D1256" s="5" t="n"/>
      <c r="E1256" s="5" t="n"/>
      <c r="F1256" s="6">
        <f>IF(B1256&amp;""="","",IFERROR(INDEX('الحجوزات'!$C$6:$C$1005,MATCH(B1256&amp;"",'الحجوزات'!$A$6:$A$1005,0))&amp;"",""))</f>
        <v/>
      </c>
      <c r="G1256" s="6">
        <f>IF(B1256&amp;""="","",IF(ISNA(MATCH(B1256&amp;"",'الحجوزات'!$A$6:$A$1005,0)),"رقم غير موجود",IF(NOT(ISNUMBER(A1256)),"بدون تاريخ","")))</f>
        <v/>
      </c>
    </row>
    <row r="1257">
      <c r="A1257" s="13" t="n"/>
      <c r="B1257" s="5" t="n"/>
      <c r="C1257" s="17" t="n"/>
      <c r="D1257" s="5" t="n"/>
      <c r="E1257" s="5" t="n"/>
      <c r="F1257" s="6">
        <f>IF(B1257&amp;""="","",IFERROR(INDEX('الحجوزات'!$C$6:$C$1005,MATCH(B1257&amp;"",'الحجوزات'!$A$6:$A$1005,0))&amp;"",""))</f>
        <v/>
      </c>
      <c r="G1257" s="6">
        <f>IF(B1257&amp;""="","",IF(ISNA(MATCH(B1257&amp;"",'الحجوزات'!$A$6:$A$1005,0)),"رقم غير موجود",IF(NOT(ISNUMBER(A1257)),"بدون تاريخ","")))</f>
        <v/>
      </c>
    </row>
    <row r="1258">
      <c r="A1258" s="13" t="n"/>
      <c r="B1258" s="5" t="n"/>
      <c r="C1258" s="17" t="n"/>
      <c r="D1258" s="5" t="n"/>
      <c r="E1258" s="5" t="n"/>
      <c r="F1258" s="6">
        <f>IF(B1258&amp;""="","",IFERROR(INDEX('الحجوزات'!$C$6:$C$1005,MATCH(B1258&amp;"",'الحجوزات'!$A$6:$A$1005,0))&amp;"",""))</f>
        <v/>
      </c>
      <c r="G1258" s="6">
        <f>IF(B1258&amp;""="","",IF(ISNA(MATCH(B1258&amp;"",'الحجوزات'!$A$6:$A$1005,0)),"رقم غير موجود",IF(NOT(ISNUMBER(A1258)),"بدون تاريخ","")))</f>
        <v/>
      </c>
    </row>
    <row r="1259">
      <c r="A1259" s="13" t="n"/>
      <c r="B1259" s="5" t="n"/>
      <c r="C1259" s="17" t="n"/>
      <c r="D1259" s="5" t="n"/>
      <c r="E1259" s="5" t="n"/>
      <c r="F1259" s="6">
        <f>IF(B1259&amp;""="","",IFERROR(INDEX('الحجوزات'!$C$6:$C$1005,MATCH(B1259&amp;"",'الحجوزات'!$A$6:$A$1005,0))&amp;"",""))</f>
        <v/>
      </c>
      <c r="G1259" s="6">
        <f>IF(B1259&amp;""="","",IF(ISNA(MATCH(B1259&amp;"",'الحجوزات'!$A$6:$A$1005,0)),"رقم غير موجود",IF(NOT(ISNUMBER(A1259)),"بدون تاريخ","")))</f>
        <v/>
      </c>
    </row>
    <row r="1260">
      <c r="A1260" s="13" t="n"/>
      <c r="B1260" s="5" t="n"/>
      <c r="C1260" s="17" t="n"/>
      <c r="D1260" s="5" t="n"/>
      <c r="E1260" s="5" t="n"/>
      <c r="F1260" s="6">
        <f>IF(B1260&amp;""="","",IFERROR(INDEX('الحجوزات'!$C$6:$C$1005,MATCH(B1260&amp;"",'الحجوزات'!$A$6:$A$1005,0))&amp;"",""))</f>
        <v/>
      </c>
      <c r="G1260" s="6">
        <f>IF(B1260&amp;""="","",IF(ISNA(MATCH(B1260&amp;"",'الحجوزات'!$A$6:$A$1005,0)),"رقم غير موجود",IF(NOT(ISNUMBER(A1260)),"بدون تاريخ","")))</f>
        <v/>
      </c>
    </row>
    <row r="1261">
      <c r="A1261" s="13" t="n"/>
      <c r="B1261" s="5" t="n"/>
      <c r="C1261" s="17" t="n"/>
      <c r="D1261" s="5" t="n"/>
      <c r="E1261" s="5" t="n"/>
      <c r="F1261" s="6">
        <f>IF(B1261&amp;""="","",IFERROR(INDEX('الحجوزات'!$C$6:$C$1005,MATCH(B1261&amp;"",'الحجوزات'!$A$6:$A$1005,0))&amp;"",""))</f>
        <v/>
      </c>
      <c r="G1261" s="6">
        <f>IF(B1261&amp;""="","",IF(ISNA(MATCH(B1261&amp;"",'الحجوزات'!$A$6:$A$1005,0)),"رقم غير موجود",IF(NOT(ISNUMBER(A1261)),"بدون تاريخ","")))</f>
        <v/>
      </c>
    </row>
    <row r="1262">
      <c r="A1262" s="13" t="n"/>
      <c r="B1262" s="5" t="n"/>
      <c r="C1262" s="17" t="n"/>
      <c r="D1262" s="5" t="n"/>
      <c r="E1262" s="5" t="n"/>
      <c r="F1262" s="6">
        <f>IF(B1262&amp;""="","",IFERROR(INDEX('الحجوزات'!$C$6:$C$1005,MATCH(B1262&amp;"",'الحجوزات'!$A$6:$A$1005,0))&amp;"",""))</f>
        <v/>
      </c>
      <c r="G1262" s="6">
        <f>IF(B1262&amp;""="","",IF(ISNA(MATCH(B1262&amp;"",'الحجوزات'!$A$6:$A$1005,0)),"رقم غير موجود",IF(NOT(ISNUMBER(A1262)),"بدون تاريخ","")))</f>
        <v/>
      </c>
    </row>
    <row r="1263">
      <c r="A1263" s="13" t="n"/>
      <c r="B1263" s="5" t="n"/>
      <c r="C1263" s="17" t="n"/>
      <c r="D1263" s="5" t="n"/>
      <c r="E1263" s="5" t="n"/>
      <c r="F1263" s="6">
        <f>IF(B1263&amp;""="","",IFERROR(INDEX('الحجوزات'!$C$6:$C$1005,MATCH(B1263&amp;"",'الحجوزات'!$A$6:$A$1005,0))&amp;"",""))</f>
        <v/>
      </c>
      <c r="G1263" s="6">
        <f>IF(B1263&amp;""="","",IF(ISNA(MATCH(B1263&amp;"",'الحجوزات'!$A$6:$A$1005,0)),"رقم غير موجود",IF(NOT(ISNUMBER(A1263)),"بدون تاريخ","")))</f>
        <v/>
      </c>
    </row>
    <row r="1264">
      <c r="A1264" s="13" t="n"/>
      <c r="B1264" s="5" t="n"/>
      <c r="C1264" s="17" t="n"/>
      <c r="D1264" s="5" t="n"/>
      <c r="E1264" s="5" t="n"/>
      <c r="F1264" s="6">
        <f>IF(B1264&amp;""="","",IFERROR(INDEX('الحجوزات'!$C$6:$C$1005,MATCH(B1264&amp;"",'الحجوزات'!$A$6:$A$1005,0))&amp;"",""))</f>
        <v/>
      </c>
      <c r="G1264" s="6">
        <f>IF(B1264&amp;""="","",IF(ISNA(MATCH(B1264&amp;"",'الحجوزات'!$A$6:$A$1005,0)),"رقم غير موجود",IF(NOT(ISNUMBER(A1264)),"بدون تاريخ","")))</f>
        <v/>
      </c>
    </row>
    <row r="1265">
      <c r="A1265" s="13" t="n"/>
      <c r="B1265" s="5" t="n"/>
      <c r="C1265" s="17" t="n"/>
      <c r="D1265" s="5" t="n"/>
      <c r="E1265" s="5" t="n"/>
      <c r="F1265" s="6">
        <f>IF(B1265&amp;""="","",IFERROR(INDEX('الحجوزات'!$C$6:$C$1005,MATCH(B1265&amp;"",'الحجوزات'!$A$6:$A$1005,0))&amp;"",""))</f>
        <v/>
      </c>
      <c r="G1265" s="6">
        <f>IF(B1265&amp;""="","",IF(ISNA(MATCH(B1265&amp;"",'الحجوزات'!$A$6:$A$1005,0)),"رقم غير موجود",IF(NOT(ISNUMBER(A1265)),"بدون تاريخ","")))</f>
        <v/>
      </c>
    </row>
    <row r="1266">
      <c r="A1266" s="13" t="n"/>
      <c r="B1266" s="5" t="n"/>
      <c r="C1266" s="17" t="n"/>
      <c r="D1266" s="5" t="n"/>
      <c r="E1266" s="5" t="n"/>
      <c r="F1266" s="6">
        <f>IF(B1266&amp;""="","",IFERROR(INDEX('الحجوزات'!$C$6:$C$1005,MATCH(B1266&amp;"",'الحجوزات'!$A$6:$A$1005,0))&amp;"",""))</f>
        <v/>
      </c>
      <c r="G1266" s="6">
        <f>IF(B1266&amp;""="","",IF(ISNA(MATCH(B1266&amp;"",'الحجوزات'!$A$6:$A$1005,0)),"رقم غير موجود",IF(NOT(ISNUMBER(A1266)),"بدون تاريخ","")))</f>
        <v/>
      </c>
    </row>
    <row r="1267">
      <c r="A1267" s="13" t="n"/>
      <c r="B1267" s="5" t="n"/>
      <c r="C1267" s="17" t="n"/>
      <c r="D1267" s="5" t="n"/>
      <c r="E1267" s="5" t="n"/>
      <c r="F1267" s="6">
        <f>IF(B1267&amp;""="","",IFERROR(INDEX('الحجوزات'!$C$6:$C$1005,MATCH(B1267&amp;"",'الحجوزات'!$A$6:$A$1005,0))&amp;"",""))</f>
        <v/>
      </c>
      <c r="G1267" s="6">
        <f>IF(B1267&amp;""="","",IF(ISNA(MATCH(B1267&amp;"",'الحجوزات'!$A$6:$A$1005,0)),"رقم غير موجود",IF(NOT(ISNUMBER(A1267)),"بدون تاريخ","")))</f>
        <v/>
      </c>
    </row>
    <row r="1268">
      <c r="A1268" s="13" t="n"/>
      <c r="B1268" s="5" t="n"/>
      <c r="C1268" s="17" t="n"/>
      <c r="D1268" s="5" t="n"/>
      <c r="E1268" s="5" t="n"/>
      <c r="F1268" s="6">
        <f>IF(B1268&amp;""="","",IFERROR(INDEX('الحجوزات'!$C$6:$C$1005,MATCH(B1268&amp;"",'الحجوزات'!$A$6:$A$1005,0))&amp;"",""))</f>
        <v/>
      </c>
      <c r="G1268" s="6">
        <f>IF(B1268&amp;""="","",IF(ISNA(MATCH(B1268&amp;"",'الحجوزات'!$A$6:$A$1005,0)),"رقم غير موجود",IF(NOT(ISNUMBER(A1268)),"بدون تاريخ","")))</f>
        <v/>
      </c>
    </row>
    <row r="1269">
      <c r="A1269" s="13" t="n"/>
      <c r="B1269" s="5" t="n"/>
      <c r="C1269" s="17" t="n"/>
      <c r="D1269" s="5" t="n"/>
      <c r="E1269" s="5" t="n"/>
      <c r="F1269" s="6">
        <f>IF(B1269&amp;""="","",IFERROR(INDEX('الحجوزات'!$C$6:$C$1005,MATCH(B1269&amp;"",'الحجوزات'!$A$6:$A$1005,0))&amp;"",""))</f>
        <v/>
      </c>
      <c r="G1269" s="6">
        <f>IF(B1269&amp;""="","",IF(ISNA(MATCH(B1269&amp;"",'الحجوزات'!$A$6:$A$1005,0)),"رقم غير موجود",IF(NOT(ISNUMBER(A1269)),"بدون تاريخ","")))</f>
        <v/>
      </c>
    </row>
    <row r="1270">
      <c r="A1270" s="13" t="n"/>
      <c r="B1270" s="5" t="n"/>
      <c r="C1270" s="17" t="n"/>
      <c r="D1270" s="5" t="n"/>
      <c r="E1270" s="5" t="n"/>
      <c r="F1270" s="6">
        <f>IF(B1270&amp;""="","",IFERROR(INDEX('الحجوزات'!$C$6:$C$1005,MATCH(B1270&amp;"",'الحجوزات'!$A$6:$A$1005,0))&amp;"",""))</f>
        <v/>
      </c>
      <c r="G1270" s="6">
        <f>IF(B1270&amp;""="","",IF(ISNA(MATCH(B1270&amp;"",'الحجوزات'!$A$6:$A$1005,0)),"رقم غير موجود",IF(NOT(ISNUMBER(A1270)),"بدون تاريخ","")))</f>
        <v/>
      </c>
    </row>
    <row r="1271">
      <c r="A1271" s="13" t="n"/>
      <c r="B1271" s="5" t="n"/>
      <c r="C1271" s="17" t="n"/>
      <c r="D1271" s="5" t="n"/>
      <c r="E1271" s="5" t="n"/>
      <c r="F1271" s="6">
        <f>IF(B1271&amp;""="","",IFERROR(INDEX('الحجوزات'!$C$6:$C$1005,MATCH(B1271&amp;"",'الحجوزات'!$A$6:$A$1005,0))&amp;"",""))</f>
        <v/>
      </c>
      <c r="G1271" s="6">
        <f>IF(B1271&amp;""="","",IF(ISNA(MATCH(B1271&amp;"",'الحجوزات'!$A$6:$A$1005,0)),"رقم غير موجود",IF(NOT(ISNUMBER(A1271)),"بدون تاريخ","")))</f>
        <v/>
      </c>
    </row>
    <row r="1272">
      <c r="A1272" s="13" t="n"/>
      <c r="B1272" s="5" t="n"/>
      <c r="C1272" s="17" t="n"/>
      <c r="D1272" s="5" t="n"/>
      <c r="E1272" s="5" t="n"/>
      <c r="F1272" s="6">
        <f>IF(B1272&amp;""="","",IFERROR(INDEX('الحجوزات'!$C$6:$C$1005,MATCH(B1272&amp;"",'الحجوزات'!$A$6:$A$1005,0))&amp;"",""))</f>
        <v/>
      </c>
      <c r="G1272" s="6">
        <f>IF(B1272&amp;""="","",IF(ISNA(MATCH(B1272&amp;"",'الحجوزات'!$A$6:$A$1005,0)),"رقم غير موجود",IF(NOT(ISNUMBER(A1272)),"بدون تاريخ","")))</f>
        <v/>
      </c>
    </row>
    <row r="1273">
      <c r="A1273" s="13" t="n"/>
      <c r="B1273" s="5" t="n"/>
      <c r="C1273" s="17" t="n"/>
      <c r="D1273" s="5" t="n"/>
      <c r="E1273" s="5" t="n"/>
      <c r="F1273" s="6">
        <f>IF(B1273&amp;""="","",IFERROR(INDEX('الحجوزات'!$C$6:$C$1005,MATCH(B1273&amp;"",'الحجوزات'!$A$6:$A$1005,0))&amp;"",""))</f>
        <v/>
      </c>
      <c r="G1273" s="6">
        <f>IF(B1273&amp;""="","",IF(ISNA(MATCH(B1273&amp;"",'الحجوزات'!$A$6:$A$1005,0)),"رقم غير موجود",IF(NOT(ISNUMBER(A1273)),"بدون تاريخ","")))</f>
        <v/>
      </c>
    </row>
    <row r="1274">
      <c r="A1274" s="13" t="n"/>
      <c r="B1274" s="5" t="n"/>
      <c r="C1274" s="17" t="n"/>
      <c r="D1274" s="5" t="n"/>
      <c r="E1274" s="5" t="n"/>
      <c r="F1274" s="6">
        <f>IF(B1274&amp;""="","",IFERROR(INDEX('الحجوزات'!$C$6:$C$1005,MATCH(B1274&amp;"",'الحجوزات'!$A$6:$A$1005,0))&amp;"",""))</f>
        <v/>
      </c>
      <c r="G1274" s="6">
        <f>IF(B1274&amp;""="","",IF(ISNA(MATCH(B1274&amp;"",'الحجوزات'!$A$6:$A$1005,0)),"رقم غير موجود",IF(NOT(ISNUMBER(A1274)),"بدون تاريخ","")))</f>
        <v/>
      </c>
    </row>
    <row r="1275">
      <c r="A1275" s="13" t="n"/>
      <c r="B1275" s="5" t="n"/>
      <c r="C1275" s="17" t="n"/>
      <c r="D1275" s="5" t="n"/>
      <c r="E1275" s="5" t="n"/>
      <c r="F1275" s="6">
        <f>IF(B1275&amp;""="","",IFERROR(INDEX('الحجوزات'!$C$6:$C$1005,MATCH(B1275&amp;"",'الحجوزات'!$A$6:$A$1005,0))&amp;"",""))</f>
        <v/>
      </c>
      <c r="G1275" s="6">
        <f>IF(B1275&amp;""="","",IF(ISNA(MATCH(B1275&amp;"",'الحجوزات'!$A$6:$A$1005,0)),"رقم غير موجود",IF(NOT(ISNUMBER(A1275)),"بدون تاريخ","")))</f>
        <v/>
      </c>
    </row>
    <row r="1276">
      <c r="A1276" s="13" t="n"/>
      <c r="B1276" s="5" t="n"/>
      <c r="C1276" s="17" t="n"/>
      <c r="D1276" s="5" t="n"/>
      <c r="E1276" s="5" t="n"/>
      <c r="F1276" s="6">
        <f>IF(B1276&amp;""="","",IFERROR(INDEX('الحجوزات'!$C$6:$C$1005,MATCH(B1276&amp;"",'الحجوزات'!$A$6:$A$1005,0))&amp;"",""))</f>
        <v/>
      </c>
      <c r="G1276" s="6">
        <f>IF(B1276&amp;""="","",IF(ISNA(MATCH(B1276&amp;"",'الحجوزات'!$A$6:$A$1005,0)),"رقم غير موجود",IF(NOT(ISNUMBER(A1276)),"بدون تاريخ","")))</f>
        <v/>
      </c>
    </row>
    <row r="1277">
      <c r="A1277" s="13" t="n"/>
      <c r="B1277" s="5" t="n"/>
      <c r="C1277" s="17" t="n"/>
      <c r="D1277" s="5" t="n"/>
      <c r="E1277" s="5" t="n"/>
      <c r="F1277" s="6">
        <f>IF(B1277&amp;""="","",IFERROR(INDEX('الحجوزات'!$C$6:$C$1005,MATCH(B1277&amp;"",'الحجوزات'!$A$6:$A$1005,0))&amp;"",""))</f>
        <v/>
      </c>
      <c r="G1277" s="6">
        <f>IF(B1277&amp;""="","",IF(ISNA(MATCH(B1277&amp;"",'الحجوزات'!$A$6:$A$1005,0)),"رقم غير موجود",IF(NOT(ISNUMBER(A1277)),"بدون تاريخ","")))</f>
        <v/>
      </c>
    </row>
    <row r="1278">
      <c r="A1278" s="13" t="n"/>
      <c r="B1278" s="5" t="n"/>
      <c r="C1278" s="17" t="n"/>
      <c r="D1278" s="5" t="n"/>
      <c r="E1278" s="5" t="n"/>
      <c r="F1278" s="6">
        <f>IF(B1278&amp;""="","",IFERROR(INDEX('الحجوزات'!$C$6:$C$1005,MATCH(B1278&amp;"",'الحجوزات'!$A$6:$A$1005,0))&amp;"",""))</f>
        <v/>
      </c>
      <c r="G1278" s="6">
        <f>IF(B1278&amp;""="","",IF(ISNA(MATCH(B1278&amp;"",'الحجوزات'!$A$6:$A$1005,0)),"رقم غير موجود",IF(NOT(ISNUMBER(A1278)),"بدون تاريخ","")))</f>
        <v/>
      </c>
    </row>
    <row r="1279">
      <c r="A1279" s="13" t="n"/>
      <c r="B1279" s="5" t="n"/>
      <c r="C1279" s="17" t="n"/>
      <c r="D1279" s="5" t="n"/>
      <c r="E1279" s="5" t="n"/>
      <c r="F1279" s="6">
        <f>IF(B1279&amp;""="","",IFERROR(INDEX('الحجوزات'!$C$6:$C$1005,MATCH(B1279&amp;"",'الحجوزات'!$A$6:$A$1005,0))&amp;"",""))</f>
        <v/>
      </c>
      <c r="G1279" s="6">
        <f>IF(B1279&amp;""="","",IF(ISNA(MATCH(B1279&amp;"",'الحجوزات'!$A$6:$A$1005,0)),"رقم غير موجود",IF(NOT(ISNUMBER(A1279)),"بدون تاريخ","")))</f>
        <v/>
      </c>
    </row>
    <row r="1280">
      <c r="A1280" s="13" t="n"/>
      <c r="B1280" s="5" t="n"/>
      <c r="C1280" s="17" t="n"/>
      <c r="D1280" s="5" t="n"/>
      <c r="E1280" s="5" t="n"/>
      <c r="F1280" s="6">
        <f>IF(B1280&amp;""="","",IFERROR(INDEX('الحجوزات'!$C$6:$C$1005,MATCH(B1280&amp;"",'الحجوزات'!$A$6:$A$1005,0))&amp;"",""))</f>
        <v/>
      </c>
      <c r="G1280" s="6">
        <f>IF(B1280&amp;""="","",IF(ISNA(MATCH(B1280&amp;"",'الحجوزات'!$A$6:$A$1005,0)),"رقم غير موجود",IF(NOT(ISNUMBER(A1280)),"بدون تاريخ","")))</f>
        <v/>
      </c>
    </row>
    <row r="1281">
      <c r="A1281" s="13" t="n"/>
      <c r="B1281" s="5" t="n"/>
      <c r="C1281" s="17" t="n"/>
      <c r="D1281" s="5" t="n"/>
      <c r="E1281" s="5" t="n"/>
      <c r="F1281" s="6">
        <f>IF(B1281&amp;""="","",IFERROR(INDEX('الحجوزات'!$C$6:$C$1005,MATCH(B1281&amp;"",'الحجوزات'!$A$6:$A$1005,0))&amp;"",""))</f>
        <v/>
      </c>
      <c r="G1281" s="6">
        <f>IF(B1281&amp;""="","",IF(ISNA(MATCH(B1281&amp;"",'الحجوزات'!$A$6:$A$1005,0)),"رقم غير موجود",IF(NOT(ISNUMBER(A1281)),"بدون تاريخ","")))</f>
        <v/>
      </c>
    </row>
    <row r="1282">
      <c r="A1282" s="13" t="n"/>
      <c r="B1282" s="5" t="n"/>
      <c r="C1282" s="17" t="n"/>
      <c r="D1282" s="5" t="n"/>
      <c r="E1282" s="5" t="n"/>
      <c r="F1282" s="6">
        <f>IF(B1282&amp;""="","",IFERROR(INDEX('الحجوزات'!$C$6:$C$1005,MATCH(B1282&amp;"",'الحجوزات'!$A$6:$A$1005,0))&amp;"",""))</f>
        <v/>
      </c>
      <c r="G1282" s="6">
        <f>IF(B1282&amp;""="","",IF(ISNA(MATCH(B1282&amp;"",'الحجوزات'!$A$6:$A$1005,0)),"رقم غير موجود",IF(NOT(ISNUMBER(A1282)),"بدون تاريخ","")))</f>
        <v/>
      </c>
    </row>
    <row r="1283">
      <c r="A1283" s="13" t="n"/>
      <c r="B1283" s="5" t="n"/>
      <c r="C1283" s="17" t="n"/>
      <c r="D1283" s="5" t="n"/>
      <c r="E1283" s="5" t="n"/>
      <c r="F1283" s="6">
        <f>IF(B1283&amp;""="","",IFERROR(INDEX('الحجوزات'!$C$6:$C$1005,MATCH(B1283&amp;"",'الحجوزات'!$A$6:$A$1005,0))&amp;"",""))</f>
        <v/>
      </c>
      <c r="G1283" s="6">
        <f>IF(B1283&amp;""="","",IF(ISNA(MATCH(B1283&amp;"",'الحجوزات'!$A$6:$A$1005,0)),"رقم غير موجود",IF(NOT(ISNUMBER(A1283)),"بدون تاريخ","")))</f>
        <v/>
      </c>
    </row>
    <row r="1284">
      <c r="A1284" s="13" t="n"/>
      <c r="B1284" s="5" t="n"/>
      <c r="C1284" s="17" t="n"/>
      <c r="D1284" s="5" t="n"/>
      <c r="E1284" s="5" t="n"/>
      <c r="F1284" s="6">
        <f>IF(B1284&amp;""="","",IFERROR(INDEX('الحجوزات'!$C$6:$C$1005,MATCH(B1284&amp;"",'الحجوزات'!$A$6:$A$1005,0))&amp;"",""))</f>
        <v/>
      </c>
      <c r="G1284" s="6">
        <f>IF(B1284&amp;""="","",IF(ISNA(MATCH(B1284&amp;"",'الحجوزات'!$A$6:$A$1005,0)),"رقم غير موجود",IF(NOT(ISNUMBER(A1284)),"بدون تاريخ","")))</f>
        <v/>
      </c>
    </row>
    <row r="1285">
      <c r="A1285" s="13" t="n"/>
      <c r="B1285" s="5" t="n"/>
      <c r="C1285" s="17" t="n"/>
      <c r="D1285" s="5" t="n"/>
      <c r="E1285" s="5" t="n"/>
      <c r="F1285" s="6">
        <f>IF(B1285&amp;""="","",IFERROR(INDEX('الحجوزات'!$C$6:$C$1005,MATCH(B1285&amp;"",'الحجوزات'!$A$6:$A$1005,0))&amp;"",""))</f>
        <v/>
      </c>
      <c r="G1285" s="6">
        <f>IF(B1285&amp;""="","",IF(ISNA(MATCH(B1285&amp;"",'الحجوزات'!$A$6:$A$1005,0)),"رقم غير موجود",IF(NOT(ISNUMBER(A1285)),"بدون تاريخ","")))</f>
        <v/>
      </c>
    </row>
    <row r="1286">
      <c r="A1286" s="13" t="n"/>
      <c r="B1286" s="5" t="n"/>
      <c r="C1286" s="17" t="n"/>
      <c r="D1286" s="5" t="n"/>
      <c r="E1286" s="5" t="n"/>
      <c r="F1286" s="6">
        <f>IF(B1286&amp;""="","",IFERROR(INDEX('الحجوزات'!$C$6:$C$1005,MATCH(B1286&amp;"",'الحجوزات'!$A$6:$A$1005,0))&amp;"",""))</f>
        <v/>
      </c>
      <c r="G1286" s="6">
        <f>IF(B1286&amp;""="","",IF(ISNA(MATCH(B1286&amp;"",'الحجوزات'!$A$6:$A$1005,0)),"رقم غير موجود",IF(NOT(ISNUMBER(A1286)),"بدون تاريخ","")))</f>
        <v/>
      </c>
    </row>
    <row r="1287">
      <c r="A1287" s="13" t="n"/>
      <c r="B1287" s="5" t="n"/>
      <c r="C1287" s="17" t="n"/>
      <c r="D1287" s="5" t="n"/>
      <c r="E1287" s="5" t="n"/>
      <c r="F1287" s="6">
        <f>IF(B1287&amp;""="","",IFERROR(INDEX('الحجوزات'!$C$6:$C$1005,MATCH(B1287&amp;"",'الحجوزات'!$A$6:$A$1005,0))&amp;"",""))</f>
        <v/>
      </c>
      <c r="G1287" s="6">
        <f>IF(B1287&amp;""="","",IF(ISNA(MATCH(B1287&amp;"",'الحجوزات'!$A$6:$A$1005,0)),"رقم غير موجود",IF(NOT(ISNUMBER(A1287)),"بدون تاريخ","")))</f>
        <v/>
      </c>
    </row>
    <row r="1288">
      <c r="A1288" s="13" t="n"/>
      <c r="B1288" s="5" t="n"/>
      <c r="C1288" s="17" t="n"/>
      <c r="D1288" s="5" t="n"/>
      <c r="E1288" s="5" t="n"/>
      <c r="F1288" s="6">
        <f>IF(B1288&amp;""="","",IFERROR(INDEX('الحجوزات'!$C$6:$C$1005,MATCH(B1288&amp;"",'الحجوزات'!$A$6:$A$1005,0))&amp;"",""))</f>
        <v/>
      </c>
      <c r="G1288" s="6">
        <f>IF(B1288&amp;""="","",IF(ISNA(MATCH(B1288&amp;"",'الحجوزات'!$A$6:$A$1005,0)),"رقم غير موجود",IF(NOT(ISNUMBER(A1288)),"بدون تاريخ","")))</f>
        <v/>
      </c>
    </row>
    <row r="1289">
      <c r="A1289" s="13" t="n"/>
      <c r="B1289" s="5" t="n"/>
      <c r="C1289" s="17" t="n"/>
      <c r="D1289" s="5" t="n"/>
      <c r="E1289" s="5" t="n"/>
      <c r="F1289" s="6">
        <f>IF(B1289&amp;""="","",IFERROR(INDEX('الحجوزات'!$C$6:$C$1005,MATCH(B1289&amp;"",'الحجوزات'!$A$6:$A$1005,0))&amp;"",""))</f>
        <v/>
      </c>
      <c r="G1289" s="6">
        <f>IF(B1289&amp;""="","",IF(ISNA(MATCH(B1289&amp;"",'الحجوزات'!$A$6:$A$1005,0)),"رقم غير موجود",IF(NOT(ISNUMBER(A1289)),"بدون تاريخ","")))</f>
        <v/>
      </c>
    </row>
    <row r="1290">
      <c r="A1290" s="13" t="n"/>
      <c r="B1290" s="5" t="n"/>
      <c r="C1290" s="17" t="n"/>
      <c r="D1290" s="5" t="n"/>
      <c r="E1290" s="5" t="n"/>
      <c r="F1290" s="6">
        <f>IF(B1290&amp;""="","",IFERROR(INDEX('الحجوزات'!$C$6:$C$1005,MATCH(B1290&amp;"",'الحجوزات'!$A$6:$A$1005,0))&amp;"",""))</f>
        <v/>
      </c>
      <c r="G1290" s="6">
        <f>IF(B1290&amp;""="","",IF(ISNA(MATCH(B1290&amp;"",'الحجوزات'!$A$6:$A$1005,0)),"رقم غير موجود",IF(NOT(ISNUMBER(A1290)),"بدون تاريخ","")))</f>
        <v/>
      </c>
    </row>
    <row r="1291">
      <c r="A1291" s="13" t="n"/>
      <c r="B1291" s="5" t="n"/>
      <c r="C1291" s="17" t="n"/>
      <c r="D1291" s="5" t="n"/>
      <c r="E1291" s="5" t="n"/>
      <c r="F1291" s="6">
        <f>IF(B1291&amp;""="","",IFERROR(INDEX('الحجوزات'!$C$6:$C$1005,MATCH(B1291&amp;"",'الحجوزات'!$A$6:$A$1005,0))&amp;"",""))</f>
        <v/>
      </c>
      <c r="G1291" s="6">
        <f>IF(B1291&amp;""="","",IF(ISNA(MATCH(B1291&amp;"",'الحجوزات'!$A$6:$A$1005,0)),"رقم غير موجود",IF(NOT(ISNUMBER(A1291)),"بدون تاريخ","")))</f>
        <v/>
      </c>
    </row>
    <row r="1292">
      <c r="A1292" s="13" t="n"/>
      <c r="B1292" s="5" t="n"/>
      <c r="C1292" s="17" t="n"/>
      <c r="D1292" s="5" t="n"/>
      <c r="E1292" s="5" t="n"/>
      <c r="F1292" s="6">
        <f>IF(B1292&amp;""="","",IFERROR(INDEX('الحجوزات'!$C$6:$C$1005,MATCH(B1292&amp;"",'الحجوزات'!$A$6:$A$1005,0))&amp;"",""))</f>
        <v/>
      </c>
      <c r="G1292" s="6">
        <f>IF(B1292&amp;""="","",IF(ISNA(MATCH(B1292&amp;"",'الحجوزات'!$A$6:$A$1005,0)),"رقم غير موجود",IF(NOT(ISNUMBER(A1292)),"بدون تاريخ","")))</f>
        <v/>
      </c>
    </row>
    <row r="1293">
      <c r="A1293" s="13" t="n"/>
      <c r="B1293" s="5" t="n"/>
      <c r="C1293" s="17" t="n"/>
      <c r="D1293" s="5" t="n"/>
      <c r="E1293" s="5" t="n"/>
      <c r="F1293" s="6">
        <f>IF(B1293&amp;""="","",IFERROR(INDEX('الحجوزات'!$C$6:$C$1005,MATCH(B1293&amp;"",'الحجوزات'!$A$6:$A$1005,0))&amp;"",""))</f>
        <v/>
      </c>
      <c r="G1293" s="6">
        <f>IF(B1293&amp;""="","",IF(ISNA(MATCH(B1293&amp;"",'الحجوزات'!$A$6:$A$1005,0)),"رقم غير موجود",IF(NOT(ISNUMBER(A1293)),"بدون تاريخ","")))</f>
        <v/>
      </c>
    </row>
    <row r="1294">
      <c r="A1294" s="13" t="n"/>
      <c r="B1294" s="5" t="n"/>
      <c r="C1294" s="17" t="n"/>
      <c r="D1294" s="5" t="n"/>
      <c r="E1294" s="5" t="n"/>
      <c r="F1294" s="6">
        <f>IF(B1294&amp;""="","",IFERROR(INDEX('الحجوزات'!$C$6:$C$1005,MATCH(B1294&amp;"",'الحجوزات'!$A$6:$A$1005,0))&amp;"",""))</f>
        <v/>
      </c>
      <c r="G1294" s="6">
        <f>IF(B1294&amp;""="","",IF(ISNA(MATCH(B1294&amp;"",'الحجوزات'!$A$6:$A$1005,0)),"رقم غير موجود",IF(NOT(ISNUMBER(A1294)),"بدون تاريخ","")))</f>
        <v/>
      </c>
    </row>
    <row r="1295">
      <c r="A1295" s="13" t="n"/>
      <c r="B1295" s="5" t="n"/>
      <c r="C1295" s="17" t="n"/>
      <c r="D1295" s="5" t="n"/>
      <c r="E1295" s="5" t="n"/>
      <c r="F1295" s="6">
        <f>IF(B1295&amp;""="","",IFERROR(INDEX('الحجوزات'!$C$6:$C$1005,MATCH(B1295&amp;"",'الحجوزات'!$A$6:$A$1005,0))&amp;"",""))</f>
        <v/>
      </c>
      <c r="G1295" s="6">
        <f>IF(B1295&amp;""="","",IF(ISNA(MATCH(B1295&amp;"",'الحجوزات'!$A$6:$A$1005,0)),"رقم غير موجود",IF(NOT(ISNUMBER(A1295)),"بدون تاريخ","")))</f>
        <v/>
      </c>
    </row>
    <row r="1296">
      <c r="A1296" s="13" t="n"/>
      <c r="B1296" s="5" t="n"/>
      <c r="C1296" s="17" t="n"/>
      <c r="D1296" s="5" t="n"/>
      <c r="E1296" s="5" t="n"/>
      <c r="F1296" s="6">
        <f>IF(B1296&amp;""="","",IFERROR(INDEX('الحجوزات'!$C$6:$C$1005,MATCH(B1296&amp;"",'الحجوزات'!$A$6:$A$1005,0))&amp;"",""))</f>
        <v/>
      </c>
      <c r="G1296" s="6">
        <f>IF(B1296&amp;""="","",IF(ISNA(MATCH(B1296&amp;"",'الحجوزات'!$A$6:$A$1005,0)),"رقم غير موجود",IF(NOT(ISNUMBER(A1296)),"بدون تاريخ","")))</f>
        <v/>
      </c>
    </row>
    <row r="1297">
      <c r="A1297" s="13" t="n"/>
      <c r="B1297" s="5" t="n"/>
      <c r="C1297" s="17" t="n"/>
      <c r="D1297" s="5" t="n"/>
      <c r="E1297" s="5" t="n"/>
      <c r="F1297" s="6">
        <f>IF(B1297&amp;""="","",IFERROR(INDEX('الحجوزات'!$C$6:$C$1005,MATCH(B1297&amp;"",'الحجوزات'!$A$6:$A$1005,0))&amp;"",""))</f>
        <v/>
      </c>
      <c r="G1297" s="6">
        <f>IF(B1297&amp;""="","",IF(ISNA(MATCH(B1297&amp;"",'الحجوزات'!$A$6:$A$1005,0)),"رقم غير موجود",IF(NOT(ISNUMBER(A1297)),"بدون تاريخ","")))</f>
        <v/>
      </c>
    </row>
    <row r="1298">
      <c r="A1298" s="13" t="n"/>
      <c r="B1298" s="5" t="n"/>
      <c r="C1298" s="17" t="n"/>
      <c r="D1298" s="5" t="n"/>
      <c r="E1298" s="5" t="n"/>
      <c r="F1298" s="6">
        <f>IF(B1298&amp;""="","",IFERROR(INDEX('الحجوزات'!$C$6:$C$1005,MATCH(B1298&amp;"",'الحجوزات'!$A$6:$A$1005,0))&amp;"",""))</f>
        <v/>
      </c>
      <c r="G1298" s="6">
        <f>IF(B1298&amp;""="","",IF(ISNA(MATCH(B1298&amp;"",'الحجوزات'!$A$6:$A$1005,0)),"رقم غير موجود",IF(NOT(ISNUMBER(A1298)),"بدون تاريخ","")))</f>
        <v/>
      </c>
    </row>
    <row r="1299">
      <c r="A1299" s="13" t="n"/>
      <c r="B1299" s="5" t="n"/>
      <c r="C1299" s="17" t="n"/>
      <c r="D1299" s="5" t="n"/>
      <c r="E1299" s="5" t="n"/>
      <c r="F1299" s="6">
        <f>IF(B1299&amp;""="","",IFERROR(INDEX('الحجوزات'!$C$6:$C$1005,MATCH(B1299&amp;"",'الحجوزات'!$A$6:$A$1005,0))&amp;"",""))</f>
        <v/>
      </c>
      <c r="G1299" s="6">
        <f>IF(B1299&amp;""="","",IF(ISNA(MATCH(B1299&amp;"",'الحجوزات'!$A$6:$A$1005,0)),"رقم غير موجود",IF(NOT(ISNUMBER(A1299)),"بدون تاريخ","")))</f>
        <v/>
      </c>
    </row>
    <row r="1300">
      <c r="A1300" s="13" t="n"/>
      <c r="B1300" s="5" t="n"/>
      <c r="C1300" s="17" t="n"/>
      <c r="D1300" s="5" t="n"/>
      <c r="E1300" s="5" t="n"/>
      <c r="F1300" s="6">
        <f>IF(B1300&amp;""="","",IFERROR(INDEX('الحجوزات'!$C$6:$C$1005,MATCH(B1300&amp;"",'الحجوزات'!$A$6:$A$1005,0))&amp;"",""))</f>
        <v/>
      </c>
      <c r="G1300" s="6">
        <f>IF(B1300&amp;""="","",IF(ISNA(MATCH(B1300&amp;"",'الحجوزات'!$A$6:$A$1005,0)),"رقم غير موجود",IF(NOT(ISNUMBER(A1300)),"بدون تاريخ","")))</f>
        <v/>
      </c>
    </row>
    <row r="1301">
      <c r="A1301" s="13" t="n"/>
      <c r="B1301" s="5" t="n"/>
      <c r="C1301" s="17" t="n"/>
      <c r="D1301" s="5" t="n"/>
      <c r="E1301" s="5" t="n"/>
      <c r="F1301" s="6">
        <f>IF(B1301&amp;""="","",IFERROR(INDEX('الحجوزات'!$C$6:$C$1005,MATCH(B1301&amp;"",'الحجوزات'!$A$6:$A$1005,0))&amp;"",""))</f>
        <v/>
      </c>
      <c r="G1301" s="6">
        <f>IF(B1301&amp;""="","",IF(ISNA(MATCH(B1301&amp;"",'الحجوزات'!$A$6:$A$1005,0)),"رقم غير موجود",IF(NOT(ISNUMBER(A1301)),"بدون تاريخ","")))</f>
        <v/>
      </c>
    </row>
    <row r="1302">
      <c r="A1302" s="13" t="n"/>
      <c r="B1302" s="5" t="n"/>
      <c r="C1302" s="17" t="n"/>
      <c r="D1302" s="5" t="n"/>
      <c r="E1302" s="5" t="n"/>
      <c r="F1302" s="6">
        <f>IF(B1302&amp;""="","",IFERROR(INDEX('الحجوزات'!$C$6:$C$1005,MATCH(B1302&amp;"",'الحجوزات'!$A$6:$A$1005,0))&amp;"",""))</f>
        <v/>
      </c>
      <c r="G1302" s="6">
        <f>IF(B1302&amp;""="","",IF(ISNA(MATCH(B1302&amp;"",'الحجوزات'!$A$6:$A$1005,0)),"رقم غير موجود",IF(NOT(ISNUMBER(A1302)),"بدون تاريخ","")))</f>
        <v/>
      </c>
    </row>
    <row r="1303">
      <c r="A1303" s="13" t="n"/>
      <c r="B1303" s="5" t="n"/>
      <c r="C1303" s="17" t="n"/>
      <c r="D1303" s="5" t="n"/>
      <c r="E1303" s="5" t="n"/>
      <c r="F1303" s="6">
        <f>IF(B1303&amp;""="","",IFERROR(INDEX('الحجوزات'!$C$6:$C$1005,MATCH(B1303&amp;"",'الحجوزات'!$A$6:$A$1005,0))&amp;"",""))</f>
        <v/>
      </c>
      <c r="G1303" s="6">
        <f>IF(B1303&amp;""="","",IF(ISNA(MATCH(B1303&amp;"",'الحجوزات'!$A$6:$A$1005,0)),"رقم غير موجود",IF(NOT(ISNUMBER(A1303)),"بدون تاريخ","")))</f>
        <v/>
      </c>
    </row>
    <row r="1304">
      <c r="A1304" s="13" t="n"/>
      <c r="B1304" s="5" t="n"/>
      <c r="C1304" s="17" t="n"/>
      <c r="D1304" s="5" t="n"/>
      <c r="E1304" s="5" t="n"/>
      <c r="F1304" s="6">
        <f>IF(B1304&amp;""="","",IFERROR(INDEX('الحجوزات'!$C$6:$C$1005,MATCH(B1304&amp;"",'الحجوزات'!$A$6:$A$1005,0))&amp;"",""))</f>
        <v/>
      </c>
      <c r="G1304" s="6">
        <f>IF(B1304&amp;""="","",IF(ISNA(MATCH(B1304&amp;"",'الحجوزات'!$A$6:$A$1005,0)),"رقم غير موجود",IF(NOT(ISNUMBER(A1304)),"بدون تاريخ","")))</f>
        <v/>
      </c>
    </row>
    <row r="1305">
      <c r="A1305" s="13" t="n"/>
      <c r="B1305" s="5" t="n"/>
      <c r="C1305" s="17" t="n"/>
      <c r="D1305" s="5" t="n"/>
      <c r="E1305" s="5" t="n"/>
      <c r="F1305" s="6">
        <f>IF(B1305&amp;""="","",IFERROR(INDEX('الحجوزات'!$C$6:$C$1005,MATCH(B1305&amp;"",'الحجوزات'!$A$6:$A$1005,0))&amp;"",""))</f>
        <v/>
      </c>
      <c r="G1305" s="6">
        <f>IF(B1305&amp;""="","",IF(ISNA(MATCH(B1305&amp;"",'الحجوزات'!$A$6:$A$1005,0)),"رقم غير موجود",IF(NOT(ISNUMBER(A1305)),"بدون تاريخ","")))</f>
        <v/>
      </c>
    </row>
    <row r="1306">
      <c r="A1306" s="13" t="n"/>
      <c r="B1306" s="5" t="n"/>
      <c r="C1306" s="17" t="n"/>
      <c r="D1306" s="5" t="n"/>
      <c r="E1306" s="5" t="n"/>
      <c r="F1306" s="6">
        <f>IF(B1306&amp;""="","",IFERROR(INDEX('الحجوزات'!$C$6:$C$1005,MATCH(B1306&amp;"",'الحجوزات'!$A$6:$A$1005,0))&amp;"",""))</f>
        <v/>
      </c>
      <c r="G1306" s="6">
        <f>IF(B1306&amp;""="","",IF(ISNA(MATCH(B1306&amp;"",'الحجوزات'!$A$6:$A$1005,0)),"رقم غير موجود",IF(NOT(ISNUMBER(A1306)),"بدون تاريخ","")))</f>
        <v/>
      </c>
    </row>
    <row r="1307">
      <c r="A1307" s="13" t="n"/>
      <c r="B1307" s="5" t="n"/>
      <c r="C1307" s="17" t="n"/>
      <c r="D1307" s="5" t="n"/>
      <c r="E1307" s="5" t="n"/>
      <c r="F1307" s="6">
        <f>IF(B1307&amp;""="","",IFERROR(INDEX('الحجوزات'!$C$6:$C$1005,MATCH(B1307&amp;"",'الحجوزات'!$A$6:$A$1005,0))&amp;"",""))</f>
        <v/>
      </c>
      <c r="G1307" s="6">
        <f>IF(B1307&amp;""="","",IF(ISNA(MATCH(B1307&amp;"",'الحجوزات'!$A$6:$A$1005,0)),"رقم غير موجود",IF(NOT(ISNUMBER(A1307)),"بدون تاريخ","")))</f>
        <v/>
      </c>
    </row>
    <row r="1308">
      <c r="A1308" s="13" t="n"/>
      <c r="B1308" s="5" t="n"/>
      <c r="C1308" s="17" t="n"/>
      <c r="D1308" s="5" t="n"/>
      <c r="E1308" s="5" t="n"/>
      <c r="F1308" s="6">
        <f>IF(B1308&amp;""="","",IFERROR(INDEX('الحجوزات'!$C$6:$C$1005,MATCH(B1308&amp;"",'الحجوزات'!$A$6:$A$1005,0))&amp;"",""))</f>
        <v/>
      </c>
      <c r="G1308" s="6">
        <f>IF(B1308&amp;""="","",IF(ISNA(MATCH(B1308&amp;"",'الحجوزات'!$A$6:$A$1005,0)),"رقم غير موجود",IF(NOT(ISNUMBER(A1308)),"بدون تاريخ","")))</f>
        <v/>
      </c>
    </row>
    <row r="1309">
      <c r="A1309" s="13" t="n"/>
      <c r="B1309" s="5" t="n"/>
      <c r="C1309" s="17" t="n"/>
      <c r="D1309" s="5" t="n"/>
      <c r="E1309" s="5" t="n"/>
      <c r="F1309" s="6">
        <f>IF(B1309&amp;""="","",IFERROR(INDEX('الحجوزات'!$C$6:$C$1005,MATCH(B1309&amp;"",'الحجوزات'!$A$6:$A$1005,0))&amp;"",""))</f>
        <v/>
      </c>
      <c r="G1309" s="6">
        <f>IF(B1309&amp;""="","",IF(ISNA(MATCH(B1309&amp;"",'الحجوزات'!$A$6:$A$1005,0)),"رقم غير موجود",IF(NOT(ISNUMBER(A1309)),"بدون تاريخ","")))</f>
        <v/>
      </c>
    </row>
    <row r="1310">
      <c r="A1310" s="13" t="n"/>
      <c r="B1310" s="5" t="n"/>
      <c r="C1310" s="17" t="n"/>
      <c r="D1310" s="5" t="n"/>
      <c r="E1310" s="5" t="n"/>
      <c r="F1310" s="6">
        <f>IF(B1310&amp;""="","",IFERROR(INDEX('الحجوزات'!$C$6:$C$1005,MATCH(B1310&amp;"",'الحجوزات'!$A$6:$A$1005,0))&amp;"",""))</f>
        <v/>
      </c>
      <c r="G1310" s="6">
        <f>IF(B1310&amp;""="","",IF(ISNA(MATCH(B1310&amp;"",'الحجوزات'!$A$6:$A$1005,0)),"رقم غير موجود",IF(NOT(ISNUMBER(A1310)),"بدون تاريخ","")))</f>
        <v/>
      </c>
    </row>
    <row r="1311">
      <c r="A1311" s="13" t="n"/>
      <c r="B1311" s="5" t="n"/>
      <c r="C1311" s="17" t="n"/>
      <c r="D1311" s="5" t="n"/>
      <c r="E1311" s="5" t="n"/>
      <c r="F1311" s="6">
        <f>IF(B1311&amp;""="","",IFERROR(INDEX('الحجوزات'!$C$6:$C$1005,MATCH(B1311&amp;"",'الحجوزات'!$A$6:$A$1005,0))&amp;"",""))</f>
        <v/>
      </c>
      <c r="G1311" s="6">
        <f>IF(B1311&amp;""="","",IF(ISNA(MATCH(B1311&amp;"",'الحجوزات'!$A$6:$A$1005,0)),"رقم غير موجود",IF(NOT(ISNUMBER(A1311)),"بدون تاريخ","")))</f>
        <v/>
      </c>
    </row>
    <row r="1312">
      <c r="A1312" s="13" t="n"/>
      <c r="B1312" s="5" t="n"/>
      <c r="C1312" s="17" t="n"/>
      <c r="D1312" s="5" t="n"/>
      <c r="E1312" s="5" t="n"/>
      <c r="F1312" s="6">
        <f>IF(B1312&amp;""="","",IFERROR(INDEX('الحجوزات'!$C$6:$C$1005,MATCH(B1312&amp;"",'الحجوزات'!$A$6:$A$1005,0))&amp;"",""))</f>
        <v/>
      </c>
      <c r="G1312" s="6">
        <f>IF(B1312&amp;""="","",IF(ISNA(MATCH(B1312&amp;"",'الحجوزات'!$A$6:$A$1005,0)),"رقم غير موجود",IF(NOT(ISNUMBER(A1312)),"بدون تاريخ","")))</f>
        <v/>
      </c>
    </row>
    <row r="1313">
      <c r="A1313" s="13" t="n"/>
      <c r="B1313" s="5" t="n"/>
      <c r="C1313" s="17" t="n"/>
      <c r="D1313" s="5" t="n"/>
      <c r="E1313" s="5" t="n"/>
      <c r="F1313" s="6">
        <f>IF(B1313&amp;""="","",IFERROR(INDEX('الحجوزات'!$C$6:$C$1005,MATCH(B1313&amp;"",'الحجوزات'!$A$6:$A$1005,0))&amp;"",""))</f>
        <v/>
      </c>
      <c r="G1313" s="6">
        <f>IF(B1313&amp;""="","",IF(ISNA(MATCH(B1313&amp;"",'الحجوزات'!$A$6:$A$1005,0)),"رقم غير موجود",IF(NOT(ISNUMBER(A1313)),"بدون تاريخ","")))</f>
        <v/>
      </c>
    </row>
    <row r="1314">
      <c r="A1314" s="13" t="n"/>
      <c r="B1314" s="5" t="n"/>
      <c r="C1314" s="17" t="n"/>
      <c r="D1314" s="5" t="n"/>
      <c r="E1314" s="5" t="n"/>
      <c r="F1314" s="6">
        <f>IF(B1314&amp;""="","",IFERROR(INDEX('الحجوزات'!$C$6:$C$1005,MATCH(B1314&amp;"",'الحجوزات'!$A$6:$A$1005,0))&amp;"",""))</f>
        <v/>
      </c>
      <c r="G1314" s="6">
        <f>IF(B1314&amp;""="","",IF(ISNA(MATCH(B1314&amp;"",'الحجوزات'!$A$6:$A$1005,0)),"رقم غير موجود",IF(NOT(ISNUMBER(A1314)),"بدون تاريخ","")))</f>
        <v/>
      </c>
    </row>
    <row r="1315">
      <c r="A1315" s="13" t="n"/>
      <c r="B1315" s="5" t="n"/>
      <c r="C1315" s="17" t="n"/>
      <c r="D1315" s="5" t="n"/>
      <c r="E1315" s="5" t="n"/>
      <c r="F1315" s="6">
        <f>IF(B1315&amp;""="","",IFERROR(INDEX('الحجوزات'!$C$6:$C$1005,MATCH(B1315&amp;"",'الحجوزات'!$A$6:$A$1005,0))&amp;"",""))</f>
        <v/>
      </c>
      <c r="G1315" s="6">
        <f>IF(B1315&amp;""="","",IF(ISNA(MATCH(B1315&amp;"",'الحجوزات'!$A$6:$A$1005,0)),"رقم غير موجود",IF(NOT(ISNUMBER(A1315)),"بدون تاريخ","")))</f>
        <v/>
      </c>
    </row>
    <row r="1316">
      <c r="A1316" s="13" t="n"/>
      <c r="B1316" s="5" t="n"/>
      <c r="C1316" s="17" t="n"/>
      <c r="D1316" s="5" t="n"/>
      <c r="E1316" s="5" t="n"/>
      <c r="F1316" s="6">
        <f>IF(B1316&amp;""="","",IFERROR(INDEX('الحجوزات'!$C$6:$C$1005,MATCH(B1316&amp;"",'الحجوزات'!$A$6:$A$1005,0))&amp;"",""))</f>
        <v/>
      </c>
      <c r="G1316" s="6">
        <f>IF(B1316&amp;""="","",IF(ISNA(MATCH(B1316&amp;"",'الحجوزات'!$A$6:$A$1005,0)),"رقم غير موجود",IF(NOT(ISNUMBER(A1316)),"بدون تاريخ","")))</f>
        <v/>
      </c>
    </row>
    <row r="1317">
      <c r="A1317" s="13" t="n"/>
      <c r="B1317" s="5" t="n"/>
      <c r="C1317" s="17" t="n"/>
      <c r="D1317" s="5" t="n"/>
      <c r="E1317" s="5" t="n"/>
      <c r="F1317" s="6">
        <f>IF(B1317&amp;""="","",IFERROR(INDEX('الحجوزات'!$C$6:$C$1005,MATCH(B1317&amp;"",'الحجوزات'!$A$6:$A$1005,0))&amp;"",""))</f>
        <v/>
      </c>
      <c r="G1317" s="6">
        <f>IF(B1317&amp;""="","",IF(ISNA(MATCH(B1317&amp;"",'الحجوزات'!$A$6:$A$1005,0)),"رقم غير موجود",IF(NOT(ISNUMBER(A1317)),"بدون تاريخ","")))</f>
        <v/>
      </c>
    </row>
    <row r="1318">
      <c r="A1318" s="13" t="n"/>
      <c r="B1318" s="5" t="n"/>
      <c r="C1318" s="17" t="n"/>
      <c r="D1318" s="5" t="n"/>
      <c r="E1318" s="5" t="n"/>
      <c r="F1318" s="6">
        <f>IF(B1318&amp;""="","",IFERROR(INDEX('الحجوزات'!$C$6:$C$1005,MATCH(B1318&amp;"",'الحجوزات'!$A$6:$A$1005,0))&amp;"",""))</f>
        <v/>
      </c>
      <c r="G1318" s="6">
        <f>IF(B1318&amp;""="","",IF(ISNA(MATCH(B1318&amp;"",'الحجوزات'!$A$6:$A$1005,0)),"رقم غير موجود",IF(NOT(ISNUMBER(A1318)),"بدون تاريخ","")))</f>
        <v/>
      </c>
    </row>
    <row r="1319">
      <c r="A1319" s="13" t="n"/>
      <c r="B1319" s="5" t="n"/>
      <c r="C1319" s="17" t="n"/>
      <c r="D1319" s="5" t="n"/>
      <c r="E1319" s="5" t="n"/>
      <c r="F1319" s="6">
        <f>IF(B1319&amp;""="","",IFERROR(INDEX('الحجوزات'!$C$6:$C$1005,MATCH(B1319&amp;"",'الحجوزات'!$A$6:$A$1005,0))&amp;"",""))</f>
        <v/>
      </c>
      <c r="G1319" s="6">
        <f>IF(B1319&amp;""="","",IF(ISNA(MATCH(B1319&amp;"",'الحجوزات'!$A$6:$A$1005,0)),"رقم غير موجود",IF(NOT(ISNUMBER(A1319)),"بدون تاريخ","")))</f>
        <v/>
      </c>
    </row>
    <row r="1320">
      <c r="A1320" s="13" t="n"/>
      <c r="B1320" s="5" t="n"/>
      <c r="C1320" s="17" t="n"/>
      <c r="D1320" s="5" t="n"/>
      <c r="E1320" s="5" t="n"/>
      <c r="F1320" s="6">
        <f>IF(B1320&amp;""="","",IFERROR(INDEX('الحجوزات'!$C$6:$C$1005,MATCH(B1320&amp;"",'الحجوزات'!$A$6:$A$1005,0))&amp;"",""))</f>
        <v/>
      </c>
      <c r="G1320" s="6">
        <f>IF(B1320&amp;""="","",IF(ISNA(MATCH(B1320&amp;"",'الحجوزات'!$A$6:$A$1005,0)),"رقم غير موجود",IF(NOT(ISNUMBER(A1320)),"بدون تاريخ","")))</f>
        <v/>
      </c>
    </row>
    <row r="1321">
      <c r="A1321" s="13" t="n"/>
      <c r="B1321" s="5" t="n"/>
      <c r="C1321" s="17" t="n"/>
      <c r="D1321" s="5" t="n"/>
      <c r="E1321" s="5" t="n"/>
      <c r="F1321" s="6">
        <f>IF(B1321&amp;""="","",IFERROR(INDEX('الحجوزات'!$C$6:$C$1005,MATCH(B1321&amp;"",'الحجوزات'!$A$6:$A$1005,0))&amp;"",""))</f>
        <v/>
      </c>
      <c r="G1321" s="6">
        <f>IF(B1321&amp;""="","",IF(ISNA(MATCH(B1321&amp;"",'الحجوزات'!$A$6:$A$1005,0)),"رقم غير موجود",IF(NOT(ISNUMBER(A1321)),"بدون تاريخ","")))</f>
        <v/>
      </c>
    </row>
    <row r="1322">
      <c r="A1322" s="13" t="n"/>
      <c r="B1322" s="5" t="n"/>
      <c r="C1322" s="17" t="n"/>
      <c r="D1322" s="5" t="n"/>
      <c r="E1322" s="5" t="n"/>
      <c r="F1322" s="6">
        <f>IF(B1322&amp;""="","",IFERROR(INDEX('الحجوزات'!$C$6:$C$1005,MATCH(B1322&amp;"",'الحجوزات'!$A$6:$A$1005,0))&amp;"",""))</f>
        <v/>
      </c>
      <c r="G1322" s="6">
        <f>IF(B1322&amp;""="","",IF(ISNA(MATCH(B1322&amp;"",'الحجوزات'!$A$6:$A$1005,0)),"رقم غير موجود",IF(NOT(ISNUMBER(A1322)),"بدون تاريخ","")))</f>
        <v/>
      </c>
    </row>
    <row r="1323">
      <c r="A1323" s="13" t="n"/>
      <c r="B1323" s="5" t="n"/>
      <c r="C1323" s="17" t="n"/>
      <c r="D1323" s="5" t="n"/>
      <c r="E1323" s="5" t="n"/>
      <c r="F1323" s="6">
        <f>IF(B1323&amp;""="","",IFERROR(INDEX('الحجوزات'!$C$6:$C$1005,MATCH(B1323&amp;"",'الحجوزات'!$A$6:$A$1005,0))&amp;"",""))</f>
        <v/>
      </c>
      <c r="G1323" s="6">
        <f>IF(B1323&amp;""="","",IF(ISNA(MATCH(B1323&amp;"",'الحجوزات'!$A$6:$A$1005,0)),"رقم غير موجود",IF(NOT(ISNUMBER(A1323)),"بدون تاريخ","")))</f>
        <v/>
      </c>
    </row>
    <row r="1324">
      <c r="A1324" s="13" t="n"/>
      <c r="B1324" s="5" t="n"/>
      <c r="C1324" s="17" t="n"/>
      <c r="D1324" s="5" t="n"/>
      <c r="E1324" s="5" t="n"/>
      <c r="F1324" s="6">
        <f>IF(B1324&amp;""="","",IFERROR(INDEX('الحجوزات'!$C$6:$C$1005,MATCH(B1324&amp;"",'الحجوزات'!$A$6:$A$1005,0))&amp;"",""))</f>
        <v/>
      </c>
      <c r="G1324" s="6">
        <f>IF(B1324&amp;""="","",IF(ISNA(MATCH(B1324&amp;"",'الحجوزات'!$A$6:$A$1005,0)),"رقم غير موجود",IF(NOT(ISNUMBER(A1324)),"بدون تاريخ","")))</f>
        <v/>
      </c>
    </row>
    <row r="1325">
      <c r="A1325" s="13" t="n"/>
      <c r="B1325" s="5" t="n"/>
      <c r="C1325" s="17" t="n"/>
      <c r="D1325" s="5" t="n"/>
      <c r="E1325" s="5" t="n"/>
      <c r="F1325" s="6">
        <f>IF(B1325&amp;""="","",IFERROR(INDEX('الحجوزات'!$C$6:$C$1005,MATCH(B1325&amp;"",'الحجوزات'!$A$6:$A$1005,0))&amp;"",""))</f>
        <v/>
      </c>
      <c r="G1325" s="6">
        <f>IF(B1325&amp;""="","",IF(ISNA(MATCH(B1325&amp;"",'الحجوزات'!$A$6:$A$1005,0)),"رقم غير موجود",IF(NOT(ISNUMBER(A1325)),"بدون تاريخ","")))</f>
        <v/>
      </c>
    </row>
    <row r="1326">
      <c r="A1326" s="13" t="n"/>
      <c r="B1326" s="5" t="n"/>
      <c r="C1326" s="17" t="n"/>
      <c r="D1326" s="5" t="n"/>
      <c r="E1326" s="5" t="n"/>
      <c r="F1326" s="6">
        <f>IF(B1326&amp;""="","",IFERROR(INDEX('الحجوزات'!$C$6:$C$1005,MATCH(B1326&amp;"",'الحجوزات'!$A$6:$A$1005,0))&amp;"",""))</f>
        <v/>
      </c>
      <c r="G1326" s="6">
        <f>IF(B1326&amp;""="","",IF(ISNA(MATCH(B1326&amp;"",'الحجوزات'!$A$6:$A$1005,0)),"رقم غير موجود",IF(NOT(ISNUMBER(A1326)),"بدون تاريخ","")))</f>
        <v/>
      </c>
    </row>
    <row r="1327">
      <c r="A1327" s="13" t="n"/>
      <c r="B1327" s="5" t="n"/>
      <c r="C1327" s="17" t="n"/>
      <c r="D1327" s="5" t="n"/>
      <c r="E1327" s="5" t="n"/>
      <c r="F1327" s="6">
        <f>IF(B1327&amp;""="","",IFERROR(INDEX('الحجوزات'!$C$6:$C$1005,MATCH(B1327&amp;"",'الحجوزات'!$A$6:$A$1005,0))&amp;"",""))</f>
        <v/>
      </c>
      <c r="G1327" s="6">
        <f>IF(B1327&amp;""="","",IF(ISNA(MATCH(B1327&amp;"",'الحجوزات'!$A$6:$A$1005,0)),"رقم غير موجود",IF(NOT(ISNUMBER(A1327)),"بدون تاريخ","")))</f>
        <v/>
      </c>
    </row>
    <row r="1328">
      <c r="A1328" s="13" t="n"/>
      <c r="B1328" s="5" t="n"/>
      <c r="C1328" s="17" t="n"/>
      <c r="D1328" s="5" t="n"/>
      <c r="E1328" s="5" t="n"/>
      <c r="F1328" s="6">
        <f>IF(B1328&amp;""="","",IFERROR(INDEX('الحجوزات'!$C$6:$C$1005,MATCH(B1328&amp;"",'الحجوزات'!$A$6:$A$1005,0))&amp;"",""))</f>
        <v/>
      </c>
      <c r="G1328" s="6">
        <f>IF(B1328&amp;""="","",IF(ISNA(MATCH(B1328&amp;"",'الحجوزات'!$A$6:$A$1005,0)),"رقم غير موجود",IF(NOT(ISNUMBER(A1328)),"بدون تاريخ","")))</f>
        <v/>
      </c>
    </row>
    <row r="1329">
      <c r="A1329" s="13" t="n"/>
      <c r="B1329" s="5" t="n"/>
      <c r="C1329" s="17" t="n"/>
      <c r="D1329" s="5" t="n"/>
      <c r="E1329" s="5" t="n"/>
      <c r="F1329" s="6">
        <f>IF(B1329&amp;""="","",IFERROR(INDEX('الحجوزات'!$C$6:$C$1005,MATCH(B1329&amp;"",'الحجوزات'!$A$6:$A$1005,0))&amp;"",""))</f>
        <v/>
      </c>
      <c r="G1329" s="6">
        <f>IF(B1329&amp;""="","",IF(ISNA(MATCH(B1329&amp;"",'الحجوزات'!$A$6:$A$1005,0)),"رقم غير موجود",IF(NOT(ISNUMBER(A1329)),"بدون تاريخ","")))</f>
        <v/>
      </c>
    </row>
    <row r="1330">
      <c r="A1330" s="13" t="n"/>
      <c r="B1330" s="5" t="n"/>
      <c r="C1330" s="17" t="n"/>
      <c r="D1330" s="5" t="n"/>
      <c r="E1330" s="5" t="n"/>
      <c r="F1330" s="6">
        <f>IF(B1330&amp;""="","",IFERROR(INDEX('الحجوزات'!$C$6:$C$1005,MATCH(B1330&amp;"",'الحجوزات'!$A$6:$A$1005,0))&amp;"",""))</f>
        <v/>
      </c>
      <c r="G1330" s="6">
        <f>IF(B1330&amp;""="","",IF(ISNA(MATCH(B1330&amp;"",'الحجوزات'!$A$6:$A$1005,0)),"رقم غير موجود",IF(NOT(ISNUMBER(A1330)),"بدون تاريخ","")))</f>
        <v/>
      </c>
    </row>
    <row r="1331">
      <c r="A1331" s="13" t="n"/>
      <c r="B1331" s="5" t="n"/>
      <c r="C1331" s="17" t="n"/>
      <c r="D1331" s="5" t="n"/>
      <c r="E1331" s="5" t="n"/>
      <c r="F1331" s="6">
        <f>IF(B1331&amp;""="","",IFERROR(INDEX('الحجوزات'!$C$6:$C$1005,MATCH(B1331&amp;"",'الحجوزات'!$A$6:$A$1005,0))&amp;"",""))</f>
        <v/>
      </c>
      <c r="G1331" s="6">
        <f>IF(B1331&amp;""="","",IF(ISNA(MATCH(B1331&amp;"",'الحجوزات'!$A$6:$A$1005,0)),"رقم غير موجود",IF(NOT(ISNUMBER(A1331)),"بدون تاريخ","")))</f>
        <v/>
      </c>
    </row>
    <row r="1332">
      <c r="A1332" s="13" t="n"/>
      <c r="B1332" s="5" t="n"/>
      <c r="C1332" s="17" t="n"/>
      <c r="D1332" s="5" t="n"/>
      <c r="E1332" s="5" t="n"/>
      <c r="F1332" s="6">
        <f>IF(B1332&amp;""="","",IFERROR(INDEX('الحجوزات'!$C$6:$C$1005,MATCH(B1332&amp;"",'الحجوزات'!$A$6:$A$1005,0))&amp;"",""))</f>
        <v/>
      </c>
      <c r="G1332" s="6">
        <f>IF(B1332&amp;""="","",IF(ISNA(MATCH(B1332&amp;"",'الحجوزات'!$A$6:$A$1005,0)),"رقم غير موجود",IF(NOT(ISNUMBER(A1332)),"بدون تاريخ","")))</f>
        <v/>
      </c>
    </row>
    <row r="1333">
      <c r="A1333" s="13" t="n"/>
      <c r="B1333" s="5" t="n"/>
      <c r="C1333" s="17" t="n"/>
      <c r="D1333" s="5" t="n"/>
      <c r="E1333" s="5" t="n"/>
      <c r="F1333" s="6">
        <f>IF(B1333&amp;""="","",IFERROR(INDEX('الحجوزات'!$C$6:$C$1005,MATCH(B1333&amp;"",'الحجوزات'!$A$6:$A$1005,0))&amp;"",""))</f>
        <v/>
      </c>
      <c r="G1333" s="6">
        <f>IF(B1333&amp;""="","",IF(ISNA(MATCH(B1333&amp;"",'الحجوزات'!$A$6:$A$1005,0)),"رقم غير موجود",IF(NOT(ISNUMBER(A1333)),"بدون تاريخ","")))</f>
        <v/>
      </c>
    </row>
    <row r="1334">
      <c r="A1334" s="13" t="n"/>
      <c r="B1334" s="5" t="n"/>
      <c r="C1334" s="17" t="n"/>
      <c r="D1334" s="5" t="n"/>
      <c r="E1334" s="5" t="n"/>
      <c r="F1334" s="6">
        <f>IF(B1334&amp;""="","",IFERROR(INDEX('الحجوزات'!$C$6:$C$1005,MATCH(B1334&amp;"",'الحجوزات'!$A$6:$A$1005,0))&amp;"",""))</f>
        <v/>
      </c>
      <c r="G1334" s="6">
        <f>IF(B1334&amp;""="","",IF(ISNA(MATCH(B1334&amp;"",'الحجوزات'!$A$6:$A$1005,0)),"رقم غير موجود",IF(NOT(ISNUMBER(A1334)),"بدون تاريخ","")))</f>
        <v/>
      </c>
    </row>
    <row r="1335">
      <c r="A1335" s="13" t="n"/>
      <c r="B1335" s="5" t="n"/>
      <c r="C1335" s="17" t="n"/>
      <c r="D1335" s="5" t="n"/>
      <c r="E1335" s="5" t="n"/>
      <c r="F1335" s="6">
        <f>IF(B1335&amp;""="","",IFERROR(INDEX('الحجوزات'!$C$6:$C$1005,MATCH(B1335&amp;"",'الحجوزات'!$A$6:$A$1005,0))&amp;"",""))</f>
        <v/>
      </c>
      <c r="G1335" s="6">
        <f>IF(B1335&amp;""="","",IF(ISNA(MATCH(B1335&amp;"",'الحجوزات'!$A$6:$A$1005,0)),"رقم غير موجود",IF(NOT(ISNUMBER(A1335)),"بدون تاريخ","")))</f>
        <v/>
      </c>
    </row>
    <row r="1336">
      <c r="A1336" s="13" t="n"/>
      <c r="B1336" s="5" t="n"/>
      <c r="C1336" s="17" t="n"/>
      <c r="D1336" s="5" t="n"/>
      <c r="E1336" s="5" t="n"/>
      <c r="F1336" s="6">
        <f>IF(B1336&amp;""="","",IFERROR(INDEX('الحجوزات'!$C$6:$C$1005,MATCH(B1336&amp;"",'الحجوزات'!$A$6:$A$1005,0))&amp;"",""))</f>
        <v/>
      </c>
      <c r="G1336" s="6">
        <f>IF(B1336&amp;""="","",IF(ISNA(MATCH(B1336&amp;"",'الحجوزات'!$A$6:$A$1005,0)),"رقم غير موجود",IF(NOT(ISNUMBER(A1336)),"بدون تاريخ","")))</f>
        <v/>
      </c>
    </row>
    <row r="1337">
      <c r="A1337" s="13" t="n"/>
      <c r="B1337" s="5" t="n"/>
      <c r="C1337" s="17" t="n"/>
      <c r="D1337" s="5" t="n"/>
      <c r="E1337" s="5" t="n"/>
      <c r="F1337" s="6">
        <f>IF(B1337&amp;""="","",IFERROR(INDEX('الحجوزات'!$C$6:$C$1005,MATCH(B1337&amp;"",'الحجوزات'!$A$6:$A$1005,0))&amp;"",""))</f>
        <v/>
      </c>
      <c r="G1337" s="6">
        <f>IF(B1337&amp;""="","",IF(ISNA(MATCH(B1337&amp;"",'الحجوزات'!$A$6:$A$1005,0)),"رقم غير موجود",IF(NOT(ISNUMBER(A1337)),"بدون تاريخ","")))</f>
        <v/>
      </c>
    </row>
    <row r="1338">
      <c r="A1338" s="13" t="n"/>
      <c r="B1338" s="5" t="n"/>
      <c r="C1338" s="17" t="n"/>
      <c r="D1338" s="5" t="n"/>
      <c r="E1338" s="5" t="n"/>
      <c r="F1338" s="6">
        <f>IF(B1338&amp;""="","",IFERROR(INDEX('الحجوزات'!$C$6:$C$1005,MATCH(B1338&amp;"",'الحجوزات'!$A$6:$A$1005,0))&amp;"",""))</f>
        <v/>
      </c>
      <c r="G1338" s="6">
        <f>IF(B1338&amp;""="","",IF(ISNA(MATCH(B1338&amp;"",'الحجوزات'!$A$6:$A$1005,0)),"رقم غير موجود",IF(NOT(ISNUMBER(A1338)),"بدون تاريخ","")))</f>
        <v/>
      </c>
    </row>
    <row r="1339">
      <c r="A1339" s="13" t="n"/>
      <c r="B1339" s="5" t="n"/>
      <c r="C1339" s="17" t="n"/>
      <c r="D1339" s="5" t="n"/>
      <c r="E1339" s="5" t="n"/>
      <c r="F1339" s="6">
        <f>IF(B1339&amp;""="","",IFERROR(INDEX('الحجوزات'!$C$6:$C$1005,MATCH(B1339&amp;"",'الحجوزات'!$A$6:$A$1005,0))&amp;"",""))</f>
        <v/>
      </c>
      <c r="G1339" s="6">
        <f>IF(B1339&amp;""="","",IF(ISNA(MATCH(B1339&amp;"",'الحجوزات'!$A$6:$A$1005,0)),"رقم غير موجود",IF(NOT(ISNUMBER(A1339)),"بدون تاريخ","")))</f>
        <v/>
      </c>
    </row>
    <row r="1340">
      <c r="A1340" s="13" t="n"/>
      <c r="B1340" s="5" t="n"/>
      <c r="C1340" s="17" t="n"/>
      <c r="D1340" s="5" t="n"/>
      <c r="E1340" s="5" t="n"/>
      <c r="F1340" s="6">
        <f>IF(B1340&amp;""="","",IFERROR(INDEX('الحجوزات'!$C$6:$C$1005,MATCH(B1340&amp;"",'الحجوزات'!$A$6:$A$1005,0))&amp;"",""))</f>
        <v/>
      </c>
      <c r="G1340" s="6">
        <f>IF(B1340&amp;""="","",IF(ISNA(MATCH(B1340&amp;"",'الحجوزات'!$A$6:$A$1005,0)),"رقم غير موجود",IF(NOT(ISNUMBER(A1340)),"بدون تاريخ","")))</f>
        <v/>
      </c>
    </row>
    <row r="1341">
      <c r="A1341" s="13" t="n"/>
      <c r="B1341" s="5" t="n"/>
      <c r="C1341" s="17" t="n"/>
      <c r="D1341" s="5" t="n"/>
      <c r="E1341" s="5" t="n"/>
      <c r="F1341" s="6">
        <f>IF(B1341&amp;""="","",IFERROR(INDEX('الحجوزات'!$C$6:$C$1005,MATCH(B1341&amp;"",'الحجوزات'!$A$6:$A$1005,0))&amp;"",""))</f>
        <v/>
      </c>
      <c r="G1341" s="6">
        <f>IF(B1341&amp;""="","",IF(ISNA(MATCH(B1341&amp;"",'الحجوزات'!$A$6:$A$1005,0)),"رقم غير موجود",IF(NOT(ISNUMBER(A1341)),"بدون تاريخ","")))</f>
        <v/>
      </c>
    </row>
    <row r="1342">
      <c r="A1342" s="13" t="n"/>
      <c r="B1342" s="5" t="n"/>
      <c r="C1342" s="17" t="n"/>
      <c r="D1342" s="5" t="n"/>
      <c r="E1342" s="5" t="n"/>
      <c r="F1342" s="6">
        <f>IF(B1342&amp;""="","",IFERROR(INDEX('الحجوزات'!$C$6:$C$1005,MATCH(B1342&amp;"",'الحجوزات'!$A$6:$A$1005,0))&amp;"",""))</f>
        <v/>
      </c>
      <c r="G1342" s="6">
        <f>IF(B1342&amp;""="","",IF(ISNA(MATCH(B1342&amp;"",'الحجوزات'!$A$6:$A$1005,0)),"رقم غير موجود",IF(NOT(ISNUMBER(A1342)),"بدون تاريخ","")))</f>
        <v/>
      </c>
    </row>
    <row r="1343">
      <c r="A1343" s="13" t="n"/>
      <c r="B1343" s="5" t="n"/>
      <c r="C1343" s="17" t="n"/>
      <c r="D1343" s="5" t="n"/>
      <c r="E1343" s="5" t="n"/>
      <c r="F1343" s="6">
        <f>IF(B1343&amp;""="","",IFERROR(INDEX('الحجوزات'!$C$6:$C$1005,MATCH(B1343&amp;"",'الحجوزات'!$A$6:$A$1005,0))&amp;"",""))</f>
        <v/>
      </c>
      <c r="G1343" s="6">
        <f>IF(B1343&amp;""="","",IF(ISNA(MATCH(B1343&amp;"",'الحجوزات'!$A$6:$A$1005,0)),"رقم غير موجود",IF(NOT(ISNUMBER(A1343)),"بدون تاريخ","")))</f>
        <v/>
      </c>
    </row>
    <row r="1344">
      <c r="A1344" s="13" t="n"/>
      <c r="B1344" s="5" t="n"/>
      <c r="C1344" s="17" t="n"/>
      <c r="D1344" s="5" t="n"/>
      <c r="E1344" s="5" t="n"/>
      <c r="F1344" s="6">
        <f>IF(B1344&amp;""="","",IFERROR(INDEX('الحجوزات'!$C$6:$C$1005,MATCH(B1344&amp;"",'الحجوزات'!$A$6:$A$1005,0))&amp;"",""))</f>
        <v/>
      </c>
      <c r="G1344" s="6">
        <f>IF(B1344&amp;""="","",IF(ISNA(MATCH(B1344&amp;"",'الحجوزات'!$A$6:$A$1005,0)),"رقم غير موجود",IF(NOT(ISNUMBER(A1344)),"بدون تاريخ","")))</f>
        <v/>
      </c>
    </row>
    <row r="1345">
      <c r="A1345" s="13" t="n"/>
      <c r="B1345" s="5" t="n"/>
      <c r="C1345" s="17" t="n"/>
      <c r="D1345" s="5" t="n"/>
      <c r="E1345" s="5" t="n"/>
      <c r="F1345" s="6">
        <f>IF(B1345&amp;""="","",IFERROR(INDEX('الحجوزات'!$C$6:$C$1005,MATCH(B1345&amp;"",'الحجوزات'!$A$6:$A$1005,0))&amp;"",""))</f>
        <v/>
      </c>
      <c r="G1345" s="6">
        <f>IF(B1345&amp;""="","",IF(ISNA(MATCH(B1345&amp;"",'الحجوزات'!$A$6:$A$1005,0)),"رقم غير موجود",IF(NOT(ISNUMBER(A1345)),"بدون تاريخ","")))</f>
        <v/>
      </c>
    </row>
    <row r="1346">
      <c r="A1346" s="13" t="n"/>
      <c r="B1346" s="5" t="n"/>
      <c r="C1346" s="17" t="n"/>
      <c r="D1346" s="5" t="n"/>
      <c r="E1346" s="5" t="n"/>
      <c r="F1346" s="6">
        <f>IF(B1346&amp;""="","",IFERROR(INDEX('الحجوزات'!$C$6:$C$1005,MATCH(B1346&amp;"",'الحجوزات'!$A$6:$A$1005,0))&amp;"",""))</f>
        <v/>
      </c>
      <c r="G1346" s="6">
        <f>IF(B1346&amp;""="","",IF(ISNA(MATCH(B1346&amp;"",'الحجوزات'!$A$6:$A$1005,0)),"رقم غير موجود",IF(NOT(ISNUMBER(A1346)),"بدون تاريخ","")))</f>
        <v/>
      </c>
    </row>
    <row r="1347">
      <c r="A1347" s="13" t="n"/>
      <c r="B1347" s="5" t="n"/>
      <c r="C1347" s="17" t="n"/>
      <c r="D1347" s="5" t="n"/>
      <c r="E1347" s="5" t="n"/>
      <c r="F1347" s="6">
        <f>IF(B1347&amp;""="","",IFERROR(INDEX('الحجوزات'!$C$6:$C$1005,MATCH(B1347&amp;"",'الحجوزات'!$A$6:$A$1005,0))&amp;"",""))</f>
        <v/>
      </c>
      <c r="G1347" s="6">
        <f>IF(B1347&amp;""="","",IF(ISNA(MATCH(B1347&amp;"",'الحجوزات'!$A$6:$A$1005,0)),"رقم غير موجود",IF(NOT(ISNUMBER(A1347)),"بدون تاريخ","")))</f>
        <v/>
      </c>
    </row>
    <row r="1348">
      <c r="A1348" s="13" t="n"/>
      <c r="B1348" s="5" t="n"/>
      <c r="C1348" s="17" t="n"/>
      <c r="D1348" s="5" t="n"/>
      <c r="E1348" s="5" t="n"/>
      <c r="F1348" s="6">
        <f>IF(B1348&amp;""="","",IFERROR(INDEX('الحجوزات'!$C$6:$C$1005,MATCH(B1348&amp;"",'الحجوزات'!$A$6:$A$1005,0))&amp;"",""))</f>
        <v/>
      </c>
      <c r="G1348" s="6">
        <f>IF(B1348&amp;""="","",IF(ISNA(MATCH(B1348&amp;"",'الحجوزات'!$A$6:$A$1005,0)),"رقم غير موجود",IF(NOT(ISNUMBER(A1348)),"بدون تاريخ","")))</f>
        <v/>
      </c>
    </row>
    <row r="1349">
      <c r="A1349" s="13" t="n"/>
      <c r="B1349" s="5" t="n"/>
      <c r="C1349" s="17" t="n"/>
      <c r="D1349" s="5" t="n"/>
      <c r="E1349" s="5" t="n"/>
      <c r="F1349" s="6">
        <f>IF(B1349&amp;""="","",IFERROR(INDEX('الحجوزات'!$C$6:$C$1005,MATCH(B1349&amp;"",'الحجوزات'!$A$6:$A$1005,0))&amp;"",""))</f>
        <v/>
      </c>
      <c r="G1349" s="6">
        <f>IF(B1349&amp;""="","",IF(ISNA(MATCH(B1349&amp;"",'الحجوزات'!$A$6:$A$1005,0)),"رقم غير موجود",IF(NOT(ISNUMBER(A1349)),"بدون تاريخ","")))</f>
        <v/>
      </c>
    </row>
    <row r="1350">
      <c r="A1350" s="13" t="n"/>
      <c r="B1350" s="5" t="n"/>
      <c r="C1350" s="17" t="n"/>
      <c r="D1350" s="5" t="n"/>
      <c r="E1350" s="5" t="n"/>
      <c r="F1350" s="6">
        <f>IF(B1350&amp;""="","",IFERROR(INDEX('الحجوزات'!$C$6:$C$1005,MATCH(B1350&amp;"",'الحجوزات'!$A$6:$A$1005,0))&amp;"",""))</f>
        <v/>
      </c>
      <c r="G1350" s="6">
        <f>IF(B1350&amp;""="","",IF(ISNA(MATCH(B1350&amp;"",'الحجوزات'!$A$6:$A$1005,0)),"رقم غير موجود",IF(NOT(ISNUMBER(A1350)),"بدون تاريخ","")))</f>
        <v/>
      </c>
    </row>
    <row r="1351">
      <c r="A1351" s="13" t="n"/>
      <c r="B1351" s="5" t="n"/>
      <c r="C1351" s="17" t="n"/>
      <c r="D1351" s="5" t="n"/>
      <c r="E1351" s="5" t="n"/>
      <c r="F1351" s="6">
        <f>IF(B1351&amp;""="","",IFERROR(INDEX('الحجوزات'!$C$6:$C$1005,MATCH(B1351&amp;"",'الحجوزات'!$A$6:$A$1005,0))&amp;"",""))</f>
        <v/>
      </c>
      <c r="G1351" s="6">
        <f>IF(B1351&amp;""="","",IF(ISNA(MATCH(B1351&amp;"",'الحجوزات'!$A$6:$A$1005,0)),"رقم غير موجود",IF(NOT(ISNUMBER(A1351)),"بدون تاريخ","")))</f>
        <v/>
      </c>
    </row>
    <row r="1352">
      <c r="A1352" s="13" t="n"/>
      <c r="B1352" s="5" t="n"/>
      <c r="C1352" s="17" t="n"/>
      <c r="D1352" s="5" t="n"/>
      <c r="E1352" s="5" t="n"/>
      <c r="F1352" s="6">
        <f>IF(B1352&amp;""="","",IFERROR(INDEX('الحجوزات'!$C$6:$C$1005,MATCH(B1352&amp;"",'الحجوزات'!$A$6:$A$1005,0))&amp;"",""))</f>
        <v/>
      </c>
      <c r="G1352" s="6">
        <f>IF(B1352&amp;""="","",IF(ISNA(MATCH(B1352&amp;"",'الحجوزات'!$A$6:$A$1005,0)),"رقم غير موجود",IF(NOT(ISNUMBER(A1352)),"بدون تاريخ","")))</f>
        <v/>
      </c>
    </row>
    <row r="1353">
      <c r="A1353" s="13" t="n"/>
      <c r="B1353" s="5" t="n"/>
      <c r="C1353" s="17" t="n"/>
      <c r="D1353" s="5" t="n"/>
      <c r="E1353" s="5" t="n"/>
      <c r="F1353" s="6">
        <f>IF(B1353&amp;""="","",IFERROR(INDEX('الحجوزات'!$C$6:$C$1005,MATCH(B1353&amp;"",'الحجوزات'!$A$6:$A$1005,0))&amp;"",""))</f>
        <v/>
      </c>
      <c r="G1353" s="6">
        <f>IF(B1353&amp;""="","",IF(ISNA(MATCH(B1353&amp;"",'الحجوزات'!$A$6:$A$1005,0)),"رقم غير موجود",IF(NOT(ISNUMBER(A1353)),"بدون تاريخ","")))</f>
        <v/>
      </c>
    </row>
    <row r="1354">
      <c r="A1354" s="13" t="n"/>
      <c r="B1354" s="5" t="n"/>
      <c r="C1354" s="17" t="n"/>
      <c r="D1354" s="5" t="n"/>
      <c r="E1354" s="5" t="n"/>
      <c r="F1354" s="6">
        <f>IF(B1354&amp;""="","",IFERROR(INDEX('الحجوزات'!$C$6:$C$1005,MATCH(B1354&amp;"",'الحجوزات'!$A$6:$A$1005,0))&amp;"",""))</f>
        <v/>
      </c>
      <c r="G1354" s="6">
        <f>IF(B1354&amp;""="","",IF(ISNA(MATCH(B1354&amp;"",'الحجوزات'!$A$6:$A$1005,0)),"رقم غير موجود",IF(NOT(ISNUMBER(A1354)),"بدون تاريخ","")))</f>
        <v/>
      </c>
    </row>
    <row r="1355">
      <c r="A1355" s="13" t="n"/>
      <c r="B1355" s="5" t="n"/>
      <c r="C1355" s="17" t="n"/>
      <c r="D1355" s="5" t="n"/>
      <c r="E1355" s="5" t="n"/>
      <c r="F1355" s="6">
        <f>IF(B1355&amp;""="","",IFERROR(INDEX('الحجوزات'!$C$6:$C$1005,MATCH(B1355&amp;"",'الحجوزات'!$A$6:$A$1005,0))&amp;"",""))</f>
        <v/>
      </c>
      <c r="G1355" s="6">
        <f>IF(B1355&amp;""="","",IF(ISNA(MATCH(B1355&amp;"",'الحجوزات'!$A$6:$A$1005,0)),"رقم غير موجود",IF(NOT(ISNUMBER(A1355)),"بدون تاريخ","")))</f>
        <v/>
      </c>
    </row>
    <row r="1356">
      <c r="A1356" s="13" t="n"/>
      <c r="B1356" s="5" t="n"/>
      <c r="C1356" s="17" t="n"/>
      <c r="D1356" s="5" t="n"/>
      <c r="E1356" s="5" t="n"/>
      <c r="F1356" s="6">
        <f>IF(B1356&amp;""="","",IFERROR(INDEX('الحجوزات'!$C$6:$C$1005,MATCH(B1356&amp;"",'الحجوزات'!$A$6:$A$1005,0))&amp;"",""))</f>
        <v/>
      </c>
      <c r="G1356" s="6">
        <f>IF(B1356&amp;""="","",IF(ISNA(MATCH(B1356&amp;"",'الحجوزات'!$A$6:$A$1005,0)),"رقم غير موجود",IF(NOT(ISNUMBER(A1356)),"بدون تاريخ","")))</f>
        <v/>
      </c>
    </row>
    <row r="1357">
      <c r="A1357" s="13" t="n"/>
      <c r="B1357" s="5" t="n"/>
      <c r="C1357" s="17" t="n"/>
      <c r="D1357" s="5" t="n"/>
      <c r="E1357" s="5" t="n"/>
      <c r="F1357" s="6">
        <f>IF(B1357&amp;""="","",IFERROR(INDEX('الحجوزات'!$C$6:$C$1005,MATCH(B1357&amp;"",'الحجوزات'!$A$6:$A$1005,0))&amp;"",""))</f>
        <v/>
      </c>
      <c r="G1357" s="6">
        <f>IF(B1357&amp;""="","",IF(ISNA(MATCH(B1357&amp;"",'الحجوزات'!$A$6:$A$1005,0)),"رقم غير موجود",IF(NOT(ISNUMBER(A1357)),"بدون تاريخ","")))</f>
        <v/>
      </c>
    </row>
    <row r="1358">
      <c r="A1358" s="13" t="n"/>
      <c r="B1358" s="5" t="n"/>
      <c r="C1358" s="17" t="n"/>
      <c r="D1358" s="5" t="n"/>
      <c r="E1358" s="5" t="n"/>
      <c r="F1358" s="6">
        <f>IF(B1358&amp;""="","",IFERROR(INDEX('الحجوزات'!$C$6:$C$1005,MATCH(B1358&amp;"",'الحجوزات'!$A$6:$A$1005,0))&amp;"",""))</f>
        <v/>
      </c>
      <c r="G1358" s="6">
        <f>IF(B1358&amp;""="","",IF(ISNA(MATCH(B1358&amp;"",'الحجوزات'!$A$6:$A$1005,0)),"رقم غير موجود",IF(NOT(ISNUMBER(A1358)),"بدون تاريخ","")))</f>
        <v/>
      </c>
    </row>
    <row r="1359">
      <c r="A1359" s="13" t="n"/>
      <c r="B1359" s="5" t="n"/>
      <c r="C1359" s="17" t="n"/>
      <c r="D1359" s="5" t="n"/>
      <c r="E1359" s="5" t="n"/>
      <c r="F1359" s="6">
        <f>IF(B1359&amp;""="","",IFERROR(INDEX('الحجوزات'!$C$6:$C$1005,MATCH(B1359&amp;"",'الحجوزات'!$A$6:$A$1005,0))&amp;"",""))</f>
        <v/>
      </c>
      <c r="G1359" s="6">
        <f>IF(B1359&amp;""="","",IF(ISNA(MATCH(B1359&amp;"",'الحجوزات'!$A$6:$A$1005,0)),"رقم غير موجود",IF(NOT(ISNUMBER(A1359)),"بدون تاريخ","")))</f>
        <v/>
      </c>
    </row>
    <row r="1360">
      <c r="A1360" s="13" t="n"/>
      <c r="B1360" s="5" t="n"/>
      <c r="C1360" s="17" t="n"/>
      <c r="D1360" s="5" t="n"/>
      <c r="E1360" s="5" t="n"/>
      <c r="F1360" s="6">
        <f>IF(B1360&amp;""="","",IFERROR(INDEX('الحجوزات'!$C$6:$C$1005,MATCH(B1360&amp;"",'الحجوزات'!$A$6:$A$1005,0))&amp;"",""))</f>
        <v/>
      </c>
      <c r="G1360" s="6">
        <f>IF(B1360&amp;""="","",IF(ISNA(MATCH(B1360&amp;"",'الحجوزات'!$A$6:$A$1005,0)),"رقم غير موجود",IF(NOT(ISNUMBER(A1360)),"بدون تاريخ","")))</f>
        <v/>
      </c>
    </row>
    <row r="1361">
      <c r="A1361" s="13" t="n"/>
      <c r="B1361" s="5" t="n"/>
      <c r="C1361" s="17" t="n"/>
      <c r="D1361" s="5" t="n"/>
      <c r="E1361" s="5" t="n"/>
      <c r="F1361" s="6">
        <f>IF(B1361&amp;""="","",IFERROR(INDEX('الحجوزات'!$C$6:$C$1005,MATCH(B1361&amp;"",'الحجوزات'!$A$6:$A$1005,0))&amp;"",""))</f>
        <v/>
      </c>
      <c r="G1361" s="6">
        <f>IF(B1361&amp;""="","",IF(ISNA(MATCH(B1361&amp;"",'الحجوزات'!$A$6:$A$1005,0)),"رقم غير موجود",IF(NOT(ISNUMBER(A1361)),"بدون تاريخ","")))</f>
        <v/>
      </c>
    </row>
    <row r="1362">
      <c r="A1362" s="13" t="n"/>
      <c r="B1362" s="5" t="n"/>
      <c r="C1362" s="17" t="n"/>
      <c r="D1362" s="5" t="n"/>
      <c r="E1362" s="5" t="n"/>
      <c r="F1362" s="6">
        <f>IF(B1362&amp;""="","",IFERROR(INDEX('الحجوزات'!$C$6:$C$1005,MATCH(B1362&amp;"",'الحجوزات'!$A$6:$A$1005,0))&amp;"",""))</f>
        <v/>
      </c>
      <c r="G1362" s="6">
        <f>IF(B1362&amp;""="","",IF(ISNA(MATCH(B1362&amp;"",'الحجوزات'!$A$6:$A$1005,0)),"رقم غير موجود",IF(NOT(ISNUMBER(A1362)),"بدون تاريخ","")))</f>
        <v/>
      </c>
    </row>
    <row r="1363">
      <c r="A1363" s="13" t="n"/>
      <c r="B1363" s="5" t="n"/>
      <c r="C1363" s="17" t="n"/>
      <c r="D1363" s="5" t="n"/>
      <c r="E1363" s="5" t="n"/>
      <c r="F1363" s="6">
        <f>IF(B1363&amp;""="","",IFERROR(INDEX('الحجوزات'!$C$6:$C$1005,MATCH(B1363&amp;"",'الحجوزات'!$A$6:$A$1005,0))&amp;"",""))</f>
        <v/>
      </c>
      <c r="G1363" s="6">
        <f>IF(B1363&amp;""="","",IF(ISNA(MATCH(B1363&amp;"",'الحجوزات'!$A$6:$A$1005,0)),"رقم غير موجود",IF(NOT(ISNUMBER(A1363)),"بدون تاريخ","")))</f>
        <v/>
      </c>
    </row>
    <row r="1364">
      <c r="A1364" s="13" t="n"/>
      <c r="B1364" s="5" t="n"/>
      <c r="C1364" s="17" t="n"/>
      <c r="D1364" s="5" t="n"/>
      <c r="E1364" s="5" t="n"/>
      <c r="F1364" s="6">
        <f>IF(B1364&amp;""="","",IFERROR(INDEX('الحجوزات'!$C$6:$C$1005,MATCH(B1364&amp;"",'الحجوزات'!$A$6:$A$1005,0))&amp;"",""))</f>
        <v/>
      </c>
      <c r="G1364" s="6">
        <f>IF(B1364&amp;""="","",IF(ISNA(MATCH(B1364&amp;"",'الحجوزات'!$A$6:$A$1005,0)),"رقم غير موجود",IF(NOT(ISNUMBER(A1364)),"بدون تاريخ","")))</f>
        <v/>
      </c>
    </row>
    <row r="1365">
      <c r="A1365" s="13" t="n"/>
      <c r="B1365" s="5" t="n"/>
      <c r="C1365" s="17" t="n"/>
      <c r="D1365" s="5" t="n"/>
      <c r="E1365" s="5" t="n"/>
      <c r="F1365" s="6">
        <f>IF(B1365&amp;""="","",IFERROR(INDEX('الحجوزات'!$C$6:$C$1005,MATCH(B1365&amp;"",'الحجوزات'!$A$6:$A$1005,0))&amp;"",""))</f>
        <v/>
      </c>
      <c r="G1365" s="6">
        <f>IF(B1365&amp;""="","",IF(ISNA(MATCH(B1365&amp;"",'الحجوزات'!$A$6:$A$1005,0)),"رقم غير موجود",IF(NOT(ISNUMBER(A1365)),"بدون تاريخ","")))</f>
        <v/>
      </c>
    </row>
    <row r="1366">
      <c r="A1366" s="13" t="n"/>
      <c r="B1366" s="5" t="n"/>
      <c r="C1366" s="17" t="n"/>
      <c r="D1366" s="5" t="n"/>
      <c r="E1366" s="5" t="n"/>
      <c r="F1366" s="6">
        <f>IF(B1366&amp;""="","",IFERROR(INDEX('الحجوزات'!$C$6:$C$1005,MATCH(B1366&amp;"",'الحجوزات'!$A$6:$A$1005,0))&amp;"",""))</f>
        <v/>
      </c>
      <c r="G1366" s="6">
        <f>IF(B1366&amp;""="","",IF(ISNA(MATCH(B1366&amp;"",'الحجوزات'!$A$6:$A$1005,0)),"رقم غير موجود",IF(NOT(ISNUMBER(A1366)),"بدون تاريخ","")))</f>
        <v/>
      </c>
    </row>
    <row r="1367">
      <c r="A1367" s="13" t="n"/>
      <c r="B1367" s="5" t="n"/>
      <c r="C1367" s="17" t="n"/>
      <c r="D1367" s="5" t="n"/>
      <c r="E1367" s="5" t="n"/>
      <c r="F1367" s="6">
        <f>IF(B1367&amp;""="","",IFERROR(INDEX('الحجوزات'!$C$6:$C$1005,MATCH(B1367&amp;"",'الحجوزات'!$A$6:$A$1005,0))&amp;"",""))</f>
        <v/>
      </c>
      <c r="G1367" s="6">
        <f>IF(B1367&amp;""="","",IF(ISNA(MATCH(B1367&amp;"",'الحجوزات'!$A$6:$A$1005,0)),"رقم غير موجود",IF(NOT(ISNUMBER(A1367)),"بدون تاريخ","")))</f>
        <v/>
      </c>
    </row>
    <row r="1368">
      <c r="A1368" s="13" t="n"/>
      <c r="B1368" s="5" t="n"/>
      <c r="C1368" s="17" t="n"/>
      <c r="D1368" s="5" t="n"/>
      <c r="E1368" s="5" t="n"/>
      <c r="F1368" s="6">
        <f>IF(B1368&amp;""="","",IFERROR(INDEX('الحجوزات'!$C$6:$C$1005,MATCH(B1368&amp;"",'الحجوزات'!$A$6:$A$1005,0))&amp;"",""))</f>
        <v/>
      </c>
      <c r="G1368" s="6">
        <f>IF(B1368&amp;""="","",IF(ISNA(MATCH(B1368&amp;"",'الحجوزات'!$A$6:$A$1005,0)),"رقم غير موجود",IF(NOT(ISNUMBER(A1368)),"بدون تاريخ","")))</f>
        <v/>
      </c>
    </row>
    <row r="1369">
      <c r="A1369" s="13" t="n"/>
      <c r="B1369" s="5" t="n"/>
      <c r="C1369" s="17" t="n"/>
      <c r="D1369" s="5" t="n"/>
      <c r="E1369" s="5" t="n"/>
      <c r="F1369" s="6">
        <f>IF(B1369&amp;""="","",IFERROR(INDEX('الحجوزات'!$C$6:$C$1005,MATCH(B1369&amp;"",'الحجوزات'!$A$6:$A$1005,0))&amp;"",""))</f>
        <v/>
      </c>
      <c r="G1369" s="6">
        <f>IF(B1369&amp;""="","",IF(ISNA(MATCH(B1369&amp;"",'الحجوزات'!$A$6:$A$1005,0)),"رقم غير موجود",IF(NOT(ISNUMBER(A1369)),"بدون تاريخ","")))</f>
        <v/>
      </c>
    </row>
    <row r="1370">
      <c r="A1370" s="13" t="n"/>
      <c r="B1370" s="5" t="n"/>
      <c r="C1370" s="17" t="n"/>
      <c r="D1370" s="5" t="n"/>
      <c r="E1370" s="5" t="n"/>
      <c r="F1370" s="6">
        <f>IF(B1370&amp;""="","",IFERROR(INDEX('الحجوزات'!$C$6:$C$1005,MATCH(B1370&amp;"",'الحجوزات'!$A$6:$A$1005,0))&amp;"",""))</f>
        <v/>
      </c>
      <c r="G1370" s="6">
        <f>IF(B1370&amp;""="","",IF(ISNA(MATCH(B1370&amp;"",'الحجوزات'!$A$6:$A$1005,0)),"رقم غير موجود",IF(NOT(ISNUMBER(A1370)),"بدون تاريخ","")))</f>
        <v/>
      </c>
    </row>
    <row r="1371">
      <c r="A1371" s="13" t="n"/>
      <c r="B1371" s="5" t="n"/>
      <c r="C1371" s="17" t="n"/>
      <c r="D1371" s="5" t="n"/>
      <c r="E1371" s="5" t="n"/>
      <c r="F1371" s="6">
        <f>IF(B1371&amp;""="","",IFERROR(INDEX('الحجوزات'!$C$6:$C$1005,MATCH(B1371&amp;"",'الحجوزات'!$A$6:$A$1005,0))&amp;"",""))</f>
        <v/>
      </c>
      <c r="G1371" s="6">
        <f>IF(B1371&amp;""="","",IF(ISNA(MATCH(B1371&amp;"",'الحجوزات'!$A$6:$A$1005,0)),"رقم غير موجود",IF(NOT(ISNUMBER(A1371)),"بدون تاريخ","")))</f>
        <v/>
      </c>
    </row>
    <row r="1372">
      <c r="A1372" s="13" t="n"/>
      <c r="B1372" s="5" t="n"/>
      <c r="C1372" s="17" t="n"/>
      <c r="D1372" s="5" t="n"/>
      <c r="E1372" s="5" t="n"/>
      <c r="F1372" s="6">
        <f>IF(B1372&amp;""="","",IFERROR(INDEX('الحجوزات'!$C$6:$C$1005,MATCH(B1372&amp;"",'الحجوزات'!$A$6:$A$1005,0))&amp;"",""))</f>
        <v/>
      </c>
      <c r="G1372" s="6">
        <f>IF(B1372&amp;""="","",IF(ISNA(MATCH(B1372&amp;"",'الحجوزات'!$A$6:$A$1005,0)),"رقم غير موجود",IF(NOT(ISNUMBER(A1372)),"بدون تاريخ","")))</f>
        <v/>
      </c>
    </row>
    <row r="1373">
      <c r="A1373" s="13" t="n"/>
      <c r="B1373" s="5" t="n"/>
      <c r="C1373" s="17" t="n"/>
      <c r="D1373" s="5" t="n"/>
      <c r="E1373" s="5" t="n"/>
      <c r="F1373" s="6">
        <f>IF(B1373&amp;""="","",IFERROR(INDEX('الحجوزات'!$C$6:$C$1005,MATCH(B1373&amp;"",'الحجوزات'!$A$6:$A$1005,0))&amp;"",""))</f>
        <v/>
      </c>
      <c r="G1373" s="6">
        <f>IF(B1373&amp;""="","",IF(ISNA(MATCH(B1373&amp;"",'الحجوزات'!$A$6:$A$1005,0)),"رقم غير موجود",IF(NOT(ISNUMBER(A1373)),"بدون تاريخ","")))</f>
        <v/>
      </c>
    </row>
    <row r="1374">
      <c r="A1374" s="13" t="n"/>
      <c r="B1374" s="5" t="n"/>
      <c r="C1374" s="17" t="n"/>
      <c r="D1374" s="5" t="n"/>
      <c r="E1374" s="5" t="n"/>
      <c r="F1374" s="6">
        <f>IF(B1374&amp;""="","",IFERROR(INDEX('الحجوزات'!$C$6:$C$1005,MATCH(B1374&amp;"",'الحجوزات'!$A$6:$A$1005,0))&amp;"",""))</f>
        <v/>
      </c>
      <c r="G1374" s="6">
        <f>IF(B1374&amp;""="","",IF(ISNA(MATCH(B1374&amp;"",'الحجوزات'!$A$6:$A$1005,0)),"رقم غير موجود",IF(NOT(ISNUMBER(A1374)),"بدون تاريخ","")))</f>
        <v/>
      </c>
    </row>
    <row r="1375">
      <c r="A1375" s="13" t="n"/>
      <c r="B1375" s="5" t="n"/>
      <c r="C1375" s="17" t="n"/>
      <c r="D1375" s="5" t="n"/>
      <c r="E1375" s="5" t="n"/>
      <c r="F1375" s="6">
        <f>IF(B1375&amp;""="","",IFERROR(INDEX('الحجوزات'!$C$6:$C$1005,MATCH(B1375&amp;"",'الحجوزات'!$A$6:$A$1005,0))&amp;"",""))</f>
        <v/>
      </c>
      <c r="G1375" s="6">
        <f>IF(B1375&amp;""="","",IF(ISNA(MATCH(B1375&amp;"",'الحجوزات'!$A$6:$A$1005,0)),"رقم غير موجود",IF(NOT(ISNUMBER(A1375)),"بدون تاريخ","")))</f>
        <v/>
      </c>
    </row>
    <row r="1376">
      <c r="A1376" s="13" t="n"/>
      <c r="B1376" s="5" t="n"/>
      <c r="C1376" s="17" t="n"/>
      <c r="D1376" s="5" t="n"/>
      <c r="E1376" s="5" t="n"/>
      <c r="F1376" s="6">
        <f>IF(B1376&amp;""="","",IFERROR(INDEX('الحجوزات'!$C$6:$C$1005,MATCH(B1376&amp;"",'الحجوزات'!$A$6:$A$1005,0))&amp;"",""))</f>
        <v/>
      </c>
      <c r="G1376" s="6">
        <f>IF(B1376&amp;""="","",IF(ISNA(MATCH(B1376&amp;"",'الحجوزات'!$A$6:$A$1005,0)),"رقم غير موجود",IF(NOT(ISNUMBER(A1376)),"بدون تاريخ","")))</f>
        <v/>
      </c>
    </row>
    <row r="1377">
      <c r="A1377" s="13" t="n"/>
      <c r="B1377" s="5" t="n"/>
      <c r="C1377" s="17" t="n"/>
      <c r="D1377" s="5" t="n"/>
      <c r="E1377" s="5" t="n"/>
      <c r="F1377" s="6">
        <f>IF(B1377&amp;""="","",IFERROR(INDEX('الحجوزات'!$C$6:$C$1005,MATCH(B1377&amp;"",'الحجوزات'!$A$6:$A$1005,0))&amp;"",""))</f>
        <v/>
      </c>
      <c r="G1377" s="6">
        <f>IF(B1377&amp;""="","",IF(ISNA(MATCH(B1377&amp;"",'الحجوزات'!$A$6:$A$1005,0)),"رقم غير موجود",IF(NOT(ISNUMBER(A1377)),"بدون تاريخ","")))</f>
        <v/>
      </c>
    </row>
    <row r="1378">
      <c r="A1378" s="13" t="n"/>
      <c r="B1378" s="5" t="n"/>
      <c r="C1378" s="17" t="n"/>
      <c r="D1378" s="5" t="n"/>
      <c r="E1378" s="5" t="n"/>
      <c r="F1378" s="6">
        <f>IF(B1378&amp;""="","",IFERROR(INDEX('الحجوزات'!$C$6:$C$1005,MATCH(B1378&amp;"",'الحجوزات'!$A$6:$A$1005,0))&amp;"",""))</f>
        <v/>
      </c>
      <c r="G1378" s="6">
        <f>IF(B1378&amp;""="","",IF(ISNA(MATCH(B1378&amp;"",'الحجوزات'!$A$6:$A$1005,0)),"رقم غير موجود",IF(NOT(ISNUMBER(A1378)),"بدون تاريخ","")))</f>
        <v/>
      </c>
    </row>
    <row r="1379">
      <c r="A1379" s="13" t="n"/>
      <c r="B1379" s="5" t="n"/>
      <c r="C1379" s="17" t="n"/>
      <c r="D1379" s="5" t="n"/>
      <c r="E1379" s="5" t="n"/>
      <c r="F1379" s="6">
        <f>IF(B1379&amp;""="","",IFERROR(INDEX('الحجوزات'!$C$6:$C$1005,MATCH(B1379&amp;"",'الحجوزات'!$A$6:$A$1005,0))&amp;"",""))</f>
        <v/>
      </c>
      <c r="G1379" s="6">
        <f>IF(B1379&amp;""="","",IF(ISNA(MATCH(B1379&amp;"",'الحجوزات'!$A$6:$A$1005,0)),"رقم غير موجود",IF(NOT(ISNUMBER(A1379)),"بدون تاريخ","")))</f>
        <v/>
      </c>
    </row>
    <row r="1380">
      <c r="A1380" s="13" t="n"/>
      <c r="B1380" s="5" t="n"/>
      <c r="C1380" s="17" t="n"/>
      <c r="D1380" s="5" t="n"/>
      <c r="E1380" s="5" t="n"/>
      <c r="F1380" s="6">
        <f>IF(B1380&amp;""="","",IFERROR(INDEX('الحجوزات'!$C$6:$C$1005,MATCH(B1380&amp;"",'الحجوزات'!$A$6:$A$1005,0))&amp;"",""))</f>
        <v/>
      </c>
      <c r="G1380" s="6">
        <f>IF(B1380&amp;""="","",IF(ISNA(MATCH(B1380&amp;"",'الحجوزات'!$A$6:$A$1005,0)),"رقم غير موجود",IF(NOT(ISNUMBER(A1380)),"بدون تاريخ","")))</f>
        <v/>
      </c>
    </row>
    <row r="1381">
      <c r="A1381" s="13" t="n"/>
      <c r="B1381" s="5" t="n"/>
      <c r="C1381" s="17" t="n"/>
      <c r="D1381" s="5" t="n"/>
      <c r="E1381" s="5" t="n"/>
      <c r="F1381" s="6">
        <f>IF(B1381&amp;""="","",IFERROR(INDEX('الحجوزات'!$C$6:$C$1005,MATCH(B1381&amp;"",'الحجوزات'!$A$6:$A$1005,0))&amp;"",""))</f>
        <v/>
      </c>
      <c r="G1381" s="6">
        <f>IF(B1381&amp;""="","",IF(ISNA(MATCH(B1381&amp;"",'الحجوزات'!$A$6:$A$1005,0)),"رقم غير موجود",IF(NOT(ISNUMBER(A1381)),"بدون تاريخ","")))</f>
        <v/>
      </c>
    </row>
    <row r="1382">
      <c r="A1382" s="13" t="n"/>
      <c r="B1382" s="5" t="n"/>
      <c r="C1382" s="17" t="n"/>
      <c r="D1382" s="5" t="n"/>
      <c r="E1382" s="5" t="n"/>
      <c r="F1382" s="6">
        <f>IF(B1382&amp;""="","",IFERROR(INDEX('الحجوزات'!$C$6:$C$1005,MATCH(B1382&amp;"",'الحجوزات'!$A$6:$A$1005,0))&amp;"",""))</f>
        <v/>
      </c>
      <c r="G1382" s="6">
        <f>IF(B1382&amp;""="","",IF(ISNA(MATCH(B1382&amp;"",'الحجوزات'!$A$6:$A$1005,0)),"رقم غير موجود",IF(NOT(ISNUMBER(A1382)),"بدون تاريخ","")))</f>
        <v/>
      </c>
    </row>
    <row r="1383">
      <c r="A1383" s="13" t="n"/>
      <c r="B1383" s="5" t="n"/>
      <c r="C1383" s="17" t="n"/>
      <c r="D1383" s="5" t="n"/>
      <c r="E1383" s="5" t="n"/>
      <c r="F1383" s="6">
        <f>IF(B1383&amp;""="","",IFERROR(INDEX('الحجوزات'!$C$6:$C$1005,MATCH(B1383&amp;"",'الحجوزات'!$A$6:$A$1005,0))&amp;"",""))</f>
        <v/>
      </c>
      <c r="G1383" s="6">
        <f>IF(B1383&amp;""="","",IF(ISNA(MATCH(B1383&amp;"",'الحجوزات'!$A$6:$A$1005,0)),"رقم غير موجود",IF(NOT(ISNUMBER(A1383)),"بدون تاريخ","")))</f>
        <v/>
      </c>
    </row>
    <row r="1384">
      <c r="A1384" s="13" t="n"/>
      <c r="B1384" s="5" t="n"/>
      <c r="C1384" s="17" t="n"/>
      <c r="D1384" s="5" t="n"/>
      <c r="E1384" s="5" t="n"/>
      <c r="F1384" s="6">
        <f>IF(B1384&amp;""="","",IFERROR(INDEX('الحجوزات'!$C$6:$C$1005,MATCH(B1384&amp;"",'الحجوزات'!$A$6:$A$1005,0))&amp;"",""))</f>
        <v/>
      </c>
      <c r="G1384" s="6">
        <f>IF(B1384&amp;""="","",IF(ISNA(MATCH(B1384&amp;"",'الحجوزات'!$A$6:$A$1005,0)),"رقم غير موجود",IF(NOT(ISNUMBER(A1384)),"بدون تاريخ","")))</f>
        <v/>
      </c>
    </row>
    <row r="1385">
      <c r="A1385" s="13" t="n"/>
      <c r="B1385" s="5" t="n"/>
      <c r="C1385" s="17" t="n"/>
      <c r="D1385" s="5" t="n"/>
      <c r="E1385" s="5" t="n"/>
      <c r="F1385" s="6">
        <f>IF(B1385&amp;""="","",IFERROR(INDEX('الحجوزات'!$C$6:$C$1005,MATCH(B1385&amp;"",'الحجوزات'!$A$6:$A$1005,0))&amp;"",""))</f>
        <v/>
      </c>
      <c r="G1385" s="6">
        <f>IF(B1385&amp;""="","",IF(ISNA(MATCH(B1385&amp;"",'الحجوزات'!$A$6:$A$1005,0)),"رقم غير موجود",IF(NOT(ISNUMBER(A1385)),"بدون تاريخ","")))</f>
        <v/>
      </c>
    </row>
    <row r="1386">
      <c r="A1386" s="13" t="n"/>
      <c r="B1386" s="5" t="n"/>
      <c r="C1386" s="17" t="n"/>
      <c r="D1386" s="5" t="n"/>
      <c r="E1386" s="5" t="n"/>
      <c r="F1386" s="6">
        <f>IF(B1386&amp;""="","",IFERROR(INDEX('الحجوزات'!$C$6:$C$1005,MATCH(B1386&amp;"",'الحجوزات'!$A$6:$A$1005,0))&amp;"",""))</f>
        <v/>
      </c>
      <c r="G1386" s="6">
        <f>IF(B1386&amp;""="","",IF(ISNA(MATCH(B1386&amp;"",'الحجوزات'!$A$6:$A$1005,0)),"رقم غير موجود",IF(NOT(ISNUMBER(A1386)),"بدون تاريخ","")))</f>
        <v/>
      </c>
    </row>
    <row r="1387">
      <c r="A1387" s="13" t="n"/>
      <c r="B1387" s="5" t="n"/>
      <c r="C1387" s="17" t="n"/>
      <c r="D1387" s="5" t="n"/>
      <c r="E1387" s="5" t="n"/>
      <c r="F1387" s="6">
        <f>IF(B1387&amp;""="","",IFERROR(INDEX('الحجوزات'!$C$6:$C$1005,MATCH(B1387&amp;"",'الحجوزات'!$A$6:$A$1005,0))&amp;"",""))</f>
        <v/>
      </c>
      <c r="G1387" s="6">
        <f>IF(B1387&amp;""="","",IF(ISNA(MATCH(B1387&amp;"",'الحجوزات'!$A$6:$A$1005,0)),"رقم غير موجود",IF(NOT(ISNUMBER(A1387)),"بدون تاريخ","")))</f>
        <v/>
      </c>
    </row>
    <row r="1388">
      <c r="A1388" s="13" t="n"/>
      <c r="B1388" s="5" t="n"/>
      <c r="C1388" s="17" t="n"/>
      <c r="D1388" s="5" t="n"/>
      <c r="E1388" s="5" t="n"/>
      <c r="F1388" s="6">
        <f>IF(B1388&amp;""="","",IFERROR(INDEX('الحجوزات'!$C$6:$C$1005,MATCH(B1388&amp;"",'الحجوزات'!$A$6:$A$1005,0))&amp;"",""))</f>
        <v/>
      </c>
      <c r="G1388" s="6">
        <f>IF(B1388&amp;""="","",IF(ISNA(MATCH(B1388&amp;"",'الحجوزات'!$A$6:$A$1005,0)),"رقم غير موجود",IF(NOT(ISNUMBER(A1388)),"بدون تاريخ","")))</f>
        <v/>
      </c>
    </row>
    <row r="1389">
      <c r="A1389" s="13" t="n"/>
      <c r="B1389" s="5" t="n"/>
      <c r="C1389" s="17" t="n"/>
      <c r="D1389" s="5" t="n"/>
      <c r="E1389" s="5" t="n"/>
      <c r="F1389" s="6">
        <f>IF(B1389&amp;""="","",IFERROR(INDEX('الحجوزات'!$C$6:$C$1005,MATCH(B1389&amp;"",'الحجوزات'!$A$6:$A$1005,0))&amp;"",""))</f>
        <v/>
      </c>
      <c r="G1389" s="6">
        <f>IF(B1389&amp;""="","",IF(ISNA(MATCH(B1389&amp;"",'الحجوزات'!$A$6:$A$1005,0)),"رقم غير موجود",IF(NOT(ISNUMBER(A1389)),"بدون تاريخ","")))</f>
        <v/>
      </c>
    </row>
    <row r="1390">
      <c r="A1390" s="13" t="n"/>
      <c r="B1390" s="5" t="n"/>
      <c r="C1390" s="17" t="n"/>
      <c r="D1390" s="5" t="n"/>
      <c r="E1390" s="5" t="n"/>
      <c r="F1390" s="6">
        <f>IF(B1390&amp;""="","",IFERROR(INDEX('الحجوزات'!$C$6:$C$1005,MATCH(B1390&amp;"",'الحجوزات'!$A$6:$A$1005,0))&amp;"",""))</f>
        <v/>
      </c>
      <c r="G1390" s="6">
        <f>IF(B1390&amp;""="","",IF(ISNA(MATCH(B1390&amp;"",'الحجوزات'!$A$6:$A$1005,0)),"رقم غير موجود",IF(NOT(ISNUMBER(A1390)),"بدون تاريخ","")))</f>
        <v/>
      </c>
    </row>
    <row r="1391">
      <c r="A1391" s="13" t="n"/>
      <c r="B1391" s="5" t="n"/>
      <c r="C1391" s="17" t="n"/>
      <c r="D1391" s="5" t="n"/>
      <c r="E1391" s="5" t="n"/>
      <c r="F1391" s="6">
        <f>IF(B1391&amp;""="","",IFERROR(INDEX('الحجوزات'!$C$6:$C$1005,MATCH(B1391&amp;"",'الحجوزات'!$A$6:$A$1005,0))&amp;"",""))</f>
        <v/>
      </c>
      <c r="G1391" s="6">
        <f>IF(B1391&amp;""="","",IF(ISNA(MATCH(B1391&amp;"",'الحجوزات'!$A$6:$A$1005,0)),"رقم غير موجود",IF(NOT(ISNUMBER(A1391)),"بدون تاريخ","")))</f>
        <v/>
      </c>
    </row>
    <row r="1392">
      <c r="A1392" s="13" t="n"/>
      <c r="B1392" s="5" t="n"/>
      <c r="C1392" s="17" t="n"/>
      <c r="D1392" s="5" t="n"/>
      <c r="E1392" s="5" t="n"/>
      <c r="F1392" s="6">
        <f>IF(B1392&amp;""="","",IFERROR(INDEX('الحجوزات'!$C$6:$C$1005,MATCH(B1392&amp;"",'الحجوزات'!$A$6:$A$1005,0))&amp;"",""))</f>
        <v/>
      </c>
      <c r="G1392" s="6">
        <f>IF(B1392&amp;""="","",IF(ISNA(MATCH(B1392&amp;"",'الحجوزات'!$A$6:$A$1005,0)),"رقم غير موجود",IF(NOT(ISNUMBER(A1392)),"بدون تاريخ","")))</f>
        <v/>
      </c>
    </row>
    <row r="1393">
      <c r="A1393" s="13" t="n"/>
      <c r="B1393" s="5" t="n"/>
      <c r="C1393" s="17" t="n"/>
      <c r="D1393" s="5" t="n"/>
      <c r="E1393" s="5" t="n"/>
      <c r="F1393" s="6">
        <f>IF(B1393&amp;""="","",IFERROR(INDEX('الحجوزات'!$C$6:$C$1005,MATCH(B1393&amp;"",'الحجوزات'!$A$6:$A$1005,0))&amp;"",""))</f>
        <v/>
      </c>
      <c r="G1393" s="6">
        <f>IF(B1393&amp;""="","",IF(ISNA(MATCH(B1393&amp;"",'الحجوزات'!$A$6:$A$1005,0)),"رقم غير موجود",IF(NOT(ISNUMBER(A1393)),"بدون تاريخ","")))</f>
        <v/>
      </c>
    </row>
    <row r="1394">
      <c r="A1394" s="13" t="n"/>
      <c r="B1394" s="5" t="n"/>
      <c r="C1394" s="17" t="n"/>
      <c r="D1394" s="5" t="n"/>
      <c r="E1394" s="5" t="n"/>
      <c r="F1394" s="6">
        <f>IF(B1394&amp;""="","",IFERROR(INDEX('الحجوزات'!$C$6:$C$1005,MATCH(B1394&amp;"",'الحجوزات'!$A$6:$A$1005,0))&amp;"",""))</f>
        <v/>
      </c>
      <c r="G1394" s="6">
        <f>IF(B1394&amp;""="","",IF(ISNA(MATCH(B1394&amp;"",'الحجوزات'!$A$6:$A$1005,0)),"رقم غير موجود",IF(NOT(ISNUMBER(A1394)),"بدون تاريخ","")))</f>
        <v/>
      </c>
    </row>
    <row r="1395">
      <c r="A1395" s="13" t="n"/>
      <c r="B1395" s="5" t="n"/>
      <c r="C1395" s="17" t="n"/>
      <c r="D1395" s="5" t="n"/>
      <c r="E1395" s="5" t="n"/>
      <c r="F1395" s="6">
        <f>IF(B1395&amp;""="","",IFERROR(INDEX('الحجوزات'!$C$6:$C$1005,MATCH(B1395&amp;"",'الحجوزات'!$A$6:$A$1005,0))&amp;"",""))</f>
        <v/>
      </c>
      <c r="G1395" s="6">
        <f>IF(B1395&amp;""="","",IF(ISNA(MATCH(B1395&amp;"",'الحجوزات'!$A$6:$A$1005,0)),"رقم غير موجود",IF(NOT(ISNUMBER(A1395)),"بدون تاريخ","")))</f>
        <v/>
      </c>
    </row>
    <row r="1396">
      <c r="A1396" s="13" t="n"/>
      <c r="B1396" s="5" t="n"/>
      <c r="C1396" s="17" t="n"/>
      <c r="D1396" s="5" t="n"/>
      <c r="E1396" s="5" t="n"/>
      <c r="F1396" s="6">
        <f>IF(B1396&amp;""="","",IFERROR(INDEX('الحجوزات'!$C$6:$C$1005,MATCH(B1396&amp;"",'الحجوزات'!$A$6:$A$1005,0))&amp;"",""))</f>
        <v/>
      </c>
      <c r="G1396" s="6">
        <f>IF(B1396&amp;""="","",IF(ISNA(MATCH(B1396&amp;"",'الحجوزات'!$A$6:$A$1005,0)),"رقم غير موجود",IF(NOT(ISNUMBER(A1396)),"بدون تاريخ","")))</f>
        <v/>
      </c>
    </row>
    <row r="1397">
      <c r="A1397" s="13" t="n"/>
      <c r="B1397" s="5" t="n"/>
      <c r="C1397" s="17" t="n"/>
      <c r="D1397" s="5" t="n"/>
      <c r="E1397" s="5" t="n"/>
      <c r="F1397" s="6">
        <f>IF(B1397&amp;""="","",IFERROR(INDEX('الحجوزات'!$C$6:$C$1005,MATCH(B1397&amp;"",'الحجوزات'!$A$6:$A$1005,0))&amp;"",""))</f>
        <v/>
      </c>
      <c r="G1397" s="6">
        <f>IF(B1397&amp;""="","",IF(ISNA(MATCH(B1397&amp;"",'الحجوزات'!$A$6:$A$1005,0)),"رقم غير موجود",IF(NOT(ISNUMBER(A1397)),"بدون تاريخ","")))</f>
        <v/>
      </c>
    </row>
    <row r="1398">
      <c r="A1398" s="13" t="n"/>
      <c r="B1398" s="5" t="n"/>
      <c r="C1398" s="17" t="n"/>
      <c r="D1398" s="5" t="n"/>
      <c r="E1398" s="5" t="n"/>
      <c r="F1398" s="6">
        <f>IF(B1398&amp;""="","",IFERROR(INDEX('الحجوزات'!$C$6:$C$1005,MATCH(B1398&amp;"",'الحجوزات'!$A$6:$A$1005,0))&amp;"",""))</f>
        <v/>
      </c>
      <c r="G1398" s="6">
        <f>IF(B1398&amp;""="","",IF(ISNA(MATCH(B1398&amp;"",'الحجوزات'!$A$6:$A$1005,0)),"رقم غير موجود",IF(NOT(ISNUMBER(A1398)),"بدون تاريخ","")))</f>
        <v/>
      </c>
    </row>
    <row r="1399">
      <c r="A1399" s="13" t="n"/>
      <c r="B1399" s="5" t="n"/>
      <c r="C1399" s="17" t="n"/>
      <c r="D1399" s="5" t="n"/>
      <c r="E1399" s="5" t="n"/>
      <c r="F1399" s="6">
        <f>IF(B1399&amp;""="","",IFERROR(INDEX('الحجوزات'!$C$6:$C$1005,MATCH(B1399&amp;"",'الحجوزات'!$A$6:$A$1005,0))&amp;"",""))</f>
        <v/>
      </c>
      <c r="G1399" s="6">
        <f>IF(B1399&amp;""="","",IF(ISNA(MATCH(B1399&amp;"",'الحجوزات'!$A$6:$A$1005,0)),"رقم غير موجود",IF(NOT(ISNUMBER(A1399)),"بدون تاريخ","")))</f>
        <v/>
      </c>
    </row>
    <row r="1400">
      <c r="A1400" s="13" t="n"/>
      <c r="B1400" s="5" t="n"/>
      <c r="C1400" s="17" t="n"/>
      <c r="D1400" s="5" t="n"/>
      <c r="E1400" s="5" t="n"/>
      <c r="F1400" s="6">
        <f>IF(B1400&amp;""="","",IFERROR(INDEX('الحجوزات'!$C$6:$C$1005,MATCH(B1400&amp;"",'الحجوزات'!$A$6:$A$1005,0))&amp;"",""))</f>
        <v/>
      </c>
      <c r="G1400" s="6">
        <f>IF(B1400&amp;""="","",IF(ISNA(MATCH(B1400&amp;"",'الحجوزات'!$A$6:$A$1005,0)),"رقم غير موجود",IF(NOT(ISNUMBER(A1400)),"بدون تاريخ","")))</f>
        <v/>
      </c>
    </row>
    <row r="1401">
      <c r="A1401" s="13" t="n"/>
      <c r="B1401" s="5" t="n"/>
      <c r="C1401" s="17" t="n"/>
      <c r="D1401" s="5" t="n"/>
      <c r="E1401" s="5" t="n"/>
      <c r="F1401" s="6">
        <f>IF(B1401&amp;""="","",IFERROR(INDEX('الحجوزات'!$C$6:$C$1005,MATCH(B1401&amp;"",'الحجوزات'!$A$6:$A$1005,0))&amp;"",""))</f>
        <v/>
      </c>
      <c r="G1401" s="6">
        <f>IF(B1401&amp;""="","",IF(ISNA(MATCH(B1401&amp;"",'الحجوزات'!$A$6:$A$1005,0)),"رقم غير موجود",IF(NOT(ISNUMBER(A1401)),"بدون تاريخ","")))</f>
        <v/>
      </c>
    </row>
    <row r="1402">
      <c r="A1402" s="13" t="n"/>
      <c r="B1402" s="5" t="n"/>
      <c r="C1402" s="17" t="n"/>
      <c r="D1402" s="5" t="n"/>
      <c r="E1402" s="5" t="n"/>
      <c r="F1402" s="6">
        <f>IF(B1402&amp;""="","",IFERROR(INDEX('الحجوزات'!$C$6:$C$1005,MATCH(B1402&amp;"",'الحجوزات'!$A$6:$A$1005,0))&amp;"",""))</f>
        <v/>
      </c>
      <c r="G1402" s="6">
        <f>IF(B1402&amp;""="","",IF(ISNA(MATCH(B1402&amp;"",'الحجوزات'!$A$6:$A$1005,0)),"رقم غير موجود",IF(NOT(ISNUMBER(A1402)),"بدون تاريخ","")))</f>
        <v/>
      </c>
    </row>
    <row r="1403">
      <c r="A1403" s="13" t="n"/>
      <c r="B1403" s="5" t="n"/>
      <c r="C1403" s="17" t="n"/>
      <c r="D1403" s="5" t="n"/>
      <c r="E1403" s="5" t="n"/>
      <c r="F1403" s="6">
        <f>IF(B1403&amp;""="","",IFERROR(INDEX('الحجوزات'!$C$6:$C$1005,MATCH(B1403&amp;"",'الحجوزات'!$A$6:$A$1005,0))&amp;"",""))</f>
        <v/>
      </c>
      <c r="G1403" s="6">
        <f>IF(B1403&amp;""="","",IF(ISNA(MATCH(B1403&amp;"",'الحجوزات'!$A$6:$A$1005,0)),"رقم غير موجود",IF(NOT(ISNUMBER(A1403)),"بدون تاريخ","")))</f>
        <v/>
      </c>
    </row>
    <row r="1404">
      <c r="A1404" s="13" t="n"/>
      <c r="B1404" s="5" t="n"/>
      <c r="C1404" s="17" t="n"/>
      <c r="D1404" s="5" t="n"/>
      <c r="E1404" s="5" t="n"/>
      <c r="F1404" s="6">
        <f>IF(B1404&amp;""="","",IFERROR(INDEX('الحجوزات'!$C$6:$C$1005,MATCH(B1404&amp;"",'الحجوزات'!$A$6:$A$1005,0))&amp;"",""))</f>
        <v/>
      </c>
      <c r="G1404" s="6">
        <f>IF(B1404&amp;""="","",IF(ISNA(MATCH(B1404&amp;"",'الحجوزات'!$A$6:$A$1005,0)),"رقم غير موجود",IF(NOT(ISNUMBER(A1404)),"بدون تاريخ","")))</f>
        <v/>
      </c>
    </row>
    <row r="1405">
      <c r="A1405" s="13" t="n"/>
      <c r="B1405" s="5" t="n"/>
      <c r="C1405" s="17" t="n"/>
      <c r="D1405" s="5" t="n"/>
      <c r="E1405" s="5" t="n"/>
      <c r="F1405" s="6">
        <f>IF(B1405&amp;""="","",IFERROR(INDEX('الحجوزات'!$C$6:$C$1005,MATCH(B1405&amp;"",'الحجوزات'!$A$6:$A$1005,0))&amp;"",""))</f>
        <v/>
      </c>
      <c r="G1405" s="6">
        <f>IF(B1405&amp;""="","",IF(ISNA(MATCH(B1405&amp;"",'الحجوزات'!$A$6:$A$1005,0)),"رقم غير موجود",IF(NOT(ISNUMBER(A1405)),"بدون تاريخ","")))</f>
        <v/>
      </c>
    </row>
    <row r="1406">
      <c r="A1406" s="13" t="n"/>
      <c r="B1406" s="5" t="n"/>
      <c r="C1406" s="17" t="n"/>
      <c r="D1406" s="5" t="n"/>
      <c r="E1406" s="5" t="n"/>
      <c r="F1406" s="6">
        <f>IF(B1406&amp;""="","",IFERROR(INDEX('الحجوزات'!$C$6:$C$1005,MATCH(B1406&amp;"",'الحجوزات'!$A$6:$A$1005,0))&amp;"",""))</f>
        <v/>
      </c>
      <c r="G1406" s="6">
        <f>IF(B1406&amp;""="","",IF(ISNA(MATCH(B1406&amp;"",'الحجوزات'!$A$6:$A$1005,0)),"رقم غير موجود",IF(NOT(ISNUMBER(A1406)),"بدون تاريخ","")))</f>
        <v/>
      </c>
    </row>
    <row r="1407">
      <c r="A1407" s="13" t="n"/>
      <c r="B1407" s="5" t="n"/>
      <c r="C1407" s="17" t="n"/>
      <c r="D1407" s="5" t="n"/>
      <c r="E1407" s="5" t="n"/>
      <c r="F1407" s="6">
        <f>IF(B1407&amp;""="","",IFERROR(INDEX('الحجوزات'!$C$6:$C$1005,MATCH(B1407&amp;"",'الحجوزات'!$A$6:$A$1005,0))&amp;"",""))</f>
        <v/>
      </c>
      <c r="G1407" s="6">
        <f>IF(B1407&amp;""="","",IF(ISNA(MATCH(B1407&amp;"",'الحجوزات'!$A$6:$A$1005,0)),"رقم غير موجود",IF(NOT(ISNUMBER(A1407)),"بدون تاريخ","")))</f>
        <v/>
      </c>
    </row>
    <row r="1408">
      <c r="A1408" s="13" t="n"/>
      <c r="B1408" s="5" t="n"/>
      <c r="C1408" s="17" t="n"/>
      <c r="D1408" s="5" t="n"/>
      <c r="E1408" s="5" t="n"/>
      <c r="F1408" s="6">
        <f>IF(B1408&amp;""="","",IFERROR(INDEX('الحجوزات'!$C$6:$C$1005,MATCH(B1408&amp;"",'الحجوزات'!$A$6:$A$1005,0))&amp;"",""))</f>
        <v/>
      </c>
      <c r="G1408" s="6">
        <f>IF(B1408&amp;""="","",IF(ISNA(MATCH(B1408&amp;"",'الحجوزات'!$A$6:$A$1005,0)),"رقم غير موجود",IF(NOT(ISNUMBER(A1408)),"بدون تاريخ","")))</f>
        <v/>
      </c>
    </row>
    <row r="1409">
      <c r="A1409" s="13" t="n"/>
      <c r="B1409" s="5" t="n"/>
      <c r="C1409" s="17" t="n"/>
      <c r="D1409" s="5" t="n"/>
      <c r="E1409" s="5" t="n"/>
      <c r="F1409" s="6">
        <f>IF(B1409&amp;""="","",IFERROR(INDEX('الحجوزات'!$C$6:$C$1005,MATCH(B1409&amp;"",'الحجوزات'!$A$6:$A$1005,0))&amp;"",""))</f>
        <v/>
      </c>
      <c r="G1409" s="6">
        <f>IF(B1409&amp;""="","",IF(ISNA(MATCH(B1409&amp;"",'الحجوزات'!$A$6:$A$1005,0)),"رقم غير موجود",IF(NOT(ISNUMBER(A1409)),"بدون تاريخ","")))</f>
        <v/>
      </c>
    </row>
    <row r="1410">
      <c r="A1410" s="13" t="n"/>
      <c r="B1410" s="5" t="n"/>
      <c r="C1410" s="17" t="n"/>
      <c r="D1410" s="5" t="n"/>
      <c r="E1410" s="5" t="n"/>
      <c r="F1410" s="6">
        <f>IF(B1410&amp;""="","",IFERROR(INDEX('الحجوزات'!$C$6:$C$1005,MATCH(B1410&amp;"",'الحجوزات'!$A$6:$A$1005,0))&amp;"",""))</f>
        <v/>
      </c>
      <c r="G1410" s="6">
        <f>IF(B1410&amp;""="","",IF(ISNA(MATCH(B1410&amp;"",'الحجوزات'!$A$6:$A$1005,0)),"رقم غير موجود",IF(NOT(ISNUMBER(A1410)),"بدون تاريخ","")))</f>
        <v/>
      </c>
    </row>
    <row r="1411">
      <c r="A1411" s="13" t="n"/>
      <c r="B1411" s="5" t="n"/>
      <c r="C1411" s="17" t="n"/>
      <c r="D1411" s="5" t="n"/>
      <c r="E1411" s="5" t="n"/>
      <c r="F1411" s="6">
        <f>IF(B1411&amp;""="","",IFERROR(INDEX('الحجوزات'!$C$6:$C$1005,MATCH(B1411&amp;"",'الحجوزات'!$A$6:$A$1005,0))&amp;"",""))</f>
        <v/>
      </c>
      <c r="G1411" s="6">
        <f>IF(B1411&amp;""="","",IF(ISNA(MATCH(B1411&amp;"",'الحجوزات'!$A$6:$A$1005,0)),"رقم غير موجود",IF(NOT(ISNUMBER(A1411)),"بدون تاريخ","")))</f>
        <v/>
      </c>
    </row>
    <row r="1412">
      <c r="A1412" s="13" t="n"/>
      <c r="B1412" s="5" t="n"/>
      <c r="C1412" s="17" t="n"/>
      <c r="D1412" s="5" t="n"/>
      <c r="E1412" s="5" t="n"/>
      <c r="F1412" s="6">
        <f>IF(B1412&amp;""="","",IFERROR(INDEX('الحجوزات'!$C$6:$C$1005,MATCH(B1412&amp;"",'الحجوزات'!$A$6:$A$1005,0))&amp;"",""))</f>
        <v/>
      </c>
      <c r="G1412" s="6">
        <f>IF(B1412&amp;""="","",IF(ISNA(MATCH(B1412&amp;"",'الحجوزات'!$A$6:$A$1005,0)),"رقم غير موجود",IF(NOT(ISNUMBER(A1412)),"بدون تاريخ","")))</f>
        <v/>
      </c>
    </row>
    <row r="1413">
      <c r="A1413" s="13" t="n"/>
      <c r="B1413" s="5" t="n"/>
      <c r="C1413" s="17" t="n"/>
      <c r="D1413" s="5" t="n"/>
      <c r="E1413" s="5" t="n"/>
      <c r="F1413" s="6">
        <f>IF(B1413&amp;""="","",IFERROR(INDEX('الحجوزات'!$C$6:$C$1005,MATCH(B1413&amp;"",'الحجوزات'!$A$6:$A$1005,0))&amp;"",""))</f>
        <v/>
      </c>
      <c r="G1413" s="6">
        <f>IF(B1413&amp;""="","",IF(ISNA(MATCH(B1413&amp;"",'الحجوزات'!$A$6:$A$1005,0)),"رقم غير موجود",IF(NOT(ISNUMBER(A1413)),"بدون تاريخ","")))</f>
        <v/>
      </c>
    </row>
    <row r="1414">
      <c r="A1414" s="13" t="n"/>
      <c r="B1414" s="5" t="n"/>
      <c r="C1414" s="17" t="n"/>
      <c r="D1414" s="5" t="n"/>
      <c r="E1414" s="5" t="n"/>
      <c r="F1414" s="6">
        <f>IF(B1414&amp;""="","",IFERROR(INDEX('الحجوزات'!$C$6:$C$1005,MATCH(B1414&amp;"",'الحجوزات'!$A$6:$A$1005,0))&amp;"",""))</f>
        <v/>
      </c>
      <c r="G1414" s="6">
        <f>IF(B1414&amp;""="","",IF(ISNA(MATCH(B1414&amp;"",'الحجوزات'!$A$6:$A$1005,0)),"رقم غير موجود",IF(NOT(ISNUMBER(A1414)),"بدون تاريخ","")))</f>
        <v/>
      </c>
    </row>
    <row r="1415">
      <c r="A1415" s="13" t="n"/>
      <c r="B1415" s="5" t="n"/>
      <c r="C1415" s="17" t="n"/>
      <c r="D1415" s="5" t="n"/>
      <c r="E1415" s="5" t="n"/>
      <c r="F1415" s="6">
        <f>IF(B1415&amp;""="","",IFERROR(INDEX('الحجوزات'!$C$6:$C$1005,MATCH(B1415&amp;"",'الحجوزات'!$A$6:$A$1005,0))&amp;"",""))</f>
        <v/>
      </c>
      <c r="G1415" s="6">
        <f>IF(B1415&amp;""="","",IF(ISNA(MATCH(B1415&amp;"",'الحجوزات'!$A$6:$A$1005,0)),"رقم غير موجود",IF(NOT(ISNUMBER(A1415)),"بدون تاريخ","")))</f>
        <v/>
      </c>
    </row>
    <row r="1416">
      <c r="A1416" s="13" t="n"/>
      <c r="B1416" s="5" t="n"/>
      <c r="C1416" s="17" t="n"/>
      <c r="D1416" s="5" t="n"/>
      <c r="E1416" s="5" t="n"/>
      <c r="F1416" s="6">
        <f>IF(B1416&amp;""="","",IFERROR(INDEX('الحجوزات'!$C$6:$C$1005,MATCH(B1416&amp;"",'الحجوزات'!$A$6:$A$1005,0))&amp;"",""))</f>
        <v/>
      </c>
      <c r="G1416" s="6">
        <f>IF(B1416&amp;""="","",IF(ISNA(MATCH(B1416&amp;"",'الحجوزات'!$A$6:$A$1005,0)),"رقم غير موجود",IF(NOT(ISNUMBER(A1416)),"بدون تاريخ","")))</f>
        <v/>
      </c>
    </row>
    <row r="1417">
      <c r="A1417" s="13" t="n"/>
      <c r="B1417" s="5" t="n"/>
      <c r="C1417" s="17" t="n"/>
      <c r="D1417" s="5" t="n"/>
      <c r="E1417" s="5" t="n"/>
      <c r="F1417" s="6">
        <f>IF(B1417&amp;""="","",IFERROR(INDEX('الحجوزات'!$C$6:$C$1005,MATCH(B1417&amp;"",'الحجوزات'!$A$6:$A$1005,0))&amp;"",""))</f>
        <v/>
      </c>
      <c r="G1417" s="6">
        <f>IF(B1417&amp;""="","",IF(ISNA(MATCH(B1417&amp;"",'الحجوزات'!$A$6:$A$1005,0)),"رقم غير موجود",IF(NOT(ISNUMBER(A1417)),"بدون تاريخ","")))</f>
        <v/>
      </c>
    </row>
    <row r="1418">
      <c r="A1418" s="13" t="n"/>
      <c r="B1418" s="5" t="n"/>
      <c r="C1418" s="17" t="n"/>
      <c r="D1418" s="5" t="n"/>
      <c r="E1418" s="5" t="n"/>
      <c r="F1418" s="6">
        <f>IF(B1418&amp;""="","",IFERROR(INDEX('الحجوزات'!$C$6:$C$1005,MATCH(B1418&amp;"",'الحجوزات'!$A$6:$A$1005,0))&amp;"",""))</f>
        <v/>
      </c>
      <c r="G1418" s="6">
        <f>IF(B1418&amp;""="","",IF(ISNA(MATCH(B1418&amp;"",'الحجوزات'!$A$6:$A$1005,0)),"رقم غير موجود",IF(NOT(ISNUMBER(A1418)),"بدون تاريخ","")))</f>
        <v/>
      </c>
    </row>
    <row r="1419">
      <c r="A1419" s="13" t="n"/>
      <c r="B1419" s="5" t="n"/>
      <c r="C1419" s="17" t="n"/>
      <c r="D1419" s="5" t="n"/>
      <c r="E1419" s="5" t="n"/>
      <c r="F1419" s="6">
        <f>IF(B1419&amp;""="","",IFERROR(INDEX('الحجوزات'!$C$6:$C$1005,MATCH(B1419&amp;"",'الحجوزات'!$A$6:$A$1005,0))&amp;"",""))</f>
        <v/>
      </c>
      <c r="G1419" s="6">
        <f>IF(B1419&amp;""="","",IF(ISNA(MATCH(B1419&amp;"",'الحجوزات'!$A$6:$A$1005,0)),"رقم غير موجود",IF(NOT(ISNUMBER(A1419)),"بدون تاريخ","")))</f>
        <v/>
      </c>
    </row>
    <row r="1420">
      <c r="A1420" s="13" t="n"/>
      <c r="B1420" s="5" t="n"/>
      <c r="C1420" s="17" t="n"/>
      <c r="D1420" s="5" t="n"/>
      <c r="E1420" s="5" t="n"/>
      <c r="F1420" s="6">
        <f>IF(B1420&amp;""="","",IFERROR(INDEX('الحجوزات'!$C$6:$C$1005,MATCH(B1420&amp;"",'الحجوزات'!$A$6:$A$1005,0))&amp;"",""))</f>
        <v/>
      </c>
      <c r="G1420" s="6">
        <f>IF(B1420&amp;""="","",IF(ISNA(MATCH(B1420&amp;"",'الحجوزات'!$A$6:$A$1005,0)),"رقم غير موجود",IF(NOT(ISNUMBER(A1420)),"بدون تاريخ","")))</f>
        <v/>
      </c>
    </row>
    <row r="1421">
      <c r="A1421" s="13" t="n"/>
      <c r="B1421" s="5" t="n"/>
      <c r="C1421" s="17" t="n"/>
      <c r="D1421" s="5" t="n"/>
      <c r="E1421" s="5" t="n"/>
      <c r="F1421" s="6">
        <f>IF(B1421&amp;""="","",IFERROR(INDEX('الحجوزات'!$C$6:$C$1005,MATCH(B1421&amp;"",'الحجوزات'!$A$6:$A$1005,0))&amp;"",""))</f>
        <v/>
      </c>
      <c r="G1421" s="6">
        <f>IF(B1421&amp;""="","",IF(ISNA(MATCH(B1421&amp;"",'الحجوزات'!$A$6:$A$1005,0)),"رقم غير موجود",IF(NOT(ISNUMBER(A1421)),"بدون تاريخ","")))</f>
        <v/>
      </c>
    </row>
    <row r="1422">
      <c r="A1422" s="13" t="n"/>
      <c r="B1422" s="5" t="n"/>
      <c r="C1422" s="17" t="n"/>
      <c r="D1422" s="5" t="n"/>
      <c r="E1422" s="5" t="n"/>
      <c r="F1422" s="6">
        <f>IF(B1422&amp;""="","",IFERROR(INDEX('الحجوزات'!$C$6:$C$1005,MATCH(B1422&amp;"",'الحجوزات'!$A$6:$A$1005,0))&amp;"",""))</f>
        <v/>
      </c>
      <c r="G1422" s="6">
        <f>IF(B1422&amp;""="","",IF(ISNA(MATCH(B1422&amp;"",'الحجوزات'!$A$6:$A$1005,0)),"رقم غير موجود",IF(NOT(ISNUMBER(A1422)),"بدون تاريخ","")))</f>
        <v/>
      </c>
    </row>
    <row r="1423">
      <c r="A1423" s="13" t="n"/>
      <c r="B1423" s="5" t="n"/>
      <c r="C1423" s="17" t="n"/>
      <c r="D1423" s="5" t="n"/>
      <c r="E1423" s="5" t="n"/>
      <c r="F1423" s="6">
        <f>IF(B1423&amp;""="","",IFERROR(INDEX('الحجوزات'!$C$6:$C$1005,MATCH(B1423&amp;"",'الحجوزات'!$A$6:$A$1005,0))&amp;"",""))</f>
        <v/>
      </c>
      <c r="G1423" s="6">
        <f>IF(B1423&amp;""="","",IF(ISNA(MATCH(B1423&amp;"",'الحجوزات'!$A$6:$A$1005,0)),"رقم غير موجود",IF(NOT(ISNUMBER(A1423)),"بدون تاريخ","")))</f>
        <v/>
      </c>
    </row>
    <row r="1424">
      <c r="A1424" s="13" t="n"/>
      <c r="B1424" s="5" t="n"/>
      <c r="C1424" s="17" t="n"/>
      <c r="D1424" s="5" t="n"/>
      <c r="E1424" s="5" t="n"/>
      <c r="F1424" s="6">
        <f>IF(B1424&amp;""="","",IFERROR(INDEX('الحجوزات'!$C$6:$C$1005,MATCH(B1424&amp;"",'الحجوزات'!$A$6:$A$1005,0))&amp;"",""))</f>
        <v/>
      </c>
      <c r="G1424" s="6">
        <f>IF(B1424&amp;""="","",IF(ISNA(MATCH(B1424&amp;"",'الحجوزات'!$A$6:$A$1005,0)),"رقم غير موجود",IF(NOT(ISNUMBER(A1424)),"بدون تاريخ","")))</f>
        <v/>
      </c>
    </row>
    <row r="1425">
      <c r="A1425" s="13" t="n"/>
      <c r="B1425" s="5" t="n"/>
      <c r="C1425" s="17" t="n"/>
      <c r="D1425" s="5" t="n"/>
      <c r="E1425" s="5" t="n"/>
      <c r="F1425" s="6">
        <f>IF(B1425&amp;""="","",IFERROR(INDEX('الحجوزات'!$C$6:$C$1005,MATCH(B1425&amp;"",'الحجوزات'!$A$6:$A$1005,0))&amp;"",""))</f>
        <v/>
      </c>
      <c r="G1425" s="6">
        <f>IF(B1425&amp;""="","",IF(ISNA(MATCH(B1425&amp;"",'الحجوزات'!$A$6:$A$1005,0)),"رقم غير موجود",IF(NOT(ISNUMBER(A1425)),"بدون تاريخ","")))</f>
        <v/>
      </c>
    </row>
    <row r="1426">
      <c r="A1426" s="13" t="n"/>
      <c r="B1426" s="5" t="n"/>
      <c r="C1426" s="17" t="n"/>
      <c r="D1426" s="5" t="n"/>
      <c r="E1426" s="5" t="n"/>
      <c r="F1426" s="6">
        <f>IF(B1426&amp;""="","",IFERROR(INDEX('الحجوزات'!$C$6:$C$1005,MATCH(B1426&amp;"",'الحجوزات'!$A$6:$A$1005,0))&amp;"",""))</f>
        <v/>
      </c>
      <c r="G1426" s="6">
        <f>IF(B1426&amp;""="","",IF(ISNA(MATCH(B1426&amp;"",'الحجوزات'!$A$6:$A$1005,0)),"رقم غير موجود",IF(NOT(ISNUMBER(A1426)),"بدون تاريخ","")))</f>
        <v/>
      </c>
    </row>
    <row r="1427">
      <c r="A1427" s="13" t="n"/>
      <c r="B1427" s="5" t="n"/>
      <c r="C1427" s="17" t="n"/>
      <c r="D1427" s="5" t="n"/>
      <c r="E1427" s="5" t="n"/>
      <c r="F1427" s="6">
        <f>IF(B1427&amp;""="","",IFERROR(INDEX('الحجوزات'!$C$6:$C$1005,MATCH(B1427&amp;"",'الحجوزات'!$A$6:$A$1005,0))&amp;"",""))</f>
        <v/>
      </c>
      <c r="G1427" s="6">
        <f>IF(B1427&amp;""="","",IF(ISNA(MATCH(B1427&amp;"",'الحجوزات'!$A$6:$A$1005,0)),"رقم غير موجود",IF(NOT(ISNUMBER(A1427)),"بدون تاريخ","")))</f>
        <v/>
      </c>
    </row>
    <row r="1428">
      <c r="A1428" s="13" t="n"/>
      <c r="B1428" s="5" t="n"/>
      <c r="C1428" s="17" t="n"/>
      <c r="D1428" s="5" t="n"/>
      <c r="E1428" s="5" t="n"/>
      <c r="F1428" s="6">
        <f>IF(B1428&amp;""="","",IFERROR(INDEX('الحجوزات'!$C$6:$C$1005,MATCH(B1428&amp;"",'الحجوزات'!$A$6:$A$1005,0))&amp;"",""))</f>
        <v/>
      </c>
      <c r="G1428" s="6">
        <f>IF(B1428&amp;""="","",IF(ISNA(MATCH(B1428&amp;"",'الحجوزات'!$A$6:$A$1005,0)),"رقم غير موجود",IF(NOT(ISNUMBER(A1428)),"بدون تاريخ","")))</f>
        <v/>
      </c>
    </row>
    <row r="1429">
      <c r="A1429" s="13" t="n"/>
      <c r="B1429" s="5" t="n"/>
      <c r="C1429" s="17" t="n"/>
      <c r="D1429" s="5" t="n"/>
      <c r="E1429" s="5" t="n"/>
      <c r="F1429" s="6">
        <f>IF(B1429&amp;""="","",IFERROR(INDEX('الحجوزات'!$C$6:$C$1005,MATCH(B1429&amp;"",'الحجوزات'!$A$6:$A$1005,0))&amp;"",""))</f>
        <v/>
      </c>
      <c r="G1429" s="6">
        <f>IF(B1429&amp;""="","",IF(ISNA(MATCH(B1429&amp;"",'الحجوزات'!$A$6:$A$1005,0)),"رقم غير موجود",IF(NOT(ISNUMBER(A1429)),"بدون تاريخ","")))</f>
        <v/>
      </c>
    </row>
    <row r="1430">
      <c r="A1430" s="13" t="n"/>
      <c r="B1430" s="5" t="n"/>
      <c r="C1430" s="17" t="n"/>
      <c r="D1430" s="5" t="n"/>
      <c r="E1430" s="5" t="n"/>
      <c r="F1430" s="6">
        <f>IF(B1430&amp;""="","",IFERROR(INDEX('الحجوزات'!$C$6:$C$1005,MATCH(B1430&amp;"",'الحجوزات'!$A$6:$A$1005,0))&amp;"",""))</f>
        <v/>
      </c>
      <c r="G1430" s="6">
        <f>IF(B1430&amp;""="","",IF(ISNA(MATCH(B1430&amp;"",'الحجوزات'!$A$6:$A$1005,0)),"رقم غير موجود",IF(NOT(ISNUMBER(A1430)),"بدون تاريخ","")))</f>
        <v/>
      </c>
    </row>
    <row r="1431">
      <c r="A1431" s="13" t="n"/>
      <c r="B1431" s="5" t="n"/>
      <c r="C1431" s="17" t="n"/>
      <c r="D1431" s="5" t="n"/>
      <c r="E1431" s="5" t="n"/>
      <c r="F1431" s="6">
        <f>IF(B1431&amp;""="","",IFERROR(INDEX('الحجوزات'!$C$6:$C$1005,MATCH(B1431&amp;"",'الحجوزات'!$A$6:$A$1005,0))&amp;"",""))</f>
        <v/>
      </c>
      <c r="G1431" s="6">
        <f>IF(B1431&amp;""="","",IF(ISNA(MATCH(B1431&amp;"",'الحجوزات'!$A$6:$A$1005,0)),"رقم غير موجود",IF(NOT(ISNUMBER(A1431)),"بدون تاريخ","")))</f>
        <v/>
      </c>
    </row>
    <row r="1432">
      <c r="A1432" s="13" t="n"/>
      <c r="B1432" s="5" t="n"/>
      <c r="C1432" s="17" t="n"/>
      <c r="D1432" s="5" t="n"/>
      <c r="E1432" s="5" t="n"/>
      <c r="F1432" s="6">
        <f>IF(B1432&amp;""="","",IFERROR(INDEX('الحجوزات'!$C$6:$C$1005,MATCH(B1432&amp;"",'الحجوزات'!$A$6:$A$1005,0))&amp;"",""))</f>
        <v/>
      </c>
      <c r="G1432" s="6">
        <f>IF(B1432&amp;""="","",IF(ISNA(MATCH(B1432&amp;"",'الحجوزات'!$A$6:$A$1005,0)),"رقم غير موجود",IF(NOT(ISNUMBER(A1432)),"بدون تاريخ","")))</f>
        <v/>
      </c>
    </row>
    <row r="1433">
      <c r="A1433" s="13" t="n"/>
      <c r="B1433" s="5" t="n"/>
      <c r="C1433" s="17" t="n"/>
      <c r="D1433" s="5" t="n"/>
      <c r="E1433" s="5" t="n"/>
      <c r="F1433" s="6">
        <f>IF(B1433&amp;""="","",IFERROR(INDEX('الحجوزات'!$C$6:$C$1005,MATCH(B1433&amp;"",'الحجوزات'!$A$6:$A$1005,0))&amp;"",""))</f>
        <v/>
      </c>
      <c r="G1433" s="6">
        <f>IF(B1433&amp;""="","",IF(ISNA(MATCH(B1433&amp;"",'الحجوزات'!$A$6:$A$1005,0)),"رقم غير موجود",IF(NOT(ISNUMBER(A1433)),"بدون تاريخ","")))</f>
        <v/>
      </c>
    </row>
    <row r="1434">
      <c r="A1434" s="13" t="n"/>
      <c r="B1434" s="5" t="n"/>
      <c r="C1434" s="17" t="n"/>
      <c r="D1434" s="5" t="n"/>
      <c r="E1434" s="5" t="n"/>
      <c r="F1434" s="6">
        <f>IF(B1434&amp;""="","",IFERROR(INDEX('الحجوزات'!$C$6:$C$1005,MATCH(B1434&amp;"",'الحجوزات'!$A$6:$A$1005,0))&amp;"",""))</f>
        <v/>
      </c>
      <c r="G1434" s="6">
        <f>IF(B1434&amp;""="","",IF(ISNA(MATCH(B1434&amp;"",'الحجوزات'!$A$6:$A$1005,0)),"رقم غير موجود",IF(NOT(ISNUMBER(A1434)),"بدون تاريخ","")))</f>
        <v/>
      </c>
    </row>
    <row r="1435">
      <c r="A1435" s="13" t="n"/>
      <c r="B1435" s="5" t="n"/>
      <c r="C1435" s="17" t="n"/>
      <c r="D1435" s="5" t="n"/>
      <c r="E1435" s="5" t="n"/>
      <c r="F1435" s="6">
        <f>IF(B1435&amp;""="","",IFERROR(INDEX('الحجوزات'!$C$6:$C$1005,MATCH(B1435&amp;"",'الحجوزات'!$A$6:$A$1005,0))&amp;"",""))</f>
        <v/>
      </c>
      <c r="G1435" s="6">
        <f>IF(B1435&amp;""="","",IF(ISNA(MATCH(B1435&amp;"",'الحجوزات'!$A$6:$A$1005,0)),"رقم غير موجود",IF(NOT(ISNUMBER(A1435)),"بدون تاريخ","")))</f>
        <v/>
      </c>
    </row>
    <row r="1436">
      <c r="A1436" s="13" t="n"/>
      <c r="B1436" s="5" t="n"/>
      <c r="C1436" s="17" t="n"/>
      <c r="D1436" s="5" t="n"/>
      <c r="E1436" s="5" t="n"/>
      <c r="F1436" s="6">
        <f>IF(B1436&amp;""="","",IFERROR(INDEX('الحجوزات'!$C$6:$C$1005,MATCH(B1436&amp;"",'الحجوزات'!$A$6:$A$1005,0))&amp;"",""))</f>
        <v/>
      </c>
      <c r="G1436" s="6">
        <f>IF(B1436&amp;""="","",IF(ISNA(MATCH(B1436&amp;"",'الحجوزات'!$A$6:$A$1005,0)),"رقم غير موجود",IF(NOT(ISNUMBER(A1436)),"بدون تاريخ","")))</f>
        <v/>
      </c>
    </row>
    <row r="1437">
      <c r="A1437" s="13" t="n"/>
      <c r="B1437" s="5" t="n"/>
      <c r="C1437" s="17" t="n"/>
      <c r="D1437" s="5" t="n"/>
      <c r="E1437" s="5" t="n"/>
      <c r="F1437" s="6">
        <f>IF(B1437&amp;""="","",IFERROR(INDEX('الحجوزات'!$C$6:$C$1005,MATCH(B1437&amp;"",'الحجوزات'!$A$6:$A$1005,0))&amp;"",""))</f>
        <v/>
      </c>
      <c r="G1437" s="6">
        <f>IF(B1437&amp;""="","",IF(ISNA(MATCH(B1437&amp;"",'الحجوزات'!$A$6:$A$1005,0)),"رقم غير موجود",IF(NOT(ISNUMBER(A1437)),"بدون تاريخ","")))</f>
        <v/>
      </c>
    </row>
    <row r="1438">
      <c r="A1438" s="13" t="n"/>
      <c r="B1438" s="5" t="n"/>
      <c r="C1438" s="17" t="n"/>
      <c r="D1438" s="5" t="n"/>
      <c r="E1438" s="5" t="n"/>
      <c r="F1438" s="6">
        <f>IF(B1438&amp;""="","",IFERROR(INDEX('الحجوزات'!$C$6:$C$1005,MATCH(B1438&amp;"",'الحجوزات'!$A$6:$A$1005,0))&amp;"",""))</f>
        <v/>
      </c>
      <c r="G1438" s="6">
        <f>IF(B1438&amp;""="","",IF(ISNA(MATCH(B1438&amp;"",'الحجوزات'!$A$6:$A$1005,0)),"رقم غير موجود",IF(NOT(ISNUMBER(A1438)),"بدون تاريخ","")))</f>
        <v/>
      </c>
    </row>
    <row r="1439">
      <c r="A1439" s="13" t="n"/>
      <c r="B1439" s="5" t="n"/>
      <c r="C1439" s="17" t="n"/>
      <c r="D1439" s="5" t="n"/>
      <c r="E1439" s="5" t="n"/>
      <c r="F1439" s="6">
        <f>IF(B1439&amp;""="","",IFERROR(INDEX('الحجوزات'!$C$6:$C$1005,MATCH(B1439&amp;"",'الحجوزات'!$A$6:$A$1005,0))&amp;"",""))</f>
        <v/>
      </c>
      <c r="G1439" s="6">
        <f>IF(B1439&amp;""="","",IF(ISNA(MATCH(B1439&amp;"",'الحجوزات'!$A$6:$A$1005,0)),"رقم غير موجود",IF(NOT(ISNUMBER(A1439)),"بدون تاريخ","")))</f>
        <v/>
      </c>
    </row>
    <row r="1440">
      <c r="A1440" s="13" t="n"/>
      <c r="B1440" s="5" t="n"/>
      <c r="C1440" s="17" t="n"/>
      <c r="D1440" s="5" t="n"/>
      <c r="E1440" s="5" t="n"/>
      <c r="F1440" s="6">
        <f>IF(B1440&amp;""="","",IFERROR(INDEX('الحجوزات'!$C$6:$C$1005,MATCH(B1440&amp;"",'الحجوزات'!$A$6:$A$1005,0))&amp;"",""))</f>
        <v/>
      </c>
      <c r="G1440" s="6">
        <f>IF(B1440&amp;""="","",IF(ISNA(MATCH(B1440&amp;"",'الحجوزات'!$A$6:$A$1005,0)),"رقم غير موجود",IF(NOT(ISNUMBER(A1440)),"بدون تاريخ","")))</f>
        <v/>
      </c>
    </row>
    <row r="1441">
      <c r="A1441" s="13" t="n"/>
      <c r="B1441" s="5" t="n"/>
      <c r="C1441" s="17" t="n"/>
      <c r="D1441" s="5" t="n"/>
      <c r="E1441" s="5" t="n"/>
      <c r="F1441" s="6">
        <f>IF(B1441&amp;""="","",IFERROR(INDEX('الحجوزات'!$C$6:$C$1005,MATCH(B1441&amp;"",'الحجوزات'!$A$6:$A$1005,0))&amp;"",""))</f>
        <v/>
      </c>
      <c r="G1441" s="6">
        <f>IF(B1441&amp;""="","",IF(ISNA(MATCH(B1441&amp;"",'الحجوزات'!$A$6:$A$1005,0)),"رقم غير موجود",IF(NOT(ISNUMBER(A1441)),"بدون تاريخ","")))</f>
        <v/>
      </c>
    </row>
    <row r="1442">
      <c r="A1442" s="13" t="n"/>
      <c r="B1442" s="5" t="n"/>
      <c r="C1442" s="17" t="n"/>
      <c r="D1442" s="5" t="n"/>
      <c r="E1442" s="5" t="n"/>
      <c r="F1442" s="6">
        <f>IF(B1442&amp;""="","",IFERROR(INDEX('الحجوزات'!$C$6:$C$1005,MATCH(B1442&amp;"",'الحجوزات'!$A$6:$A$1005,0))&amp;"",""))</f>
        <v/>
      </c>
      <c r="G1442" s="6">
        <f>IF(B1442&amp;""="","",IF(ISNA(MATCH(B1442&amp;"",'الحجوزات'!$A$6:$A$1005,0)),"رقم غير موجود",IF(NOT(ISNUMBER(A1442)),"بدون تاريخ","")))</f>
        <v/>
      </c>
    </row>
    <row r="1443">
      <c r="A1443" s="13" t="n"/>
      <c r="B1443" s="5" t="n"/>
      <c r="C1443" s="17" t="n"/>
      <c r="D1443" s="5" t="n"/>
      <c r="E1443" s="5" t="n"/>
      <c r="F1443" s="6">
        <f>IF(B1443&amp;""="","",IFERROR(INDEX('الحجوزات'!$C$6:$C$1005,MATCH(B1443&amp;"",'الحجوزات'!$A$6:$A$1005,0))&amp;"",""))</f>
        <v/>
      </c>
      <c r="G1443" s="6">
        <f>IF(B1443&amp;""="","",IF(ISNA(MATCH(B1443&amp;"",'الحجوزات'!$A$6:$A$1005,0)),"رقم غير موجود",IF(NOT(ISNUMBER(A1443)),"بدون تاريخ","")))</f>
        <v/>
      </c>
    </row>
    <row r="1444">
      <c r="A1444" s="13" t="n"/>
      <c r="B1444" s="5" t="n"/>
      <c r="C1444" s="17" t="n"/>
      <c r="D1444" s="5" t="n"/>
      <c r="E1444" s="5" t="n"/>
      <c r="F1444" s="6">
        <f>IF(B1444&amp;""="","",IFERROR(INDEX('الحجوزات'!$C$6:$C$1005,MATCH(B1444&amp;"",'الحجوزات'!$A$6:$A$1005,0))&amp;"",""))</f>
        <v/>
      </c>
      <c r="G1444" s="6">
        <f>IF(B1444&amp;""="","",IF(ISNA(MATCH(B1444&amp;"",'الحجوزات'!$A$6:$A$1005,0)),"رقم غير موجود",IF(NOT(ISNUMBER(A1444)),"بدون تاريخ","")))</f>
        <v/>
      </c>
    </row>
    <row r="1445">
      <c r="A1445" s="13" t="n"/>
      <c r="B1445" s="5" t="n"/>
      <c r="C1445" s="17" t="n"/>
      <c r="D1445" s="5" t="n"/>
      <c r="E1445" s="5" t="n"/>
      <c r="F1445" s="6">
        <f>IF(B1445&amp;""="","",IFERROR(INDEX('الحجوزات'!$C$6:$C$1005,MATCH(B1445&amp;"",'الحجوزات'!$A$6:$A$1005,0))&amp;"",""))</f>
        <v/>
      </c>
      <c r="G1445" s="6">
        <f>IF(B1445&amp;""="","",IF(ISNA(MATCH(B1445&amp;"",'الحجوزات'!$A$6:$A$1005,0)),"رقم غير موجود",IF(NOT(ISNUMBER(A1445)),"بدون تاريخ","")))</f>
        <v/>
      </c>
    </row>
    <row r="1446">
      <c r="A1446" s="13" t="n"/>
      <c r="B1446" s="5" t="n"/>
      <c r="C1446" s="17" t="n"/>
      <c r="D1446" s="5" t="n"/>
      <c r="E1446" s="5" t="n"/>
      <c r="F1446" s="6">
        <f>IF(B1446&amp;""="","",IFERROR(INDEX('الحجوزات'!$C$6:$C$1005,MATCH(B1446&amp;"",'الحجوزات'!$A$6:$A$1005,0))&amp;"",""))</f>
        <v/>
      </c>
      <c r="G1446" s="6">
        <f>IF(B1446&amp;""="","",IF(ISNA(MATCH(B1446&amp;"",'الحجوزات'!$A$6:$A$1005,0)),"رقم غير موجود",IF(NOT(ISNUMBER(A1446)),"بدون تاريخ","")))</f>
        <v/>
      </c>
    </row>
    <row r="1447">
      <c r="A1447" s="13" t="n"/>
      <c r="B1447" s="5" t="n"/>
      <c r="C1447" s="17" t="n"/>
      <c r="D1447" s="5" t="n"/>
      <c r="E1447" s="5" t="n"/>
      <c r="F1447" s="6">
        <f>IF(B1447&amp;""="","",IFERROR(INDEX('الحجوزات'!$C$6:$C$1005,MATCH(B1447&amp;"",'الحجوزات'!$A$6:$A$1005,0))&amp;"",""))</f>
        <v/>
      </c>
      <c r="G1447" s="6">
        <f>IF(B1447&amp;""="","",IF(ISNA(MATCH(B1447&amp;"",'الحجوزات'!$A$6:$A$1005,0)),"رقم غير موجود",IF(NOT(ISNUMBER(A1447)),"بدون تاريخ","")))</f>
        <v/>
      </c>
    </row>
    <row r="1448">
      <c r="A1448" s="13" t="n"/>
      <c r="B1448" s="5" t="n"/>
      <c r="C1448" s="17" t="n"/>
      <c r="D1448" s="5" t="n"/>
      <c r="E1448" s="5" t="n"/>
      <c r="F1448" s="6">
        <f>IF(B1448&amp;""="","",IFERROR(INDEX('الحجوزات'!$C$6:$C$1005,MATCH(B1448&amp;"",'الحجوزات'!$A$6:$A$1005,0))&amp;"",""))</f>
        <v/>
      </c>
      <c r="G1448" s="6">
        <f>IF(B1448&amp;""="","",IF(ISNA(MATCH(B1448&amp;"",'الحجوزات'!$A$6:$A$1005,0)),"رقم غير موجود",IF(NOT(ISNUMBER(A1448)),"بدون تاريخ","")))</f>
        <v/>
      </c>
    </row>
    <row r="1449">
      <c r="A1449" s="13" t="n"/>
      <c r="B1449" s="5" t="n"/>
      <c r="C1449" s="17" t="n"/>
      <c r="D1449" s="5" t="n"/>
      <c r="E1449" s="5" t="n"/>
      <c r="F1449" s="6">
        <f>IF(B1449&amp;""="","",IFERROR(INDEX('الحجوزات'!$C$6:$C$1005,MATCH(B1449&amp;"",'الحجوزات'!$A$6:$A$1005,0))&amp;"",""))</f>
        <v/>
      </c>
      <c r="G1449" s="6">
        <f>IF(B1449&amp;""="","",IF(ISNA(MATCH(B1449&amp;"",'الحجوزات'!$A$6:$A$1005,0)),"رقم غير موجود",IF(NOT(ISNUMBER(A1449)),"بدون تاريخ","")))</f>
        <v/>
      </c>
    </row>
    <row r="1450">
      <c r="A1450" s="13" t="n"/>
      <c r="B1450" s="5" t="n"/>
      <c r="C1450" s="17" t="n"/>
      <c r="D1450" s="5" t="n"/>
      <c r="E1450" s="5" t="n"/>
      <c r="F1450" s="6">
        <f>IF(B1450&amp;""="","",IFERROR(INDEX('الحجوزات'!$C$6:$C$1005,MATCH(B1450&amp;"",'الحجوزات'!$A$6:$A$1005,0))&amp;"",""))</f>
        <v/>
      </c>
      <c r="G1450" s="6">
        <f>IF(B1450&amp;""="","",IF(ISNA(MATCH(B1450&amp;"",'الحجوزات'!$A$6:$A$1005,0)),"رقم غير موجود",IF(NOT(ISNUMBER(A1450)),"بدون تاريخ","")))</f>
        <v/>
      </c>
    </row>
    <row r="1451">
      <c r="A1451" s="13" t="n"/>
      <c r="B1451" s="5" t="n"/>
      <c r="C1451" s="17" t="n"/>
      <c r="D1451" s="5" t="n"/>
      <c r="E1451" s="5" t="n"/>
      <c r="F1451" s="6">
        <f>IF(B1451&amp;""="","",IFERROR(INDEX('الحجوزات'!$C$6:$C$1005,MATCH(B1451&amp;"",'الحجوزات'!$A$6:$A$1005,0))&amp;"",""))</f>
        <v/>
      </c>
      <c r="G1451" s="6">
        <f>IF(B1451&amp;""="","",IF(ISNA(MATCH(B1451&amp;"",'الحجوزات'!$A$6:$A$1005,0)),"رقم غير موجود",IF(NOT(ISNUMBER(A1451)),"بدون تاريخ","")))</f>
        <v/>
      </c>
    </row>
    <row r="1452">
      <c r="A1452" s="13" t="n"/>
      <c r="B1452" s="5" t="n"/>
      <c r="C1452" s="17" t="n"/>
      <c r="D1452" s="5" t="n"/>
      <c r="E1452" s="5" t="n"/>
      <c r="F1452" s="6">
        <f>IF(B1452&amp;""="","",IFERROR(INDEX('الحجوزات'!$C$6:$C$1005,MATCH(B1452&amp;"",'الحجوزات'!$A$6:$A$1005,0))&amp;"",""))</f>
        <v/>
      </c>
      <c r="G1452" s="6">
        <f>IF(B1452&amp;""="","",IF(ISNA(MATCH(B1452&amp;"",'الحجوزات'!$A$6:$A$1005,0)),"رقم غير موجود",IF(NOT(ISNUMBER(A1452)),"بدون تاريخ","")))</f>
        <v/>
      </c>
    </row>
    <row r="1453">
      <c r="A1453" s="13" t="n"/>
      <c r="B1453" s="5" t="n"/>
      <c r="C1453" s="17" t="n"/>
      <c r="D1453" s="5" t="n"/>
      <c r="E1453" s="5" t="n"/>
      <c r="F1453" s="6">
        <f>IF(B1453&amp;""="","",IFERROR(INDEX('الحجوزات'!$C$6:$C$1005,MATCH(B1453&amp;"",'الحجوزات'!$A$6:$A$1005,0))&amp;"",""))</f>
        <v/>
      </c>
      <c r="G1453" s="6">
        <f>IF(B1453&amp;""="","",IF(ISNA(MATCH(B1453&amp;"",'الحجوزات'!$A$6:$A$1005,0)),"رقم غير موجود",IF(NOT(ISNUMBER(A1453)),"بدون تاريخ","")))</f>
        <v/>
      </c>
    </row>
    <row r="1454">
      <c r="A1454" s="13" t="n"/>
      <c r="B1454" s="5" t="n"/>
      <c r="C1454" s="17" t="n"/>
      <c r="D1454" s="5" t="n"/>
      <c r="E1454" s="5" t="n"/>
      <c r="F1454" s="6">
        <f>IF(B1454&amp;""="","",IFERROR(INDEX('الحجوزات'!$C$6:$C$1005,MATCH(B1454&amp;"",'الحجوزات'!$A$6:$A$1005,0))&amp;"",""))</f>
        <v/>
      </c>
      <c r="G1454" s="6">
        <f>IF(B1454&amp;""="","",IF(ISNA(MATCH(B1454&amp;"",'الحجوزات'!$A$6:$A$1005,0)),"رقم غير موجود",IF(NOT(ISNUMBER(A1454)),"بدون تاريخ","")))</f>
        <v/>
      </c>
    </row>
    <row r="1455">
      <c r="A1455" s="13" t="n"/>
      <c r="B1455" s="5" t="n"/>
      <c r="C1455" s="17" t="n"/>
      <c r="D1455" s="5" t="n"/>
      <c r="E1455" s="5" t="n"/>
      <c r="F1455" s="6">
        <f>IF(B1455&amp;""="","",IFERROR(INDEX('الحجوزات'!$C$6:$C$1005,MATCH(B1455&amp;"",'الحجوزات'!$A$6:$A$1005,0))&amp;"",""))</f>
        <v/>
      </c>
      <c r="G1455" s="6">
        <f>IF(B1455&amp;""="","",IF(ISNA(MATCH(B1455&amp;"",'الحجوزات'!$A$6:$A$1005,0)),"رقم غير موجود",IF(NOT(ISNUMBER(A1455)),"بدون تاريخ","")))</f>
        <v/>
      </c>
    </row>
    <row r="1456">
      <c r="A1456" s="13" t="n"/>
      <c r="B1456" s="5" t="n"/>
      <c r="C1456" s="17" t="n"/>
      <c r="D1456" s="5" t="n"/>
      <c r="E1456" s="5" t="n"/>
      <c r="F1456" s="6">
        <f>IF(B1456&amp;""="","",IFERROR(INDEX('الحجوزات'!$C$6:$C$1005,MATCH(B1456&amp;"",'الحجوزات'!$A$6:$A$1005,0))&amp;"",""))</f>
        <v/>
      </c>
      <c r="G1456" s="6">
        <f>IF(B1456&amp;""="","",IF(ISNA(MATCH(B1456&amp;"",'الحجوزات'!$A$6:$A$1005,0)),"رقم غير موجود",IF(NOT(ISNUMBER(A1456)),"بدون تاريخ","")))</f>
        <v/>
      </c>
    </row>
    <row r="1457">
      <c r="A1457" s="13" t="n"/>
      <c r="B1457" s="5" t="n"/>
      <c r="C1457" s="17" t="n"/>
      <c r="D1457" s="5" t="n"/>
      <c r="E1457" s="5" t="n"/>
      <c r="F1457" s="6">
        <f>IF(B1457&amp;""="","",IFERROR(INDEX('الحجوزات'!$C$6:$C$1005,MATCH(B1457&amp;"",'الحجوزات'!$A$6:$A$1005,0))&amp;"",""))</f>
        <v/>
      </c>
      <c r="G1457" s="6">
        <f>IF(B1457&amp;""="","",IF(ISNA(MATCH(B1457&amp;"",'الحجوزات'!$A$6:$A$1005,0)),"رقم غير موجود",IF(NOT(ISNUMBER(A1457)),"بدون تاريخ","")))</f>
        <v/>
      </c>
    </row>
    <row r="1458">
      <c r="A1458" s="13" t="n"/>
      <c r="B1458" s="5" t="n"/>
      <c r="C1458" s="17" t="n"/>
      <c r="D1458" s="5" t="n"/>
      <c r="E1458" s="5" t="n"/>
      <c r="F1458" s="6">
        <f>IF(B1458&amp;""="","",IFERROR(INDEX('الحجوزات'!$C$6:$C$1005,MATCH(B1458&amp;"",'الحجوزات'!$A$6:$A$1005,0))&amp;"",""))</f>
        <v/>
      </c>
      <c r="G1458" s="6">
        <f>IF(B1458&amp;""="","",IF(ISNA(MATCH(B1458&amp;"",'الحجوزات'!$A$6:$A$1005,0)),"رقم غير موجود",IF(NOT(ISNUMBER(A1458)),"بدون تاريخ","")))</f>
        <v/>
      </c>
    </row>
    <row r="1459">
      <c r="A1459" s="13" t="n"/>
      <c r="B1459" s="5" t="n"/>
      <c r="C1459" s="17" t="n"/>
      <c r="D1459" s="5" t="n"/>
      <c r="E1459" s="5" t="n"/>
      <c r="F1459" s="6">
        <f>IF(B1459&amp;""="","",IFERROR(INDEX('الحجوزات'!$C$6:$C$1005,MATCH(B1459&amp;"",'الحجوزات'!$A$6:$A$1005,0))&amp;"",""))</f>
        <v/>
      </c>
      <c r="G1459" s="6">
        <f>IF(B1459&amp;""="","",IF(ISNA(MATCH(B1459&amp;"",'الحجوزات'!$A$6:$A$1005,0)),"رقم غير موجود",IF(NOT(ISNUMBER(A1459)),"بدون تاريخ","")))</f>
        <v/>
      </c>
    </row>
    <row r="1460">
      <c r="A1460" s="13" t="n"/>
      <c r="B1460" s="5" t="n"/>
      <c r="C1460" s="17" t="n"/>
      <c r="D1460" s="5" t="n"/>
      <c r="E1460" s="5" t="n"/>
      <c r="F1460" s="6">
        <f>IF(B1460&amp;""="","",IFERROR(INDEX('الحجوزات'!$C$6:$C$1005,MATCH(B1460&amp;"",'الحجوزات'!$A$6:$A$1005,0))&amp;"",""))</f>
        <v/>
      </c>
      <c r="G1460" s="6">
        <f>IF(B1460&amp;""="","",IF(ISNA(MATCH(B1460&amp;"",'الحجوزات'!$A$6:$A$1005,0)),"رقم غير موجود",IF(NOT(ISNUMBER(A1460)),"بدون تاريخ","")))</f>
        <v/>
      </c>
    </row>
    <row r="1461">
      <c r="A1461" s="13" t="n"/>
      <c r="B1461" s="5" t="n"/>
      <c r="C1461" s="17" t="n"/>
      <c r="D1461" s="5" t="n"/>
      <c r="E1461" s="5" t="n"/>
      <c r="F1461" s="6">
        <f>IF(B1461&amp;""="","",IFERROR(INDEX('الحجوزات'!$C$6:$C$1005,MATCH(B1461&amp;"",'الحجوزات'!$A$6:$A$1005,0))&amp;"",""))</f>
        <v/>
      </c>
      <c r="G1461" s="6">
        <f>IF(B1461&amp;""="","",IF(ISNA(MATCH(B1461&amp;"",'الحجوزات'!$A$6:$A$1005,0)),"رقم غير موجود",IF(NOT(ISNUMBER(A1461)),"بدون تاريخ","")))</f>
        <v/>
      </c>
    </row>
    <row r="1462">
      <c r="A1462" s="13" t="n"/>
      <c r="B1462" s="5" t="n"/>
      <c r="C1462" s="17" t="n"/>
      <c r="D1462" s="5" t="n"/>
      <c r="E1462" s="5" t="n"/>
      <c r="F1462" s="6">
        <f>IF(B1462&amp;""="","",IFERROR(INDEX('الحجوزات'!$C$6:$C$1005,MATCH(B1462&amp;"",'الحجوزات'!$A$6:$A$1005,0))&amp;"",""))</f>
        <v/>
      </c>
      <c r="G1462" s="6">
        <f>IF(B1462&amp;""="","",IF(ISNA(MATCH(B1462&amp;"",'الحجوزات'!$A$6:$A$1005,0)),"رقم غير موجود",IF(NOT(ISNUMBER(A1462)),"بدون تاريخ","")))</f>
        <v/>
      </c>
    </row>
    <row r="1463">
      <c r="A1463" s="13" t="n"/>
      <c r="B1463" s="5" t="n"/>
      <c r="C1463" s="17" t="n"/>
      <c r="D1463" s="5" t="n"/>
      <c r="E1463" s="5" t="n"/>
      <c r="F1463" s="6">
        <f>IF(B1463&amp;""="","",IFERROR(INDEX('الحجوزات'!$C$6:$C$1005,MATCH(B1463&amp;"",'الحجوزات'!$A$6:$A$1005,0))&amp;"",""))</f>
        <v/>
      </c>
      <c r="G1463" s="6">
        <f>IF(B1463&amp;""="","",IF(ISNA(MATCH(B1463&amp;"",'الحجوزات'!$A$6:$A$1005,0)),"رقم غير موجود",IF(NOT(ISNUMBER(A1463)),"بدون تاريخ","")))</f>
        <v/>
      </c>
    </row>
    <row r="1464">
      <c r="A1464" s="13" t="n"/>
      <c r="B1464" s="5" t="n"/>
      <c r="C1464" s="17" t="n"/>
      <c r="D1464" s="5" t="n"/>
      <c r="E1464" s="5" t="n"/>
      <c r="F1464" s="6">
        <f>IF(B1464&amp;""="","",IFERROR(INDEX('الحجوزات'!$C$6:$C$1005,MATCH(B1464&amp;"",'الحجوزات'!$A$6:$A$1005,0))&amp;"",""))</f>
        <v/>
      </c>
      <c r="G1464" s="6">
        <f>IF(B1464&amp;""="","",IF(ISNA(MATCH(B1464&amp;"",'الحجوزات'!$A$6:$A$1005,0)),"رقم غير موجود",IF(NOT(ISNUMBER(A1464)),"بدون تاريخ","")))</f>
        <v/>
      </c>
    </row>
    <row r="1465">
      <c r="A1465" s="13" t="n"/>
      <c r="B1465" s="5" t="n"/>
      <c r="C1465" s="17" t="n"/>
      <c r="D1465" s="5" t="n"/>
      <c r="E1465" s="5" t="n"/>
      <c r="F1465" s="6">
        <f>IF(B1465&amp;""="","",IFERROR(INDEX('الحجوزات'!$C$6:$C$1005,MATCH(B1465&amp;"",'الحجوزات'!$A$6:$A$1005,0))&amp;"",""))</f>
        <v/>
      </c>
      <c r="G1465" s="6">
        <f>IF(B1465&amp;""="","",IF(ISNA(MATCH(B1465&amp;"",'الحجوزات'!$A$6:$A$1005,0)),"رقم غير موجود",IF(NOT(ISNUMBER(A1465)),"بدون تاريخ","")))</f>
        <v/>
      </c>
    </row>
    <row r="1466">
      <c r="A1466" s="13" t="n"/>
      <c r="B1466" s="5" t="n"/>
      <c r="C1466" s="17" t="n"/>
      <c r="D1466" s="5" t="n"/>
      <c r="E1466" s="5" t="n"/>
      <c r="F1466" s="6">
        <f>IF(B1466&amp;""="","",IFERROR(INDEX('الحجوزات'!$C$6:$C$1005,MATCH(B1466&amp;"",'الحجوزات'!$A$6:$A$1005,0))&amp;"",""))</f>
        <v/>
      </c>
      <c r="G1466" s="6">
        <f>IF(B1466&amp;""="","",IF(ISNA(MATCH(B1466&amp;"",'الحجوزات'!$A$6:$A$1005,0)),"رقم غير موجود",IF(NOT(ISNUMBER(A1466)),"بدون تاريخ","")))</f>
        <v/>
      </c>
    </row>
    <row r="1467">
      <c r="A1467" s="13" t="n"/>
      <c r="B1467" s="5" t="n"/>
      <c r="C1467" s="17" t="n"/>
      <c r="D1467" s="5" t="n"/>
      <c r="E1467" s="5" t="n"/>
      <c r="F1467" s="6">
        <f>IF(B1467&amp;""="","",IFERROR(INDEX('الحجوزات'!$C$6:$C$1005,MATCH(B1467&amp;"",'الحجوزات'!$A$6:$A$1005,0))&amp;"",""))</f>
        <v/>
      </c>
      <c r="G1467" s="6">
        <f>IF(B1467&amp;""="","",IF(ISNA(MATCH(B1467&amp;"",'الحجوزات'!$A$6:$A$1005,0)),"رقم غير موجود",IF(NOT(ISNUMBER(A1467)),"بدون تاريخ","")))</f>
        <v/>
      </c>
    </row>
    <row r="1468">
      <c r="A1468" s="13" t="n"/>
      <c r="B1468" s="5" t="n"/>
      <c r="C1468" s="17" t="n"/>
      <c r="D1468" s="5" t="n"/>
      <c r="E1468" s="5" t="n"/>
      <c r="F1468" s="6">
        <f>IF(B1468&amp;""="","",IFERROR(INDEX('الحجوزات'!$C$6:$C$1005,MATCH(B1468&amp;"",'الحجوزات'!$A$6:$A$1005,0))&amp;"",""))</f>
        <v/>
      </c>
      <c r="G1468" s="6">
        <f>IF(B1468&amp;""="","",IF(ISNA(MATCH(B1468&amp;"",'الحجوزات'!$A$6:$A$1005,0)),"رقم غير موجود",IF(NOT(ISNUMBER(A1468)),"بدون تاريخ","")))</f>
        <v/>
      </c>
    </row>
    <row r="1469">
      <c r="A1469" s="13" t="n"/>
      <c r="B1469" s="5" t="n"/>
      <c r="C1469" s="17" t="n"/>
      <c r="D1469" s="5" t="n"/>
      <c r="E1469" s="5" t="n"/>
      <c r="F1469" s="6">
        <f>IF(B1469&amp;""="","",IFERROR(INDEX('الحجوزات'!$C$6:$C$1005,MATCH(B1469&amp;"",'الحجوزات'!$A$6:$A$1005,0))&amp;"",""))</f>
        <v/>
      </c>
      <c r="G1469" s="6">
        <f>IF(B1469&amp;""="","",IF(ISNA(MATCH(B1469&amp;"",'الحجوزات'!$A$6:$A$1005,0)),"رقم غير موجود",IF(NOT(ISNUMBER(A1469)),"بدون تاريخ","")))</f>
        <v/>
      </c>
    </row>
    <row r="1470">
      <c r="A1470" s="13" t="n"/>
      <c r="B1470" s="5" t="n"/>
      <c r="C1470" s="17" t="n"/>
      <c r="D1470" s="5" t="n"/>
      <c r="E1470" s="5" t="n"/>
      <c r="F1470" s="6">
        <f>IF(B1470&amp;""="","",IFERROR(INDEX('الحجوزات'!$C$6:$C$1005,MATCH(B1470&amp;"",'الحجوزات'!$A$6:$A$1005,0))&amp;"",""))</f>
        <v/>
      </c>
      <c r="G1470" s="6">
        <f>IF(B1470&amp;""="","",IF(ISNA(MATCH(B1470&amp;"",'الحجوزات'!$A$6:$A$1005,0)),"رقم غير موجود",IF(NOT(ISNUMBER(A1470)),"بدون تاريخ","")))</f>
        <v/>
      </c>
    </row>
    <row r="1471">
      <c r="A1471" s="13" t="n"/>
      <c r="B1471" s="5" t="n"/>
      <c r="C1471" s="17" t="n"/>
      <c r="D1471" s="5" t="n"/>
      <c r="E1471" s="5" t="n"/>
      <c r="F1471" s="6">
        <f>IF(B1471&amp;""="","",IFERROR(INDEX('الحجوزات'!$C$6:$C$1005,MATCH(B1471&amp;"",'الحجوزات'!$A$6:$A$1005,0))&amp;"",""))</f>
        <v/>
      </c>
      <c r="G1471" s="6">
        <f>IF(B1471&amp;""="","",IF(ISNA(MATCH(B1471&amp;"",'الحجوزات'!$A$6:$A$1005,0)),"رقم غير موجود",IF(NOT(ISNUMBER(A1471)),"بدون تاريخ","")))</f>
        <v/>
      </c>
    </row>
    <row r="1472">
      <c r="A1472" s="13" t="n"/>
      <c r="B1472" s="5" t="n"/>
      <c r="C1472" s="17" t="n"/>
      <c r="D1472" s="5" t="n"/>
      <c r="E1472" s="5" t="n"/>
      <c r="F1472" s="6">
        <f>IF(B1472&amp;""="","",IFERROR(INDEX('الحجوزات'!$C$6:$C$1005,MATCH(B1472&amp;"",'الحجوزات'!$A$6:$A$1005,0))&amp;"",""))</f>
        <v/>
      </c>
      <c r="G1472" s="6">
        <f>IF(B1472&amp;""="","",IF(ISNA(MATCH(B1472&amp;"",'الحجوزات'!$A$6:$A$1005,0)),"رقم غير موجود",IF(NOT(ISNUMBER(A1472)),"بدون تاريخ","")))</f>
        <v/>
      </c>
    </row>
    <row r="1473">
      <c r="A1473" s="13" t="n"/>
      <c r="B1473" s="5" t="n"/>
      <c r="C1473" s="17" t="n"/>
      <c r="D1473" s="5" t="n"/>
      <c r="E1473" s="5" t="n"/>
      <c r="F1473" s="6">
        <f>IF(B1473&amp;""="","",IFERROR(INDEX('الحجوزات'!$C$6:$C$1005,MATCH(B1473&amp;"",'الحجوزات'!$A$6:$A$1005,0))&amp;"",""))</f>
        <v/>
      </c>
      <c r="G1473" s="6">
        <f>IF(B1473&amp;""="","",IF(ISNA(MATCH(B1473&amp;"",'الحجوزات'!$A$6:$A$1005,0)),"رقم غير موجود",IF(NOT(ISNUMBER(A1473)),"بدون تاريخ","")))</f>
        <v/>
      </c>
    </row>
    <row r="1474">
      <c r="A1474" s="13" t="n"/>
      <c r="B1474" s="5" t="n"/>
      <c r="C1474" s="17" t="n"/>
      <c r="D1474" s="5" t="n"/>
      <c r="E1474" s="5" t="n"/>
      <c r="F1474" s="6">
        <f>IF(B1474&amp;""="","",IFERROR(INDEX('الحجوزات'!$C$6:$C$1005,MATCH(B1474&amp;"",'الحجوزات'!$A$6:$A$1005,0))&amp;"",""))</f>
        <v/>
      </c>
      <c r="G1474" s="6">
        <f>IF(B1474&amp;""="","",IF(ISNA(MATCH(B1474&amp;"",'الحجوزات'!$A$6:$A$1005,0)),"رقم غير موجود",IF(NOT(ISNUMBER(A1474)),"بدون تاريخ","")))</f>
        <v/>
      </c>
    </row>
    <row r="1475">
      <c r="A1475" s="13" t="n"/>
      <c r="B1475" s="5" t="n"/>
      <c r="C1475" s="17" t="n"/>
      <c r="D1475" s="5" t="n"/>
      <c r="E1475" s="5" t="n"/>
      <c r="F1475" s="6">
        <f>IF(B1475&amp;""="","",IFERROR(INDEX('الحجوزات'!$C$6:$C$1005,MATCH(B1475&amp;"",'الحجوزات'!$A$6:$A$1005,0))&amp;"",""))</f>
        <v/>
      </c>
      <c r="G1475" s="6">
        <f>IF(B1475&amp;""="","",IF(ISNA(MATCH(B1475&amp;"",'الحجوزات'!$A$6:$A$1005,0)),"رقم غير موجود",IF(NOT(ISNUMBER(A1475)),"بدون تاريخ","")))</f>
        <v/>
      </c>
    </row>
    <row r="1476">
      <c r="A1476" s="13" t="n"/>
      <c r="B1476" s="5" t="n"/>
      <c r="C1476" s="17" t="n"/>
      <c r="D1476" s="5" t="n"/>
      <c r="E1476" s="5" t="n"/>
      <c r="F1476" s="6">
        <f>IF(B1476&amp;""="","",IFERROR(INDEX('الحجوزات'!$C$6:$C$1005,MATCH(B1476&amp;"",'الحجوزات'!$A$6:$A$1005,0))&amp;"",""))</f>
        <v/>
      </c>
      <c r="G1476" s="6">
        <f>IF(B1476&amp;""="","",IF(ISNA(MATCH(B1476&amp;"",'الحجوزات'!$A$6:$A$1005,0)),"رقم غير موجود",IF(NOT(ISNUMBER(A1476)),"بدون تاريخ","")))</f>
        <v/>
      </c>
    </row>
    <row r="1477">
      <c r="A1477" s="13" t="n"/>
      <c r="B1477" s="5" t="n"/>
      <c r="C1477" s="17" t="n"/>
      <c r="D1477" s="5" t="n"/>
      <c r="E1477" s="5" t="n"/>
      <c r="F1477" s="6">
        <f>IF(B1477&amp;""="","",IFERROR(INDEX('الحجوزات'!$C$6:$C$1005,MATCH(B1477&amp;"",'الحجوزات'!$A$6:$A$1005,0))&amp;"",""))</f>
        <v/>
      </c>
      <c r="G1477" s="6">
        <f>IF(B1477&amp;""="","",IF(ISNA(MATCH(B1477&amp;"",'الحجوزات'!$A$6:$A$1005,0)),"رقم غير موجود",IF(NOT(ISNUMBER(A1477)),"بدون تاريخ","")))</f>
        <v/>
      </c>
    </row>
    <row r="1478">
      <c r="A1478" s="13" t="n"/>
      <c r="B1478" s="5" t="n"/>
      <c r="C1478" s="17" t="n"/>
      <c r="D1478" s="5" t="n"/>
      <c r="E1478" s="5" t="n"/>
      <c r="F1478" s="6">
        <f>IF(B1478&amp;""="","",IFERROR(INDEX('الحجوزات'!$C$6:$C$1005,MATCH(B1478&amp;"",'الحجوزات'!$A$6:$A$1005,0))&amp;"",""))</f>
        <v/>
      </c>
      <c r="G1478" s="6">
        <f>IF(B1478&amp;""="","",IF(ISNA(MATCH(B1478&amp;"",'الحجوزات'!$A$6:$A$1005,0)),"رقم غير موجود",IF(NOT(ISNUMBER(A1478)),"بدون تاريخ","")))</f>
        <v/>
      </c>
    </row>
    <row r="1479">
      <c r="A1479" s="13" t="n"/>
      <c r="B1479" s="5" t="n"/>
      <c r="C1479" s="17" t="n"/>
      <c r="D1479" s="5" t="n"/>
      <c r="E1479" s="5" t="n"/>
      <c r="F1479" s="6">
        <f>IF(B1479&amp;""="","",IFERROR(INDEX('الحجوزات'!$C$6:$C$1005,MATCH(B1479&amp;"",'الحجوزات'!$A$6:$A$1005,0))&amp;"",""))</f>
        <v/>
      </c>
      <c r="G1479" s="6">
        <f>IF(B1479&amp;""="","",IF(ISNA(MATCH(B1479&amp;"",'الحجوزات'!$A$6:$A$1005,0)),"رقم غير موجود",IF(NOT(ISNUMBER(A1479)),"بدون تاريخ","")))</f>
        <v/>
      </c>
    </row>
    <row r="1480">
      <c r="A1480" s="13" t="n"/>
      <c r="B1480" s="5" t="n"/>
      <c r="C1480" s="17" t="n"/>
      <c r="D1480" s="5" t="n"/>
      <c r="E1480" s="5" t="n"/>
      <c r="F1480" s="6">
        <f>IF(B1480&amp;""="","",IFERROR(INDEX('الحجوزات'!$C$6:$C$1005,MATCH(B1480&amp;"",'الحجوزات'!$A$6:$A$1005,0))&amp;"",""))</f>
        <v/>
      </c>
      <c r="G1480" s="6">
        <f>IF(B1480&amp;""="","",IF(ISNA(MATCH(B1480&amp;"",'الحجوزات'!$A$6:$A$1005,0)),"رقم غير موجود",IF(NOT(ISNUMBER(A1480)),"بدون تاريخ","")))</f>
        <v/>
      </c>
    </row>
    <row r="1481">
      <c r="A1481" s="13" t="n"/>
      <c r="B1481" s="5" t="n"/>
      <c r="C1481" s="17" t="n"/>
      <c r="D1481" s="5" t="n"/>
      <c r="E1481" s="5" t="n"/>
      <c r="F1481" s="6">
        <f>IF(B1481&amp;""="","",IFERROR(INDEX('الحجوزات'!$C$6:$C$1005,MATCH(B1481&amp;"",'الحجوزات'!$A$6:$A$1005,0))&amp;"",""))</f>
        <v/>
      </c>
      <c r="G1481" s="6">
        <f>IF(B1481&amp;""="","",IF(ISNA(MATCH(B1481&amp;"",'الحجوزات'!$A$6:$A$1005,0)),"رقم غير موجود",IF(NOT(ISNUMBER(A1481)),"بدون تاريخ","")))</f>
        <v/>
      </c>
    </row>
    <row r="1482">
      <c r="A1482" s="13" t="n"/>
      <c r="B1482" s="5" t="n"/>
      <c r="C1482" s="17" t="n"/>
      <c r="D1482" s="5" t="n"/>
      <c r="E1482" s="5" t="n"/>
      <c r="F1482" s="6">
        <f>IF(B1482&amp;""="","",IFERROR(INDEX('الحجوزات'!$C$6:$C$1005,MATCH(B1482&amp;"",'الحجوزات'!$A$6:$A$1005,0))&amp;"",""))</f>
        <v/>
      </c>
      <c r="G1482" s="6">
        <f>IF(B1482&amp;""="","",IF(ISNA(MATCH(B1482&amp;"",'الحجوزات'!$A$6:$A$1005,0)),"رقم غير موجود",IF(NOT(ISNUMBER(A1482)),"بدون تاريخ","")))</f>
        <v/>
      </c>
    </row>
    <row r="1483">
      <c r="A1483" s="13" t="n"/>
      <c r="B1483" s="5" t="n"/>
      <c r="C1483" s="17" t="n"/>
      <c r="D1483" s="5" t="n"/>
      <c r="E1483" s="5" t="n"/>
      <c r="F1483" s="6">
        <f>IF(B1483&amp;""="","",IFERROR(INDEX('الحجوزات'!$C$6:$C$1005,MATCH(B1483&amp;"",'الحجوزات'!$A$6:$A$1005,0))&amp;"",""))</f>
        <v/>
      </c>
      <c r="G1483" s="6">
        <f>IF(B1483&amp;""="","",IF(ISNA(MATCH(B1483&amp;"",'الحجوزات'!$A$6:$A$1005,0)),"رقم غير موجود",IF(NOT(ISNUMBER(A1483)),"بدون تاريخ","")))</f>
        <v/>
      </c>
    </row>
    <row r="1484">
      <c r="A1484" s="13" t="n"/>
      <c r="B1484" s="5" t="n"/>
      <c r="C1484" s="17" t="n"/>
      <c r="D1484" s="5" t="n"/>
      <c r="E1484" s="5" t="n"/>
      <c r="F1484" s="6">
        <f>IF(B1484&amp;""="","",IFERROR(INDEX('الحجوزات'!$C$6:$C$1005,MATCH(B1484&amp;"",'الحجوزات'!$A$6:$A$1005,0))&amp;"",""))</f>
        <v/>
      </c>
      <c r="G1484" s="6">
        <f>IF(B1484&amp;""="","",IF(ISNA(MATCH(B1484&amp;"",'الحجوزات'!$A$6:$A$1005,0)),"رقم غير موجود",IF(NOT(ISNUMBER(A1484)),"بدون تاريخ","")))</f>
        <v/>
      </c>
    </row>
    <row r="1485">
      <c r="A1485" s="13" t="n"/>
      <c r="B1485" s="5" t="n"/>
      <c r="C1485" s="17" t="n"/>
      <c r="D1485" s="5" t="n"/>
      <c r="E1485" s="5" t="n"/>
      <c r="F1485" s="6">
        <f>IF(B1485&amp;""="","",IFERROR(INDEX('الحجوزات'!$C$6:$C$1005,MATCH(B1485&amp;"",'الحجوزات'!$A$6:$A$1005,0))&amp;"",""))</f>
        <v/>
      </c>
      <c r="G1485" s="6">
        <f>IF(B1485&amp;""="","",IF(ISNA(MATCH(B1485&amp;"",'الحجوزات'!$A$6:$A$1005,0)),"رقم غير موجود",IF(NOT(ISNUMBER(A1485)),"بدون تاريخ","")))</f>
        <v/>
      </c>
    </row>
    <row r="1486">
      <c r="A1486" s="13" t="n"/>
      <c r="B1486" s="5" t="n"/>
      <c r="C1486" s="17" t="n"/>
      <c r="D1486" s="5" t="n"/>
      <c r="E1486" s="5" t="n"/>
      <c r="F1486" s="6">
        <f>IF(B1486&amp;""="","",IFERROR(INDEX('الحجوزات'!$C$6:$C$1005,MATCH(B1486&amp;"",'الحجوزات'!$A$6:$A$1005,0))&amp;"",""))</f>
        <v/>
      </c>
      <c r="G1486" s="6">
        <f>IF(B1486&amp;""="","",IF(ISNA(MATCH(B1486&amp;"",'الحجوزات'!$A$6:$A$1005,0)),"رقم غير موجود",IF(NOT(ISNUMBER(A1486)),"بدون تاريخ","")))</f>
        <v/>
      </c>
    </row>
    <row r="1487">
      <c r="A1487" s="13" t="n"/>
      <c r="B1487" s="5" t="n"/>
      <c r="C1487" s="17" t="n"/>
      <c r="D1487" s="5" t="n"/>
      <c r="E1487" s="5" t="n"/>
      <c r="F1487" s="6">
        <f>IF(B1487&amp;""="","",IFERROR(INDEX('الحجوزات'!$C$6:$C$1005,MATCH(B1487&amp;"",'الحجوزات'!$A$6:$A$1005,0))&amp;"",""))</f>
        <v/>
      </c>
      <c r="G1487" s="6">
        <f>IF(B1487&amp;""="","",IF(ISNA(MATCH(B1487&amp;"",'الحجوزات'!$A$6:$A$1005,0)),"رقم غير موجود",IF(NOT(ISNUMBER(A1487)),"بدون تاريخ","")))</f>
        <v/>
      </c>
    </row>
    <row r="1488">
      <c r="A1488" s="13" t="n"/>
      <c r="B1488" s="5" t="n"/>
      <c r="C1488" s="17" t="n"/>
      <c r="D1488" s="5" t="n"/>
      <c r="E1488" s="5" t="n"/>
      <c r="F1488" s="6">
        <f>IF(B1488&amp;""="","",IFERROR(INDEX('الحجوزات'!$C$6:$C$1005,MATCH(B1488&amp;"",'الحجوزات'!$A$6:$A$1005,0))&amp;"",""))</f>
        <v/>
      </c>
      <c r="G1488" s="6">
        <f>IF(B1488&amp;""="","",IF(ISNA(MATCH(B1488&amp;"",'الحجوزات'!$A$6:$A$1005,0)),"رقم غير موجود",IF(NOT(ISNUMBER(A1488)),"بدون تاريخ","")))</f>
        <v/>
      </c>
    </row>
    <row r="1489">
      <c r="A1489" s="13" t="n"/>
      <c r="B1489" s="5" t="n"/>
      <c r="C1489" s="17" t="n"/>
      <c r="D1489" s="5" t="n"/>
      <c r="E1489" s="5" t="n"/>
      <c r="F1489" s="6">
        <f>IF(B1489&amp;""="","",IFERROR(INDEX('الحجوزات'!$C$6:$C$1005,MATCH(B1489&amp;"",'الحجوزات'!$A$6:$A$1005,0))&amp;"",""))</f>
        <v/>
      </c>
      <c r="G1489" s="6">
        <f>IF(B1489&amp;""="","",IF(ISNA(MATCH(B1489&amp;"",'الحجوزات'!$A$6:$A$1005,0)),"رقم غير موجود",IF(NOT(ISNUMBER(A1489)),"بدون تاريخ","")))</f>
        <v/>
      </c>
    </row>
    <row r="1490">
      <c r="A1490" s="13" t="n"/>
      <c r="B1490" s="5" t="n"/>
      <c r="C1490" s="17" t="n"/>
      <c r="D1490" s="5" t="n"/>
      <c r="E1490" s="5" t="n"/>
      <c r="F1490" s="6">
        <f>IF(B1490&amp;""="","",IFERROR(INDEX('الحجوزات'!$C$6:$C$1005,MATCH(B1490&amp;"",'الحجوزات'!$A$6:$A$1005,0))&amp;"",""))</f>
        <v/>
      </c>
      <c r="G1490" s="6">
        <f>IF(B1490&amp;""="","",IF(ISNA(MATCH(B1490&amp;"",'الحجوزات'!$A$6:$A$1005,0)),"رقم غير موجود",IF(NOT(ISNUMBER(A1490)),"بدون تاريخ","")))</f>
        <v/>
      </c>
    </row>
    <row r="1491">
      <c r="A1491" s="13" t="n"/>
      <c r="B1491" s="5" t="n"/>
      <c r="C1491" s="17" t="n"/>
      <c r="D1491" s="5" t="n"/>
      <c r="E1491" s="5" t="n"/>
      <c r="F1491" s="6">
        <f>IF(B1491&amp;""="","",IFERROR(INDEX('الحجوزات'!$C$6:$C$1005,MATCH(B1491&amp;"",'الحجوزات'!$A$6:$A$1005,0))&amp;"",""))</f>
        <v/>
      </c>
      <c r="G1491" s="6">
        <f>IF(B1491&amp;""="","",IF(ISNA(MATCH(B1491&amp;"",'الحجوزات'!$A$6:$A$1005,0)),"رقم غير موجود",IF(NOT(ISNUMBER(A1491)),"بدون تاريخ","")))</f>
        <v/>
      </c>
    </row>
    <row r="1492">
      <c r="A1492" s="13" t="n"/>
      <c r="B1492" s="5" t="n"/>
      <c r="C1492" s="17" t="n"/>
      <c r="D1492" s="5" t="n"/>
      <c r="E1492" s="5" t="n"/>
      <c r="F1492" s="6">
        <f>IF(B1492&amp;""="","",IFERROR(INDEX('الحجوزات'!$C$6:$C$1005,MATCH(B1492&amp;"",'الحجوزات'!$A$6:$A$1005,0))&amp;"",""))</f>
        <v/>
      </c>
      <c r="G1492" s="6">
        <f>IF(B1492&amp;""="","",IF(ISNA(MATCH(B1492&amp;"",'الحجوزات'!$A$6:$A$1005,0)),"رقم غير موجود",IF(NOT(ISNUMBER(A1492)),"بدون تاريخ","")))</f>
        <v/>
      </c>
    </row>
    <row r="1493">
      <c r="A1493" s="13" t="n"/>
      <c r="B1493" s="5" t="n"/>
      <c r="C1493" s="17" t="n"/>
      <c r="D1493" s="5" t="n"/>
      <c r="E1493" s="5" t="n"/>
      <c r="F1493" s="6">
        <f>IF(B1493&amp;""="","",IFERROR(INDEX('الحجوزات'!$C$6:$C$1005,MATCH(B1493&amp;"",'الحجوزات'!$A$6:$A$1005,0))&amp;"",""))</f>
        <v/>
      </c>
      <c r="G1493" s="6">
        <f>IF(B1493&amp;""="","",IF(ISNA(MATCH(B1493&amp;"",'الحجوزات'!$A$6:$A$1005,0)),"رقم غير موجود",IF(NOT(ISNUMBER(A1493)),"بدون تاريخ","")))</f>
        <v/>
      </c>
    </row>
    <row r="1494">
      <c r="A1494" s="13" t="n"/>
      <c r="B1494" s="5" t="n"/>
      <c r="C1494" s="17" t="n"/>
      <c r="D1494" s="5" t="n"/>
      <c r="E1494" s="5" t="n"/>
      <c r="F1494" s="6">
        <f>IF(B1494&amp;""="","",IFERROR(INDEX('الحجوزات'!$C$6:$C$1005,MATCH(B1494&amp;"",'الحجوزات'!$A$6:$A$1005,0))&amp;"",""))</f>
        <v/>
      </c>
      <c r="G1494" s="6">
        <f>IF(B1494&amp;""="","",IF(ISNA(MATCH(B1494&amp;"",'الحجوزات'!$A$6:$A$1005,0)),"رقم غير موجود",IF(NOT(ISNUMBER(A1494)),"بدون تاريخ","")))</f>
        <v/>
      </c>
    </row>
    <row r="1495">
      <c r="A1495" s="13" t="n"/>
      <c r="B1495" s="5" t="n"/>
      <c r="C1495" s="17" t="n"/>
      <c r="D1495" s="5" t="n"/>
      <c r="E1495" s="5" t="n"/>
      <c r="F1495" s="6">
        <f>IF(B1495&amp;""="","",IFERROR(INDEX('الحجوزات'!$C$6:$C$1005,MATCH(B1495&amp;"",'الحجوزات'!$A$6:$A$1005,0))&amp;"",""))</f>
        <v/>
      </c>
      <c r="G1495" s="6">
        <f>IF(B1495&amp;""="","",IF(ISNA(MATCH(B1495&amp;"",'الحجوزات'!$A$6:$A$1005,0)),"رقم غير موجود",IF(NOT(ISNUMBER(A1495)),"بدون تاريخ","")))</f>
        <v/>
      </c>
    </row>
    <row r="1496">
      <c r="A1496" s="13" t="n"/>
      <c r="B1496" s="5" t="n"/>
      <c r="C1496" s="17" t="n"/>
      <c r="D1496" s="5" t="n"/>
      <c r="E1496" s="5" t="n"/>
      <c r="F1496" s="6">
        <f>IF(B1496&amp;""="","",IFERROR(INDEX('الحجوزات'!$C$6:$C$1005,MATCH(B1496&amp;"",'الحجوزات'!$A$6:$A$1005,0))&amp;"",""))</f>
        <v/>
      </c>
      <c r="G1496" s="6">
        <f>IF(B1496&amp;""="","",IF(ISNA(MATCH(B1496&amp;"",'الحجوزات'!$A$6:$A$1005,0)),"رقم غير موجود",IF(NOT(ISNUMBER(A1496)),"بدون تاريخ","")))</f>
        <v/>
      </c>
    </row>
    <row r="1497">
      <c r="A1497" s="13" t="n"/>
      <c r="B1497" s="5" t="n"/>
      <c r="C1497" s="17" t="n"/>
      <c r="D1497" s="5" t="n"/>
      <c r="E1497" s="5" t="n"/>
      <c r="F1497" s="6">
        <f>IF(B1497&amp;""="","",IFERROR(INDEX('الحجوزات'!$C$6:$C$1005,MATCH(B1497&amp;"",'الحجوزات'!$A$6:$A$1005,0))&amp;"",""))</f>
        <v/>
      </c>
      <c r="G1497" s="6">
        <f>IF(B1497&amp;""="","",IF(ISNA(MATCH(B1497&amp;"",'الحجوزات'!$A$6:$A$1005,0)),"رقم غير موجود",IF(NOT(ISNUMBER(A1497)),"بدون تاريخ","")))</f>
        <v/>
      </c>
    </row>
    <row r="1498">
      <c r="A1498" s="13" t="n"/>
      <c r="B1498" s="5" t="n"/>
      <c r="C1498" s="17" t="n"/>
      <c r="D1498" s="5" t="n"/>
      <c r="E1498" s="5" t="n"/>
      <c r="F1498" s="6">
        <f>IF(B1498&amp;""="","",IFERROR(INDEX('الحجوزات'!$C$6:$C$1005,MATCH(B1498&amp;"",'الحجوزات'!$A$6:$A$1005,0))&amp;"",""))</f>
        <v/>
      </c>
      <c r="G1498" s="6">
        <f>IF(B1498&amp;""="","",IF(ISNA(MATCH(B1498&amp;"",'الحجوزات'!$A$6:$A$1005,0)),"رقم غير موجود",IF(NOT(ISNUMBER(A1498)),"بدون تاريخ","")))</f>
        <v/>
      </c>
    </row>
    <row r="1499">
      <c r="A1499" s="13" t="n"/>
      <c r="B1499" s="5" t="n"/>
      <c r="C1499" s="17" t="n"/>
      <c r="D1499" s="5" t="n"/>
      <c r="E1499" s="5" t="n"/>
      <c r="F1499" s="6">
        <f>IF(B1499&amp;""="","",IFERROR(INDEX('الحجوزات'!$C$6:$C$1005,MATCH(B1499&amp;"",'الحجوزات'!$A$6:$A$1005,0))&amp;"",""))</f>
        <v/>
      </c>
      <c r="G1499" s="6">
        <f>IF(B1499&amp;""="","",IF(ISNA(MATCH(B1499&amp;"",'الحجوزات'!$A$6:$A$1005,0)),"رقم غير موجود",IF(NOT(ISNUMBER(A1499)),"بدون تاريخ","")))</f>
        <v/>
      </c>
    </row>
    <row r="1500">
      <c r="A1500" s="13" t="n"/>
      <c r="B1500" s="5" t="n"/>
      <c r="C1500" s="17" t="n"/>
      <c r="D1500" s="5" t="n"/>
      <c r="E1500" s="5" t="n"/>
      <c r="F1500" s="6">
        <f>IF(B1500&amp;""="","",IFERROR(INDEX('الحجوزات'!$C$6:$C$1005,MATCH(B1500&amp;"",'الحجوزات'!$A$6:$A$1005,0))&amp;"",""))</f>
        <v/>
      </c>
      <c r="G1500" s="6">
        <f>IF(B1500&amp;""="","",IF(ISNA(MATCH(B1500&amp;"",'الحجوزات'!$A$6:$A$1005,0)),"رقم غير موجود",IF(NOT(ISNUMBER(A1500)),"بدون تاريخ","")))</f>
        <v/>
      </c>
    </row>
    <row r="1501">
      <c r="A1501" s="13" t="n"/>
      <c r="B1501" s="5" t="n"/>
      <c r="C1501" s="17" t="n"/>
      <c r="D1501" s="5" t="n"/>
      <c r="E1501" s="5" t="n"/>
      <c r="F1501" s="6">
        <f>IF(B1501&amp;""="","",IFERROR(INDEX('الحجوزات'!$C$6:$C$1005,MATCH(B1501&amp;"",'الحجوزات'!$A$6:$A$1005,0))&amp;"",""))</f>
        <v/>
      </c>
      <c r="G1501" s="6">
        <f>IF(B1501&amp;""="","",IF(ISNA(MATCH(B1501&amp;"",'الحجوزات'!$A$6:$A$1005,0)),"رقم غير موجود",IF(NOT(ISNUMBER(A1501)),"بدون تاريخ","")))</f>
        <v/>
      </c>
    </row>
    <row r="1502">
      <c r="A1502" s="13" t="n"/>
      <c r="B1502" s="5" t="n"/>
      <c r="C1502" s="17" t="n"/>
      <c r="D1502" s="5" t="n"/>
      <c r="E1502" s="5" t="n"/>
      <c r="F1502" s="6">
        <f>IF(B1502&amp;""="","",IFERROR(INDEX('الحجوزات'!$C$6:$C$1005,MATCH(B1502&amp;"",'الحجوزات'!$A$6:$A$1005,0))&amp;"",""))</f>
        <v/>
      </c>
      <c r="G1502" s="6">
        <f>IF(B1502&amp;""="","",IF(ISNA(MATCH(B1502&amp;"",'الحجوزات'!$A$6:$A$1005,0)),"رقم غير موجود",IF(NOT(ISNUMBER(A1502)),"بدون تاريخ","")))</f>
        <v/>
      </c>
    </row>
    <row r="1503">
      <c r="A1503" s="13" t="n"/>
      <c r="B1503" s="5" t="n"/>
      <c r="C1503" s="17" t="n"/>
      <c r="D1503" s="5" t="n"/>
      <c r="E1503" s="5" t="n"/>
      <c r="F1503" s="6">
        <f>IF(B1503&amp;""="","",IFERROR(INDEX('الحجوزات'!$C$6:$C$1005,MATCH(B1503&amp;"",'الحجوزات'!$A$6:$A$1005,0))&amp;"",""))</f>
        <v/>
      </c>
      <c r="G1503" s="6">
        <f>IF(B1503&amp;""="","",IF(ISNA(MATCH(B1503&amp;"",'الحجوزات'!$A$6:$A$1005,0)),"رقم غير موجود",IF(NOT(ISNUMBER(A1503)),"بدون تاريخ","")))</f>
        <v/>
      </c>
    </row>
    <row r="1504">
      <c r="A1504" s="13" t="n"/>
      <c r="B1504" s="5" t="n"/>
      <c r="C1504" s="17" t="n"/>
      <c r="D1504" s="5" t="n"/>
      <c r="E1504" s="5" t="n"/>
      <c r="F1504" s="6">
        <f>IF(B1504&amp;""="","",IFERROR(INDEX('الحجوزات'!$C$6:$C$1005,MATCH(B1504&amp;"",'الحجوزات'!$A$6:$A$1005,0))&amp;"",""))</f>
        <v/>
      </c>
      <c r="G1504" s="6">
        <f>IF(B1504&amp;""="","",IF(ISNA(MATCH(B1504&amp;"",'الحجوزات'!$A$6:$A$1005,0)),"رقم غير موجود",IF(NOT(ISNUMBER(A1504)),"بدون تاريخ","")))</f>
        <v/>
      </c>
    </row>
    <row r="1505">
      <c r="A1505" s="13" t="n"/>
      <c r="B1505" s="5" t="n"/>
      <c r="C1505" s="17" t="n"/>
      <c r="D1505" s="5" t="n"/>
      <c r="E1505" s="5" t="n"/>
      <c r="F1505" s="6">
        <f>IF(B1505&amp;""="","",IFERROR(INDEX('الحجوزات'!$C$6:$C$1005,MATCH(B1505&amp;"",'الحجوزات'!$A$6:$A$1005,0))&amp;"",""))</f>
        <v/>
      </c>
      <c r="G1505" s="6">
        <f>IF(B1505&amp;""="","",IF(ISNA(MATCH(B1505&amp;"",'الحجوزات'!$A$6:$A$1005,0)),"رقم غير موجود",IF(NOT(ISNUMBER(A1505)),"بدون تاريخ","")))</f>
        <v/>
      </c>
    </row>
    <row r="1506">
      <c r="A1506" s="13" t="n"/>
      <c r="B1506" s="5" t="n"/>
      <c r="C1506" s="17" t="n"/>
      <c r="D1506" s="5" t="n"/>
      <c r="E1506" s="5" t="n"/>
      <c r="F1506" s="6">
        <f>IF(B1506&amp;""="","",IFERROR(INDEX('الحجوزات'!$C$6:$C$1005,MATCH(B1506&amp;"",'الحجوزات'!$A$6:$A$1005,0))&amp;"",""))</f>
        <v/>
      </c>
      <c r="G1506" s="6">
        <f>IF(B1506&amp;""="","",IF(ISNA(MATCH(B1506&amp;"",'الحجوزات'!$A$6:$A$1005,0)),"رقم غير موجود",IF(NOT(ISNUMBER(A1506)),"بدون تاريخ","")))</f>
        <v/>
      </c>
    </row>
    <row r="1507">
      <c r="A1507" s="13" t="n"/>
      <c r="B1507" s="5" t="n"/>
      <c r="C1507" s="17" t="n"/>
      <c r="D1507" s="5" t="n"/>
      <c r="E1507" s="5" t="n"/>
      <c r="F1507" s="6">
        <f>IF(B1507&amp;""="","",IFERROR(INDEX('الحجوزات'!$C$6:$C$1005,MATCH(B1507&amp;"",'الحجوزات'!$A$6:$A$1005,0))&amp;"",""))</f>
        <v/>
      </c>
      <c r="G1507" s="6">
        <f>IF(B1507&amp;""="","",IF(ISNA(MATCH(B1507&amp;"",'الحجوزات'!$A$6:$A$1005,0)),"رقم غير موجود",IF(NOT(ISNUMBER(A1507)),"بدون تاريخ","")))</f>
        <v/>
      </c>
    </row>
    <row r="1508">
      <c r="A1508" s="13" t="n"/>
      <c r="B1508" s="5" t="n"/>
      <c r="C1508" s="17" t="n"/>
      <c r="D1508" s="5" t="n"/>
      <c r="E1508" s="5" t="n"/>
      <c r="F1508" s="6">
        <f>IF(B1508&amp;""="","",IFERROR(INDEX('الحجوزات'!$C$6:$C$1005,MATCH(B1508&amp;"",'الحجوزات'!$A$6:$A$1005,0))&amp;"",""))</f>
        <v/>
      </c>
      <c r="G1508" s="6">
        <f>IF(B1508&amp;""="","",IF(ISNA(MATCH(B1508&amp;"",'الحجوزات'!$A$6:$A$1005,0)),"رقم غير موجود",IF(NOT(ISNUMBER(A1508)),"بدون تاريخ","")))</f>
        <v/>
      </c>
    </row>
    <row r="1509">
      <c r="A1509" s="13" t="n"/>
      <c r="B1509" s="5" t="n"/>
      <c r="C1509" s="17" t="n"/>
      <c r="D1509" s="5" t="n"/>
      <c r="E1509" s="5" t="n"/>
      <c r="F1509" s="6">
        <f>IF(B1509&amp;""="","",IFERROR(INDEX('الحجوزات'!$C$6:$C$1005,MATCH(B1509&amp;"",'الحجوزات'!$A$6:$A$1005,0))&amp;"",""))</f>
        <v/>
      </c>
      <c r="G1509" s="6">
        <f>IF(B1509&amp;""="","",IF(ISNA(MATCH(B1509&amp;"",'الحجوزات'!$A$6:$A$1005,0)),"رقم غير موجود",IF(NOT(ISNUMBER(A1509)),"بدون تاريخ","")))</f>
        <v/>
      </c>
    </row>
    <row r="1510">
      <c r="A1510" s="13" t="n"/>
      <c r="B1510" s="5" t="n"/>
      <c r="C1510" s="17" t="n"/>
      <c r="D1510" s="5" t="n"/>
      <c r="E1510" s="5" t="n"/>
      <c r="F1510" s="6">
        <f>IF(B1510&amp;""="","",IFERROR(INDEX('الحجوزات'!$C$6:$C$1005,MATCH(B1510&amp;"",'الحجوزات'!$A$6:$A$1005,0))&amp;"",""))</f>
        <v/>
      </c>
      <c r="G1510" s="6">
        <f>IF(B1510&amp;""="","",IF(ISNA(MATCH(B1510&amp;"",'الحجوزات'!$A$6:$A$1005,0)),"رقم غير موجود",IF(NOT(ISNUMBER(A1510)),"بدون تاريخ","")))</f>
        <v/>
      </c>
    </row>
    <row r="1511">
      <c r="A1511" s="13" t="n"/>
      <c r="B1511" s="5" t="n"/>
      <c r="C1511" s="17" t="n"/>
      <c r="D1511" s="5" t="n"/>
      <c r="E1511" s="5" t="n"/>
      <c r="F1511" s="6">
        <f>IF(B1511&amp;""="","",IFERROR(INDEX('الحجوزات'!$C$6:$C$1005,MATCH(B1511&amp;"",'الحجوزات'!$A$6:$A$1005,0))&amp;"",""))</f>
        <v/>
      </c>
      <c r="G1511" s="6">
        <f>IF(B1511&amp;""="","",IF(ISNA(MATCH(B1511&amp;"",'الحجوزات'!$A$6:$A$1005,0)),"رقم غير موجود",IF(NOT(ISNUMBER(A1511)),"بدون تاريخ","")))</f>
        <v/>
      </c>
    </row>
    <row r="1512">
      <c r="A1512" s="13" t="n"/>
      <c r="B1512" s="5" t="n"/>
      <c r="C1512" s="17" t="n"/>
      <c r="D1512" s="5" t="n"/>
      <c r="E1512" s="5" t="n"/>
      <c r="F1512" s="6">
        <f>IF(B1512&amp;""="","",IFERROR(INDEX('الحجوزات'!$C$6:$C$1005,MATCH(B1512&amp;"",'الحجوزات'!$A$6:$A$1005,0))&amp;"",""))</f>
        <v/>
      </c>
      <c r="G1512" s="6">
        <f>IF(B1512&amp;""="","",IF(ISNA(MATCH(B1512&amp;"",'الحجوزات'!$A$6:$A$1005,0)),"رقم غير موجود",IF(NOT(ISNUMBER(A1512)),"بدون تاريخ","")))</f>
        <v/>
      </c>
    </row>
    <row r="1513">
      <c r="A1513" s="13" t="n"/>
      <c r="B1513" s="5" t="n"/>
      <c r="C1513" s="17" t="n"/>
      <c r="D1513" s="5" t="n"/>
      <c r="E1513" s="5" t="n"/>
      <c r="F1513" s="6">
        <f>IF(B1513&amp;""="","",IFERROR(INDEX('الحجوزات'!$C$6:$C$1005,MATCH(B1513&amp;"",'الحجوزات'!$A$6:$A$1005,0))&amp;"",""))</f>
        <v/>
      </c>
      <c r="G1513" s="6">
        <f>IF(B1513&amp;""="","",IF(ISNA(MATCH(B1513&amp;"",'الحجوزات'!$A$6:$A$1005,0)),"رقم غير موجود",IF(NOT(ISNUMBER(A1513)),"بدون تاريخ","")))</f>
        <v/>
      </c>
    </row>
    <row r="1514">
      <c r="A1514" s="13" t="n"/>
      <c r="B1514" s="5" t="n"/>
      <c r="C1514" s="17" t="n"/>
      <c r="D1514" s="5" t="n"/>
      <c r="E1514" s="5" t="n"/>
      <c r="F1514" s="6">
        <f>IF(B1514&amp;""="","",IFERROR(INDEX('الحجوزات'!$C$6:$C$1005,MATCH(B1514&amp;"",'الحجوزات'!$A$6:$A$1005,0))&amp;"",""))</f>
        <v/>
      </c>
      <c r="G1514" s="6">
        <f>IF(B1514&amp;""="","",IF(ISNA(MATCH(B1514&amp;"",'الحجوزات'!$A$6:$A$1005,0)),"رقم غير موجود",IF(NOT(ISNUMBER(A1514)),"بدون تاريخ","")))</f>
        <v/>
      </c>
    </row>
    <row r="1515">
      <c r="A1515" s="13" t="n"/>
      <c r="B1515" s="5" t="n"/>
      <c r="C1515" s="17" t="n"/>
      <c r="D1515" s="5" t="n"/>
      <c r="E1515" s="5" t="n"/>
      <c r="F1515" s="6">
        <f>IF(B1515&amp;""="","",IFERROR(INDEX('الحجوزات'!$C$6:$C$1005,MATCH(B1515&amp;"",'الحجوزات'!$A$6:$A$1005,0))&amp;"",""))</f>
        <v/>
      </c>
      <c r="G1515" s="6">
        <f>IF(B1515&amp;""="","",IF(ISNA(MATCH(B1515&amp;"",'الحجوزات'!$A$6:$A$1005,0)),"رقم غير موجود",IF(NOT(ISNUMBER(A1515)),"بدون تاريخ","")))</f>
        <v/>
      </c>
    </row>
    <row r="1516">
      <c r="A1516" s="13" t="n"/>
      <c r="B1516" s="5" t="n"/>
      <c r="C1516" s="17" t="n"/>
      <c r="D1516" s="5" t="n"/>
      <c r="E1516" s="5" t="n"/>
      <c r="F1516" s="6">
        <f>IF(B1516&amp;""="","",IFERROR(INDEX('الحجوزات'!$C$6:$C$1005,MATCH(B1516&amp;"",'الحجوزات'!$A$6:$A$1005,0))&amp;"",""))</f>
        <v/>
      </c>
      <c r="G1516" s="6">
        <f>IF(B1516&amp;""="","",IF(ISNA(MATCH(B1516&amp;"",'الحجوزات'!$A$6:$A$1005,0)),"رقم غير موجود",IF(NOT(ISNUMBER(A1516)),"بدون تاريخ","")))</f>
        <v/>
      </c>
    </row>
    <row r="1517">
      <c r="A1517" s="13" t="n"/>
      <c r="B1517" s="5" t="n"/>
      <c r="C1517" s="17" t="n"/>
      <c r="D1517" s="5" t="n"/>
      <c r="E1517" s="5" t="n"/>
      <c r="F1517" s="6">
        <f>IF(B1517&amp;""="","",IFERROR(INDEX('الحجوزات'!$C$6:$C$1005,MATCH(B1517&amp;"",'الحجوزات'!$A$6:$A$1005,0))&amp;"",""))</f>
        <v/>
      </c>
      <c r="G1517" s="6">
        <f>IF(B1517&amp;""="","",IF(ISNA(MATCH(B1517&amp;"",'الحجوزات'!$A$6:$A$1005,0)),"رقم غير موجود",IF(NOT(ISNUMBER(A1517)),"بدون تاريخ","")))</f>
        <v/>
      </c>
    </row>
    <row r="1518">
      <c r="A1518" s="13" t="n"/>
      <c r="B1518" s="5" t="n"/>
      <c r="C1518" s="17" t="n"/>
      <c r="D1518" s="5" t="n"/>
      <c r="E1518" s="5" t="n"/>
      <c r="F1518" s="6">
        <f>IF(B1518&amp;""="","",IFERROR(INDEX('الحجوزات'!$C$6:$C$1005,MATCH(B1518&amp;"",'الحجوزات'!$A$6:$A$1005,0))&amp;"",""))</f>
        <v/>
      </c>
      <c r="G1518" s="6">
        <f>IF(B1518&amp;""="","",IF(ISNA(MATCH(B1518&amp;"",'الحجوزات'!$A$6:$A$1005,0)),"رقم غير موجود",IF(NOT(ISNUMBER(A1518)),"بدون تاريخ","")))</f>
        <v/>
      </c>
    </row>
    <row r="1519">
      <c r="A1519" s="13" t="n"/>
      <c r="B1519" s="5" t="n"/>
      <c r="C1519" s="17" t="n"/>
      <c r="D1519" s="5" t="n"/>
      <c r="E1519" s="5" t="n"/>
      <c r="F1519" s="6">
        <f>IF(B1519&amp;""="","",IFERROR(INDEX('الحجوزات'!$C$6:$C$1005,MATCH(B1519&amp;"",'الحجوزات'!$A$6:$A$1005,0))&amp;"",""))</f>
        <v/>
      </c>
      <c r="G1519" s="6">
        <f>IF(B1519&amp;""="","",IF(ISNA(MATCH(B1519&amp;"",'الحجوزات'!$A$6:$A$1005,0)),"رقم غير موجود",IF(NOT(ISNUMBER(A1519)),"بدون تاريخ","")))</f>
        <v/>
      </c>
    </row>
    <row r="1520">
      <c r="A1520" s="13" t="n"/>
      <c r="B1520" s="5" t="n"/>
      <c r="C1520" s="17" t="n"/>
      <c r="D1520" s="5" t="n"/>
      <c r="E1520" s="5" t="n"/>
      <c r="F1520" s="6">
        <f>IF(B1520&amp;""="","",IFERROR(INDEX('الحجوزات'!$C$6:$C$1005,MATCH(B1520&amp;"",'الحجوزات'!$A$6:$A$1005,0))&amp;"",""))</f>
        <v/>
      </c>
      <c r="G1520" s="6">
        <f>IF(B1520&amp;""="","",IF(ISNA(MATCH(B1520&amp;"",'الحجوزات'!$A$6:$A$1005,0)),"رقم غير موجود",IF(NOT(ISNUMBER(A1520)),"بدون تاريخ","")))</f>
        <v/>
      </c>
    </row>
    <row r="1521">
      <c r="A1521" s="13" t="n"/>
      <c r="B1521" s="5" t="n"/>
      <c r="C1521" s="17" t="n"/>
      <c r="D1521" s="5" t="n"/>
      <c r="E1521" s="5" t="n"/>
      <c r="F1521" s="6">
        <f>IF(B1521&amp;""="","",IFERROR(INDEX('الحجوزات'!$C$6:$C$1005,MATCH(B1521&amp;"",'الحجوزات'!$A$6:$A$1005,0))&amp;"",""))</f>
        <v/>
      </c>
      <c r="G1521" s="6">
        <f>IF(B1521&amp;""="","",IF(ISNA(MATCH(B1521&amp;"",'الحجوزات'!$A$6:$A$1005,0)),"رقم غير موجود",IF(NOT(ISNUMBER(A1521)),"بدون تاريخ","")))</f>
        <v/>
      </c>
    </row>
    <row r="1522">
      <c r="A1522" s="13" t="n"/>
      <c r="B1522" s="5" t="n"/>
      <c r="C1522" s="17" t="n"/>
      <c r="D1522" s="5" t="n"/>
      <c r="E1522" s="5" t="n"/>
      <c r="F1522" s="6">
        <f>IF(B1522&amp;""="","",IFERROR(INDEX('الحجوزات'!$C$6:$C$1005,MATCH(B1522&amp;"",'الحجوزات'!$A$6:$A$1005,0))&amp;"",""))</f>
        <v/>
      </c>
      <c r="G1522" s="6">
        <f>IF(B1522&amp;""="","",IF(ISNA(MATCH(B1522&amp;"",'الحجوزات'!$A$6:$A$1005,0)),"رقم غير موجود",IF(NOT(ISNUMBER(A1522)),"بدون تاريخ","")))</f>
        <v/>
      </c>
    </row>
    <row r="1523">
      <c r="A1523" s="13" t="n"/>
      <c r="B1523" s="5" t="n"/>
      <c r="C1523" s="17" t="n"/>
      <c r="D1523" s="5" t="n"/>
      <c r="E1523" s="5" t="n"/>
      <c r="F1523" s="6">
        <f>IF(B1523&amp;""="","",IFERROR(INDEX('الحجوزات'!$C$6:$C$1005,MATCH(B1523&amp;"",'الحجوزات'!$A$6:$A$1005,0))&amp;"",""))</f>
        <v/>
      </c>
      <c r="G1523" s="6">
        <f>IF(B1523&amp;""="","",IF(ISNA(MATCH(B1523&amp;"",'الحجوزات'!$A$6:$A$1005,0)),"رقم غير موجود",IF(NOT(ISNUMBER(A1523)),"بدون تاريخ","")))</f>
        <v/>
      </c>
    </row>
    <row r="1524">
      <c r="A1524" s="13" t="n"/>
      <c r="B1524" s="5" t="n"/>
      <c r="C1524" s="17" t="n"/>
      <c r="D1524" s="5" t="n"/>
      <c r="E1524" s="5" t="n"/>
      <c r="F1524" s="6">
        <f>IF(B1524&amp;""="","",IFERROR(INDEX('الحجوزات'!$C$6:$C$1005,MATCH(B1524&amp;"",'الحجوزات'!$A$6:$A$1005,0))&amp;"",""))</f>
        <v/>
      </c>
      <c r="G1524" s="6">
        <f>IF(B1524&amp;""="","",IF(ISNA(MATCH(B1524&amp;"",'الحجوزات'!$A$6:$A$1005,0)),"رقم غير موجود",IF(NOT(ISNUMBER(A1524)),"بدون تاريخ","")))</f>
        <v/>
      </c>
    </row>
    <row r="1525">
      <c r="A1525" s="13" t="n"/>
      <c r="B1525" s="5" t="n"/>
      <c r="C1525" s="17" t="n"/>
      <c r="D1525" s="5" t="n"/>
      <c r="E1525" s="5" t="n"/>
      <c r="F1525" s="6">
        <f>IF(B1525&amp;""="","",IFERROR(INDEX('الحجوزات'!$C$6:$C$1005,MATCH(B1525&amp;"",'الحجوزات'!$A$6:$A$1005,0))&amp;"",""))</f>
        <v/>
      </c>
      <c r="G1525" s="6">
        <f>IF(B1525&amp;""="","",IF(ISNA(MATCH(B1525&amp;"",'الحجوزات'!$A$6:$A$1005,0)),"رقم غير موجود",IF(NOT(ISNUMBER(A1525)),"بدون تاريخ","")))</f>
        <v/>
      </c>
    </row>
    <row r="1526">
      <c r="A1526" s="13" t="n"/>
      <c r="B1526" s="5" t="n"/>
      <c r="C1526" s="17" t="n"/>
      <c r="D1526" s="5" t="n"/>
      <c r="E1526" s="5" t="n"/>
      <c r="F1526" s="6">
        <f>IF(B1526&amp;""="","",IFERROR(INDEX('الحجوزات'!$C$6:$C$1005,MATCH(B1526&amp;"",'الحجوزات'!$A$6:$A$1005,0))&amp;"",""))</f>
        <v/>
      </c>
      <c r="G1526" s="6">
        <f>IF(B1526&amp;""="","",IF(ISNA(MATCH(B1526&amp;"",'الحجوزات'!$A$6:$A$1005,0)),"رقم غير موجود",IF(NOT(ISNUMBER(A1526)),"بدون تاريخ","")))</f>
        <v/>
      </c>
    </row>
    <row r="1527">
      <c r="A1527" s="13" t="n"/>
      <c r="B1527" s="5" t="n"/>
      <c r="C1527" s="17" t="n"/>
      <c r="D1527" s="5" t="n"/>
      <c r="E1527" s="5" t="n"/>
      <c r="F1527" s="6">
        <f>IF(B1527&amp;""="","",IFERROR(INDEX('الحجوزات'!$C$6:$C$1005,MATCH(B1527&amp;"",'الحجوزات'!$A$6:$A$1005,0))&amp;"",""))</f>
        <v/>
      </c>
      <c r="G1527" s="6">
        <f>IF(B1527&amp;""="","",IF(ISNA(MATCH(B1527&amp;"",'الحجوزات'!$A$6:$A$1005,0)),"رقم غير موجود",IF(NOT(ISNUMBER(A1527)),"بدون تاريخ","")))</f>
        <v/>
      </c>
    </row>
    <row r="1528">
      <c r="A1528" s="13" t="n"/>
      <c r="B1528" s="5" t="n"/>
      <c r="C1528" s="17" t="n"/>
      <c r="D1528" s="5" t="n"/>
      <c r="E1528" s="5" t="n"/>
      <c r="F1528" s="6">
        <f>IF(B1528&amp;""="","",IFERROR(INDEX('الحجوزات'!$C$6:$C$1005,MATCH(B1528&amp;"",'الحجوزات'!$A$6:$A$1005,0))&amp;"",""))</f>
        <v/>
      </c>
      <c r="G1528" s="6">
        <f>IF(B1528&amp;""="","",IF(ISNA(MATCH(B1528&amp;"",'الحجوزات'!$A$6:$A$1005,0)),"رقم غير موجود",IF(NOT(ISNUMBER(A1528)),"بدون تاريخ","")))</f>
        <v/>
      </c>
    </row>
    <row r="1529">
      <c r="A1529" s="13" t="n"/>
      <c r="B1529" s="5" t="n"/>
      <c r="C1529" s="17" t="n"/>
      <c r="D1529" s="5" t="n"/>
      <c r="E1529" s="5" t="n"/>
      <c r="F1529" s="6">
        <f>IF(B1529&amp;""="","",IFERROR(INDEX('الحجوزات'!$C$6:$C$1005,MATCH(B1529&amp;"",'الحجوزات'!$A$6:$A$1005,0))&amp;"",""))</f>
        <v/>
      </c>
      <c r="G1529" s="6">
        <f>IF(B1529&amp;""="","",IF(ISNA(MATCH(B1529&amp;"",'الحجوزات'!$A$6:$A$1005,0)),"رقم غير موجود",IF(NOT(ISNUMBER(A1529)),"بدون تاريخ","")))</f>
        <v/>
      </c>
    </row>
    <row r="1530">
      <c r="A1530" s="13" t="n"/>
      <c r="B1530" s="5" t="n"/>
      <c r="C1530" s="17" t="n"/>
      <c r="D1530" s="5" t="n"/>
      <c r="E1530" s="5" t="n"/>
      <c r="F1530" s="6">
        <f>IF(B1530&amp;""="","",IFERROR(INDEX('الحجوزات'!$C$6:$C$1005,MATCH(B1530&amp;"",'الحجوزات'!$A$6:$A$1005,0))&amp;"",""))</f>
        <v/>
      </c>
      <c r="G1530" s="6">
        <f>IF(B1530&amp;""="","",IF(ISNA(MATCH(B1530&amp;"",'الحجوزات'!$A$6:$A$1005,0)),"رقم غير موجود",IF(NOT(ISNUMBER(A1530)),"بدون تاريخ","")))</f>
        <v/>
      </c>
    </row>
    <row r="1531">
      <c r="A1531" s="13" t="n"/>
      <c r="B1531" s="5" t="n"/>
      <c r="C1531" s="17" t="n"/>
      <c r="D1531" s="5" t="n"/>
      <c r="E1531" s="5" t="n"/>
      <c r="F1531" s="6">
        <f>IF(B1531&amp;""="","",IFERROR(INDEX('الحجوزات'!$C$6:$C$1005,MATCH(B1531&amp;"",'الحجوزات'!$A$6:$A$1005,0))&amp;"",""))</f>
        <v/>
      </c>
      <c r="G1531" s="6">
        <f>IF(B1531&amp;""="","",IF(ISNA(MATCH(B1531&amp;"",'الحجوزات'!$A$6:$A$1005,0)),"رقم غير موجود",IF(NOT(ISNUMBER(A1531)),"بدون تاريخ","")))</f>
        <v/>
      </c>
    </row>
    <row r="1532">
      <c r="A1532" s="13" t="n"/>
      <c r="B1532" s="5" t="n"/>
      <c r="C1532" s="17" t="n"/>
      <c r="D1532" s="5" t="n"/>
      <c r="E1532" s="5" t="n"/>
      <c r="F1532" s="6">
        <f>IF(B1532&amp;""="","",IFERROR(INDEX('الحجوزات'!$C$6:$C$1005,MATCH(B1532&amp;"",'الحجوزات'!$A$6:$A$1005,0))&amp;"",""))</f>
        <v/>
      </c>
      <c r="G1532" s="6">
        <f>IF(B1532&amp;""="","",IF(ISNA(MATCH(B1532&amp;"",'الحجوزات'!$A$6:$A$1005,0)),"رقم غير موجود",IF(NOT(ISNUMBER(A1532)),"بدون تاريخ","")))</f>
        <v/>
      </c>
    </row>
    <row r="1533">
      <c r="A1533" s="13" t="n"/>
      <c r="B1533" s="5" t="n"/>
      <c r="C1533" s="17" t="n"/>
      <c r="D1533" s="5" t="n"/>
      <c r="E1533" s="5" t="n"/>
      <c r="F1533" s="6">
        <f>IF(B1533&amp;""="","",IFERROR(INDEX('الحجوزات'!$C$6:$C$1005,MATCH(B1533&amp;"",'الحجوزات'!$A$6:$A$1005,0))&amp;"",""))</f>
        <v/>
      </c>
      <c r="G1533" s="6">
        <f>IF(B1533&amp;""="","",IF(ISNA(MATCH(B1533&amp;"",'الحجوزات'!$A$6:$A$1005,0)),"رقم غير موجود",IF(NOT(ISNUMBER(A1533)),"بدون تاريخ","")))</f>
        <v/>
      </c>
    </row>
    <row r="1534">
      <c r="A1534" s="13" t="n"/>
      <c r="B1534" s="5" t="n"/>
      <c r="C1534" s="17" t="n"/>
      <c r="D1534" s="5" t="n"/>
      <c r="E1534" s="5" t="n"/>
      <c r="F1534" s="6">
        <f>IF(B1534&amp;""="","",IFERROR(INDEX('الحجوزات'!$C$6:$C$1005,MATCH(B1534&amp;"",'الحجوزات'!$A$6:$A$1005,0))&amp;"",""))</f>
        <v/>
      </c>
      <c r="G1534" s="6">
        <f>IF(B1534&amp;""="","",IF(ISNA(MATCH(B1534&amp;"",'الحجوزات'!$A$6:$A$1005,0)),"رقم غير موجود",IF(NOT(ISNUMBER(A1534)),"بدون تاريخ","")))</f>
        <v/>
      </c>
    </row>
    <row r="1535">
      <c r="A1535" s="13" t="n"/>
      <c r="B1535" s="5" t="n"/>
      <c r="C1535" s="17" t="n"/>
      <c r="D1535" s="5" t="n"/>
      <c r="E1535" s="5" t="n"/>
      <c r="F1535" s="6">
        <f>IF(B1535&amp;""="","",IFERROR(INDEX('الحجوزات'!$C$6:$C$1005,MATCH(B1535&amp;"",'الحجوزات'!$A$6:$A$1005,0))&amp;"",""))</f>
        <v/>
      </c>
      <c r="G1535" s="6">
        <f>IF(B1535&amp;""="","",IF(ISNA(MATCH(B1535&amp;"",'الحجوزات'!$A$6:$A$1005,0)),"رقم غير موجود",IF(NOT(ISNUMBER(A1535)),"بدون تاريخ","")))</f>
        <v/>
      </c>
    </row>
    <row r="1536">
      <c r="A1536" s="13" t="n"/>
      <c r="B1536" s="5" t="n"/>
      <c r="C1536" s="17" t="n"/>
      <c r="D1536" s="5" t="n"/>
      <c r="E1536" s="5" t="n"/>
      <c r="F1536" s="6">
        <f>IF(B1536&amp;""="","",IFERROR(INDEX('الحجوزات'!$C$6:$C$1005,MATCH(B1536&amp;"",'الحجوزات'!$A$6:$A$1005,0))&amp;"",""))</f>
        <v/>
      </c>
      <c r="G1536" s="6">
        <f>IF(B1536&amp;""="","",IF(ISNA(MATCH(B1536&amp;"",'الحجوزات'!$A$6:$A$1005,0)),"رقم غير موجود",IF(NOT(ISNUMBER(A1536)),"بدون تاريخ","")))</f>
        <v/>
      </c>
    </row>
    <row r="1537">
      <c r="A1537" s="13" t="n"/>
      <c r="B1537" s="5" t="n"/>
      <c r="C1537" s="17" t="n"/>
      <c r="D1537" s="5" t="n"/>
      <c r="E1537" s="5" t="n"/>
      <c r="F1537" s="6">
        <f>IF(B1537&amp;""="","",IFERROR(INDEX('الحجوزات'!$C$6:$C$1005,MATCH(B1537&amp;"",'الحجوزات'!$A$6:$A$1005,0))&amp;"",""))</f>
        <v/>
      </c>
      <c r="G1537" s="6">
        <f>IF(B1537&amp;""="","",IF(ISNA(MATCH(B1537&amp;"",'الحجوزات'!$A$6:$A$1005,0)),"رقم غير موجود",IF(NOT(ISNUMBER(A1537)),"بدون تاريخ","")))</f>
        <v/>
      </c>
    </row>
    <row r="1538">
      <c r="A1538" s="13" t="n"/>
      <c r="B1538" s="5" t="n"/>
      <c r="C1538" s="17" t="n"/>
      <c r="D1538" s="5" t="n"/>
      <c r="E1538" s="5" t="n"/>
      <c r="F1538" s="6">
        <f>IF(B1538&amp;""="","",IFERROR(INDEX('الحجوزات'!$C$6:$C$1005,MATCH(B1538&amp;"",'الحجوزات'!$A$6:$A$1005,0))&amp;"",""))</f>
        <v/>
      </c>
      <c r="G1538" s="6">
        <f>IF(B1538&amp;""="","",IF(ISNA(MATCH(B1538&amp;"",'الحجوزات'!$A$6:$A$1005,0)),"رقم غير موجود",IF(NOT(ISNUMBER(A1538)),"بدون تاريخ","")))</f>
        <v/>
      </c>
    </row>
    <row r="1539">
      <c r="A1539" s="13" t="n"/>
      <c r="B1539" s="5" t="n"/>
      <c r="C1539" s="17" t="n"/>
      <c r="D1539" s="5" t="n"/>
      <c r="E1539" s="5" t="n"/>
      <c r="F1539" s="6">
        <f>IF(B1539&amp;""="","",IFERROR(INDEX('الحجوزات'!$C$6:$C$1005,MATCH(B1539&amp;"",'الحجوزات'!$A$6:$A$1005,0))&amp;"",""))</f>
        <v/>
      </c>
      <c r="G1539" s="6">
        <f>IF(B1539&amp;""="","",IF(ISNA(MATCH(B1539&amp;"",'الحجوزات'!$A$6:$A$1005,0)),"رقم غير موجود",IF(NOT(ISNUMBER(A1539)),"بدون تاريخ","")))</f>
        <v/>
      </c>
    </row>
    <row r="1540">
      <c r="A1540" s="13" t="n"/>
      <c r="B1540" s="5" t="n"/>
      <c r="C1540" s="17" t="n"/>
      <c r="D1540" s="5" t="n"/>
      <c r="E1540" s="5" t="n"/>
      <c r="F1540" s="6">
        <f>IF(B1540&amp;""="","",IFERROR(INDEX('الحجوزات'!$C$6:$C$1005,MATCH(B1540&amp;"",'الحجوزات'!$A$6:$A$1005,0))&amp;"",""))</f>
        <v/>
      </c>
      <c r="G1540" s="6">
        <f>IF(B1540&amp;""="","",IF(ISNA(MATCH(B1540&amp;"",'الحجوزات'!$A$6:$A$1005,0)),"رقم غير موجود",IF(NOT(ISNUMBER(A1540)),"بدون تاريخ","")))</f>
        <v/>
      </c>
    </row>
    <row r="1541">
      <c r="A1541" s="13" t="n"/>
      <c r="B1541" s="5" t="n"/>
      <c r="C1541" s="17" t="n"/>
      <c r="D1541" s="5" t="n"/>
      <c r="E1541" s="5" t="n"/>
      <c r="F1541" s="6">
        <f>IF(B1541&amp;""="","",IFERROR(INDEX('الحجوزات'!$C$6:$C$1005,MATCH(B1541&amp;"",'الحجوزات'!$A$6:$A$1005,0))&amp;"",""))</f>
        <v/>
      </c>
      <c r="G1541" s="6">
        <f>IF(B1541&amp;""="","",IF(ISNA(MATCH(B1541&amp;"",'الحجوزات'!$A$6:$A$1005,0)),"رقم غير موجود",IF(NOT(ISNUMBER(A1541)),"بدون تاريخ","")))</f>
        <v/>
      </c>
    </row>
    <row r="1542">
      <c r="A1542" s="13" t="n"/>
      <c r="B1542" s="5" t="n"/>
      <c r="C1542" s="17" t="n"/>
      <c r="D1542" s="5" t="n"/>
      <c r="E1542" s="5" t="n"/>
      <c r="F1542" s="6">
        <f>IF(B1542&amp;""="","",IFERROR(INDEX('الحجوزات'!$C$6:$C$1005,MATCH(B1542&amp;"",'الحجوزات'!$A$6:$A$1005,0))&amp;"",""))</f>
        <v/>
      </c>
      <c r="G1542" s="6">
        <f>IF(B1542&amp;""="","",IF(ISNA(MATCH(B1542&amp;"",'الحجوزات'!$A$6:$A$1005,0)),"رقم غير موجود",IF(NOT(ISNUMBER(A1542)),"بدون تاريخ","")))</f>
        <v/>
      </c>
    </row>
    <row r="1543">
      <c r="A1543" s="13" t="n"/>
      <c r="B1543" s="5" t="n"/>
      <c r="C1543" s="17" t="n"/>
      <c r="D1543" s="5" t="n"/>
      <c r="E1543" s="5" t="n"/>
      <c r="F1543" s="6">
        <f>IF(B1543&amp;""="","",IFERROR(INDEX('الحجوزات'!$C$6:$C$1005,MATCH(B1543&amp;"",'الحجوزات'!$A$6:$A$1005,0))&amp;"",""))</f>
        <v/>
      </c>
      <c r="G1543" s="6">
        <f>IF(B1543&amp;""="","",IF(ISNA(MATCH(B1543&amp;"",'الحجوزات'!$A$6:$A$1005,0)),"رقم غير موجود",IF(NOT(ISNUMBER(A1543)),"بدون تاريخ","")))</f>
        <v/>
      </c>
    </row>
    <row r="1544">
      <c r="A1544" s="13" t="n"/>
      <c r="B1544" s="5" t="n"/>
      <c r="C1544" s="17" t="n"/>
      <c r="D1544" s="5" t="n"/>
      <c r="E1544" s="5" t="n"/>
      <c r="F1544" s="6">
        <f>IF(B1544&amp;""="","",IFERROR(INDEX('الحجوزات'!$C$6:$C$1005,MATCH(B1544&amp;"",'الحجوزات'!$A$6:$A$1005,0))&amp;"",""))</f>
        <v/>
      </c>
      <c r="G1544" s="6">
        <f>IF(B1544&amp;""="","",IF(ISNA(MATCH(B1544&amp;"",'الحجوزات'!$A$6:$A$1005,0)),"رقم غير موجود",IF(NOT(ISNUMBER(A1544)),"بدون تاريخ","")))</f>
        <v/>
      </c>
    </row>
    <row r="1545">
      <c r="A1545" s="13" t="n"/>
      <c r="B1545" s="5" t="n"/>
      <c r="C1545" s="17" t="n"/>
      <c r="D1545" s="5" t="n"/>
      <c r="E1545" s="5" t="n"/>
      <c r="F1545" s="6">
        <f>IF(B1545&amp;""="","",IFERROR(INDEX('الحجوزات'!$C$6:$C$1005,MATCH(B1545&amp;"",'الحجوزات'!$A$6:$A$1005,0))&amp;"",""))</f>
        <v/>
      </c>
      <c r="G1545" s="6">
        <f>IF(B1545&amp;""="","",IF(ISNA(MATCH(B1545&amp;"",'الحجوزات'!$A$6:$A$1005,0)),"رقم غير موجود",IF(NOT(ISNUMBER(A1545)),"بدون تاريخ","")))</f>
        <v/>
      </c>
    </row>
    <row r="1546">
      <c r="A1546" s="13" t="n"/>
      <c r="B1546" s="5" t="n"/>
      <c r="C1546" s="17" t="n"/>
      <c r="D1546" s="5" t="n"/>
      <c r="E1546" s="5" t="n"/>
      <c r="F1546" s="6">
        <f>IF(B1546&amp;""="","",IFERROR(INDEX('الحجوزات'!$C$6:$C$1005,MATCH(B1546&amp;"",'الحجوزات'!$A$6:$A$1005,0))&amp;"",""))</f>
        <v/>
      </c>
      <c r="G1546" s="6">
        <f>IF(B1546&amp;""="","",IF(ISNA(MATCH(B1546&amp;"",'الحجوزات'!$A$6:$A$1005,0)),"رقم غير موجود",IF(NOT(ISNUMBER(A1546)),"بدون تاريخ","")))</f>
        <v/>
      </c>
    </row>
    <row r="1547">
      <c r="A1547" s="13" t="n"/>
      <c r="B1547" s="5" t="n"/>
      <c r="C1547" s="17" t="n"/>
      <c r="D1547" s="5" t="n"/>
      <c r="E1547" s="5" t="n"/>
      <c r="F1547" s="6">
        <f>IF(B1547&amp;""="","",IFERROR(INDEX('الحجوزات'!$C$6:$C$1005,MATCH(B1547&amp;"",'الحجوزات'!$A$6:$A$1005,0))&amp;"",""))</f>
        <v/>
      </c>
      <c r="G1547" s="6">
        <f>IF(B1547&amp;""="","",IF(ISNA(MATCH(B1547&amp;"",'الحجوزات'!$A$6:$A$1005,0)),"رقم غير موجود",IF(NOT(ISNUMBER(A1547)),"بدون تاريخ","")))</f>
        <v/>
      </c>
    </row>
    <row r="1548">
      <c r="A1548" s="13" t="n"/>
      <c r="B1548" s="5" t="n"/>
      <c r="C1548" s="17" t="n"/>
      <c r="D1548" s="5" t="n"/>
      <c r="E1548" s="5" t="n"/>
      <c r="F1548" s="6">
        <f>IF(B1548&amp;""="","",IFERROR(INDEX('الحجوزات'!$C$6:$C$1005,MATCH(B1548&amp;"",'الحجوزات'!$A$6:$A$1005,0))&amp;"",""))</f>
        <v/>
      </c>
      <c r="G1548" s="6">
        <f>IF(B1548&amp;""="","",IF(ISNA(MATCH(B1548&amp;"",'الحجوزات'!$A$6:$A$1005,0)),"رقم غير موجود",IF(NOT(ISNUMBER(A1548)),"بدون تاريخ","")))</f>
        <v/>
      </c>
    </row>
    <row r="1549">
      <c r="A1549" s="13" t="n"/>
      <c r="B1549" s="5" t="n"/>
      <c r="C1549" s="17" t="n"/>
      <c r="D1549" s="5" t="n"/>
      <c r="E1549" s="5" t="n"/>
      <c r="F1549" s="6">
        <f>IF(B1549&amp;""="","",IFERROR(INDEX('الحجوزات'!$C$6:$C$1005,MATCH(B1549&amp;"",'الحجوزات'!$A$6:$A$1005,0))&amp;"",""))</f>
        <v/>
      </c>
      <c r="G1549" s="6">
        <f>IF(B1549&amp;""="","",IF(ISNA(MATCH(B1549&amp;"",'الحجوزات'!$A$6:$A$1005,0)),"رقم غير موجود",IF(NOT(ISNUMBER(A1549)),"بدون تاريخ","")))</f>
        <v/>
      </c>
    </row>
    <row r="1550">
      <c r="A1550" s="13" t="n"/>
      <c r="B1550" s="5" t="n"/>
      <c r="C1550" s="17" t="n"/>
      <c r="D1550" s="5" t="n"/>
      <c r="E1550" s="5" t="n"/>
      <c r="F1550" s="6">
        <f>IF(B1550&amp;""="","",IFERROR(INDEX('الحجوزات'!$C$6:$C$1005,MATCH(B1550&amp;"",'الحجوزات'!$A$6:$A$1005,0))&amp;"",""))</f>
        <v/>
      </c>
      <c r="G1550" s="6">
        <f>IF(B1550&amp;""="","",IF(ISNA(MATCH(B1550&amp;"",'الحجوزات'!$A$6:$A$1005,0)),"رقم غير موجود",IF(NOT(ISNUMBER(A1550)),"بدون تاريخ","")))</f>
        <v/>
      </c>
    </row>
    <row r="1551">
      <c r="A1551" s="13" t="n"/>
      <c r="B1551" s="5" t="n"/>
      <c r="C1551" s="17" t="n"/>
      <c r="D1551" s="5" t="n"/>
      <c r="E1551" s="5" t="n"/>
      <c r="F1551" s="6">
        <f>IF(B1551&amp;""="","",IFERROR(INDEX('الحجوزات'!$C$6:$C$1005,MATCH(B1551&amp;"",'الحجوزات'!$A$6:$A$1005,0))&amp;"",""))</f>
        <v/>
      </c>
      <c r="G1551" s="6">
        <f>IF(B1551&amp;""="","",IF(ISNA(MATCH(B1551&amp;"",'الحجوزات'!$A$6:$A$1005,0)),"رقم غير موجود",IF(NOT(ISNUMBER(A1551)),"بدون تاريخ","")))</f>
        <v/>
      </c>
    </row>
    <row r="1552">
      <c r="A1552" s="13" t="n"/>
      <c r="B1552" s="5" t="n"/>
      <c r="C1552" s="17" t="n"/>
      <c r="D1552" s="5" t="n"/>
      <c r="E1552" s="5" t="n"/>
      <c r="F1552" s="6">
        <f>IF(B1552&amp;""="","",IFERROR(INDEX('الحجوزات'!$C$6:$C$1005,MATCH(B1552&amp;"",'الحجوزات'!$A$6:$A$1005,0))&amp;"",""))</f>
        <v/>
      </c>
      <c r="G1552" s="6">
        <f>IF(B1552&amp;""="","",IF(ISNA(MATCH(B1552&amp;"",'الحجوزات'!$A$6:$A$1005,0)),"رقم غير موجود",IF(NOT(ISNUMBER(A1552)),"بدون تاريخ","")))</f>
        <v/>
      </c>
    </row>
    <row r="1553">
      <c r="A1553" s="13" t="n"/>
      <c r="B1553" s="5" t="n"/>
      <c r="C1553" s="17" t="n"/>
      <c r="D1553" s="5" t="n"/>
      <c r="E1553" s="5" t="n"/>
      <c r="F1553" s="6">
        <f>IF(B1553&amp;""="","",IFERROR(INDEX('الحجوزات'!$C$6:$C$1005,MATCH(B1553&amp;"",'الحجوزات'!$A$6:$A$1005,0))&amp;"",""))</f>
        <v/>
      </c>
      <c r="G1553" s="6">
        <f>IF(B1553&amp;""="","",IF(ISNA(MATCH(B1553&amp;"",'الحجوزات'!$A$6:$A$1005,0)),"رقم غير موجود",IF(NOT(ISNUMBER(A1553)),"بدون تاريخ","")))</f>
        <v/>
      </c>
    </row>
    <row r="1554">
      <c r="A1554" s="13" t="n"/>
      <c r="B1554" s="5" t="n"/>
      <c r="C1554" s="17" t="n"/>
      <c r="D1554" s="5" t="n"/>
      <c r="E1554" s="5" t="n"/>
      <c r="F1554" s="6">
        <f>IF(B1554&amp;""="","",IFERROR(INDEX('الحجوزات'!$C$6:$C$1005,MATCH(B1554&amp;"",'الحجوزات'!$A$6:$A$1005,0))&amp;"",""))</f>
        <v/>
      </c>
      <c r="G1554" s="6">
        <f>IF(B1554&amp;""="","",IF(ISNA(MATCH(B1554&amp;"",'الحجوزات'!$A$6:$A$1005,0)),"رقم غير موجود",IF(NOT(ISNUMBER(A1554)),"بدون تاريخ","")))</f>
        <v/>
      </c>
    </row>
    <row r="1555">
      <c r="A1555" s="13" t="n"/>
      <c r="B1555" s="5" t="n"/>
      <c r="C1555" s="17" t="n"/>
      <c r="D1555" s="5" t="n"/>
      <c r="E1555" s="5" t="n"/>
      <c r="F1555" s="6">
        <f>IF(B1555&amp;""="","",IFERROR(INDEX('الحجوزات'!$C$6:$C$1005,MATCH(B1555&amp;"",'الحجوزات'!$A$6:$A$1005,0))&amp;"",""))</f>
        <v/>
      </c>
      <c r="G1555" s="6">
        <f>IF(B1555&amp;""="","",IF(ISNA(MATCH(B1555&amp;"",'الحجوزات'!$A$6:$A$1005,0)),"رقم غير موجود",IF(NOT(ISNUMBER(A1555)),"بدون تاريخ","")))</f>
        <v/>
      </c>
    </row>
    <row r="1556">
      <c r="A1556" s="13" t="n"/>
      <c r="B1556" s="5" t="n"/>
      <c r="C1556" s="17" t="n"/>
      <c r="D1556" s="5" t="n"/>
      <c r="E1556" s="5" t="n"/>
      <c r="F1556" s="6">
        <f>IF(B1556&amp;""="","",IFERROR(INDEX('الحجوزات'!$C$6:$C$1005,MATCH(B1556&amp;"",'الحجوزات'!$A$6:$A$1005,0))&amp;"",""))</f>
        <v/>
      </c>
      <c r="G1556" s="6">
        <f>IF(B1556&amp;""="","",IF(ISNA(MATCH(B1556&amp;"",'الحجوزات'!$A$6:$A$1005,0)),"رقم غير موجود",IF(NOT(ISNUMBER(A1556)),"بدون تاريخ","")))</f>
        <v/>
      </c>
    </row>
    <row r="1557">
      <c r="A1557" s="13" t="n"/>
      <c r="B1557" s="5" t="n"/>
      <c r="C1557" s="17" t="n"/>
      <c r="D1557" s="5" t="n"/>
      <c r="E1557" s="5" t="n"/>
      <c r="F1557" s="6">
        <f>IF(B1557&amp;""="","",IFERROR(INDEX('الحجوزات'!$C$6:$C$1005,MATCH(B1557&amp;"",'الحجوزات'!$A$6:$A$1005,0))&amp;"",""))</f>
        <v/>
      </c>
      <c r="G1557" s="6">
        <f>IF(B1557&amp;""="","",IF(ISNA(MATCH(B1557&amp;"",'الحجوزات'!$A$6:$A$1005,0)),"رقم غير موجود",IF(NOT(ISNUMBER(A1557)),"بدون تاريخ","")))</f>
        <v/>
      </c>
    </row>
    <row r="1558">
      <c r="A1558" s="13" t="n"/>
      <c r="B1558" s="5" t="n"/>
      <c r="C1558" s="17" t="n"/>
      <c r="D1558" s="5" t="n"/>
      <c r="E1558" s="5" t="n"/>
      <c r="F1558" s="6">
        <f>IF(B1558&amp;""="","",IFERROR(INDEX('الحجوزات'!$C$6:$C$1005,MATCH(B1558&amp;"",'الحجوزات'!$A$6:$A$1005,0))&amp;"",""))</f>
        <v/>
      </c>
      <c r="G1558" s="6">
        <f>IF(B1558&amp;""="","",IF(ISNA(MATCH(B1558&amp;"",'الحجوزات'!$A$6:$A$1005,0)),"رقم غير موجود",IF(NOT(ISNUMBER(A1558)),"بدون تاريخ","")))</f>
        <v/>
      </c>
    </row>
    <row r="1559">
      <c r="A1559" s="13" t="n"/>
      <c r="B1559" s="5" t="n"/>
      <c r="C1559" s="17" t="n"/>
      <c r="D1559" s="5" t="n"/>
      <c r="E1559" s="5" t="n"/>
      <c r="F1559" s="6">
        <f>IF(B1559&amp;""="","",IFERROR(INDEX('الحجوزات'!$C$6:$C$1005,MATCH(B1559&amp;"",'الحجوزات'!$A$6:$A$1005,0))&amp;"",""))</f>
        <v/>
      </c>
      <c r="G1559" s="6">
        <f>IF(B1559&amp;""="","",IF(ISNA(MATCH(B1559&amp;"",'الحجوزات'!$A$6:$A$1005,0)),"رقم غير موجود",IF(NOT(ISNUMBER(A1559)),"بدون تاريخ","")))</f>
        <v/>
      </c>
    </row>
    <row r="1560">
      <c r="A1560" s="13" t="n"/>
      <c r="B1560" s="5" t="n"/>
      <c r="C1560" s="17" t="n"/>
      <c r="D1560" s="5" t="n"/>
      <c r="E1560" s="5" t="n"/>
      <c r="F1560" s="6">
        <f>IF(B1560&amp;""="","",IFERROR(INDEX('الحجوزات'!$C$6:$C$1005,MATCH(B1560&amp;"",'الحجوزات'!$A$6:$A$1005,0))&amp;"",""))</f>
        <v/>
      </c>
      <c r="G1560" s="6">
        <f>IF(B1560&amp;""="","",IF(ISNA(MATCH(B1560&amp;"",'الحجوزات'!$A$6:$A$1005,0)),"رقم غير موجود",IF(NOT(ISNUMBER(A1560)),"بدون تاريخ","")))</f>
        <v/>
      </c>
    </row>
    <row r="1561">
      <c r="A1561" s="13" t="n"/>
      <c r="B1561" s="5" t="n"/>
      <c r="C1561" s="17" t="n"/>
      <c r="D1561" s="5" t="n"/>
      <c r="E1561" s="5" t="n"/>
      <c r="F1561" s="6">
        <f>IF(B1561&amp;""="","",IFERROR(INDEX('الحجوزات'!$C$6:$C$1005,MATCH(B1561&amp;"",'الحجوزات'!$A$6:$A$1005,0))&amp;"",""))</f>
        <v/>
      </c>
      <c r="G1561" s="6">
        <f>IF(B1561&amp;""="","",IF(ISNA(MATCH(B1561&amp;"",'الحجوزات'!$A$6:$A$1005,0)),"رقم غير موجود",IF(NOT(ISNUMBER(A1561)),"بدون تاريخ","")))</f>
        <v/>
      </c>
    </row>
    <row r="1562">
      <c r="A1562" s="13" t="n"/>
      <c r="B1562" s="5" t="n"/>
      <c r="C1562" s="17" t="n"/>
      <c r="D1562" s="5" t="n"/>
      <c r="E1562" s="5" t="n"/>
      <c r="F1562" s="6">
        <f>IF(B1562&amp;""="","",IFERROR(INDEX('الحجوزات'!$C$6:$C$1005,MATCH(B1562&amp;"",'الحجوزات'!$A$6:$A$1005,0))&amp;"",""))</f>
        <v/>
      </c>
      <c r="G1562" s="6">
        <f>IF(B1562&amp;""="","",IF(ISNA(MATCH(B1562&amp;"",'الحجوزات'!$A$6:$A$1005,0)),"رقم غير موجود",IF(NOT(ISNUMBER(A1562)),"بدون تاريخ","")))</f>
        <v/>
      </c>
    </row>
    <row r="1563">
      <c r="A1563" s="13" t="n"/>
      <c r="B1563" s="5" t="n"/>
      <c r="C1563" s="17" t="n"/>
      <c r="D1563" s="5" t="n"/>
      <c r="E1563" s="5" t="n"/>
      <c r="F1563" s="6">
        <f>IF(B1563&amp;""="","",IFERROR(INDEX('الحجوزات'!$C$6:$C$1005,MATCH(B1563&amp;"",'الحجوزات'!$A$6:$A$1005,0))&amp;"",""))</f>
        <v/>
      </c>
      <c r="G1563" s="6">
        <f>IF(B1563&amp;""="","",IF(ISNA(MATCH(B1563&amp;"",'الحجوزات'!$A$6:$A$1005,0)),"رقم غير موجود",IF(NOT(ISNUMBER(A1563)),"بدون تاريخ","")))</f>
        <v/>
      </c>
    </row>
    <row r="1564">
      <c r="A1564" s="13" t="n"/>
      <c r="B1564" s="5" t="n"/>
      <c r="C1564" s="17" t="n"/>
      <c r="D1564" s="5" t="n"/>
      <c r="E1564" s="5" t="n"/>
      <c r="F1564" s="6">
        <f>IF(B1564&amp;""="","",IFERROR(INDEX('الحجوزات'!$C$6:$C$1005,MATCH(B1564&amp;"",'الحجوزات'!$A$6:$A$1005,0))&amp;"",""))</f>
        <v/>
      </c>
      <c r="G1564" s="6">
        <f>IF(B1564&amp;""="","",IF(ISNA(MATCH(B1564&amp;"",'الحجوزات'!$A$6:$A$1005,0)),"رقم غير موجود",IF(NOT(ISNUMBER(A1564)),"بدون تاريخ","")))</f>
        <v/>
      </c>
    </row>
    <row r="1565">
      <c r="A1565" s="13" t="n"/>
      <c r="B1565" s="5" t="n"/>
      <c r="C1565" s="17" t="n"/>
      <c r="D1565" s="5" t="n"/>
      <c r="E1565" s="5" t="n"/>
      <c r="F1565" s="6">
        <f>IF(B1565&amp;""="","",IFERROR(INDEX('الحجوزات'!$C$6:$C$1005,MATCH(B1565&amp;"",'الحجوزات'!$A$6:$A$1005,0))&amp;"",""))</f>
        <v/>
      </c>
      <c r="G1565" s="6">
        <f>IF(B1565&amp;""="","",IF(ISNA(MATCH(B1565&amp;"",'الحجوزات'!$A$6:$A$1005,0)),"رقم غير موجود",IF(NOT(ISNUMBER(A1565)),"بدون تاريخ","")))</f>
        <v/>
      </c>
    </row>
    <row r="1566">
      <c r="A1566" s="13" t="n"/>
      <c r="B1566" s="5" t="n"/>
      <c r="C1566" s="17" t="n"/>
      <c r="D1566" s="5" t="n"/>
      <c r="E1566" s="5" t="n"/>
      <c r="F1566" s="6">
        <f>IF(B1566&amp;""="","",IFERROR(INDEX('الحجوزات'!$C$6:$C$1005,MATCH(B1566&amp;"",'الحجوزات'!$A$6:$A$1005,0))&amp;"",""))</f>
        <v/>
      </c>
      <c r="G1566" s="6">
        <f>IF(B1566&amp;""="","",IF(ISNA(MATCH(B1566&amp;"",'الحجوزات'!$A$6:$A$1005,0)),"رقم غير موجود",IF(NOT(ISNUMBER(A1566)),"بدون تاريخ","")))</f>
        <v/>
      </c>
    </row>
    <row r="1567">
      <c r="A1567" s="13" t="n"/>
      <c r="B1567" s="5" t="n"/>
      <c r="C1567" s="17" t="n"/>
      <c r="D1567" s="5" t="n"/>
      <c r="E1567" s="5" t="n"/>
      <c r="F1567" s="6">
        <f>IF(B1567&amp;""="","",IFERROR(INDEX('الحجوزات'!$C$6:$C$1005,MATCH(B1567&amp;"",'الحجوزات'!$A$6:$A$1005,0))&amp;"",""))</f>
        <v/>
      </c>
      <c r="G1567" s="6">
        <f>IF(B1567&amp;""="","",IF(ISNA(MATCH(B1567&amp;"",'الحجوزات'!$A$6:$A$1005,0)),"رقم غير موجود",IF(NOT(ISNUMBER(A1567)),"بدون تاريخ","")))</f>
        <v/>
      </c>
    </row>
    <row r="1568">
      <c r="A1568" s="13" t="n"/>
      <c r="B1568" s="5" t="n"/>
      <c r="C1568" s="17" t="n"/>
      <c r="D1568" s="5" t="n"/>
      <c r="E1568" s="5" t="n"/>
      <c r="F1568" s="6">
        <f>IF(B1568&amp;""="","",IFERROR(INDEX('الحجوزات'!$C$6:$C$1005,MATCH(B1568&amp;"",'الحجوزات'!$A$6:$A$1005,0))&amp;"",""))</f>
        <v/>
      </c>
      <c r="G1568" s="6">
        <f>IF(B1568&amp;""="","",IF(ISNA(MATCH(B1568&amp;"",'الحجوزات'!$A$6:$A$1005,0)),"رقم غير موجود",IF(NOT(ISNUMBER(A1568)),"بدون تاريخ","")))</f>
        <v/>
      </c>
    </row>
    <row r="1569">
      <c r="A1569" s="13" t="n"/>
      <c r="B1569" s="5" t="n"/>
      <c r="C1569" s="17" t="n"/>
      <c r="D1569" s="5" t="n"/>
      <c r="E1569" s="5" t="n"/>
      <c r="F1569" s="6">
        <f>IF(B1569&amp;""="","",IFERROR(INDEX('الحجوزات'!$C$6:$C$1005,MATCH(B1569&amp;"",'الحجوزات'!$A$6:$A$1005,0))&amp;"",""))</f>
        <v/>
      </c>
      <c r="G1569" s="6">
        <f>IF(B1569&amp;""="","",IF(ISNA(MATCH(B1569&amp;"",'الحجوزات'!$A$6:$A$1005,0)),"رقم غير موجود",IF(NOT(ISNUMBER(A1569)),"بدون تاريخ","")))</f>
        <v/>
      </c>
    </row>
    <row r="1570">
      <c r="A1570" s="13" t="n"/>
      <c r="B1570" s="5" t="n"/>
      <c r="C1570" s="17" t="n"/>
      <c r="D1570" s="5" t="n"/>
      <c r="E1570" s="5" t="n"/>
      <c r="F1570" s="6">
        <f>IF(B1570&amp;""="","",IFERROR(INDEX('الحجوزات'!$C$6:$C$1005,MATCH(B1570&amp;"",'الحجوزات'!$A$6:$A$1005,0))&amp;"",""))</f>
        <v/>
      </c>
      <c r="G1570" s="6">
        <f>IF(B1570&amp;""="","",IF(ISNA(MATCH(B1570&amp;"",'الحجوزات'!$A$6:$A$1005,0)),"رقم غير موجود",IF(NOT(ISNUMBER(A1570)),"بدون تاريخ","")))</f>
        <v/>
      </c>
    </row>
    <row r="1571">
      <c r="A1571" s="13" t="n"/>
      <c r="B1571" s="5" t="n"/>
      <c r="C1571" s="17" t="n"/>
      <c r="D1571" s="5" t="n"/>
      <c r="E1571" s="5" t="n"/>
      <c r="F1571" s="6">
        <f>IF(B1571&amp;""="","",IFERROR(INDEX('الحجوزات'!$C$6:$C$1005,MATCH(B1571&amp;"",'الحجوزات'!$A$6:$A$1005,0))&amp;"",""))</f>
        <v/>
      </c>
      <c r="G1571" s="6">
        <f>IF(B1571&amp;""="","",IF(ISNA(MATCH(B1571&amp;"",'الحجوزات'!$A$6:$A$1005,0)),"رقم غير موجود",IF(NOT(ISNUMBER(A1571)),"بدون تاريخ","")))</f>
        <v/>
      </c>
    </row>
    <row r="1572">
      <c r="A1572" s="13" t="n"/>
      <c r="B1572" s="5" t="n"/>
      <c r="C1572" s="17" t="n"/>
      <c r="D1572" s="5" t="n"/>
      <c r="E1572" s="5" t="n"/>
      <c r="F1572" s="6">
        <f>IF(B1572&amp;""="","",IFERROR(INDEX('الحجوزات'!$C$6:$C$1005,MATCH(B1572&amp;"",'الحجوزات'!$A$6:$A$1005,0))&amp;"",""))</f>
        <v/>
      </c>
      <c r="G1572" s="6">
        <f>IF(B1572&amp;""="","",IF(ISNA(MATCH(B1572&amp;"",'الحجوزات'!$A$6:$A$1005,0)),"رقم غير موجود",IF(NOT(ISNUMBER(A1572)),"بدون تاريخ","")))</f>
        <v/>
      </c>
    </row>
    <row r="1573">
      <c r="A1573" s="13" t="n"/>
      <c r="B1573" s="5" t="n"/>
      <c r="C1573" s="17" t="n"/>
      <c r="D1573" s="5" t="n"/>
      <c r="E1573" s="5" t="n"/>
      <c r="F1573" s="6">
        <f>IF(B1573&amp;""="","",IFERROR(INDEX('الحجوزات'!$C$6:$C$1005,MATCH(B1573&amp;"",'الحجوزات'!$A$6:$A$1005,0))&amp;"",""))</f>
        <v/>
      </c>
      <c r="G1573" s="6">
        <f>IF(B1573&amp;""="","",IF(ISNA(MATCH(B1573&amp;"",'الحجوزات'!$A$6:$A$1005,0)),"رقم غير موجود",IF(NOT(ISNUMBER(A1573)),"بدون تاريخ","")))</f>
        <v/>
      </c>
    </row>
    <row r="1574">
      <c r="A1574" s="13" t="n"/>
      <c r="B1574" s="5" t="n"/>
      <c r="C1574" s="17" t="n"/>
      <c r="D1574" s="5" t="n"/>
      <c r="E1574" s="5" t="n"/>
      <c r="F1574" s="6">
        <f>IF(B1574&amp;""="","",IFERROR(INDEX('الحجوزات'!$C$6:$C$1005,MATCH(B1574&amp;"",'الحجوزات'!$A$6:$A$1005,0))&amp;"",""))</f>
        <v/>
      </c>
      <c r="G1574" s="6">
        <f>IF(B1574&amp;""="","",IF(ISNA(MATCH(B1574&amp;"",'الحجوزات'!$A$6:$A$1005,0)),"رقم غير موجود",IF(NOT(ISNUMBER(A1574)),"بدون تاريخ","")))</f>
        <v/>
      </c>
    </row>
    <row r="1575">
      <c r="A1575" s="13" t="n"/>
      <c r="B1575" s="5" t="n"/>
      <c r="C1575" s="17" t="n"/>
      <c r="D1575" s="5" t="n"/>
      <c r="E1575" s="5" t="n"/>
      <c r="F1575" s="6">
        <f>IF(B1575&amp;""="","",IFERROR(INDEX('الحجوزات'!$C$6:$C$1005,MATCH(B1575&amp;"",'الحجوزات'!$A$6:$A$1005,0))&amp;"",""))</f>
        <v/>
      </c>
      <c r="G1575" s="6">
        <f>IF(B1575&amp;""="","",IF(ISNA(MATCH(B1575&amp;"",'الحجوزات'!$A$6:$A$1005,0)),"رقم غير موجود",IF(NOT(ISNUMBER(A1575)),"بدون تاريخ","")))</f>
        <v/>
      </c>
    </row>
    <row r="1576">
      <c r="A1576" s="13" t="n"/>
      <c r="B1576" s="5" t="n"/>
      <c r="C1576" s="17" t="n"/>
      <c r="D1576" s="5" t="n"/>
      <c r="E1576" s="5" t="n"/>
      <c r="F1576" s="6">
        <f>IF(B1576&amp;""="","",IFERROR(INDEX('الحجوزات'!$C$6:$C$1005,MATCH(B1576&amp;"",'الحجوزات'!$A$6:$A$1005,0))&amp;"",""))</f>
        <v/>
      </c>
      <c r="G1576" s="6">
        <f>IF(B1576&amp;""="","",IF(ISNA(MATCH(B1576&amp;"",'الحجوزات'!$A$6:$A$1005,0)),"رقم غير موجود",IF(NOT(ISNUMBER(A1576)),"بدون تاريخ","")))</f>
        <v/>
      </c>
    </row>
    <row r="1577">
      <c r="A1577" s="13" t="n"/>
      <c r="B1577" s="5" t="n"/>
      <c r="C1577" s="17" t="n"/>
      <c r="D1577" s="5" t="n"/>
      <c r="E1577" s="5" t="n"/>
      <c r="F1577" s="6">
        <f>IF(B1577&amp;""="","",IFERROR(INDEX('الحجوزات'!$C$6:$C$1005,MATCH(B1577&amp;"",'الحجوزات'!$A$6:$A$1005,0))&amp;"",""))</f>
        <v/>
      </c>
      <c r="G1577" s="6">
        <f>IF(B1577&amp;""="","",IF(ISNA(MATCH(B1577&amp;"",'الحجوزات'!$A$6:$A$1005,0)),"رقم غير موجود",IF(NOT(ISNUMBER(A1577)),"بدون تاريخ","")))</f>
        <v/>
      </c>
    </row>
    <row r="1578">
      <c r="A1578" s="13" t="n"/>
      <c r="B1578" s="5" t="n"/>
      <c r="C1578" s="17" t="n"/>
      <c r="D1578" s="5" t="n"/>
      <c r="E1578" s="5" t="n"/>
      <c r="F1578" s="6">
        <f>IF(B1578&amp;""="","",IFERROR(INDEX('الحجوزات'!$C$6:$C$1005,MATCH(B1578&amp;"",'الحجوزات'!$A$6:$A$1005,0))&amp;"",""))</f>
        <v/>
      </c>
      <c r="G1578" s="6">
        <f>IF(B1578&amp;""="","",IF(ISNA(MATCH(B1578&amp;"",'الحجوزات'!$A$6:$A$1005,0)),"رقم غير موجود",IF(NOT(ISNUMBER(A1578)),"بدون تاريخ","")))</f>
        <v/>
      </c>
    </row>
    <row r="1579">
      <c r="A1579" s="13" t="n"/>
      <c r="B1579" s="5" t="n"/>
      <c r="C1579" s="17" t="n"/>
      <c r="D1579" s="5" t="n"/>
      <c r="E1579" s="5" t="n"/>
      <c r="F1579" s="6">
        <f>IF(B1579&amp;""="","",IFERROR(INDEX('الحجوزات'!$C$6:$C$1005,MATCH(B1579&amp;"",'الحجوزات'!$A$6:$A$1005,0))&amp;"",""))</f>
        <v/>
      </c>
      <c r="G1579" s="6">
        <f>IF(B1579&amp;""="","",IF(ISNA(MATCH(B1579&amp;"",'الحجوزات'!$A$6:$A$1005,0)),"رقم غير موجود",IF(NOT(ISNUMBER(A1579)),"بدون تاريخ","")))</f>
        <v/>
      </c>
    </row>
    <row r="1580">
      <c r="A1580" s="13" t="n"/>
      <c r="B1580" s="5" t="n"/>
      <c r="C1580" s="17" t="n"/>
      <c r="D1580" s="5" t="n"/>
      <c r="E1580" s="5" t="n"/>
      <c r="F1580" s="6">
        <f>IF(B1580&amp;""="","",IFERROR(INDEX('الحجوزات'!$C$6:$C$1005,MATCH(B1580&amp;"",'الحجوزات'!$A$6:$A$1005,0))&amp;"",""))</f>
        <v/>
      </c>
      <c r="G1580" s="6">
        <f>IF(B1580&amp;""="","",IF(ISNA(MATCH(B1580&amp;"",'الحجوزات'!$A$6:$A$1005,0)),"رقم غير موجود",IF(NOT(ISNUMBER(A1580)),"بدون تاريخ","")))</f>
        <v/>
      </c>
    </row>
    <row r="1581">
      <c r="A1581" s="13" t="n"/>
      <c r="B1581" s="5" t="n"/>
      <c r="C1581" s="17" t="n"/>
      <c r="D1581" s="5" t="n"/>
      <c r="E1581" s="5" t="n"/>
      <c r="F1581" s="6">
        <f>IF(B1581&amp;""="","",IFERROR(INDEX('الحجوزات'!$C$6:$C$1005,MATCH(B1581&amp;"",'الحجوزات'!$A$6:$A$1005,0))&amp;"",""))</f>
        <v/>
      </c>
      <c r="G1581" s="6">
        <f>IF(B1581&amp;""="","",IF(ISNA(MATCH(B1581&amp;"",'الحجوزات'!$A$6:$A$1005,0)),"رقم غير موجود",IF(NOT(ISNUMBER(A1581)),"بدون تاريخ","")))</f>
        <v/>
      </c>
    </row>
    <row r="1582">
      <c r="A1582" s="13" t="n"/>
      <c r="B1582" s="5" t="n"/>
      <c r="C1582" s="17" t="n"/>
      <c r="D1582" s="5" t="n"/>
      <c r="E1582" s="5" t="n"/>
      <c r="F1582" s="6">
        <f>IF(B1582&amp;""="","",IFERROR(INDEX('الحجوزات'!$C$6:$C$1005,MATCH(B1582&amp;"",'الحجوزات'!$A$6:$A$1005,0))&amp;"",""))</f>
        <v/>
      </c>
      <c r="G1582" s="6">
        <f>IF(B1582&amp;""="","",IF(ISNA(MATCH(B1582&amp;"",'الحجوزات'!$A$6:$A$1005,0)),"رقم غير موجود",IF(NOT(ISNUMBER(A1582)),"بدون تاريخ","")))</f>
        <v/>
      </c>
    </row>
    <row r="1583">
      <c r="A1583" s="13" t="n"/>
      <c r="B1583" s="5" t="n"/>
      <c r="C1583" s="17" t="n"/>
      <c r="D1583" s="5" t="n"/>
      <c r="E1583" s="5" t="n"/>
      <c r="F1583" s="6">
        <f>IF(B1583&amp;""="","",IFERROR(INDEX('الحجوزات'!$C$6:$C$1005,MATCH(B1583&amp;"",'الحجوزات'!$A$6:$A$1005,0))&amp;"",""))</f>
        <v/>
      </c>
      <c r="G1583" s="6">
        <f>IF(B1583&amp;""="","",IF(ISNA(MATCH(B1583&amp;"",'الحجوزات'!$A$6:$A$1005,0)),"رقم غير موجود",IF(NOT(ISNUMBER(A1583)),"بدون تاريخ","")))</f>
        <v/>
      </c>
    </row>
    <row r="1584">
      <c r="A1584" s="13" t="n"/>
      <c r="B1584" s="5" t="n"/>
      <c r="C1584" s="17" t="n"/>
      <c r="D1584" s="5" t="n"/>
      <c r="E1584" s="5" t="n"/>
      <c r="F1584" s="6">
        <f>IF(B1584&amp;""="","",IFERROR(INDEX('الحجوزات'!$C$6:$C$1005,MATCH(B1584&amp;"",'الحجوزات'!$A$6:$A$1005,0))&amp;"",""))</f>
        <v/>
      </c>
      <c r="G1584" s="6">
        <f>IF(B1584&amp;""="","",IF(ISNA(MATCH(B1584&amp;"",'الحجوزات'!$A$6:$A$1005,0)),"رقم غير موجود",IF(NOT(ISNUMBER(A1584)),"بدون تاريخ","")))</f>
        <v/>
      </c>
    </row>
    <row r="1585">
      <c r="A1585" s="13" t="n"/>
      <c r="B1585" s="5" t="n"/>
      <c r="C1585" s="17" t="n"/>
      <c r="D1585" s="5" t="n"/>
      <c r="E1585" s="5" t="n"/>
      <c r="F1585" s="6">
        <f>IF(B1585&amp;""="","",IFERROR(INDEX('الحجوزات'!$C$6:$C$1005,MATCH(B1585&amp;"",'الحجوزات'!$A$6:$A$1005,0))&amp;"",""))</f>
        <v/>
      </c>
      <c r="G1585" s="6">
        <f>IF(B1585&amp;""="","",IF(ISNA(MATCH(B1585&amp;"",'الحجوزات'!$A$6:$A$1005,0)),"رقم غير موجود",IF(NOT(ISNUMBER(A1585)),"بدون تاريخ","")))</f>
        <v/>
      </c>
    </row>
    <row r="1586">
      <c r="A1586" s="13" t="n"/>
      <c r="B1586" s="5" t="n"/>
      <c r="C1586" s="17" t="n"/>
      <c r="D1586" s="5" t="n"/>
      <c r="E1586" s="5" t="n"/>
      <c r="F1586" s="6">
        <f>IF(B1586&amp;""="","",IFERROR(INDEX('الحجوزات'!$C$6:$C$1005,MATCH(B1586&amp;"",'الحجوزات'!$A$6:$A$1005,0))&amp;"",""))</f>
        <v/>
      </c>
      <c r="G1586" s="6">
        <f>IF(B1586&amp;""="","",IF(ISNA(MATCH(B1586&amp;"",'الحجوزات'!$A$6:$A$1005,0)),"رقم غير موجود",IF(NOT(ISNUMBER(A1586)),"بدون تاريخ","")))</f>
        <v/>
      </c>
    </row>
    <row r="1587">
      <c r="A1587" s="13" t="n"/>
      <c r="B1587" s="5" t="n"/>
      <c r="C1587" s="17" t="n"/>
      <c r="D1587" s="5" t="n"/>
      <c r="E1587" s="5" t="n"/>
      <c r="F1587" s="6">
        <f>IF(B1587&amp;""="","",IFERROR(INDEX('الحجوزات'!$C$6:$C$1005,MATCH(B1587&amp;"",'الحجوزات'!$A$6:$A$1005,0))&amp;"",""))</f>
        <v/>
      </c>
      <c r="G1587" s="6">
        <f>IF(B1587&amp;""="","",IF(ISNA(MATCH(B1587&amp;"",'الحجوزات'!$A$6:$A$1005,0)),"رقم غير موجود",IF(NOT(ISNUMBER(A1587)),"بدون تاريخ","")))</f>
        <v/>
      </c>
    </row>
    <row r="1588">
      <c r="A1588" s="13" t="n"/>
      <c r="B1588" s="5" t="n"/>
      <c r="C1588" s="17" t="n"/>
      <c r="D1588" s="5" t="n"/>
      <c r="E1588" s="5" t="n"/>
      <c r="F1588" s="6">
        <f>IF(B1588&amp;""="","",IFERROR(INDEX('الحجوزات'!$C$6:$C$1005,MATCH(B1588&amp;"",'الحجوزات'!$A$6:$A$1005,0))&amp;"",""))</f>
        <v/>
      </c>
      <c r="G1588" s="6">
        <f>IF(B1588&amp;""="","",IF(ISNA(MATCH(B1588&amp;"",'الحجوزات'!$A$6:$A$1005,0)),"رقم غير موجود",IF(NOT(ISNUMBER(A1588)),"بدون تاريخ","")))</f>
        <v/>
      </c>
    </row>
    <row r="1589">
      <c r="A1589" s="13" t="n"/>
      <c r="B1589" s="5" t="n"/>
      <c r="C1589" s="17" t="n"/>
      <c r="D1589" s="5" t="n"/>
      <c r="E1589" s="5" t="n"/>
      <c r="F1589" s="6">
        <f>IF(B1589&amp;""="","",IFERROR(INDEX('الحجوزات'!$C$6:$C$1005,MATCH(B1589&amp;"",'الحجوزات'!$A$6:$A$1005,0))&amp;"",""))</f>
        <v/>
      </c>
      <c r="G1589" s="6">
        <f>IF(B1589&amp;""="","",IF(ISNA(MATCH(B1589&amp;"",'الحجوزات'!$A$6:$A$1005,0)),"رقم غير موجود",IF(NOT(ISNUMBER(A1589)),"بدون تاريخ","")))</f>
        <v/>
      </c>
    </row>
    <row r="1590">
      <c r="A1590" s="13" t="n"/>
      <c r="B1590" s="5" t="n"/>
      <c r="C1590" s="17" t="n"/>
      <c r="D1590" s="5" t="n"/>
      <c r="E1590" s="5" t="n"/>
      <c r="F1590" s="6">
        <f>IF(B1590&amp;""="","",IFERROR(INDEX('الحجوزات'!$C$6:$C$1005,MATCH(B1590&amp;"",'الحجوزات'!$A$6:$A$1005,0))&amp;"",""))</f>
        <v/>
      </c>
      <c r="G1590" s="6">
        <f>IF(B1590&amp;""="","",IF(ISNA(MATCH(B1590&amp;"",'الحجوزات'!$A$6:$A$1005,0)),"رقم غير موجود",IF(NOT(ISNUMBER(A1590)),"بدون تاريخ","")))</f>
        <v/>
      </c>
    </row>
    <row r="1591">
      <c r="A1591" s="13" t="n"/>
      <c r="B1591" s="5" t="n"/>
      <c r="C1591" s="17" t="n"/>
      <c r="D1591" s="5" t="n"/>
      <c r="E1591" s="5" t="n"/>
      <c r="F1591" s="6">
        <f>IF(B1591&amp;""="","",IFERROR(INDEX('الحجوزات'!$C$6:$C$1005,MATCH(B1591&amp;"",'الحجوزات'!$A$6:$A$1005,0))&amp;"",""))</f>
        <v/>
      </c>
      <c r="G1591" s="6">
        <f>IF(B1591&amp;""="","",IF(ISNA(MATCH(B1591&amp;"",'الحجوزات'!$A$6:$A$1005,0)),"رقم غير موجود",IF(NOT(ISNUMBER(A1591)),"بدون تاريخ","")))</f>
        <v/>
      </c>
    </row>
    <row r="1592">
      <c r="A1592" s="13" t="n"/>
      <c r="B1592" s="5" t="n"/>
      <c r="C1592" s="17" t="n"/>
      <c r="D1592" s="5" t="n"/>
      <c r="E1592" s="5" t="n"/>
      <c r="F1592" s="6">
        <f>IF(B1592&amp;""="","",IFERROR(INDEX('الحجوزات'!$C$6:$C$1005,MATCH(B1592&amp;"",'الحجوزات'!$A$6:$A$1005,0))&amp;"",""))</f>
        <v/>
      </c>
      <c r="G1592" s="6">
        <f>IF(B1592&amp;""="","",IF(ISNA(MATCH(B1592&amp;"",'الحجوزات'!$A$6:$A$1005,0)),"رقم غير موجود",IF(NOT(ISNUMBER(A1592)),"بدون تاريخ","")))</f>
        <v/>
      </c>
    </row>
    <row r="1593">
      <c r="A1593" s="13" t="n"/>
      <c r="B1593" s="5" t="n"/>
      <c r="C1593" s="17" t="n"/>
      <c r="D1593" s="5" t="n"/>
      <c r="E1593" s="5" t="n"/>
      <c r="F1593" s="6">
        <f>IF(B1593&amp;""="","",IFERROR(INDEX('الحجوزات'!$C$6:$C$1005,MATCH(B1593&amp;"",'الحجوزات'!$A$6:$A$1005,0))&amp;"",""))</f>
        <v/>
      </c>
      <c r="G1593" s="6">
        <f>IF(B1593&amp;""="","",IF(ISNA(MATCH(B1593&amp;"",'الحجوزات'!$A$6:$A$1005,0)),"رقم غير موجود",IF(NOT(ISNUMBER(A1593)),"بدون تاريخ","")))</f>
        <v/>
      </c>
    </row>
    <row r="1594">
      <c r="A1594" s="13" t="n"/>
      <c r="B1594" s="5" t="n"/>
      <c r="C1594" s="17" t="n"/>
      <c r="D1594" s="5" t="n"/>
      <c r="E1594" s="5" t="n"/>
      <c r="F1594" s="6">
        <f>IF(B1594&amp;""="","",IFERROR(INDEX('الحجوزات'!$C$6:$C$1005,MATCH(B1594&amp;"",'الحجوزات'!$A$6:$A$1005,0))&amp;"",""))</f>
        <v/>
      </c>
      <c r="G1594" s="6">
        <f>IF(B1594&amp;""="","",IF(ISNA(MATCH(B1594&amp;"",'الحجوزات'!$A$6:$A$1005,0)),"رقم غير موجود",IF(NOT(ISNUMBER(A1594)),"بدون تاريخ","")))</f>
        <v/>
      </c>
    </row>
    <row r="1595">
      <c r="A1595" s="13" t="n"/>
      <c r="B1595" s="5" t="n"/>
      <c r="C1595" s="17" t="n"/>
      <c r="D1595" s="5" t="n"/>
      <c r="E1595" s="5" t="n"/>
      <c r="F1595" s="6">
        <f>IF(B1595&amp;""="","",IFERROR(INDEX('الحجوزات'!$C$6:$C$1005,MATCH(B1595&amp;"",'الحجوزات'!$A$6:$A$1005,0))&amp;"",""))</f>
        <v/>
      </c>
      <c r="G1595" s="6">
        <f>IF(B1595&amp;""="","",IF(ISNA(MATCH(B1595&amp;"",'الحجوزات'!$A$6:$A$1005,0)),"رقم غير موجود",IF(NOT(ISNUMBER(A1595)),"بدون تاريخ","")))</f>
        <v/>
      </c>
    </row>
    <row r="1596">
      <c r="A1596" s="13" t="n"/>
      <c r="B1596" s="5" t="n"/>
      <c r="C1596" s="17" t="n"/>
      <c r="D1596" s="5" t="n"/>
      <c r="E1596" s="5" t="n"/>
      <c r="F1596" s="6">
        <f>IF(B1596&amp;""="","",IFERROR(INDEX('الحجوزات'!$C$6:$C$1005,MATCH(B1596&amp;"",'الحجوزات'!$A$6:$A$1005,0))&amp;"",""))</f>
        <v/>
      </c>
      <c r="G1596" s="6">
        <f>IF(B1596&amp;""="","",IF(ISNA(MATCH(B1596&amp;"",'الحجوزات'!$A$6:$A$1005,0)),"رقم غير موجود",IF(NOT(ISNUMBER(A1596)),"بدون تاريخ","")))</f>
        <v/>
      </c>
    </row>
    <row r="1597">
      <c r="A1597" s="13" t="n"/>
      <c r="B1597" s="5" t="n"/>
      <c r="C1597" s="17" t="n"/>
      <c r="D1597" s="5" t="n"/>
      <c r="E1597" s="5" t="n"/>
      <c r="F1597" s="6">
        <f>IF(B1597&amp;""="","",IFERROR(INDEX('الحجوزات'!$C$6:$C$1005,MATCH(B1597&amp;"",'الحجوزات'!$A$6:$A$1005,0))&amp;"",""))</f>
        <v/>
      </c>
      <c r="G1597" s="6">
        <f>IF(B1597&amp;""="","",IF(ISNA(MATCH(B1597&amp;"",'الحجوزات'!$A$6:$A$1005,0)),"رقم غير موجود",IF(NOT(ISNUMBER(A1597)),"بدون تاريخ","")))</f>
        <v/>
      </c>
    </row>
    <row r="1598">
      <c r="A1598" s="13" t="n"/>
      <c r="B1598" s="5" t="n"/>
      <c r="C1598" s="17" t="n"/>
      <c r="D1598" s="5" t="n"/>
      <c r="E1598" s="5" t="n"/>
      <c r="F1598" s="6">
        <f>IF(B1598&amp;""="","",IFERROR(INDEX('الحجوزات'!$C$6:$C$1005,MATCH(B1598&amp;"",'الحجوزات'!$A$6:$A$1005,0))&amp;"",""))</f>
        <v/>
      </c>
      <c r="G1598" s="6">
        <f>IF(B1598&amp;""="","",IF(ISNA(MATCH(B1598&amp;"",'الحجوزات'!$A$6:$A$1005,0)),"رقم غير موجود",IF(NOT(ISNUMBER(A1598)),"بدون تاريخ","")))</f>
        <v/>
      </c>
    </row>
    <row r="1599">
      <c r="A1599" s="13" t="n"/>
      <c r="B1599" s="5" t="n"/>
      <c r="C1599" s="17" t="n"/>
      <c r="D1599" s="5" t="n"/>
      <c r="E1599" s="5" t="n"/>
      <c r="F1599" s="6">
        <f>IF(B1599&amp;""="","",IFERROR(INDEX('الحجوزات'!$C$6:$C$1005,MATCH(B1599&amp;"",'الحجوزات'!$A$6:$A$1005,0))&amp;"",""))</f>
        <v/>
      </c>
      <c r="G1599" s="6">
        <f>IF(B1599&amp;""="","",IF(ISNA(MATCH(B1599&amp;"",'الحجوزات'!$A$6:$A$1005,0)),"رقم غير موجود",IF(NOT(ISNUMBER(A1599)),"بدون تاريخ","")))</f>
        <v/>
      </c>
    </row>
    <row r="1600">
      <c r="A1600" s="13" t="n"/>
      <c r="B1600" s="5" t="n"/>
      <c r="C1600" s="17" t="n"/>
      <c r="D1600" s="5" t="n"/>
      <c r="E1600" s="5" t="n"/>
      <c r="F1600" s="6">
        <f>IF(B1600&amp;""="","",IFERROR(INDEX('الحجوزات'!$C$6:$C$1005,MATCH(B1600&amp;"",'الحجوزات'!$A$6:$A$1005,0))&amp;"",""))</f>
        <v/>
      </c>
      <c r="G1600" s="6">
        <f>IF(B1600&amp;""="","",IF(ISNA(MATCH(B1600&amp;"",'الحجوزات'!$A$6:$A$1005,0)),"رقم غير موجود",IF(NOT(ISNUMBER(A1600)),"بدون تاريخ","")))</f>
        <v/>
      </c>
    </row>
    <row r="1601">
      <c r="A1601" s="13" t="n"/>
      <c r="B1601" s="5" t="n"/>
      <c r="C1601" s="17" t="n"/>
      <c r="D1601" s="5" t="n"/>
      <c r="E1601" s="5" t="n"/>
      <c r="F1601" s="6">
        <f>IF(B1601&amp;""="","",IFERROR(INDEX('الحجوزات'!$C$6:$C$1005,MATCH(B1601&amp;"",'الحجوزات'!$A$6:$A$1005,0))&amp;"",""))</f>
        <v/>
      </c>
      <c r="G1601" s="6">
        <f>IF(B1601&amp;""="","",IF(ISNA(MATCH(B1601&amp;"",'الحجوزات'!$A$6:$A$1005,0)),"رقم غير موجود",IF(NOT(ISNUMBER(A1601)),"بدون تاريخ","")))</f>
        <v/>
      </c>
    </row>
    <row r="1602">
      <c r="A1602" s="13" t="n"/>
      <c r="B1602" s="5" t="n"/>
      <c r="C1602" s="17" t="n"/>
      <c r="D1602" s="5" t="n"/>
      <c r="E1602" s="5" t="n"/>
      <c r="F1602" s="6">
        <f>IF(B1602&amp;""="","",IFERROR(INDEX('الحجوزات'!$C$6:$C$1005,MATCH(B1602&amp;"",'الحجوزات'!$A$6:$A$1005,0))&amp;"",""))</f>
        <v/>
      </c>
      <c r="G1602" s="6">
        <f>IF(B1602&amp;""="","",IF(ISNA(MATCH(B1602&amp;"",'الحجوزات'!$A$6:$A$1005,0)),"رقم غير موجود",IF(NOT(ISNUMBER(A1602)),"بدون تاريخ","")))</f>
        <v/>
      </c>
    </row>
    <row r="1603">
      <c r="A1603" s="13" t="n"/>
      <c r="B1603" s="5" t="n"/>
      <c r="C1603" s="17" t="n"/>
      <c r="D1603" s="5" t="n"/>
      <c r="E1603" s="5" t="n"/>
      <c r="F1603" s="6">
        <f>IF(B1603&amp;""="","",IFERROR(INDEX('الحجوزات'!$C$6:$C$1005,MATCH(B1603&amp;"",'الحجوزات'!$A$6:$A$1005,0))&amp;"",""))</f>
        <v/>
      </c>
      <c r="G1603" s="6">
        <f>IF(B1603&amp;""="","",IF(ISNA(MATCH(B1603&amp;"",'الحجوزات'!$A$6:$A$1005,0)),"رقم غير موجود",IF(NOT(ISNUMBER(A1603)),"بدون تاريخ","")))</f>
        <v/>
      </c>
    </row>
    <row r="1604">
      <c r="A1604" s="13" t="n"/>
      <c r="B1604" s="5" t="n"/>
      <c r="C1604" s="17" t="n"/>
      <c r="D1604" s="5" t="n"/>
      <c r="E1604" s="5" t="n"/>
      <c r="F1604" s="6">
        <f>IF(B1604&amp;""="","",IFERROR(INDEX('الحجوزات'!$C$6:$C$1005,MATCH(B1604&amp;"",'الحجوزات'!$A$6:$A$1005,0))&amp;"",""))</f>
        <v/>
      </c>
      <c r="G1604" s="6">
        <f>IF(B1604&amp;""="","",IF(ISNA(MATCH(B1604&amp;"",'الحجوزات'!$A$6:$A$1005,0)),"رقم غير موجود",IF(NOT(ISNUMBER(A1604)),"بدون تاريخ","")))</f>
        <v/>
      </c>
    </row>
    <row r="1605">
      <c r="A1605" s="13" t="n"/>
      <c r="B1605" s="5" t="n"/>
      <c r="C1605" s="17" t="n"/>
      <c r="D1605" s="5" t="n"/>
      <c r="E1605" s="5" t="n"/>
      <c r="F1605" s="6">
        <f>IF(B1605&amp;""="","",IFERROR(INDEX('الحجوزات'!$C$6:$C$1005,MATCH(B1605&amp;"",'الحجوزات'!$A$6:$A$1005,0))&amp;"",""))</f>
        <v/>
      </c>
      <c r="G1605" s="6">
        <f>IF(B1605&amp;""="","",IF(ISNA(MATCH(B1605&amp;"",'الحجوزات'!$A$6:$A$1005,0)),"رقم غير موجود",IF(NOT(ISNUMBER(A1605)),"بدون تاريخ","")))</f>
        <v/>
      </c>
    </row>
    <row r="1606">
      <c r="A1606" s="13" t="n"/>
      <c r="B1606" s="5" t="n"/>
      <c r="C1606" s="17" t="n"/>
      <c r="D1606" s="5" t="n"/>
      <c r="E1606" s="5" t="n"/>
      <c r="F1606" s="6">
        <f>IF(B1606&amp;""="","",IFERROR(INDEX('الحجوزات'!$C$6:$C$1005,MATCH(B1606&amp;"",'الحجوزات'!$A$6:$A$1005,0))&amp;"",""))</f>
        <v/>
      </c>
      <c r="G1606" s="6">
        <f>IF(B1606&amp;""="","",IF(ISNA(MATCH(B1606&amp;"",'الحجوزات'!$A$6:$A$1005,0)),"رقم غير موجود",IF(NOT(ISNUMBER(A1606)),"بدون تاريخ","")))</f>
        <v/>
      </c>
    </row>
    <row r="1607">
      <c r="A1607" s="13" t="n"/>
      <c r="B1607" s="5" t="n"/>
      <c r="C1607" s="17" t="n"/>
      <c r="D1607" s="5" t="n"/>
      <c r="E1607" s="5" t="n"/>
      <c r="F1607" s="6">
        <f>IF(B1607&amp;""="","",IFERROR(INDEX('الحجوزات'!$C$6:$C$1005,MATCH(B1607&amp;"",'الحجوزات'!$A$6:$A$1005,0))&amp;"",""))</f>
        <v/>
      </c>
      <c r="G1607" s="6">
        <f>IF(B1607&amp;""="","",IF(ISNA(MATCH(B1607&amp;"",'الحجوزات'!$A$6:$A$1005,0)),"رقم غير موجود",IF(NOT(ISNUMBER(A1607)),"بدون تاريخ","")))</f>
        <v/>
      </c>
    </row>
    <row r="1608">
      <c r="A1608" s="13" t="n"/>
      <c r="B1608" s="5" t="n"/>
      <c r="C1608" s="17" t="n"/>
      <c r="D1608" s="5" t="n"/>
      <c r="E1608" s="5" t="n"/>
      <c r="F1608" s="6">
        <f>IF(B1608&amp;""="","",IFERROR(INDEX('الحجوزات'!$C$6:$C$1005,MATCH(B1608&amp;"",'الحجوزات'!$A$6:$A$1005,0))&amp;"",""))</f>
        <v/>
      </c>
      <c r="G1608" s="6">
        <f>IF(B1608&amp;""="","",IF(ISNA(MATCH(B1608&amp;"",'الحجوزات'!$A$6:$A$1005,0)),"رقم غير موجود",IF(NOT(ISNUMBER(A1608)),"بدون تاريخ","")))</f>
        <v/>
      </c>
    </row>
    <row r="1609">
      <c r="A1609" s="13" t="n"/>
      <c r="B1609" s="5" t="n"/>
      <c r="C1609" s="17" t="n"/>
      <c r="D1609" s="5" t="n"/>
      <c r="E1609" s="5" t="n"/>
      <c r="F1609" s="6">
        <f>IF(B1609&amp;""="","",IFERROR(INDEX('الحجوزات'!$C$6:$C$1005,MATCH(B1609&amp;"",'الحجوزات'!$A$6:$A$1005,0))&amp;"",""))</f>
        <v/>
      </c>
      <c r="G1609" s="6">
        <f>IF(B1609&amp;""="","",IF(ISNA(MATCH(B1609&amp;"",'الحجوزات'!$A$6:$A$1005,0)),"رقم غير موجود",IF(NOT(ISNUMBER(A1609)),"بدون تاريخ","")))</f>
        <v/>
      </c>
    </row>
    <row r="1610">
      <c r="A1610" s="13" t="n"/>
      <c r="B1610" s="5" t="n"/>
      <c r="C1610" s="17" t="n"/>
      <c r="D1610" s="5" t="n"/>
      <c r="E1610" s="5" t="n"/>
      <c r="F1610" s="6">
        <f>IF(B1610&amp;""="","",IFERROR(INDEX('الحجوزات'!$C$6:$C$1005,MATCH(B1610&amp;"",'الحجوزات'!$A$6:$A$1005,0))&amp;"",""))</f>
        <v/>
      </c>
      <c r="G1610" s="6">
        <f>IF(B1610&amp;""="","",IF(ISNA(MATCH(B1610&amp;"",'الحجوزات'!$A$6:$A$1005,0)),"رقم غير موجود",IF(NOT(ISNUMBER(A1610)),"بدون تاريخ","")))</f>
        <v/>
      </c>
    </row>
    <row r="1611">
      <c r="A1611" s="13" t="n"/>
      <c r="B1611" s="5" t="n"/>
      <c r="C1611" s="17" t="n"/>
      <c r="D1611" s="5" t="n"/>
      <c r="E1611" s="5" t="n"/>
      <c r="F1611" s="6">
        <f>IF(B1611&amp;""="","",IFERROR(INDEX('الحجوزات'!$C$6:$C$1005,MATCH(B1611&amp;"",'الحجوزات'!$A$6:$A$1005,0))&amp;"",""))</f>
        <v/>
      </c>
      <c r="G1611" s="6">
        <f>IF(B1611&amp;""="","",IF(ISNA(MATCH(B1611&amp;"",'الحجوزات'!$A$6:$A$1005,0)),"رقم غير موجود",IF(NOT(ISNUMBER(A1611)),"بدون تاريخ","")))</f>
        <v/>
      </c>
    </row>
    <row r="1612">
      <c r="A1612" s="13" t="n"/>
      <c r="B1612" s="5" t="n"/>
      <c r="C1612" s="17" t="n"/>
      <c r="D1612" s="5" t="n"/>
      <c r="E1612" s="5" t="n"/>
      <c r="F1612" s="6">
        <f>IF(B1612&amp;""="","",IFERROR(INDEX('الحجوزات'!$C$6:$C$1005,MATCH(B1612&amp;"",'الحجوزات'!$A$6:$A$1005,0))&amp;"",""))</f>
        <v/>
      </c>
      <c r="G1612" s="6">
        <f>IF(B1612&amp;""="","",IF(ISNA(MATCH(B1612&amp;"",'الحجوزات'!$A$6:$A$1005,0)),"رقم غير موجود",IF(NOT(ISNUMBER(A1612)),"بدون تاريخ","")))</f>
        <v/>
      </c>
    </row>
    <row r="1613">
      <c r="A1613" s="13" t="n"/>
      <c r="B1613" s="5" t="n"/>
      <c r="C1613" s="17" t="n"/>
      <c r="D1613" s="5" t="n"/>
      <c r="E1613" s="5" t="n"/>
      <c r="F1613" s="6">
        <f>IF(B1613&amp;""="","",IFERROR(INDEX('الحجوزات'!$C$6:$C$1005,MATCH(B1613&amp;"",'الحجوزات'!$A$6:$A$1005,0))&amp;"",""))</f>
        <v/>
      </c>
      <c r="G1613" s="6">
        <f>IF(B1613&amp;""="","",IF(ISNA(MATCH(B1613&amp;"",'الحجوزات'!$A$6:$A$1005,0)),"رقم غير موجود",IF(NOT(ISNUMBER(A1613)),"بدون تاريخ","")))</f>
        <v/>
      </c>
    </row>
    <row r="1614">
      <c r="A1614" s="13" t="n"/>
      <c r="B1614" s="5" t="n"/>
      <c r="C1614" s="17" t="n"/>
      <c r="D1614" s="5" t="n"/>
      <c r="E1614" s="5" t="n"/>
      <c r="F1614" s="6">
        <f>IF(B1614&amp;""="","",IFERROR(INDEX('الحجوزات'!$C$6:$C$1005,MATCH(B1614&amp;"",'الحجوزات'!$A$6:$A$1005,0))&amp;"",""))</f>
        <v/>
      </c>
      <c r="G1614" s="6">
        <f>IF(B1614&amp;""="","",IF(ISNA(MATCH(B1614&amp;"",'الحجوزات'!$A$6:$A$1005,0)),"رقم غير موجود",IF(NOT(ISNUMBER(A1614)),"بدون تاريخ","")))</f>
        <v/>
      </c>
    </row>
    <row r="1615">
      <c r="A1615" s="13" t="n"/>
      <c r="B1615" s="5" t="n"/>
      <c r="C1615" s="17" t="n"/>
      <c r="D1615" s="5" t="n"/>
      <c r="E1615" s="5" t="n"/>
      <c r="F1615" s="6">
        <f>IF(B1615&amp;""="","",IFERROR(INDEX('الحجوزات'!$C$6:$C$1005,MATCH(B1615&amp;"",'الحجوزات'!$A$6:$A$1005,0))&amp;"",""))</f>
        <v/>
      </c>
      <c r="G1615" s="6">
        <f>IF(B1615&amp;""="","",IF(ISNA(MATCH(B1615&amp;"",'الحجوزات'!$A$6:$A$1005,0)),"رقم غير موجود",IF(NOT(ISNUMBER(A1615)),"بدون تاريخ","")))</f>
        <v/>
      </c>
    </row>
    <row r="1616">
      <c r="A1616" s="13" t="n"/>
      <c r="B1616" s="5" t="n"/>
      <c r="C1616" s="17" t="n"/>
      <c r="D1616" s="5" t="n"/>
      <c r="E1616" s="5" t="n"/>
      <c r="F1616" s="6">
        <f>IF(B1616&amp;""="","",IFERROR(INDEX('الحجوزات'!$C$6:$C$1005,MATCH(B1616&amp;"",'الحجوزات'!$A$6:$A$1005,0))&amp;"",""))</f>
        <v/>
      </c>
      <c r="G1616" s="6">
        <f>IF(B1616&amp;""="","",IF(ISNA(MATCH(B1616&amp;"",'الحجوزات'!$A$6:$A$1005,0)),"رقم غير موجود",IF(NOT(ISNUMBER(A1616)),"بدون تاريخ","")))</f>
        <v/>
      </c>
    </row>
    <row r="1617">
      <c r="A1617" s="13" t="n"/>
      <c r="B1617" s="5" t="n"/>
      <c r="C1617" s="17" t="n"/>
      <c r="D1617" s="5" t="n"/>
      <c r="E1617" s="5" t="n"/>
      <c r="F1617" s="6">
        <f>IF(B1617&amp;""="","",IFERROR(INDEX('الحجوزات'!$C$6:$C$1005,MATCH(B1617&amp;"",'الحجوزات'!$A$6:$A$1005,0))&amp;"",""))</f>
        <v/>
      </c>
      <c r="G1617" s="6">
        <f>IF(B1617&amp;""="","",IF(ISNA(MATCH(B1617&amp;"",'الحجوزات'!$A$6:$A$1005,0)),"رقم غير موجود",IF(NOT(ISNUMBER(A1617)),"بدون تاريخ","")))</f>
        <v/>
      </c>
    </row>
    <row r="1618">
      <c r="A1618" s="13" t="n"/>
      <c r="B1618" s="5" t="n"/>
      <c r="C1618" s="17" t="n"/>
      <c r="D1618" s="5" t="n"/>
      <c r="E1618" s="5" t="n"/>
      <c r="F1618" s="6">
        <f>IF(B1618&amp;""="","",IFERROR(INDEX('الحجوزات'!$C$6:$C$1005,MATCH(B1618&amp;"",'الحجوزات'!$A$6:$A$1005,0))&amp;"",""))</f>
        <v/>
      </c>
      <c r="G1618" s="6">
        <f>IF(B1618&amp;""="","",IF(ISNA(MATCH(B1618&amp;"",'الحجوزات'!$A$6:$A$1005,0)),"رقم غير موجود",IF(NOT(ISNUMBER(A1618)),"بدون تاريخ","")))</f>
        <v/>
      </c>
    </row>
    <row r="1619">
      <c r="A1619" s="13" t="n"/>
      <c r="B1619" s="5" t="n"/>
      <c r="C1619" s="17" t="n"/>
      <c r="D1619" s="5" t="n"/>
      <c r="E1619" s="5" t="n"/>
      <c r="F1619" s="6">
        <f>IF(B1619&amp;""="","",IFERROR(INDEX('الحجوزات'!$C$6:$C$1005,MATCH(B1619&amp;"",'الحجوزات'!$A$6:$A$1005,0))&amp;"",""))</f>
        <v/>
      </c>
      <c r="G1619" s="6">
        <f>IF(B1619&amp;""="","",IF(ISNA(MATCH(B1619&amp;"",'الحجوزات'!$A$6:$A$1005,0)),"رقم غير موجود",IF(NOT(ISNUMBER(A1619)),"بدون تاريخ","")))</f>
        <v/>
      </c>
    </row>
    <row r="1620">
      <c r="A1620" s="13" t="n"/>
      <c r="B1620" s="5" t="n"/>
      <c r="C1620" s="17" t="n"/>
      <c r="D1620" s="5" t="n"/>
      <c r="E1620" s="5" t="n"/>
      <c r="F1620" s="6">
        <f>IF(B1620&amp;""="","",IFERROR(INDEX('الحجوزات'!$C$6:$C$1005,MATCH(B1620&amp;"",'الحجوزات'!$A$6:$A$1005,0))&amp;"",""))</f>
        <v/>
      </c>
      <c r="G1620" s="6">
        <f>IF(B1620&amp;""="","",IF(ISNA(MATCH(B1620&amp;"",'الحجوزات'!$A$6:$A$1005,0)),"رقم غير موجود",IF(NOT(ISNUMBER(A1620)),"بدون تاريخ","")))</f>
        <v/>
      </c>
    </row>
    <row r="1621">
      <c r="A1621" s="13" t="n"/>
      <c r="B1621" s="5" t="n"/>
      <c r="C1621" s="17" t="n"/>
      <c r="D1621" s="5" t="n"/>
      <c r="E1621" s="5" t="n"/>
      <c r="F1621" s="6">
        <f>IF(B1621&amp;""="","",IFERROR(INDEX('الحجوزات'!$C$6:$C$1005,MATCH(B1621&amp;"",'الحجوزات'!$A$6:$A$1005,0))&amp;"",""))</f>
        <v/>
      </c>
      <c r="G1621" s="6">
        <f>IF(B1621&amp;""="","",IF(ISNA(MATCH(B1621&amp;"",'الحجوزات'!$A$6:$A$1005,0)),"رقم غير موجود",IF(NOT(ISNUMBER(A1621)),"بدون تاريخ","")))</f>
        <v/>
      </c>
    </row>
    <row r="1622">
      <c r="A1622" s="13" t="n"/>
      <c r="B1622" s="5" t="n"/>
      <c r="C1622" s="17" t="n"/>
      <c r="D1622" s="5" t="n"/>
      <c r="E1622" s="5" t="n"/>
      <c r="F1622" s="6">
        <f>IF(B1622&amp;""="","",IFERROR(INDEX('الحجوزات'!$C$6:$C$1005,MATCH(B1622&amp;"",'الحجوزات'!$A$6:$A$1005,0))&amp;"",""))</f>
        <v/>
      </c>
      <c r="G1622" s="6">
        <f>IF(B1622&amp;""="","",IF(ISNA(MATCH(B1622&amp;"",'الحجوزات'!$A$6:$A$1005,0)),"رقم غير موجود",IF(NOT(ISNUMBER(A1622)),"بدون تاريخ","")))</f>
        <v/>
      </c>
    </row>
    <row r="1623">
      <c r="A1623" s="13" t="n"/>
      <c r="B1623" s="5" t="n"/>
      <c r="C1623" s="17" t="n"/>
      <c r="D1623" s="5" t="n"/>
      <c r="E1623" s="5" t="n"/>
      <c r="F1623" s="6">
        <f>IF(B1623&amp;""="","",IFERROR(INDEX('الحجوزات'!$C$6:$C$1005,MATCH(B1623&amp;"",'الحجوزات'!$A$6:$A$1005,0))&amp;"",""))</f>
        <v/>
      </c>
      <c r="G1623" s="6">
        <f>IF(B1623&amp;""="","",IF(ISNA(MATCH(B1623&amp;"",'الحجوزات'!$A$6:$A$1005,0)),"رقم غير موجود",IF(NOT(ISNUMBER(A1623)),"بدون تاريخ","")))</f>
        <v/>
      </c>
    </row>
    <row r="1624">
      <c r="A1624" s="13" t="n"/>
      <c r="B1624" s="5" t="n"/>
      <c r="C1624" s="17" t="n"/>
      <c r="D1624" s="5" t="n"/>
      <c r="E1624" s="5" t="n"/>
      <c r="F1624" s="6">
        <f>IF(B1624&amp;""="","",IFERROR(INDEX('الحجوزات'!$C$6:$C$1005,MATCH(B1624&amp;"",'الحجوزات'!$A$6:$A$1005,0))&amp;"",""))</f>
        <v/>
      </c>
      <c r="G1624" s="6">
        <f>IF(B1624&amp;""="","",IF(ISNA(MATCH(B1624&amp;"",'الحجوزات'!$A$6:$A$1005,0)),"رقم غير موجود",IF(NOT(ISNUMBER(A1624)),"بدون تاريخ","")))</f>
        <v/>
      </c>
    </row>
    <row r="1625">
      <c r="A1625" s="13" t="n"/>
      <c r="B1625" s="5" t="n"/>
      <c r="C1625" s="17" t="n"/>
      <c r="D1625" s="5" t="n"/>
      <c r="E1625" s="5" t="n"/>
      <c r="F1625" s="6">
        <f>IF(B1625&amp;""="","",IFERROR(INDEX('الحجوزات'!$C$6:$C$1005,MATCH(B1625&amp;"",'الحجوزات'!$A$6:$A$1005,0))&amp;"",""))</f>
        <v/>
      </c>
      <c r="G1625" s="6">
        <f>IF(B1625&amp;""="","",IF(ISNA(MATCH(B1625&amp;"",'الحجوزات'!$A$6:$A$1005,0)),"رقم غير موجود",IF(NOT(ISNUMBER(A1625)),"بدون تاريخ","")))</f>
        <v/>
      </c>
    </row>
    <row r="1626">
      <c r="A1626" s="13" t="n"/>
      <c r="B1626" s="5" t="n"/>
      <c r="C1626" s="17" t="n"/>
      <c r="D1626" s="5" t="n"/>
      <c r="E1626" s="5" t="n"/>
      <c r="F1626" s="6">
        <f>IF(B1626&amp;""="","",IFERROR(INDEX('الحجوزات'!$C$6:$C$1005,MATCH(B1626&amp;"",'الحجوزات'!$A$6:$A$1005,0))&amp;"",""))</f>
        <v/>
      </c>
      <c r="G1626" s="6">
        <f>IF(B1626&amp;""="","",IF(ISNA(MATCH(B1626&amp;"",'الحجوزات'!$A$6:$A$1005,0)),"رقم غير موجود",IF(NOT(ISNUMBER(A1626)),"بدون تاريخ","")))</f>
        <v/>
      </c>
    </row>
    <row r="1627">
      <c r="A1627" s="13" t="n"/>
      <c r="B1627" s="5" t="n"/>
      <c r="C1627" s="17" t="n"/>
      <c r="D1627" s="5" t="n"/>
      <c r="E1627" s="5" t="n"/>
      <c r="F1627" s="6">
        <f>IF(B1627&amp;""="","",IFERROR(INDEX('الحجوزات'!$C$6:$C$1005,MATCH(B1627&amp;"",'الحجوزات'!$A$6:$A$1005,0))&amp;"",""))</f>
        <v/>
      </c>
      <c r="G1627" s="6">
        <f>IF(B1627&amp;""="","",IF(ISNA(MATCH(B1627&amp;"",'الحجوزات'!$A$6:$A$1005,0)),"رقم غير موجود",IF(NOT(ISNUMBER(A1627)),"بدون تاريخ","")))</f>
        <v/>
      </c>
    </row>
    <row r="1628">
      <c r="A1628" s="13" t="n"/>
      <c r="B1628" s="5" t="n"/>
      <c r="C1628" s="17" t="n"/>
      <c r="D1628" s="5" t="n"/>
      <c r="E1628" s="5" t="n"/>
      <c r="F1628" s="6">
        <f>IF(B1628&amp;""="","",IFERROR(INDEX('الحجوزات'!$C$6:$C$1005,MATCH(B1628&amp;"",'الحجوزات'!$A$6:$A$1005,0))&amp;"",""))</f>
        <v/>
      </c>
      <c r="G1628" s="6">
        <f>IF(B1628&amp;""="","",IF(ISNA(MATCH(B1628&amp;"",'الحجوزات'!$A$6:$A$1005,0)),"رقم غير موجود",IF(NOT(ISNUMBER(A1628)),"بدون تاريخ","")))</f>
        <v/>
      </c>
    </row>
    <row r="1629">
      <c r="A1629" s="13" t="n"/>
      <c r="B1629" s="5" t="n"/>
      <c r="C1629" s="17" t="n"/>
      <c r="D1629" s="5" t="n"/>
      <c r="E1629" s="5" t="n"/>
      <c r="F1629" s="6">
        <f>IF(B1629&amp;""="","",IFERROR(INDEX('الحجوزات'!$C$6:$C$1005,MATCH(B1629&amp;"",'الحجوزات'!$A$6:$A$1005,0))&amp;"",""))</f>
        <v/>
      </c>
      <c r="G1629" s="6">
        <f>IF(B1629&amp;""="","",IF(ISNA(MATCH(B1629&amp;"",'الحجوزات'!$A$6:$A$1005,0)),"رقم غير موجود",IF(NOT(ISNUMBER(A1629)),"بدون تاريخ","")))</f>
        <v/>
      </c>
    </row>
    <row r="1630">
      <c r="A1630" s="13" t="n"/>
      <c r="B1630" s="5" t="n"/>
      <c r="C1630" s="17" t="n"/>
      <c r="D1630" s="5" t="n"/>
      <c r="E1630" s="5" t="n"/>
      <c r="F1630" s="6">
        <f>IF(B1630&amp;""="","",IFERROR(INDEX('الحجوزات'!$C$6:$C$1005,MATCH(B1630&amp;"",'الحجوزات'!$A$6:$A$1005,0))&amp;"",""))</f>
        <v/>
      </c>
      <c r="G1630" s="6">
        <f>IF(B1630&amp;""="","",IF(ISNA(MATCH(B1630&amp;"",'الحجوزات'!$A$6:$A$1005,0)),"رقم غير موجود",IF(NOT(ISNUMBER(A1630)),"بدون تاريخ","")))</f>
        <v/>
      </c>
    </row>
    <row r="1631">
      <c r="A1631" s="13" t="n"/>
      <c r="B1631" s="5" t="n"/>
      <c r="C1631" s="17" t="n"/>
      <c r="D1631" s="5" t="n"/>
      <c r="E1631" s="5" t="n"/>
      <c r="F1631" s="6">
        <f>IF(B1631&amp;""="","",IFERROR(INDEX('الحجوزات'!$C$6:$C$1005,MATCH(B1631&amp;"",'الحجوزات'!$A$6:$A$1005,0))&amp;"",""))</f>
        <v/>
      </c>
      <c r="G1631" s="6">
        <f>IF(B1631&amp;""="","",IF(ISNA(MATCH(B1631&amp;"",'الحجوزات'!$A$6:$A$1005,0)),"رقم غير موجود",IF(NOT(ISNUMBER(A1631)),"بدون تاريخ","")))</f>
        <v/>
      </c>
    </row>
    <row r="1632">
      <c r="A1632" s="13" t="n"/>
      <c r="B1632" s="5" t="n"/>
      <c r="C1632" s="17" t="n"/>
      <c r="D1632" s="5" t="n"/>
      <c r="E1632" s="5" t="n"/>
      <c r="F1632" s="6">
        <f>IF(B1632&amp;""="","",IFERROR(INDEX('الحجوزات'!$C$6:$C$1005,MATCH(B1632&amp;"",'الحجوزات'!$A$6:$A$1005,0))&amp;"",""))</f>
        <v/>
      </c>
      <c r="G1632" s="6">
        <f>IF(B1632&amp;""="","",IF(ISNA(MATCH(B1632&amp;"",'الحجوزات'!$A$6:$A$1005,0)),"رقم غير موجود",IF(NOT(ISNUMBER(A1632)),"بدون تاريخ","")))</f>
        <v/>
      </c>
    </row>
    <row r="1633">
      <c r="A1633" s="13" t="n"/>
      <c r="B1633" s="5" t="n"/>
      <c r="C1633" s="17" t="n"/>
      <c r="D1633" s="5" t="n"/>
      <c r="E1633" s="5" t="n"/>
      <c r="F1633" s="6">
        <f>IF(B1633&amp;""="","",IFERROR(INDEX('الحجوزات'!$C$6:$C$1005,MATCH(B1633&amp;"",'الحجوزات'!$A$6:$A$1005,0))&amp;"",""))</f>
        <v/>
      </c>
      <c r="G1633" s="6">
        <f>IF(B1633&amp;""="","",IF(ISNA(MATCH(B1633&amp;"",'الحجوزات'!$A$6:$A$1005,0)),"رقم غير موجود",IF(NOT(ISNUMBER(A1633)),"بدون تاريخ","")))</f>
        <v/>
      </c>
    </row>
    <row r="1634">
      <c r="A1634" s="13" t="n"/>
      <c r="B1634" s="5" t="n"/>
      <c r="C1634" s="17" t="n"/>
      <c r="D1634" s="5" t="n"/>
      <c r="E1634" s="5" t="n"/>
      <c r="F1634" s="6">
        <f>IF(B1634&amp;""="","",IFERROR(INDEX('الحجوزات'!$C$6:$C$1005,MATCH(B1634&amp;"",'الحجوزات'!$A$6:$A$1005,0))&amp;"",""))</f>
        <v/>
      </c>
      <c r="G1634" s="6">
        <f>IF(B1634&amp;""="","",IF(ISNA(MATCH(B1634&amp;"",'الحجوزات'!$A$6:$A$1005,0)),"رقم غير موجود",IF(NOT(ISNUMBER(A1634)),"بدون تاريخ","")))</f>
        <v/>
      </c>
    </row>
    <row r="1635">
      <c r="A1635" s="13" t="n"/>
      <c r="B1635" s="5" t="n"/>
      <c r="C1635" s="17" t="n"/>
      <c r="D1635" s="5" t="n"/>
      <c r="E1635" s="5" t="n"/>
      <c r="F1635" s="6">
        <f>IF(B1635&amp;""="","",IFERROR(INDEX('الحجوزات'!$C$6:$C$1005,MATCH(B1635&amp;"",'الحجوزات'!$A$6:$A$1005,0))&amp;"",""))</f>
        <v/>
      </c>
      <c r="G1635" s="6">
        <f>IF(B1635&amp;""="","",IF(ISNA(MATCH(B1635&amp;"",'الحجوزات'!$A$6:$A$1005,0)),"رقم غير موجود",IF(NOT(ISNUMBER(A1635)),"بدون تاريخ","")))</f>
        <v/>
      </c>
    </row>
    <row r="1636">
      <c r="A1636" s="13" t="n"/>
      <c r="B1636" s="5" t="n"/>
      <c r="C1636" s="17" t="n"/>
      <c r="D1636" s="5" t="n"/>
      <c r="E1636" s="5" t="n"/>
      <c r="F1636" s="6">
        <f>IF(B1636&amp;""="","",IFERROR(INDEX('الحجوزات'!$C$6:$C$1005,MATCH(B1636&amp;"",'الحجوزات'!$A$6:$A$1005,0))&amp;"",""))</f>
        <v/>
      </c>
      <c r="G1636" s="6">
        <f>IF(B1636&amp;""="","",IF(ISNA(MATCH(B1636&amp;"",'الحجوزات'!$A$6:$A$1005,0)),"رقم غير موجود",IF(NOT(ISNUMBER(A1636)),"بدون تاريخ","")))</f>
        <v/>
      </c>
    </row>
    <row r="1637">
      <c r="A1637" s="13" t="n"/>
      <c r="B1637" s="5" t="n"/>
      <c r="C1637" s="17" t="n"/>
      <c r="D1637" s="5" t="n"/>
      <c r="E1637" s="5" t="n"/>
      <c r="F1637" s="6">
        <f>IF(B1637&amp;""="","",IFERROR(INDEX('الحجوزات'!$C$6:$C$1005,MATCH(B1637&amp;"",'الحجوزات'!$A$6:$A$1005,0))&amp;"",""))</f>
        <v/>
      </c>
      <c r="G1637" s="6">
        <f>IF(B1637&amp;""="","",IF(ISNA(MATCH(B1637&amp;"",'الحجوزات'!$A$6:$A$1005,0)),"رقم غير موجود",IF(NOT(ISNUMBER(A1637)),"بدون تاريخ","")))</f>
        <v/>
      </c>
    </row>
    <row r="1638">
      <c r="A1638" s="13" t="n"/>
      <c r="B1638" s="5" t="n"/>
      <c r="C1638" s="17" t="n"/>
      <c r="D1638" s="5" t="n"/>
      <c r="E1638" s="5" t="n"/>
      <c r="F1638" s="6">
        <f>IF(B1638&amp;""="","",IFERROR(INDEX('الحجوزات'!$C$6:$C$1005,MATCH(B1638&amp;"",'الحجوزات'!$A$6:$A$1005,0))&amp;"",""))</f>
        <v/>
      </c>
      <c r="G1638" s="6">
        <f>IF(B1638&amp;""="","",IF(ISNA(MATCH(B1638&amp;"",'الحجوزات'!$A$6:$A$1005,0)),"رقم غير موجود",IF(NOT(ISNUMBER(A1638)),"بدون تاريخ","")))</f>
        <v/>
      </c>
    </row>
    <row r="1639">
      <c r="A1639" s="13" t="n"/>
      <c r="B1639" s="5" t="n"/>
      <c r="C1639" s="17" t="n"/>
      <c r="D1639" s="5" t="n"/>
      <c r="E1639" s="5" t="n"/>
      <c r="F1639" s="6">
        <f>IF(B1639&amp;""="","",IFERROR(INDEX('الحجوزات'!$C$6:$C$1005,MATCH(B1639&amp;"",'الحجوزات'!$A$6:$A$1005,0))&amp;"",""))</f>
        <v/>
      </c>
      <c r="G1639" s="6">
        <f>IF(B1639&amp;""="","",IF(ISNA(MATCH(B1639&amp;"",'الحجوزات'!$A$6:$A$1005,0)),"رقم غير موجود",IF(NOT(ISNUMBER(A1639)),"بدون تاريخ","")))</f>
        <v/>
      </c>
    </row>
    <row r="1640">
      <c r="A1640" s="13" t="n"/>
      <c r="B1640" s="5" t="n"/>
      <c r="C1640" s="17" t="n"/>
      <c r="D1640" s="5" t="n"/>
      <c r="E1640" s="5" t="n"/>
      <c r="F1640" s="6">
        <f>IF(B1640&amp;""="","",IFERROR(INDEX('الحجوزات'!$C$6:$C$1005,MATCH(B1640&amp;"",'الحجوزات'!$A$6:$A$1005,0))&amp;"",""))</f>
        <v/>
      </c>
      <c r="G1640" s="6">
        <f>IF(B1640&amp;""="","",IF(ISNA(MATCH(B1640&amp;"",'الحجوزات'!$A$6:$A$1005,0)),"رقم غير موجود",IF(NOT(ISNUMBER(A1640)),"بدون تاريخ","")))</f>
        <v/>
      </c>
    </row>
    <row r="1641">
      <c r="A1641" s="13" t="n"/>
      <c r="B1641" s="5" t="n"/>
      <c r="C1641" s="17" t="n"/>
      <c r="D1641" s="5" t="n"/>
      <c r="E1641" s="5" t="n"/>
      <c r="F1641" s="6">
        <f>IF(B1641&amp;""="","",IFERROR(INDEX('الحجوزات'!$C$6:$C$1005,MATCH(B1641&amp;"",'الحجوزات'!$A$6:$A$1005,0))&amp;"",""))</f>
        <v/>
      </c>
      <c r="G1641" s="6">
        <f>IF(B1641&amp;""="","",IF(ISNA(MATCH(B1641&amp;"",'الحجوزات'!$A$6:$A$1005,0)),"رقم غير موجود",IF(NOT(ISNUMBER(A1641)),"بدون تاريخ","")))</f>
        <v/>
      </c>
    </row>
    <row r="1642">
      <c r="A1642" s="13" t="n"/>
      <c r="B1642" s="5" t="n"/>
      <c r="C1642" s="17" t="n"/>
      <c r="D1642" s="5" t="n"/>
      <c r="E1642" s="5" t="n"/>
      <c r="F1642" s="6">
        <f>IF(B1642&amp;""="","",IFERROR(INDEX('الحجوزات'!$C$6:$C$1005,MATCH(B1642&amp;"",'الحجوزات'!$A$6:$A$1005,0))&amp;"",""))</f>
        <v/>
      </c>
      <c r="G1642" s="6">
        <f>IF(B1642&amp;""="","",IF(ISNA(MATCH(B1642&amp;"",'الحجوزات'!$A$6:$A$1005,0)),"رقم غير موجود",IF(NOT(ISNUMBER(A1642)),"بدون تاريخ","")))</f>
        <v/>
      </c>
    </row>
    <row r="1643">
      <c r="A1643" s="13" t="n"/>
      <c r="B1643" s="5" t="n"/>
      <c r="C1643" s="17" t="n"/>
      <c r="D1643" s="5" t="n"/>
      <c r="E1643" s="5" t="n"/>
      <c r="F1643" s="6">
        <f>IF(B1643&amp;""="","",IFERROR(INDEX('الحجوزات'!$C$6:$C$1005,MATCH(B1643&amp;"",'الحجوزات'!$A$6:$A$1005,0))&amp;"",""))</f>
        <v/>
      </c>
      <c r="G1643" s="6">
        <f>IF(B1643&amp;""="","",IF(ISNA(MATCH(B1643&amp;"",'الحجوزات'!$A$6:$A$1005,0)),"رقم غير موجود",IF(NOT(ISNUMBER(A1643)),"بدون تاريخ","")))</f>
        <v/>
      </c>
    </row>
    <row r="1644">
      <c r="A1644" s="13" t="n"/>
      <c r="B1644" s="5" t="n"/>
      <c r="C1644" s="17" t="n"/>
      <c r="D1644" s="5" t="n"/>
      <c r="E1644" s="5" t="n"/>
      <c r="F1644" s="6">
        <f>IF(B1644&amp;""="","",IFERROR(INDEX('الحجوزات'!$C$6:$C$1005,MATCH(B1644&amp;"",'الحجوزات'!$A$6:$A$1005,0))&amp;"",""))</f>
        <v/>
      </c>
      <c r="G1644" s="6">
        <f>IF(B1644&amp;""="","",IF(ISNA(MATCH(B1644&amp;"",'الحجوزات'!$A$6:$A$1005,0)),"رقم غير موجود",IF(NOT(ISNUMBER(A1644)),"بدون تاريخ","")))</f>
        <v/>
      </c>
    </row>
    <row r="1645">
      <c r="A1645" s="13" t="n"/>
      <c r="B1645" s="5" t="n"/>
      <c r="C1645" s="17" t="n"/>
      <c r="D1645" s="5" t="n"/>
      <c r="E1645" s="5" t="n"/>
      <c r="F1645" s="6">
        <f>IF(B1645&amp;""="","",IFERROR(INDEX('الحجوزات'!$C$6:$C$1005,MATCH(B1645&amp;"",'الحجوزات'!$A$6:$A$1005,0))&amp;"",""))</f>
        <v/>
      </c>
      <c r="G1645" s="6">
        <f>IF(B1645&amp;""="","",IF(ISNA(MATCH(B1645&amp;"",'الحجوزات'!$A$6:$A$1005,0)),"رقم غير موجود",IF(NOT(ISNUMBER(A1645)),"بدون تاريخ","")))</f>
        <v/>
      </c>
    </row>
    <row r="1646">
      <c r="A1646" s="13" t="n"/>
      <c r="B1646" s="5" t="n"/>
      <c r="C1646" s="17" t="n"/>
      <c r="D1646" s="5" t="n"/>
      <c r="E1646" s="5" t="n"/>
      <c r="F1646" s="6">
        <f>IF(B1646&amp;""="","",IFERROR(INDEX('الحجوزات'!$C$6:$C$1005,MATCH(B1646&amp;"",'الحجوزات'!$A$6:$A$1005,0))&amp;"",""))</f>
        <v/>
      </c>
      <c r="G1646" s="6">
        <f>IF(B1646&amp;""="","",IF(ISNA(MATCH(B1646&amp;"",'الحجوزات'!$A$6:$A$1005,0)),"رقم غير موجود",IF(NOT(ISNUMBER(A1646)),"بدون تاريخ","")))</f>
        <v/>
      </c>
    </row>
    <row r="1647">
      <c r="A1647" s="13" t="n"/>
      <c r="B1647" s="5" t="n"/>
      <c r="C1647" s="17" t="n"/>
      <c r="D1647" s="5" t="n"/>
      <c r="E1647" s="5" t="n"/>
      <c r="F1647" s="6">
        <f>IF(B1647&amp;""="","",IFERROR(INDEX('الحجوزات'!$C$6:$C$1005,MATCH(B1647&amp;"",'الحجوزات'!$A$6:$A$1005,0))&amp;"",""))</f>
        <v/>
      </c>
      <c r="G1647" s="6">
        <f>IF(B1647&amp;""="","",IF(ISNA(MATCH(B1647&amp;"",'الحجوزات'!$A$6:$A$1005,0)),"رقم غير موجود",IF(NOT(ISNUMBER(A1647)),"بدون تاريخ","")))</f>
        <v/>
      </c>
    </row>
    <row r="1648">
      <c r="A1648" s="13" t="n"/>
      <c r="B1648" s="5" t="n"/>
      <c r="C1648" s="17" t="n"/>
      <c r="D1648" s="5" t="n"/>
      <c r="E1648" s="5" t="n"/>
      <c r="F1648" s="6">
        <f>IF(B1648&amp;""="","",IFERROR(INDEX('الحجوزات'!$C$6:$C$1005,MATCH(B1648&amp;"",'الحجوزات'!$A$6:$A$1005,0))&amp;"",""))</f>
        <v/>
      </c>
      <c r="G1648" s="6">
        <f>IF(B1648&amp;""="","",IF(ISNA(MATCH(B1648&amp;"",'الحجوزات'!$A$6:$A$1005,0)),"رقم غير موجود",IF(NOT(ISNUMBER(A1648)),"بدون تاريخ","")))</f>
        <v/>
      </c>
    </row>
    <row r="1649">
      <c r="A1649" s="13" t="n"/>
      <c r="B1649" s="5" t="n"/>
      <c r="C1649" s="17" t="n"/>
      <c r="D1649" s="5" t="n"/>
      <c r="E1649" s="5" t="n"/>
      <c r="F1649" s="6">
        <f>IF(B1649&amp;""="","",IFERROR(INDEX('الحجوزات'!$C$6:$C$1005,MATCH(B1649&amp;"",'الحجوزات'!$A$6:$A$1005,0))&amp;"",""))</f>
        <v/>
      </c>
      <c r="G1649" s="6">
        <f>IF(B1649&amp;""="","",IF(ISNA(MATCH(B1649&amp;"",'الحجوزات'!$A$6:$A$1005,0)),"رقم غير موجود",IF(NOT(ISNUMBER(A1649)),"بدون تاريخ","")))</f>
        <v/>
      </c>
    </row>
    <row r="1650">
      <c r="A1650" s="13" t="n"/>
      <c r="B1650" s="5" t="n"/>
      <c r="C1650" s="17" t="n"/>
      <c r="D1650" s="5" t="n"/>
      <c r="E1650" s="5" t="n"/>
      <c r="F1650" s="6">
        <f>IF(B1650&amp;""="","",IFERROR(INDEX('الحجوزات'!$C$6:$C$1005,MATCH(B1650&amp;"",'الحجوزات'!$A$6:$A$1005,0))&amp;"",""))</f>
        <v/>
      </c>
      <c r="G1650" s="6">
        <f>IF(B1650&amp;""="","",IF(ISNA(MATCH(B1650&amp;"",'الحجوزات'!$A$6:$A$1005,0)),"رقم غير موجود",IF(NOT(ISNUMBER(A1650)),"بدون تاريخ","")))</f>
        <v/>
      </c>
    </row>
    <row r="1651">
      <c r="A1651" s="13" t="n"/>
      <c r="B1651" s="5" t="n"/>
      <c r="C1651" s="17" t="n"/>
      <c r="D1651" s="5" t="n"/>
      <c r="E1651" s="5" t="n"/>
      <c r="F1651" s="6">
        <f>IF(B1651&amp;""="","",IFERROR(INDEX('الحجوزات'!$C$6:$C$1005,MATCH(B1651&amp;"",'الحجوزات'!$A$6:$A$1005,0))&amp;"",""))</f>
        <v/>
      </c>
      <c r="G1651" s="6">
        <f>IF(B1651&amp;""="","",IF(ISNA(MATCH(B1651&amp;"",'الحجوزات'!$A$6:$A$1005,0)),"رقم غير موجود",IF(NOT(ISNUMBER(A1651)),"بدون تاريخ","")))</f>
        <v/>
      </c>
    </row>
    <row r="1652">
      <c r="A1652" s="13" t="n"/>
      <c r="B1652" s="5" t="n"/>
      <c r="C1652" s="17" t="n"/>
      <c r="D1652" s="5" t="n"/>
      <c r="E1652" s="5" t="n"/>
      <c r="F1652" s="6">
        <f>IF(B1652&amp;""="","",IFERROR(INDEX('الحجوزات'!$C$6:$C$1005,MATCH(B1652&amp;"",'الحجوزات'!$A$6:$A$1005,0))&amp;"",""))</f>
        <v/>
      </c>
      <c r="G1652" s="6">
        <f>IF(B1652&amp;""="","",IF(ISNA(MATCH(B1652&amp;"",'الحجوزات'!$A$6:$A$1005,0)),"رقم غير موجود",IF(NOT(ISNUMBER(A1652)),"بدون تاريخ","")))</f>
        <v/>
      </c>
    </row>
    <row r="1653">
      <c r="A1653" s="13" t="n"/>
      <c r="B1653" s="5" t="n"/>
      <c r="C1653" s="17" t="n"/>
      <c r="D1653" s="5" t="n"/>
      <c r="E1653" s="5" t="n"/>
      <c r="F1653" s="6">
        <f>IF(B1653&amp;""="","",IFERROR(INDEX('الحجوزات'!$C$6:$C$1005,MATCH(B1653&amp;"",'الحجوزات'!$A$6:$A$1005,0))&amp;"",""))</f>
        <v/>
      </c>
      <c r="G1653" s="6">
        <f>IF(B1653&amp;""="","",IF(ISNA(MATCH(B1653&amp;"",'الحجوزات'!$A$6:$A$1005,0)),"رقم غير موجود",IF(NOT(ISNUMBER(A1653)),"بدون تاريخ","")))</f>
        <v/>
      </c>
    </row>
    <row r="1654">
      <c r="A1654" s="13" t="n"/>
      <c r="B1654" s="5" t="n"/>
      <c r="C1654" s="17" t="n"/>
      <c r="D1654" s="5" t="n"/>
      <c r="E1654" s="5" t="n"/>
      <c r="F1654" s="6">
        <f>IF(B1654&amp;""="","",IFERROR(INDEX('الحجوزات'!$C$6:$C$1005,MATCH(B1654&amp;"",'الحجوزات'!$A$6:$A$1005,0))&amp;"",""))</f>
        <v/>
      </c>
      <c r="G1654" s="6">
        <f>IF(B1654&amp;""="","",IF(ISNA(MATCH(B1654&amp;"",'الحجوزات'!$A$6:$A$1005,0)),"رقم غير موجود",IF(NOT(ISNUMBER(A1654)),"بدون تاريخ","")))</f>
        <v/>
      </c>
    </row>
    <row r="1655">
      <c r="A1655" s="13" t="n"/>
      <c r="B1655" s="5" t="n"/>
      <c r="C1655" s="17" t="n"/>
      <c r="D1655" s="5" t="n"/>
      <c r="E1655" s="5" t="n"/>
      <c r="F1655" s="6">
        <f>IF(B1655&amp;""="","",IFERROR(INDEX('الحجوزات'!$C$6:$C$1005,MATCH(B1655&amp;"",'الحجوزات'!$A$6:$A$1005,0))&amp;"",""))</f>
        <v/>
      </c>
      <c r="G1655" s="6">
        <f>IF(B1655&amp;""="","",IF(ISNA(MATCH(B1655&amp;"",'الحجوزات'!$A$6:$A$1005,0)),"رقم غير موجود",IF(NOT(ISNUMBER(A1655)),"بدون تاريخ","")))</f>
        <v/>
      </c>
    </row>
    <row r="1656">
      <c r="A1656" s="13" t="n"/>
      <c r="B1656" s="5" t="n"/>
      <c r="C1656" s="17" t="n"/>
      <c r="D1656" s="5" t="n"/>
      <c r="E1656" s="5" t="n"/>
      <c r="F1656" s="6">
        <f>IF(B1656&amp;""="","",IFERROR(INDEX('الحجوزات'!$C$6:$C$1005,MATCH(B1656&amp;"",'الحجوزات'!$A$6:$A$1005,0))&amp;"",""))</f>
        <v/>
      </c>
      <c r="G1656" s="6">
        <f>IF(B1656&amp;""="","",IF(ISNA(MATCH(B1656&amp;"",'الحجوزات'!$A$6:$A$1005,0)),"رقم غير موجود",IF(NOT(ISNUMBER(A1656)),"بدون تاريخ","")))</f>
        <v/>
      </c>
    </row>
    <row r="1657">
      <c r="A1657" s="13" t="n"/>
      <c r="B1657" s="5" t="n"/>
      <c r="C1657" s="17" t="n"/>
      <c r="D1657" s="5" t="n"/>
      <c r="E1657" s="5" t="n"/>
      <c r="F1657" s="6">
        <f>IF(B1657&amp;""="","",IFERROR(INDEX('الحجوزات'!$C$6:$C$1005,MATCH(B1657&amp;"",'الحجوزات'!$A$6:$A$1005,0))&amp;"",""))</f>
        <v/>
      </c>
      <c r="G1657" s="6">
        <f>IF(B1657&amp;""="","",IF(ISNA(MATCH(B1657&amp;"",'الحجوزات'!$A$6:$A$1005,0)),"رقم غير موجود",IF(NOT(ISNUMBER(A1657)),"بدون تاريخ","")))</f>
        <v/>
      </c>
    </row>
    <row r="1658">
      <c r="A1658" s="13" t="n"/>
      <c r="B1658" s="5" t="n"/>
      <c r="C1658" s="17" t="n"/>
      <c r="D1658" s="5" t="n"/>
      <c r="E1658" s="5" t="n"/>
      <c r="F1658" s="6">
        <f>IF(B1658&amp;""="","",IFERROR(INDEX('الحجوزات'!$C$6:$C$1005,MATCH(B1658&amp;"",'الحجوزات'!$A$6:$A$1005,0))&amp;"",""))</f>
        <v/>
      </c>
      <c r="G1658" s="6">
        <f>IF(B1658&amp;""="","",IF(ISNA(MATCH(B1658&amp;"",'الحجوزات'!$A$6:$A$1005,0)),"رقم غير موجود",IF(NOT(ISNUMBER(A1658)),"بدون تاريخ","")))</f>
        <v/>
      </c>
    </row>
    <row r="1659">
      <c r="A1659" s="13" t="n"/>
      <c r="B1659" s="5" t="n"/>
      <c r="C1659" s="17" t="n"/>
      <c r="D1659" s="5" t="n"/>
      <c r="E1659" s="5" t="n"/>
      <c r="F1659" s="6">
        <f>IF(B1659&amp;""="","",IFERROR(INDEX('الحجوزات'!$C$6:$C$1005,MATCH(B1659&amp;"",'الحجوزات'!$A$6:$A$1005,0))&amp;"",""))</f>
        <v/>
      </c>
      <c r="G1659" s="6">
        <f>IF(B1659&amp;""="","",IF(ISNA(MATCH(B1659&amp;"",'الحجوزات'!$A$6:$A$1005,0)),"رقم غير موجود",IF(NOT(ISNUMBER(A1659)),"بدون تاريخ","")))</f>
        <v/>
      </c>
    </row>
    <row r="1660">
      <c r="A1660" s="13" t="n"/>
      <c r="B1660" s="5" t="n"/>
      <c r="C1660" s="17" t="n"/>
      <c r="D1660" s="5" t="n"/>
      <c r="E1660" s="5" t="n"/>
      <c r="F1660" s="6">
        <f>IF(B1660&amp;""="","",IFERROR(INDEX('الحجوزات'!$C$6:$C$1005,MATCH(B1660&amp;"",'الحجوزات'!$A$6:$A$1005,0))&amp;"",""))</f>
        <v/>
      </c>
      <c r="G1660" s="6">
        <f>IF(B1660&amp;""="","",IF(ISNA(MATCH(B1660&amp;"",'الحجوزات'!$A$6:$A$1005,0)),"رقم غير موجود",IF(NOT(ISNUMBER(A1660)),"بدون تاريخ","")))</f>
        <v/>
      </c>
    </row>
    <row r="1661">
      <c r="A1661" s="13" t="n"/>
      <c r="B1661" s="5" t="n"/>
      <c r="C1661" s="17" t="n"/>
      <c r="D1661" s="5" t="n"/>
      <c r="E1661" s="5" t="n"/>
      <c r="F1661" s="6">
        <f>IF(B1661&amp;""="","",IFERROR(INDEX('الحجوزات'!$C$6:$C$1005,MATCH(B1661&amp;"",'الحجوزات'!$A$6:$A$1005,0))&amp;"",""))</f>
        <v/>
      </c>
      <c r="G1661" s="6">
        <f>IF(B1661&amp;""="","",IF(ISNA(MATCH(B1661&amp;"",'الحجوزات'!$A$6:$A$1005,0)),"رقم غير موجود",IF(NOT(ISNUMBER(A1661)),"بدون تاريخ","")))</f>
        <v/>
      </c>
    </row>
    <row r="1662">
      <c r="A1662" s="13" t="n"/>
      <c r="B1662" s="5" t="n"/>
      <c r="C1662" s="17" t="n"/>
      <c r="D1662" s="5" t="n"/>
      <c r="E1662" s="5" t="n"/>
      <c r="F1662" s="6">
        <f>IF(B1662&amp;""="","",IFERROR(INDEX('الحجوزات'!$C$6:$C$1005,MATCH(B1662&amp;"",'الحجوزات'!$A$6:$A$1005,0))&amp;"",""))</f>
        <v/>
      </c>
      <c r="G1662" s="6">
        <f>IF(B1662&amp;""="","",IF(ISNA(MATCH(B1662&amp;"",'الحجوزات'!$A$6:$A$1005,0)),"رقم غير موجود",IF(NOT(ISNUMBER(A1662)),"بدون تاريخ","")))</f>
        <v/>
      </c>
    </row>
    <row r="1663">
      <c r="A1663" s="13" t="n"/>
      <c r="B1663" s="5" t="n"/>
      <c r="C1663" s="17" t="n"/>
      <c r="D1663" s="5" t="n"/>
      <c r="E1663" s="5" t="n"/>
      <c r="F1663" s="6">
        <f>IF(B1663&amp;""="","",IFERROR(INDEX('الحجوزات'!$C$6:$C$1005,MATCH(B1663&amp;"",'الحجوزات'!$A$6:$A$1005,0))&amp;"",""))</f>
        <v/>
      </c>
      <c r="G1663" s="6">
        <f>IF(B1663&amp;""="","",IF(ISNA(MATCH(B1663&amp;"",'الحجوزات'!$A$6:$A$1005,0)),"رقم غير موجود",IF(NOT(ISNUMBER(A1663)),"بدون تاريخ","")))</f>
        <v/>
      </c>
    </row>
    <row r="1664">
      <c r="A1664" s="13" t="n"/>
      <c r="B1664" s="5" t="n"/>
      <c r="C1664" s="17" t="n"/>
      <c r="D1664" s="5" t="n"/>
      <c r="E1664" s="5" t="n"/>
      <c r="F1664" s="6">
        <f>IF(B1664&amp;""="","",IFERROR(INDEX('الحجوزات'!$C$6:$C$1005,MATCH(B1664&amp;"",'الحجوزات'!$A$6:$A$1005,0))&amp;"",""))</f>
        <v/>
      </c>
      <c r="G1664" s="6">
        <f>IF(B1664&amp;""="","",IF(ISNA(MATCH(B1664&amp;"",'الحجوزات'!$A$6:$A$1005,0)),"رقم غير موجود",IF(NOT(ISNUMBER(A1664)),"بدون تاريخ","")))</f>
        <v/>
      </c>
    </row>
    <row r="1665">
      <c r="A1665" s="13" t="n"/>
      <c r="B1665" s="5" t="n"/>
      <c r="C1665" s="17" t="n"/>
      <c r="D1665" s="5" t="n"/>
      <c r="E1665" s="5" t="n"/>
      <c r="F1665" s="6">
        <f>IF(B1665&amp;""="","",IFERROR(INDEX('الحجوزات'!$C$6:$C$1005,MATCH(B1665&amp;"",'الحجوزات'!$A$6:$A$1005,0))&amp;"",""))</f>
        <v/>
      </c>
      <c r="G1665" s="6">
        <f>IF(B1665&amp;""="","",IF(ISNA(MATCH(B1665&amp;"",'الحجوزات'!$A$6:$A$1005,0)),"رقم غير موجود",IF(NOT(ISNUMBER(A1665)),"بدون تاريخ","")))</f>
        <v/>
      </c>
    </row>
    <row r="1666">
      <c r="A1666" s="13" t="n"/>
      <c r="B1666" s="5" t="n"/>
      <c r="C1666" s="17" t="n"/>
      <c r="D1666" s="5" t="n"/>
      <c r="E1666" s="5" t="n"/>
      <c r="F1666" s="6">
        <f>IF(B1666&amp;""="","",IFERROR(INDEX('الحجوزات'!$C$6:$C$1005,MATCH(B1666&amp;"",'الحجوزات'!$A$6:$A$1005,0))&amp;"",""))</f>
        <v/>
      </c>
      <c r="G1666" s="6">
        <f>IF(B1666&amp;""="","",IF(ISNA(MATCH(B1666&amp;"",'الحجوزات'!$A$6:$A$1005,0)),"رقم غير موجود",IF(NOT(ISNUMBER(A1666)),"بدون تاريخ","")))</f>
        <v/>
      </c>
    </row>
    <row r="1667">
      <c r="A1667" s="13" t="n"/>
      <c r="B1667" s="5" t="n"/>
      <c r="C1667" s="17" t="n"/>
      <c r="D1667" s="5" t="n"/>
      <c r="E1667" s="5" t="n"/>
      <c r="F1667" s="6">
        <f>IF(B1667&amp;""="","",IFERROR(INDEX('الحجوزات'!$C$6:$C$1005,MATCH(B1667&amp;"",'الحجوزات'!$A$6:$A$1005,0))&amp;"",""))</f>
        <v/>
      </c>
      <c r="G1667" s="6">
        <f>IF(B1667&amp;""="","",IF(ISNA(MATCH(B1667&amp;"",'الحجوزات'!$A$6:$A$1005,0)),"رقم غير موجود",IF(NOT(ISNUMBER(A1667)),"بدون تاريخ","")))</f>
        <v/>
      </c>
    </row>
    <row r="1668">
      <c r="A1668" s="13" t="n"/>
      <c r="B1668" s="5" t="n"/>
      <c r="C1668" s="17" t="n"/>
      <c r="D1668" s="5" t="n"/>
      <c r="E1668" s="5" t="n"/>
      <c r="F1668" s="6">
        <f>IF(B1668&amp;""="","",IFERROR(INDEX('الحجوزات'!$C$6:$C$1005,MATCH(B1668&amp;"",'الحجوزات'!$A$6:$A$1005,0))&amp;"",""))</f>
        <v/>
      </c>
      <c r="G1668" s="6">
        <f>IF(B1668&amp;""="","",IF(ISNA(MATCH(B1668&amp;"",'الحجوزات'!$A$6:$A$1005,0)),"رقم غير موجود",IF(NOT(ISNUMBER(A1668)),"بدون تاريخ","")))</f>
        <v/>
      </c>
    </row>
    <row r="1669">
      <c r="A1669" s="13" t="n"/>
      <c r="B1669" s="5" t="n"/>
      <c r="C1669" s="17" t="n"/>
      <c r="D1669" s="5" t="n"/>
      <c r="E1669" s="5" t="n"/>
      <c r="F1669" s="6">
        <f>IF(B1669&amp;""="","",IFERROR(INDEX('الحجوزات'!$C$6:$C$1005,MATCH(B1669&amp;"",'الحجوزات'!$A$6:$A$1005,0))&amp;"",""))</f>
        <v/>
      </c>
      <c r="G1669" s="6">
        <f>IF(B1669&amp;""="","",IF(ISNA(MATCH(B1669&amp;"",'الحجوزات'!$A$6:$A$1005,0)),"رقم غير موجود",IF(NOT(ISNUMBER(A1669)),"بدون تاريخ","")))</f>
        <v/>
      </c>
    </row>
    <row r="1670">
      <c r="A1670" s="13" t="n"/>
      <c r="B1670" s="5" t="n"/>
      <c r="C1670" s="17" t="n"/>
      <c r="D1670" s="5" t="n"/>
      <c r="E1670" s="5" t="n"/>
      <c r="F1670" s="6">
        <f>IF(B1670&amp;""="","",IFERROR(INDEX('الحجوزات'!$C$6:$C$1005,MATCH(B1670&amp;"",'الحجوزات'!$A$6:$A$1005,0))&amp;"",""))</f>
        <v/>
      </c>
      <c r="G1670" s="6">
        <f>IF(B1670&amp;""="","",IF(ISNA(MATCH(B1670&amp;"",'الحجوزات'!$A$6:$A$1005,0)),"رقم غير موجود",IF(NOT(ISNUMBER(A1670)),"بدون تاريخ","")))</f>
        <v/>
      </c>
    </row>
    <row r="1671">
      <c r="A1671" s="13" t="n"/>
      <c r="B1671" s="5" t="n"/>
      <c r="C1671" s="17" t="n"/>
      <c r="D1671" s="5" t="n"/>
      <c r="E1671" s="5" t="n"/>
      <c r="F1671" s="6">
        <f>IF(B1671&amp;""="","",IFERROR(INDEX('الحجوزات'!$C$6:$C$1005,MATCH(B1671&amp;"",'الحجوزات'!$A$6:$A$1005,0))&amp;"",""))</f>
        <v/>
      </c>
      <c r="G1671" s="6">
        <f>IF(B1671&amp;""="","",IF(ISNA(MATCH(B1671&amp;"",'الحجوزات'!$A$6:$A$1005,0)),"رقم غير موجود",IF(NOT(ISNUMBER(A1671)),"بدون تاريخ","")))</f>
        <v/>
      </c>
    </row>
    <row r="1672">
      <c r="A1672" s="13" t="n"/>
      <c r="B1672" s="5" t="n"/>
      <c r="C1672" s="17" t="n"/>
      <c r="D1672" s="5" t="n"/>
      <c r="E1672" s="5" t="n"/>
      <c r="F1672" s="6">
        <f>IF(B1672&amp;""="","",IFERROR(INDEX('الحجوزات'!$C$6:$C$1005,MATCH(B1672&amp;"",'الحجوزات'!$A$6:$A$1005,0))&amp;"",""))</f>
        <v/>
      </c>
      <c r="G1672" s="6">
        <f>IF(B1672&amp;""="","",IF(ISNA(MATCH(B1672&amp;"",'الحجوزات'!$A$6:$A$1005,0)),"رقم غير موجود",IF(NOT(ISNUMBER(A1672)),"بدون تاريخ","")))</f>
        <v/>
      </c>
    </row>
    <row r="1673">
      <c r="A1673" s="13" t="n"/>
      <c r="B1673" s="5" t="n"/>
      <c r="C1673" s="17" t="n"/>
      <c r="D1673" s="5" t="n"/>
      <c r="E1673" s="5" t="n"/>
      <c r="F1673" s="6">
        <f>IF(B1673&amp;""="","",IFERROR(INDEX('الحجوزات'!$C$6:$C$1005,MATCH(B1673&amp;"",'الحجوزات'!$A$6:$A$1005,0))&amp;"",""))</f>
        <v/>
      </c>
      <c r="G1673" s="6">
        <f>IF(B1673&amp;""="","",IF(ISNA(MATCH(B1673&amp;"",'الحجوزات'!$A$6:$A$1005,0)),"رقم غير موجود",IF(NOT(ISNUMBER(A1673)),"بدون تاريخ","")))</f>
        <v/>
      </c>
    </row>
    <row r="1674">
      <c r="A1674" s="13" t="n"/>
      <c r="B1674" s="5" t="n"/>
      <c r="C1674" s="17" t="n"/>
      <c r="D1674" s="5" t="n"/>
      <c r="E1674" s="5" t="n"/>
      <c r="F1674" s="6">
        <f>IF(B1674&amp;""="","",IFERROR(INDEX('الحجوزات'!$C$6:$C$1005,MATCH(B1674&amp;"",'الحجوزات'!$A$6:$A$1005,0))&amp;"",""))</f>
        <v/>
      </c>
      <c r="G1674" s="6">
        <f>IF(B1674&amp;""="","",IF(ISNA(MATCH(B1674&amp;"",'الحجوزات'!$A$6:$A$1005,0)),"رقم غير موجود",IF(NOT(ISNUMBER(A1674)),"بدون تاريخ","")))</f>
        <v/>
      </c>
    </row>
    <row r="1675">
      <c r="A1675" s="13" t="n"/>
      <c r="B1675" s="5" t="n"/>
      <c r="C1675" s="17" t="n"/>
      <c r="D1675" s="5" t="n"/>
      <c r="E1675" s="5" t="n"/>
      <c r="F1675" s="6">
        <f>IF(B1675&amp;""="","",IFERROR(INDEX('الحجوزات'!$C$6:$C$1005,MATCH(B1675&amp;"",'الحجوزات'!$A$6:$A$1005,0))&amp;"",""))</f>
        <v/>
      </c>
      <c r="G1675" s="6">
        <f>IF(B1675&amp;""="","",IF(ISNA(MATCH(B1675&amp;"",'الحجوزات'!$A$6:$A$1005,0)),"رقم غير موجود",IF(NOT(ISNUMBER(A1675)),"بدون تاريخ","")))</f>
        <v/>
      </c>
    </row>
    <row r="1676">
      <c r="A1676" s="13" t="n"/>
      <c r="B1676" s="5" t="n"/>
      <c r="C1676" s="17" t="n"/>
      <c r="D1676" s="5" t="n"/>
      <c r="E1676" s="5" t="n"/>
      <c r="F1676" s="6">
        <f>IF(B1676&amp;""="","",IFERROR(INDEX('الحجوزات'!$C$6:$C$1005,MATCH(B1676&amp;"",'الحجوزات'!$A$6:$A$1005,0))&amp;"",""))</f>
        <v/>
      </c>
      <c r="G1676" s="6">
        <f>IF(B1676&amp;""="","",IF(ISNA(MATCH(B1676&amp;"",'الحجوزات'!$A$6:$A$1005,0)),"رقم غير موجود",IF(NOT(ISNUMBER(A1676)),"بدون تاريخ","")))</f>
        <v/>
      </c>
    </row>
    <row r="1677">
      <c r="A1677" s="13" t="n"/>
      <c r="B1677" s="5" t="n"/>
      <c r="C1677" s="17" t="n"/>
      <c r="D1677" s="5" t="n"/>
      <c r="E1677" s="5" t="n"/>
      <c r="F1677" s="6">
        <f>IF(B1677&amp;""="","",IFERROR(INDEX('الحجوزات'!$C$6:$C$1005,MATCH(B1677&amp;"",'الحجوزات'!$A$6:$A$1005,0))&amp;"",""))</f>
        <v/>
      </c>
      <c r="G1677" s="6">
        <f>IF(B1677&amp;""="","",IF(ISNA(MATCH(B1677&amp;"",'الحجوزات'!$A$6:$A$1005,0)),"رقم غير موجود",IF(NOT(ISNUMBER(A1677)),"بدون تاريخ","")))</f>
        <v/>
      </c>
    </row>
    <row r="1678">
      <c r="A1678" s="13" t="n"/>
      <c r="B1678" s="5" t="n"/>
      <c r="C1678" s="17" t="n"/>
      <c r="D1678" s="5" t="n"/>
      <c r="E1678" s="5" t="n"/>
      <c r="F1678" s="6">
        <f>IF(B1678&amp;""="","",IFERROR(INDEX('الحجوزات'!$C$6:$C$1005,MATCH(B1678&amp;"",'الحجوزات'!$A$6:$A$1005,0))&amp;"",""))</f>
        <v/>
      </c>
      <c r="G1678" s="6">
        <f>IF(B1678&amp;""="","",IF(ISNA(MATCH(B1678&amp;"",'الحجوزات'!$A$6:$A$1005,0)),"رقم غير موجود",IF(NOT(ISNUMBER(A1678)),"بدون تاريخ","")))</f>
        <v/>
      </c>
    </row>
    <row r="1679">
      <c r="A1679" s="13" t="n"/>
      <c r="B1679" s="5" t="n"/>
      <c r="C1679" s="17" t="n"/>
      <c r="D1679" s="5" t="n"/>
      <c r="E1679" s="5" t="n"/>
      <c r="F1679" s="6">
        <f>IF(B1679&amp;""="","",IFERROR(INDEX('الحجوزات'!$C$6:$C$1005,MATCH(B1679&amp;"",'الحجوزات'!$A$6:$A$1005,0))&amp;"",""))</f>
        <v/>
      </c>
      <c r="G1679" s="6">
        <f>IF(B1679&amp;""="","",IF(ISNA(MATCH(B1679&amp;"",'الحجوزات'!$A$6:$A$1005,0)),"رقم غير موجود",IF(NOT(ISNUMBER(A1679)),"بدون تاريخ","")))</f>
        <v/>
      </c>
    </row>
    <row r="1680">
      <c r="A1680" s="13" t="n"/>
      <c r="B1680" s="5" t="n"/>
      <c r="C1680" s="17" t="n"/>
      <c r="D1680" s="5" t="n"/>
      <c r="E1680" s="5" t="n"/>
      <c r="F1680" s="6">
        <f>IF(B1680&amp;""="","",IFERROR(INDEX('الحجوزات'!$C$6:$C$1005,MATCH(B1680&amp;"",'الحجوزات'!$A$6:$A$1005,0))&amp;"",""))</f>
        <v/>
      </c>
      <c r="G1680" s="6">
        <f>IF(B1680&amp;""="","",IF(ISNA(MATCH(B1680&amp;"",'الحجوزات'!$A$6:$A$1005,0)),"رقم غير موجود",IF(NOT(ISNUMBER(A1680)),"بدون تاريخ","")))</f>
        <v/>
      </c>
    </row>
    <row r="1681">
      <c r="A1681" s="13" t="n"/>
      <c r="B1681" s="5" t="n"/>
      <c r="C1681" s="17" t="n"/>
      <c r="D1681" s="5" t="n"/>
      <c r="E1681" s="5" t="n"/>
      <c r="F1681" s="6">
        <f>IF(B1681&amp;""="","",IFERROR(INDEX('الحجوزات'!$C$6:$C$1005,MATCH(B1681&amp;"",'الحجوزات'!$A$6:$A$1005,0))&amp;"",""))</f>
        <v/>
      </c>
      <c r="G1681" s="6">
        <f>IF(B1681&amp;""="","",IF(ISNA(MATCH(B1681&amp;"",'الحجوزات'!$A$6:$A$1005,0)),"رقم غير موجود",IF(NOT(ISNUMBER(A1681)),"بدون تاريخ","")))</f>
        <v/>
      </c>
    </row>
    <row r="1682">
      <c r="A1682" s="13" t="n"/>
      <c r="B1682" s="5" t="n"/>
      <c r="C1682" s="17" t="n"/>
      <c r="D1682" s="5" t="n"/>
      <c r="E1682" s="5" t="n"/>
      <c r="F1682" s="6">
        <f>IF(B1682&amp;""="","",IFERROR(INDEX('الحجوزات'!$C$6:$C$1005,MATCH(B1682&amp;"",'الحجوزات'!$A$6:$A$1005,0))&amp;"",""))</f>
        <v/>
      </c>
      <c r="G1682" s="6">
        <f>IF(B1682&amp;""="","",IF(ISNA(MATCH(B1682&amp;"",'الحجوزات'!$A$6:$A$1005,0)),"رقم غير موجود",IF(NOT(ISNUMBER(A1682)),"بدون تاريخ","")))</f>
        <v/>
      </c>
    </row>
    <row r="1683">
      <c r="A1683" s="13" t="n"/>
      <c r="B1683" s="5" t="n"/>
      <c r="C1683" s="17" t="n"/>
      <c r="D1683" s="5" t="n"/>
      <c r="E1683" s="5" t="n"/>
      <c r="F1683" s="6">
        <f>IF(B1683&amp;""="","",IFERROR(INDEX('الحجوزات'!$C$6:$C$1005,MATCH(B1683&amp;"",'الحجوزات'!$A$6:$A$1005,0))&amp;"",""))</f>
        <v/>
      </c>
      <c r="G1683" s="6">
        <f>IF(B1683&amp;""="","",IF(ISNA(MATCH(B1683&amp;"",'الحجوزات'!$A$6:$A$1005,0)),"رقم غير موجود",IF(NOT(ISNUMBER(A1683)),"بدون تاريخ","")))</f>
        <v/>
      </c>
    </row>
    <row r="1684">
      <c r="A1684" s="13" t="n"/>
      <c r="B1684" s="5" t="n"/>
      <c r="C1684" s="17" t="n"/>
      <c r="D1684" s="5" t="n"/>
      <c r="E1684" s="5" t="n"/>
      <c r="F1684" s="6">
        <f>IF(B1684&amp;""="","",IFERROR(INDEX('الحجوزات'!$C$6:$C$1005,MATCH(B1684&amp;"",'الحجوزات'!$A$6:$A$1005,0))&amp;"",""))</f>
        <v/>
      </c>
      <c r="G1684" s="6">
        <f>IF(B1684&amp;""="","",IF(ISNA(MATCH(B1684&amp;"",'الحجوزات'!$A$6:$A$1005,0)),"رقم غير موجود",IF(NOT(ISNUMBER(A1684)),"بدون تاريخ","")))</f>
        <v/>
      </c>
    </row>
    <row r="1685">
      <c r="A1685" s="13" t="n"/>
      <c r="B1685" s="5" t="n"/>
      <c r="C1685" s="17" t="n"/>
      <c r="D1685" s="5" t="n"/>
      <c r="E1685" s="5" t="n"/>
      <c r="F1685" s="6">
        <f>IF(B1685&amp;""="","",IFERROR(INDEX('الحجوزات'!$C$6:$C$1005,MATCH(B1685&amp;"",'الحجوزات'!$A$6:$A$1005,0))&amp;"",""))</f>
        <v/>
      </c>
      <c r="G1685" s="6">
        <f>IF(B1685&amp;""="","",IF(ISNA(MATCH(B1685&amp;"",'الحجوزات'!$A$6:$A$1005,0)),"رقم غير موجود",IF(NOT(ISNUMBER(A1685)),"بدون تاريخ","")))</f>
        <v/>
      </c>
    </row>
    <row r="1686">
      <c r="A1686" s="13" t="n"/>
      <c r="B1686" s="5" t="n"/>
      <c r="C1686" s="17" t="n"/>
      <c r="D1686" s="5" t="n"/>
      <c r="E1686" s="5" t="n"/>
      <c r="F1686" s="6">
        <f>IF(B1686&amp;""="","",IFERROR(INDEX('الحجوزات'!$C$6:$C$1005,MATCH(B1686&amp;"",'الحجوزات'!$A$6:$A$1005,0))&amp;"",""))</f>
        <v/>
      </c>
      <c r="G1686" s="6">
        <f>IF(B1686&amp;""="","",IF(ISNA(MATCH(B1686&amp;"",'الحجوزات'!$A$6:$A$1005,0)),"رقم غير موجود",IF(NOT(ISNUMBER(A1686)),"بدون تاريخ","")))</f>
        <v/>
      </c>
    </row>
    <row r="1687">
      <c r="A1687" s="13" t="n"/>
      <c r="B1687" s="5" t="n"/>
      <c r="C1687" s="17" t="n"/>
      <c r="D1687" s="5" t="n"/>
      <c r="E1687" s="5" t="n"/>
      <c r="F1687" s="6">
        <f>IF(B1687&amp;""="","",IFERROR(INDEX('الحجوزات'!$C$6:$C$1005,MATCH(B1687&amp;"",'الحجوزات'!$A$6:$A$1005,0))&amp;"",""))</f>
        <v/>
      </c>
      <c r="G1687" s="6">
        <f>IF(B1687&amp;""="","",IF(ISNA(MATCH(B1687&amp;"",'الحجوزات'!$A$6:$A$1005,0)),"رقم غير موجود",IF(NOT(ISNUMBER(A1687)),"بدون تاريخ","")))</f>
        <v/>
      </c>
    </row>
    <row r="1688">
      <c r="A1688" s="13" t="n"/>
      <c r="B1688" s="5" t="n"/>
      <c r="C1688" s="17" t="n"/>
      <c r="D1688" s="5" t="n"/>
      <c r="E1688" s="5" t="n"/>
      <c r="F1688" s="6">
        <f>IF(B1688&amp;""="","",IFERROR(INDEX('الحجوزات'!$C$6:$C$1005,MATCH(B1688&amp;"",'الحجوزات'!$A$6:$A$1005,0))&amp;"",""))</f>
        <v/>
      </c>
      <c r="G1688" s="6">
        <f>IF(B1688&amp;""="","",IF(ISNA(MATCH(B1688&amp;"",'الحجوزات'!$A$6:$A$1005,0)),"رقم غير موجود",IF(NOT(ISNUMBER(A1688)),"بدون تاريخ","")))</f>
        <v/>
      </c>
    </row>
    <row r="1689">
      <c r="A1689" s="13" t="n"/>
      <c r="B1689" s="5" t="n"/>
      <c r="C1689" s="17" t="n"/>
      <c r="D1689" s="5" t="n"/>
      <c r="E1689" s="5" t="n"/>
      <c r="F1689" s="6">
        <f>IF(B1689&amp;""="","",IFERROR(INDEX('الحجوزات'!$C$6:$C$1005,MATCH(B1689&amp;"",'الحجوزات'!$A$6:$A$1005,0))&amp;"",""))</f>
        <v/>
      </c>
      <c r="G1689" s="6">
        <f>IF(B1689&amp;""="","",IF(ISNA(MATCH(B1689&amp;"",'الحجوزات'!$A$6:$A$1005,0)),"رقم غير موجود",IF(NOT(ISNUMBER(A1689)),"بدون تاريخ","")))</f>
        <v/>
      </c>
    </row>
    <row r="1690">
      <c r="A1690" s="13" t="n"/>
      <c r="B1690" s="5" t="n"/>
      <c r="C1690" s="17" t="n"/>
      <c r="D1690" s="5" t="n"/>
      <c r="E1690" s="5" t="n"/>
      <c r="F1690" s="6">
        <f>IF(B1690&amp;""="","",IFERROR(INDEX('الحجوزات'!$C$6:$C$1005,MATCH(B1690&amp;"",'الحجوزات'!$A$6:$A$1005,0))&amp;"",""))</f>
        <v/>
      </c>
      <c r="G1690" s="6">
        <f>IF(B1690&amp;""="","",IF(ISNA(MATCH(B1690&amp;"",'الحجوزات'!$A$6:$A$1005,0)),"رقم غير موجود",IF(NOT(ISNUMBER(A1690)),"بدون تاريخ","")))</f>
        <v/>
      </c>
    </row>
    <row r="1691">
      <c r="A1691" s="13" t="n"/>
      <c r="B1691" s="5" t="n"/>
      <c r="C1691" s="17" t="n"/>
      <c r="D1691" s="5" t="n"/>
      <c r="E1691" s="5" t="n"/>
      <c r="F1691" s="6">
        <f>IF(B1691&amp;""="","",IFERROR(INDEX('الحجوزات'!$C$6:$C$1005,MATCH(B1691&amp;"",'الحجوزات'!$A$6:$A$1005,0))&amp;"",""))</f>
        <v/>
      </c>
      <c r="G1691" s="6">
        <f>IF(B1691&amp;""="","",IF(ISNA(MATCH(B1691&amp;"",'الحجوزات'!$A$6:$A$1005,0)),"رقم غير موجود",IF(NOT(ISNUMBER(A1691)),"بدون تاريخ","")))</f>
        <v/>
      </c>
    </row>
    <row r="1692">
      <c r="A1692" s="13" t="n"/>
      <c r="B1692" s="5" t="n"/>
      <c r="C1692" s="17" t="n"/>
      <c r="D1692" s="5" t="n"/>
      <c r="E1692" s="5" t="n"/>
      <c r="F1692" s="6">
        <f>IF(B1692&amp;""="","",IFERROR(INDEX('الحجوزات'!$C$6:$C$1005,MATCH(B1692&amp;"",'الحجوزات'!$A$6:$A$1005,0))&amp;"",""))</f>
        <v/>
      </c>
      <c r="G1692" s="6">
        <f>IF(B1692&amp;""="","",IF(ISNA(MATCH(B1692&amp;"",'الحجوزات'!$A$6:$A$1005,0)),"رقم غير موجود",IF(NOT(ISNUMBER(A1692)),"بدون تاريخ","")))</f>
        <v/>
      </c>
    </row>
    <row r="1693">
      <c r="A1693" s="13" t="n"/>
      <c r="B1693" s="5" t="n"/>
      <c r="C1693" s="17" t="n"/>
      <c r="D1693" s="5" t="n"/>
      <c r="E1693" s="5" t="n"/>
      <c r="F1693" s="6">
        <f>IF(B1693&amp;""="","",IFERROR(INDEX('الحجوزات'!$C$6:$C$1005,MATCH(B1693&amp;"",'الحجوزات'!$A$6:$A$1005,0))&amp;"",""))</f>
        <v/>
      </c>
      <c r="G1693" s="6">
        <f>IF(B1693&amp;""="","",IF(ISNA(MATCH(B1693&amp;"",'الحجوزات'!$A$6:$A$1005,0)),"رقم غير موجود",IF(NOT(ISNUMBER(A1693)),"بدون تاريخ","")))</f>
        <v/>
      </c>
    </row>
    <row r="1694">
      <c r="A1694" s="13" t="n"/>
      <c r="B1694" s="5" t="n"/>
      <c r="C1694" s="17" t="n"/>
      <c r="D1694" s="5" t="n"/>
      <c r="E1694" s="5" t="n"/>
      <c r="F1694" s="6">
        <f>IF(B1694&amp;""="","",IFERROR(INDEX('الحجوزات'!$C$6:$C$1005,MATCH(B1694&amp;"",'الحجوزات'!$A$6:$A$1005,0))&amp;"",""))</f>
        <v/>
      </c>
      <c r="G1694" s="6">
        <f>IF(B1694&amp;""="","",IF(ISNA(MATCH(B1694&amp;"",'الحجوزات'!$A$6:$A$1005,0)),"رقم غير موجود",IF(NOT(ISNUMBER(A1694)),"بدون تاريخ","")))</f>
        <v/>
      </c>
    </row>
    <row r="1695">
      <c r="A1695" s="13" t="n"/>
      <c r="B1695" s="5" t="n"/>
      <c r="C1695" s="17" t="n"/>
      <c r="D1695" s="5" t="n"/>
      <c r="E1695" s="5" t="n"/>
      <c r="F1695" s="6">
        <f>IF(B1695&amp;""="","",IFERROR(INDEX('الحجوزات'!$C$6:$C$1005,MATCH(B1695&amp;"",'الحجوزات'!$A$6:$A$1005,0))&amp;"",""))</f>
        <v/>
      </c>
      <c r="G1695" s="6">
        <f>IF(B1695&amp;""="","",IF(ISNA(MATCH(B1695&amp;"",'الحجوزات'!$A$6:$A$1005,0)),"رقم غير موجود",IF(NOT(ISNUMBER(A1695)),"بدون تاريخ","")))</f>
        <v/>
      </c>
    </row>
    <row r="1696">
      <c r="A1696" s="13" t="n"/>
      <c r="B1696" s="5" t="n"/>
      <c r="C1696" s="17" t="n"/>
      <c r="D1696" s="5" t="n"/>
      <c r="E1696" s="5" t="n"/>
      <c r="F1696" s="6">
        <f>IF(B1696&amp;""="","",IFERROR(INDEX('الحجوزات'!$C$6:$C$1005,MATCH(B1696&amp;"",'الحجوزات'!$A$6:$A$1005,0))&amp;"",""))</f>
        <v/>
      </c>
      <c r="G1696" s="6">
        <f>IF(B1696&amp;""="","",IF(ISNA(MATCH(B1696&amp;"",'الحجوزات'!$A$6:$A$1005,0)),"رقم غير موجود",IF(NOT(ISNUMBER(A1696)),"بدون تاريخ","")))</f>
        <v/>
      </c>
    </row>
    <row r="1697">
      <c r="A1697" s="13" t="n"/>
      <c r="B1697" s="5" t="n"/>
      <c r="C1697" s="17" t="n"/>
      <c r="D1697" s="5" t="n"/>
      <c r="E1697" s="5" t="n"/>
      <c r="F1697" s="6">
        <f>IF(B1697&amp;""="","",IFERROR(INDEX('الحجوزات'!$C$6:$C$1005,MATCH(B1697&amp;"",'الحجوزات'!$A$6:$A$1005,0))&amp;"",""))</f>
        <v/>
      </c>
      <c r="G1697" s="6">
        <f>IF(B1697&amp;""="","",IF(ISNA(MATCH(B1697&amp;"",'الحجوزات'!$A$6:$A$1005,0)),"رقم غير موجود",IF(NOT(ISNUMBER(A1697)),"بدون تاريخ","")))</f>
        <v/>
      </c>
    </row>
    <row r="1698">
      <c r="A1698" s="13" t="n"/>
      <c r="B1698" s="5" t="n"/>
      <c r="C1698" s="17" t="n"/>
      <c r="D1698" s="5" t="n"/>
      <c r="E1698" s="5" t="n"/>
      <c r="F1698" s="6">
        <f>IF(B1698&amp;""="","",IFERROR(INDEX('الحجوزات'!$C$6:$C$1005,MATCH(B1698&amp;"",'الحجوزات'!$A$6:$A$1005,0))&amp;"",""))</f>
        <v/>
      </c>
      <c r="G1698" s="6">
        <f>IF(B1698&amp;""="","",IF(ISNA(MATCH(B1698&amp;"",'الحجوزات'!$A$6:$A$1005,0)),"رقم غير موجود",IF(NOT(ISNUMBER(A1698)),"بدون تاريخ","")))</f>
        <v/>
      </c>
    </row>
    <row r="1699">
      <c r="A1699" s="13" t="n"/>
      <c r="B1699" s="5" t="n"/>
      <c r="C1699" s="17" t="n"/>
      <c r="D1699" s="5" t="n"/>
      <c r="E1699" s="5" t="n"/>
      <c r="F1699" s="6">
        <f>IF(B1699&amp;""="","",IFERROR(INDEX('الحجوزات'!$C$6:$C$1005,MATCH(B1699&amp;"",'الحجوزات'!$A$6:$A$1005,0))&amp;"",""))</f>
        <v/>
      </c>
      <c r="G1699" s="6">
        <f>IF(B1699&amp;""="","",IF(ISNA(MATCH(B1699&amp;"",'الحجوزات'!$A$6:$A$1005,0)),"رقم غير موجود",IF(NOT(ISNUMBER(A1699)),"بدون تاريخ","")))</f>
        <v/>
      </c>
    </row>
    <row r="1700">
      <c r="A1700" s="13" t="n"/>
      <c r="B1700" s="5" t="n"/>
      <c r="C1700" s="17" t="n"/>
      <c r="D1700" s="5" t="n"/>
      <c r="E1700" s="5" t="n"/>
      <c r="F1700" s="6">
        <f>IF(B1700&amp;""="","",IFERROR(INDEX('الحجوزات'!$C$6:$C$1005,MATCH(B1700&amp;"",'الحجوزات'!$A$6:$A$1005,0))&amp;"",""))</f>
        <v/>
      </c>
      <c r="G1700" s="6">
        <f>IF(B1700&amp;""="","",IF(ISNA(MATCH(B1700&amp;"",'الحجوزات'!$A$6:$A$1005,0)),"رقم غير موجود",IF(NOT(ISNUMBER(A1700)),"بدون تاريخ","")))</f>
        <v/>
      </c>
    </row>
    <row r="1701">
      <c r="A1701" s="13" t="n"/>
      <c r="B1701" s="5" t="n"/>
      <c r="C1701" s="17" t="n"/>
      <c r="D1701" s="5" t="n"/>
      <c r="E1701" s="5" t="n"/>
      <c r="F1701" s="6">
        <f>IF(B1701&amp;""="","",IFERROR(INDEX('الحجوزات'!$C$6:$C$1005,MATCH(B1701&amp;"",'الحجوزات'!$A$6:$A$1005,0))&amp;"",""))</f>
        <v/>
      </c>
      <c r="G1701" s="6">
        <f>IF(B1701&amp;""="","",IF(ISNA(MATCH(B1701&amp;"",'الحجوزات'!$A$6:$A$1005,0)),"رقم غير موجود",IF(NOT(ISNUMBER(A1701)),"بدون تاريخ","")))</f>
        <v/>
      </c>
    </row>
    <row r="1702">
      <c r="A1702" s="13" t="n"/>
      <c r="B1702" s="5" t="n"/>
      <c r="C1702" s="17" t="n"/>
      <c r="D1702" s="5" t="n"/>
      <c r="E1702" s="5" t="n"/>
      <c r="F1702" s="6">
        <f>IF(B1702&amp;""="","",IFERROR(INDEX('الحجوزات'!$C$6:$C$1005,MATCH(B1702&amp;"",'الحجوزات'!$A$6:$A$1005,0))&amp;"",""))</f>
        <v/>
      </c>
      <c r="G1702" s="6">
        <f>IF(B1702&amp;""="","",IF(ISNA(MATCH(B1702&amp;"",'الحجوزات'!$A$6:$A$1005,0)),"رقم غير موجود",IF(NOT(ISNUMBER(A1702)),"بدون تاريخ","")))</f>
        <v/>
      </c>
    </row>
    <row r="1703">
      <c r="A1703" s="13" t="n"/>
      <c r="B1703" s="5" t="n"/>
      <c r="C1703" s="17" t="n"/>
      <c r="D1703" s="5" t="n"/>
      <c r="E1703" s="5" t="n"/>
      <c r="F1703" s="6">
        <f>IF(B1703&amp;""="","",IFERROR(INDEX('الحجوزات'!$C$6:$C$1005,MATCH(B1703&amp;"",'الحجوزات'!$A$6:$A$1005,0))&amp;"",""))</f>
        <v/>
      </c>
      <c r="G1703" s="6">
        <f>IF(B1703&amp;""="","",IF(ISNA(MATCH(B1703&amp;"",'الحجوزات'!$A$6:$A$1005,0)),"رقم غير موجود",IF(NOT(ISNUMBER(A1703)),"بدون تاريخ","")))</f>
        <v/>
      </c>
    </row>
    <row r="1704">
      <c r="A1704" s="13" t="n"/>
      <c r="B1704" s="5" t="n"/>
      <c r="C1704" s="17" t="n"/>
      <c r="D1704" s="5" t="n"/>
      <c r="E1704" s="5" t="n"/>
      <c r="F1704" s="6">
        <f>IF(B1704&amp;""="","",IFERROR(INDEX('الحجوزات'!$C$6:$C$1005,MATCH(B1704&amp;"",'الحجوزات'!$A$6:$A$1005,0))&amp;"",""))</f>
        <v/>
      </c>
      <c r="G1704" s="6">
        <f>IF(B1704&amp;""="","",IF(ISNA(MATCH(B1704&amp;"",'الحجوزات'!$A$6:$A$1005,0)),"رقم غير موجود",IF(NOT(ISNUMBER(A1704)),"بدون تاريخ","")))</f>
        <v/>
      </c>
    </row>
    <row r="1705">
      <c r="A1705" s="13" t="n"/>
      <c r="B1705" s="5" t="n"/>
      <c r="C1705" s="17" t="n"/>
      <c r="D1705" s="5" t="n"/>
      <c r="E1705" s="5" t="n"/>
      <c r="F1705" s="6">
        <f>IF(B1705&amp;""="","",IFERROR(INDEX('الحجوزات'!$C$6:$C$1005,MATCH(B1705&amp;"",'الحجوزات'!$A$6:$A$1005,0))&amp;"",""))</f>
        <v/>
      </c>
      <c r="G1705" s="6">
        <f>IF(B1705&amp;""="","",IF(ISNA(MATCH(B1705&amp;"",'الحجوزات'!$A$6:$A$1005,0)),"رقم غير موجود",IF(NOT(ISNUMBER(A1705)),"بدون تاريخ","")))</f>
        <v/>
      </c>
    </row>
    <row r="1706">
      <c r="A1706" s="13" t="n"/>
      <c r="B1706" s="5" t="n"/>
      <c r="C1706" s="17" t="n"/>
      <c r="D1706" s="5" t="n"/>
      <c r="E1706" s="5" t="n"/>
      <c r="F1706" s="6">
        <f>IF(B1706&amp;""="","",IFERROR(INDEX('الحجوزات'!$C$6:$C$1005,MATCH(B1706&amp;"",'الحجوزات'!$A$6:$A$1005,0))&amp;"",""))</f>
        <v/>
      </c>
      <c r="G1706" s="6">
        <f>IF(B1706&amp;""="","",IF(ISNA(MATCH(B1706&amp;"",'الحجوزات'!$A$6:$A$1005,0)),"رقم غير موجود",IF(NOT(ISNUMBER(A1706)),"بدون تاريخ","")))</f>
        <v/>
      </c>
    </row>
    <row r="1707">
      <c r="A1707" s="13" t="n"/>
      <c r="B1707" s="5" t="n"/>
      <c r="C1707" s="17" t="n"/>
      <c r="D1707" s="5" t="n"/>
      <c r="E1707" s="5" t="n"/>
      <c r="F1707" s="6">
        <f>IF(B1707&amp;""="","",IFERROR(INDEX('الحجوزات'!$C$6:$C$1005,MATCH(B1707&amp;"",'الحجوزات'!$A$6:$A$1005,0))&amp;"",""))</f>
        <v/>
      </c>
      <c r="G1707" s="6">
        <f>IF(B1707&amp;""="","",IF(ISNA(MATCH(B1707&amp;"",'الحجوزات'!$A$6:$A$1005,0)),"رقم غير موجود",IF(NOT(ISNUMBER(A1707)),"بدون تاريخ","")))</f>
        <v/>
      </c>
    </row>
    <row r="1708">
      <c r="A1708" s="13" t="n"/>
      <c r="B1708" s="5" t="n"/>
      <c r="C1708" s="17" t="n"/>
      <c r="D1708" s="5" t="n"/>
      <c r="E1708" s="5" t="n"/>
      <c r="F1708" s="6">
        <f>IF(B1708&amp;""="","",IFERROR(INDEX('الحجوزات'!$C$6:$C$1005,MATCH(B1708&amp;"",'الحجوزات'!$A$6:$A$1005,0))&amp;"",""))</f>
        <v/>
      </c>
      <c r="G1708" s="6">
        <f>IF(B1708&amp;""="","",IF(ISNA(MATCH(B1708&amp;"",'الحجوزات'!$A$6:$A$1005,0)),"رقم غير موجود",IF(NOT(ISNUMBER(A1708)),"بدون تاريخ","")))</f>
        <v/>
      </c>
    </row>
    <row r="1709">
      <c r="A1709" s="13" t="n"/>
      <c r="B1709" s="5" t="n"/>
      <c r="C1709" s="17" t="n"/>
      <c r="D1709" s="5" t="n"/>
      <c r="E1709" s="5" t="n"/>
      <c r="F1709" s="6">
        <f>IF(B1709&amp;""="","",IFERROR(INDEX('الحجوزات'!$C$6:$C$1005,MATCH(B1709&amp;"",'الحجوزات'!$A$6:$A$1005,0))&amp;"",""))</f>
        <v/>
      </c>
      <c r="G1709" s="6">
        <f>IF(B1709&amp;""="","",IF(ISNA(MATCH(B1709&amp;"",'الحجوزات'!$A$6:$A$1005,0)),"رقم غير موجود",IF(NOT(ISNUMBER(A1709)),"بدون تاريخ","")))</f>
        <v/>
      </c>
    </row>
    <row r="1710">
      <c r="A1710" s="13" t="n"/>
      <c r="B1710" s="5" t="n"/>
      <c r="C1710" s="17" t="n"/>
      <c r="D1710" s="5" t="n"/>
      <c r="E1710" s="5" t="n"/>
      <c r="F1710" s="6">
        <f>IF(B1710&amp;""="","",IFERROR(INDEX('الحجوزات'!$C$6:$C$1005,MATCH(B1710&amp;"",'الحجوزات'!$A$6:$A$1005,0))&amp;"",""))</f>
        <v/>
      </c>
      <c r="G1710" s="6">
        <f>IF(B1710&amp;""="","",IF(ISNA(MATCH(B1710&amp;"",'الحجوزات'!$A$6:$A$1005,0)),"رقم غير موجود",IF(NOT(ISNUMBER(A1710)),"بدون تاريخ","")))</f>
        <v/>
      </c>
    </row>
    <row r="1711">
      <c r="A1711" s="13" t="n"/>
      <c r="B1711" s="5" t="n"/>
      <c r="C1711" s="17" t="n"/>
      <c r="D1711" s="5" t="n"/>
      <c r="E1711" s="5" t="n"/>
      <c r="F1711" s="6">
        <f>IF(B1711&amp;""="","",IFERROR(INDEX('الحجوزات'!$C$6:$C$1005,MATCH(B1711&amp;"",'الحجوزات'!$A$6:$A$1005,0))&amp;"",""))</f>
        <v/>
      </c>
      <c r="G1711" s="6">
        <f>IF(B1711&amp;""="","",IF(ISNA(MATCH(B1711&amp;"",'الحجوزات'!$A$6:$A$1005,0)),"رقم غير موجود",IF(NOT(ISNUMBER(A1711)),"بدون تاريخ","")))</f>
        <v/>
      </c>
    </row>
    <row r="1712">
      <c r="A1712" s="13" t="n"/>
      <c r="B1712" s="5" t="n"/>
      <c r="C1712" s="17" t="n"/>
      <c r="D1712" s="5" t="n"/>
      <c r="E1712" s="5" t="n"/>
      <c r="F1712" s="6">
        <f>IF(B1712&amp;""="","",IFERROR(INDEX('الحجوزات'!$C$6:$C$1005,MATCH(B1712&amp;"",'الحجوزات'!$A$6:$A$1005,0))&amp;"",""))</f>
        <v/>
      </c>
      <c r="G1712" s="6">
        <f>IF(B1712&amp;""="","",IF(ISNA(MATCH(B1712&amp;"",'الحجوزات'!$A$6:$A$1005,0)),"رقم غير موجود",IF(NOT(ISNUMBER(A1712)),"بدون تاريخ","")))</f>
        <v/>
      </c>
    </row>
    <row r="1713">
      <c r="A1713" s="13" t="n"/>
      <c r="B1713" s="5" t="n"/>
      <c r="C1713" s="17" t="n"/>
      <c r="D1713" s="5" t="n"/>
      <c r="E1713" s="5" t="n"/>
      <c r="F1713" s="6">
        <f>IF(B1713&amp;""="","",IFERROR(INDEX('الحجوزات'!$C$6:$C$1005,MATCH(B1713&amp;"",'الحجوزات'!$A$6:$A$1005,0))&amp;"",""))</f>
        <v/>
      </c>
      <c r="G1713" s="6">
        <f>IF(B1713&amp;""="","",IF(ISNA(MATCH(B1713&amp;"",'الحجوزات'!$A$6:$A$1005,0)),"رقم غير موجود",IF(NOT(ISNUMBER(A1713)),"بدون تاريخ","")))</f>
        <v/>
      </c>
    </row>
    <row r="1714">
      <c r="A1714" s="13" t="n"/>
      <c r="B1714" s="5" t="n"/>
      <c r="C1714" s="17" t="n"/>
      <c r="D1714" s="5" t="n"/>
      <c r="E1714" s="5" t="n"/>
      <c r="F1714" s="6">
        <f>IF(B1714&amp;""="","",IFERROR(INDEX('الحجوزات'!$C$6:$C$1005,MATCH(B1714&amp;"",'الحجوزات'!$A$6:$A$1005,0))&amp;"",""))</f>
        <v/>
      </c>
      <c r="G1714" s="6">
        <f>IF(B1714&amp;""="","",IF(ISNA(MATCH(B1714&amp;"",'الحجوزات'!$A$6:$A$1005,0)),"رقم غير موجود",IF(NOT(ISNUMBER(A1714)),"بدون تاريخ","")))</f>
        <v/>
      </c>
    </row>
    <row r="1715">
      <c r="A1715" s="13" t="n"/>
      <c r="B1715" s="5" t="n"/>
      <c r="C1715" s="17" t="n"/>
      <c r="D1715" s="5" t="n"/>
      <c r="E1715" s="5" t="n"/>
      <c r="F1715" s="6">
        <f>IF(B1715&amp;""="","",IFERROR(INDEX('الحجوزات'!$C$6:$C$1005,MATCH(B1715&amp;"",'الحجوزات'!$A$6:$A$1005,0))&amp;"",""))</f>
        <v/>
      </c>
      <c r="G1715" s="6">
        <f>IF(B1715&amp;""="","",IF(ISNA(MATCH(B1715&amp;"",'الحجوزات'!$A$6:$A$1005,0)),"رقم غير موجود",IF(NOT(ISNUMBER(A1715)),"بدون تاريخ","")))</f>
        <v/>
      </c>
    </row>
    <row r="1716">
      <c r="A1716" s="13" t="n"/>
      <c r="B1716" s="5" t="n"/>
      <c r="C1716" s="17" t="n"/>
      <c r="D1716" s="5" t="n"/>
      <c r="E1716" s="5" t="n"/>
      <c r="F1716" s="6">
        <f>IF(B1716&amp;""="","",IFERROR(INDEX('الحجوزات'!$C$6:$C$1005,MATCH(B1716&amp;"",'الحجوزات'!$A$6:$A$1005,0))&amp;"",""))</f>
        <v/>
      </c>
      <c r="G1716" s="6">
        <f>IF(B1716&amp;""="","",IF(ISNA(MATCH(B1716&amp;"",'الحجوزات'!$A$6:$A$1005,0)),"رقم غير موجود",IF(NOT(ISNUMBER(A1716)),"بدون تاريخ","")))</f>
        <v/>
      </c>
    </row>
    <row r="1717">
      <c r="A1717" s="13" t="n"/>
      <c r="B1717" s="5" t="n"/>
      <c r="C1717" s="17" t="n"/>
      <c r="D1717" s="5" t="n"/>
      <c r="E1717" s="5" t="n"/>
      <c r="F1717" s="6">
        <f>IF(B1717&amp;""="","",IFERROR(INDEX('الحجوزات'!$C$6:$C$1005,MATCH(B1717&amp;"",'الحجوزات'!$A$6:$A$1005,0))&amp;"",""))</f>
        <v/>
      </c>
      <c r="G1717" s="6">
        <f>IF(B1717&amp;""="","",IF(ISNA(MATCH(B1717&amp;"",'الحجوزات'!$A$6:$A$1005,0)),"رقم غير موجود",IF(NOT(ISNUMBER(A1717)),"بدون تاريخ","")))</f>
        <v/>
      </c>
    </row>
    <row r="1718">
      <c r="A1718" s="13" t="n"/>
      <c r="B1718" s="5" t="n"/>
      <c r="C1718" s="17" t="n"/>
      <c r="D1718" s="5" t="n"/>
      <c r="E1718" s="5" t="n"/>
      <c r="F1718" s="6">
        <f>IF(B1718&amp;""="","",IFERROR(INDEX('الحجوزات'!$C$6:$C$1005,MATCH(B1718&amp;"",'الحجوزات'!$A$6:$A$1005,0))&amp;"",""))</f>
        <v/>
      </c>
      <c r="G1718" s="6">
        <f>IF(B1718&amp;""="","",IF(ISNA(MATCH(B1718&amp;"",'الحجوزات'!$A$6:$A$1005,0)),"رقم غير موجود",IF(NOT(ISNUMBER(A1718)),"بدون تاريخ","")))</f>
        <v/>
      </c>
    </row>
    <row r="1719">
      <c r="A1719" s="13" t="n"/>
      <c r="B1719" s="5" t="n"/>
      <c r="C1719" s="17" t="n"/>
      <c r="D1719" s="5" t="n"/>
      <c r="E1719" s="5" t="n"/>
      <c r="F1719" s="6">
        <f>IF(B1719&amp;""="","",IFERROR(INDEX('الحجوزات'!$C$6:$C$1005,MATCH(B1719&amp;"",'الحجوزات'!$A$6:$A$1005,0))&amp;"",""))</f>
        <v/>
      </c>
      <c r="G1719" s="6">
        <f>IF(B1719&amp;""="","",IF(ISNA(MATCH(B1719&amp;"",'الحجوزات'!$A$6:$A$1005,0)),"رقم غير موجود",IF(NOT(ISNUMBER(A1719)),"بدون تاريخ","")))</f>
        <v/>
      </c>
    </row>
    <row r="1720">
      <c r="A1720" s="13" t="n"/>
      <c r="B1720" s="5" t="n"/>
      <c r="C1720" s="17" t="n"/>
      <c r="D1720" s="5" t="n"/>
      <c r="E1720" s="5" t="n"/>
      <c r="F1720" s="6">
        <f>IF(B1720&amp;""="","",IFERROR(INDEX('الحجوزات'!$C$6:$C$1005,MATCH(B1720&amp;"",'الحجوزات'!$A$6:$A$1005,0))&amp;"",""))</f>
        <v/>
      </c>
      <c r="G1720" s="6">
        <f>IF(B1720&amp;""="","",IF(ISNA(MATCH(B1720&amp;"",'الحجوزات'!$A$6:$A$1005,0)),"رقم غير موجود",IF(NOT(ISNUMBER(A1720)),"بدون تاريخ","")))</f>
        <v/>
      </c>
    </row>
    <row r="1721">
      <c r="A1721" s="13" t="n"/>
      <c r="B1721" s="5" t="n"/>
      <c r="C1721" s="17" t="n"/>
      <c r="D1721" s="5" t="n"/>
      <c r="E1721" s="5" t="n"/>
      <c r="F1721" s="6">
        <f>IF(B1721&amp;""="","",IFERROR(INDEX('الحجوزات'!$C$6:$C$1005,MATCH(B1721&amp;"",'الحجوزات'!$A$6:$A$1005,0))&amp;"",""))</f>
        <v/>
      </c>
      <c r="G1721" s="6">
        <f>IF(B1721&amp;""="","",IF(ISNA(MATCH(B1721&amp;"",'الحجوزات'!$A$6:$A$1005,0)),"رقم غير موجود",IF(NOT(ISNUMBER(A1721)),"بدون تاريخ","")))</f>
        <v/>
      </c>
    </row>
    <row r="1722">
      <c r="A1722" s="13" t="n"/>
      <c r="B1722" s="5" t="n"/>
      <c r="C1722" s="17" t="n"/>
      <c r="D1722" s="5" t="n"/>
      <c r="E1722" s="5" t="n"/>
      <c r="F1722" s="6">
        <f>IF(B1722&amp;""="","",IFERROR(INDEX('الحجوزات'!$C$6:$C$1005,MATCH(B1722&amp;"",'الحجوزات'!$A$6:$A$1005,0))&amp;"",""))</f>
        <v/>
      </c>
      <c r="G1722" s="6">
        <f>IF(B1722&amp;""="","",IF(ISNA(MATCH(B1722&amp;"",'الحجوزات'!$A$6:$A$1005,0)),"رقم غير موجود",IF(NOT(ISNUMBER(A1722)),"بدون تاريخ","")))</f>
        <v/>
      </c>
    </row>
    <row r="1723">
      <c r="A1723" s="13" t="n"/>
      <c r="B1723" s="5" t="n"/>
      <c r="C1723" s="17" t="n"/>
      <c r="D1723" s="5" t="n"/>
      <c r="E1723" s="5" t="n"/>
      <c r="F1723" s="6">
        <f>IF(B1723&amp;""="","",IFERROR(INDEX('الحجوزات'!$C$6:$C$1005,MATCH(B1723&amp;"",'الحجوزات'!$A$6:$A$1005,0))&amp;"",""))</f>
        <v/>
      </c>
      <c r="G1723" s="6">
        <f>IF(B1723&amp;""="","",IF(ISNA(MATCH(B1723&amp;"",'الحجوزات'!$A$6:$A$1005,0)),"رقم غير موجود",IF(NOT(ISNUMBER(A1723)),"بدون تاريخ","")))</f>
        <v/>
      </c>
    </row>
    <row r="1724">
      <c r="A1724" s="13" t="n"/>
      <c r="B1724" s="5" t="n"/>
      <c r="C1724" s="17" t="n"/>
      <c r="D1724" s="5" t="n"/>
      <c r="E1724" s="5" t="n"/>
      <c r="F1724" s="6">
        <f>IF(B1724&amp;""="","",IFERROR(INDEX('الحجوزات'!$C$6:$C$1005,MATCH(B1724&amp;"",'الحجوزات'!$A$6:$A$1005,0))&amp;"",""))</f>
        <v/>
      </c>
      <c r="G1724" s="6">
        <f>IF(B1724&amp;""="","",IF(ISNA(MATCH(B1724&amp;"",'الحجوزات'!$A$6:$A$1005,0)),"رقم غير موجود",IF(NOT(ISNUMBER(A1724)),"بدون تاريخ","")))</f>
        <v/>
      </c>
    </row>
    <row r="1725">
      <c r="A1725" s="13" t="n"/>
      <c r="B1725" s="5" t="n"/>
      <c r="C1725" s="17" t="n"/>
      <c r="D1725" s="5" t="n"/>
      <c r="E1725" s="5" t="n"/>
      <c r="F1725" s="6">
        <f>IF(B1725&amp;""="","",IFERROR(INDEX('الحجوزات'!$C$6:$C$1005,MATCH(B1725&amp;"",'الحجوزات'!$A$6:$A$1005,0))&amp;"",""))</f>
        <v/>
      </c>
      <c r="G1725" s="6">
        <f>IF(B1725&amp;""="","",IF(ISNA(MATCH(B1725&amp;"",'الحجوزات'!$A$6:$A$1005,0)),"رقم غير موجود",IF(NOT(ISNUMBER(A1725)),"بدون تاريخ","")))</f>
        <v/>
      </c>
    </row>
    <row r="1726">
      <c r="A1726" s="13" t="n"/>
      <c r="B1726" s="5" t="n"/>
      <c r="C1726" s="17" t="n"/>
      <c r="D1726" s="5" t="n"/>
      <c r="E1726" s="5" t="n"/>
      <c r="F1726" s="6">
        <f>IF(B1726&amp;""="","",IFERROR(INDEX('الحجوزات'!$C$6:$C$1005,MATCH(B1726&amp;"",'الحجوزات'!$A$6:$A$1005,0))&amp;"",""))</f>
        <v/>
      </c>
      <c r="G1726" s="6">
        <f>IF(B1726&amp;""="","",IF(ISNA(MATCH(B1726&amp;"",'الحجوزات'!$A$6:$A$1005,0)),"رقم غير موجود",IF(NOT(ISNUMBER(A1726)),"بدون تاريخ","")))</f>
        <v/>
      </c>
    </row>
    <row r="1727">
      <c r="A1727" s="13" t="n"/>
      <c r="B1727" s="5" t="n"/>
      <c r="C1727" s="17" t="n"/>
      <c r="D1727" s="5" t="n"/>
      <c r="E1727" s="5" t="n"/>
      <c r="F1727" s="6">
        <f>IF(B1727&amp;""="","",IFERROR(INDEX('الحجوزات'!$C$6:$C$1005,MATCH(B1727&amp;"",'الحجوزات'!$A$6:$A$1005,0))&amp;"",""))</f>
        <v/>
      </c>
      <c r="G1727" s="6">
        <f>IF(B1727&amp;""="","",IF(ISNA(MATCH(B1727&amp;"",'الحجوزات'!$A$6:$A$1005,0)),"رقم غير موجود",IF(NOT(ISNUMBER(A1727)),"بدون تاريخ","")))</f>
        <v/>
      </c>
    </row>
    <row r="1728">
      <c r="A1728" s="13" t="n"/>
      <c r="B1728" s="5" t="n"/>
      <c r="C1728" s="17" t="n"/>
      <c r="D1728" s="5" t="n"/>
      <c r="E1728" s="5" t="n"/>
      <c r="F1728" s="6">
        <f>IF(B1728&amp;""="","",IFERROR(INDEX('الحجوزات'!$C$6:$C$1005,MATCH(B1728&amp;"",'الحجوزات'!$A$6:$A$1005,0))&amp;"",""))</f>
        <v/>
      </c>
      <c r="G1728" s="6">
        <f>IF(B1728&amp;""="","",IF(ISNA(MATCH(B1728&amp;"",'الحجوزات'!$A$6:$A$1005,0)),"رقم غير موجود",IF(NOT(ISNUMBER(A1728)),"بدون تاريخ","")))</f>
        <v/>
      </c>
    </row>
    <row r="1729">
      <c r="A1729" s="13" t="n"/>
      <c r="B1729" s="5" t="n"/>
      <c r="C1729" s="17" t="n"/>
      <c r="D1729" s="5" t="n"/>
      <c r="E1729" s="5" t="n"/>
      <c r="F1729" s="6">
        <f>IF(B1729&amp;""="","",IFERROR(INDEX('الحجوزات'!$C$6:$C$1005,MATCH(B1729&amp;"",'الحجوزات'!$A$6:$A$1005,0))&amp;"",""))</f>
        <v/>
      </c>
      <c r="G1729" s="6">
        <f>IF(B1729&amp;""="","",IF(ISNA(MATCH(B1729&amp;"",'الحجوزات'!$A$6:$A$1005,0)),"رقم غير موجود",IF(NOT(ISNUMBER(A1729)),"بدون تاريخ","")))</f>
        <v/>
      </c>
    </row>
    <row r="1730">
      <c r="A1730" s="13" t="n"/>
      <c r="B1730" s="5" t="n"/>
      <c r="C1730" s="17" t="n"/>
      <c r="D1730" s="5" t="n"/>
      <c r="E1730" s="5" t="n"/>
      <c r="F1730" s="6">
        <f>IF(B1730&amp;""="","",IFERROR(INDEX('الحجوزات'!$C$6:$C$1005,MATCH(B1730&amp;"",'الحجوزات'!$A$6:$A$1005,0))&amp;"",""))</f>
        <v/>
      </c>
      <c r="G1730" s="6">
        <f>IF(B1730&amp;""="","",IF(ISNA(MATCH(B1730&amp;"",'الحجوزات'!$A$6:$A$1005,0)),"رقم غير موجود",IF(NOT(ISNUMBER(A1730)),"بدون تاريخ","")))</f>
        <v/>
      </c>
    </row>
    <row r="1731">
      <c r="A1731" s="13" t="n"/>
      <c r="B1731" s="5" t="n"/>
      <c r="C1731" s="17" t="n"/>
      <c r="D1731" s="5" t="n"/>
      <c r="E1731" s="5" t="n"/>
      <c r="F1731" s="6">
        <f>IF(B1731&amp;""="","",IFERROR(INDEX('الحجوزات'!$C$6:$C$1005,MATCH(B1731&amp;"",'الحجوزات'!$A$6:$A$1005,0))&amp;"",""))</f>
        <v/>
      </c>
      <c r="G1731" s="6">
        <f>IF(B1731&amp;""="","",IF(ISNA(MATCH(B1731&amp;"",'الحجوزات'!$A$6:$A$1005,0)),"رقم غير موجود",IF(NOT(ISNUMBER(A1731)),"بدون تاريخ","")))</f>
        <v/>
      </c>
    </row>
    <row r="1732">
      <c r="A1732" s="13" t="n"/>
      <c r="B1732" s="5" t="n"/>
      <c r="C1732" s="17" t="n"/>
      <c r="D1732" s="5" t="n"/>
      <c r="E1732" s="5" t="n"/>
      <c r="F1732" s="6">
        <f>IF(B1732&amp;""="","",IFERROR(INDEX('الحجوزات'!$C$6:$C$1005,MATCH(B1732&amp;"",'الحجوزات'!$A$6:$A$1005,0))&amp;"",""))</f>
        <v/>
      </c>
      <c r="G1732" s="6">
        <f>IF(B1732&amp;""="","",IF(ISNA(MATCH(B1732&amp;"",'الحجوزات'!$A$6:$A$1005,0)),"رقم غير موجود",IF(NOT(ISNUMBER(A1732)),"بدون تاريخ","")))</f>
        <v/>
      </c>
    </row>
    <row r="1733">
      <c r="A1733" s="13" t="n"/>
      <c r="B1733" s="5" t="n"/>
      <c r="C1733" s="17" t="n"/>
      <c r="D1733" s="5" t="n"/>
      <c r="E1733" s="5" t="n"/>
      <c r="F1733" s="6">
        <f>IF(B1733&amp;""="","",IFERROR(INDEX('الحجوزات'!$C$6:$C$1005,MATCH(B1733&amp;"",'الحجوزات'!$A$6:$A$1005,0))&amp;"",""))</f>
        <v/>
      </c>
      <c r="G1733" s="6">
        <f>IF(B1733&amp;""="","",IF(ISNA(MATCH(B1733&amp;"",'الحجوزات'!$A$6:$A$1005,0)),"رقم غير موجود",IF(NOT(ISNUMBER(A1733)),"بدون تاريخ","")))</f>
        <v/>
      </c>
    </row>
    <row r="1734">
      <c r="A1734" s="13" t="n"/>
      <c r="B1734" s="5" t="n"/>
      <c r="C1734" s="17" t="n"/>
      <c r="D1734" s="5" t="n"/>
      <c r="E1734" s="5" t="n"/>
      <c r="F1734" s="6">
        <f>IF(B1734&amp;""="","",IFERROR(INDEX('الحجوزات'!$C$6:$C$1005,MATCH(B1734&amp;"",'الحجوزات'!$A$6:$A$1005,0))&amp;"",""))</f>
        <v/>
      </c>
      <c r="G1734" s="6">
        <f>IF(B1734&amp;""="","",IF(ISNA(MATCH(B1734&amp;"",'الحجوزات'!$A$6:$A$1005,0)),"رقم غير موجود",IF(NOT(ISNUMBER(A1734)),"بدون تاريخ","")))</f>
        <v/>
      </c>
    </row>
    <row r="1735">
      <c r="A1735" s="13" t="n"/>
      <c r="B1735" s="5" t="n"/>
      <c r="C1735" s="17" t="n"/>
      <c r="D1735" s="5" t="n"/>
      <c r="E1735" s="5" t="n"/>
      <c r="F1735" s="6">
        <f>IF(B1735&amp;""="","",IFERROR(INDEX('الحجوزات'!$C$6:$C$1005,MATCH(B1735&amp;"",'الحجوزات'!$A$6:$A$1005,0))&amp;"",""))</f>
        <v/>
      </c>
      <c r="G1735" s="6">
        <f>IF(B1735&amp;""="","",IF(ISNA(MATCH(B1735&amp;"",'الحجوزات'!$A$6:$A$1005,0)),"رقم غير موجود",IF(NOT(ISNUMBER(A1735)),"بدون تاريخ","")))</f>
        <v/>
      </c>
    </row>
    <row r="1736">
      <c r="A1736" s="13" t="n"/>
      <c r="B1736" s="5" t="n"/>
      <c r="C1736" s="17" t="n"/>
      <c r="D1736" s="5" t="n"/>
      <c r="E1736" s="5" t="n"/>
      <c r="F1736" s="6">
        <f>IF(B1736&amp;""="","",IFERROR(INDEX('الحجوزات'!$C$6:$C$1005,MATCH(B1736&amp;"",'الحجوزات'!$A$6:$A$1005,0))&amp;"",""))</f>
        <v/>
      </c>
      <c r="G1736" s="6">
        <f>IF(B1736&amp;""="","",IF(ISNA(MATCH(B1736&amp;"",'الحجوزات'!$A$6:$A$1005,0)),"رقم غير موجود",IF(NOT(ISNUMBER(A1736)),"بدون تاريخ","")))</f>
        <v/>
      </c>
    </row>
    <row r="1737">
      <c r="A1737" s="13" t="n"/>
      <c r="B1737" s="5" t="n"/>
      <c r="C1737" s="17" t="n"/>
      <c r="D1737" s="5" t="n"/>
      <c r="E1737" s="5" t="n"/>
      <c r="F1737" s="6">
        <f>IF(B1737&amp;""="","",IFERROR(INDEX('الحجوزات'!$C$6:$C$1005,MATCH(B1737&amp;"",'الحجوزات'!$A$6:$A$1005,0))&amp;"",""))</f>
        <v/>
      </c>
      <c r="G1737" s="6">
        <f>IF(B1737&amp;""="","",IF(ISNA(MATCH(B1737&amp;"",'الحجوزات'!$A$6:$A$1005,0)),"رقم غير موجود",IF(NOT(ISNUMBER(A1737)),"بدون تاريخ","")))</f>
        <v/>
      </c>
    </row>
    <row r="1738">
      <c r="A1738" s="13" t="n"/>
      <c r="B1738" s="5" t="n"/>
      <c r="C1738" s="17" t="n"/>
      <c r="D1738" s="5" t="n"/>
      <c r="E1738" s="5" t="n"/>
      <c r="F1738" s="6">
        <f>IF(B1738&amp;""="","",IFERROR(INDEX('الحجوزات'!$C$6:$C$1005,MATCH(B1738&amp;"",'الحجوزات'!$A$6:$A$1005,0))&amp;"",""))</f>
        <v/>
      </c>
      <c r="G1738" s="6">
        <f>IF(B1738&amp;""="","",IF(ISNA(MATCH(B1738&amp;"",'الحجوزات'!$A$6:$A$1005,0)),"رقم غير موجود",IF(NOT(ISNUMBER(A1738)),"بدون تاريخ","")))</f>
        <v/>
      </c>
    </row>
    <row r="1739">
      <c r="A1739" s="13" t="n"/>
      <c r="B1739" s="5" t="n"/>
      <c r="C1739" s="17" t="n"/>
      <c r="D1739" s="5" t="n"/>
      <c r="E1739" s="5" t="n"/>
      <c r="F1739" s="6">
        <f>IF(B1739&amp;""="","",IFERROR(INDEX('الحجوزات'!$C$6:$C$1005,MATCH(B1739&amp;"",'الحجوزات'!$A$6:$A$1005,0))&amp;"",""))</f>
        <v/>
      </c>
      <c r="G1739" s="6">
        <f>IF(B1739&amp;""="","",IF(ISNA(MATCH(B1739&amp;"",'الحجوزات'!$A$6:$A$1005,0)),"رقم غير موجود",IF(NOT(ISNUMBER(A1739)),"بدون تاريخ","")))</f>
        <v/>
      </c>
    </row>
    <row r="1740">
      <c r="A1740" s="13" t="n"/>
      <c r="B1740" s="5" t="n"/>
      <c r="C1740" s="17" t="n"/>
      <c r="D1740" s="5" t="n"/>
      <c r="E1740" s="5" t="n"/>
      <c r="F1740" s="6">
        <f>IF(B1740&amp;""="","",IFERROR(INDEX('الحجوزات'!$C$6:$C$1005,MATCH(B1740&amp;"",'الحجوزات'!$A$6:$A$1005,0))&amp;"",""))</f>
        <v/>
      </c>
      <c r="G1740" s="6">
        <f>IF(B1740&amp;""="","",IF(ISNA(MATCH(B1740&amp;"",'الحجوزات'!$A$6:$A$1005,0)),"رقم غير موجود",IF(NOT(ISNUMBER(A1740)),"بدون تاريخ","")))</f>
        <v/>
      </c>
    </row>
    <row r="1741">
      <c r="A1741" s="13" t="n"/>
      <c r="B1741" s="5" t="n"/>
      <c r="C1741" s="17" t="n"/>
      <c r="D1741" s="5" t="n"/>
      <c r="E1741" s="5" t="n"/>
      <c r="F1741" s="6">
        <f>IF(B1741&amp;""="","",IFERROR(INDEX('الحجوزات'!$C$6:$C$1005,MATCH(B1741&amp;"",'الحجوزات'!$A$6:$A$1005,0))&amp;"",""))</f>
        <v/>
      </c>
      <c r="G1741" s="6">
        <f>IF(B1741&amp;""="","",IF(ISNA(MATCH(B1741&amp;"",'الحجوزات'!$A$6:$A$1005,0)),"رقم غير موجود",IF(NOT(ISNUMBER(A1741)),"بدون تاريخ","")))</f>
        <v/>
      </c>
    </row>
    <row r="1742">
      <c r="A1742" s="13" t="n"/>
      <c r="B1742" s="5" t="n"/>
      <c r="C1742" s="17" t="n"/>
      <c r="D1742" s="5" t="n"/>
      <c r="E1742" s="5" t="n"/>
      <c r="F1742" s="6">
        <f>IF(B1742&amp;""="","",IFERROR(INDEX('الحجوزات'!$C$6:$C$1005,MATCH(B1742&amp;"",'الحجوزات'!$A$6:$A$1005,0))&amp;"",""))</f>
        <v/>
      </c>
      <c r="G1742" s="6">
        <f>IF(B1742&amp;""="","",IF(ISNA(MATCH(B1742&amp;"",'الحجوزات'!$A$6:$A$1005,0)),"رقم غير موجود",IF(NOT(ISNUMBER(A1742)),"بدون تاريخ","")))</f>
        <v/>
      </c>
    </row>
    <row r="1743">
      <c r="A1743" s="13" t="n"/>
      <c r="B1743" s="5" t="n"/>
      <c r="C1743" s="17" t="n"/>
      <c r="D1743" s="5" t="n"/>
      <c r="E1743" s="5" t="n"/>
      <c r="F1743" s="6">
        <f>IF(B1743&amp;""="","",IFERROR(INDEX('الحجوزات'!$C$6:$C$1005,MATCH(B1743&amp;"",'الحجوزات'!$A$6:$A$1005,0))&amp;"",""))</f>
        <v/>
      </c>
      <c r="G1743" s="6">
        <f>IF(B1743&amp;""="","",IF(ISNA(MATCH(B1743&amp;"",'الحجوزات'!$A$6:$A$1005,0)),"رقم غير موجود",IF(NOT(ISNUMBER(A1743)),"بدون تاريخ","")))</f>
        <v/>
      </c>
    </row>
    <row r="1744">
      <c r="A1744" s="13" t="n"/>
      <c r="B1744" s="5" t="n"/>
      <c r="C1744" s="17" t="n"/>
      <c r="D1744" s="5" t="n"/>
      <c r="E1744" s="5" t="n"/>
      <c r="F1744" s="6">
        <f>IF(B1744&amp;""="","",IFERROR(INDEX('الحجوزات'!$C$6:$C$1005,MATCH(B1744&amp;"",'الحجوزات'!$A$6:$A$1005,0))&amp;"",""))</f>
        <v/>
      </c>
      <c r="G1744" s="6">
        <f>IF(B1744&amp;""="","",IF(ISNA(MATCH(B1744&amp;"",'الحجوزات'!$A$6:$A$1005,0)),"رقم غير موجود",IF(NOT(ISNUMBER(A1744)),"بدون تاريخ","")))</f>
        <v/>
      </c>
    </row>
    <row r="1745">
      <c r="A1745" s="13" t="n"/>
      <c r="B1745" s="5" t="n"/>
      <c r="C1745" s="17" t="n"/>
      <c r="D1745" s="5" t="n"/>
      <c r="E1745" s="5" t="n"/>
      <c r="F1745" s="6">
        <f>IF(B1745&amp;""="","",IFERROR(INDEX('الحجوزات'!$C$6:$C$1005,MATCH(B1745&amp;"",'الحجوزات'!$A$6:$A$1005,0))&amp;"",""))</f>
        <v/>
      </c>
      <c r="G1745" s="6">
        <f>IF(B1745&amp;""="","",IF(ISNA(MATCH(B1745&amp;"",'الحجوزات'!$A$6:$A$1005,0)),"رقم غير موجود",IF(NOT(ISNUMBER(A1745)),"بدون تاريخ","")))</f>
        <v/>
      </c>
    </row>
    <row r="1746">
      <c r="A1746" s="13" t="n"/>
      <c r="B1746" s="5" t="n"/>
      <c r="C1746" s="17" t="n"/>
      <c r="D1746" s="5" t="n"/>
      <c r="E1746" s="5" t="n"/>
      <c r="F1746" s="6">
        <f>IF(B1746&amp;""="","",IFERROR(INDEX('الحجوزات'!$C$6:$C$1005,MATCH(B1746&amp;"",'الحجوزات'!$A$6:$A$1005,0))&amp;"",""))</f>
        <v/>
      </c>
      <c r="G1746" s="6">
        <f>IF(B1746&amp;""="","",IF(ISNA(MATCH(B1746&amp;"",'الحجوزات'!$A$6:$A$1005,0)),"رقم غير موجود",IF(NOT(ISNUMBER(A1746)),"بدون تاريخ","")))</f>
        <v/>
      </c>
    </row>
    <row r="1747">
      <c r="A1747" s="13" t="n"/>
      <c r="B1747" s="5" t="n"/>
      <c r="C1747" s="17" t="n"/>
      <c r="D1747" s="5" t="n"/>
      <c r="E1747" s="5" t="n"/>
      <c r="F1747" s="6">
        <f>IF(B1747&amp;""="","",IFERROR(INDEX('الحجوزات'!$C$6:$C$1005,MATCH(B1747&amp;"",'الحجوزات'!$A$6:$A$1005,0))&amp;"",""))</f>
        <v/>
      </c>
      <c r="G1747" s="6">
        <f>IF(B1747&amp;""="","",IF(ISNA(MATCH(B1747&amp;"",'الحجوزات'!$A$6:$A$1005,0)),"رقم غير موجود",IF(NOT(ISNUMBER(A1747)),"بدون تاريخ","")))</f>
        <v/>
      </c>
    </row>
    <row r="1748">
      <c r="A1748" s="13" t="n"/>
      <c r="B1748" s="5" t="n"/>
      <c r="C1748" s="17" t="n"/>
      <c r="D1748" s="5" t="n"/>
      <c r="E1748" s="5" t="n"/>
      <c r="F1748" s="6">
        <f>IF(B1748&amp;""="","",IFERROR(INDEX('الحجوزات'!$C$6:$C$1005,MATCH(B1748&amp;"",'الحجوزات'!$A$6:$A$1005,0))&amp;"",""))</f>
        <v/>
      </c>
      <c r="G1748" s="6">
        <f>IF(B1748&amp;""="","",IF(ISNA(MATCH(B1748&amp;"",'الحجوزات'!$A$6:$A$1005,0)),"رقم غير موجود",IF(NOT(ISNUMBER(A1748)),"بدون تاريخ","")))</f>
        <v/>
      </c>
    </row>
    <row r="1749">
      <c r="A1749" s="13" t="n"/>
      <c r="B1749" s="5" t="n"/>
      <c r="C1749" s="17" t="n"/>
      <c r="D1749" s="5" t="n"/>
      <c r="E1749" s="5" t="n"/>
      <c r="F1749" s="6">
        <f>IF(B1749&amp;""="","",IFERROR(INDEX('الحجوزات'!$C$6:$C$1005,MATCH(B1749&amp;"",'الحجوزات'!$A$6:$A$1005,0))&amp;"",""))</f>
        <v/>
      </c>
      <c r="G1749" s="6">
        <f>IF(B1749&amp;""="","",IF(ISNA(MATCH(B1749&amp;"",'الحجوزات'!$A$6:$A$1005,0)),"رقم غير موجود",IF(NOT(ISNUMBER(A1749)),"بدون تاريخ","")))</f>
        <v/>
      </c>
    </row>
    <row r="1750">
      <c r="A1750" s="13" t="n"/>
      <c r="B1750" s="5" t="n"/>
      <c r="C1750" s="17" t="n"/>
      <c r="D1750" s="5" t="n"/>
      <c r="E1750" s="5" t="n"/>
      <c r="F1750" s="6">
        <f>IF(B1750&amp;""="","",IFERROR(INDEX('الحجوزات'!$C$6:$C$1005,MATCH(B1750&amp;"",'الحجوزات'!$A$6:$A$1005,0))&amp;"",""))</f>
        <v/>
      </c>
      <c r="G1750" s="6">
        <f>IF(B1750&amp;""="","",IF(ISNA(MATCH(B1750&amp;"",'الحجوزات'!$A$6:$A$1005,0)),"رقم غير موجود",IF(NOT(ISNUMBER(A1750)),"بدون تاريخ","")))</f>
        <v/>
      </c>
    </row>
    <row r="1751">
      <c r="A1751" s="13" t="n"/>
      <c r="B1751" s="5" t="n"/>
      <c r="C1751" s="17" t="n"/>
      <c r="D1751" s="5" t="n"/>
      <c r="E1751" s="5" t="n"/>
      <c r="F1751" s="6">
        <f>IF(B1751&amp;""="","",IFERROR(INDEX('الحجوزات'!$C$6:$C$1005,MATCH(B1751&amp;"",'الحجوزات'!$A$6:$A$1005,0))&amp;"",""))</f>
        <v/>
      </c>
      <c r="G1751" s="6">
        <f>IF(B1751&amp;""="","",IF(ISNA(MATCH(B1751&amp;"",'الحجوزات'!$A$6:$A$1005,0)),"رقم غير موجود",IF(NOT(ISNUMBER(A1751)),"بدون تاريخ","")))</f>
        <v/>
      </c>
    </row>
    <row r="1752">
      <c r="A1752" s="13" t="n"/>
      <c r="B1752" s="5" t="n"/>
      <c r="C1752" s="17" t="n"/>
      <c r="D1752" s="5" t="n"/>
      <c r="E1752" s="5" t="n"/>
      <c r="F1752" s="6">
        <f>IF(B1752&amp;""="","",IFERROR(INDEX('الحجوزات'!$C$6:$C$1005,MATCH(B1752&amp;"",'الحجوزات'!$A$6:$A$1005,0))&amp;"",""))</f>
        <v/>
      </c>
      <c r="G1752" s="6">
        <f>IF(B1752&amp;""="","",IF(ISNA(MATCH(B1752&amp;"",'الحجوزات'!$A$6:$A$1005,0)),"رقم غير موجود",IF(NOT(ISNUMBER(A1752)),"بدون تاريخ","")))</f>
        <v/>
      </c>
    </row>
    <row r="1753">
      <c r="A1753" s="13" t="n"/>
      <c r="B1753" s="5" t="n"/>
      <c r="C1753" s="17" t="n"/>
      <c r="D1753" s="5" t="n"/>
      <c r="E1753" s="5" t="n"/>
      <c r="F1753" s="6">
        <f>IF(B1753&amp;""="","",IFERROR(INDEX('الحجوزات'!$C$6:$C$1005,MATCH(B1753&amp;"",'الحجوزات'!$A$6:$A$1005,0))&amp;"",""))</f>
        <v/>
      </c>
      <c r="G1753" s="6">
        <f>IF(B1753&amp;""="","",IF(ISNA(MATCH(B1753&amp;"",'الحجوزات'!$A$6:$A$1005,0)),"رقم غير موجود",IF(NOT(ISNUMBER(A1753)),"بدون تاريخ","")))</f>
        <v/>
      </c>
    </row>
    <row r="1754">
      <c r="A1754" s="13" t="n"/>
      <c r="B1754" s="5" t="n"/>
      <c r="C1754" s="17" t="n"/>
      <c r="D1754" s="5" t="n"/>
      <c r="E1754" s="5" t="n"/>
      <c r="F1754" s="6">
        <f>IF(B1754&amp;""="","",IFERROR(INDEX('الحجوزات'!$C$6:$C$1005,MATCH(B1754&amp;"",'الحجوزات'!$A$6:$A$1005,0))&amp;"",""))</f>
        <v/>
      </c>
      <c r="G1754" s="6">
        <f>IF(B1754&amp;""="","",IF(ISNA(MATCH(B1754&amp;"",'الحجوزات'!$A$6:$A$1005,0)),"رقم غير موجود",IF(NOT(ISNUMBER(A1754)),"بدون تاريخ","")))</f>
        <v/>
      </c>
    </row>
    <row r="1755">
      <c r="A1755" s="13" t="n"/>
      <c r="B1755" s="5" t="n"/>
      <c r="C1755" s="17" t="n"/>
      <c r="D1755" s="5" t="n"/>
      <c r="E1755" s="5" t="n"/>
      <c r="F1755" s="6">
        <f>IF(B1755&amp;""="","",IFERROR(INDEX('الحجوزات'!$C$6:$C$1005,MATCH(B1755&amp;"",'الحجوزات'!$A$6:$A$1005,0))&amp;"",""))</f>
        <v/>
      </c>
      <c r="G1755" s="6">
        <f>IF(B1755&amp;""="","",IF(ISNA(MATCH(B1755&amp;"",'الحجوزات'!$A$6:$A$1005,0)),"رقم غير موجود",IF(NOT(ISNUMBER(A1755)),"بدون تاريخ","")))</f>
        <v/>
      </c>
    </row>
    <row r="1756">
      <c r="A1756" s="13" t="n"/>
      <c r="B1756" s="5" t="n"/>
      <c r="C1756" s="17" t="n"/>
      <c r="D1756" s="5" t="n"/>
      <c r="E1756" s="5" t="n"/>
      <c r="F1756" s="6">
        <f>IF(B1756&amp;""="","",IFERROR(INDEX('الحجوزات'!$C$6:$C$1005,MATCH(B1756&amp;"",'الحجوزات'!$A$6:$A$1005,0))&amp;"",""))</f>
        <v/>
      </c>
      <c r="G1756" s="6">
        <f>IF(B1756&amp;""="","",IF(ISNA(MATCH(B1756&amp;"",'الحجوزات'!$A$6:$A$1005,0)),"رقم غير موجود",IF(NOT(ISNUMBER(A1756)),"بدون تاريخ","")))</f>
        <v/>
      </c>
    </row>
    <row r="1757">
      <c r="A1757" s="13" t="n"/>
      <c r="B1757" s="5" t="n"/>
      <c r="C1757" s="17" t="n"/>
      <c r="D1757" s="5" t="n"/>
      <c r="E1757" s="5" t="n"/>
      <c r="F1757" s="6">
        <f>IF(B1757&amp;""="","",IFERROR(INDEX('الحجوزات'!$C$6:$C$1005,MATCH(B1757&amp;"",'الحجوزات'!$A$6:$A$1005,0))&amp;"",""))</f>
        <v/>
      </c>
      <c r="G1757" s="6">
        <f>IF(B1757&amp;""="","",IF(ISNA(MATCH(B1757&amp;"",'الحجوزات'!$A$6:$A$1005,0)),"رقم غير موجود",IF(NOT(ISNUMBER(A1757)),"بدون تاريخ","")))</f>
        <v/>
      </c>
    </row>
    <row r="1758">
      <c r="A1758" s="13" t="n"/>
      <c r="B1758" s="5" t="n"/>
      <c r="C1758" s="17" t="n"/>
      <c r="D1758" s="5" t="n"/>
      <c r="E1758" s="5" t="n"/>
      <c r="F1758" s="6">
        <f>IF(B1758&amp;""="","",IFERROR(INDEX('الحجوزات'!$C$6:$C$1005,MATCH(B1758&amp;"",'الحجوزات'!$A$6:$A$1005,0))&amp;"",""))</f>
        <v/>
      </c>
      <c r="G1758" s="6">
        <f>IF(B1758&amp;""="","",IF(ISNA(MATCH(B1758&amp;"",'الحجوزات'!$A$6:$A$1005,0)),"رقم غير موجود",IF(NOT(ISNUMBER(A1758)),"بدون تاريخ","")))</f>
        <v/>
      </c>
    </row>
    <row r="1759">
      <c r="A1759" s="13" t="n"/>
      <c r="B1759" s="5" t="n"/>
      <c r="C1759" s="17" t="n"/>
      <c r="D1759" s="5" t="n"/>
      <c r="E1759" s="5" t="n"/>
      <c r="F1759" s="6">
        <f>IF(B1759&amp;""="","",IFERROR(INDEX('الحجوزات'!$C$6:$C$1005,MATCH(B1759&amp;"",'الحجوزات'!$A$6:$A$1005,0))&amp;"",""))</f>
        <v/>
      </c>
      <c r="G1759" s="6">
        <f>IF(B1759&amp;""="","",IF(ISNA(MATCH(B1759&amp;"",'الحجوزات'!$A$6:$A$1005,0)),"رقم غير موجود",IF(NOT(ISNUMBER(A1759)),"بدون تاريخ","")))</f>
        <v/>
      </c>
    </row>
    <row r="1760">
      <c r="A1760" s="13" t="n"/>
      <c r="B1760" s="5" t="n"/>
      <c r="C1760" s="17" t="n"/>
      <c r="D1760" s="5" t="n"/>
      <c r="E1760" s="5" t="n"/>
      <c r="F1760" s="6">
        <f>IF(B1760&amp;""="","",IFERROR(INDEX('الحجوزات'!$C$6:$C$1005,MATCH(B1760&amp;"",'الحجوزات'!$A$6:$A$1005,0))&amp;"",""))</f>
        <v/>
      </c>
      <c r="G1760" s="6">
        <f>IF(B1760&amp;""="","",IF(ISNA(MATCH(B1760&amp;"",'الحجوزات'!$A$6:$A$1005,0)),"رقم غير موجود",IF(NOT(ISNUMBER(A1760)),"بدون تاريخ","")))</f>
        <v/>
      </c>
    </row>
    <row r="1761">
      <c r="A1761" s="13" t="n"/>
      <c r="B1761" s="5" t="n"/>
      <c r="C1761" s="17" t="n"/>
      <c r="D1761" s="5" t="n"/>
      <c r="E1761" s="5" t="n"/>
      <c r="F1761" s="6">
        <f>IF(B1761&amp;""="","",IFERROR(INDEX('الحجوزات'!$C$6:$C$1005,MATCH(B1761&amp;"",'الحجوزات'!$A$6:$A$1005,0))&amp;"",""))</f>
        <v/>
      </c>
      <c r="G1761" s="6">
        <f>IF(B1761&amp;""="","",IF(ISNA(MATCH(B1761&amp;"",'الحجوزات'!$A$6:$A$1005,0)),"رقم غير موجود",IF(NOT(ISNUMBER(A1761)),"بدون تاريخ","")))</f>
        <v/>
      </c>
    </row>
    <row r="1762">
      <c r="A1762" s="13" t="n"/>
      <c r="B1762" s="5" t="n"/>
      <c r="C1762" s="17" t="n"/>
      <c r="D1762" s="5" t="n"/>
      <c r="E1762" s="5" t="n"/>
      <c r="F1762" s="6">
        <f>IF(B1762&amp;""="","",IFERROR(INDEX('الحجوزات'!$C$6:$C$1005,MATCH(B1762&amp;"",'الحجوزات'!$A$6:$A$1005,0))&amp;"",""))</f>
        <v/>
      </c>
      <c r="G1762" s="6">
        <f>IF(B1762&amp;""="","",IF(ISNA(MATCH(B1762&amp;"",'الحجوزات'!$A$6:$A$1005,0)),"رقم غير موجود",IF(NOT(ISNUMBER(A1762)),"بدون تاريخ","")))</f>
        <v/>
      </c>
    </row>
    <row r="1763">
      <c r="A1763" s="13" t="n"/>
      <c r="B1763" s="5" t="n"/>
      <c r="C1763" s="17" t="n"/>
      <c r="D1763" s="5" t="n"/>
      <c r="E1763" s="5" t="n"/>
      <c r="F1763" s="6">
        <f>IF(B1763&amp;""="","",IFERROR(INDEX('الحجوزات'!$C$6:$C$1005,MATCH(B1763&amp;"",'الحجوزات'!$A$6:$A$1005,0))&amp;"",""))</f>
        <v/>
      </c>
      <c r="G1763" s="6">
        <f>IF(B1763&amp;""="","",IF(ISNA(MATCH(B1763&amp;"",'الحجوزات'!$A$6:$A$1005,0)),"رقم غير موجود",IF(NOT(ISNUMBER(A1763)),"بدون تاريخ","")))</f>
        <v/>
      </c>
    </row>
    <row r="1764">
      <c r="A1764" s="13" t="n"/>
      <c r="B1764" s="5" t="n"/>
      <c r="C1764" s="17" t="n"/>
      <c r="D1764" s="5" t="n"/>
      <c r="E1764" s="5" t="n"/>
      <c r="F1764" s="6">
        <f>IF(B1764&amp;""="","",IFERROR(INDEX('الحجوزات'!$C$6:$C$1005,MATCH(B1764&amp;"",'الحجوزات'!$A$6:$A$1005,0))&amp;"",""))</f>
        <v/>
      </c>
      <c r="G1764" s="6">
        <f>IF(B1764&amp;""="","",IF(ISNA(MATCH(B1764&amp;"",'الحجوزات'!$A$6:$A$1005,0)),"رقم غير موجود",IF(NOT(ISNUMBER(A1764)),"بدون تاريخ","")))</f>
        <v/>
      </c>
    </row>
    <row r="1765">
      <c r="A1765" s="13" t="n"/>
      <c r="B1765" s="5" t="n"/>
      <c r="C1765" s="17" t="n"/>
      <c r="D1765" s="5" t="n"/>
      <c r="E1765" s="5" t="n"/>
      <c r="F1765" s="6">
        <f>IF(B1765&amp;""="","",IFERROR(INDEX('الحجوزات'!$C$6:$C$1005,MATCH(B1765&amp;"",'الحجوزات'!$A$6:$A$1005,0))&amp;"",""))</f>
        <v/>
      </c>
      <c r="G1765" s="6">
        <f>IF(B1765&amp;""="","",IF(ISNA(MATCH(B1765&amp;"",'الحجوزات'!$A$6:$A$1005,0)),"رقم غير موجود",IF(NOT(ISNUMBER(A1765)),"بدون تاريخ","")))</f>
        <v/>
      </c>
    </row>
    <row r="1766">
      <c r="A1766" s="13" t="n"/>
      <c r="B1766" s="5" t="n"/>
      <c r="C1766" s="17" t="n"/>
      <c r="D1766" s="5" t="n"/>
      <c r="E1766" s="5" t="n"/>
      <c r="F1766" s="6">
        <f>IF(B1766&amp;""="","",IFERROR(INDEX('الحجوزات'!$C$6:$C$1005,MATCH(B1766&amp;"",'الحجوزات'!$A$6:$A$1005,0))&amp;"",""))</f>
        <v/>
      </c>
      <c r="G1766" s="6">
        <f>IF(B1766&amp;""="","",IF(ISNA(MATCH(B1766&amp;"",'الحجوزات'!$A$6:$A$1005,0)),"رقم غير موجود",IF(NOT(ISNUMBER(A1766)),"بدون تاريخ","")))</f>
        <v/>
      </c>
    </row>
    <row r="1767">
      <c r="A1767" s="13" t="n"/>
      <c r="B1767" s="5" t="n"/>
      <c r="C1767" s="17" t="n"/>
      <c r="D1767" s="5" t="n"/>
      <c r="E1767" s="5" t="n"/>
      <c r="F1767" s="6">
        <f>IF(B1767&amp;""="","",IFERROR(INDEX('الحجوزات'!$C$6:$C$1005,MATCH(B1767&amp;"",'الحجوزات'!$A$6:$A$1005,0))&amp;"",""))</f>
        <v/>
      </c>
      <c r="G1767" s="6">
        <f>IF(B1767&amp;""="","",IF(ISNA(MATCH(B1767&amp;"",'الحجوزات'!$A$6:$A$1005,0)),"رقم غير موجود",IF(NOT(ISNUMBER(A1767)),"بدون تاريخ","")))</f>
        <v/>
      </c>
    </row>
    <row r="1768">
      <c r="A1768" s="13" t="n"/>
      <c r="B1768" s="5" t="n"/>
      <c r="C1768" s="17" t="n"/>
      <c r="D1768" s="5" t="n"/>
      <c r="E1768" s="5" t="n"/>
      <c r="F1768" s="6">
        <f>IF(B1768&amp;""="","",IFERROR(INDEX('الحجوزات'!$C$6:$C$1005,MATCH(B1768&amp;"",'الحجوزات'!$A$6:$A$1005,0))&amp;"",""))</f>
        <v/>
      </c>
      <c r="G1768" s="6">
        <f>IF(B1768&amp;""="","",IF(ISNA(MATCH(B1768&amp;"",'الحجوزات'!$A$6:$A$1005,0)),"رقم غير موجود",IF(NOT(ISNUMBER(A1768)),"بدون تاريخ","")))</f>
        <v/>
      </c>
    </row>
    <row r="1769">
      <c r="A1769" s="13" t="n"/>
      <c r="B1769" s="5" t="n"/>
      <c r="C1769" s="17" t="n"/>
      <c r="D1769" s="5" t="n"/>
      <c r="E1769" s="5" t="n"/>
      <c r="F1769" s="6">
        <f>IF(B1769&amp;""="","",IFERROR(INDEX('الحجوزات'!$C$6:$C$1005,MATCH(B1769&amp;"",'الحجوزات'!$A$6:$A$1005,0))&amp;"",""))</f>
        <v/>
      </c>
      <c r="G1769" s="6">
        <f>IF(B1769&amp;""="","",IF(ISNA(MATCH(B1769&amp;"",'الحجوزات'!$A$6:$A$1005,0)),"رقم غير موجود",IF(NOT(ISNUMBER(A1769)),"بدون تاريخ","")))</f>
        <v/>
      </c>
    </row>
    <row r="1770">
      <c r="A1770" s="13" t="n"/>
      <c r="B1770" s="5" t="n"/>
      <c r="C1770" s="17" t="n"/>
      <c r="D1770" s="5" t="n"/>
      <c r="E1770" s="5" t="n"/>
      <c r="F1770" s="6">
        <f>IF(B1770&amp;""="","",IFERROR(INDEX('الحجوزات'!$C$6:$C$1005,MATCH(B1770&amp;"",'الحجوزات'!$A$6:$A$1005,0))&amp;"",""))</f>
        <v/>
      </c>
      <c r="G1770" s="6">
        <f>IF(B1770&amp;""="","",IF(ISNA(MATCH(B1770&amp;"",'الحجوزات'!$A$6:$A$1005,0)),"رقم غير موجود",IF(NOT(ISNUMBER(A1770)),"بدون تاريخ","")))</f>
        <v/>
      </c>
    </row>
    <row r="1771">
      <c r="A1771" s="13" t="n"/>
      <c r="B1771" s="5" t="n"/>
      <c r="C1771" s="17" t="n"/>
      <c r="D1771" s="5" t="n"/>
      <c r="E1771" s="5" t="n"/>
      <c r="F1771" s="6">
        <f>IF(B1771&amp;""="","",IFERROR(INDEX('الحجوزات'!$C$6:$C$1005,MATCH(B1771&amp;"",'الحجوزات'!$A$6:$A$1005,0))&amp;"",""))</f>
        <v/>
      </c>
      <c r="G1771" s="6">
        <f>IF(B1771&amp;""="","",IF(ISNA(MATCH(B1771&amp;"",'الحجوزات'!$A$6:$A$1005,0)),"رقم غير موجود",IF(NOT(ISNUMBER(A1771)),"بدون تاريخ","")))</f>
        <v/>
      </c>
    </row>
    <row r="1772">
      <c r="A1772" s="13" t="n"/>
      <c r="B1772" s="5" t="n"/>
      <c r="C1772" s="17" t="n"/>
      <c r="D1772" s="5" t="n"/>
      <c r="E1772" s="5" t="n"/>
      <c r="F1772" s="6">
        <f>IF(B1772&amp;""="","",IFERROR(INDEX('الحجوزات'!$C$6:$C$1005,MATCH(B1772&amp;"",'الحجوزات'!$A$6:$A$1005,0))&amp;"",""))</f>
        <v/>
      </c>
      <c r="G1772" s="6">
        <f>IF(B1772&amp;""="","",IF(ISNA(MATCH(B1772&amp;"",'الحجوزات'!$A$6:$A$1005,0)),"رقم غير موجود",IF(NOT(ISNUMBER(A1772)),"بدون تاريخ","")))</f>
        <v/>
      </c>
    </row>
    <row r="1773">
      <c r="A1773" s="13" t="n"/>
      <c r="B1773" s="5" t="n"/>
      <c r="C1773" s="17" t="n"/>
      <c r="D1773" s="5" t="n"/>
      <c r="E1773" s="5" t="n"/>
      <c r="F1773" s="6">
        <f>IF(B1773&amp;""="","",IFERROR(INDEX('الحجوزات'!$C$6:$C$1005,MATCH(B1773&amp;"",'الحجوزات'!$A$6:$A$1005,0))&amp;"",""))</f>
        <v/>
      </c>
      <c r="G1773" s="6">
        <f>IF(B1773&amp;""="","",IF(ISNA(MATCH(B1773&amp;"",'الحجوزات'!$A$6:$A$1005,0)),"رقم غير موجود",IF(NOT(ISNUMBER(A1773)),"بدون تاريخ","")))</f>
        <v/>
      </c>
    </row>
    <row r="1774">
      <c r="A1774" s="13" t="n"/>
      <c r="B1774" s="5" t="n"/>
      <c r="C1774" s="17" t="n"/>
      <c r="D1774" s="5" t="n"/>
      <c r="E1774" s="5" t="n"/>
      <c r="F1774" s="6">
        <f>IF(B1774&amp;""="","",IFERROR(INDEX('الحجوزات'!$C$6:$C$1005,MATCH(B1774&amp;"",'الحجوزات'!$A$6:$A$1005,0))&amp;"",""))</f>
        <v/>
      </c>
      <c r="G1774" s="6">
        <f>IF(B1774&amp;""="","",IF(ISNA(MATCH(B1774&amp;"",'الحجوزات'!$A$6:$A$1005,0)),"رقم غير موجود",IF(NOT(ISNUMBER(A1774)),"بدون تاريخ","")))</f>
        <v/>
      </c>
    </row>
    <row r="1775">
      <c r="A1775" s="13" t="n"/>
      <c r="B1775" s="5" t="n"/>
      <c r="C1775" s="17" t="n"/>
      <c r="D1775" s="5" t="n"/>
      <c r="E1775" s="5" t="n"/>
      <c r="F1775" s="6">
        <f>IF(B1775&amp;""="","",IFERROR(INDEX('الحجوزات'!$C$6:$C$1005,MATCH(B1775&amp;"",'الحجوزات'!$A$6:$A$1005,0))&amp;"",""))</f>
        <v/>
      </c>
      <c r="G1775" s="6">
        <f>IF(B1775&amp;""="","",IF(ISNA(MATCH(B1775&amp;"",'الحجوزات'!$A$6:$A$1005,0)),"رقم غير موجود",IF(NOT(ISNUMBER(A1775)),"بدون تاريخ","")))</f>
        <v/>
      </c>
    </row>
    <row r="1776">
      <c r="A1776" s="13" t="n"/>
      <c r="B1776" s="5" t="n"/>
      <c r="C1776" s="17" t="n"/>
      <c r="D1776" s="5" t="n"/>
      <c r="E1776" s="5" t="n"/>
      <c r="F1776" s="6">
        <f>IF(B1776&amp;""="","",IFERROR(INDEX('الحجوزات'!$C$6:$C$1005,MATCH(B1776&amp;"",'الحجوزات'!$A$6:$A$1005,0))&amp;"",""))</f>
        <v/>
      </c>
      <c r="G1776" s="6">
        <f>IF(B1776&amp;""="","",IF(ISNA(MATCH(B1776&amp;"",'الحجوزات'!$A$6:$A$1005,0)),"رقم غير موجود",IF(NOT(ISNUMBER(A1776)),"بدون تاريخ","")))</f>
        <v/>
      </c>
    </row>
    <row r="1777">
      <c r="A1777" s="13" t="n"/>
      <c r="B1777" s="5" t="n"/>
      <c r="C1777" s="17" t="n"/>
      <c r="D1777" s="5" t="n"/>
      <c r="E1777" s="5" t="n"/>
      <c r="F1777" s="6">
        <f>IF(B1777&amp;""="","",IFERROR(INDEX('الحجوزات'!$C$6:$C$1005,MATCH(B1777&amp;"",'الحجوزات'!$A$6:$A$1005,0))&amp;"",""))</f>
        <v/>
      </c>
      <c r="G1777" s="6">
        <f>IF(B1777&amp;""="","",IF(ISNA(MATCH(B1777&amp;"",'الحجوزات'!$A$6:$A$1005,0)),"رقم غير موجود",IF(NOT(ISNUMBER(A1777)),"بدون تاريخ","")))</f>
        <v/>
      </c>
    </row>
    <row r="1778">
      <c r="A1778" s="13" t="n"/>
      <c r="B1778" s="5" t="n"/>
      <c r="C1778" s="17" t="n"/>
      <c r="D1778" s="5" t="n"/>
      <c r="E1778" s="5" t="n"/>
      <c r="F1778" s="6">
        <f>IF(B1778&amp;""="","",IFERROR(INDEX('الحجوزات'!$C$6:$C$1005,MATCH(B1778&amp;"",'الحجوزات'!$A$6:$A$1005,0))&amp;"",""))</f>
        <v/>
      </c>
      <c r="G1778" s="6">
        <f>IF(B1778&amp;""="","",IF(ISNA(MATCH(B1778&amp;"",'الحجوزات'!$A$6:$A$1005,0)),"رقم غير موجود",IF(NOT(ISNUMBER(A1778)),"بدون تاريخ","")))</f>
        <v/>
      </c>
    </row>
    <row r="1779">
      <c r="A1779" s="13" t="n"/>
      <c r="B1779" s="5" t="n"/>
      <c r="C1779" s="17" t="n"/>
      <c r="D1779" s="5" t="n"/>
      <c r="E1779" s="5" t="n"/>
      <c r="F1779" s="6">
        <f>IF(B1779&amp;""="","",IFERROR(INDEX('الحجوزات'!$C$6:$C$1005,MATCH(B1779&amp;"",'الحجوزات'!$A$6:$A$1005,0))&amp;"",""))</f>
        <v/>
      </c>
      <c r="G1779" s="6">
        <f>IF(B1779&amp;""="","",IF(ISNA(MATCH(B1779&amp;"",'الحجوزات'!$A$6:$A$1005,0)),"رقم غير موجود",IF(NOT(ISNUMBER(A1779)),"بدون تاريخ","")))</f>
        <v/>
      </c>
    </row>
    <row r="1780">
      <c r="A1780" s="13" t="n"/>
      <c r="B1780" s="5" t="n"/>
      <c r="C1780" s="17" t="n"/>
      <c r="D1780" s="5" t="n"/>
      <c r="E1780" s="5" t="n"/>
      <c r="F1780" s="6">
        <f>IF(B1780&amp;""="","",IFERROR(INDEX('الحجوزات'!$C$6:$C$1005,MATCH(B1780&amp;"",'الحجوزات'!$A$6:$A$1005,0))&amp;"",""))</f>
        <v/>
      </c>
      <c r="G1780" s="6">
        <f>IF(B1780&amp;""="","",IF(ISNA(MATCH(B1780&amp;"",'الحجوزات'!$A$6:$A$1005,0)),"رقم غير موجود",IF(NOT(ISNUMBER(A1780)),"بدون تاريخ","")))</f>
        <v/>
      </c>
    </row>
    <row r="1781">
      <c r="A1781" s="13" t="n"/>
      <c r="B1781" s="5" t="n"/>
      <c r="C1781" s="17" t="n"/>
      <c r="D1781" s="5" t="n"/>
      <c r="E1781" s="5" t="n"/>
      <c r="F1781" s="6">
        <f>IF(B1781&amp;""="","",IFERROR(INDEX('الحجوزات'!$C$6:$C$1005,MATCH(B1781&amp;"",'الحجوزات'!$A$6:$A$1005,0))&amp;"",""))</f>
        <v/>
      </c>
      <c r="G1781" s="6">
        <f>IF(B1781&amp;""="","",IF(ISNA(MATCH(B1781&amp;"",'الحجوزات'!$A$6:$A$1005,0)),"رقم غير موجود",IF(NOT(ISNUMBER(A1781)),"بدون تاريخ","")))</f>
        <v/>
      </c>
    </row>
    <row r="1782">
      <c r="A1782" s="13" t="n"/>
      <c r="B1782" s="5" t="n"/>
      <c r="C1782" s="17" t="n"/>
      <c r="D1782" s="5" t="n"/>
      <c r="E1782" s="5" t="n"/>
      <c r="F1782" s="6">
        <f>IF(B1782&amp;""="","",IFERROR(INDEX('الحجوزات'!$C$6:$C$1005,MATCH(B1782&amp;"",'الحجوزات'!$A$6:$A$1005,0))&amp;"",""))</f>
        <v/>
      </c>
      <c r="G1782" s="6">
        <f>IF(B1782&amp;""="","",IF(ISNA(MATCH(B1782&amp;"",'الحجوزات'!$A$6:$A$1005,0)),"رقم غير موجود",IF(NOT(ISNUMBER(A1782)),"بدون تاريخ","")))</f>
        <v/>
      </c>
    </row>
    <row r="1783">
      <c r="A1783" s="13" t="n"/>
      <c r="B1783" s="5" t="n"/>
      <c r="C1783" s="17" t="n"/>
      <c r="D1783" s="5" t="n"/>
      <c r="E1783" s="5" t="n"/>
      <c r="F1783" s="6">
        <f>IF(B1783&amp;""="","",IFERROR(INDEX('الحجوزات'!$C$6:$C$1005,MATCH(B1783&amp;"",'الحجوزات'!$A$6:$A$1005,0))&amp;"",""))</f>
        <v/>
      </c>
      <c r="G1783" s="6">
        <f>IF(B1783&amp;""="","",IF(ISNA(MATCH(B1783&amp;"",'الحجوزات'!$A$6:$A$1005,0)),"رقم غير موجود",IF(NOT(ISNUMBER(A1783)),"بدون تاريخ","")))</f>
        <v/>
      </c>
    </row>
    <row r="1784">
      <c r="A1784" s="13" t="n"/>
      <c r="B1784" s="5" t="n"/>
      <c r="C1784" s="17" t="n"/>
      <c r="D1784" s="5" t="n"/>
      <c r="E1784" s="5" t="n"/>
      <c r="F1784" s="6">
        <f>IF(B1784&amp;""="","",IFERROR(INDEX('الحجوزات'!$C$6:$C$1005,MATCH(B1784&amp;"",'الحجوزات'!$A$6:$A$1005,0))&amp;"",""))</f>
        <v/>
      </c>
      <c r="G1784" s="6">
        <f>IF(B1784&amp;""="","",IF(ISNA(MATCH(B1784&amp;"",'الحجوزات'!$A$6:$A$1005,0)),"رقم غير موجود",IF(NOT(ISNUMBER(A1784)),"بدون تاريخ","")))</f>
        <v/>
      </c>
    </row>
    <row r="1785">
      <c r="A1785" s="13" t="n"/>
      <c r="B1785" s="5" t="n"/>
      <c r="C1785" s="17" t="n"/>
      <c r="D1785" s="5" t="n"/>
      <c r="E1785" s="5" t="n"/>
      <c r="F1785" s="6">
        <f>IF(B1785&amp;""="","",IFERROR(INDEX('الحجوزات'!$C$6:$C$1005,MATCH(B1785&amp;"",'الحجوزات'!$A$6:$A$1005,0))&amp;"",""))</f>
        <v/>
      </c>
      <c r="G1785" s="6">
        <f>IF(B1785&amp;""="","",IF(ISNA(MATCH(B1785&amp;"",'الحجوزات'!$A$6:$A$1005,0)),"رقم غير موجود",IF(NOT(ISNUMBER(A1785)),"بدون تاريخ","")))</f>
        <v/>
      </c>
    </row>
    <row r="1786">
      <c r="A1786" s="13" t="n"/>
      <c r="B1786" s="5" t="n"/>
      <c r="C1786" s="17" t="n"/>
      <c r="D1786" s="5" t="n"/>
      <c r="E1786" s="5" t="n"/>
      <c r="F1786" s="6">
        <f>IF(B1786&amp;""="","",IFERROR(INDEX('الحجوزات'!$C$6:$C$1005,MATCH(B1786&amp;"",'الحجوزات'!$A$6:$A$1005,0))&amp;"",""))</f>
        <v/>
      </c>
      <c r="G1786" s="6">
        <f>IF(B1786&amp;""="","",IF(ISNA(MATCH(B1786&amp;"",'الحجوزات'!$A$6:$A$1005,0)),"رقم غير موجود",IF(NOT(ISNUMBER(A1786)),"بدون تاريخ","")))</f>
        <v/>
      </c>
    </row>
    <row r="1787">
      <c r="A1787" s="13" t="n"/>
      <c r="B1787" s="5" t="n"/>
      <c r="C1787" s="17" t="n"/>
      <c r="D1787" s="5" t="n"/>
      <c r="E1787" s="5" t="n"/>
      <c r="F1787" s="6">
        <f>IF(B1787&amp;""="","",IFERROR(INDEX('الحجوزات'!$C$6:$C$1005,MATCH(B1787&amp;"",'الحجوزات'!$A$6:$A$1005,0))&amp;"",""))</f>
        <v/>
      </c>
      <c r="G1787" s="6">
        <f>IF(B1787&amp;""="","",IF(ISNA(MATCH(B1787&amp;"",'الحجوزات'!$A$6:$A$1005,0)),"رقم غير موجود",IF(NOT(ISNUMBER(A1787)),"بدون تاريخ","")))</f>
        <v/>
      </c>
    </row>
    <row r="1788">
      <c r="A1788" s="13" t="n"/>
      <c r="B1788" s="5" t="n"/>
      <c r="C1788" s="17" t="n"/>
      <c r="D1788" s="5" t="n"/>
      <c r="E1788" s="5" t="n"/>
      <c r="F1788" s="6">
        <f>IF(B1788&amp;""="","",IFERROR(INDEX('الحجوزات'!$C$6:$C$1005,MATCH(B1788&amp;"",'الحجوزات'!$A$6:$A$1005,0))&amp;"",""))</f>
        <v/>
      </c>
      <c r="G1788" s="6">
        <f>IF(B1788&amp;""="","",IF(ISNA(MATCH(B1788&amp;"",'الحجوزات'!$A$6:$A$1005,0)),"رقم غير موجود",IF(NOT(ISNUMBER(A1788)),"بدون تاريخ","")))</f>
        <v/>
      </c>
    </row>
    <row r="1789">
      <c r="A1789" s="13" t="n"/>
      <c r="B1789" s="5" t="n"/>
      <c r="C1789" s="17" t="n"/>
      <c r="D1789" s="5" t="n"/>
      <c r="E1789" s="5" t="n"/>
      <c r="F1789" s="6">
        <f>IF(B1789&amp;""="","",IFERROR(INDEX('الحجوزات'!$C$6:$C$1005,MATCH(B1789&amp;"",'الحجوزات'!$A$6:$A$1005,0))&amp;"",""))</f>
        <v/>
      </c>
      <c r="G1789" s="6">
        <f>IF(B1789&amp;""="","",IF(ISNA(MATCH(B1789&amp;"",'الحجوزات'!$A$6:$A$1005,0)),"رقم غير موجود",IF(NOT(ISNUMBER(A1789)),"بدون تاريخ","")))</f>
        <v/>
      </c>
    </row>
    <row r="1790">
      <c r="A1790" s="13" t="n"/>
      <c r="B1790" s="5" t="n"/>
      <c r="C1790" s="17" t="n"/>
      <c r="D1790" s="5" t="n"/>
      <c r="E1790" s="5" t="n"/>
      <c r="F1790" s="6">
        <f>IF(B1790&amp;""="","",IFERROR(INDEX('الحجوزات'!$C$6:$C$1005,MATCH(B1790&amp;"",'الحجوزات'!$A$6:$A$1005,0))&amp;"",""))</f>
        <v/>
      </c>
      <c r="G1790" s="6">
        <f>IF(B1790&amp;""="","",IF(ISNA(MATCH(B1790&amp;"",'الحجوزات'!$A$6:$A$1005,0)),"رقم غير موجود",IF(NOT(ISNUMBER(A1790)),"بدون تاريخ","")))</f>
        <v/>
      </c>
    </row>
    <row r="1791">
      <c r="A1791" s="13" t="n"/>
      <c r="B1791" s="5" t="n"/>
      <c r="C1791" s="17" t="n"/>
      <c r="D1791" s="5" t="n"/>
      <c r="E1791" s="5" t="n"/>
      <c r="F1791" s="6">
        <f>IF(B1791&amp;""="","",IFERROR(INDEX('الحجوزات'!$C$6:$C$1005,MATCH(B1791&amp;"",'الحجوزات'!$A$6:$A$1005,0))&amp;"",""))</f>
        <v/>
      </c>
      <c r="G1791" s="6">
        <f>IF(B1791&amp;""="","",IF(ISNA(MATCH(B1791&amp;"",'الحجوزات'!$A$6:$A$1005,0)),"رقم غير موجود",IF(NOT(ISNUMBER(A1791)),"بدون تاريخ","")))</f>
        <v/>
      </c>
    </row>
    <row r="1792">
      <c r="A1792" s="13" t="n"/>
      <c r="B1792" s="5" t="n"/>
      <c r="C1792" s="17" t="n"/>
      <c r="D1792" s="5" t="n"/>
      <c r="E1792" s="5" t="n"/>
      <c r="F1792" s="6">
        <f>IF(B1792&amp;""="","",IFERROR(INDEX('الحجوزات'!$C$6:$C$1005,MATCH(B1792&amp;"",'الحجوزات'!$A$6:$A$1005,0))&amp;"",""))</f>
        <v/>
      </c>
      <c r="G1792" s="6">
        <f>IF(B1792&amp;""="","",IF(ISNA(MATCH(B1792&amp;"",'الحجوزات'!$A$6:$A$1005,0)),"رقم غير موجود",IF(NOT(ISNUMBER(A1792)),"بدون تاريخ","")))</f>
        <v/>
      </c>
    </row>
    <row r="1793">
      <c r="A1793" s="13" t="n"/>
      <c r="B1793" s="5" t="n"/>
      <c r="C1793" s="17" t="n"/>
      <c r="D1793" s="5" t="n"/>
      <c r="E1793" s="5" t="n"/>
      <c r="F1793" s="6">
        <f>IF(B1793&amp;""="","",IFERROR(INDEX('الحجوزات'!$C$6:$C$1005,MATCH(B1793&amp;"",'الحجوزات'!$A$6:$A$1005,0))&amp;"",""))</f>
        <v/>
      </c>
      <c r="G1793" s="6">
        <f>IF(B1793&amp;""="","",IF(ISNA(MATCH(B1793&amp;"",'الحجوزات'!$A$6:$A$1005,0)),"رقم غير موجود",IF(NOT(ISNUMBER(A1793)),"بدون تاريخ","")))</f>
        <v/>
      </c>
    </row>
    <row r="1794">
      <c r="A1794" s="13" t="n"/>
      <c r="B1794" s="5" t="n"/>
      <c r="C1794" s="17" t="n"/>
      <c r="D1794" s="5" t="n"/>
      <c r="E1794" s="5" t="n"/>
      <c r="F1794" s="6">
        <f>IF(B1794&amp;""="","",IFERROR(INDEX('الحجوزات'!$C$6:$C$1005,MATCH(B1794&amp;"",'الحجوزات'!$A$6:$A$1005,0))&amp;"",""))</f>
        <v/>
      </c>
      <c r="G1794" s="6">
        <f>IF(B1794&amp;""="","",IF(ISNA(MATCH(B1794&amp;"",'الحجوزات'!$A$6:$A$1005,0)),"رقم غير موجود",IF(NOT(ISNUMBER(A1794)),"بدون تاريخ","")))</f>
        <v/>
      </c>
    </row>
    <row r="1795">
      <c r="A1795" s="13" t="n"/>
      <c r="B1795" s="5" t="n"/>
      <c r="C1795" s="17" t="n"/>
      <c r="D1795" s="5" t="n"/>
      <c r="E1795" s="5" t="n"/>
      <c r="F1795" s="6">
        <f>IF(B1795&amp;""="","",IFERROR(INDEX('الحجوزات'!$C$6:$C$1005,MATCH(B1795&amp;"",'الحجوزات'!$A$6:$A$1005,0))&amp;"",""))</f>
        <v/>
      </c>
      <c r="G1795" s="6">
        <f>IF(B1795&amp;""="","",IF(ISNA(MATCH(B1795&amp;"",'الحجوزات'!$A$6:$A$1005,0)),"رقم غير موجود",IF(NOT(ISNUMBER(A1795)),"بدون تاريخ","")))</f>
        <v/>
      </c>
    </row>
    <row r="1796">
      <c r="A1796" s="13" t="n"/>
      <c r="B1796" s="5" t="n"/>
      <c r="C1796" s="17" t="n"/>
      <c r="D1796" s="5" t="n"/>
      <c r="E1796" s="5" t="n"/>
      <c r="F1796" s="6">
        <f>IF(B1796&amp;""="","",IFERROR(INDEX('الحجوزات'!$C$6:$C$1005,MATCH(B1796&amp;"",'الحجوزات'!$A$6:$A$1005,0))&amp;"",""))</f>
        <v/>
      </c>
      <c r="G1796" s="6">
        <f>IF(B1796&amp;""="","",IF(ISNA(MATCH(B1796&amp;"",'الحجوزات'!$A$6:$A$1005,0)),"رقم غير موجود",IF(NOT(ISNUMBER(A1796)),"بدون تاريخ","")))</f>
        <v/>
      </c>
    </row>
    <row r="1797">
      <c r="A1797" s="13" t="n"/>
      <c r="B1797" s="5" t="n"/>
      <c r="C1797" s="17" t="n"/>
      <c r="D1797" s="5" t="n"/>
      <c r="E1797" s="5" t="n"/>
      <c r="F1797" s="6">
        <f>IF(B1797&amp;""="","",IFERROR(INDEX('الحجوزات'!$C$6:$C$1005,MATCH(B1797&amp;"",'الحجوزات'!$A$6:$A$1005,0))&amp;"",""))</f>
        <v/>
      </c>
      <c r="G1797" s="6">
        <f>IF(B1797&amp;""="","",IF(ISNA(MATCH(B1797&amp;"",'الحجوزات'!$A$6:$A$1005,0)),"رقم غير موجود",IF(NOT(ISNUMBER(A1797)),"بدون تاريخ","")))</f>
        <v/>
      </c>
    </row>
    <row r="1798">
      <c r="A1798" s="13" t="n"/>
      <c r="B1798" s="5" t="n"/>
      <c r="C1798" s="17" t="n"/>
      <c r="D1798" s="5" t="n"/>
      <c r="E1798" s="5" t="n"/>
      <c r="F1798" s="6">
        <f>IF(B1798&amp;""="","",IFERROR(INDEX('الحجوزات'!$C$6:$C$1005,MATCH(B1798&amp;"",'الحجوزات'!$A$6:$A$1005,0))&amp;"",""))</f>
        <v/>
      </c>
      <c r="G1798" s="6">
        <f>IF(B1798&amp;""="","",IF(ISNA(MATCH(B1798&amp;"",'الحجوزات'!$A$6:$A$1005,0)),"رقم غير موجود",IF(NOT(ISNUMBER(A1798)),"بدون تاريخ","")))</f>
        <v/>
      </c>
    </row>
    <row r="1799">
      <c r="A1799" s="13" t="n"/>
      <c r="B1799" s="5" t="n"/>
      <c r="C1799" s="17" t="n"/>
      <c r="D1799" s="5" t="n"/>
      <c r="E1799" s="5" t="n"/>
      <c r="F1799" s="6">
        <f>IF(B1799&amp;""="","",IFERROR(INDEX('الحجوزات'!$C$6:$C$1005,MATCH(B1799&amp;"",'الحجوزات'!$A$6:$A$1005,0))&amp;"",""))</f>
        <v/>
      </c>
      <c r="G1799" s="6">
        <f>IF(B1799&amp;""="","",IF(ISNA(MATCH(B1799&amp;"",'الحجوزات'!$A$6:$A$1005,0)),"رقم غير موجود",IF(NOT(ISNUMBER(A1799)),"بدون تاريخ","")))</f>
        <v/>
      </c>
    </row>
    <row r="1800">
      <c r="A1800" s="13" t="n"/>
      <c r="B1800" s="5" t="n"/>
      <c r="C1800" s="17" t="n"/>
      <c r="D1800" s="5" t="n"/>
      <c r="E1800" s="5" t="n"/>
      <c r="F1800" s="6">
        <f>IF(B1800&amp;""="","",IFERROR(INDEX('الحجوزات'!$C$6:$C$1005,MATCH(B1800&amp;"",'الحجوزات'!$A$6:$A$1005,0))&amp;"",""))</f>
        <v/>
      </c>
      <c r="G1800" s="6">
        <f>IF(B1800&amp;""="","",IF(ISNA(MATCH(B1800&amp;"",'الحجوزات'!$A$6:$A$1005,0)),"رقم غير موجود",IF(NOT(ISNUMBER(A1800)),"بدون تاريخ","")))</f>
        <v/>
      </c>
    </row>
    <row r="1801">
      <c r="A1801" s="13" t="n"/>
      <c r="B1801" s="5" t="n"/>
      <c r="C1801" s="17" t="n"/>
      <c r="D1801" s="5" t="n"/>
      <c r="E1801" s="5" t="n"/>
      <c r="F1801" s="6">
        <f>IF(B1801&amp;""="","",IFERROR(INDEX('الحجوزات'!$C$6:$C$1005,MATCH(B1801&amp;"",'الحجوزات'!$A$6:$A$1005,0))&amp;"",""))</f>
        <v/>
      </c>
      <c r="G1801" s="6">
        <f>IF(B1801&amp;""="","",IF(ISNA(MATCH(B1801&amp;"",'الحجوزات'!$A$6:$A$1005,0)),"رقم غير موجود",IF(NOT(ISNUMBER(A1801)),"بدون تاريخ","")))</f>
        <v/>
      </c>
    </row>
    <row r="1802">
      <c r="A1802" s="13" t="n"/>
      <c r="B1802" s="5" t="n"/>
      <c r="C1802" s="17" t="n"/>
      <c r="D1802" s="5" t="n"/>
      <c r="E1802" s="5" t="n"/>
      <c r="F1802" s="6">
        <f>IF(B1802&amp;""="","",IFERROR(INDEX('الحجوزات'!$C$6:$C$1005,MATCH(B1802&amp;"",'الحجوزات'!$A$6:$A$1005,0))&amp;"",""))</f>
        <v/>
      </c>
      <c r="G1802" s="6">
        <f>IF(B1802&amp;""="","",IF(ISNA(MATCH(B1802&amp;"",'الحجوزات'!$A$6:$A$1005,0)),"رقم غير موجود",IF(NOT(ISNUMBER(A1802)),"بدون تاريخ","")))</f>
        <v/>
      </c>
    </row>
    <row r="1803">
      <c r="A1803" s="13" t="n"/>
      <c r="B1803" s="5" t="n"/>
      <c r="C1803" s="17" t="n"/>
      <c r="D1803" s="5" t="n"/>
      <c r="E1803" s="5" t="n"/>
      <c r="F1803" s="6">
        <f>IF(B1803&amp;""="","",IFERROR(INDEX('الحجوزات'!$C$6:$C$1005,MATCH(B1803&amp;"",'الحجوزات'!$A$6:$A$1005,0))&amp;"",""))</f>
        <v/>
      </c>
      <c r="G1803" s="6">
        <f>IF(B1803&amp;""="","",IF(ISNA(MATCH(B1803&amp;"",'الحجوزات'!$A$6:$A$1005,0)),"رقم غير موجود",IF(NOT(ISNUMBER(A1803)),"بدون تاريخ","")))</f>
        <v/>
      </c>
    </row>
    <row r="1804">
      <c r="A1804" s="13" t="n"/>
      <c r="B1804" s="5" t="n"/>
      <c r="C1804" s="17" t="n"/>
      <c r="D1804" s="5" t="n"/>
      <c r="E1804" s="5" t="n"/>
      <c r="F1804" s="6">
        <f>IF(B1804&amp;""="","",IFERROR(INDEX('الحجوزات'!$C$6:$C$1005,MATCH(B1804&amp;"",'الحجوزات'!$A$6:$A$1005,0))&amp;"",""))</f>
        <v/>
      </c>
      <c r="G1804" s="6">
        <f>IF(B1804&amp;""="","",IF(ISNA(MATCH(B1804&amp;"",'الحجوزات'!$A$6:$A$1005,0)),"رقم غير موجود",IF(NOT(ISNUMBER(A1804)),"بدون تاريخ","")))</f>
        <v/>
      </c>
    </row>
    <row r="1805">
      <c r="A1805" s="13" t="n"/>
      <c r="B1805" s="5" t="n"/>
      <c r="C1805" s="17" t="n"/>
      <c r="D1805" s="5" t="n"/>
      <c r="E1805" s="5" t="n"/>
      <c r="F1805" s="6">
        <f>IF(B1805&amp;""="","",IFERROR(INDEX('الحجوزات'!$C$6:$C$1005,MATCH(B1805&amp;"",'الحجوزات'!$A$6:$A$1005,0))&amp;"",""))</f>
        <v/>
      </c>
      <c r="G1805" s="6">
        <f>IF(B1805&amp;""="","",IF(ISNA(MATCH(B1805&amp;"",'الحجوزات'!$A$6:$A$1005,0)),"رقم غير موجود",IF(NOT(ISNUMBER(A1805)),"بدون تاريخ","")))</f>
        <v/>
      </c>
    </row>
    <row r="1806">
      <c r="A1806" s="13" t="n"/>
      <c r="B1806" s="5" t="n"/>
      <c r="C1806" s="17" t="n"/>
      <c r="D1806" s="5" t="n"/>
      <c r="E1806" s="5" t="n"/>
      <c r="F1806" s="6">
        <f>IF(B1806&amp;""="","",IFERROR(INDEX('الحجوزات'!$C$6:$C$1005,MATCH(B1806&amp;"",'الحجوزات'!$A$6:$A$1005,0))&amp;"",""))</f>
        <v/>
      </c>
      <c r="G1806" s="6">
        <f>IF(B1806&amp;""="","",IF(ISNA(MATCH(B1806&amp;"",'الحجوزات'!$A$6:$A$1005,0)),"رقم غير موجود",IF(NOT(ISNUMBER(A1806)),"بدون تاريخ","")))</f>
        <v/>
      </c>
    </row>
    <row r="1807">
      <c r="A1807" s="13" t="n"/>
      <c r="B1807" s="5" t="n"/>
      <c r="C1807" s="17" t="n"/>
      <c r="D1807" s="5" t="n"/>
      <c r="E1807" s="5" t="n"/>
      <c r="F1807" s="6">
        <f>IF(B1807&amp;""="","",IFERROR(INDEX('الحجوزات'!$C$6:$C$1005,MATCH(B1807&amp;"",'الحجوزات'!$A$6:$A$1005,0))&amp;"",""))</f>
        <v/>
      </c>
      <c r="G1807" s="6">
        <f>IF(B1807&amp;""="","",IF(ISNA(MATCH(B1807&amp;"",'الحجوزات'!$A$6:$A$1005,0)),"رقم غير موجود",IF(NOT(ISNUMBER(A1807)),"بدون تاريخ","")))</f>
        <v/>
      </c>
    </row>
    <row r="1808">
      <c r="A1808" s="13" t="n"/>
      <c r="B1808" s="5" t="n"/>
      <c r="C1808" s="17" t="n"/>
      <c r="D1808" s="5" t="n"/>
      <c r="E1808" s="5" t="n"/>
      <c r="F1808" s="6">
        <f>IF(B1808&amp;""="","",IFERROR(INDEX('الحجوزات'!$C$6:$C$1005,MATCH(B1808&amp;"",'الحجوزات'!$A$6:$A$1005,0))&amp;"",""))</f>
        <v/>
      </c>
      <c r="G1808" s="6">
        <f>IF(B1808&amp;""="","",IF(ISNA(MATCH(B1808&amp;"",'الحجوزات'!$A$6:$A$1005,0)),"رقم غير موجود",IF(NOT(ISNUMBER(A1808)),"بدون تاريخ","")))</f>
        <v/>
      </c>
    </row>
    <row r="1809">
      <c r="A1809" s="13" t="n"/>
      <c r="B1809" s="5" t="n"/>
      <c r="C1809" s="17" t="n"/>
      <c r="D1809" s="5" t="n"/>
      <c r="E1809" s="5" t="n"/>
      <c r="F1809" s="6">
        <f>IF(B1809&amp;""="","",IFERROR(INDEX('الحجوزات'!$C$6:$C$1005,MATCH(B1809&amp;"",'الحجوزات'!$A$6:$A$1005,0))&amp;"",""))</f>
        <v/>
      </c>
      <c r="G1809" s="6">
        <f>IF(B1809&amp;""="","",IF(ISNA(MATCH(B1809&amp;"",'الحجوزات'!$A$6:$A$1005,0)),"رقم غير موجود",IF(NOT(ISNUMBER(A1809)),"بدون تاريخ","")))</f>
        <v/>
      </c>
    </row>
    <row r="1810">
      <c r="A1810" s="13" t="n"/>
      <c r="B1810" s="5" t="n"/>
      <c r="C1810" s="17" t="n"/>
      <c r="D1810" s="5" t="n"/>
      <c r="E1810" s="5" t="n"/>
      <c r="F1810" s="6">
        <f>IF(B1810&amp;""="","",IFERROR(INDEX('الحجوزات'!$C$6:$C$1005,MATCH(B1810&amp;"",'الحجوزات'!$A$6:$A$1005,0))&amp;"",""))</f>
        <v/>
      </c>
      <c r="G1810" s="6">
        <f>IF(B1810&amp;""="","",IF(ISNA(MATCH(B1810&amp;"",'الحجوزات'!$A$6:$A$1005,0)),"رقم غير موجود",IF(NOT(ISNUMBER(A1810)),"بدون تاريخ","")))</f>
        <v/>
      </c>
    </row>
    <row r="1811">
      <c r="A1811" s="13" t="n"/>
      <c r="B1811" s="5" t="n"/>
      <c r="C1811" s="17" t="n"/>
      <c r="D1811" s="5" t="n"/>
      <c r="E1811" s="5" t="n"/>
      <c r="F1811" s="6">
        <f>IF(B1811&amp;""="","",IFERROR(INDEX('الحجوزات'!$C$6:$C$1005,MATCH(B1811&amp;"",'الحجوزات'!$A$6:$A$1005,0))&amp;"",""))</f>
        <v/>
      </c>
      <c r="G1811" s="6">
        <f>IF(B1811&amp;""="","",IF(ISNA(MATCH(B1811&amp;"",'الحجوزات'!$A$6:$A$1005,0)),"رقم غير موجود",IF(NOT(ISNUMBER(A1811)),"بدون تاريخ","")))</f>
        <v/>
      </c>
    </row>
    <row r="1812">
      <c r="A1812" s="13" t="n"/>
      <c r="B1812" s="5" t="n"/>
      <c r="C1812" s="17" t="n"/>
      <c r="D1812" s="5" t="n"/>
      <c r="E1812" s="5" t="n"/>
      <c r="F1812" s="6">
        <f>IF(B1812&amp;""="","",IFERROR(INDEX('الحجوزات'!$C$6:$C$1005,MATCH(B1812&amp;"",'الحجوزات'!$A$6:$A$1005,0))&amp;"",""))</f>
        <v/>
      </c>
      <c r="G1812" s="6">
        <f>IF(B1812&amp;""="","",IF(ISNA(MATCH(B1812&amp;"",'الحجوزات'!$A$6:$A$1005,0)),"رقم غير موجود",IF(NOT(ISNUMBER(A1812)),"بدون تاريخ","")))</f>
        <v/>
      </c>
    </row>
    <row r="1813">
      <c r="A1813" s="13" t="n"/>
      <c r="B1813" s="5" t="n"/>
      <c r="C1813" s="17" t="n"/>
      <c r="D1813" s="5" t="n"/>
      <c r="E1813" s="5" t="n"/>
      <c r="F1813" s="6">
        <f>IF(B1813&amp;""="","",IFERROR(INDEX('الحجوزات'!$C$6:$C$1005,MATCH(B1813&amp;"",'الحجوزات'!$A$6:$A$1005,0))&amp;"",""))</f>
        <v/>
      </c>
      <c r="G1813" s="6">
        <f>IF(B1813&amp;""="","",IF(ISNA(MATCH(B1813&amp;"",'الحجوزات'!$A$6:$A$1005,0)),"رقم غير موجود",IF(NOT(ISNUMBER(A1813)),"بدون تاريخ","")))</f>
        <v/>
      </c>
    </row>
    <row r="1814">
      <c r="A1814" s="13" t="n"/>
      <c r="B1814" s="5" t="n"/>
      <c r="C1814" s="17" t="n"/>
      <c r="D1814" s="5" t="n"/>
      <c r="E1814" s="5" t="n"/>
      <c r="F1814" s="6">
        <f>IF(B1814&amp;""="","",IFERROR(INDEX('الحجوزات'!$C$6:$C$1005,MATCH(B1814&amp;"",'الحجوزات'!$A$6:$A$1005,0))&amp;"",""))</f>
        <v/>
      </c>
      <c r="G1814" s="6">
        <f>IF(B1814&amp;""="","",IF(ISNA(MATCH(B1814&amp;"",'الحجوزات'!$A$6:$A$1005,0)),"رقم غير موجود",IF(NOT(ISNUMBER(A1814)),"بدون تاريخ","")))</f>
        <v/>
      </c>
    </row>
    <row r="1815">
      <c r="A1815" s="13" t="n"/>
      <c r="B1815" s="5" t="n"/>
      <c r="C1815" s="17" t="n"/>
      <c r="D1815" s="5" t="n"/>
      <c r="E1815" s="5" t="n"/>
      <c r="F1815" s="6">
        <f>IF(B1815&amp;""="","",IFERROR(INDEX('الحجوزات'!$C$6:$C$1005,MATCH(B1815&amp;"",'الحجوزات'!$A$6:$A$1005,0))&amp;"",""))</f>
        <v/>
      </c>
      <c r="G1815" s="6">
        <f>IF(B1815&amp;""="","",IF(ISNA(MATCH(B1815&amp;"",'الحجوزات'!$A$6:$A$1005,0)),"رقم غير موجود",IF(NOT(ISNUMBER(A1815)),"بدون تاريخ","")))</f>
        <v/>
      </c>
    </row>
    <row r="1816">
      <c r="A1816" s="13" t="n"/>
      <c r="B1816" s="5" t="n"/>
      <c r="C1816" s="17" t="n"/>
      <c r="D1816" s="5" t="n"/>
      <c r="E1816" s="5" t="n"/>
      <c r="F1816" s="6">
        <f>IF(B1816&amp;""="","",IFERROR(INDEX('الحجوزات'!$C$6:$C$1005,MATCH(B1816&amp;"",'الحجوزات'!$A$6:$A$1005,0))&amp;"",""))</f>
        <v/>
      </c>
      <c r="G1816" s="6">
        <f>IF(B1816&amp;""="","",IF(ISNA(MATCH(B1816&amp;"",'الحجوزات'!$A$6:$A$1005,0)),"رقم غير موجود",IF(NOT(ISNUMBER(A1816)),"بدون تاريخ","")))</f>
        <v/>
      </c>
    </row>
    <row r="1817">
      <c r="A1817" s="13" t="n"/>
      <c r="B1817" s="5" t="n"/>
      <c r="C1817" s="17" t="n"/>
      <c r="D1817" s="5" t="n"/>
      <c r="E1817" s="5" t="n"/>
      <c r="F1817" s="6">
        <f>IF(B1817&amp;""="","",IFERROR(INDEX('الحجوزات'!$C$6:$C$1005,MATCH(B1817&amp;"",'الحجوزات'!$A$6:$A$1005,0))&amp;"",""))</f>
        <v/>
      </c>
      <c r="G1817" s="6">
        <f>IF(B1817&amp;""="","",IF(ISNA(MATCH(B1817&amp;"",'الحجوزات'!$A$6:$A$1005,0)),"رقم غير موجود",IF(NOT(ISNUMBER(A1817)),"بدون تاريخ","")))</f>
        <v/>
      </c>
    </row>
    <row r="1818">
      <c r="A1818" s="13" t="n"/>
      <c r="B1818" s="5" t="n"/>
      <c r="C1818" s="17" t="n"/>
      <c r="D1818" s="5" t="n"/>
      <c r="E1818" s="5" t="n"/>
      <c r="F1818" s="6">
        <f>IF(B1818&amp;""="","",IFERROR(INDEX('الحجوزات'!$C$6:$C$1005,MATCH(B1818&amp;"",'الحجوزات'!$A$6:$A$1005,0))&amp;"",""))</f>
        <v/>
      </c>
      <c r="G1818" s="6">
        <f>IF(B1818&amp;""="","",IF(ISNA(MATCH(B1818&amp;"",'الحجوزات'!$A$6:$A$1005,0)),"رقم غير موجود",IF(NOT(ISNUMBER(A1818)),"بدون تاريخ","")))</f>
        <v/>
      </c>
    </row>
    <row r="1819">
      <c r="A1819" s="13" t="n"/>
      <c r="B1819" s="5" t="n"/>
      <c r="C1819" s="17" t="n"/>
      <c r="D1819" s="5" t="n"/>
      <c r="E1819" s="5" t="n"/>
      <c r="F1819" s="6">
        <f>IF(B1819&amp;""="","",IFERROR(INDEX('الحجوزات'!$C$6:$C$1005,MATCH(B1819&amp;"",'الحجوزات'!$A$6:$A$1005,0))&amp;"",""))</f>
        <v/>
      </c>
      <c r="G1819" s="6">
        <f>IF(B1819&amp;""="","",IF(ISNA(MATCH(B1819&amp;"",'الحجوزات'!$A$6:$A$1005,0)),"رقم غير موجود",IF(NOT(ISNUMBER(A1819)),"بدون تاريخ","")))</f>
        <v/>
      </c>
    </row>
    <row r="1820">
      <c r="A1820" s="13" t="n"/>
      <c r="B1820" s="5" t="n"/>
      <c r="C1820" s="17" t="n"/>
      <c r="D1820" s="5" t="n"/>
      <c r="E1820" s="5" t="n"/>
      <c r="F1820" s="6">
        <f>IF(B1820&amp;""="","",IFERROR(INDEX('الحجوزات'!$C$6:$C$1005,MATCH(B1820&amp;"",'الحجوزات'!$A$6:$A$1005,0))&amp;"",""))</f>
        <v/>
      </c>
      <c r="G1820" s="6">
        <f>IF(B1820&amp;""="","",IF(ISNA(MATCH(B1820&amp;"",'الحجوزات'!$A$6:$A$1005,0)),"رقم غير موجود",IF(NOT(ISNUMBER(A1820)),"بدون تاريخ","")))</f>
        <v/>
      </c>
    </row>
    <row r="1821">
      <c r="A1821" s="13" t="n"/>
      <c r="B1821" s="5" t="n"/>
      <c r="C1821" s="17" t="n"/>
      <c r="D1821" s="5" t="n"/>
      <c r="E1821" s="5" t="n"/>
      <c r="F1821" s="6">
        <f>IF(B1821&amp;""="","",IFERROR(INDEX('الحجوزات'!$C$6:$C$1005,MATCH(B1821&amp;"",'الحجوزات'!$A$6:$A$1005,0))&amp;"",""))</f>
        <v/>
      </c>
      <c r="G1821" s="6">
        <f>IF(B1821&amp;""="","",IF(ISNA(MATCH(B1821&amp;"",'الحجوزات'!$A$6:$A$1005,0)),"رقم غير موجود",IF(NOT(ISNUMBER(A1821)),"بدون تاريخ","")))</f>
        <v/>
      </c>
    </row>
    <row r="1822">
      <c r="A1822" s="13" t="n"/>
      <c r="B1822" s="5" t="n"/>
      <c r="C1822" s="17" t="n"/>
      <c r="D1822" s="5" t="n"/>
      <c r="E1822" s="5" t="n"/>
      <c r="F1822" s="6">
        <f>IF(B1822&amp;""="","",IFERROR(INDEX('الحجوزات'!$C$6:$C$1005,MATCH(B1822&amp;"",'الحجوزات'!$A$6:$A$1005,0))&amp;"",""))</f>
        <v/>
      </c>
      <c r="G1822" s="6">
        <f>IF(B1822&amp;""="","",IF(ISNA(MATCH(B1822&amp;"",'الحجوزات'!$A$6:$A$1005,0)),"رقم غير موجود",IF(NOT(ISNUMBER(A1822)),"بدون تاريخ","")))</f>
        <v/>
      </c>
    </row>
    <row r="1823">
      <c r="A1823" s="13" t="n"/>
      <c r="B1823" s="5" t="n"/>
      <c r="C1823" s="17" t="n"/>
      <c r="D1823" s="5" t="n"/>
      <c r="E1823" s="5" t="n"/>
      <c r="F1823" s="6">
        <f>IF(B1823&amp;""="","",IFERROR(INDEX('الحجوزات'!$C$6:$C$1005,MATCH(B1823&amp;"",'الحجوزات'!$A$6:$A$1005,0))&amp;"",""))</f>
        <v/>
      </c>
      <c r="G1823" s="6">
        <f>IF(B1823&amp;""="","",IF(ISNA(MATCH(B1823&amp;"",'الحجوزات'!$A$6:$A$1005,0)),"رقم غير موجود",IF(NOT(ISNUMBER(A1823)),"بدون تاريخ","")))</f>
        <v/>
      </c>
    </row>
    <row r="1824">
      <c r="A1824" s="13" t="n"/>
      <c r="B1824" s="5" t="n"/>
      <c r="C1824" s="17" t="n"/>
      <c r="D1824" s="5" t="n"/>
      <c r="E1824" s="5" t="n"/>
      <c r="F1824" s="6">
        <f>IF(B1824&amp;""="","",IFERROR(INDEX('الحجوزات'!$C$6:$C$1005,MATCH(B1824&amp;"",'الحجوزات'!$A$6:$A$1005,0))&amp;"",""))</f>
        <v/>
      </c>
      <c r="G1824" s="6">
        <f>IF(B1824&amp;""="","",IF(ISNA(MATCH(B1824&amp;"",'الحجوزات'!$A$6:$A$1005,0)),"رقم غير موجود",IF(NOT(ISNUMBER(A1824)),"بدون تاريخ","")))</f>
        <v/>
      </c>
    </row>
    <row r="1825">
      <c r="A1825" s="13" t="n"/>
      <c r="B1825" s="5" t="n"/>
      <c r="C1825" s="17" t="n"/>
      <c r="D1825" s="5" t="n"/>
      <c r="E1825" s="5" t="n"/>
      <c r="F1825" s="6">
        <f>IF(B1825&amp;""="","",IFERROR(INDEX('الحجوزات'!$C$6:$C$1005,MATCH(B1825&amp;"",'الحجوزات'!$A$6:$A$1005,0))&amp;"",""))</f>
        <v/>
      </c>
      <c r="G1825" s="6">
        <f>IF(B1825&amp;""="","",IF(ISNA(MATCH(B1825&amp;"",'الحجوزات'!$A$6:$A$1005,0)),"رقم غير موجود",IF(NOT(ISNUMBER(A1825)),"بدون تاريخ","")))</f>
        <v/>
      </c>
    </row>
    <row r="1826">
      <c r="A1826" s="13" t="n"/>
      <c r="B1826" s="5" t="n"/>
      <c r="C1826" s="17" t="n"/>
      <c r="D1826" s="5" t="n"/>
      <c r="E1826" s="5" t="n"/>
      <c r="F1826" s="6">
        <f>IF(B1826&amp;""="","",IFERROR(INDEX('الحجوزات'!$C$6:$C$1005,MATCH(B1826&amp;"",'الحجوزات'!$A$6:$A$1005,0))&amp;"",""))</f>
        <v/>
      </c>
      <c r="G1826" s="6">
        <f>IF(B1826&amp;""="","",IF(ISNA(MATCH(B1826&amp;"",'الحجوزات'!$A$6:$A$1005,0)),"رقم غير موجود",IF(NOT(ISNUMBER(A1826)),"بدون تاريخ","")))</f>
        <v/>
      </c>
    </row>
    <row r="1827">
      <c r="A1827" s="13" t="n"/>
      <c r="B1827" s="5" t="n"/>
      <c r="C1827" s="17" t="n"/>
      <c r="D1827" s="5" t="n"/>
      <c r="E1827" s="5" t="n"/>
      <c r="F1827" s="6">
        <f>IF(B1827&amp;""="","",IFERROR(INDEX('الحجوزات'!$C$6:$C$1005,MATCH(B1827&amp;"",'الحجوزات'!$A$6:$A$1005,0))&amp;"",""))</f>
        <v/>
      </c>
      <c r="G1827" s="6">
        <f>IF(B1827&amp;""="","",IF(ISNA(MATCH(B1827&amp;"",'الحجوزات'!$A$6:$A$1005,0)),"رقم غير موجود",IF(NOT(ISNUMBER(A1827)),"بدون تاريخ","")))</f>
        <v/>
      </c>
    </row>
    <row r="1828">
      <c r="A1828" s="13" t="n"/>
      <c r="B1828" s="5" t="n"/>
      <c r="C1828" s="17" t="n"/>
      <c r="D1828" s="5" t="n"/>
      <c r="E1828" s="5" t="n"/>
      <c r="F1828" s="6">
        <f>IF(B1828&amp;""="","",IFERROR(INDEX('الحجوزات'!$C$6:$C$1005,MATCH(B1828&amp;"",'الحجوزات'!$A$6:$A$1005,0))&amp;"",""))</f>
        <v/>
      </c>
      <c r="G1828" s="6">
        <f>IF(B1828&amp;""="","",IF(ISNA(MATCH(B1828&amp;"",'الحجوزات'!$A$6:$A$1005,0)),"رقم غير موجود",IF(NOT(ISNUMBER(A1828)),"بدون تاريخ","")))</f>
        <v/>
      </c>
    </row>
    <row r="1829">
      <c r="A1829" s="13" t="n"/>
      <c r="B1829" s="5" t="n"/>
      <c r="C1829" s="17" t="n"/>
      <c r="D1829" s="5" t="n"/>
      <c r="E1829" s="5" t="n"/>
      <c r="F1829" s="6">
        <f>IF(B1829&amp;""="","",IFERROR(INDEX('الحجوزات'!$C$6:$C$1005,MATCH(B1829&amp;"",'الحجوزات'!$A$6:$A$1005,0))&amp;"",""))</f>
        <v/>
      </c>
      <c r="G1829" s="6">
        <f>IF(B1829&amp;""="","",IF(ISNA(MATCH(B1829&amp;"",'الحجوزات'!$A$6:$A$1005,0)),"رقم غير موجود",IF(NOT(ISNUMBER(A1829)),"بدون تاريخ","")))</f>
        <v/>
      </c>
    </row>
    <row r="1830">
      <c r="A1830" s="13" t="n"/>
      <c r="B1830" s="5" t="n"/>
      <c r="C1830" s="17" t="n"/>
      <c r="D1830" s="5" t="n"/>
      <c r="E1830" s="5" t="n"/>
      <c r="F1830" s="6">
        <f>IF(B1830&amp;""="","",IFERROR(INDEX('الحجوزات'!$C$6:$C$1005,MATCH(B1830&amp;"",'الحجوزات'!$A$6:$A$1005,0))&amp;"",""))</f>
        <v/>
      </c>
      <c r="G1830" s="6">
        <f>IF(B1830&amp;""="","",IF(ISNA(MATCH(B1830&amp;"",'الحجوزات'!$A$6:$A$1005,0)),"رقم غير موجود",IF(NOT(ISNUMBER(A1830)),"بدون تاريخ","")))</f>
        <v/>
      </c>
    </row>
    <row r="1831">
      <c r="A1831" s="13" t="n"/>
      <c r="B1831" s="5" t="n"/>
      <c r="C1831" s="17" t="n"/>
      <c r="D1831" s="5" t="n"/>
      <c r="E1831" s="5" t="n"/>
      <c r="F1831" s="6">
        <f>IF(B1831&amp;""="","",IFERROR(INDEX('الحجوزات'!$C$6:$C$1005,MATCH(B1831&amp;"",'الحجوزات'!$A$6:$A$1005,0))&amp;"",""))</f>
        <v/>
      </c>
      <c r="G1831" s="6">
        <f>IF(B1831&amp;""="","",IF(ISNA(MATCH(B1831&amp;"",'الحجوزات'!$A$6:$A$1005,0)),"رقم غير موجود",IF(NOT(ISNUMBER(A1831)),"بدون تاريخ","")))</f>
        <v/>
      </c>
    </row>
    <row r="1832">
      <c r="A1832" s="13" t="n"/>
      <c r="B1832" s="5" t="n"/>
      <c r="C1832" s="17" t="n"/>
      <c r="D1832" s="5" t="n"/>
      <c r="E1832" s="5" t="n"/>
      <c r="F1832" s="6">
        <f>IF(B1832&amp;""="","",IFERROR(INDEX('الحجوزات'!$C$6:$C$1005,MATCH(B1832&amp;"",'الحجوزات'!$A$6:$A$1005,0))&amp;"",""))</f>
        <v/>
      </c>
      <c r="G1832" s="6">
        <f>IF(B1832&amp;""="","",IF(ISNA(MATCH(B1832&amp;"",'الحجوزات'!$A$6:$A$1005,0)),"رقم غير موجود",IF(NOT(ISNUMBER(A1832)),"بدون تاريخ","")))</f>
        <v/>
      </c>
    </row>
    <row r="1833">
      <c r="A1833" s="13" t="n"/>
      <c r="B1833" s="5" t="n"/>
      <c r="C1833" s="17" t="n"/>
      <c r="D1833" s="5" t="n"/>
      <c r="E1833" s="5" t="n"/>
      <c r="F1833" s="6">
        <f>IF(B1833&amp;""="","",IFERROR(INDEX('الحجوزات'!$C$6:$C$1005,MATCH(B1833&amp;"",'الحجوزات'!$A$6:$A$1005,0))&amp;"",""))</f>
        <v/>
      </c>
      <c r="G1833" s="6">
        <f>IF(B1833&amp;""="","",IF(ISNA(MATCH(B1833&amp;"",'الحجوزات'!$A$6:$A$1005,0)),"رقم غير موجود",IF(NOT(ISNUMBER(A1833)),"بدون تاريخ","")))</f>
        <v/>
      </c>
    </row>
    <row r="1834">
      <c r="A1834" s="13" t="n"/>
      <c r="B1834" s="5" t="n"/>
      <c r="C1834" s="17" t="n"/>
      <c r="D1834" s="5" t="n"/>
      <c r="E1834" s="5" t="n"/>
      <c r="F1834" s="6">
        <f>IF(B1834&amp;""="","",IFERROR(INDEX('الحجوزات'!$C$6:$C$1005,MATCH(B1834&amp;"",'الحجوزات'!$A$6:$A$1005,0))&amp;"",""))</f>
        <v/>
      </c>
      <c r="G1834" s="6">
        <f>IF(B1834&amp;""="","",IF(ISNA(MATCH(B1834&amp;"",'الحجوزات'!$A$6:$A$1005,0)),"رقم غير موجود",IF(NOT(ISNUMBER(A1834)),"بدون تاريخ","")))</f>
        <v/>
      </c>
    </row>
    <row r="1835">
      <c r="A1835" s="13" t="n"/>
      <c r="B1835" s="5" t="n"/>
      <c r="C1835" s="17" t="n"/>
      <c r="D1835" s="5" t="n"/>
      <c r="E1835" s="5" t="n"/>
      <c r="F1835" s="6">
        <f>IF(B1835&amp;""="","",IFERROR(INDEX('الحجوزات'!$C$6:$C$1005,MATCH(B1835&amp;"",'الحجوزات'!$A$6:$A$1005,0))&amp;"",""))</f>
        <v/>
      </c>
      <c r="G1835" s="6">
        <f>IF(B1835&amp;""="","",IF(ISNA(MATCH(B1835&amp;"",'الحجوزات'!$A$6:$A$1005,0)),"رقم غير موجود",IF(NOT(ISNUMBER(A1835)),"بدون تاريخ","")))</f>
        <v/>
      </c>
    </row>
    <row r="1836">
      <c r="A1836" s="13" t="n"/>
      <c r="B1836" s="5" t="n"/>
      <c r="C1836" s="17" t="n"/>
      <c r="D1836" s="5" t="n"/>
      <c r="E1836" s="5" t="n"/>
      <c r="F1836" s="6">
        <f>IF(B1836&amp;""="","",IFERROR(INDEX('الحجوزات'!$C$6:$C$1005,MATCH(B1836&amp;"",'الحجوزات'!$A$6:$A$1005,0))&amp;"",""))</f>
        <v/>
      </c>
      <c r="G1836" s="6">
        <f>IF(B1836&amp;""="","",IF(ISNA(MATCH(B1836&amp;"",'الحجوزات'!$A$6:$A$1005,0)),"رقم غير موجود",IF(NOT(ISNUMBER(A1836)),"بدون تاريخ","")))</f>
        <v/>
      </c>
    </row>
    <row r="1837">
      <c r="A1837" s="13" t="n"/>
      <c r="B1837" s="5" t="n"/>
      <c r="C1837" s="17" t="n"/>
      <c r="D1837" s="5" t="n"/>
      <c r="E1837" s="5" t="n"/>
      <c r="F1837" s="6">
        <f>IF(B1837&amp;""="","",IFERROR(INDEX('الحجوزات'!$C$6:$C$1005,MATCH(B1837&amp;"",'الحجوزات'!$A$6:$A$1005,0))&amp;"",""))</f>
        <v/>
      </c>
      <c r="G1837" s="6">
        <f>IF(B1837&amp;""="","",IF(ISNA(MATCH(B1837&amp;"",'الحجوزات'!$A$6:$A$1005,0)),"رقم غير موجود",IF(NOT(ISNUMBER(A1837)),"بدون تاريخ","")))</f>
        <v/>
      </c>
    </row>
    <row r="1838">
      <c r="A1838" s="13" t="n"/>
      <c r="B1838" s="5" t="n"/>
      <c r="C1838" s="17" t="n"/>
      <c r="D1838" s="5" t="n"/>
      <c r="E1838" s="5" t="n"/>
      <c r="F1838" s="6">
        <f>IF(B1838&amp;""="","",IFERROR(INDEX('الحجوزات'!$C$6:$C$1005,MATCH(B1838&amp;"",'الحجوزات'!$A$6:$A$1005,0))&amp;"",""))</f>
        <v/>
      </c>
      <c r="G1838" s="6">
        <f>IF(B1838&amp;""="","",IF(ISNA(MATCH(B1838&amp;"",'الحجوزات'!$A$6:$A$1005,0)),"رقم غير موجود",IF(NOT(ISNUMBER(A1838)),"بدون تاريخ","")))</f>
        <v/>
      </c>
    </row>
    <row r="1839">
      <c r="A1839" s="13" t="n"/>
      <c r="B1839" s="5" t="n"/>
      <c r="C1839" s="17" t="n"/>
      <c r="D1839" s="5" t="n"/>
      <c r="E1839" s="5" t="n"/>
      <c r="F1839" s="6">
        <f>IF(B1839&amp;""="","",IFERROR(INDEX('الحجوزات'!$C$6:$C$1005,MATCH(B1839&amp;"",'الحجوزات'!$A$6:$A$1005,0))&amp;"",""))</f>
        <v/>
      </c>
      <c r="G1839" s="6">
        <f>IF(B1839&amp;""="","",IF(ISNA(MATCH(B1839&amp;"",'الحجوزات'!$A$6:$A$1005,0)),"رقم غير موجود",IF(NOT(ISNUMBER(A1839)),"بدون تاريخ","")))</f>
        <v/>
      </c>
    </row>
    <row r="1840">
      <c r="A1840" s="13" t="n"/>
      <c r="B1840" s="5" t="n"/>
      <c r="C1840" s="17" t="n"/>
      <c r="D1840" s="5" t="n"/>
      <c r="E1840" s="5" t="n"/>
      <c r="F1840" s="6">
        <f>IF(B1840&amp;""="","",IFERROR(INDEX('الحجوزات'!$C$6:$C$1005,MATCH(B1840&amp;"",'الحجوزات'!$A$6:$A$1005,0))&amp;"",""))</f>
        <v/>
      </c>
      <c r="G1840" s="6">
        <f>IF(B1840&amp;""="","",IF(ISNA(MATCH(B1840&amp;"",'الحجوزات'!$A$6:$A$1005,0)),"رقم غير موجود",IF(NOT(ISNUMBER(A1840)),"بدون تاريخ","")))</f>
        <v/>
      </c>
    </row>
    <row r="1841">
      <c r="A1841" s="13" t="n"/>
      <c r="B1841" s="5" t="n"/>
      <c r="C1841" s="17" t="n"/>
      <c r="D1841" s="5" t="n"/>
      <c r="E1841" s="5" t="n"/>
      <c r="F1841" s="6">
        <f>IF(B1841&amp;""="","",IFERROR(INDEX('الحجوزات'!$C$6:$C$1005,MATCH(B1841&amp;"",'الحجوزات'!$A$6:$A$1005,0))&amp;"",""))</f>
        <v/>
      </c>
      <c r="G1841" s="6">
        <f>IF(B1841&amp;""="","",IF(ISNA(MATCH(B1841&amp;"",'الحجوزات'!$A$6:$A$1005,0)),"رقم غير موجود",IF(NOT(ISNUMBER(A1841)),"بدون تاريخ","")))</f>
        <v/>
      </c>
    </row>
    <row r="1842">
      <c r="A1842" s="13" t="n"/>
      <c r="B1842" s="5" t="n"/>
      <c r="C1842" s="17" t="n"/>
      <c r="D1842" s="5" t="n"/>
      <c r="E1842" s="5" t="n"/>
      <c r="F1842" s="6">
        <f>IF(B1842&amp;""="","",IFERROR(INDEX('الحجوزات'!$C$6:$C$1005,MATCH(B1842&amp;"",'الحجوزات'!$A$6:$A$1005,0))&amp;"",""))</f>
        <v/>
      </c>
      <c r="G1842" s="6">
        <f>IF(B1842&amp;""="","",IF(ISNA(MATCH(B1842&amp;"",'الحجوزات'!$A$6:$A$1005,0)),"رقم غير موجود",IF(NOT(ISNUMBER(A1842)),"بدون تاريخ","")))</f>
        <v/>
      </c>
    </row>
    <row r="1843">
      <c r="A1843" s="13" t="n"/>
      <c r="B1843" s="5" t="n"/>
      <c r="C1843" s="17" t="n"/>
      <c r="D1843" s="5" t="n"/>
      <c r="E1843" s="5" t="n"/>
      <c r="F1843" s="6">
        <f>IF(B1843&amp;""="","",IFERROR(INDEX('الحجوزات'!$C$6:$C$1005,MATCH(B1843&amp;"",'الحجوزات'!$A$6:$A$1005,0))&amp;"",""))</f>
        <v/>
      </c>
      <c r="G1843" s="6">
        <f>IF(B1843&amp;""="","",IF(ISNA(MATCH(B1843&amp;"",'الحجوزات'!$A$6:$A$1005,0)),"رقم غير موجود",IF(NOT(ISNUMBER(A1843)),"بدون تاريخ","")))</f>
        <v/>
      </c>
    </row>
    <row r="1844">
      <c r="A1844" s="13" t="n"/>
      <c r="B1844" s="5" t="n"/>
      <c r="C1844" s="17" t="n"/>
      <c r="D1844" s="5" t="n"/>
      <c r="E1844" s="5" t="n"/>
      <c r="F1844" s="6">
        <f>IF(B1844&amp;""="","",IFERROR(INDEX('الحجوزات'!$C$6:$C$1005,MATCH(B1844&amp;"",'الحجوزات'!$A$6:$A$1005,0))&amp;"",""))</f>
        <v/>
      </c>
      <c r="G1844" s="6">
        <f>IF(B1844&amp;""="","",IF(ISNA(MATCH(B1844&amp;"",'الحجوزات'!$A$6:$A$1005,0)),"رقم غير موجود",IF(NOT(ISNUMBER(A1844)),"بدون تاريخ","")))</f>
        <v/>
      </c>
    </row>
    <row r="1845">
      <c r="A1845" s="13" t="n"/>
      <c r="B1845" s="5" t="n"/>
      <c r="C1845" s="17" t="n"/>
      <c r="D1845" s="5" t="n"/>
      <c r="E1845" s="5" t="n"/>
      <c r="F1845" s="6">
        <f>IF(B1845&amp;""="","",IFERROR(INDEX('الحجوزات'!$C$6:$C$1005,MATCH(B1845&amp;"",'الحجوزات'!$A$6:$A$1005,0))&amp;"",""))</f>
        <v/>
      </c>
      <c r="G1845" s="6">
        <f>IF(B1845&amp;""="","",IF(ISNA(MATCH(B1845&amp;"",'الحجوزات'!$A$6:$A$1005,0)),"رقم غير موجود",IF(NOT(ISNUMBER(A1845)),"بدون تاريخ","")))</f>
        <v/>
      </c>
    </row>
    <row r="1846">
      <c r="A1846" s="13" t="n"/>
      <c r="B1846" s="5" t="n"/>
      <c r="C1846" s="17" t="n"/>
      <c r="D1846" s="5" t="n"/>
      <c r="E1846" s="5" t="n"/>
      <c r="F1846" s="6">
        <f>IF(B1846&amp;""="","",IFERROR(INDEX('الحجوزات'!$C$6:$C$1005,MATCH(B1846&amp;"",'الحجوزات'!$A$6:$A$1005,0))&amp;"",""))</f>
        <v/>
      </c>
      <c r="G1846" s="6">
        <f>IF(B1846&amp;""="","",IF(ISNA(MATCH(B1846&amp;"",'الحجوزات'!$A$6:$A$1005,0)),"رقم غير موجود",IF(NOT(ISNUMBER(A1846)),"بدون تاريخ","")))</f>
        <v/>
      </c>
    </row>
    <row r="1847">
      <c r="A1847" s="13" t="n"/>
      <c r="B1847" s="5" t="n"/>
      <c r="C1847" s="17" t="n"/>
      <c r="D1847" s="5" t="n"/>
      <c r="E1847" s="5" t="n"/>
      <c r="F1847" s="6">
        <f>IF(B1847&amp;""="","",IFERROR(INDEX('الحجوزات'!$C$6:$C$1005,MATCH(B1847&amp;"",'الحجوزات'!$A$6:$A$1005,0))&amp;"",""))</f>
        <v/>
      </c>
      <c r="G1847" s="6">
        <f>IF(B1847&amp;""="","",IF(ISNA(MATCH(B1847&amp;"",'الحجوزات'!$A$6:$A$1005,0)),"رقم غير موجود",IF(NOT(ISNUMBER(A1847)),"بدون تاريخ","")))</f>
        <v/>
      </c>
    </row>
    <row r="1848">
      <c r="A1848" s="13" t="n"/>
      <c r="B1848" s="5" t="n"/>
      <c r="C1848" s="17" t="n"/>
      <c r="D1848" s="5" t="n"/>
      <c r="E1848" s="5" t="n"/>
      <c r="F1848" s="6">
        <f>IF(B1848&amp;""="","",IFERROR(INDEX('الحجوزات'!$C$6:$C$1005,MATCH(B1848&amp;"",'الحجوزات'!$A$6:$A$1005,0))&amp;"",""))</f>
        <v/>
      </c>
      <c r="G1848" s="6">
        <f>IF(B1848&amp;""="","",IF(ISNA(MATCH(B1848&amp;"",'الحجوزات'!$A$6:$A$1005,0)),"رقم غير موجود",IF(NOT(ISNUMBER(A1848)),"بدون تاريخ","")))</f>
        <v/>
      </c>
    </row>
    <row r="1849">
      <c r="A1849" s="13" t="n"/>
      <c r="B1849" s="5" t="n"/>
      <c r="C1849" s="17" t="n"/>
      <c r="D1849" s="5" t="n"/>
      <c r="E1849" s="5" t="n"/>
      <c r="F1849" s="6">
        <f>IF(B1849&amp;""="","",IFERROR(INDEX('الحجوزات'!$C$6:$C$1005,MATCH(B1849&amp;"",'الحجوزات'!$A$6:$A$1005,0))&amp;"",""))</f>
        <v/>
      </c>
      <c r="G1849" s="6">
        <f>IF(B1849&amp;""="","",IF(ISNA(MATCH(B1849&amp;"",'الحجوزات'!$A$6:$A$1005,0)),"رقم غير موجود",IF(NOT(ISNUMBER(A1849)),"بدون تاريخ","")))</f>
        <v/>
      </c>
    </row>
    <row r="1850">
      <c r="A1850" s="13" t="n"/>
      <c r="B1850" s="5" t="n"/>
      <c r="C1850" s="17" t="n"/>
      <c r="D1850" s="5" t="n"/>
      <c r="E1850" s="5" t="n"/>
      <c r="F1850" s="6">
        <f>IF(B1850&amp;""="","",IFERROR(INDEX('الحجوزات'!$C$6:$C$1005,MATCH(B1850&amp;"",'الحجوزات'!$A$6:$A$1005,0))&amp;"",""))</f>
        <v/>
      </c>
      <c r="G1850" s="6">
        <f>IF(B1850&amp;""="","",IF(ISNA(MATCH(B1850&amp;"",'الحجوزات'!$A$6:$A$1005,0)),"رقم غير موجود",IF(NOT(ISNUMBER(A1850)),"بدون تاريخ","")))</f>
        <v/>
      </c>
    </row>
    <row r="1851">
      <c r="A1851" s="13" t="n"/>
      <c r="B1851" s="5" t="n"/>
      <c r="C1851" s="17" t="n"/>
      <c r="D1851" s="5" t="n"/>
      <c r="E1851" s="5" t="n"/>
      <c r="F1851" s="6">
        <f>IF(B1851&amp;""="","",IFERROR(INDEX('الحجوزات'!$C$6:$C$1005,MATCH(B1851&amp;"",'الحجوزات'!$A$6:$A$1005,0))&amp;"",""))</f>
        <v/>
      </c>
      <c r="G1851" s="6">
        <f>IF(B1851&amp;""="","",IF(ISNA(MATCH(B1851&amp;"",'الحجوزات'!$A$6:$A$1005,0)),"رقم غير موجود",IF(NOT(ISNUMBER(A1851)),"بدون تاريخ","")))</f>
        <v/>
      </c>
    </row>
    <row r="1852">
      <c r="A1852" s="13" t="n"/>
      <c r="B1852" s="5" t="n"/>
      <c r="C1852" s="17" t="n"/>
      <c r="D1852" s="5" t="n"/>
      <c r="E1852" s="5" t="n"/>
      <c r="F1852" s="6">
        <f>IF(B1852&amp;""="","",IFERROR(INDEX('الحجوزات'!$C$6:$C$1005,MATCH(B1852&amp;"",'الحجوزات'!$A$6:$A$1005,0))&amp;"",""))</f>
        <v/>
      </c>
      <c r="G1852" s="6">
        <f>IF(B1852&amp;""="","",IF(ISNA(MATCH(B1852&amp;"",'الحجوزات'!$A$6:$A$1005,0)),"رقم غير موجود",IF(NOT(ISNUMBER(A1852)),"بدون تاريخ","")))</f>
        <v/>
      </c>
    </row>
    <row r="1853">
      <c r="A1853" s="13" t="n"/>
      <c r="B1853" s="5" t="n"/>
      <c r="C1853" s="17" t="n"/>
      <c r="D1853" s="5" t="n"/>
      <c r="E1853" s="5" t="n"/>
      <c r="F1853" s="6">
        <f>IF(B1853&amp;""="","",IFERROR(INDEX('الحجوزات'!$C$6:$C$1005,MATCH(B1853&amp;"",'الحجوزات'!$A$6:$A$1005,0))&amp;"",""))</f>
        <v/>
      </c>
      <c r="G1853" s="6">
        <f>IF(B1853&amp;""="","",IF(ISNA(MATCH(B1853&amp;"",'الحجوزات'!$A$6:$A$1005,0)),"رقم غير موجود",IF(NOT(ISNUMBER(A1853)),"بدون تاريخ","")))</f>
        <v/>
      </c>
    </row>
    <row r="1854">
      <c r="A1854" s="13" t="n"/>
      <c r="B1854" s="5" t="n"/>
      <c r="C1854" s="17" t="n"/>
      <c r="D1854" s="5" t="n"/>
      <c r="E1854" s="5" t="n"/>
      <c r="F1854" s="6">
        <f>IF(B1854&amp;""="","",IFERROR(INDEX('الحجوزات'!$C$6:$C$1005,MATCH(B1854&amp;"",'الحجوزات'!$A$6:$A$1005,0))&amp;"",""))</f>
        <v/>
      </c>
      <c r="G1854" s="6">
        <f>IF(B1854&amp;""="","",IF(ISNA(MATCH(B1854&amp;"",'الحجوزات'!$A$6:$A$1005,0)),"رقم غير موجود",IF(NOT(ISNUMBER(A1854)),"بدون تاريخ","")))</f>
        <v/>
      </c>
    </row>
    <row r="1855">
      <c r="A1855" s="13" t="n"/>
      <c r="B1855" s="5" t="n"/>
      <c r="C1855" s="17" t="n"/>
      <c r="D1855" s="5" t="n"/>
      <c r="E1855" s="5" t="n"/>
      <c r="F1855" s="6">
        <f>IF(B1855&amp;""="","",IFERROR(INDEX('الحجوزات'!$C$6:$C$1005,MATCH(B1855&amp;"",'الحجوزات'!$A$6:$A$1005,0))&amp;"",""))</f>
        <v/>
      </c>
      <c r="G1855" s="6">
        <f>IF(B1855&amp;""="","",IF(ISNA(MATCH(B1855&amp;"",'الحجوزات'!$A$6:$A$1005,0)),"رقم غير موجود",IF(NOT(ISNUMBER(A1855)),"بدون تاريخ","")))</f>
        <v/>
      </c>
    </row>
    <row r="1856">
      <c r="A1856" s="13" t="n"/>
      <c r="B1856" s="5" t="n"/>
      <c r="C1856" s="17" t="n"/>
      <c r="D1856" s="5" t="n"/>
      <c r="E1856" s="5" t="n"/>
      <c r="F1856" s="6">
        <f>IF(B1856&amp;""="","",IFERROR(INDEX('الحجوزات'!$C$6:$C$1005,MATCH(B1856&amp;"",'الحجوزات'!$A$6:$A$1005,0))&amp;"",""))</f>
        <v/>
      </c>
      <c r="G1856" s="6">
        <f>IF(B1856&amp;""="","",IF(ISNA(MATCH(B1856&amp;"",'الحجوزات'!$A$6:$A$1005,0)),"رقم غير موجود",IF(NOT(ISNUMBER(A1856)),"بدون تاريخ","")))</f>
        <v/>
      </c>
    </row>
    <row r="1857">
      <c r="A1857" s="13" t="n"/>
      <c r="B1857" s="5" t="n"/>
      <c r="C1857" s="17" t="n"/>
      <c r="D1857" s="5" t="n"/>
      <c r="E1857" s="5" t="n"/>
      <c r="F1857" s="6">
        <f>IF(B1857&amp;""="","",IFERROR(INDEX('الحجوزات'!$C$6:$C$1005,MATCH(B1857&amp;"",'الحجوزات'!$A$6:$A$1005,0))&amp;"",""))</f>
        <v/>
      </c>
      <c r="G1857" s="6">
        <f>IF(B1857&amp;""="","",IF(ISNA(MATCH(B1857&amp;"",'الحجوزات'!$A$6:$A$1005,0)),"رقم غير موجود",IF(NOT(ISNUMBER(A1857)),"بدون تاريخ","")))</f>
        <v/>
      </c>
    </row>
    <row r="1858">
      <c r="A1858" s="13" t="n"/>
      <c r="B1858" s="5" t="n"/>
      <c r="C1858" s="17" t="n"/>
      <c r="D1858" s="5" t="n"/>
      <c r="E1858" s="5" t="n"/>
      <c r="F1858" s="6">
        <f>IF(B1858&amp;""="","",IFERROR(INDEX('الحجوزات'!$C$6:$C$1005,MATCH(B1858&amp;"",'الحجوزات'!$A$6:$A$1005,0))&amp;"",""))</f>
        <v/>
      </c>
      <c r="G1858" s="6">
        <f>IF(B1858&amp;""="","",IF(ISNA(MATCH(B1858&amp;"",'الحجوزات'!$A$6:$A$1005,0)),"رقم غير موجود",IF(NOT(ISNUMBER(A1858)),"بدون تاريخ","")))</f>
        <v/>
      </c>
    </row>
    <row r="1859">
      <c r="A1859" s="13" t="n"/>
      <c r="B1859" s="5" t="n"/>
      <c r="C1859" s="17" t="n"/>
      <c r="D1859" s="5" t="n"/>
      <c r="E1859" s="5" t="n"/>
      <c r="F1859" s="6">
        <f>IF(B1859&amp;""="","",IFERROR(INDEX('الحجوزات'!$C$6:$C$1005,MATCH(B1859&amp;"",'الحجوزات'!$A$6:$A$1005,0))&amp;"",""))</f>
        <v/>
      </c>
      <c r="G1859" s="6">
        <f>IF(B1859&amp;""="","",IF(ISNA(MATCH(B1859&amp;"",'الحجوزات'!$A$6:$A$1005,0)),"رقم غير موجود",IF(NOT(ISNUMBER(A1859)),"بدون تاريخ","")))</f>
        <v/>
      </c>
    </row>
    <row r="1860">
      <c r="A1860" s="13" t="n"/>
      <c r="B1860" s="5" t="n"/>
      <c r="C1860" s="17" t="n"/>
      <c r="D1860" s="5" t="n"/>
      <c r="E1860" s="5" t="n"/>
      <c r="F1860" s="6">
        <f>IF(B1860&amp;""="","",IFERROR(INDEX('الحجوزات'!$C$6:$C$1005,MATCH(B1860&amp;"",'الحجوزات'!$A$6:$A$1005,0))&amp;"",""))</f>
        <v/>
      </c>
      <c r="G1860" s="6">
        <f>IF(B1860&amp;""="","",IF(ISNA(MATCH(B1860&amp;"",'الحجوزات'!$A$6:$A$1005,0)),"رقم غير موجود",IF(NOT(ISNUMBER(A1860)),"بدون تاريخ","")))</f>
        <v/>
      </c>
    </row>
    <row r="1861">
      <c r="A1861" s="13" t="n"/>
      <c r="B1861" s="5" t="n"/>
      <c r="C1861" s="17" t="n"/>
      <c r="D1861" s="5" t="n"/>
      <c r="E1861" s="5" t="n"/>
      <c r="F1861" s="6">
        <f>IF(B1861&amp;""="","",IFERROR(INDEX('الحجوزات'!$C$6:$C$1005,MATCH(B1861&amp;"",'الحجوزات'!$A$6:$A$1005,0))&amp;"",""))</f>
        <v/>
      </c>
      <c r="G1861" s="6">
        <f>IF(B1861&amp;""="","",IF(ISNA(MATCH(B1861&amp;"",'الحجوزات'!$A$6:$A$1005,0)),"رقم غير موجود",IF(NOT(ISNUMBER(A1861)),"بدون تاريخ","")))</f>
        <v/>
      </c>
    </row>
    <row r="1862">
      <c r="A1862" s="13" t="n"/>
      <c r="B1862" s="5" t="n"/>
      <c r="C1862" s="17" t="n"/>
      <c r="D1862" s="5" t="n"/>
      <c r="E1862" s="5" t="n"/>
      <c r="F1862" s="6">
        <f>IF(B1862&amp;""="","",IFERROR(INDEX('الحجوزات'!$C$6:$C$1005,MATCH(B1862&amp;"",'الحجوزات'!$A$6:$A$1005,0))&amp;"",""))</f>
        <v/>
      </c>
      <c r="G1862" s="6">
        <f>IF(B1862&amp;""="","",IF(ISNA(MATCH(B1862&amp;"",'الحجوزات'!$A$6:$A$1005,0)),"رقم غير موجود",IF(NOT(ISNUMBER(A1862)),"بدون تاريخ","")))</f>
        <v/>
      </c>
    </row>
    <row r="1863">
      <c r="A1863" s="13" t="n"/>
      <c r="B1863" s="5" t="n"/>
      <c r="C1863" s="17" t="n"/>
      <c r="D1863" s="5" t="n"/>
      <c r="E1863" s="5" t="n"/>
      <c r="F1863" s="6">
        <f>IF(B1863&amp;""="","",IFERROR(INDEX('الحجوزات'!$C$6:$C$1005,MATCH(B1863&amp;"",'الحجوزات'!$A$6:$A$1005,0))&amp;"",""))</f>
        <v/>
      </c>
      <c r="G1863" s="6">
        <f>IF(B1863&amp;""="","",IF(ISNA(MATCH(B1863&amp;"",'الحجوزات'!$A$6:$A$1005,0)),"رقم غير موجود",IF(NOT(ISNUMBER(A1863)),"بدون تاريخ","")))</f>
        <v/>
      </c>
    </row>
    <row r="1864">
      <c r="A1864" s="13" t="n"/>
      <c r="B1864" s="5" t="n"/>
      <c r="C1864" s="17" t="n"/>
      <c r="D1864" s="5" t="n"/>
      <c r="E1864" s="5" t="n"/>
      <c r="F1864" s="6">
        <f>IF(B1864&amp;""="","",IFERROR(INDEX('الحجوزات'!$C$6:$C$1005,MATCH(B1864&amp;"",'الحجوزات'!$A$6:$A$1005,0))&amp;"",""))</f>
        <v/>
      </c>
      <c r="G1864" s="6">
        <f>IF(B1864&amp;""="","",IF(ISNA(MATCH(B1864&amp;"",'الحجوزات'!$A$6:$A$1005,0)),"رقم غير موجود",IF(NOT(ISNUMBER(A1864)),"بدون تاريخ","")))</f>
        <v/>
      </c>
    </row>
    <row r="1865">
      <c r="A1865" s="13" t="n"/>
      <c r="B1865" s="5" t="n"/>
      <c r="C1865" s="17" t="n"/>
      <c r="D1865" s="5" t="n"/>
      <c r="E1865" s="5" t="n"/>
      <c r="F1865" s="6">
        <f>IF(B1865&amp;""="","",IFERROR(INDEX('الحجوزات'!$C$6:$C$1005,MATCH(B1865&amp;"",'الحجوزات'!$A$6:$A$1005,0))&amp;"",""))</f>
        <v/>
      </c>
      <c r="G1865" s="6">
        <f>IF(B1865&amp;""="","",IF(ISNA(MATCH(B1865&amp;"",'الحجوزات'!$A$6:$A$1005,0)),"رقم غير موجود",IF(NOT(ISNUMBER(A1865)),"بدون تاريخ","")))</f>
        <v/>
      </c>
    </row>
    <row r="1866">
      <c r="A1866" s="13" t="n"/>
      <c r="B1866" s="5" t="n"/>
      <c r="C1866" s="17" t="n"/>
      <c r="D1866" s="5" t="n"/>
      <c r="E1866" s="5" t="n"/>
      <c r="F1866" s="6">
        <f>IF(B1866&amp;""="","",IFERROR(INDEX('الحجوزات'!$C$6:$C$1005,MATCH(B1866&amp;"",'الحجوزات'!$A$6:$A$1005,0))&amp;"",""))</f>
        <v/>
      </c>
      <c r="G1866" s="6">
        <f>IF(B1866&amp;""="","",IF(ISNA(MATCH(B1866&amp;"",'الحجوزات'!$A$6:$A$1005,0)),"رقم غير موجود",IF(NOT(ISNUMBER(A1866)),"بدون تاريخ","")))</f>
        <v/>
      </c>
    </row>
    <row r="1867">
      <c r="A1867" s="13" t="n"/>
      <c r="B1867" s="5" t="n"/>
      <c r="C1867" s="17" t="n"/>
      <c r="D1867" s="5" t="n"/>
      <c r="E1867" s="5" t="n"/>
      <c r="F1867" s="6">
        <f>IF(B1867&amp;""="","",IFERROR(INDEX('الحجوزات'!$C$6:$C$1005,MATCH(B1867&amp;"",'الحجوزات'!$A$6:$A$1005,0))&amp;"",""))</f>
        <v/>
      </c>
      <c r="G1867" s="6">
        <f>IF(B1867&amp;""="","",IF(ISNA(MATCH(B1867&amp;"",'الحجوزات'!$A$6:$A$1005,0)),"رقم غير موجود",IF(NOT(ISNUMBER(A1867)),"بدون تاريخ","")))</f>
        <v/>
      </c>
    </row>
    <row r="1868">
      <c r="A1868" s="13" t="n"/>
      <c r="B1868" s="5" t="n"/>
      <c r="C1868" s="17" t="n"/>
      <c r="D1868" s="5" t="n"/>
      <c r="E1868" s="5" t="n"/>
      <c r="F1868" s="6">
        <f>IF(B1868&amp;""="","",IFERROR(INDEX('الحجوزات'!$C$6:$C$1005,MATCH(B1868&amp;"",'الحجوزات'!$A$6:$A$1005,0))&amp;"",""))</f>
        <v/>
      </c>
      <c r="G1868" s="6">
        <f>IF(B1868&amp;""="","",IF(ISNA(MATCH(B1868&amp;"",'الحجوزات'!$A$6:$A$1005,0)),"رقم غير موجود",IF(NOT(ISNUMBER(A1868)),"بدون تاريخ","")))</f>
        <v/>
      </c>
    </row>
    <row r="1869">
      <c r="A1869" s="13" t="n"/>
      <c r="B1869" s="5" t="n"/>
      <c r="C1869" s="17" t="n"/>
      <c r="D1869" s="5" t="n"/>
      <c r="E1869" s="5" t="n"/>
      <c r="F1869" s="6">
        <f>IF(B1869&amp;""="","",IFERROR(INDEX('الحجوزات'!$C$6:$C$1005,MATCH(B1869&amp;"",'الحجوزات'!$A$6:$A$1005,0))&amp;"",""))</f>
        <v/>
      </c>
      <c r="G1869" s="6">
        <f>IF(B1869&amp;""="","",IF(ISNA(MATCH(B1869&amp;"",'الحجوزات'!$A$6:$A$1005,0)),"رقم غير موجود",IF(NOT(ISNUMBER(A1869)),"بدون تاريخ","")))</f>
        <v/>
      </c>
    </row>
    <row r="1870">
      <c r="A1870" s="13" t="n"/>
      <c r="B1870" s="5" t="n"/>
      <c r="C1870" s="17" t="n"/>
      <c r="D1870" s="5" t="n"/>
      <c r="E1870" s="5" t="n"/>
      <c r="F1870" s="6">
        <f>IF(B1870&amp;""="","",IFERROR(INDEX('الحجوزات'!$C$6:$C$1005,MATCH(B1870&amp;"",'الحجوزات'!$A$6:$A$1005,0))&amp;"",""))</f>
        <v/>
      </c>
      <c r="G1870" s="6">
        <f>IF(B1870&amp;""="","",IF(ISNA(MATCH(B1870&amp;"",'الحجوزات'!$A$6:$A$1005,0)),"رقم غير موجود",IF(NOT(ISNUMBER(A1870)),"بدون تاريخ","")))</f>
        <v/>
      </c>
    </row>
    <row r="1871">
      <c r="A1871" s="13" t="n"/>
      <c r="B1871" s="5" t="n"/>
      <c r="C1871" s="17" t="n"/>
      <c r="D1871" s="5" t="n"/>
      <c r="E1871" s="5" t="n"/>
      <c r="F1871" s="6">
        <f>IF(B1871&amp;""="","",IFERROR(INDEX('الحجوزات'!$C$6:$C$1005,MATCH(B1871&amp;"",'الحجوزات'!$A$6:$A$1005,0))&amp;"",""))</f>
        <v/>
      </c>
      <c r="G1871" s="6">
        <f>IF(B1871&amp;""="","",IF(ISNA(MATCH(B1871&amp;"",'الحجوزات'!$A$6:$A$1005,0)),"رقم غير موجود",IF(NOT(ISNUMBER(A1871)),"بدون تاريخ","")))</f>
        <v/>
      </c>
    </row>
    <row r="1872">
      <c r="A1872" s="13" t="n"/>
      <c r="B1872" s="5" t="n"/>
      <c r="C1872" s="17" t="n"/>
      <c r="D1872" s="5" t="n"/>
      <c r="E1872" s="5" t="n"/>
      <c r="F1872" s="6">
        <f>IF(B1872&amp;""="","",IFERROR(INDEX('الحجوزات'!$C$6:$C$1005,MATCH(B1872&amp;"",'الحجوزات'!$A$6:$A$1005,0))&amp;"",""))</f>
        <v/>
      </c>
      <c r="G1872" s="6">
        <f>IF(B1872&amp;""="","",IF(ISNA(MATCH(B1872&amp;"",'الحجوزات'!$A$6:$A$1005,0)),"رقم غير موجود",IF(NOT(ISNUMBER(A1872)),"بدون تاريخ","")))</f>
        <v/>
      </c>
    </row>
    <row r="1873">
      <c r="A1873" s="13" t="n"/>
      <c r="B1873" s="5" t="n"/>
      <c r="C1873" s="17" t="n"/>
      <c r="D1873" s="5" t="n"/>
      <c r="E1873" s="5" t="n"/>
      <c r="F1873" s="6">
        <f>IF(B1873&amp;""="","",IFERROR(INDEX('الحجوزات'!$C$6:$C$1005,MATCH(B1873&amp;"",'الحجوزات'!$A$6:$A$1005,0))&amp;"",""))</f>
        <v/>
      </c>
      <c r="G1873" s="6">
        <f>IF(B1873&amp;""="","",IF(ISNA(MATCH(B1873&amp;"",'الحجوزات'!$A$6:$A$1005,0)),"رقم غير موجود",IF(NOT(ISNUMBER(A1873)),"بدون تاريخ","")))</f>
        <v/>
      </c>
    </row>
    <row r="1874">
      <c r="A1874" s="13" t="n"/>
      <c r="B1874" s="5" t="n"/>
      <c r="C1874" s="17" t="n"/>
      <c r="D1874" s="5" t="n"/>
      <c r="E1874" s="5" t="n"/>
      <c r="F1874" s="6">
        <f>IF(B1874&amp;""="","",IFERROR(INDEX('الحجوزات'!$C$6:$C$1005,MATCH(B1874&amp;"",'الحجوزات'!$A$6:$A$1005,0))&amp;"",""))</f>
        <v/>
      </c>
      <c r="G1874" s="6">
        <f>IF(B1874&amp;""="","",IF(ISNA(MATCH(B1874&amp;"",'الحجوزات'!$A$6:$A$1005,0)),"رقم غير موجود",IF(NOT(ISNUMBER(A1874)),"بدون تاريخ","")))</f>
        <v/>
      </c>
    </row>
    <row r="1875">
      <c r="A1875" s="13" t="n"/>
      <c r="B1875" s="5" t="n"/>
      <c r="C1875" s="17" t="n"/>
      <c r="D1875" s="5" t="n"/>
      <c r="E1875" s="5" t="n"/>
      <c r="F1875" s="6">
        <f>IF(B1875&amp;""="","",IFERROR(INDEX('الحجوزات'!$C$6:$C$1005,MATCH(B1875&amp;"",'الحجوزات'!$A$6:$A$1005,0))&amp;"",""))</f>
        <v/>
      </c>
      <c r="G1875" s="6">
        <f>IF(B1875&amp;""="","",IF(ISNA(MATCH(B1875&amp;"",'الحجوزات'!$A$6:$A$1005,0)),"رقم غير موجود",IF(NOT(ISNUMBER(A1875)),"بدون تاريخ","")))</f>
        <v/>
      </c>
    </row>
    <row r="1876">
      <c r="A1876" s="13" t="n"/>
      <c r="B1876" s="5" t="n"/>
      <c r="C1876" s="17" t="n"/>
      <c r="D1876" s="5" t="n"/>
      <c r="E1876" s="5" t="n"/>
      <c r="F1876" s="6">
        <f>IF(B1876&amp;""="","",IFERROR(INDEX('الحجوزات'!$C$6:$C$1005,MATCH(B1876&amp;"",'الحجوزات'!$A$6:$A$1005,0))&amp;"",""))</f>
        <v/>
      </c>
      <c r="G1876" s="6">
        <f>IF(B1876&amp;""="","",IF(ISNA(MATCH(B1876&amp;"",'الحجوزات'!$A$6:$A$1005,0)),"رقم غير موجود",IF(NOT(ISNUMBER(A1876)),"بدون تاريخ","")))</f>
        <v/>
      </c>
    </row>
    <row r="1877">
      <c r="A1877" s="13" t="n"/>
      <c r="B1877" s="5" t="n"/>
      <c r="C1877" s="17" t="n"/>
      <c r="D1877" s="5" t="n"/>
      <c r="E1877" s="5" t="n"/>
      <c r="F1877" s="6">
        <f>IF(B1877&amp;""="","",IFERROR(INDEX('الحجوزات'!$C$6:$C$1005,MATCH(B1877&amp;"",'الحجوزات'!$A$6:$A$1005,0))&amp;"",""))</f>
        <v/>
      </c>
      <c r="G1877" s="6">
        <f>IF(B1877&amp;""="","",IF(ISNA(MATCH(B1877&amp;"",'الحجوزات'!$A$6:$A$1005,0)),"رقم غير موجود",IF(NOT(ISNUMBER(A1877)),"بدون تاريخ","")))</f>
        <v/>
      </c>
    </row>
    <row r="1878">
      <c r="A1878" s="13" t="n"/>
      <c r="B1878" s="5" t="n"/>
      <c r="C1878" s="17" t="n"/>
      <c r="D1878" s="5" t="n"/>
      <c r="E1878" s="5" t="n"/>
      <c r="F1878" s="6">
        <f>IF(B1878&amp;""="","",IFERROR(INDEX('الحجوزات'!$C$6:$C$1005,MATCH(B1878&amp;"",'الحجوزات'!$A$6:$A$1005,0))&amp;"",""))</f>
        <v/>
      </c>
      <c r="G1878" s="6">
        <f>IF(B1878&amp;""="","",IF(ISNA(MATCH(B1878&amp;"",'الحجوزات'!$A$6:$A$1005,0)),"رقم غير موجود",IF(NOT(ISNUMBER(A1878)),"بدون تاريخ","")))</f>
        <v/>
      </c>
    </row>
    <row r="1879">
      <c r="A1879" s="13" t="n"/>
      <c r="B1879" s="5" t="n"/>
      <c r="C1879" s="17" t="n"/>
      <c r="D1879" s="5" t="n"/>
      <c r="E1879" s="5" t="n"/>
      <c r="F1879" s="6">
        <f>IF(B1879&amp;""="","",IFERROR(INDEX('الحجوزات'!$C$6:$C$1005,MATCH(B1879&amp;"",'الحجوزات'!$A$6:$A$1005,0))&amp;"",""))</f>
        <v/>
      </c>
      <c r="G1879" s="6">
        <f>IF(B1879&amp;""="","",IF(ISNA(MATCH(B1879&amp;"",'الحجوزات'!$A$6:$A$1005,0)),"رقم غير موجود",IF(NOT(ISNUMBER(A1879)),"بدون تاريخ","")))</f>
        <v/>
      </c>
    </row>
    <row r="1880">
      <c r="A1880" s="13" t="n"/>
      <c r="B1880" s="5" t="n"/>
      <c r="C1880" s="17" t="n"/>
      <c r="D1880" s="5" t="n"/>
      <c r="E1880" s="5" t="n"/>
      <c r="F1880" s="6">
        <f>IF(B1880&amp;""="","",IFERROR(INDEX('الحجوزات'!$C$6:$C$1005,MATCH(B1880&amp;"",'الحجوزات'!$A$6:$A$1005,0))&amp;"",""))</f>
        <v/>
      </c>
      <c r="G1880" s="6">
        <f>IF(B1880&amp;""="","",IF(ISNA(MATCH(B1880&amp;"",'الحجوزات'!$A$6:$A$1005,0)),"رقم غير موجود",IF(NOT(ISNUMBER(A1880)),"بدون تاريخ","")))</f>
        <v/>
      </c>
    </row>
    <row r="1881">
      <c r="A1881" s="13" t="n"/>
      <c r="B1881" s="5" t="n"/>
      <c r="C1881" s="17" t="n"/>
      <c r="D1881" s="5" t="n"/>
      <c r="E1881" s="5" t="n"/>
      <c r="F1881" s="6">
        <f>IF(B1881&amp;""="","",IFERROR(INDEX('الحجوزات'!$C$6:$C$1005,MATCH(B1881&amp;"",'الحجوزات'!$A$6:$A$1005,0))&amp;"",""))</f>
        <v/>
      </c>
      <c r="G1881" s="6">
        <f>IF(B1881&amp;""="","",IF(ISNA(MATCH(B1881&amp;"",'الحجوزات'!$A$6:$A$1005,0)),"رقم غير موجود",IF(NOT(ISNUMBER(A1881)),"بدون تاريخ","")))</f>
        <v/>
      </c>
    </row>
    <row r="1882">
      <c r="A1882" s="13" t="n"/>
      <c r="B1882" s="5" t="n"/>
      <c r="C1882" s="17" t="n"/>
      <c r="D1882" s="5" t="n"/>
      <c r="E1882" s="5" t="n"/>
      <c r="F1882" s="6">
        <f>IF(B1882&amp;""="","",IFERROR(INDEX('الحجوزات'!$C$6:$C$1005,MATCH(B1882&amp;"",'الحجوزات'!$A$6:$A$1005,0))&amp;"",""))</f>
        <v/>
      </c>
      <c r="G1882" s="6">
        <f>IF(B1882&amp;""="","",IF(ISNA(MATCH(B1882&amp;"",'الحجوزات'!$A$6:$A$1005,0)),"رقم غير موجود",IF(NOT(ISNUMBER(A1882)),"بدون تاريخ","")))</f>
        <v/>
      </c>
    </row>
    <row r="1883">
      <c r="A1883" s="13" t="n"/>
      <c r="B1883" s="5" t="n"/>
      <c r="C1883" s="17" t="n"/>
      <c r="D1883" s="5" t="n"/>
      <c r="E1883" s="5" t="n"/>
      <c r="F1883" s="6">
        <f>IF(B1883&amp;""="","",IFERROR(INDEX('الحجوزات'!$C$6:$C$1005,MATCH(B1883&amp;"",'الحجوزات'!$A$6:$A$1005,0))&amp;"",""))</f>
        <v/>
      </c>
      <c r="G1883" s="6">
        <f>IF(B1883&amp;""="","",IF(ISNA(MATCH(B1883&amp;"",'الحجوزات'!$A$6:$A$1005,0)),"رقم غير موجود",IF(NOT(ISNUMBER(A1883)),"بدون تاريخ","")))</f>
        <v/>
      </c>
    </row>
    <row r="1884">
      <c r="A1884" s="13" t="n"/>
      <c r="B1884" s="5" t="n"/>
      <c r="C1884" s="17" t="n"/>
      <c r="D1884" s="5" t="n"/>
      <c r="E1884" s="5" t="n"/>
      <c r="F1884" s="6">
        <f>IF(B1884&amp;""="","",IFERROR(INDEX('الحجوزات'!$C$6:$C$1005,MATCH(B1884&amp;"",'الحجوزات'!$A$6:$A$1005,0))&amp;"",""))</f>
        <v/>
      </c>
      <c r="G1884" s="6">
        <f>IF(B1884&amp;""="","",IF(ISNA(MATCH(B1884&amp;"",'الحجوزات'!$A$6:$A$1005,0)),"رقم غير موجود",IF(NOT(ISNUMBER(A1884)),"بدون تاريخ","")))</f>
        <v/>
      </c>
    </row>
    <row r="1885">
      <c r="A1885" s="13" t="n"/>
      <c r="B1885" s="5" t="n"/>
      <c r="C1885" s="17" t="n"/>
      <c r="D1885" s="5" t="n"/>
      <c r="E1885" s="5" t="n"/>
      <c r="F1885" s="6">
        <f>IF(B1885&amp;""="","",IFERROR(INDEX('الحجوزات'!$C$6:$C$1005,MATCH(B1885&amp;"",'الحجوزات'!$A$6:$A$1005,0))&amp;"",""))</f>
        <v/>
      </c>
      <c r="G1885" s="6">
        <f>IF(B1885&amp;""="","",IF(ISNA(MATCH(B1885&amp;"",'الحجوزات'!$A$6:$A$1005,0)),"رقم غير موجود",IF(NOT(ISNUMBER(A1885)),"بدون تاريخ","")))</f>
        <v/>
      </c>
    </row>
    <row r="1886">
      <c r="A1886" s="13" t="n"/>
      <c r="B1886" s="5" t="n"/>
      <c r="C1886" s="17" t="n"/>
      <c r="D1886" s="5" t="n"/>
      <c r="E1886" s="5" t="n"/>
      <c r="F1886" s="6">
        <f>IF(B1886&amp;""="","",IFERROR(INDEX('الحجوزات'!$C$6:$C$1005,MATCH(B1886&amp;"",'الحجوزات'!$A$6:$A$1005,0))&amp;"",""))</f>
        <v/>
      </c>
      <c r="G1886" s="6">
        <f>IF(B1886&amp;""="","",IF(ISNA(MATCH(B1886&amp;"",'الحجوزات'!$A$6:$A$1005,0)),"رقم غير موجود",IF(NOT(ISNUMBER(A1886)),"بدون تاريخ","")))</f>
        <v/>
      </c>
    </row>
    <row r="1887">
      <c r="A1887" s="13" t="n"/>
      <c r="B1887" s="5" t="n"/>
      <c r="C1887" s="17" t="n"/>
      <c r="D1887" s="5" t="n"/>
      <c r="E1887" s="5" t="n"/>
      <c r="F1887" s="6">
        <f>IF(B1887&amp;""="","",IFERROR(INDEX('الحجوزات'!$C$6:$C$1005,MATCH(B1887&amp;"",'الحجوزات'!$A$6:$A$1005,0))&amp;"",""))</f>
        <v/>
      </c>
      <c r="G1887" s="6">
        <f>IF(B1887&amp;""="","",IF(ISNA(MATCH(B1887&amp;"",'الحجوزات'!$A$6:$A$1005,0)),"رقم غير موجود",IF(NOT(ISNUMBER(A1887)),"بدون تاريخ","")))</f>
        <v/>
      </c>
    </row>
    <row r="1888">
      <c r="A1888" s="13" t="n"/>
      <c r="B1888" s="5" t="n"/>
      <c r="C1888" s="17" t="n"/>
      <c r="D1888" s="5" t="n"/>
      <c r="E1888" s="5" t="n"/>
      <c r="F1888" s="6">
        <f>IF(B1888&amp;""="","",IFERROR(INDEX('الحجوزات'!$C$6:$C$1005,MATCH(B1888&amp;"",'الحجوزات'!$A$6:$A$1005,0))&amp;"",""))</f>
        <v/>
      </c>
      <c r="G1888" s="6">
        <f>IF(B1888&amp;""="","",IF(ISNA(MATCH(B1888&amp;"",'الحجوزات'!$A$6:$A$1005,0)),"رقم غير موجود",IF(NOT(ISNUMBER(A1888)),"بدون تاريخ","")))</f>
        <v/>
      </c>
    </row>
    <row r="1889">
      <c r="A1889" s="13" t="n"/>
      <c r="B1889" s="5" t="n"/>
      <c r="C1889" s="17" t="n"/>
      <c r="D1889" s="5" t="n"/>
      <c r="E1889" s="5" t="n"/>
      <c r="F1889" s="6">
        <f>IF(B1889&amp;""="","",IFERROR(INDEX('الحجوزات'!$C$6:$C$1005,MATCH(B1889&amp;"",'الحجوزات'!$A$6:$A$1005,0))&amp;"",""))</f>
        <v/>
      </c>
      <c r="G1889" s="6">
        <f>IF(B1889&amp;""="","",IF(ISNA(MATCH(B1889&amp;"",'الحجوزات'!$A$6:$A$1005,0)),"رقم غير موجود",IF(NOT(ISNUMBER(A1889)),"بدون تاريخ","")))</f>
        <v/>
      </c>
    </row>
    <row r="1890">
      <c r="A1890" s="13" t="n"/>
      <c r="B1890" s="5" t="n"/>
      <c r="C1890" s="17" t="n"/>
      <c r="D1890" s="5" t="n"/>
      <c r="E1890" s="5" t="n"/>
      <c r="F1890" s="6">
        <f>IF(B1890&amp;""="","",IFERROR(INDEX('الحجوزات'!$C$6:$C$1005,MATCH(B1890&amp;"",'الحجوزات'!$A$6:$A$1005,0))&amp;"",""))</f>
        <v/>
      </c>
      <c r="G1890" s="6">
        <f>IF(B1890&amp;""="","",IF(ISNA(MATCH(B1890&amp;"",'الحجوزات'!$A$6:$A$1005,0)),"رقم غير موجود",IF(NOT(ISNUMBER(A1890)),"بدون تاريخ","")))</f>
        <v/>
      </c>
    </row>
    <row r="1891">
      <c r="A1891" s="13" t="n"/>
      <c r="B1891" s="5" t="n"/>
      <c r="C1891" s="17" t="n"/>
      <c r="D1891" s="5" t="n"/>
      <c r="E1891" s="5" t="n"/>
      <c r="F1891" s="6">
        <f>IF(B1891&amp;""="","",IFERROR(INDEX('الحجوزات'!$C$6:$C$1005,MATCH(B1891&amp;"",'الحجوزات'!$A$6:$A$1005,0))&amp;"",""))</f>
        <v/>
      </c>
      <c r="G1891" s="6">
        <f>IF(B1891&amp;""="","",IF(ISNA(MATCH(B1891&amp;"",'الحجوزات'!$A$6:$A$1005,0)),"رقم غير موجود",IF(NOT(ISNUMBER(A1891)),"بدون تاريخ","")))</f>
        <v/>
      </c>
    </row>
    <row r="1892">
      <c r="A1892" s="13" t="n"/>
      <c r="B1892" s="5" t="n"/>
      <c r="C1892" s="17" t="n"/>
      <c r="D1892" s="5" t="n"/>
      <c r="E1892" s="5" t="n"/>
      <c r="F1892" s="6">
        <f>IF(B1892&amp;""="","",IFERROR(INDEX('الحجوزات'!$C$6:$C$1005,MATCH(B1892&amp;"",'الحجوزات'!$A$6:$A$1005,0))&amp;"",""))</f>
        <v/>
      </c>
      <c r="G1892" s="6">
        <f>IF(B1892&amp;""="","",IF(ISNA(MATCH(B1892&amp;"",'الحجوزات'!$A$6:$A$1005,0)),"رقم غير موجود",IF(NOT(ISNUMBER(A1892)),"بدون تاريخ","")))</f>
        <v/>
      </c>
    </row>
    <row r="1893">
      <c r="A1893" s="13" t="n"/>
      <c r="B1893" s="5" t="n"/>
      <c r="C1893" s="17" t="n"/>
      <c r="D1893" s="5" t="n"/>
      <c r="E1893" s="5" t="n"/>
      <c r="F1893" s="6">
        <f>IF(B1893&amp;""="","",IFERROR(INDEX('الحجوزات'!$C$6:$C$1005,MATCH(B1893&amp;"",'الحجوزات'!$A$6:$A$1005,0))&amp;"",""))</f>
        <v/>
      </c>
      <c r="G1893" s="6">
        <f>IF(B1893&amp;""="","",IF(ISNA(MATCH(B1893&amp;"",'الحجوزات'!$A$6:$A$1005,0)),"رقم غير موجود",IF(NOT(ISNUMBER(A1893)),"بدون تاريخ","")))</f>
        <v/>
      </c>
    </row>
    <row r="1894">
      <c r="A1894" s="13" t="n"/>
      <c r="B1894" s="5" t="n"/>
      <c r="C1894" s="17" t="n"/>
      <c r="D1894" s="5" t="n"/>
      <c r="E1894" s="5" t="n"/>
      <c r="F1894" s="6">
        <f>IF(B1894&amp;""="","",IFERROR(INDEX('الحجوزات'!$C$6:$C$1005,MATCH(B1894&amp;"",'الحجوزات'!$A$6:$A$1005,0))&amp;"",""))</f>
        <v/>
      </c>
      <c r="G1894" s="6">
        <f>IF(B1894&amp;""="","",IF(ISNA(MATCH(B1894&amp;"",'الحجوزات'!$A$6:$A$1005,0)),"رقم غير موجود",IF(NOT(ISNUMBER(A1894)),"بدون تاريخ","")))</f>
        <v/>
      </c>
    </row>
    <row r="1895">
      <c r="A1895" s="13" t="n"/>
      <c r="B1895" s="5" t="n"/>
      <c r="C1895" s="17" t="n"/>
      <c r="D1895" s="5" t="n"/>
      <c r="E1895" s="5" t="n"/>
      <c r="F1895" s="6">
        <f>IF(B1895&amp;""="","",IFERROR(INDEX('الحجوزات'!$C$6:$C$1005,MATCH(B1895&amp;"",'الحجوزات'!$A$6:$A$1005,0))&amp;"",""))</f>
        <v/>
      </c>
      <c r="G1895" s="6">
        <f>IF(B1895&amp;""="","",IF(ISNA(MATCH(B1895&amp;"",'الحجوزات'!$A$6:$A$1005,0)),"رقم غير موجود",IF(NOT(ISNUMBER(A1895)),"بدون تاريخ","")))</f>
        <v/>
      </c>
    </row>
    <row r="1896">
      <c r="A1896" s="13" t="n"/>
      <c r="B1896" s="5" t="n"/>
      <c r="C1896" s="17" t="n"/>
      <c r="D1896" s="5" t="n"/>
      <c r="E1896" s="5" t="n"/>
      <c r="F1896" s="6">
        <f>IF(B1896&amp;""="","",IFERROR(INDEX('الحجوزات'!$C$6:$C$1005,MATCH(B1896&amp;"",'الحجوزات'!$A$6:$A$1005,0))&amp;"",""))</f>
        <v/>
      </c>
      <c r="G1896" s="6">
        <f>IF(B1896&amp;""="","",IF(ISNA(MATCH(B1896&amp;"",'الحجوزات'!$A$6:$A$1005,0)),"رقم غير موجود",IF(NOT(ISNUMBER(A1896)),"بدون تاريخ","")))</f>
        <v/>
      </c>
    </row>
    <row r="1897">
      <c r="A1897" s="13" t="n"/>
      <c r="B1897" s="5" t="n"/>
      <c r="C1897" s="17" t="n"/>
      <c r="D1897" s="5" t="n"/>
      <c r="E1897" s="5" t="n"/>
      <c r="F1897" s="6">
        <f>IF(B1897&amp;""="","",IFERROR(INDEX('الحجوزات'!$C$6:$C$1005,MATCH(B1897&amp;"",'الحجوزات'!$A$6:$A$1005,0))&amp;"",""))</f>
        <v/>
      </c>
      <c r="G1897" s="6">
        <f>IF(B1897&amp;""="","",IF(ISNA(MATCH(B1897&amp;"",'الحجوزات'!$A$6:$A$1005,0)),"رقم غير موجود",IF(NOT(ISNUMBER(A1897)),"بدون تاريخ","")))</f>
        <v/>
      </c>
    </row>
    <row r="1898">
      <c r="A1898" s="13" t="n"/>
      <c r="B1898" s="5" t="n"/>
      <c r="C1898" s="17" t="n"/>
      <c r="D1898" s="5" t="n"/>
      <c r="E1898" s="5" t="n"/>
      <c r="F1898" s="6">
        <f>IF(B1898&amp;""="","",IFERROR(INDEX('الحجوزات'!$C$6:$C$1005,MATCH(B1898&amp;"",'الحجوزات'!$A$6:$A$1005,0))&amp;"",""))</f>
        <v/>
      </c>
      <c r="G1898" s="6">
        <f>IF(B1898&amp;""="","",IF(ISNA(MATCH(B1898&amp;"",'الحجوزات'!$A$6:$A$1005,0)),"رقم غير موجود",IF(NOT(ISNUMBER(A1898)),"بدون تاريخ","")))</f>
        <v/>
      </c>
    </row>
    <row r="1899">
      <c r="A1899" s="13" t="n"/>
      <c r="B1899" s="5" t="n"/>
      <c r="C1899" s="17" t="n"/>
      <c r="D1899" s="5" t="n"/>
      <c r="E1899" s="5" t="n"/>
      <c r="F1899" s="6">
        <f>IF(B1899&amp;""="","",IFERROR(INDEX('الحجوزات'!$C$6:$C$1005,MATCH(B1899&amp;"",'الحجوزات'!$A$6:$A$1005,0))&amp;"",""))</f>
        <v/>
      </c>
      <c r="G1899" s="6">
        <f>IF(B1899&amp;""="","",IF(ISNA(MATCH(B1899&amp;"",'الحجوزات'!$A$6:$A$1005,0)),"رقم غير موجود",IF(NOT(ISNUMBER(A1899)),"بدون تاريخ","")))</f>
        <v/>
      </c>
    </row>
    <row r="1900">
      <c r="A1900" s="13" t="n"/>
      <c r="B1900" s="5" t="n"/>
      <c r="C1900" s="17" t="n"/>
      <c r="D1900" s="5" t="n"/>
      <c r="E1900" s="5" t="n"/>
      <c r="F1900" s="6">
        <f>IF(B1900&amp;""="","",IFERROR(INDEX('الحجوزات'!$C$6:$C$1005,MATCH(B1900&amp;"",'الحجوزات'!$A$6:$A$1005,0))&amp;"",""))</f>
        <v/>
      </c>
      <c r="G1900" s="6">
        <f>IF(B1900&amp;""="","",IF(ISNA(MATCH(B1900&amp;"",'الحجوزات'!$A$6:$A$1005,0)),"رقم غير موجود",IF(NOT(ISNUMBER(A1900)),"بدون تاريخ","")))</f>
        <v/>
      </c>
    </row>
    <row r="1901">
      <c r="A1901" s="13" t="n"/>
      <c r="B1901" s="5" t="n"/>
      <c r="C1901" s="17" t="n"/>
      <c r="D1901" s="5" t="n"/>
      <c r="E1901" s="5" t="n"/>
      <c r="F1901" s="6">
        <f>IF(B1901&amp;""="","",IFERROR(INDEX('الحجوزات'!$C$6:$C$1005,MATCH(B1901&amp;"",'الحجوزات'!$A$6:$A$1005,0))&amp;"",""))</f>
        <v/>
      </c>
      <c r="G1901" s="6">
        <f>IF(B1901&amp;""="","",IF(ISNA(MATCH(B1901&amp;"",'الحجوزات'!$A$6:$A$1005,0)),"رقم غير موجود",IF(NOT(ISNUMBER(A1901)),"بدون تاريخ","")))</f>
        <v/>
      </c>
    </row>
    <row r="1902">
      <c r="A1902" s="13" t="n"/>
      <c r="B1902" s="5" t="n"/>
      <c r="C1902" s="17" t="n"/>
      <c r="D1902" s="5" t="n"/>
      <c r="E1902" s="5" t="n"/>
      <c r="F1902" s="6">
        <f>IF(B1902&amp;""="","",IFERROR(INDEX('الحجوزات'!$C$6:$C$1005,MATCH(B1902&amp;"",'الحجوزات'!$A$6:$A$1005,0))&amp;"",""))</f>
        <v/>
      </c>
      <c r="G1902" s="6">
        <f>IF(B1902&amp;""="","",IF(ISNA(MATCH(B1902&amp;"",'الحجوزات'!$A$6:$A$1005,0)),"رقم غير موجود",IF(NOT(ISNUMBER(A1902)),"بدون تاريخ","")))</f>
        <v/>
      </c>
    </row>
    <row r="1903">
      <c r="A1903" s="13" t="n"/>
      <c r="B1903" s="5" t="n"/>
      <c r="C1903" s="17" t="n"/>
      <c r="D1903" s="5" t="n"/>
      <c r="E1903" s="5" t="n"/>
      <c r="F1903" s="6">
        <f>IF(B1903&amp;""="","",IFERROR(INDEX('الحجوزات'!$C$6:$C$1005,MATCH(B1903&amp;"",'الحجوزات'!$A$6:$A$1005,0))&amp;"",""))</f>
        <v/>
      </c>
      <c r="G1903" s="6">
        <f>IF(B1903&amp;""="","",IF(ISNA(MATCH(B1903&amp;"",'الحجوزات'!$A$6:$A$1005,0)),"رقم غير موجود",IF(NOT(ISNUMBER(A1903)),"بدون تاريخ","")))</f>
        <v/>
      </c>
    </row>
    <row r="1904">
      <c r="A1904" s="13" t="n"/>
      <c r="B1904" s="5" t="n"/>
      <c r="C1904" s="17" t="n"/>
      <c r="D1904" s="5" t="n"/>
      <c r="E1904" s="5" t="n"/>
      <c r="F1904" s="6">
        <f>IF(B1904&amp;""="","",IFERROR(INDEX('الحجوزات'!$C$6:$C$1005,MATCH(B1904&amp;"",'الحجوزات'!$A$6:$A$1005,0))&amp;"",""))</f>
        <v/>
      </c>
      <c r="G1904" s="6">
        <f>IF(B1904&amp;""="","",IF(ISNA(MATCH(B1904&amp;"",'الحجوزات'!$A$6:$A$1005,0)),"رقم غير موجود",IF(NOT(ISNUMBER(A1904)),"بدون تاريخ","")))</f>
        <v/>
      </c>
    </row>
    <row r="1905">
      <c r="A1905" s="13" t="n"/>
      <c r="B1905" s="5" t="n"/>
      <c r="C1905" s="17" t="n"/>
      <c r="D1905" s="5" t="n"/>
      <c r="E1905" s="5" t="n"/>
      <c r="F1905" s="6">
        <f>IF(B1905&amp;""="","",IFERROR(INDEX('الحجوزات'!$C$6:$C$1005,MATCH(B1905&amp;"",'الحجوزات'!$A$6:$A$1005,0))&amp;"",""))</f>
        <v/>
      </c>
      <c r="G1905" s="6">
        <f>IF(B1905&amp;""="","",IF(ISNA(MATCH(B1905&amp;"",'الحجوزات'!$A$6:$A$1005,0)),"رقم غير موجود",IF(NOT(ISNUMBER(A1905)),"بدون تاريخ","")))</f>
        <v/>
      </c>
    </row>
    <row r="1906">
      <c r="A1906" s="13" t="n"/>
      <c r="B1906" s="5" t="n"/>
      <c r="C1906" s="17" t="n"/>
      <c r="D1906" s="5" t="n"/>
      <c r="E1906" s="5" t="n"/>
      <c r="F1906" s="6">
        <f>IF(B1906&amp;""="","",IFERROR(INDEX('الحجوزات'!$C$6:$C$1005,MATCH(B1906&amp;"",'الحجوزات'!$A$6:$A$1005,0))&amp;"",""))</f>
        <v/>
      </c>
      <c r="G1906" s="6">
        <f>IF(B1906&amp;""="","",IF(ISNA(MATCH(B1906&amp;"",'الحجوزات'!$A$6:$A$1005,0)),"رقم غير موجود",IF(NOT(ISNUMBER(A1906)),"بدون تاريخ","")))</f>
        <v/>
      </c>
    </row>
    <row r="1907">
      <c r="A1907" s="13" t="n"/>
      <c r="B1907" s="5" t="n"/>
      <c r="C1907" s="17" t="n"/>
      <c r="D1907" s="5" t="n"/>
      <c r="E1907" s="5" t="n"/>
      <c r="F1907" s="6">
        <f>IF(B1907&amp;""="","",IFERROR(INDEX('الحجوزات'!$C$6:$C$1005,MATCH(B1907&amp;"",'الحجوزات'!$A$6:$A$1005,0))&amp;"",""))</f>
        <v/>
      </c>
      <c r="G1907" s="6">
        <f>IF(B1907&amp;""="","",IF(ISNA(MATCH(B1907&amp;"",'الحجوزات'!$A$6:$A$1005,0)),"رقم غير موجود",IF(NOT(ISNUMBER(A1907)),"بدون تاريخ","")))</f>
        <v/>
      </c>
    </row>
    <row r="1908">
      <c r="A1908" s="13" t="n"/>
      <c r="B1908" s="5" t="n"/>
      <c r="C1908" s="17" t="n"/>
      <c r="D1908" s="5" t="n"/>
      <c r="E1908" s="5" t="n"/>
      <c r="F1908" s="6">
        <f>IF(B1908&amp;""="","",IFERROR(INDEX('الحجوزات'!$C$6:$C$1005,MATCH(B1908&amp;"",'الحجوزات'!$A$6:$A$1005,0))&amp;"",""))</f>
        <v/>
      </c>
      <c r="G1908" s="6">
        <f>IF(B1908&amp;""="","",IF(ISNA(MATCH(B1908&amp;"",'الحجوزات'!$A$6:$A$1005,0)),"رقم غير موجود",IF(NOT(ISNUMBER(A1908)),"بدون تاريخ","")))</f>
        <v/>
      </c>
    </row>
    <row r="1909">
      <c r="A1909" s="13" t="n"/>
      <c r="B1909" s="5" t="n"/>
      <c r="C1909" s="17" t="n"/>
      <c r="D1909" s="5" t="n"/>
      <c r="E1909" s="5" t="n"/>
      <c r="F1909" s="6">
        <f>IF(B1909&amp;""="","",IFERROR(INDEX('الحجوزات'!$C$6:$C$1005,MATCH(B1909&amp;"",'الحجوزات'!$A$6:$A$1005,0))&amp;"",""))</f>
        <v/>
      </c>
      <c r="G1909" s="6">
        <f>IF(B1909&amp;""="","",IF(ISNA(MATCH(B1909&amp;"",'الحجوزات'!$A$6:$A$1005,0)),"رقم غير موجود",IF(NOT(ISNUMBER(A1909)),"بدون تاريخ","")))</f>
        <v/>
      </c>
    </row>
    <row r="1910">
      <c r="A1910" s="13" t="n"/>
      <c r="B1910" s="5" t="n"/>
      <c r="C1910" s="17" t="n"/>
      <c r="D1910" s="5" t="n"/>
      <c r="E1910" s="5" t="n"/>
      <c r="F1910" s="6">
        <f>IF(B1910&amp;""="","",IFERROR(INDEX('الحجوزات'!$C$6:$C$1005,MATCH(B1910&amp;"",'الحجوزات'!$A$6:$A$1005,0))&amp;"",""))</f>
        <v/>
      </c>
      <c r="G1910" s="6">
        <f>IF(B1910&amp;""="","",IF(ISNA(MATCH(B1910&amp;"",'الحجوزات'!$A$6:$A$1005,0)),"رقم غير موجود",IF(NOT(ISNUMBER(A1910)),"بدون تاريخ","")))</f>
        <v/>
      </c>
    </row>
    <row r="1911">
      <c r="A1911" s="13" t="n"/>
      <c r="B1911" s="5" t="n"/>
      <c r="C1911" s="17" t="n"/>
      <c r="D1911" s="5" t="n"/>
      <c r="E1911" s="5" t="n"/>
      <c r="F1911" s="6">
        <f>IF(B1911&amp;""="","",IFERROR(INDEX('الحجوزات'!$C$6:$C$1005,MATCH(B1911&amp;"",'الحجوزات'!$A$6:$A$1005,0))&amp;"",""))</f>
        <v/>
      </c>
      <c r="G1911" s="6">
        <f>IF(B1911&amp;""="","",IF(ISNA(MATCH(B1911&amp;"",'الحجوزات'!$A$6:$A$1005,0)),"رقم غير موجود",IF(NOT(ISNUMBER(A1911)),"بدون تاريخ","")))</f>
        <v/>
      </c>
    </row>
    <row r="1912">
      <c r="A1912" s="13" t="n"/>
      <c r="B1912" s="5" t="n"/>
      <c r="C1912" s="17" t="n"/>
      <c r="D1912" s="5" t="n"/>
      <c r="E1912" s="5" t="n"/>
      <c r="F1912" s="6">
        <f>IF(B1912&amp;""="","",IFERROR(INDEX('الحجوزات'!$C$6:$C$1005,MATCH(B1912&amp;"",'الحجوزات'!$A$6:$A$1005,0))&amp;"",""))</f>
        <v/>
      </c>
      <c r="G1912" s="6">
        <f>IF(B1912&amp;""="","",IF(ISNA(MATCH(B1912&amp;"",'الحجوزات'!$A$6:$A$1005,0)),"رقم غير موجود",IF(NOT(ISNUMBER(A1912)),"بدون تاريخ","")))</f>
        <v/>
      </c>
    </row>
    <row r="1913">
      <c r="A1913" s="13" t="n"/>
      <c r="B1913" s="5" t="n"/>
      <c r="C1913" s="17" t="n"/>
      <c r="D1913" s="5" t="n"/>
      <c r="E1913" s="5" t="n"/>
      <c r="F1913" s="6">
        <f>IF(B1913&amp;""="","",IFERROR(INDEX('الحجوزات'!$C$6:$C$1005,MATCH(B1913&amp;"",'الحجوزات'!$A$6:$A$1005,0))&amp;"",""))</f>
        <v/>
      </c>
      <c r="G1913" s="6">
        <f>IF(B1913&amp;""="","",IF(ISNA(MATCH(B1913&amp;"",'الحجوزات'!$A$6:$A$1005,0)),"رقم غير موجود",IF(NOT(ISNUMBER(A1913)),"بدون تاريخ","")))</f>
        <v/>
      </c>
    </row>
    <row r="1914">
      <c r="A1914" s="13" t="n"/>
      <c r="B1914" s="5" t="n"/>
      <c r="C1914" s="17" t="n"/>
      <c r="D1914" s="5" t="n"/>
      <c r="E1914" s="5" t="n"/>
      <c r="F1914" s="6">
        <f>IF(B1914&amp;""="","",IFERROR(INDEX('الحجوزات'!$C$6:$C$1005,MATCH(B1914&amp;"",'الحجوزات'!$A$6:$A$1005,0))&amp;"",""))</f>
        <v/>
      </c>
      <c r="G1914" s="6">
        <f>IF(B1914&amp;""="","",IF(ISNA(MATCH(B1914&amp;"",'الحجوزات'!$A$6:$A$1005,0)),"رقم غير موجود",IF(NOT(ISNUMBER(A1914)),"بدون تاريخ","")))</f>
        <v/>
      </c>
    </row>
    <row r="1915">
      <c r="A1915" s="13" t="n"/>
      <c r="B1915" s="5" t="n"/>
      <c r="C1915" s="17" t="n"/>
      <c r="D1915" s="5" t="n"/>
      <c r="E1915" s="5" t="n"/>
      <c r="F1915" s="6">
        <f>IF(B1915&amp;""="","",IFERROR(INDEX('الحجوزات'!$C$6:$C$1005,MATCH(B1915&amp;"",'الحجوزات'!$A$6:$A$1005,0))&amp;"",""))</f>
        <v/>
      </c>
      <c r="G1915" s="6">
        <f>IF(B1915&amp;""="","",IF(ISNA(MATCH(B1915&amp;"",'الحجوزات'!$A$6:$A$1005,0)),"رقم غير موجود",IF(NOT(ISNUMBER(A1915)),"بدون تاريخ","")))</f>
        <v/>
      </c>
    </row>
    <row r="1916">
      <c r="A1916" s="13" t="n"/>
      <c r="B1916" s="5" t="n"/>
      <c r="C1916" s="17" t="n"/>
      <c r="D1916" s="5" t="n"/>
      <c r="E1916" s="5" t="n"/>
      <c r="F1916" s="6">
        <f>IF(B1916&amp;""="","",IFERROR(INDEX('الحجوزات'!$C$6:$C$1005,MATCH(B1916&amp;"",'الحجوزات'!$A$6:$A$1005,0))&amp;"",""))</f>
        <v/>
      </c>
      <c r="G1916" s="6">
        <f>IF(B1916&amp;""="","",IF(ISNA(MATCH(B1916&amp;"",'الحجوزات'!$A$6:$A$1005,0)),"رقم غير موجود",IF(NOT(ISNUMBER(A1916)),"بدون تاريخ","")))</f>
        <v/>
      </c>
    </row>
    <row r="1917">
      <c r="A1917" s="13" t="n"/>
      <c r="B1917" s="5" t="n"/>
      <c r="C1917" s="17" t="n"/>
      <c r="D1917" s="5" t="n"/>
      <c r="E1917" s="5" t="n"/>
      <c r="F1917" s="6">
        <f>IF(B1917&amp;""="","",IFERROR(INDEX('الحجوزات'!$C$6:$C$1005,MATCH(B1917&amp;"",'الحجوزات'!$A$6:$A$1005,0))&amp;"",""))</f>
        <v/>
      </c>
      <c r="G1917" s="6">
        <f>IF(B1917&amp;""="","",IF(ISNA(MATCH(B1917&amp;"",'الحجوزات'!$A$6:$A$1005,0)),"رقم غير موجود",IF(NOT(ISNUMBER(A1917)),"بدون تاريخ","")))</f>
        <v/>
      </c>
    </row>
    <row r="1918">
      <c r="A1918" s="13" t="n"/>
      <c r="B1918" s="5" t="n"/>
      <c r="C1918" s="17" t="n"/>
      <c r="D1918" s="5" t="n"/>
      <c r="E1918" s="5" t="n"/>
      <c r="F1918" s="6">
        <f>IF(B1918&amp;""="","",IFERROR(INDEX('الحجوزات'!$C$6:$C$1005,MATCH(B1918&amp;"",'الحجوزات'!$A$6:$A$1005,0))&amp;"",""))</f>
        <v/>
      </c>
      <c r="G1918" s="6">
        <f>IF(B1918&amp;""="","",IF(ISNA(MATCH(B1918&amp;"",'الحجوزات'!$A$6:$A$1005,0)),"رقم غير موجود",IF(NOT(ISNUMBER(A1918)),"بدون تاريخ","")))</f>
        <v/>
      </c>
    </row>
    <row r="1919">
      <c r="A1919" s="13" t="n"/>
      <c r="B1919" s="5" t="n"/>
      <c r="C1919" s="17" t="n"/>
      <c r="D1919" s="5" t="n"/>
      <c r="E1919" s="5" t="n"/>
      <c r="F1919" s="6">
        <f>IF(B1919&amp;""="","",IFERROR(INDEX('الحجوزات'!$C$6:$C$1005,MATCH(B1919&amp;"",'الحجوزات'!$A$6:$A$1005,0))&amp;"",""))</f>
        <v/>
      </c>
      <c r="G1919" s="6">
        <f>IF(B1919&amp;""="","",IF(ISNA(MATCH(B1919&amp;"",'الحجوزات'!$A$6:$A$1005,0)),"رقم غير موجود",IF(NOT(ISNUMBER(A1919)),"بدون تاريخ","")))</f>
        <v/>
      </c>
    </row>
    <row r="1920">
      <c r="A1920" s="13" t="n"/>
      <c r="B1920" s="5" t="n"/>
      <c r="C1920" s="17" t="n"/>
      <c r="D1920" s="5" t="n"/>
      <c r="E1920" s="5" t="n"/>
      <c r="F1920" s="6">
        <f>IF(B1920&amp;""="","",IFERROR(INDEX('الحجوزات'!$C$6:$C$1005,MATCH(B1920&amp;"",'الحجوزات'!$A$6:$A$1005,0))&amp;"",""))</f>
        <v/>
      </c>
      <c r="G1920" s="6">
        <f>IF(B1920&amp;""="","",IF(ISNA(MATCH(B1920&amp;"",'الحجوزات'!$A$6:$A$1005,0)),"رقم غير موجود",IF(NOT(ISNUMBER(A1920)),"بدون تاريخ","")))</f>
        <v/>
      </c>
    </row>
    <row r="1921">
      <c r="A1921" s="13" t="n"/>
      <c r="B1921" s="5" t="n"/>
      <c r="C1921" s="17" t="n"/>
      <c r="D1921" s="5" t="n"/>
      <c r="E1921" s="5" t="n"/>
      <c r="F1921" s="6">
        <f>IF(B1921&amp;""="","",IFERROR(INDEX('الحجوزات'!$C$6:$C$1005,MATCH(B1921&amp;"",'الحجوزات'!$A$6:$A$1005,0))&amp;"",""))</f>
        <v/>
      </c>
      <c r="G1921" s="6">
        <f>IF(B1921&amp;""="","",IF(ISNA(MATCH(B1921&amp;"",'الحجوزات'!$A$6:$A$1005,0)),"رقم غير موجود",IF(NOT(ISNUMBER(A1921)),"بدون تاريخ","")))</f>
        <v/>
      </c>
    </row>
    <row r="1922">
      <c r="A1922" s="13" t="n"/>
      <c r="B1922" s="5" t="n"/>
      <c r="C1922" s="17" t="n"/>
      <c r="D1922" s="5" t="n"/>
      <c r="E1922" s="5" t="n"/>
      <c r="F1922" s="6">
        <f>IF(B1922&amp;""="","",IFERROR(INDEX('الحجوزات'!$C$6:$C$1005,MATCH(B1922&amp;"",'الحجوزات'!$A$6:$A$1005,0))&amp;"",""))</f>
        <v/>
      </c>
      <c r="G1922" s="6">
        <f>IF(B1922&amp;""="","",IF(ISNA(MATCH(B1922&amp;"",'الحجوزات'!$A$6:$A$1005,0)),"رقم غير موجود",IF(NOT(ISNUMBER(A1922)),"بدون تاريخ","")))</f>
        <v/>
      </c>
    </row>
    <row r="1923">
      <c r="A1923" s="13" t="n"/>
      <c r="B1923" s="5" t="n"/>
      <c r="C1923" s="17" t="n"/>
      <c r="D1923" s="5" t="n"/>
      <c r="E1923" s="5" t="n"/>
      <c r="F1923" s="6">
        <f>IF(B1923&amp;""="","",IFERROR(INDEX('الحجوزات'!$C$6:$C$1005,MATCH(B1923&amp;"",'الحجوزات'!$A$6:$A$1005,0))&amp;"",""))</f>
        <v/>
      </c>
      <c r="G1923" s="6">
        <f>IF(B1923&amp;""="","",IF(ISNA(MATCH(B1923&amp;"",'الحجوزات'!$A$6:$A$1005,0)),"رقم غير موجود",IF(NOT(ISNUMBER(A1923)),"بدون تاريخ","")))</f>
        <v/>
      </c>
    </row>
    <row r="1924">
      <c r="A1924" s="13" t="n"/>
      <c r="B1924" s="5" t="n"/>
      <c r="C1924" s="17" t="n"/>
      <c r="D1924" s="5" t="n"/>
      <c r="E1924" s="5" t="n"/>
      <c r="F1924" s="6">
        <f>IF(B1924&amp;""="","",IFERROR(INDEX('الحجوزات'!$C$6:$C$1005,MATCH(B1924&amp;"",'الحجوزات'!$A$6:$A$1005,0))&amp;"",""))</f>
        <v/>
      </c>
      <c r="G1924" s="6">
        <f>IF(B1924&amp;""="","",IF(ISNA(MATCH(B1924&amp;"",'الحجوزات'!$A$6:$A$1005,0)),"رقم غير موجود",IF(NOT(ISNUMBER(A1924)),"بدون تاريخ","")))</f>
        <v/>
      </c>
    </row>
    <row r="1925">
      <c r="A1925" s="13" t="n"/>
      <c r="B1925" s="5" t="n"/>
      <c r="C1925" s="17" t="n"/>
      <c r="D1925" s="5" t="n"/>
      <c r="E1925" s="5" t="n"/>
      <c r="F1925" s="6">
        <f>IF(B1925&amp;""="","",IFERROR(INDEX('الحجوزات'!$C$6:$C$1005,MATCH(B1925&amp;"",'الحجوزات'!$A$6:$A$1005,0))&amp;"",""))</f>
        <v/>
      </c>
      <c r="G1925" s="6">
        <f>IF(B1925&amp;""="","",IF(ISNA(MATCH(B1925&amp;"",'الحجوزات'!$A$6:$A$1005,0)),"رقم غير موجود",IF(NOT(ISNUMBER(A1925)),"بدون تاريخ","")))</f>
        <v/>
      </c>
    </row>
    <row r="1926">
      <c r="A1926" s="13" t="n"/>
      <c r="B1926" s="5" t="n"/>
      <c r="C1926" s="17" t="n"/>
      <c r="D1926" s="5" t="n"/>
      <c r="E1926" s="5" t="n"/>
      <c r="F1926" s="6">
        <f>IF(B1926&amp;""="","",IFERROR(INDEX('الحجوزات'!$C$6:$C$1005,MATCH(B1926&amp;"",'الحجوزات'!$A$6:$A$1005,0))&amp;"",""))</f>
        <v/>
      </c>
      <c r="G1926" s="6">
        <f>IF(B1926&amp;""="","",IF(ISNA(MATCH(B1926&amp;"",'الحجوزات'!$A$6:$A$1005,0)),"رقم غير موجود",IF(NOT(ISNUMBER(A1926)),"بدون تاريخ","")))</f>
        <v/>
      </c>
    </row>
    <row r="1927">
      <c r="A1927" s="13" t="n"/>
      <c r="B1927" s="5" t="n"/>
      <c r="C1927" s="17" t="n"/>
      <c r="D1927" s="5" t="n"/>
      <c r="E1927" s="5" t="n"/>
      <c r="F1927" s="6">
        <f>IF(B1927&amp;""="","",IFERROR(INDEX('الحجوزات'!$C$6:$C$1005,MATCH(B1927&amp;"",'الحجوزات'!$A$6:$A$1005,0))&amp;"",""))</f>
        <v/>
      </c>
      <c r="G1927" s="6">
        <f>IF(B1927&amp;""="","",IF(ISNA(MATCH(B1927&amp;"",'الحجوزات'!$A$6:$A$1005,0)),"رقم غير موجود",IF(NOT(ISNUMBER(A1927)),"بدون تاريخ","")))</f>
        <v/>
      </c>
    </row>
    <row r="1928">
      <c r="A1928" s="13" t="n"/>
      <c r="B1928" s="5" t="n"/>
      <c r="C1928" s="17" t="n"/>
      <c r="D1928" s="5" t="n"/>
      <c r="E1928" s="5" t="n"/>
      <c r="F1928" s="6">
        <f>IF(B1928&amp;""="","",IFERROR(INDEX('الحجوزات'!$C$6:$C$1005,MATCH(B1928&amp;"",'الحجوزات'!$A$6:$A$1005,0))&amp;"",""))</f>
        <v/>
      </c>
      <c r="G1928" s="6">
        <f>IF(B1928&amp;""="","",IF(ISNA(MATCH(B1928&amp;"",'الحجوزات'!$A$6:$A$1005,0)),"رقم غير موجود",IF(NOT(ISNUMBER(A1928)),"بدون تاريخ","")))</f>
        <v/>
      </c>
    </row>
    <row r="1929">
      <c r="A1929" s="13" t="n"/>
      <c r="B1929" s="5" t="n"/>
      <c r="C1929" s="17" t="n"/>
      <c r="D1929" s="5" t="n"/>
      <c r="E1929" s="5" t="n"/>
      <c r="F1929" s="6">
        <f>IF(B1929&amp;""="","",IFERROR(INDEX('الحجوزات'!$C$6:$C$1005,MATCH(B1929&amp;"",'الحجوزات'!$A$6:$A$1005,0))&amp;"",""))</f>
        <v/>
      </c>
      <c r="G1929" s="6">
        <f>IF(B1929&amp;""="","",IF(ISNA(MATCH(B1929&amp;"",'الحجوزات'!$A$6:$A$1005,0)),"رقم غير موجود",IF(NOT(ISNUMBER(A1929)),"بدون تاريخ","")))</f>
        <v/>
      </c>
    </row>
    <row r="1930">
      <c r="A1930" s="13" t="n"/>
      <c r="B1930" s="5" t="n"/>
      <c r="C1930" s="17" t="n"/>
      <c r="D1930" s="5" t="n"/>
      <c r="E1930" s="5" t="n"/>
      <c r="F1930" s="6">
        <f>IF(B1930&amp;""="","",IFERROR(INDEX('الحجوزات'!$C$6:$C$1005,MATCH(B1930&amp;"",'الحجوزات'!$A$6:$A$1005,0))&amp;"",""))</f>
        <v/>
      </c>
      <c r="G1930" s="6">
        <f>IF(B1930&amp;""="","",IF(ISNA(MATCH(B1930&amp;"",'الحجوزات'!$A$6:$A$1005,0)),"رقم غير موجود",IF(NOT(ISNUMBER(A1930)),"بدون تاريخ","")))</f>
        <v/>
      </c>
    </row>
    <row r="1931">
      <c r="A1931" s="13" t="n"/>
      <c r="B1931" s="5" t="n"/>
      <c r="C1931" s="17" t="n"/>
      <c r="D1931" s="5" t="n"/>
      <c r="E1931" s="5" t="n"/>
      <c r="F1931" s="6">
        <f>IF(B1931&amp;""="","",IFERROR(INDEX('الحجوزات'!$C$6:$C$1005,MATCH(B1931&amp;"",'الحجوزات'!$A$6:$A$1005,0))&amp;"",""))</f>
        <v/>
      </c>
      <c r="G1931" s="6">
        <f>IF(B1931&amp;""="","",IF(ISNA(MATCH(B1931&amp;"",'الحجوزات'!$A$6:$A$1005,0)),"رقم غير موجود",IF(NOT(ISNUMBER(A1931)),"بدون تاريخ","")))</f>
        <v/>
      </c>
    </row>
    <row r="1932">
      <c r="A1932" s="13" t="n"/>
      <c r="B1932" s="5" t="n"/>
      <c r="C1932" s="17" t="n"/>
      <c r="D1932" s="5" t="n"/>
      <c r="E1932" s="5" t="n"/>
      <c r="F1932" s="6">
        <f>IF(B1932&amp;""="","",IFERROR(INDEX('الحجوزات'!$C$6:$C$1005,MATCH(B1932&amp;"",'الحجوزات'!$A$6:$A$1005,0))&amp;"",""))</f>
        <v/>
      </c>
      <c r="G1932" s="6">
        <f>IF(B1932&amp;""="","",IF(ISNA(MATCH(B1932&amp;"",'الحجوزات'!$A$6:$A$1005,0)),"رقم غير موجود",IF(NOT(ISNUMBER(A1932)),"بدون تاريخ","")))</f>
        <v/>
      </c>
    </row>
    <row r="1933">
      <c r="A1933" s="13" t="n"/>
      <c r="B1933" s="5" t="n"/>
      <c r="C1933" s="17" t="n"/>
      <c r="D1933" s="5" t="n"/>
      <c r="E1933" s="5" t="n"/>
      <c r="F1933" s="6">
        <f>IF(B1933&amp;""="","",IFERROR(INDEX('الحجوزات'!$C$6:$C$1005,MATCH(B1933&amp;"",'الحجوزات'!$A$6:$A$1005,0))&amp;"",""))</f>
        <v/>
      </c>
      <c r="G1933" s="6">
        <f>IF(B1933&amp;""="","",IF(ISNA(MATCH(B1933&amp;"",'الحجوزات'!$A$6:$A$1005,0)),"رقم غير موجود",IF(NOT(ISNUMBER(A1933)),"بدون تاريخ","")))</f>
        <v/>
      </c>
    </row>
    <row r="1934">
      <c r="A1934" s="13" t="n"/>
      <c r="B1934" s="5" t="n"/>
      <c r="C1934" s="17" t="n"/>
      <c r="D1934" s="5" t="n"/>
      <c r="E1934" s="5" t="n"/>
      <c r="F1934" s="6">
        <f>IF(B1934&amp;""="","",IFERROR(INDEX('الحجوزات'!$C$6:$C$1005,MATCH(B1934&amp;"",'الحجوزات'!$A$6:$A$1005,0))&amp;"",""))</f>
        <v/>
      </c>
      <c r="G1934" s="6">
        <f>IF(B1934&amp;""="","",IF(ISNA(MATCH(B1934&amp;"",'الحجوزات'!$A$6:$A$1005,0)),"رقم غير موجود",IF(NOT(ISNUMBER(A1934)),"بدون تاريخ","")))</f>
        <v/>
      </c>
    </row>
    <row r="1935">
      <c r="A1935" s="13" t="n"/>
      <c r="B1935" s="5" t="n"/>
      <c r="C1935" s="17" t="n"/>
      <c r="D1935" s="5" t="n"/>
      <c r="E1935" s="5" t="n"/>
      <c r="F1935" s="6">
        <f>IF(B1935&amp;""="","",IFERROR(INDEX('الحجوزات'!$C$6:$C$1005,MATCH(B1935&amp;"",'الحجوزات'!$A$6:$A$1005,0))&amp;"",""))</f>
        <v/>
      </c>
      <c r="G1935" s="6">
        <f>IF(B1935&amp;""="","",IF(ISNA(MATCH(B1935&amp;"",'الحجوزات'!$A$6:$A$1005,0)),"رقم غير موجود",IF(NOT(ISNUMBER(A1935)),"بدون تاريخ","")))</f>
        <v/>
      </c>
    </row>
    <row r="1936">
      <c r="A1936" s="13" t="n"/>
      <c r="B1936" s="5" t="n"/>
      <c r="C1936" s="17" t="n"/>
      <c r="D1936" s="5" t="n"/>
      <c r="E1936" s="5" t="n"/>
      <c r="F1936" s="6">
        <f>IF(B1936&amp;""="","",IFERROR(INDEX('الحجوزات'!$C$6:$C$1005,MATCH(B1936&amp;"",'الحجوزات'!$A$6:$A$1005,0))&amp;"",""))</f>
        <v/>
      </c>
      <c r="G1936" s="6">
        <f>IF(B1936&amp;""="","",IF(ISNA(MATCH(B1936&amp;"",'الحجوزات'!$A$6:$A$1005,0)),"رقم غير موجود",IF(NOT(ISNUMBER(A1936)),"بدون تاريخ","")))</f>
        <v/>
      </c>
    </row>
    <row r="1937">
      <c r="A1937" s="13" t="n"/>
      <c r="B1937" s="5" t="n"/>
      <c r="C1937" s="17" t="n"/>
      <c r="D1937" s="5" t="n"/>
      <c r="E1937" s="5" t="n"/>
      <c r="F1937" s="6">
        <f>IF(B1937&amp;""="","",IFERROR(INDEX('الحجوزات'!$C$6:$C$1005,MATCH(B1937&amp;"",'الحجوزات'!$A$6:$A$1005,0))&amp;"",""))</f>
        <v/>
      </c>
      <c r="G1937" s="6">
        <f>IF(B1937&amp;""="","",IF(ISNA(MATCH(B1937&amp;"",'الحجوزات'!$A$6:$A$1005,0)),"رقم غير موجود",IF(NOT(ISNUMBER(A1937)),"بدون تاريخ","")))</f>
        <v/>
      </c>
    </row>
    <row r="1938">
      <c r="A1938" s="13" t="n"/>
      <c r="B1938" s="5" t="n"/>
      <c r="C1938" s="17" t="n"/>
      <c r="D1938" s="5" t="n"/>
      <c r="E1938" s="5" t="n"/>
      <c r="F1938" s="6">
        <f>IF(B1938&amp;""="","",IFERROR(INDEX('الحجوزات'!$C$6:$C$1005,MATCH(B1938&amp;"",'الحجوزات'!$A$6:$A$1005,0))&amp;"",""))</f>
        <v/>
      </c>
      <c r="G1938" s="6">
        <f>IF(B1938&amp;""="","",IF(ISNA(MATCH(B1938&amp;"",'الحجوزات'!$A$6:$A$1005,0)),"رقم غير موجود",IF(NOT(ISNUMBER(A1938)),"بدون تاريخ","")))</f>
        <v/>
      </c>
    </row>
    <row r="1939">
      <c r="A1939" s="13" t="n"/>
      <c r="B1939" s="5" t="n"/>
      <c r="C1939" s="17" t="n"/>
      <c r="D1939" s="5" t="n"/>
      <c r="E1939" s="5" t="n"/>
      <c r="F1939" s="6">
        <f>IF(B1939&amp;""="","",IFERROR(INDEX('الحجوزات'!$C$6:$C$1005,MATCH(B1939&amp;"",'الحجوزات'!$A$6:$A$1005,0))&amp;"",""))</f>
        <v/>
      </c>
      <c r="G1939" s="6">
        <f>IF(B1939&amp;""="","",IF(ISNA(MATCH(B1939&amp;"",'الحجوزات'!$A$6:$A$1005,0)),"رقم غير موجود",IF(NOT(ISNUMBER(A1939)),"بدون تاريخ","")))</f>
        <v/>
      </c>
    </row>
    <row r="1940">
      <c r="A1940" s="13" t="n"/>
      <c r="B1940" s="5" t="n"/>
      <c r="C1940" s="17" t="n"/>
      <c r="D1940" s="5" t="n"/>
      <c r="E1940" s="5" t="n"/>
      <c r="F1940" s="6">
        <f>IF(B1940&amp;""="","",IFERROR(INDEX('الحجوزات'!$C$6:$C$1005,MATCH(B1940&amp;"",'الحجوزات'!$A$6:$A$1005,0))&amp;"",""))</f>
        <v/>
      </c>
      <c r="G1940" s="6">
        <f>IF(B1940&amp;""="","",IF(ISNA(MATCH(B1940&amp;"",'الحجوزات'!$A$6:$A$1005,0)),"رقم غير موجود",IF(NOT(ISNUMBER(A1940)),"بدون تاريخ","")))</f>
        <v/>
      </c>
    </row>
    <row r="1941">
      <c r="A1941" s="13" t="n"/>
      <c r="B1941" s="5" t="n"/>
      <c r="C1941" s="17" t="n"/>
      <c r="D1941" s="5" t="n"/>
      <c r="E1941" s="5" t="n"/>
      <c r="F1941" s="6">
        <f>IF(B1941&amp;""="","",IFERROR(INDEX('الحجوزات'!$C$6:$C$1005,MATCH(B1941&amp;"",'الحجوزات'!$A$6:$A$1005,0))&amp;"",""))</f>
        <v/>
      </c>
      <c r="G1941" s="6">
        <f>IF(B1941&amp;""="","",IF(ISNA(MATCH(B1941&amp;"",'الحجوزات'!$A$6:$A$1005,0)),"رقم غير موجود",IF(NOT(ISNUMBER(A1941)),"بدون تاريخ","")))</f>
        <v/>
      </c>
    </row>
    <row r="1942">
      <c r="A1942" s="13" t="n"/>
      <c r="B1942" s="5" t="n"/>
      <c r="C1942" s="17" t="n"/>
      <c r="D1942" s="5" t="n"/>
      <c r="E1942" s="5" t="n"/>
      <c r="F1942" s="6">
        <f>IF(B1942&amp;""="","",IFERROR(INDEX('الحجوزات'!$C$6:$C$1005,MATCH(B1942&amp;"",'الحجوزات'!$A$6:$A$1005,0))&amp;"",""))</f>
        <v/>
      </c>
      <c r="G1942" s="6">
        <f>IF(B1942&amp;""="","",IF(ISNA(MATCH(B1942&amp;"",'الحجوزات'!$A$6:$A$1005,0)),"رقم غير موجود",IF(NOT(ISNUMBER(A1942)),"بدون تاريخ","")))</f>
        <v/>
      </c>
    </row>
    <row r="1943">
      <c r="A1943" s="13" t="n"/>
      <c r="B1943" s="5" t="n"/>
      <c r="C1943" s="17" t="n"/>
      <c r="D1943" s="5" t="n"/>
      <c r="E1943" s="5" t="n"/>
      <c r="F1943" s="6">
        <f>IF(B1943&amp;""="","",IFERROR(INDEX('الحجوزات'!$C$6:$C$1005,MATCH(B1943&amp;"",'الحجوزات'!$A$6:$A$1005,0))&amp;"",""))</f>
        <v/>
      </c>
      <c r="G1943" s="6">
        <f>IF(B1943&amp;""="","",IF(ISNA(MATCH(B1943&amp;"",'الحجوزات'!$A$6:$A$1005,0)),"رقم غير موجود",IF(NOT(ISNUMBER(A1943)),"بدون تاريخ","")))</f>
        <v/>
      </c>
    </row>
    <row r="1944">
      <c r="A1944" s="13" t="n"/>
      <c r="B1944" s="5" t="n"/>
      <c r="C1944" s="17" t="n"/>
      <c r="D1944" s="5" t="n"/>
      <c r="E1944" s="5" t="n"/>
      <c r="F1944" s="6">
        <f>IF(B1944&amp;""="","",IFERROR(INDEX('الحجوزات'!$C$6:$C$1005,MATCH(B1944&amp;"",'الحجوزات'!$A$6:$A$1005,0))&amp;"",""))</f>
        <v/>
      </c>
      <c r="G1944" s="6">
        <f>IF(B1944&amp;""="","",IF(ISNA(MATCH(B1944&amp;"",'الحجوزات'!$A$6:$A$1005,0)),"رقم غير موجود",IF(NOT(ISNUMBER(A1944)),"بدون تاريخ","")))</f>
        <v/>
      </c>
    </row>
    <row r="1945">
      <c r="A1945" s="13" t="n"/>
      <c r="B1945" s="5" t="n"/>
      <c r="C1945" s="17" t="n"/>
      <c r="D1945" s="5" t="n"/>
      <c r="E1945" s="5" t="n"/>
      <c r="F1945" s="6">
        <f>IF(B1945&amp;""="","",IFERROR(INDEX('الحجوزات'!$C$6:$C$1005,MATCH(B1945&amp;"",'الحجوزات'!$A$6:$A$1005,0))&amp;"",""))</f>
        <v/>
      </c>
      <c r="G1945" s="6">
        <f>IF(B1945&amp;""="","",IF(ISNA(MATCH(B1945&amp;"",'الحجوزات'!$A$6:$A$1005,0)),"رقم غير موجود",IF(NOT(ISNUMBER(A1945)),"بدون تاريخ","")))</f>
        <v/>
      </c>
    </row>
    <row r="1946">
      <c r="A1946" s="13" t="n"/>
      <c r="B1946" s="5" t="n"/>
      <c r="C1946" s="17" t="n"/>
      <c r="D1946" s="5" t="n"/>
      <c r="E1946" s="5" t="n"/>
      <c r="F1946" s="6">
        <f>IF(B1946&amp;""="","",IFERROR(INDEX('الحجوزات'!$C$6:$C$1005,MATCH(B1946&amp;"",'الحجوزات'!$A$6:$A$1005,0))&amp;"",""))</f>
        <v/>
      </c>
      <c r="G1946" s="6">
        <f>IF(B1946&amp;""="","",IF(ISNA(MATCH(B1946&amp;"",'الحجوزات'!$A$6:$A$1005,0)),"رقم غير موجود",IF(NOT(ISNUMBER(A1946)),"بدون تاريخ","")))</f>
        <v/>
      </c>
    </row>
    <row r="1947">
      <c r="A1947" s="13" t="n"/>
      <c r="B1947" s="5" t="n"/>
      <c r="C1947" s="17" t="n"/>
      <c r="D1947" s="5" t="n"/>
      <c r="E1947" s="5" t="n"/>
      <c r="F1947" s="6">
        <f>IF(B1947&amp;""="","",IFERROR(INDEX('الحجوزات'!$C$6:$C$1005,MATCH(B1947&amp;"",'الحجوزات'!$A$6:$A$1005,0))&amp;"",""))</f>
        <v/>
      </c>
      <c r="G1947" s="6">
        <f>IF(B1947&amp;""="","",IF(ISNA(MATCH(B1947&amp;"",'الحجوزات'!$A$6:$A$1005,0)),"رقم غير موجود",IF(NOT(ISNUMBER(A1947)),"بدون تاريخ","")))</f>
        <v/>
      </c>
    </row>
    <row r="1948">
      <c r="A1948" s="13" t="n"/>
      <c r="B1948" s="5" t="n"/>
      <c r="C1948" s="17" t="n"/>
      <c r="D1948" s="5" t="n"/>
      <c r="E1948" s="5" t="n"/>
      <c r="F1948" s="6">
        <f>IF(B1948&amp;""="","",IFERROR(INDEX('الحجوزات'!$C$6:$C$1005,MATCH(B1948&amp;"",'الحجوزات'!$A$6:$A$1005,0))&amp;"",""))</f>
        <v/>
      </c>
      <c r="G1948" s="6">
        <f>IF(B1948&amp;""="","",IF(ISNA(MATCH(B1948&amp;"",'الحجوزات'!$A$6:$A$1005,0)),"رقم غير موجود",IF(NOT(ISNUMBER(A1948)),"بدون تاريخ","")))</f>
        <v/>
      </c>
    </row>
    <row r="1949">
      <c r="A1949" s="13" t="n"/>
      <c r="B1949" s="5" t="n"/>
      <c r="C1949" s="17" t="n"/>
      <c r="D1949" s="5" t="n"/>
      <c r="E1949" s="5" t="n"/>
      <c r="F1949" s="6">
        <f>IF(B1949&amp;""="","",IFERROR(INDEX('الحجوزات'!$C$6:$C$1005,MATCH(B1949&amp;"",'الحجوزات'!$A$6:$A$1005,0))&amp;"",""))</f>
        <v/>
      </c>
      <c r="G1949" s="6">
        <f>IF(B1949&amp;""="","",IF(ISNA(MATCH(B1949&amp;"",'الحجوزات'!$A$6:$A$1005,0)),"رقم غير موجود",IF(NOT(ISNUMBER(A1949)),"بدون تاريخ","")))</f>
        <v/>
      </c>
    </row>
    <row r="1950">
      <c r="A1950" s="13" t="n"/>
      <c r="B1950" s="5" t="n"/>
      <c r="C1950" s="17" t="n"/>
      <c r="D1950" s="5" t="n"/>
      <c r="E1950" s="5" t="n"/>
      <c r="F1950" s="6">
        <f>IF(B1950&amp;""="","",IFERROR(INDEX('الحجوزات'!$C$6:$C$1005,MATCH(B1950&amp;"",'الحجوزات'!$A$6:$A$1005,0))&amp;"",""))</f>
        <v/>
      </c>
      <c r="G1950" s="6">
        <f>IF(B1950&amp;""="","",IF(ISNA(MATCH(B1950&amp;"",'الحجوزات'!$A$6:$A$1005,0)),"رقم غير موجود",IF(NOT(ISNUMBER(A1950)),"بدون تاريخ","")))</f>
        <v/>
      </c>
    </row>
    <row r="1951">
      <c r="A1951" s="13" t="n"/>
      <c r="B1951" s="5" t="n"/>
      <c r="C1951" s="17" t="n"/>
      <c r="D1951" s="5" t="n"/>
      <c r="E1951" s="5" t="n"/>
      <c r="F1951" s="6">
        <f>IF(B1951&amp;""="","",IFERROR(INDEX('الحجوزات'!$C$6:$C$1005,MATCH(B1951&amp;"",'الحجوزات'!$A$6:$A$1005,0))&amp;"",""))</f>
        <v/>
      </c>
      <c r="G1951" s="6">
        <f>IF(B1951&amp;""="","",IF(ISNA(MATCH(B1951&amp;"",'الحجوزات'!$A$6:$A$1005,0)),"رقم غير موجود",IF(NOT(ISNUMBER(A1951)),"بدون تاريخ","")))</f>
        <v/>
      </c>
    </row>
    <row r="1952">
      <c r="A1952" s="13" t="n"/>
      <c r="B1952" s="5" t="n"/>
      <c r="C1952" s="17" t="n"/>
      <c r="D1952" s="5" t="n"/>
      <c r="E1952" s="5" t="n"/>
      <c r="F1952" s="6">
        <f>IF(B1952&amp;""="","",IFERROR(INDEX('الحجوزات'!$C$6:$C$1005,MATCH(B1952&amp;"",'الحجوزات'!$A$6:$A$1005,0))&amp;"",""))</f>
        <v/>
      </c>
      <c r="G1952" s="6">
        <f>IF(B1952&amp;""="","",IF(ISNA(MATCH(B1952&amp;"",'الحجوزات'!$A$6:$A$1005,0)),"رقم غير موجود",IF(NOT(ISNUMBER(A1952)),"بدون تاريخ","")))</f>
        <v/>
      </c>
    </row>
    <row r="1953">
      <c r="A1953" s="13" t="n"/>
      <c r="B1953" s="5" t="n"/>
      <c r="C1953" s="17" t="n"/>
      <c r="D1953" s="5" t="n"/>
      <c r="E1953" s="5" t="n"/>
      <c r="F1953" s="6">
        <f>IF(B1953&amp;""="","",IFERROR(INDEX('الحجوزات'!$C$6:$C$1005,MATCH(B1953&amp;"",'الحجوزات'!$A$6:$A$1005,0))&amp;"",""))</f>
        <v/>
      </c>
      <c r="G1953" s="6">
        <f>IF(B1953&amp;""="","",IF(ISNA(MATCH(B1953&amp;"",'الحجوزات'!$A$6:$A$1005,0)),"رقم غير موجود",IF(NOT(ISNUMBER(A1953)),"بدون تاريخ","")))</f>
        <v/>
      </c>
    </row>
    <row r="1954">
      <c r="A1954" s="13" t="n"/>
      <c r="B1954" s="5" t="n"/>
      <c r="C1954" s="17" t="n"/>
      <c r="D1954" s="5" t="n"/>
      <c r="E1954" s="5" t="n"/>
      <c r="F1954" s="6">
        <f>IF(B1954&amp;""="","",IFERROR(INDEX('الحجوزات'!$C$6:$C$1005,MATCH(B1954&amp;"",'الحجوزات'!$A$6:$A$1005,0))&amp;"",""))</f>
        <v/>
      </c>
      <c r="G1954" s="6">
        <f>IF(B1954&amp;""="","",IF(ISNA(MATCH(B1954&amp;"",'الحجوزات'!$A$6:$A$1005,0)),"رقم غير موجود",IF(NOT(ISNUMBER(A1954)),"بدون تاريخ","")))</f>
        <v/>
      </c>
    </row>
    <row r="1955">
      <c r="A1955" s="13" t="n"/>
      <c r="B1955" s="5" t="n"/>
      <c r="C1955" s="17" t="n"/>
      <c r="D1955" s="5" t="n"/>
      <c r="E1955" s="5" t="n"/>
      <c r="F1955" s="6">
        <f>IF(B1955&amp;""="","",IFERROR(INDEX('الحجوزات'!$C$6:$C$1005,MATCH(B1955&amp;"",'الحجوزات'!$A$6:$A$1005,0))&amp;"",""))</f>
        <v/>
      </c>
      <c r="G1955" s="6">
        <f>IF(B1955&amp;""="","",IF(ISNA(MATCH(B1955&amp;"",'الحجوزات'!$A$6:$A$1005,0)),"رقم غير موجود",IF(NOT(ISNUMBER(A1955)),"بدون تاريخ","")))</f>
        <v/>
      </c>
    </row>
    <row r="1956">
      <c r="A1956" s="13" t="n"/>
      <c r="B1956" s="5" t="n"/>
      <c r="C1956" s="17" t="n"/>
      <c r="D1956" s="5" t="n"/>
      <c r="E1956" s="5" t="n"/>
      <c r="F1956" s="6">
        <f>IF(B1956&amp;""="","",IFERROR(INDEX('الحجوزات'!$C$6:$C$1005,MATCH(B1956&amp;"",'الحجوزات'!$A$6:$A$1005,0))&amp;"",""))</f>
        <v/>
      </c>
      <c r="G1956" s="6">
        <f>IF(B1956&amp;""="","",IF(ISNA(MATCH(B1956&amp;"",'الحجوزات'!$A$6:$A$1005,0)),"رقم غير موجود",IF(NOT(ISNUMBER(A1956)),"بدون تاريخ","")))</f>
        <v/>
      </c>
    </row>
    <row r="1957">
      <c r="A1957" s="13" t="n"/>
      <c r="B1957" s="5" t="n"/>
      <c r="C1957" s="17" t="n"/>
      <c r="D1957" s="5" t="n"/>
      <c r="E1957" s="5" t="n"/>
      <c r="F1957" s="6">
        <f>IF(B1957&amp;""="","",IFERROR(INDEX('الحجوزات'!$C$6:$C$1005,MATCH(B1957&amp;"",'الحجوزات'!$A$6:$A$1005,0))&amp;"",""))</f>
        <v/>
      </c>
      <c r="G1957" s="6">
        <f>IF(B1957&amp;""="","",IF(ISNA(MATCH(B1957&amp;"",'الحجوزات'!$A$6:$A$1005,0)),"رقم غير موجود",IF(NOT(ISNUMBER(A1957)),"بدون تاريخ","")))</f>
        <v/>
      </c>
    </row>
    <row r="1958">
      <c r="A1958" s="13" t="n"/>
      <c r="B1958" s="5" t="n"/>
      <c r="C1958" s="17" t="n"/>
      <c r="D1958" s="5" t="n"/>
      <c r="E1958" s="5" t="n"/>
      <c r="F1958" s="6">
        <f>IF(B1958&amp;""="","",IFERROR(INDEX('الحجوزات'!$C$6:$C$1005,MATCH(B1958&amp;"",'الحجوزات'!$A$6:$A$1005,0))&amp;"",""))</f>
        <v/>
      </c>
      <c r="G1958" s="6">
        <f>IF(B1958&amp;""="","",IF(ISNA(MATCH(B1958&amp;"",'الحجوزات'!$A$6:$A$1005,0)),"رقم غير موجود",IF(NOT(ISNUMBER(A1958)),"بدون تاريخ","")))</f>
        <v/>
      </c>
    </row>
    <row r="1959">
      <c r="A1959" s="13" t="n"/>
      <c r="B1959" s="5" t="n"/>
      <c r="C1959" s="17" t="n"/>
      <c r="D1959" s="5" t="n"/>
      <c r="E1959" s="5" t="n"/>
      <c r="F1959" s="6">
        <f>IF(B1959&amp;""="","",IFERROR(INDEX('الحجوزات'!$C$6:$C$1005,MATCH(B1959&amp;"",'الحجوزات'!$A$6:$A$1005,0))&amp;"",""))</f>
        <v/>
      </c>
      <c r="G1959" s="6">
        <f>IF(B1959&amp;""="","",IF(ISNA(MATCH(B1959&amp;"",'الحجوزات'!$A$6:$A$1005,0)),"رقم غير موجود",IF(NOT(ISNUMBER(A1959)),"بدون تاريخ","")))</f>
        <v/>
      </c>
    </row>
    <row r="1960">
      <c r="A1960" s="13" t="n"/>
      <c r="B1960" s="5" t="n"/>
      <c r="C1960" s="17" t="n"/>
      <c r="D1960" s="5" t="n"/>
      <c r="E1960" s="5" t="n"/>
      <c r="F1960" s="6">
        <f>IF(B1960&amp;""="","",IFERROR(INDEX('الحجوزات'!$C$6:$C$1005,MATCH(B1960&amp;"",'الحجوزات'!$A$6:$A$1005,0))&amp;"",""))</f>
        <v/>
      </c>
      <c r="G1960" s="6">
        <f>IF(B1960&amp;""="","",IF(ISNA(MATCH(B1960&amp;"",'الحجوزات'!$A$6:$A$1005,0)),"رقم غير موجود",IF(NOT(ISNUMBER(A1960)),"بدون تاريخ","")))</f>
        <v/>
      </c>
    </row>
    <row r="1961">
      <c r="A1961" s="13" t="n"/>
      <c r="B1961" s="5" t="n"/>
      <c r="C1961" s="17" t="n"/>
      <c r="D1961" s="5" t="n"/>
      <c r="E1961" s="5" t="n"/>
      <c r="F1961" s="6">
        <f>IF(B1961&amp;""="","",IFERROR(INDEX('الحجوزات'!$C$6:$C$1005,MATCH(B1961&amp;"",'الحجوزات'!$A$6:$A$1005,0))&amp;"",""))</f>
        <v/>
      </c>
      <c r="G1961" s="6">
        <f>IF(B1961&amp;""="","",IF(ISNA(MATCH(B1961&amp;"",'الحجوزات'!$A$6:$A$1005,0)),"رقم غير موجود",IF(NOT(ISNUMBER(A1961)),"بدون تاريخ","")))</f>
        <v/>
      </c>
    </row>
    <row r="1962">
      <c r="A1962" s="13" t="n"/>
      <c r="B1962" s="5" t="n"/>
      <c r="C1962" s="17" t="n"/>
      <c r="D1962" s="5" t="n"/>
      <c r="E1962" s="5" t="n"/>
      <c r="F1962" s="6">
        <f>IF(B1962&amp;""="","",IFERROR(INDEX('الحجوزات'!$C$6:$C$1005,MATCH(B1962&amp;"",'الحجوزات'!$A$6:$A$1005,0))&amp;"",""))</f>
        <v/>
      </c>
      <c r="G1962" s="6">
        <f>IF(B1962&amp;""="","",IF(ISNA(MATCH(B1962&amp;"",'الحجوزات'!$A$6:$A$1005,0)),"رقم غير موجود",IF(NOT(ISNUMBER(A1962)),"بدون تاريخ","")))</f>
        <v/>
      </c>
    </row>
    <row r="1963">
      <c r="A1963" s="13" t="n"/>
      <c r="B1963" s="5" t="n"/>
      <c r="C1963" s="17" t="n"/>
      <c r="D1963" s="5" t="n"/>
      <c r="E1963" s="5" t="n"/>
      <c r="F1963" s="6">
        <f>IF(B1963&amp;""="","",IFERROR(INDEX('الحجوزات'!$C$6:$C$1005,MATCH(B1963&amp;"",'الحجوزات'!$A$6:$A$1005,0))&amp;"",""))</f>
        <v/>
      </c>
      <c r="G1963" s="6">
        <f>IF(B1963&amp;""="","",IF(ISNA(MATCH(B1963&amp;"",'الحجوزات'!$A$6:$A$1005,0)),"رقم غير موجود",IF(NOT(ISNUMBER(A1963)),"بدون تاريخ","")))</f>
        <v/>
      </c>
    </row>
    <row r="1964">
      <c r="A1964" s="13" t="n"/>
      <c r="B1964" s="5" t="n"/>
      <c r="C1964" s="17" t="n"/>
      <c r="D1964" s="5" t="n"/>
      <c r="E1964" s="5" t="n"/>
      <c r="F1964" s="6">
        <f>IF(B1964&amp;""="","",IFERROR(INDEX('الحجوزات'!$C$6:$C$1005,MATCH(B1964&amp;"",'الحجوزات'!$A$6:$A$1005,0))&amp;"",""))</f>
        <v/>
      </c>
      <c r="G1964" s="6">
        <f>IF(B1964&amp;""="","",IF(ISNA(MATCH(B1964&amp;"",'الحجوزات'!$A$6:$A$1005,0)),"رقم غير موجود",IF(NOT(ISNUMBER(A1964)),"بدون تاريخ","")))</f>
        <v/>
      </c>
    </row>
    <row r="1965">
      <c r="A1965" s="13" t="n"/>
      <c r="B1965" s="5" t="n"/>
      <c r="C1965" s="17" t="n"/>
      <c r="D1965" s="5" t="n"/>
      <c r="E1965" s="5" t="n"/>
      <c r="F1965" s="6">
        <f>IF(B1965&amp;""="","",IFERROR(INDEX('الحجوزات'!$C$6:$C$1005,MATCH(B1965&amp;"",'الحجوزات'!$A$6:$A$1005,0))&amp;"",""))</f>
        <v/>
      </c>
      <c r="G1965" s="6">
        <f>IF(B1965&amp;""="","",IF(ISNA(MATCH(B1965&amp;"",'الحجوزات'!$A$6:$A$1005,0)),"رقم غير موجود",IF(NOT(ISNUMBER(A1965)),"بدون تاريخ","")))</f>
        <v/>
      </c>
    </row>
    <row r="1966">
      <c r="A1966" s="13" t="n"/>
      <c r="B1966" s="5" t="n"/>
      <c r="C1966" s="17" t="n"/>
      <c r="D1966" s="5" t="n"/>
      <c r="E1966" s="5" t="n"/>
      <c r="F1966" s="6">
        <f>IF(B1966&amp;""="","",IFERROR(INDEX('الحجوزات'!$C$6:$C$1005,MATCH(B1966&amp;"",'الحجوزات'!$A$6:$A$1005,0))&amp;"",""))</f>
        <v/>
      </c>
      <c r="G1966" s="6">
        <f>IF(B1966&amp;""="","",IF(ISNA(MATCH(B1966&amp;"",'الحجوزات'!$A$6:$A$1005,0)),"رقم غير موجود",IF(NOT(ISNUMBER(A1966)),"بدون تاريخ","")))</f>
        <v/>
      </c>
    </row>
    <row r="1967">
      <c r="A1967" s="13" t="n"/>
      <c r="B1967" s="5" t="n"/>
      <c r="C1967" s="17" t="n"/>
      <c r="D1967" s="5" t="n"/>
      <c r="E1967" s="5" t="n"/>
      <c r="F1967" s="6">
        <f>IF(B1967&amp;""="","",IFERROR(INDEX('الحجوزات'!$C$6:$C$1005,MATCH(B1967&amp;"",'الحجوزات'!$A$6:$A$1005,0))&amp;"",""))</f>
        <v/>
      </c>
      <c r="G1967" s="6">
        <f>IF(B1967&amp;""="","",IF(ISNA(MATCH(B1967&amp;"",'الحجوزات'!$A$6:$A$1005,0)),"رقم غير موجود",IF(NOT(ISNUMBER(A1967)),"بدون تاريخ","")))</f>
        <v/>
      </c>
    </row>
    <row r="1968">
      <c r="A1968" s="13" t="n"/>
      <c r="B1968" s="5" t="n"/>
      <c r="C1968" s="17" t="n"/>
      <c r="D1968" s="5" t="n"/>
      <c r="E1968" s="5" t="n"/>
      <c r="F1968" s="6">
        <f>IF(B1968&amp;""="","",IFERROR(INDEX('الحجوزات'!$C$6:$C$1005,MATCH(B1968&amp;"",'الحجوزات'!$A$6:$A$1005,0))&amp;"",""))</f>
        <v/>
      </c>
      <c r="G1968" s="6">
        <f>IF(B1968&amp;""="","",IF(ISNA(MATCH(B1968&amp;"",'الحجوزات'!$A$6:$A$1005,0)),"رقم غير موجود",IF(NOT(ISNUMBER(A1968)),"بدون تاريخ","")))</f>
        <v/>
      </c>
    </row>
    <row r="1969">
      <c r="A1969" s="13" t="n"/>
      <c r="B1969" s="5" t="n"/>
      <c r="C1969" s="17" t="n"/>
      <c r="D1969" s="5" t="n"/>
      <c r="E1969" s="5" t="n"/>
      <c r="F1969" s="6">
        <f>IF(B1969&amp;""="","",IFERROR(INDEX('الحجوزات'!$C$6:$C$1005,MATCH(B1969&amp;"",'الحجوزات'!$A$6:$A$1005,0))&amp;"",""))</f>
        <v/>
      </c>
      <c r="G1969" s="6">
        <f>IF(B1969&amp;""="","",IF(ISNA(MATCH(B1969&amp;"",'الحجوزات'!$A$6:$A$1005,0)),"رقم غير موجود",IF(NOT(ISNUMBER(A1969)),"بدون تاريخ","")))</f>
        <v/>
      </c>
    </row>
    <row r="1970">
      <c r="A1970" s="13" t="n"/>
      <c r="B1970" s="5" t="n"/>
      <c r="C1970" s="17" t="n"/>
      <c r="D1970" s="5" t="n"/>
      <c r="E1970" s="5" t="n"/>
      <c r="F1970" s="6">
        <f>IF(B1970&amp;""="","",IFERROR(INDEX('الحجوزات'!$C$6:$C$1005,MATCH(B1970&amp;"",'الحجوزات'!$A$6:$A$1005,0))&amp;"",""))</f>
        <v/>
      </c>
      <c r="G1970" s="6">
        <f>IF(B1970&amp;""="","",IF(ISNA(MATCH(B1970&amp;"",'الحجوزات'!$A$6:$A$1005,0)),"رقم غير موجود",IF(NOT(ISNUMBER(A1970)),"بدون تاريخ","")))</f>
        <v/>
      </c>
    </row>
    <row r="1971">
      <c r="A1971" s="13" t="n"/>
      <c r="B1971" s="5" t="n"/>
      <c r="C1971" s="17" t="n"/>
      <c r="D1971" s="5" t="n"/>
      <c r="E1971" s="5" t="n"/>
      <c r="F1971" s="6">
        <f>IF(B1971&amp;""="","",IFERROR(INDEX('الحجوزات'!$C$6:$C$1005,MATCH(B1971&amp;"",'الحجوزات'!$A$6:$A$1005,0))&amp;"",""))</f>
        <v/>
      </c>
      <c r="G1971" s="6">
        <f>IF(B1971&amp;""="","",IF(ISNA(MATCH(B1971&amp;"",'الحجوزات'!$A$6:$A$1005,0)),"رقم غير موجود",IF(NOT(ISNUMBER(A1971)),"بدون تاريخ","")))</f>
        <v/>
      </c>
    </row>
    <row r="1972">
      <c r="A1972" s="13" t="n"/>
      <c r="B1972" s="5" t="n"/>
      <c r="C1972" s="17" t="n"/>
      <c r="D1972" s="5" t="n"/>
      <c r="E1972" s="5" t="n"/>
      <c r="F1972" s="6">
        <f>IF(B1972&amp;""="","",IFERROR(INDEX('الحجوزات'!$C$6:$C$1005,MATCH(B1972&amp;"",'الحجوزات'!$A$6:$A$1005,0))&amp;"",""))</f>
        <v/>
      </c>
      <c r="G1972" s="6">
        <f>IF(B1972&amp;""="","",IF(ISNA(MATCH(B1972&amp;"",'الحجوزات'!$A$6:$A$1005,0)),"رقم غير موجود",IF(NOT(ISNUMBER(A1972)),"بدون تاريخ","")))</f>
        <v/>
      </c>
    </row>
    <row r="1973">
      <c r="A1973" s="13" t="n"/>
      <c r="B1973" s="5" t="n"/>
      <c r="C1973" s="17" t="n"/>
      <c r="D1973" s="5" t="n"/>
      <c r="E1973" s="5" t="n"/>
      <c r="F1973" s="6">
        <f>IF(B1973&amp;""="","",IFERROR(INDEX('الحجوزات'!$C$6:$C$1005,MATCH(B1973&amp;"",'الحجوزات'!$A$6:$A$1005,0))&amp;"",""))</f>
        <v/>
      </c>
      <c r="G1973" s="6">
        <f>IF(B1973&amp;""="","",IF(ISNA(MATCH(B1973&amp;"",'الحجوزات'!$A$6:$A$1005,0)),"رقم غير موجود",IF(NOT(ISNUMBER(A1973)),"بدون تاريخ","")))</f>
        <v/>
      </c>
    </row>
    <row r="1974">
      <c r="A1974" s="13" t="n"/>
      <c r="B1974" s="5" t="n"/>
      <c r="C1974" s="17" t="n"/>
      <c r="D1974" s="5" t="n"/>
      <c r="E1974" s="5" t="n"/>
      <c r="F1974" s="6">
        <f>IF(B1974&amp;""="","",IFERROR(INDEX('الحجوزات'!$C$6:$C$1005,MATCH(B1974&amp;"",'الحجوزات'!$A$6:$A$1005,0))&amp;"",""))</f>
        <v/>
      </c>
      <c r="G1974" s="6">
        <f>IF(B1974&amp;""="","",IF(ISNA(MATCH(B1974&amp;"",'الحجوزات'!$A$6:$A$1005,0)),"رقم غير موجود",IF(NOT(ISNUMBER(A1974)),"بدون تاريخ","")))</f>
        <v/>
      </c>
    </row>
    <row r="1975">
      <c r="A1975" s="13" t="n"/>
      <c r="B1975" s="5" t="n"/>
      <c r="C1975" s="17" t="n"/>
      <c r="D1975" s="5" t="n"/>
      <c r="E1975" s="5" t="n"/>
      <c r="F1975" s="6">
        <f>IF(B1975&amp;""="","",IFERROR(INDEX('الحجوزات'!$C$6:$C$1005,MATCH(B1975&amp;"",'الحجوزات'!$A$6:$A$1005,0))&amp;"",""))</f>
        <v/>
      </c>
      <c r="G1975" s="6">
        <f>IF(B1975&amp;""="","",IF(ISNA(MATCH(B1975&amp;"",'الحجوزات'!$A$6:$A$1005,0)),"رقم غير موجود",IF(NOT(ISNUMBER(A1975)),"بدون تاريخ","")))</f>
        <v/>
      </c>
    </row>
    <row r="1976">
      <c r="A1976" s="13" t="n"/>
      <c r="B1976" s="5" t="n"/>
      <c r="C1976" s="17" t="n"/>
      <c r="D1976" s="5" t="n"/>
      <c r="E1976" s="5" t="n"/>
      <c r="F1976" s="6">
        <f>IF(B1976&amp;""="","",IFERROR(INDEX('الحجوزات'!$C$6:$C$1005,MATCH(B1976&amp;"",'الحجوزات'!$A$6:$A$1005,0))&amp;"",""))</f>
        <v/>
      </c>
      <c r="G1976" s="6">
        <f>IF(B1976&amp;""="","",IF(ISNA(MATCH(B1976&amp;"",'الحجوزات'!$A$6:$A$1005,0)),"رقم غير موجود",IF(NOT(ISNUMBER(A1976)),"بدون تاريخ","")))</f>
        <v/>
      </c>
    </row>
    <row r="1977">
      <c r="A1977" s="13" t="n"/>
      <c r="B1977" s="5" t="n"/>
      <c r="C1977" s="17" t="n"/>
      <c r="D1977" s="5" t="n"/>
      <c r="E1977" s="5" t="n"/>
      <c r="F1977" s="6">
        <f>IF(B1977&amp;""="","",IFERROR(INDEX('الحجوزات'!$C$6:$C$1005,MATCH(B1977&amp;"",'الحجوزات'!$A$6:$A$1005,0))&amp;"",""))</f>
        <v/>
      </c>
      <c r="G1977" s="6">
        <f>IF(B1977&amp;""="","",IF(ISNA(MATCH(B1977&amp;"",'الحجوزات'!$A$6:$A$1005,0)),"رقم غير موجود",IF(NOT(ISNUMBER(A1977)),"بدون تاريخ","")))</f>
        <v/>
      </c>
    </row>
    <row r="1978">
      <c r="A1978" s="13" t="n"/>
      <c r="B1978" s="5" t="n"/>
      <c r="C1978" s="17" t="n"/>
      <c r="D1978" s="5" t="n"/>
      <c r="E1978" s="5" t="n"/>
      <c r="F1978" s="6">
        <f>IF(B1978&amp;""="","",IFERROR(INDEX('الحجوزات'!$C$6:$C$1005,MATCH(B1978&amp;"",'الحجوزات'!$A$6:$A$1005,0))&amp;"",""))</f>
        <v/>
      </c>
      <c r="G1978" s="6">
        <f>IF(B1978&amp;""="","",IF(ISNA(MATCH(B1978&amp;"",'الحجوزات'!$A$6:$A$1005,0)),"رقم غير موجود",IF(NOT(ISNUMBER(A1978)),"بدون تاريخ","")))</f>
        <v/>
      </c>
    </row>
    <row r="1979">
      <c r="A1979" s="13" t="n"/>
      <c r="B1979" s="5" t="n"/>
      <c r="C1979" s="17" t="n"/>
      <c r="D1979" s="5" t="n"/>
      <c r="E1979" s="5" t="n"/>
      <c r="F1979" s="6">
        <f>IF(B1979&amp;""="","",IFERROR(INDEX('الحجوزات'!$C$6:$C$1005,MATCH(B1979&amp;"",'الحجوزات'!$A$6:$A$1005,0))&amp;"",""))</f>
        <v/>
      </c>
      <c r="G1979" s="6">
        <f>IF(B1979&amp;""="","",IF(ISNA(MATCH(B1979&amp;"",'الحجوزات'!$A$6:$A$1005,0)),"رقم غير موجود",IF(NOT(ISNUMBER(A1979)),"بدون تاريخ","")))</f>
        <v/>
      </c>
    </row>
    <row r="1980">
      <c r="A1980" s="13" t="n"/>
      <c r="B1980" s="5" t="n"/>
      <c r="C1980" s="17" t="n"/>
      <c r="D1980" s="5" t="n"/>
      <c r="E1980" s="5" t="n"/>
      <c r="F1980" s="6">
        <f>IF(B1980&amp;""="","",IFERROR(INDEX('الحجوزات'!$C$6:$C$1005,MATCH(B1980&amp;"",'الحجوزات'!$A$6:$A$1005,0))&amp;"",""))</f>
        <v/>
      </c>
      <c r="G1980" s="6">
        <f>IF(B1980&amp;""="","",IF(ISNA(MATCH(B1980&amp;"",'الحجوزات'!$A$6:$A$1005,0)),"رقم غير موجود",IF(NOT(ISNUMBER(A1980)),"بدون تاريخ","")))</f>
        <v/>
      </c>
    </row>
    <row r="1981">
      <c r="A1981" s="13" t="n"/>
      <c r="B1981" s="5" t="n"/>
      <c r="C1981" s="17" t="n"/>
      <c r="D1981" s="5" t="n"/>
      <c r="E1981" s="5" t="n"/>
      <c r="F1981" s="6">
        <f>IF(B1981&amp;""="","",IFERROR(INDEX('الحجوزات'!$C$6:$C$1005,MATCH(B1981&amp;"",'الحجوزات'!$A$6:$A$1005,0))&amp;"",""))</f>
        <v/>
      </c>
      <c r="G1981" s="6">
        <f>IF(B1981&amp;""="","",IF(ISNA(MATCH(B1981&amp;"",'الحجوزات'!$A$6:$A$1005,0)),"رقم غير موجود",IF(NOT(ISNUMBER(A1981)),"بدون تاريخ","")))</f>
        <v/>
      </c>
    </row>
    <row r="1982">
      <c r="A1982" s="13" t="n"/>
      <c r="B1982" s="5" t="n"/>
      <c r="C1982" s="17" t="n"/>
      <c r="D1982" s="5" t="n"/>
      <c r="E1982" s="5" t="n"/>
      <c r="F1982" s="6">
        <f>IF(B1982&amp;""="","",IFERROR(INDEX('الحجوزات'!$C$6:$C$1005,MATCH(B1982&amp;"",'الحجوزات'!$A$6:$A$1005,0))&amp;"",""))</f>
        <v/>
      </c>
      <c r="G1982" s="6">
        <f>IF(B1982&amp;""="","",IF(ISNA(MATCH(B1982&amp;"",'الحجوزات'!$A$6:$A$1005,0)),"رقم غير موجود",IF(NOT(ISNUMBER(A1982)),"بدون تاريخ","")))</f>
        <v/>
      </c>
    </row>
    <row r="1983">
      <c r="A1983" s="13" t="n"/>
      <c r="B1983" s="5" t="n"/>
      <c r="C1983" s="17" t="n"/>
      <c r="D1983" s="5" t="n"/>
      <c r="E1983" s="5" t="n"/>
      <c r="F1983" s="6">
        <f>IF(B1983&amp;""="","",IFERROR(INDEX('الحجوزات'!$C$6:$C$1005,MATCH(B1983&amp;"",'الحجوزات'!$A$6:$A$1005,0))&amp;"",""))</f>
        <v/>
      </c>
      <c r="G1983" s="6">
        <f>IF(B1983&amp;""="","",IF(ISNA(MATCH(B1983&amp;"",'الحجوزات'!$A$6:$A$1005,0)),"رقم غير موجود",IF(NOT(ISNUMBER(A1983)),"بدون تاريخ","")))</f>
        <v/>
      </c>
    </row>
    <row r="1984">
      <c r="A1984" s="13" t="n"/>
      <c r="B1984" s="5" t="n"/>
      <c r="C1984" s="17" t="n"/>
      <c r="D1984" s="5" t="n"/>
      <c r="E1984" s="5" t="n"/>
      <c r="F1984" s="6">
        <f>IF(B1984&amp;""="","",IFERROR(INDEX('الحجوزات'!$C$6:$C$1005,MATCH(B1984&amp;"",'الحجوزات'!$A$6:$A$1005,0))&amp;"",""))</f>
        <v/>
      </c>
      <c r="G1984" s="6">
        <f>IF(B1984&amp;""="","",IF(ISNA(MATCH(B1984&amp;"",'الحجوزات'!$A$6:$A$1005,0)),"رقم غير موجود",IF(NOT(ISNUMBER(A1984)),"بدون تاريخ","")))</f>
        <v/>
      </c>
    </row>
    <row r="1985">
      <c r="A1985" s="13" t="n"/>
      <c r="B1985" s="5" t="n"/>
      <c r="C1985" s="17" t="n"/>
      <c r="D1985" s="5" t="n"/>
      <c r="E1985" s="5" t="n"/>
      <c r="F1985" s="6">
        <f>IF(B1985&amp;""="","",IFERROR(INDEX('الحجوزات'!$C$6:$C$1005,MATCH(B1985&amp;"",'الحجوزات'!$A$6:$A$1005,0))&amp;"",""))</f>
        <v/>
      </c>
      <c r="G1985" s="6">
        <f>IF(B1985&amp;""="","",IF(ISNA(MATCH(B1985&amp;"",'الحجوزات'!$A$6:$A$1005,0)),"رقم غير موجود",IF(NOT(ISNUMBER(A1985)),"بدون تاريخ","")))</f>
        <v/>
      </c>
    </row>
    <row r="1986">
      <c r="A1986" s="13" t="n"/>
      <c r="B1986" s="5" t="n"/>
      <c r="C1986" s="17" t="n"/>
      <c r="D1986" s="5" t="n"/>
      <c r="E1986" s="5" t="n"/>
      <c r="F1986" s="6">
        <f>IF(B1986&amp;""="","",IFERROR(INDEX('الحجوزات'!$C$6:$C$1005,MATCH(B1986&amp;"",'الحجوزات'!$A$6:$A$1005,0))&amp;"",""))</f>
        <v/>
      </c>
      <c r="G1986" s="6">
        <f>IF(B1986&amp;""="","",IF(ISNA(MATCH(B1986&amp;"",'الحجوزات'!$A$6:$A$1005,0)),"رقم غير موجود",IF(NOT(ISNUMBER(A1986)),"بدون تاريخ","")))</f>
        <v/>
      </c>
    </row>
    <row r="1987">
      <c r="A1987" s="13" t="n"/>
      <c r="B1987" s="5" t="n"/>
      <c r="C1987" s="17" t="n"/>
      <c r="D1987" s="5" t="n"/>
      <c r="E1987" s="5" t="n"/>
      <c r="F1987" s="6">
        <f>IF(B1987&amp;""="","",IFERROR(INDEX('الحجوزات'!$C$6:$C$1005,MATCH(B1987&amp;"",'الحجوزات'!$A$6:$A$1005,0))&amp;"",""))</f>
        <v/>
      </c>
      <c r="G1987" s="6">
        <f>IF(B1987&amp;""="","",IF(ISNA(MATCH(B1987&amp;"",'الحجوزات'!$A$6:$A$1005,0)),"رقم غير موجود",IF(NOT(ISNUMBER(A1987)),"بدون تاريخ","")))</f>
        <v/>
      </c>
    </row>
    <row r="1988">
      <c r="A1988" s="13" t="n"/>
      <c r="B1988" s="5" t="n"/>
      <c r="C1988" s="17" t="n"/>
      <c r="D1988" s="5" t="n"/>
      <c r="E1988" s="5" t="n"/>
      <c r="F1988" s="6">
        <f>IF(B1988&amp;""="","",IFERROR(INDEX('الحجوزات'!$C$6:$C$1005,MATCH(B1988&amp;"",'الحجوزات'!$A$6:$A$1005,0))&amp;"",""))</f>
        <v/>
      </c>
      <c r="G1988" s="6">
        <f>IF(B1988&amp;""="","",IF(ISNA(MATCH(B1988&amp;"",'الحجوزات'!$A$6:$A$1005,0)),"رقم غير موجود",IF(NOT(ISNUMBER(A1988)),"بدون تاريخ","")))</f>
        <v/>
      </c>
    </row>
    <row r="1989">
      <c r="A1989" s="13" t="n"/>
      <c r="B1989" s="5" t="n"/>
      <c r="C1989" s="17" t="n"/>
      <c r="D1989" s="5" t="n"/>
      <c r="E1989" s="5" t="n"/>
      <c r="F1989" s="6">
        <f>IF(B1989&amp;""="","",IFERROR(INDEX('الحجوزات'!$C$6:$C$1005,MATCH(B1989&amp;"",'الحجوزات'!$A$6:$A$1005,0))&amp;"",""))</f>
        <v/>
      </c>
      <c r="G1989" s="6">
        <f>IF(B1989&amp;""="","",IF(ISNA(MATCH(B1989&amp;"",'الحجوزات'!$A$6:$A$1005,0)),"رقم غير موجود",IF(NOT(ISNUMBER(A1989)),"بدون تاريخ","")))</f>
        <v/>
      </c>
    </row>
    <row r="1990">
      <c r="A1990" s="13" t="n"/>
      <c r="B1990" s="5" t="n"/>
      <c r="C1990" s="17" t="n"/>
      <c r="D1990" s="5" t="n"/>
      <c r="E1990" s="5" t="n"/>
      <c r="F1990" s="6">
        <f>IF(B1990&amp;""="","",IFERROR(INDEX('الحجوزات'!$C$6:$C$1005,MATCH(B1990&amp;"",'الحجوزات'!$A$6:$A$1005,0))&amp;"",""))</f>
        <v/>
      </c>
      <c r="G1990" s="6">
        <f>IF(B1990&amp;""="","",IF(ISNA(MATCH(B1990&amp;"",'الحجوزات'!$A$6:$A$1005,0)),"رقم غير موجود",IF(NOT(ISNUMBER(A1990)),"بدون تاريخ","")))</f>
        <v/>
      </c>
    </row>
    <row r="1991">
      <c r="A1991" s="13" t="n"/>
      <c r="B1991" s="5" t="n"/>
      <c r="C1991" s="17" t="n"/>
      <c r="D1991" s="5" t="n"/>
      <c r="E1991" s="5" t="n"/>
      <c r="F1991" s="6">
        <f>IF(B1991&amp;""="","",IFERROR(INDEX('الحجوزات'!$C$6:$C$1005,MATCH(B1991&amp;"",'الحجوزات'!$A$6:$A$1005,0))&amp;"",""))</f>
        <v/>
      </c>
      <c r="G1991" s="6">
        <f>IF(B1991&amp;""="","",IF(ISNA(MATCH(B1991&amp;"",'الحجوزات'!$A$6:$A$1005,0)),"رقم غير موجود",IF(NOT(ISNUMBER(A1991)),"بدون تاريخ","")))</f>
        <v/>
      </c>
    </row>
    <row r="1992">
      <c r="A1992" s="13" t="n"/>
      <c r="B1992" s="5" t="n"/>
      <c r="C1992" s="17" t="n"/>
      <c r="D1992" s="5" t="n"/>
      <c r="E1992" s="5" t="n"/>
      <c r="F1992" s="6">
        <f>IF(B1992&amp;""="","",IFERROR(INDEX('الحجوزات'!$C$6:$C$1005,MATCH(B1992&amp;"",'الحجوزات'!$A$6:$A$1005,0))&amp;"",""))</f>
        <v/>
      </c>
      <c r="G1992" s="6">
        <f>IF(B1992&amp;""="","",IF(ISNA(MATCH(B1992&amp;"",'الحجوزات'!$A$6:$A$1005,0)),"رقم غير موجود",IF(NOT(ISNUMBER(A1992)),"بدون تاريخ","")))</f>
        <v/>
      </c>
    </row>
    <row r="1993">
      <c r="A1993" s="13" t="n"/>
      <c r="B1993" s="5" t="n"/>
      <c r="C1993" s="17" t="n"/>
      <c r="D1993" s="5" t="n"/>
      <c r="E1993" s="5" t="n"/>
      <c r="F1993" s="6">
        <f>IF(B1993&amp;""="","",IFERROR(INDEX('الحجوزات'!$C$6:$C$1005,MATCH(B1993&amp;"",'الحجوزات'!$A$6:$A$1005,0))&amp;"",""))</f>
        <v/>
      </c>
      <c r="G1993" s="6">
        <f>IF(B1993&amp;""="","",IF(ISNA(MATCH(B1993&amp;"",'الحجوزات'!$A$6:$A$1005,0)),"رقم غير موجود",IF(NOT(ISNUMBER(A1993)),"بدون تاريخ","")))</f>
        <v/>
      </c>
    </row>
    <row r="1994">
      <c r="A1994" s="13" t="n"/>
      <c r="B1994" s="5" t="n"/>
      <c r="C1994" s="17" t="n"/>
      <c r="D1994" s="5" t="n"/>
      <c r="E1994" s="5" t="n"/>
      <c r="F1994" s="6">
        <f>IF(B1994&amp;""="","",IFERROR(INDEX('الحجوزات'!$C$6:$C$1005,MATCH(B1994&amp;"",'الحجوزات'!$A$6:$A$1005,0))&amp;"",""))</f>
        <v/>
      </c>
      <c r="G1994" s="6">
        <f>IF(B1994&amp;""="","",IF(ISNA(MATCH(B1994&amp;"",'الحجوزات'!$A$6:$A$1005,0)),"رقم غير موجود",IF(NOT(ISNUMBER(A1994)),"بدون تاريخ","")))</f>
        <v/>
      </c>
    </row>
    <row r="1995">
      <c r="A1995" s="13" t="n"/>
      <c r="B1995" s="5" t="n"/>
      <c r="C1995" s="17" t="n"/>
      <c r="D1995" s="5" t="n"/>
      <c r="E1995" s="5" t="n"/>
      <c r="F1995" s="6">
        <f>IF(B1995&amp;""="","",IFERROR(INDEX('الحجوزات'!$C$6:$C$1005,MATCH(B1995&amp;"",'الحجوزات'!$A$6:$A$1005,0))&amp;"",""))</f>
        <v/>
      </c>
      <c r="G1995" s="6">
        <f>IF(B1995&amp;""="","",IF(ISNA(MATCH(B1995&amp;"",'الحجوزات'!$A$6:$A$1005,0)),"رقم غير موجود",IF(NOT(ISNUMBER(A1995)),"بدون تاريخ","")))</f>
        <v/>
      </c>
    </row>
    <row r="1996">
      <c r="A1996" s="13" t="n"/>
      <c r="B1996" s="5" t="n"/>
      <c r="C1996" s="17" t="n"/>
      <c r="D1996" s="5" t="n"/>
      <c r="E1996" s="5" t="n"/>
      <c r="F1996" s="6">
        <f>IF(B1996&amp;""="","",IFERROR(INDEX('الحجوزات'!$C$6:$C$1005,MATCH(B1996&amp;"",'الحجوزات'!$A$6:$A$1005,0))&amp;"",""))</f>
        <v/>
      </c>
      <c r="G1996" s="6">
        <f>IF(B1996&amp;""="","",IF(ISNA(MATCH(B1996&amp;"",'الحجوزات'!$A$6:$A$1005,0)),"رقم غير موجود",IF(NOT(ISNUMBER(A1996)),"بدون تاريخ","")))</f>
        <v/>
      </c>
    </row>
    <row r="1997">
      <c r="A1997" s="13" t="n"/>
      <c r="B1997" s="5" t="n"/>
      <c r="C1997" s="17" t="n"/>
      <c r="D1997" s="5" t="n"/>
      <c r="E1997" s="5" t="n"/>
      <c r="F1997" s="6">
        <f>IF(B1997&amp;""="","",IFERROR(INDEX('الحجوزات'!$C$6:$C$1005,MATCH(B1997&amp;"",'الحجوزات'!$A$6:$A$1005,0))&amp;"",""))</f>
        <v/>
      </c>
      <c r="G1997" s="6">
        <f>IF(B1997&amp;""="","",IF(ISNA(MATCH(B1997&amp;"",'الحجوزات'!$A$6:$A$1005,0)),"رقم غير موجود",IF(NOT(ISNUMBER(A1997)),"بدون تاريخ","")))</f>
        <v/>
      </c>
    </row>
    <row r="1998">
      <c r="A1998" s="13" t="n"/>
      <c r="B1998" s="5" t="n"/>
      <c r="C1998" s="17" t="n"/>
      <c r="D1998" s="5" t="n"/>
      <c r="E1998" s="5" t="n"/>
      <c r="F1998" s="6">
        <f>IF(B1998&amp;""="","",IFERROR(INDEX('الحجوزات'!$C$6:$C$1005,MATCH(B1998&amp;"",'الحجوزات'!$A$6:$A$1005,0))&amp;"",""))</f>
        <v/>
      </c>
      <c r="G1998" s="6">
        <f>IF(B1998&amp;""="","",IF(ISNA(MATCH(B1998&amp;"",'الحجوزات'!$A$6:$A$1005,0)),"رقم غير موجود",IF(NOT(ISNUMBER(A1998)),"بدون تاريخ","")))</f>
        <v/>
      </c>
    </row>
    <row r="1999">
      <c r="A1999" s="13" t="n"/>
      <c r="B1999" s="5" t="n"/>
      <c r="C1999" s="17" t="n"/>
      <c r="D1999" s="5" t="n"/>
      <c r="E1999" s="5" t="n"/>
      <c r="F1999" s="6">
        <f>IF(B1999&amp;""="","",IFERROR(INDEX('الحجوزات'!$C$6:$C$1005,MATCH(B1999&amp;"",'الحجوزات'!$A$6:$A$1005,0))&amp;"",""))</f>
        <v/>
      </c>
      <c r="G1999" s="6">
        <f>IF(B1999&amp;""="","",IF(ISNA(MATCH(B1999&amp;"",'الحجوزات'!$A$6:$A$1005,0)),"رقم غير موجود",IF(NOT(ISNUMBER(A1999)),"بدون تاريخ","")))</f>
        <v/>
      </c>
    </row>
    <row r="2000">
      <c r="A2000" s="13" t="n"/>
      <c r="B2000" s="5" t="n"/>
      <c r="C2000" s="17" t="n"/>
      <c r="D2000" s="5" t="n"/>
      <c r="E2000" s="5" t="n"/>
      <c r="F2000" s="6">
        <f>IF(B2000&amp;""="","",IFERROR(INDEX('الحجوزات'!$C$6:$C$1005,MATCH(B2000&amp;"",'الحجوزات'!$A$6:$A$1005,0))&amp;"",""))</f>
        <v/>
      </c>
      <c r="G2000" s="6">
        <f>IF(B2000&amp;""="","",IF(ISNA(MATCH(B2000&amp;"",'الحجوزات'!$A$6:$A$1005,0)),"رقم غير موجود",IF(NOT(ISNUMBER(A2000)),"بدون تاريخ","")))</f>
        <v/>
      </c>
    </row>
    <row r="2001">
      <c r="A2001" s="13" t="n"/>
      <c r="B2001" s="5" t="n"/>
      <c r="C2001" s="17" t="n"/>
      <c r="D2001" s="5" t="n"/>
      <c r="E2001" s="5" t="n"/>
      <c r="F2001" s="6">
        <f>IF(B2001&amp;""="","",IFERROR(INDEX('الحجوزات'!$C$6:$C$1005,MATCH(B2001&amp;"",'الحجوزات'!$A$6:$A$1005,0))&amp;"",""))</f>
        <v/>
      </c>
      <c r="G2001" s="6">
        <f>IF(B2001&amp;""="","",IF(ISNA(MATCH(B2001&amp;"",'الحجوزات'!$A$6:$A$1005,0)),"رقم غير موجود",IF(NOT(ISNUMBER(A2001)),"بدون تاريخ","")))</f>
        <v/>
      </c>
    </row>
    <row r="2002">
      <c r="A2002" s="13" t="n"/>
      <c r="B2002" s="5" t="n"/>
      <c r="C2002" s="17" t="n"/>
      <c r="D2002" s="5" t="n"/>
      <c r="E2002" s="5" t="n"/>
      <c r="F2002" s="6">
        <f>IF(B2002&amp;""="","",IFERROR(INDEX('الحجوزات'!$C$6:$C$1005,MATCH(B2002&amp;"",'الحجوزات'!$A$6:$A$1005,0))&amp;"",""))</f>
        <v/>
      </c>
      <c r="G2002" s="6">
        <f>IF(B2002&amp;""="","",IF(ISNA(MATCH(B2002&amp;"",'الحجوزات'!$A$6:$A$1005,0)),"رقم غير موجود",IF(NOT(ISNUMBER(A2002)),"بدون تاريخ","")))</f>
        <v/>
      </c>
    </row>
    <row r="2003">
      <c r="A2003" s="13" t="n"/>
      <c r="B2003" s="5" t="n"/>
      <c r="C2003" s="17" t="n"/>
      <c r="D2003" s="5" t="n"/>
      <c r="E2003" s="5" t="n"/>
      <c r="F2003" s="6">
        <f>IF(B2003&amp;""="","",IFERROR(INDEX('الحجوزات'!$C$6:$C$1005,MATCH(B2003&amp;"",'الحجوزات'!$A$6:$A$1005,0))&amp;"",""))</f>
        <v/>
      </c>
      <c r="G2003" s="6">
        <f>IF(B2003&amp;""="","",IF(ISNA(MATCH(B2003&amp;"",'الحجوزات'!$A$6:$A$1005,0)),"رقم غير موجود",IF(NOT(ISNUMBER(A2003)),"بدون تاريخ","")))</f>
        <v/>
      </c>
    </row>
    <row r="2004">
      <c r="A2004" s="13" t="n"/>
      <c r="B2004" s="5" t="n"/>
      <c r="C2004" s="17" t="n"/>
      <c r="D2004" s="5" t="n"/>
      <c r="E2004" s="5" t="n"/>
      <c r="F2004" s="6">
        <f>IF(B2004&amp;""="","",IFERROR(INDEX('الحجوزات'!$C$6:$C$1005,MATCH(B2004&amp;"",'الحجوزات'!$A$6:$A$1005,0))&amp;"",""))</f>
        <v/>
      </c>
      <c r="G2004" s="6">
        <f>IF(B2004&amp;""="","",IF(ISNA(MATCH(B2004&amp;"",'الحجوزات'!$A$6:$A$1005,0)),"رقم غير موجود",IF(NOT(ISNUMBER(A2004)),"بدون تاريخ","")))</f>
        <v/>
      </c>
    </row>
    <row r="2005">
      <c r="A2005" s="13" t="n"/>
      <c r="B2005" s="5" t="n"/>
      <c r="C2005" s="17" t="n"/>
      <c r="D2005" s="5" t="n"/>
      <c r="E2005" s="5" t="n"/>
      <c r="F2005" s="6">
        <f>IF(B2005&amp;""="","",IFERROR(INDEX('الحجوزات'!$C$6:$C$1005,MATCH(B2005&amp;"",'الحجوزات'!$A$6:$A$1005,0))&amp;"",""))</f>
        <v/>
      </c>
      <c r="G2005" s="6">
        <f>IF(B2005&amp;""="","",IF(ISNA(MATCH(B2005&amp;"",'الحجوزات'!$A$6:$A$1005,0)),"رقم غير موجود",IF(NOT(ISNUMBER(A2005)),"بدون تاريخ","")))</f>
        <v/>
      </c>
    </row>
  </sheetData>
  <autoFilter ref="A5:G2005"/>
  <mergeCells count="2">
    <mergeCell ref="A2:G2"/>
    <mergeCell ref="A1:G1"/>
  </mergeCells>
  <conditionalFormatting sqref="A6:G2005">
    <cfRule type="expression" priority="1" dxfId="3">
      <formula>$G6&lt;&gt;""</formula>
    </cfRule>
  </conditionalFormatting>
  <dataValidations count="2">
    <dataValidation sqref="B6:B2005" showDropDown="0" showInputMessage="0" showErrorMessage="0" allowBlank="1" type="list">
      <formula1>='الحجوزات'!$A$6:$A$1005</formula1>
    </dataValidation>
    <dataValidation sqref="D6:D2005" showDropDown="0" showInputMessage="0" showErrorMessage="0" allowBlank="1" type="list">
      <formula1>"نقدًا,تحويل بنكي,محفظة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I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0" customWidth="1" min="3" max="3"/>
    <col width="15" customWidth="1" min="4" max="4"/>
    <col width="24" customWidth="1" min="5" max="5"/>
    <col width="13" customWidth="1" min="6" max="6"/>
    <col width="14" customWidth="1" min="7" max="7"/>
    <col width="12" customWidth="1" min="8" max="8"/>
    <col width="20" customWidth="1" min="9" max="9"/>
  </cols>
  <sheetData>
    <row r="1" ht="26" customHeight="1">
      <c r="A1" s="10" t="inlineStr">
        <is>
          <t>شيت حجوزات وكالة السفر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حجوزات عليها متبقي</t>
        </is>
      </c>
      <c r="B4" s="20">
        <f>COUNTIF('الحجوزات'!$P$6:$P$1005,"&gt;0")</f>
        <v/>
      </c>
    </row>
    <row r="6" ht="32" customHeight="1">
      <c r="A6" s="15" t="inlineStr">
        <is>
          <t>م</t>
        </is>
      </c>
      <c r="B6" s="15" t="inlineStr">
        <is>
          <t>رقم الحجز</t>
        </is>
      </c>
      <c r="C6" s="15" t="inlineStr">
        <is>
          <t>العميل</t>
        </is>
      </c>
      <c r="D6" s="15" t="inlineStr">
        <is>
          <t>الجوال</t>
        </is>
      </c>
      <c r="E6" s="15" t="inlineStr">
        <is>
          <t>الوجهة</t>
        </is>
      </c>
      <c r="F6" s="15" t="inlineStr">
        <is>
          <t>تاريخ السفر</t>
        </is>
      </c>
      <c r="G6" s="15" t="inlineStr">
        <is>
          <t>المتبقي</t>
        </is>
      </c>
      <c r="H6" s="15" t="inlineStr">
        <is>
          <t>أيام حتى السفر</t>
        </is>
      </c>
      <c r="I6" s="15" t="inlineStr">
        <is>
          <t>تنبيه</t>
        </is>
      </c>
    </row>
    <row r="7">
      <c r="A7" s="6">
        <f>IF(1&lt;=$B$4,1,"")</f>
        <v/>
      </c>
      <c r="B7" s="6">
        <f>IF($A7="","",INDEX('الحجوزات'!$A$6:$A$1005,MATCH($A7,'الحجوزات'!$T$6:$T$1005,0))&amp;"")</f>
        <v/>
      </c>
      <c r="C7" s="6">
        <f>IF($A7="","",INDEX('الحجوزات'!$C$6:$C$1005,MATCH($A7,'الحجوزات'!$T$6:$T$1005,0))&amp;"")</f>
        <v/>
      </c>
      <c r="D7" s="6">
        <f>IF($A7="","",INDEX('الحجوزات'!$D$6:$D$1005,MATCH($A7,'الحجوزات'!$T$6:$T$1005,0))&amp;"")</f>
        <v/>
      </c>
      <c r="E7" s="6">
        <f>IF($A7="","",INDEX('الحجوزات'!$F$6:$F$1005,MATCH($A7,'الحجوزات'!$T$6:$T$1005,0))&amp;"")</f>
        <v/>
      </c>
      <c r="F7" s="21">
        <f>IF($A7="","",INDEX('الحجوزات'!$G$6:$G$1005,MATCH($A7,'الحجوزات'!$T$6:$T$1005,0)))</f>
        <v/>
      </c>
      <c r="G7" s="18">
        <f>IF($A7="","",INDEX('الحجوزات'!$P$6:$P$1005,MATCH($A7,'الحجوزات'!$T$6:$T$1005,0)))</f>
        <v/>
      </c>
      <c r="H7" s="19">
        <f>IF($A7="","",INDEX('الحجوزات'!$R$6:$R$1005,MATCH($A7,'الحجوزات'!$T$6:$T$1005,0)))</f>
        <v/>
      </c>
      <c r="I7" s="6">
        <f>IF($A7="","",INDEX('الحجوزات'!$S$6:$S$1005,MATCH($A7,'الحجوزات'!$T$6:$T$1005,0))&amp;"")</f>
        <v/>
      </c>
    </row>
    <row r="8">
      <c r="A8" s="6">
        <f>IF(2&lt;=$B$4,2,"")</f>
        <v/>
      </c>
      <c r="B8" s="6">
        <f>IF($A8="","",INDEX('الحجوزات'!$A$6:$A$1005,MATCH($A8,'الحجوزات'!$T$6:$T$1005,0))&amp;"")</f>
        <v/>
      </c>
      <c r="C8" s="6">
        <f>IF($A8="","",INDEX('الحجوزات'!$C$6:$C$1005,MATCH($A8,'الحجوزات'!$T$6:$T$1005,0))&amp;"")</f>
        <v/>
      </c>
      <c r="D8" s="6">
        <f>IF($A8="","",INDEX('الحجوزات'!$D$6:$D$1005,MATCH($A8,'الحجوزات'!$T$6:$T$1005,0))&amp;"")</f>
        <v/>
      </c>
      <c r="E8" s="6">
        <f>IF($A8="","",INDEX('الحجوزات'!$F$6:$F$1005,MATCH($A8,'الحجوزات'!$T$6:$T$1005,0))&amp;"")</f>
        <v/>
      </c>
      <c r="F8" s="21">
        <f>IF($A8="","",INDEX('الحجوزات'!$G$6:$G$1005,MATCH($A8,'الحجوزات'!$T$6:$T$1005,0)))</f>
        <v/>
      </c>
      <c r="G8" s="18">
        <f>IF($A8="","",INDEX('الحجوزات'!$P$6:$P$1005,MATCH($A8,'الحجوزات'!$T$6:$T$1005,0)))</f>
        <v/>
      </c>
      <c r="H8" s="19">
        <f>IF($A8="","",INDEX('الحجوزات'!$R$6:$R$1005,MATCH($A8,'الحجوزات'!$T$6:$T$1005,0)))</f>
        <v/>
      </c>
      <c r="I8" s="6">
        <f>IF($A8="","",INDEX('الحجوزات'!$S$6:$S$1005,MATCH($A8,'الحجوزات'!$T$6:$T$1005,0))&amp;"")</f>
        <v/>
      </c>
    </row>
    <row r="9">
      <c r="A9" s="6">
        <f>IF(3&lt;=$B$4,3,"")</f>
        <v/>
      </c>
      <c r="B9" s="6">
        <f>IF($A9="","",INDEX('الحجوزات'!$A$6:$A$1005,MATCH($A9,'الحجوزات'!$T$6:$T$1005,0))&amp;"")</f>
        <v/>
      </c>
      <c r="C9" s="6">
        <f>IF($A9="","",INDEX('الحجوزات'!$C$6:$C$1005,MATCH($A9,'الحجوزات'!$T$6:$T$1005,0))&amp;"")</f>
        <v/>
      </c>
      <c r="D9" s="6">
        <f>IF($A9="","",INDEX('الحجوزات'!$D$6:$D$1005,MATCH($A9,'الحجوزات'!$T$6:$T$1005,0))&amp;"")</f>
        <v/>
      </c>
      <c r="E9" s="6">
        <f>IF($A9="","",INDEX('الحجوزات'!$F$6:$F$1005,MATCH($A9,'الحجوزات'!$T$6:$T$1005,0))&amp;"")</f>
        <v/>
      </c>
      <c r="F9" s="21">
        <f>IF($A9="","",INDEX('الحجوزات'!$G$6:$G$1005,MATCH($A9,'الحجوزات'!$T$6:$T$1005,0)))</f>
        <v/>
      </c>
      <c r="G9" s="18">
        <f>IF($A9="","",INDEX('الحجوزات'!$P$6:$P$1005,MATCH($A9,'الحجوزات'!$T$6:$T$1005,0)))</f>
        <v/>
      </c>
      <c r="H9" s="19">
        <f>IF($A9="","",INDEX('الحجوزات'!$R$6:$R$1005,MATCH($A9,'الحجوزات'!$T$6:$T$1005,0)))</f>
        <v/>
      </c>
      <c r="I9" s="6">
        <f>IF($A9="","",INDEX('الحجوزات'!$S$6:$S$1005,MATCH($A9,'الحجوزات'!$T$6:$T$1005,0))&amp;"")</f>
        <v/>
      </c>
    </row>
    <row r="10">
      <c r="A10" s="6">
        <f>IF(4&lt;=$B$4,4,"")</f>
        <v/>
      </c>
      <c r="B10" s="6">
        <f>IF($A10="","",INDEX('الحجوزات'!$A$6:$A$1005,MATCH($A10,'الحجوزات'!$T$6:$T$1005,0))&amp;"")</f>
        <v/>
      </c>
      <c r="C10" s="6">
        <f>IF($A10="","",INDEX('الحجوزات'!$C$6:$C$1005,MATCH($A10,'الحجوزات'!$T$6:$T$1005,0))&amp;"")</f>
        <v/>
      </c>
      <c r="D10" s="6">
        <f>IF($A10="","",INDEX('الحجوزات'!$D$6:$D$1005,MATCH($A10,'الحجوزات'!$T$6:$T$1005,0))&amp;"")</f>
        <v/>
      </c>
      <c r="E10" s="6">
        <f>IF($A10="","",INDEX('الحجوزات'!$F$6:$F$1005,MATCH($A10,'الحجوزات'!$T$6:$T$1005,0))&amp;"")</f>
        <v/>
      </c>
      <c r="F10" s="21">
        <f>IF($A10="","",INDEX('الحجوزات'!$G$6:$G$1005,MATCH($A10,'الحجوزات'!$T$6:$T$1005,0)))</f>
        <v/>
      </c>
      <c r="G10" s="18">
        <f>IF($A10="","",INDEX('الحجوزات'!$P$6:$P$1005,MATCH($A10,'الحجوزات'!$T$6:$T$1005,0)))</f>
        <v/>
      </c>
      <c r="H10" s="19">
        <f>IF($A10="","",INDEX('الحجوزات'!$R$6:$R$1005,MATCH($A10,'الحجوزات'!$T$6:$T$1005,0)))</f>
        <v/>
      </c>
      <c r="I10" s="6">
        <f>IF($A10="","",INDEX('الحجوزات'!$S$6:$S$1005,MATCH($A10,'الحجوزات'!$T$6:$T$1005,0))&amp;"")</f>
        <v/>
      </c>
    </row>
    <row r="11">
      <c r="A11" s="6">
        <f>IF(5&lt;=$B$4,5,"")</f>
        <v/>
      </c>
      <c r="B11" s="6">
        <f>IF($A11="","",INDEX('الحجوزات'!$A$6:$A$1005,MATCH($A11,'الحجوزات'!$T$6:$T$1005,0))&amp;"")</f>
        <v/>
      </c>
      <c r="C11" s="6">
        <f>IF($A11="","",INDEX('الحجوزات'!$C$6:$C$1005,MATCH($A11,'الحجوزات'!$T$6:$T$1005,0))&amp;"")</f>
        <v/>
      </c>
      <c r="D11" s="6">
        <f>IF($A11="","",INDEX('الحجوزات'!$D$6:$D$1005,MATCH($A11,'الحجوزات'!$T$6:$T$1005,0))&amp;"")</f>
        <v/>
      </c>
      <c r="E11" s="6">
        <f>IF($A11="","",INDEX('الحجوزات'!$F$6:$F$1005,MATCH($A11,'الحجوزات'!$T$6:$T$1005,0))&amp;"")</f>
        <v/>
      </c>
      <c r="F11" s="21">
        <f>IF($A11="","",INDEX('الحجوزات'!$G$6:$G$1005,MATCH($A11,'الحجوزات'!$T$6:$T$1005,0)))</f>
        <v/>
      </c>
      <c r="G11" s="18">
        <f>IF($A11="","",INDEX('الحجوزات'!$P$6:$P$1005,MATCH($A11,'الحجوزات'!$T$6:$T$1005,0)))</f>
        <v/>
      </c>
      <c r="H11" s="19">
        <f>IF($A11="","",INDEX('الحجوزات'!$R$6:$R$1005,MATCH($A11,'الحجوزات'!$T$6:$T$1005,0)))</f>
        <v/>
      </c>
      <c r="I11" s="6">
        <f>IF($A11="","",INDEX('الحجوزات'!$S$6:$S$1005,MATCH($A11,'الحجوزات'!$T$6:$T$1005,0))&amp;"")</f>
        <v/>
      </c>
    </row>
    <row r="12">
      <c r="A12" s="6">
        <f>IF(6&lt;=$B$4,6,"")</f>
        <v/>
      </c>
      <c r="B12" s="6">
        <f>IF($A12="","",INDEX('الحجوزات'!$A$6:$A$1005,MATCH($A12,'الحجوزات'!$T$6:$T$1005,0))&amp;"")</f>
        <v/>
      </c>
      <c r="C12" s="6">
        <f>IF($A12="","",INDEX('الحجوزات'!$C$6:$C$1005,MATCH($A12,'الحجوزات'!$T$6:$T$1005,0))&amp;"")</f>
        <v/>
      </c>
      <c r="D12" s="6">
        <f>IF($A12="","",INDEX('الحجوزات'!$D$6:$D$1005,MATCH($A12,'الحجوزات'!$T$6:$T$1005,0))&amp;"")</f>
        <v/>
      </c>
      <c r="E12" s="6">
        <f>IF($A12="","",INDEX('الحجوزات'!$F$6:$F$1005,MATCH($A12,'الحجوزات'!$T$6:$T$1005,0))&amp;"")</f>
        <v/>
      </c>
      <c r="F12" s="21">
        <f>IF($A12="","",INDEX('الحجوزات'!$G$6:$G$1005,MATCH($A12,'الحجوزات'!$T$6:$T$1005,0)))</f>
        <v/>
      </c>
      <c r="G12" s="18">
        <f>IF($A12="","",INDEX('الحجوزات'!$P$6:$P$1005,MATCH($A12,'الحجوزات'!$T$6:$T$1005,0)))</f>
        <v/>
      </c>
      <c r="H12" s="19">
        <f>IF($A12="","",INDEX('الحجوزات'!$R$6:$R$1005,MATCH($A12,'الحجوزات'!$T$6:$T$1005,0)))</f>
        <v/>
      </c>
      <c r="I12" s="6">
        <f>IF($A12="","",INDEX('الحجوزات'!$S$6:$S$1005,MATCH($A12,'الحجوزات'!$T$6:$T$1005,0))&amp;"")</f>
        <v/>
      </c>
    </row>
    <row r="13">
      <c r="A13" s="6">
        <f>IF(7&lt;=$B$4,7,"")</f>
        <v/>
      </c>
      <c r="B13" s="6">
        <f>IF($A13="","",INDEX('الحجوزات'!$A$6:$A$1005,MATCH($A13,'الحجوزات'!$T$6:$T$1005,0))&amp;"")</f>
        <v/>
      </c>
      <c r="C13" s="6">
        <f>IF($A13="","",INDEX('الحجوزات'!$C$6:$C$1005,MATCH($A13,'الحجوزات'!$T$6:$T$1005,0))&amp;"")</f>
        <v/>
      </c>
      <c r="D13" s="6">
        <f>IF($A13="","",INDEX('الحجوزات'!$D$6:$D$1005,MATCH($A13,'الحجوزات'!$T$6:$T$1005,0))&amp;"")</f>
        <v/>
      </c>
      <c r="E13" s="6">
        <f>IF($A13="","",INDEX('الحجوزات'!$F$6:$F$1005,MATCH($A13,'الحجوزات'!$T$6:$T$1005,0))&amp;"")</f>
        <v/>
      </c>
      <c r="F13" s="21">
        <f>IF($A13="","",INDEX('الحجوزات'!$G$6:$G$1005,MATCH($A13,'الحجوزات'!$T$6:$T$1005,0)))</f>
        <v/>
      </c>
      <c r="G13" s="18">
        <f>IF($A13="","",INDEX('الحجوزات'!$P$6:$P$1005,MATCH($A13,'الحجوزات'!$T$6:$T$1005,0)))</f>
        <v/>
      </c>
      <c r="H13" s="19">
        <f>IF($A13="","",INDEX('الحجوزات'!$R$6:$R$1005,MATCH($A13,'الحجوزات'!$T$6:$T$1005,0)))</f>
        <v/>
      </c>
      <c r="I13" s="6">
        <f>IF($A13="","",INDEX('الحجوزات'!$S$6:$S$1005,MATCH($A13,'الحجوزات'!$T$6:$T$1005,0))&amp;"")</f>
        <v/>
      </c>
    </row>
    <row r="14">
      <c r="A14" s="6">
        <f>IF(8&lt;=$B$4,8,"")</f>
        <v/>
      </c>
      <c r="B14" s="6">
        <f>IF($A14="","",INDEX('الحجوزات'!$A$6:$A$1005,MATCH($A14,'الحجوزات'!$T$6:$T$1005,0))&amp;"")</f>
        <v/>
      </c>
      <c r="C14" s="6">
        <f>IF($A14="","",INDEX('الحجوزات'!$C$6:$C$1005,MATCH($A14,'الحجوزات'!$T$6:$T$1005,0))&amp;"")</f>
        <v/>
      </c>
      <c r="D14" s="6">
        <f>IF($A14="","",INDEX('الحجوزات'!$D$6:$D$1005,MATCH($A14,'الحجوزات'!$T$6:$T$1005,0))&amp;"")</f>
        <v/>
      </c>
      <c r="E14" s="6">
        <f>IF($A14="","",INDEX('الحجوزات'!$F$6:$F$1005,MATCH($A14,'الحجوزات'!$T$6:$T$1005,0))&amp;"")</f>
        <v/>
      </c>
      <c r="F14" s="21">
        <f>IF($A14="","",INDEX('الحجوزات'!$G$6:$G$1005,MATCH($A14,'الحجوزات'!$T$6:$T$1005,0)))</f>
        <v/>
      </c>
      <c r="G14" s="18">
        <f>IF($A14="","",INDEX('الحجوزات'!$P$6:$P$1005,MATCH($A14,'الحجوزات'!$T$6:$T$1005,0)))</f>
        <v/>
      </c>
      <c r="H14" s="19">
        <f>IF($A14="","",INDEX('الحجوزات'!$R$6:$R$1005,MATCH($A14,'الحجوزات'!$T$6:$T$1005,0)))</f>
        <v/>
      </c>
      <c r="I14" s="6">
        <f>IF($A14="","",INDEX('الحجوزات'!$S$6:$S$1005,MATCH($A14,'الحجوزات'!$T$6:$T$1005,0))&amp;"")</f>
        <v/>
      </c>
    </row>
    <row r="15">
      <c r="A15" s="6">
        <f>IF(9&lt;=$B$4,9,"")</f>
        <v/>
      </c>
      <c r="B15" s="6">
        <f>IF($A15="","",INDEX('الحجوزات'!$A$6:$A$1005,MATCH($A15,'الحجوزات'!$T$6:$T$1005,0))&amp;"")</f>
        <v/>
      </c>
      <c r="C15" s="6">
        <f>IF($A15="","",INDEX('الحجوزات'!$C$6:$C$1005,MATCH($A15,'الحجوزات'!$T$6:$T$1005,0))&amp;"")</f>
        <v/>
      </c>
      <c r="D15" s="6">
        <f>IF($A15="","",INDEX('الحجوزات'!$D$6:$D$1005,MATCH($A15,'الحجوزات'!$T$6:$T$1005,0))&amp;"")</f>
        <v/>
      </c>
      <c r="E15" s="6">
        <f>IF($A15="","",INDEX('الحجوزات'!$F$6:$F$1005,MATCH($A15,'الحجوزات'!$T$6:$T$1005,0))&amp;"")</f>
        <v/>
      </c>
      <c r="F15" s="21">
        <f>IF($A15="","",INDEX('الحجوزات'!$G$6:$G$1005,MATCH($A15,'الحجوزات'!$T$6:$T$1005,0)))</f>
        <v/>
      </c>
      <c r="G15" s="18">
        <f>IF($A15="","",INDEX('الحجوزات'!$P$6:$P$1005,MATCH($A15,'الحجوزات'!$T$6:$T$1005,0)))</f>
        <v/>
      </c>
      <c r="H15" s="19">
        <f>IF($A15="","",INDEX('الحجوزات'!$R$6:$R$1005,MATCH($A15,'الحجوزات'!$T$6:$T$1005,0)))</f>
        <v/>
      </c>
      <c r="I15" s="6">
        <f>IF($A15="","",INDEX('الحجوزات'!$S$6:$S$1005,MATCH($A15,'الحجوزات'!$T$6:$T$1005,0))&amp;"")</f>
        <v/>
      </c>
    </row>
    <row r="16">
      <c r="A16" s="6">
        <f>IF(10&lt;=$B$4,10,"")</f>
        <v/>
      </c>
      <c r="B16" s="6">
        <f>IF($A16="","",INDEX('الحجوزات'!$A$6:$A$1005,MATCH($A16,'الحجوزات'!$T$6:$T$1005,0))&amp;"")</f>
        <v/>
      </c>
      <c r="C16" s="6">
        <f>IF($A16="","",INDEX('الحجوزات'!$C$6:$C$1005,MATCH($A16,'الحجوزات'!$T$6:$T$1005,0))&amp;"")</f>
        <v/>
      </c>
      <c r="D16" s="6">
        <f>IF($A16="","",INDEX('الحجوزات'!$D$6:$D$1005,MATCH($A16,'الحجوزات'!$T$6:$T$1005,0))&amp;"")</f>
        <v/>
      </c>
      <c r="E16" s="6">
        <f>IF($A16="","",INDEX('الحجوزات'!$F$6:$F$1005,MATCH($A16,'الحجوزات'!$T$6:$T$1005,0))&amp;"")</f>
        <v/>
      </c>
      <c r="F16" s="21">
        <f>IF($A16="","",INDEX('الحجوزات'!$G$6:$G$1005,MATCH($A16,'الحجوزات'!$T$6:$T$1005,0)))</f>
        <v/>
      </c>
      <c r="G16" s="18">
        <f>IF($A16="","",INDEX('الحجوزات'!$P$6:$P$1005,MATCH($A16,'الحجوزات'!$T$6:$T$1005,0)))</f>
        <v/>
      </c>
      <c r="H16" s="19">
        <f>IF($A16="","",INDEX('الحجوزات'!$R$6:$R$1005,MATCH($A16,'الحجوزات'!$T$6:$T$1005,0)))</f>
        <v/>
      </c>
      <c r="I16" s="6">
        <f>IF($A16="","",INDEX('الحجوزات'!$S$6:$S$1005,MATCH($A16,'الحجوزات'!$T$6:$T$1005,0))&amp;"")</f>
        <v/>
      </c>
    </row>
    <row r="17">
      <c r="A17" s="6">
        <f>IF(11&lt;=$B$4,11,"")</f>
        <v/>
      </c>
      <c r="B17" s="6">
        <f>IF($A17="","",INDEX('الحجوزات'!$A$6:$A$1005,MATCH($A17,'الحجوزات'!$T$6:$T$1005,0))&amp;"")</f>
        <v/>
      </c>
      <c r="C17" s="6">
        <f>IF($A17="","",INDEX('الحجوزات'!$C$6:$C$1005,MATCH($A17,'الحجوزات'!$T$6:$T$1005,0))&amp;"")</f>
        <v/>
      </c>
      <c r="D17" s="6">
        <f>IF($A17="","",INDEX('الحجوزات'!$D$6:$D$1005,MATCH($A17,'الحجوزات'!$T$6:$T$1005,0))&amp;"")</f>
        <v/>
      </c>
      <c r="E17" s="6">
        <f>IF($A17="","",INDEX('الحجوزات'!$F$6:$F$1005,MATCH($A17,'الحجوزات'!$T$6:$T$1005,0))&amp;"")</f>
        <v/>
      </c>
      <c r="F17" s="21">
        <f>IF($A17="","",INDEX('الحجوزات'!$G$6:$G$1005,MATCH($A17,'الحجوزات'!$T$6:$T$1005,0)))</f>
        <v/>
      </c>
      <c r="G17" s="18">
        <f>IF($A17="","",INDEX('الحجوزات'!$P$6:$P$1005,MATCH($A17,'الحجوزات'!$T$6:$T$1005,0)))</f>
        <v/>
      </c>
      <c r="H17" s="19">
        <f>IF($A17="","",INDEX('الحجوزات'!$R$6:$R$1005,MATCH($A17,'الحجوزات'!$T$6:$T$1005,0)))</f>
        <v/>
      </c>
      <c r="I17" s="6">
        <f>IF($A17="","",INDEX('الحجوزات'!$S$6:$S$1005,MATCH($A17,'الحجوزات'!$T$6:$T$1005,0))&amp;"")</f>
        <v/>
      </c>
    </row>
    <row r="18">
      <c r="A18" s="6">
        <f>IF(12&lt;=$B$4,12,"")</f>
        <v/>
      </c>
      <c r="B18" s="6">
        <f>IF($A18="","",INDEX('الحجوزات'!$A$6:$A$1005,MATCH($A18,'الحجوزات'!$T$6:$T$1005,0))&amp;"")</f>
        <v/>
      </c>
      <c r="C18" s="6">
        <f>IF($A18="","",INDEX('الحجوزات'!$C$6:$C$1005,MATCH($A18,'الحجوزات'!$T$6:$T$1005,0))&amp;"")</f>
        <v/>
      </c>
      <c r="D18" s="6">
        <f>IF($A18="","",INDEX('الحجوزات'!$D$6:$D$1005,MATCH($A18,'الحجوزات'!$T$6:$T$1005,0))&amp;"")</f>
        <v/>
      </c>
      <c r="E18" s="6">
        <f>IF($A18="","",INDEX('الحجوزات'!$F$6:$F$1005,MATCH($A18,'الحجوزات'!$T$6:$T$1005,0))&amp;"")</f>
        <v/>
      </c>
      <c r="F18" s="21">
        <f>IF($A18="","",INDEX('الحجوزات'!$G$6:$G$1005,MATCH($A18,'الحجوزات'!$T$6:$T$1005,0)))</f>
        <v/>
      </c>
      <c r="G18" s="18">
        <f>IF($A18="","",INDEX('الحجوزات'!$P$6:$P$1005,MATCH($A18,'الحجوزات'!$T$6:$T$1005,0)))</f>
        <v/>
      </c>
      <c r="H18" s="19">
        <f>IF($A18="","",INDEX('الحجوزات'!$R$6:$R$1005,MATCH($A18,'الحجوزات'!$T$6:$T$1005,0)))</f>
        <v/>
      </c>
      <c r="I18" s="6">
        <f>IF($A18="","",INDEX('الحجوزات'!$S$6:$S$1005,MATCH($A18,'الحجوزات'!$T$6:$T$1005,0))&amp;"")</f>
        <v/>
      </c>
    </row>
    <row r="19">
      <c r="A19" s="6">
        <f>IF(13&lt;=$B$4,13,"")</f>
        <v/>
      </c>
      <c r="B19" s="6">
        <f>IF($A19="","",INDEX('الحجوزات'!$A$6:$A$1005,MATCH($A19,'الحجوزات'!$T$6:$T$1005,0))&amp;"")</f>
        <v/>
      </c>
      <c r="C19" s="6">
        <f>IF($A19="","",INDEX('الحجوزات'!$C$6:$C$1005,MATCH($A19,'الحجوزات'!$T$6:$T$1005,0))&amp;"")</f>
        <v/>
      </c>
      <c r="D19" s="6">
        <f>IF($A19="","",INDEX('الحجوزات'!$D$6:$D$1005,MATCH($A19,'الحجوزات'!$T$6:$T$1005,0))&amp;"")</f>
        <v/>
      </c>
      <c r="E19" s="6">
        <f>IF($A19="","",INDEX('الحجوزات'!$F$6:$F$1005,MATCH($A19,'الحجوزات'!$T$6:$T$1005,0))&amp;"")</f>
        <v/>
      </c>
      <c r="F19" s="21">
        <f>IF($A19="","",INDEX('الحجوزات'!$G$6:$G$1005,MATCH($A19,'الحجوزات'!$T$6:$T$1005,0)))</f>
        <v/>
      </c>
      <c r="G19" s="18">
        <f>IF($A19="","",INDEX('الحجوزات'!$P$6:$P$1005,MATCH($A19,'الحجوزات'!$T$6:$T$1005,0)))</f>
        <v/>
      </c>
      <c r="H19" s="19">
        <f>IF($A19="","",INDEX('الحجوزات'!$R$6:$R$1005,MATCH($A19,'الحجوزات'!$T$6:$T$1005,0)))</f>
        <v/>
      </c>
      <c r="I19" s="6">
        <f>IF($A19="","",INDEX('الحجوزات'!$S$6:$S$1005,MATCH($A19,'الحجوزات'!$T$6:$T$1005,0))&amp;"")</f>
        <v/>
      </c>
    </row>
    <row r="20">
      <c r="A20" s="6">
        <f>IF(14&lt;=$B$4,14,"")</f>
        <v/>
      </c>
      <c r="B20" s="6">
        <f>IF($A20="","",INDEX('الحجوزات'!$A$6:$A$1005,MATCH($A20,'الحجوزات'!$T$6:$T$1005,0))&amp;"")</f>
        <v/>
      </c>
      <c r="C20" s="6">
        <f>IF($A20="","",INDEX('الحجوزات'!$C$6:$C$1005,MATCH($A20,'الحجوزات'!$T$6:$T$1005,0))&amp;"")</f>
        <v/>
      </c>
      <c r="D20" s="6">
        <f>IF($A20="","",INDEX('الحجوزات'!$D$6:$D$1005,MATCH($A20,'الحجوزات'!$T$6:$T$1005,0))&amp;"")</f>
        <v/>
      </c>
      <c r="E20" s="6">
        <f>IF($A20="","",INDEX('الحجوزات'!$F$6:$F$1005,MATCH($A20,'الحجوزات'!$T$6:$T$1005,0))&amp;"")</f>
        <v/>
      </c>
      <c r="F20" s="21">
        <f>IF($A20="","",INDEX('الحجوزات'!$G$6:$G$1005,MATCH($A20,'الحجوزات'!$T$6:$T$1005,0)))</f>
        <v/>
      </c>
      <c r="G20" s="18">
        <f>IF($A20="","",INDEX('الحجوزات'!$P$6:$P$1005,MATCH($A20,'الحجوزات'!$T$6:$T$1005,0)))</f>
        <v/>
      </c>
      <c r="H20" s="19">
        <f>IF($A20="","",INDEX('الحجوزات'!$R$6:$R$1005,MATCH($A20,'الحجوزات'!$T$6:$T$1005,0)))</f>
        <v/>
      </c>
      <c r="I20" s="6">
        <f>IF($A20="","",INDEX('الحجوزات'!$S$6:$S$1005,MATCH($A20,'الحجوزات'!$T$6:$T$1005,0))&amp;"")</f>
        <v/>
      </c>
    </row>
    <row r="21">
      <c r="A21" s="6">
        <f>IF(15&lt;=$B$4,15,"")</f>
        <v/>
      </c>
      <c r="B21" s="6">
        <f>IF($A21="","",INDEX('الحجوزات'!$A$6:$A$1005,MATCH($A21,'الحجوزات'!$T$6:$T$1005,0))&amp;"")</f>
        <v/>
      </c>
      <c r="C21" s="6">
        <f>IF($A21="","",INDEX('الحجوزات'!$C$6:$C$1005,MATCH($A21,'الحجوزات'!$T$6:$T$1005,0))&amp;"")</f>
        <v/>
      </c>
      <c r="D21" s="6">
        <f>IF($A21="","",INDEX('الحجوزات'!$D$6:$D$1005,MATCH($A21,'الحجوزات'!$T$6:$T$1005,0))&amp;"")</f>
        <v/>
      </c>
      <c r="E21" s="6">
        <f>IF($A21="","",INDEX('الحجوزات'!$F$6:$F$1005,MATCH($A21,'الحجوزات'!$T$6:$T$1005,0))&amp;"")</f>
        <v/>
      </c>
      <c r="F21" s="21">
        <f>IF($A21="","",INDEX('الحجوزات'!$G$6:$G$1005,MATCH($A21,'الحجوزات'!$T$6:$T$1005,0)))</f>
        <v/>
      </c>
      <c r="G21" s="18">
        <f>IF($A21="","",INDEX('الحجوزات'!$P$6:$P$1005,MATCH($A21,'الحجوزات'!$T$6:$T$1005,0)))</f>
        <v/>
      </c>
      <c r="H21" s="19">
        <f>IF($A21="","",INDEX('الحجوزات'!$R$6:$R$1005,MATCH($A21,'الحجوزات'!$T$6:$T$1005,0)))</f>
        <v/>
      </c>
      <c r="I21" s="6">
        <f>IF($A21="","",INDEX('الحجوزات'!$S$6:$S$1005,MATCH($A21,'الحجوزات'!$T$6:$T$1005,0))&amp;"")</f>
        <v/>
      </c>
    </row>
    <row r="22">
      <c r="A22" s="6">
        <f>IF(16&lt;=$B$4,16,"")</f>
        <v/>
      </c>
      <c r="B22" s="6">
        <f>IF($A22="","",INDEX('الحجوزات'!$A$6:$A$1005,MATCH($A22,'الحجوزات'!$T$6:$T$1005,0))&amp;"")</f>
        <v/>
      </c>
      <c r="C22" s="6">
        <f>IF($A22="","",INDEX('الحجوزات'!$C$6:$C$1005,MATCH($A22,'الحجوزات'!$T$6:$T$1005,0))&amp;"")</f>
        <v/>
      </c>
      <c r="D22" s="6">
        <f>IF($A22="","",INDEX('الحجوزات'!$D$6:$D$1005,MATCH($A22,'الحجوزات'!$T$6:$T$1005,0))&amp;"")</f>
        <v/>
      </c>
      <c r="E22" s="6">
        <f>IF($A22="","",INDEX('الحجوزات'!$F$6:$F$1005,MATCH($A22,'الحجوزات'!$T$6:$T$1005,0))&amp;"")</f>
        <v/>
      </c>
      <c r="F22" s="21">
        <f>IF($A22="","",INDEX('الحجوزات'!$G$6:$G$1005,MATCH($A22,'الحجوزات'!$T$6:$T$1005,0)))</f>
        <v/>
      </c>
      <c r="G22" s="18">
        <f>IF($A22="","",INDEX('الحجوزات'!$P$6:$P$1005,MATCH($A22,'الحجوزات'!$T$6:$T$1005,0)))</f>
        <v/>
      </c>
      <c r="H22" s="19">
        <f>IF($A22="","",INDEX('الحجوزات'!$R$6:$R$1005,MATCH($A22,'الحجوزات'!$T$6:$T$1005,0)))</f>
        <v/>
      </c>
      <c r="I22" s="6">
        <f>IF($A22="","",INDEX('الحجوزات'!$S$6:$S$1005,MATCH($A22,'الحجوزات'!$T$6:$T$1005,0))&amp;"")</f>
        <v/>
      </c>
    </row>
    <row r="23">
      <c r="A23" s="6">
        <f>IF(17&lt;=$B$4,17,"")</f>
        <v/>
      </c>
      <c r="B23" s="6">
        <f>IF($A23="","",INDEX('الحجوزات'!$A$6:$A$1005,MATCH($A23,'الحجوزات'!$T$6:$T$1005,0))&amp;"")</f>
        <v/>
      </c>
      <c r="C23" s="6">
        <f>IF($A23="","",INDEX('الحجوزات'!$C$6:$C$1005,MATCH($A23,'الحجوزات'!$T$6:$T$1005,0))&amp;"")</f>
        <v/>
      </c>
      <c r="D23" s="6">
        <f>IF($A23="","",INDEX('الحجوزات'!$D$6:$D$1005,MATCH($A23,'الحجوزات'!$T$6:$T$1005,0))&amp;"")</f>
        <v/>
      </c>
      <c r="E23" s="6">
        <f>IF($A23="","",INDEX('الحجوزات'!$F$6:$F$1005,MATCH($A23,'الحجوزات'!$T$6:$T$1005,0))&amp;"")</f>
        <v/>
      </c>
      <c r="F23" s="21">
        <f>IF($A23="","",INDEX('الحجوزات'!$G$6:$G$1005,MATCH($A23,'الحجوزات'!$T$6:$T$1005,0)))</f>
        <v/>
      </c>
      <c r="G23" s="18">
        <f>IF($A23="","",INDEX('الحجوزات'!$P$6:$P$1005,MATCH($A23,'الحجوزات'!$T$6:$T$1005,0)))</f>
        <v/>
      </c>
      <c r="H23" s="19">
        <f>IF($A23="","",INDEX('الحجوزات'!$R$6:$R$1005,MATCH($A23,'الحجوزات'!$T$6:$T$1005,0)))</f>
        <v/>
      </c>
      <c r="I23" s="6">
        <f>IF($A23="","",INDEX('الحجوزات'!$S$6:$S$1005,MATCH($A23,'الحجوزات'!$T$6:$T$1005,0))&amp;"")</f>
        <v/>
      </c>
    </row>
    <row r="24">
      <c r="A24" s="6">
        <f>IF(18&lt;=$B$4,18,"")</f>
        <v/>
      </c>
      <c r="B24" s="6">
        <f>IF($A24="","",INDEX('الحجوزات'!$A$6:$A$1005,MATCH($A24,'الحجوزات'!$T$6:$T$1005,0))&amp;"")</f>
        <v/>
      </c>
      <c r="C24" s="6">
        <f>IF($A24="","",INDEX('الحجوزات'!$C$6:$C$1005,MATCH($A24,'الحجوزات'!$T$6:$T$1005,0))&amp;"")</f>
        <v/>
      </c>
      <c r="D24" s="6">
        <f>IF($A24="","",INDEX('الحجوزات'!$D$6:$D$1005,MATCH($A24,'الحجوزات'!$T$6:$T$1005,0))&amp;"")</f>
        <v/>
      </c>
      <c r="E24" s="6">
        <f>IF($A24="","",INDEX('الحجوزات'!$F$6:$F$1005,MATCH($A24,'الحجوزات'!$T$6:$T$1005,0))&amp;"")</f>
        <v/>
      </c>
      <c r="F24" s="21">
        <f>IF($A24="","",INDEX('الحجوزات'!$G$6:$G$1005,MATCH($A24,'الحجوزات'!$T$6:$T$1005,0)))</f>
        <v/>
      </c>
      <c r="G24" s="18">
        <f>IF($A24="","",INDEX('الحجوزات'!$P$6:$P$1005,MATCH($A24,'الحجوزات'!$T$6:$T$1005,0)))</f>
        <v/>
      </c>
      <c r="H24" s="19">
        <f>IF($A24="","",INDEX('الحجوزات'!$R$6:$R$1005,MATCH($A24,'الحجوزات'!$T$6:$T$1005,0)))</f>
        <v/>
      </c>
      <c r="I24" s="6">
        <f>IF($A24="","",INDEX('الحجوزات'!$S$6:$S$1005,MATCH($A24,'الحجوزات'!$T$6:$T$1005,0))&amp;"")</f>
        <v/>
      </c>
    </row>
    <row r="25">
      <c r="A25" s="6">
        <f>IF(19&lt;=$B$4,19,"")</f>
        <v/>
      </c>
      <c r="B25" s="6">
        <f>IF($A25="","",INDEX('الحجوزات'!$A$6:$A$1005,MATCH($A25,'الحجوزات'!$T$6:$T$1005,0))&amp;"")</f>
        <v/>
      </c>
      <c r="C25" s="6">
        <f>IF($A25="","",INDEX('الحجوزات'!$C$6:$C$1005,MATCH($A25,'الحجوزات'!$T$6:$T$1005,0))&amp;"")</f>
        <v/>
      </c>
      <c r="D25" s="6">
        <f>IF($A25="","",INDEX('الحجوزات'!$D$6:$D$1005,MATCH($A25,'الحجوزات'!$T$6:$T$1005,0))&amp;"")</f>
        <v/>
      </c>
      <c r="E25" s="6">
        <f>IF($A25="","",INDEX('الحجوزات'!$F$6:$F$1005,MATCH($A25,'الحجوزات'!$T$6:$T$1005,0))&amp;"")</f>
        <v/>
      </c>
      <c r="F25" s="21">
        <f>IF($A25="","",INDEX('الحجوزات'!$G$6:$G$1005,MATCH($A25,'الحجوزات'!$T$6:$T$1005,0)))</f>
        <v/>
      </c>
      <c r="G25" s="18">
        <f>IF($A25="","",INDEX('الحجوزات'!$P$6:$P$1005,MATCH($A25,'الحجوزات'!$T$6:$T$1005,0)))</f>
        <v/>
      </c>
      <c r="H25" s="19">
        <f>IF($A25="","",INDEX('الحجوزات'!$R$6:$R$1005,MATCH($A25,'الحجوزات'!$T$6:$T$1005,0)))</f>
        <v/>
      </c>
      <c r="I25" s="6">
        <f>IF($A25="","",INDEX('الحجوزات'!$S$6:$S$1005,MATCH($A25,'الحجوزات'!$T$6:$T$1005,0))&amp;"")</f>
        <v/>
      </c>
    </row>
    <row r="26">
      <c r="A26" s="6">
        <f>IF(20&lt;=$B$4,20,"")</f>
        <v/>
      </c>
      <c r="B26" s="6">
        <f>IF($A26="","",INDEX('الحجوزات'!$A$6:$A$1005,MATCH($A26,'الحجوزات'!$T$6:$T$1005,0))&amp;"")</f>
        <v/>
      </c>
      <c r="C26" s="6">
        <f>IF($A26="","",INDEX('الحجوزات'!$C$6:$C$1005,MATCH($A26,'الحجوزات'!$T$6:$T$1005,0))&amp;"")</f>
        <v/>
      </c>
      <c r="D26" s="6">
        <f>IF($A26="","",INDEX('الحجوزات'!$D$6:$D$1005,MATCH($A26,'الحجوزات'!$T$6:$T$1005,0))&amp;"")</f>
        <v/>
      </c>
      <c r="E26" s="6">
        <f>IF($A26="","",INDEX('الحجوزات'!$F$6:$F$1005,MATCH($A26,'الحجوزات'!$T$6:$T$1005,0))&amp;"")</f>
        <v/>
      </c>
      <c r="F26" s="21">
        <f>IF($A26="","",INDEX('الحجوزات'!$G$6:$G$1005,MATCH($A26,'الحجوزات'!$T$6:$T$1005,0)))</f>
        <v/>
      </c>
      <c r="G26" s="18">
        <f>IF($A26="","",INDEX('الحجوزات'!$P$6:$P$1005,MATCH($A26,'الحجوزات'!$T$6:$T$1005,0)))</f>
        <v/>
      </c>
      <c r="H26" s="19">
        <f>IF($A26="","",INDEX('الحجوزات'!$R$6:$R$1005,MATCH($A26,'الحجوزات'!$T$6:$T$1005,0)))</f>
        <v/>
      </c>
      <c r="I26" s="6">
        <f>IF($A26="","",INDEX('الحجوزات'!$S$6:$S$1005,MATCH($A26,'الحجوزات'!$T$6:$T$1005,0))&amp;"")</f>
        <v/>
      </c>
    </row>
    <row r="27">
      <c r="A27" s="6">
        <f>IF(21&lt;=$B$4,21,"")</f>
        <v/>
      </c>
      <c r="B27" s="6">
        <f>IF($A27="","",INDEX('الحجوزات'!$A$6:$A$1005,MATCH($A27,'الحجوزات'!$T$6:$T$1005,0))&amp;"")</f>
        <v/>
      </c>
      <c r="C27" s="6">
        <f>IF($A27="","",INDEX('الحجوزات'!$C$6:$C$1005,MATCH($A27,'الحجوزات'!$T$6:$T$1005,0))&amp;"")</f>
        <v/>
      </c>
      <c r="D27" s="6">
        <f>IF($A27="","",INDEX('الحجوزات'!$D$6:$D$1005,MATCH($A27,'الحجوزات'!$T$6:$T$1005,0))&amp;"")</f>
        <v/>
      </c>
      <c r="E27" s="6">
        <f>IF($A27="","",INDEX('الحجوزات'!$F$6:$F$1005,MATCH($A27,'الحجوزات'!$T$6:$T$1005,0))&amp;"")</f>
        <v/>
      </c>
      <c r="F27" s="21">
        <f>IF($A27="","",INDEX('الحجوزات'!$G$6:$G$1005,MATCH($A27,'الحجوزات'!$T$6:$T$1005,0)))</f>
        <v/>
      </c>
      <c r="G27" s="18">
        <f>IF($A27="","",INDEX('الحجوزات'!$P$6:$P$1005,MATCH($A27,'الحجوزات'!$T$6:$T$1005,0)))</f>
        <v/>
      </c>
      <c r="H27" s="19">
        <f>IF($A27="","",INDEX('الحجوزات'!$R$6:$R$1005,MATCH($A27,'الحجوزات'!$T$6:$T$1005,0)))</f>
        <v/>
      </c>
      <c r="I27" s="6">
        <f>IF($A27="","",INDEX('الحجوزات'!$S$6:$S$1005,MATCH($A27,'الحجوزات'!$T$6:$T$1005,0))&amp;"")</f>
        <v/>
      </c>
    </row>
    <row r="28">
      <c r="A28" s="6">
        <f>IF(22&lt;=$B$4,22,"")</f>
        <v/>
      </c>
      <c r="B28" s="6">
        <f>IF($A28="","",INDEX('الحجوزات'!$A$6:$A$1005,MATCH($A28,'الحجوزات'!$T$6:$T$1005,0))&amp;"")</f>
        <v/>
      </c>
      <c r="C28" s="6">
        <f>IF($A28="","",INDEX('الحجوزات'!$C$6:$C$1005,MATCH($A28,'الحجوزات'!$T$6:$T$1005,0))&amp;"")</f>
        <v/>
      </c>
      <c r="D28" s="6">
        <f>IF($A28="","",INDEX('الحجوزات'!$D$6:$D$1005,MATCH($A28,'الحجوزات'!$T$6:$T$1005,0))&amp;"")</f>
        <v/>
      </c>
      <c r="E28" s="6">
        <f>IF($A28="","",INDEX('الحجوزات'!$F$6:$F$1005,MATCH($A28,'الحجوزات'!$T$6:$T$1005,0))&amp;"")</f>
        <v/>
      </c>
      <c r="F28" s="21">
        <f>IF($A28="","",INDEX('الحجوزات'!$G$6:$G$1005,MATCH($A28,'الحجوزات'!$T$6:$T$1005,0)))</f>
        <v/>
      </c>
      <c r="G28" s="18">
        <f>IF($A28="","",INDEX('الحجوزات'!$P$6:$P$1005,MATCH($A28,'الحجوزات'!$T$6:$T$1005,0)))</f>
        <v/>
      </c>
      <c r="H28" s="19">
        <f>IF($A28="","",INDEX('الحجوزات'!$R$6:$R$1005,MATCH($A28,'الحجوزات'!$T$6:$T$1005,0)))</f>
        <v/>
      </c>
      <c r="I28" s="6">
        <f>IF($A28="","",INDEX('الحجوزات'!$S$6:$S$1005,MATCH($A28,'الحجوزات'!$T$6:$T$1005,0))&amp;"")</f>
        <v/>
      </c>
    </row>
    <row r="29">
      <c r="A29" s="6">
        <f>IF(23&lt;=$B$4,23,"")</f>
        <v/>
      </c>
      <c r="B29" s="6">
        <f>IF($A29="","",INDEX('الحجوزات'!$A$6:$A$1005,MATCH($A29,'الحجوزات'!$T$6:$T$1005,0))&amp;"")</f>
        <v/>
      </c>
      <c r="C29" s="6">
        <f>IF($A29="","",INDEX('الحجوزات'!$C$6:$C$1005,MATCH($A29,'الحجوزات'!$T$6:$T$1005,0))&amp;"")</f>
        <v/>
      </c>
      <c r="D29" s="6">
        <f>IF($A29="","",INDEX('الحجوزات'!$D$6:$D$1005,MATCH($A29,'الحجوزات'!$T$6:$T$1005,0))&amp;"")</f>
        <v/>
      </c>
      <c r="E29" s="6">
        <f>IF($A29="","",INDEX('الحجوزات'!$F$6:$F$1005,MATCH($A29,'الحجوزات'!$T$6:$T$1005,0))&amp;"")</f>
        <v/>
      </c>
      <c r="F29" s="21">
        <f>IF($A29="","",INDEX('الحجوزات'!$G$6:$G$1005,MATCH($A29,'الحجوزات'!$T$6:$T$1005,0)))</f>
        <v/>
      </c>
      <c r="G29" s="18">
        <f>IF($A29="","",INDEX('الحجوزات'!$P$6:$P$1005,MATCH($A29,'الحجوزات'!$T$6:$T$1005,0)))</f>
        <v/>
      </c>
      <c r="H29" s="19">
        <f>IF($A29="","",INDEX('الحجوزات'!$R$6:$R$1005,MATCH($A29,'الحجوزات'!$T$6:$T$1005,0)))</f>
        <v/>
      </c>
      <c r="I29" s="6">
        <f>IF($A29="","",INDEX('الحجوزات'!$S$6:$S$1005,MATCH($A29,'الحجوزات'!$T$6:$T$1005,0))&amp;"")</f>
        <v/>
      </c>
    </row>
    <row r="30">
      <c r="A30" s="6">
        <f>IF(24&lt;=$B$4,24,"")</f>
        <v/>
      </c>
      <c r="B30" s="6">
        <f>IF($A30="","",INDEX('الحجوزات'!$A$6:$A$1005,MATCH($A30,'الحجوزات'!$T$6:$T$1005,0))&amp;"")</f>
        <v/>
      </c>
      <c r="C30" s="6">
        <f>IF($A30="","",INDEX('الحجوزات'!$C$6:$C$1005,MATCH($A30,'الحجوزات'!$T$6:$T$1005,0))&amp;"")</f>
        <v/>
      </c>
      <c r="D30" s="6">
        <f>IF($A30="","",INDEX('الحجوزات'!$D$6:$D$1005,MATCH($A30,'الحجوزات'!$T$6:$T$1005,0))&amp;"")</f>
        <v/>
      </c>
      <c r="E30" s="6">
        <f>IF($A30="","",INDEX('الحجوزات'!$F$6:$F$1005,MATCH($A30,'الحجوزات'!$T$6:$T$1005,0))&amp;"")</f>
        <v/>
      </c>
      <c r="F30" s="21">
        <f>IF($A30="","",INDEX('الحجوزات'!$G$6:$G$1005,MATCH($A30,'الحجوزات'!$T$6:$T$1005,0)))</f>
        <v/>
      </c>
      <c r="G30" s="18">
        <f>IF($A30="","",INDEX('الحجوزات'!$P$6:$P$1005,MATCH($A30,'الحجوزات'!$T$6:$T$1005,0)))</f>
        <v/>
      </c>
      <c r="H30" s="19">
        <f>IF($A30="","",INDEX('الحجوزات'!$R$6:$R$1005,MATCH($A30,'الحجوزات'!$T$6:$T$1005,0)))</f>
        <v/>
      </c>
      <c r="I30" s="6">
        <f>IF($A30="","",INDEX('الحجوزات'!$S$6:$S$1005,MATCH($A30,'الحجوزات'!$T$6:$T$1005,0))&amp;"")</f>
        <v/>
      </c>
    </row>
    <row r="31">
      <c r="A31" s="6">
        <f>IF(25&lt;=$B$4,25,"")</f>
        <v/>
      </c>
      <c r="B31" s="6">
        <f>IF($A31="","",INDEX('الحجوزات'!$A$6:$A$1005,MATCH($A31,'الحجوزات'!$T$6:$T$1005,0))&amp;"")</f>
        <v/>
      </c>
      <c r="C31" s="6">
        <f>IF($A31="","",INDEX('الحجوزات'!$C$6:$C$1005,MATCH($A31,'الحجوزات'!$T$6:$T$1005,0))&amp;"")</f>
        <v/>
      </c>
      <c r="D31" s="6">
        <f>IF($A31="","",INDEX('الحجوزات'!$D$6:$D$1005,MATCH($A31,'الحجوزات'!$T$6:$T$1005,0))&amp;"")</f>
        <v/>
      </c>
      <c r="E31" s="6">
        <f>IF($A31="","",INDEX('الحجوزات'!$F$6:$F$1005,MATCH($A31,'الحجوزات'!$T$6:$T$1005,0))&amp;"")</f>
        <v/>
      </c>
      <c r="F31" s="21">
        <f>IF($A31="","",INDEX('الحجوزات'!$G$6:$G$1005,MATCH($A31,'الحجوزات'!$T$6:$T$1005,0)))</f>
        <v/>
      </c>
      <c r="G31" s="18">
        <f>IF($A31="","",INDEX('الحجوزات'!$P$6:$P$1005,MATCH($A31,'الحجوزات'!$T$6:$T$1005,0)))</f>
        <v/>
      </c>
      <c r="H31" s="19">
        <f>IF($A31="","",INDEX('الحجوزات'!$R$6:$R$1005,MATCH($A31,'الحجوزات'!$T$6:$T$1005,0)))</f>
        <v/>
      </c>
      <c r="I31" s="6">
        <f>IF($A31="","",INDEX('الحجوزات'!$S$6:$S$1005,MATCH($A31,'الحجوزات'!$T$6:$T$1005,0))&amp;"")</f>
        <v/>
      </c>
    </row>
    <row r="32">
      <c r="A32" s="6">
        <f>IF(26&lt;=$B$4,26,"")</f>
        <v/>
      </c>
      <c r="B32" s="6">
        <f>IF($A32="","",INDEX('الحجوزات'!$A$6:$A$1005,MATCH($A32,'الحجوزات'!$T$6:$T$1005,0))&amp;"")</f>
        <v/>
      </c>
      <c r="C32" s="6">
        <f>IF($A32="","",INDEX('الحجوزات'!$C$6:$C$1005,MATCH($A32,'الحجوزات'!$T$6:$T$1005,0))&amp;"")</f>
        <v/>
      </c>
      <c r="D32" s="6">
        <f>IF($A32="","",INDEX('الحجوزات'!$D$6:$D$1005,MATCH($A32,'الحجوزات'!$T$6:$T$1005,0))&amp;"")</f>
        <v/>
      </c>
      <c r="E32" s="6">
        <f>IF($A32="","",INDEX('الحجوزات'!$F$6:$F$1005,MATCH($A32,'الحجوزات'!$T$6:$T$1005,0))&amp;"")</f>
        <v/>
      </c>
      <c r="F32" s="21">
        <f>IF($A32="","",INDEX('الحجوزات'!$G$6:$G$1005,MATCH($A32,'الحجوزات'!$T$6:$T$1005,0)))</f>
        <v/>
      </c>
      <c r="G32" s="18">
        <f>IF($A32="","",INDEX('الحجوزات'!$P$6:$P$1005,MATCH($A32,'الحجوزات'!$T$6:$T$1005,0)))</f>
        <v/>
      </c>
      <c r="H32" s="19">
        <f>IF($A32="","",INDEX('الحجوزات'!$R$6:$R$1005,MATCH($A32,'الحجوزات'!$T$6:$T$1005,0)))</f>
        <v/>
      </c>
      <c r="I32" s="6">
        <f>IF($A32="","",INDEX('الحجوزات'!$S$6:$S$1005,MATCH($A32,'الحجوزات'!$T$6:$T$1005,0))&amp;"")</f>
        <v/>
      </c>
    </row>
    <row r="33">
      <c r="A33" s="6">
        <f>IF(27&lt;=$B$4,27,"")</f>
        <v/>
      </c>
      <c r="B33" s="6">
        <f>IF($A33="","",INDEX('الحجوزات'!$A$6:$A$1005,MATCH($A33,'الحجوزات'!$T$6:$T$1005,0))&amp;"")</f>
        <v/>
      </c>
      <c r="C33" s="6">
        <f>IF($A33="","",INDEX('الحجوزات'!$C$6:$C$1005,MATCH($A33,'الحجوزات'!$T$6:$T$1005,0))&amp;"")</f>
        <v/>
      </c>
      <c r="D33" s="6">
        <f>IF($A33="","",INDEX('الحجوزات'!$D$6:$D$1005,MATCH($A33,'الحجوزات'!$T$6:$T$1005,0))&amp;"")</f>
        <v/>
      </c>
      <c r="E33" s="6">
        <f>IF($A33="","",INDEX('الحجوزات'!$F$6:$F$1005,MATCH($A33,'الحجوزات'!$T$6:$T$1005,0))&amp;"")</f>
        <v/>
      </c>
      <c r="F33" s="21">
        <f>IF($A33="","",INDEX('الحجوزات'!$G$6:$G$1005,MATCH($A33,'الحجوزات'!$T$6:$T$1005,0)))</f>
        <v/>
      </c>
      <c r="G33" s="18">
        <f>IF($A33="","",INDEX('الحجوزات'!$P$6:$P$1005,MATCH($A33,'الحجوزات'!$T$6:$T$1005,0)))</f>
        <v/>
      </c>
      <c r="H33" s="19">
        <f>IF($A33="","",INDEX('الحجوزات'!$R$6:$R$1005,MATCH($A33,'الحجوزات'!$T$6:$T$1005,0)))</f>
        <v/>
      </c>
      <c r="I33" s="6">
        <f>IF($A33="","",INDEX('الحجوزات'!$S$6:$S$1005,MATCH($A33,'الحجوزات'!$T$6:$T$1005,0))&amp;"")</f>
        <v/>
      </c>
    </row>
    <row r="34">
      <c r="A34" s="6">
        <f>IF(28&lt;=$B$4,28,"")</f>
        <v/>
      </c>
      <c r="B34" s="6">
        <f>IF($A34="","",INDEX('الحجوزات'!$A$6:$A$1005,MATCH($A34,'الحجوزات'!$T$6:$T$1005,0))&amp;"")</f>
        <v/>
      </c>
      <c r="C34" s="6">
        <f>IF($A34="","",INDEX('الحجوزات'!$C$6:$C$1005,MATCH($A34,'الحجوزات'!$T$6:$T$1005,0))&amp;"")</f>
        <v/>
      </c>
      <c r="D34" s="6">
        <f>IF($A34="","",INDEX('الحجوزات'!$D$6:$D$1005,MATCH($A34,'الحجوزات'!$T$6:$T$1005,0))&amp;"")</f>
        <v/>
      </c>
      <c r="E34" s="6">
        <f>IF($A34="","",INDEX('الحجوزات'!$F$6:$F$1005,MATCH($A34,'الحجوزات'!$T$6:$T$1005,0))&amp;"")</f>
        <v/>
      </c>
      <c r="F34" s="21">
        <f>IF($A34="","",INDEX('الحجوزات'!$G$6:$G$1005,MATCH($A34,'الحجوزات'!$T$6:$T$1005,0)))</f>
        <v/>
      </c>
      <c r="G34" s="18">
        <f>IF($A34="","",INDEX('الحجوزات'!$P$6:$P$1005,MATCH($A34,'الحجوزات'!$T$6:$T$1005,0)))</f>
        <v/>
      </c>
      <c r="H34" s="19">
        <f>IF($A34="","",INDEX('الحجوزات'!$R$6:$R$1005,MATCH($A34,'الحجوزات'!$T$6:$T$1005,0)))</f>
        <v/>
      </c>
      <c r="I34" s="6">
        <f>IF($A34="","",INDEX('الحجوزات'!$S$6:$S$1005,MATCH($A34,'الحجوزات'!$T$6:$T$1005,0))&amp;"")</f>
        <v/>
      </c>
    </row>
    <row r="35">
      <c r="A35" s="6">
        <f>IF(29&lt;=$B$4,29,"")</f>
        <v/>
      </c>
      <c r="B35" s="6">
        <f>IF($A35="","",INDEX('الحجوزات'!$A$6:$A$1005,MATCH($A35,'الحجوزات'!$T$6:$T$1005,0))&amp;"")</f>
        <v/>
      </c>
      <c r="C35" s="6">
        <f>IF($A35="","",INDEX('الحجوزات'!$C$6:$C$1005,MATCH($A35,'الحجوزات'!$T$6:$T$1005,0))&amp;"")</f>
        <v/>
      </c>
      <c r="D35" s="6">
        <f>IF($A35="","",INDEX('الحجوزات'!$D$6:$D$1005,MATCH($A35,'الحجوزات'!$T$6:$T$1005,0))&amp;"")</f>
        <v/>
      </c>
      <c r="E35" s="6">
        <f>IF($A35="","",INDEX('الحجوزات'!$F$6:$F$1005,MATCH($A35,'الحجوزات'!$T$6:$T$1005,0))&amp;"")</f>
        <v/>
      </c>
      <c r="F35" s="21">
        <f>IF($A35="","",INDEX('الحجوزات'!$G$6:$G$1005,MATCH($A35,'الحجوزات'!$T$6:$T$1005,0)))</f>
        <v/>
      </c>
      <c r="G35" s="18">
        <f>IF($A35="","",INDEX('الحجوزات'!$P$6:$P$1005,MATCH($A35,'الحجوزات'!$T$6:$T$1005,0)))</f>
        <v/>
      </c>
      <c r="H35" s="19">
        <f>IF($A35="","",INDEX('الحجوزات'!$R$6:$R$1005,MATCH($A35,'الحجوزات'!$T$6:$T$1005,0)))</f>
        <v/>
      </c>
      <c r="I35" s="6">
        <f>IF($A35="","",INDEX('الحجوزات'!$S$6:$S$1005,MATCH($A35,'الحجوزات'!$T$6:$T$1005,0))&amp;"")</f>
        <v/>
      </c>
    </row>
    <row r="36">
      <c r="A36" s="6">
        <f>IF(30&lt;=$B$4,30,"")</f>
        <v/>
      </c>
      <c r="B36" s="6">
        <f>IF($A36="","",INDEX('الحجوزات'!$A$6:$A$1005,MATCH($A36,'الحجوزات'!$T$6:$T$1005,0))&amp;"")</f>
        <v/>
      </c>
      <c r="C36" s="6">
        <f>IF($A36="","",INDEX('الحجوزات'!$C$6:$C$1005,MATCH($A36,'الحجوزات'!$T$6:$T$1005,0))&amp;"")</f>
        <v/>
      </c>
      <c r="D36" s="6">
        <f>IF($A36="","",INDEX('الحجوزات'!$D$6:$D$1005,MATCH($A36,'الحجوزات'!$T$6:$T$1005,0))&amp;"")</f>
        <v/>
      </c>
      <c r="E36" s="6">
        <f>IF($A36="","",INDEX('الحجوزات'!$F$6:$F$1005,MATCH($A36,'الحجوزات'!$T$6:$T$1005,0))&amp;"")</f>
        <v/>
      </c>
      <c r="F36" s="21">
        <f>IF($A36="","",INDEX('الحجوزات'!$G$6:$G$1005,MATCH($A36,'الحجوزات'!$T$6:$T$1005,0)))</f>
        <v/>
      </c>
      <c r="G36" s="18">
        <f>IF($A36="","",INDEX('الحجوزات'!$P$6:$P$1005,MATCH($A36,'الحجوزات'!$T$6:$T$1005,0)))</f>
        <v/>
      </c>
      <c r="H36" s="19">
        <f>IF($A36="","",INDEX('الحجوزات'!$R$6:$R$1005,MATCH($A36,'الحجوزات'!$T$6:$T$1005,0)))</f>
        <v/>
      </c>
      <c r="I36" s="6">
        <f>IF($A36="","",INDEX('الحجوزات'!$S$6:$S$1005,MATCH($A36,'الحجوزات'!$T$6:$T$1005,0))&amp;"")</f>
        <v/>
      </c>
    </row>
    <row r="37">
      <c r="A37" s="6">
        <f>IF(31&lt;=$B$4,31,"")</f>
        <v/>
      </c>
      <c r="B37" s="6">
        <f>IF($A37="","",INDEX('الحجوزات'!$A$6:$A$1005,MATCH($A37,'الحجوزات'!$T$6:$T$1005,0))&amp;"")</f>
        <v/>
      </c>
      <c r="C37" s="6">
        <f>IF($A37="","",INDEX('الحجوزات'!$C$6:$C$1005,MATCH($A37,'الحجوزات'!$T$6:$T$1005,0))&amp;"")</f>
        <v/>
      </c>
      <c r="D37" s="6">
        <f>IF($A37="","",INDEX('الحجوزات'!$D$6:$D$1005,MATCH($A37,'الحجوزات'!$T$6:$T$1005,0))&amp;"")</f>
        <v/>
      </c>
      <c r="E37" s="6">
        <f>IF($A37="","",INDEX('الحجوزات'!$F$6:$F$1005,MATCH($A37,'الحجوزات'!$T$6:$T$1005,0))&amp;"")</f>
        <v/>
      </c>
      <c r="F37" s="21">
        <f>IF($A37="","",INDEX('الحجوزات'!$G$6:$G$1005,MATCH($A37,'الحجوزات'!$T$6:$T$1005,0)))</f>
        <v/>
      </c>
      <c r="G37" s="18">
        <f>IF($A37="","",INDEX('الحجوزات'!$P$6:$P$1005,MATCH($A37,'الحجوزات'!$T$6:$T$1005,0)))</f>
        <v/>
      </c>
      <c r="H37" s="19">
        <f>IF($A37="","",INDEX('الحجوزات'!$R$6:$R$1005,MATCH($A37,'الحجوزات'!$T$6:$T$1005,0)))</f>
        <v/>
      </c>
      <c r="I37" s="6">
        <f>IF($A37="","",INDEX('الحجوزات'!$S$6:$S$1005,MATCH($A37,'الحجوزات'!$T$6:$T$1005,0))&amp;"")</f>
        <v/>
      </c>
    </row>
    <row r="38">
      <c r="A38" s="6">
        <f>IF(32&lt;=$B$4,32,"")</f>
        <v/>
      </c>
      <c r="B38" s="6">
        <f>IF($A38="","",INDEX('الحجوزات'!$A$6:$A$1005,MATCH($A38,'الحجوزات'!$T$6:$T$1005,0))&amp;"")</f>
        <v/>
      </c>
      <c r="C38" s="6">
        <f>IF($A38="","",INDEX('الحجوزات'!$C$6:$C$1005,MATCH($A38,'الحجوزات'!$T$6:$T$1005,0))&amp;"")</f>
        <v/>
      </c>
      <c r="D38" s="6">
        <f>IF($A38="","",INDEX('الحجوزات'!$D$6:$D$1005,MATCH($A38,'الحجوزات'!$T$6:$T$1005,0))&amp;"")</f>
        <v/>
      </c>
      <c r="E38" s="6">
        <f>IF($A38="","",INDEX('الحجوزات'!$F$6:$F$1005,MATCH($A38,'الحجوزات'!$T$6:$T$1005,0))&amp;"")</f>
        <v/>
      </c>
      <c r="F38" s="21">
        <f>IF($A38="","",INDEX('الحجوزات'!$G$6:$G$1005,MATCH($A38,'الحجوزات'!$T$6:$T$1005,0)))</f>
        <v/>
      </c>
      <c r="G38" s="18">
        <f>IF($A38="","",INDEX('الحجوزات'!$P$6:$P$1005,MATCH($A38,'الحجوزات'!$T$6:$T$1005,0)))</f>
        <v/>
      </c>
      <c r="H38" s="19">
        <f>IF($A38="","",INDEX('الحجوزات'!$R$6:$R$1005,MATCH($A38,'الحجوزات'!$T$6:$T$1005,0)))</f>
        <v/>
      </c>
      <c r="I38" s="6">
        <f>IF($A38="","",INDEX('الحجوزات'!$S$6:$S$1005,MATCH($A38,'الحجوزات'!$T$6:$T$1005,0))&amp;"")</f>
        <v/>
      </c>
    </row>
    <row r="39">
      <c r="A39" s="6">
        <f>IF(33&lt;=$B$4,33,"")</f>
        <v/>
      </c>
      <c r="B39" s="6">
        <f>IF($A39="","",INDEX('الحجوزات'!$A$6:$A$1005,MATCH($A39,'الحجوزات'!$T$6:$T$1005,0))&amp;"")</f>
        <v/>
      </c>
      <c r="C39" s="6">
        <f>IF($A39="","",INDEX('الحجوزات'!$C$6:$C$1005,MATCH($A39,'الحجوزات'!$T$6:$T$1005,0))&amp;"")</f>
        <v/>
      </c>
      <c r="D39" s="6">
        <f>IF($A39="","",INDEX('الحجوزات'!$D$6:$D$1005,MATCH($A39,'الحجوزات'!$T$6:$T$1005,0))&amp;"")</f>
        <v/>
      </c>
      <c r="E39" s="6">
        <f>IF($A39="","",INDEX('الحجوزات'!$F$6:$F$1005,MATCH($A39,'الحجوزات'!$T$6:$T$1005,0))&amp;"")</f>
        <v/>
      </c>
      <c r="F39" s="21">
        <f>IF($A39="","",INDEX('الحجوزات'!$G$6:$G$1005,MATCH($A39,'الحجوزات'!$T$6:$T$1005,0)))</f>
        <v/>
      </c>
      <c r="G39" s="18">
        <f>IF($A39="","",INDEX('الحجوزات'!$P$6:$P$1005,MATCH($A39,'الحجوزات'!$T$6:$T$1005,0)))</f>
        <v/>
      </c>
      <c r="H39" s="19">
        <f>IF($A39="","",INDEX('الحجوزات'!$R$6:$R$1005,MATCH($A39,'الحجوزات'!$T$6:$T$1005,0)))</f>
        <v/>
      </c>
      <c r="I39" s="6">
        <f>IF($A39="","",INDEX('الحجوزات'!$S$6:$S$1005,MATCH($A39,'الحجوزات'!$T$6:$T$1005,0))&amp;"")</f>
        <v/>
      </c>
    </row>
    <row r="40">
      <c r="A40" s="6">
        <f>IF(34&lt;=$B$4,34,"")</f>
        <v/>
      </c>
      <c r="B40" s="6">
        <f>IF($A40="","",INDEX('الحجوزات'!$A$6:$A$1005,MATCH($A40,'الحجوزات'!$T$6:$T$1005,0))&amp;"")</f>
        <v/>
      </c>
      <c r="C40" s="6">
        <f>IF($A40="","",INDEX('الحجوزات'!$C$6:$C$1005,MATCH($A40,'الحجوزات'!$T$6:$T$1005,0))&amp;"")</f>
        <v/>
      </c>
      <c r="D40" s="6">
        <f>IF($A40="","",INDEX('الحجوزات'!$D$6:$D$1005,MATCH($A40,'الحجوزات'!$T$6:$T$1005,0))&amp;"")</f>
        <v/>
      </c>
      <c r="E40" s="6">
        <f>IF($A40="","",INDEX('الحجوزات'!$F$6:$F$1005,MATCH($A40,'الحجوزات'!$T$6:$T$1005,0))&amp;"")</f>
        <v/>
      </c>
      <c r="F40" s="21">
        <f>IF($A40="","",INDEX('الحجوزات'!$G$6:$G$1005,MATCH($A40,'الحجوزات'!$T$6:$T$1005,0)))</f>
        <v/>
      </c>
      <c r="G40" s="18">
        <f>IF($A40="","",INDEX('الحجوزات'!$P$6:$P$1005,MATCH($A40,'الحجوزات'!$T$6:$T$1005,0)))</f>
        <v/>
      </c>
      <c r="H40" s="19">
        <f>IF($A40="","",INDEX('الحجوزات'!$R$6:$R$1005,MATCH($A40,'الحجوزات'!$T$6:$T$1005,0)))</f>
        <v/>
      </c>
      <c r="I40" s="6">
        <f>IF($A40="","",INDEX('الحجوزات'!$S$6:$S$1005,MATCH($A40,'الحجوزات'!$T$6:$T$1005,0))&amp;"")</f>
        <v/>
      </c>
    </row>
    <row r="41">
      <c r="A41" s="6">
        <f>IF(35&lt;=$B$4,35,"")</f>
        <v/>
      </c>
      <c r="B41" s="6">
        <f>IF($A41="","",INDEX('الحجوزات'!$A$6:$A$1005,MATCH($A41,'الحجوزات'!$T$6:$T$1005,0))&amp;"")</f>
        <v/>
      </c>
      <c r="C41" s="6">
        <f>IF($A41="","",INDEX('الحجوزات'!$C$6:$C$1005,MATCH($A41,'الحجوزات'!$T$6:$T$1005,0))&amp;"")</f>
        <v/>
      </c>
      <c r="D41" s="6">
        <f>IF($A41="","",INDEX('الحجوزات'!$D$6:$D$1005,MATCH($A41,'الحجوزات'!$T$6:$T$1005,0))&amp;"")</f>
        <v/>
      </c>
      <c r="E41" s="6">
        <f>IF($A41="","",INDEX('الحجوزات'!$F$6:$F$1005,MATCH($A41,'الحجوزات'!$T$6:$T$1005,0))&amp;"")</f>
        <v/>
      </c>
      <c r="F41" s="21">
        <f>IF($A41="","",INDEX('الحجوزات'!$G$6:$G$1005,MATCH($A41,'الحجوزات'!$T$6:$T$1005,0)))</f>
        <v/>
      </c>
      <c r="G41" s="18">
        <f>IF($A41="","",INDEX('الحجوزات'!$P$6:$P$1005,MATCH($A41,'الحجوزات'!$T$6:$T$1005,0)))</f>
        <v/>
      </c>
      <c r="H41" s="19">
        <f>IF($A41="","",INDEX('الحجوزات'!$R$6:$R$1005,MATCH($A41,'الحجوزات'!$T$6:$T$1005,0)))</f>
        <v/>
      </c>
      <c r="I41" s="6">
        <f>IF($A41="","",INDEX('الحجوزات'!$S$6:$S$1005,MATCH($A41,'الحجوزات'!$T$6:$T$1005,0))&amp;"")</f>
        <v/>
      </c>
    </row>
    <row r="42">
      <c r="A42" s="6">
        <f>IF(36&lt;=$B$4,36,"")</f>
        <v/>
      </c>
      <c r="B42" s="6">
        <f>IF($A42="","",INDEX('الحجوزات'!$A$6:$A$1005,MATCH($A42,'الحجوزات'!$T$6:$T$1005,0))&amp;"")</f>
        <v/>
      </c>
      <c r="C42" s="6">
        <f>IF($A42="","",INDEX('الحجوزات'!$C$6:$C$1005,MATCH($A42,'الحجوزات'!$T$6:$T$1005,0))&amp;"")</f>
        <v/>
      </c>
      <c r="D42" s="6">
        <f>IF($A42="","",INDEX('الحجوزات'!$D$6:$D$1005,MATCH($A42,'الحجوزات'!$T$6:$T$1005,0))&amp;"")</f>
        <v/>
      </c>
      <c r="E42" s="6">
        <f>IF($A42="","",INDEX('الحجوزات'!$F$6:$F$1005,MATCH($A42,'الحجوزات'!$T$6:$T$1005,0))&amp;"")</f>
        <v/>
      </c>
      <c r="F42" s="21">
        <f>IF($A42="","",INDEX('الحجوزات'!$G$6:$G$1005,MATCH($A42,'الحجوزات'!$T$6:$T$1005,0)))</f>
        <v/>
      </c>
      <c r="G42" s="18">
        <f>IF($A42="","",INDEX('الحجوزات'!$P$6:$P$1005,MATCH($A42,'الحجوزات'!$T$6:$T$1005,0)))</f>
        <v/>
      </c>
      <c r="H42" s="19">
        <f>IF($A42="","",INDEX('الحجوزات'!$R$6:$R$1005,MATCH($A42,'الحجوزات'!$T$6:$T$1005,0)))</f>
        <v/>
      </c>
      <c r="I42" s="6">
        <f>IF($A42="","",INDEX('الحجوزات'!$S$6:$S$1005,MATCH($A42,'الحجوزات'!$T$6:$T$1005,0))&amp;"")</f>
        <v/>
      </c>
    </row>
    <row r="43">
      <c r="A43" s="6">
        <f>IF(37&lt;=$B$4,37,"")</f>
        <v/>
      </c>
      <c r="B43" s="6">
        <f>IF($A43="","",INDEX('الحجوزات'!$A$6:$A$1005,MATCH($A43,'الحجوزات'!$T$6:$T$1005,0))&amp;"")</f>
        <v/>
      </c>
      <c r="C43" s="6">
        <f>IF($A43="","",INDEX('الحجوزات'!$C$6:$C$1005,MATCH($A43,'الحجوزات'!$T$6:$T$1005,0))&amp;"")</f>
        <v/>
      </c>
      <c r="D43" s="6">
        <f>IF($A43="","",INDEX('الحجوزات'!$D$6:$D$1005,MATCH($A43,'الحجوزات'!$T$6:$T$1005,0))&amp;"")</f>
        <v/>
      </c>
      <c r="E43" s="6">
        <f>IF($A43="","",INDEX('الحجوزات'!$F$6:$F$1005,MATCH($A43,'الحجوزات'!$T$6:$T$1005,0))&amp;"")</f>
        <v/>
      </c>
      <c r="F43" s="21">
        <f>IF($A43="","",INDEX('الحجوزات'!$G$6:$G$1005,MATCH($A43,'الحجوزات'!$T$6:$T$1005,0)))</f>
        <v/>
      </c>
      <c r="G43" s="18">
        <f>IF($A43="","",INDEX('الحجوزات'!$P$6:$P$1005,MATCH($A43,'الحجوزات'!$T$6:$T$1005,0)))</f>
        <v/>
      </c>
      <c r="H43" s="19">
        <f>IF($A43="","",INDEX('الحجوزات'!$R$6:$R$1005,MATCH($A43,'الحجوزات'!$T$6:$T$1005,0)))</f>
        <v/>
      </c>
      <c r="I43" s="6">
        <f>IF($A43="","",INDEX('الحجوزات'!$S$6:$S$1005,MATCH($A43,'الحجوزات'!$T$6:$T$1005,0))&amp;"")</f>
        <v/>
      </c>
    </row>
    <row r="44">
      <c r="A44" s="6">
        <f>IF(38&lt;=$B$4,38,"")</f>
        <v/>
      </c>
      <c r="B44" s="6">
        <f>IF($A44="","",INDEX('الحجوزات'!$A$6:$A$1005,MATCH($A44,'الحجوزات'!$T$6:$T$1005,0))&amp;"")</f>
        <v/>
      </c>
      <c r="C44" s="6">
        <f>IF($A44="","",INDEX('الحجوزات'!$C$6:$C$1005,MATCH($A44,'الحجوزات'!$T$6:$T$1005,0))&amp;"")</f>
        <v/>
      </c>
      <c r="D44" s="6">
        <f>IF($A44="","",INDEX('الحجوزات'!$D$6:$D$1005,MATCH($A44,'الحجوزات'!$T$6:$T$1005,0))&amp;"")</f>
        <v/>
      </c>
      <c r="E44" s="6">
        <f>IF($A44="","",INDEX('الحجوزات'!$F$6:$F$1005,MATCH($A44,'الحجوزات'!$T$6:$T$1005,0))&amp;"")</f>
        <v/>
      </c>
      <c r="F44" s="21">
        <f>IF($A44="","",INDEX('الحجوزات'!$G$6:$G$1005,MATCH($A44,'الحجوزات'!$T$6:$T$1005,0)))</f>
        <v/>
      </c>
      <c r="G44" s="18">
        <f>IF($A44="","",INDEX('الحجوزات'!$P$6:$P$1005,MATCH($A44,'الحجوزات'!$T$6:$T$1005,0)))</f>
        <v/>
      </c>
      <c r="H44" s="19">
        <f>IF($A44="","",INDEX('الحجوزات'!$R$6:$R$1005,MATCH($A44,'الحجوزات'!$T$6:$T$1005,0)))</f>
        <v/>
      </c>
      <c r="I44" s="6">
        <f>IF($A44="","",INDEX('الحجوزات'!$S$6:$S$1005,MATCH($A44,'الحجوزات'!$T$6:$T$1005,0))&amp;"")</f>
        <v/>
      </c>
    </row>
    <row r="45">
      <c r="A45" s="6">
        <f>IF(39&lt;=$B$4,39,"")</f>
        <v/>
      </c>
      <c r="B45" s="6">
        <f>IF($A45="","",INDEX('الحجوزات'!$A$6:$A$1005,MATCH($A45,'الحجوزات'!$T$6:$T$1005,0))&amp;"")</f>
        <v/>
      </c>
      <c r="C45" s="6">
        <f>IF($A45="","",INDEX('الحجوزات'!$C$6:$C$1005,MATCH($A45,'الحجوزات'!$T$6:$T$1005,0))&amp;"")</f>
        <v/>
      </c>
      <c r="D45" s="6">
        <f>IF($A45="","",INDEX('الحجوزات'!$D$6:$D$1005,MATCH($A45,'الحجوزات'!$T$6:$T$1005,0))&amp;"")</f>
        <v/>
      </c>
      <c r="E45" s="6">
        <f>IF($A45="","",INDEX('الحجوزات'!$F$6:$F$1005,MATCH($A45,'الحجوزات'!$T$6:$T$1005,0))&amp;"")</f>
        <v/>
      </c>
      <c r="F45" s="21">
        <f>IF($A45="","",INDEX('الحجوزات'!$G$6:$G$1005,MATCH($A45,'الحجوزات'!$T$6:$T$1005,0)))</f>
        <v/>
      </c>
      <c r="G45" s="18">
        <f>IF($A45="","",INDEX('الحجوزات'!$P$6:$P$1005,MATCH($A45,'الحجوزات'!$T$6:$T$1005,0)))</f>
        <v/>
      </c>
      <c r="H45" s="19">
        <f>IF($A45="","",INDEX('الحجوزات'!$R$6:$R$1005,MATCH($A45,'الحجوزات'!$T$6:$T$1005,0)))</f>
        <v/>
      </c>
      <c r="I45" s="6">
        <f>IF($A45="","",INDEX('الحجوزات'!$S$6:$S$1005,MATCH($A45,'الحجوزات'!$T$6:$T$1005,0))&amp;"")</f>
        <v/>
      </c>
    </row>
    <row r="46">
      <c r="A46" s="6">
        <f>IF(40&lt;=$B$4,40,"")</f>
        <v/>
      </c>
      <c r="B46" s="6">
        <f>IF($A46="","",INDEX('الحجوزات'!$A$6:$A$1005,MATCH($A46,'الحجوزات'!$T$6:$T$1005,0))&amp;"")</f>
        <v/>
      </c>
      <c r="C46" s="6">
        <f>IF($A46="","",INDEX('الحجوزات'!$C$6:$C$1005,MATCH($A46,'الحجوزات'!$T$6:$T$1005,0))&amp;"")</f>
        <v/>
      </c>
      <c r="D46" s="6">
        <f>IF($A46="","",INDEX('الحجوزات'!$D$6:$D$1005,MATCH($A46,'الحجوزات'!$T$6:$T$1005,0))&amp;"")</f>
        <v/>
      </c>
      <c r="E46" s="6">
        <f>IF($A46="","",INDEX('الحجوزات'!$F$6:$F$1005,MATCH($A46,'الحجوزات'!$T$6:$T$1005,0))&amp;"")</f>
        <v/>
      </c>
      <c r="F46" s="21">
        <f>IF($A46="","",INDEX('الحجوزات'!$G$6:$G$1005,MATCH($A46,'الحجوزات'!$T$6:$T$1005,0)))</f>
        <v/>
      </c>
      <c r="G46" s="18">
        <f>IF($A46="","",INDEX('الحجوزات'!$P$6:$P$1005,MATCH($A46,'الحجوزات'!$T$6:$T$1005,0)))</f>
        <v/>
      </c>
      <c r="H46" s="19">
        <f>IF($A46="","",INDEX('الحجوزات'!$R$6:$R$1005,MATCH($A46,'الحجوزات'!$T$6:$T$1005,0)))</f>
        <v/>
      </c>
      <c r="I46" s="6">
        <f>IF($A46="","",INDEX('الحجوزات'!$S$6:$S$1005,MATCH($A46,'الحجوزات'!$T$6:$T$1005,0))&amp;"")</f>
        <v/>
      </c>
    </row>
    <row r="47">
      <c r="A47" s="6">
        <f>IF(41&lt;=$B$4,41,"")</f>
        <v/>
      </c>
      <c r="B47" s="6">
        <f>IF($A47="","",INDEX('الحجوزات'!$A$6:$A$1005,MATCH($A47,'الحجوزات'!$T$6:$T$1005,0))&amp;"")</f>
        <v/>
      </c>
      <c r="C47" s="6">
        <f>IF($A47="","",INDEX('الحجوزات'!$C$6:$C$1005,MATCH($A47,'الحجوزات'!$T$6:$T$1005,0))&amp;"")</f>
        <v/>
      </c>
      <c r="D47" s="6">
        <f>IF($A47="","",INDEX('الحجوزات'!$D$6:$D$1005,MATCH($A47,'الحجوزات'!$T$6:$T$1005,0))&amp;"")</f>
        <v/>
      </c>
      <c r="E47" s="6">
        <f>IF($A47="","",INDEX('الحجوزات'!$F$6:$F$1005,MATCH($A47,'الحجوزات'!$T$6:$T$1005,0))&amp;"")</f>
        <v/>
      </c>
      <c r="F47" s="21">
        <f>IF($A47="","",INDEX('الحجوزات'!$G$6:$G$1005,MATCH($A47,'الحجوزات'!$T$6:$T$1005,0)))</f>
        <v/>
      </c>
      <c r="G47" s="18">
        <f>IF($A47="","",INDEX('الحجوزات'!$P$6:$P$1005,MATCH($A47,'الحجوزات'!$T$6:$T$1005,0)))</f>
        <v/>
      </c>
      <c r="H47" s="19">
        <f>IF($A47="","",INDEX('الحجوزات'!$R$6:$R$1005,MATCH($A47,'الحجوزات'!$T$6:$T$1005,0)))</f>
        <v/>
      </c>
      <c r="I47" s="6">
        <f>IF($A47="","",INDEX('الحجوزات'!$S$6:$S$1005,MATCH($A47,'الحجوزات'!$T$6:$T$1005,0))&amp;"")</f>
        <v/>
      </c>
    </row>
    <row r="48">
      <c r="A48" s="6">
        <f>IF(42&lt;=$B$4,42,"")</f>
        <v/>
      </c>
      <c r="B48" s="6">
        <f>IF($A48="","",INDEX('الحجوزات'!$A$6:$A$1005,MATCH($A48,'الحجوزات'!$T$6:$T$1005,0))&amp;"")</f>
        <v/>
      </c>
      <c r="C48" s="6">
        <f>IF($A48="","",INDEX('الحجوزات'!$C$6:$C$1005,MATCH($A48,'الحجوزات'!$T$6:$T$1005,0))&amp;"")</f>
        <v/>
      </c>
      <c r="D48" s="6">
        <f>IF($A48="","",INDEX('الحجوزات'!$D$6:$D$1005,MATCH($A48,'الحجوزات'!$T$6:$T$1005,0))&amp;"")</f>
        <v/>
      </c>
      <c r="E48" s="6">
        <f>IF($A48="","",INDEX('الحجوزات'!$F$6:$F$1005,MATCH($A48,'الحجوزات'!$T$6:$T$1005,0))&amp;"")</f>
        <v/>
      </c>
      <c r="F48" s="21">
        <f>IF($A48="","",INDEX('الحجوزات'!$G$6:$G$1005,MATCH($A48,'الحجوزات'!$T$6:$T$1005,0)))</f>
        <v/>
      </c>
      <c r="G48" s="18">
        <f>IF($A48="","",INDEX('الحجوزات'!$P$6:$P$1005,MATCH($A48,'الحجوزات'!$T$6:$T$1005,0)))</f>
        <v/>
      </c>
      <c r="H48" s="19">
        <f>IF($A48="","",INDEX('الحجوزات'!$R$6:$R$1005,MATCH($A48,'الحجوزات'!$T$6:$T$1005,0)))</f>
        <v/>
      </c>
      <c r="I48" s="6">
        <f>IF($A48="","",INDEX('الحجوزات'!$S$6:$S$1005,MATCH($A48,'الحجوزات'!$T$6:$T$1005,0))&amp;"")</f>
        <v/>
      </c>
    </row>
    <row r="49">
      <c r="A49" s="6">
        <f>IF(43&lt;=$B$4,43,"")</f>
        <v/>
      </c>
      <c r="B49" s="6">
        <f>IF($A49="","",INDEX('الحجوزات'!$A$6:$A$1005,MATCH($A49,'الحجوزات'!$T$6:$T$1005,0))&amp;"")</f>
        <v/>
      </c>
      <c r="C49" s="6">
        <f>IF($A49="","",INDEX('الحجوزات'!$C$6:$C$1005,MATCH($A49,'الحجوزات'!$T$6:$T$1005,0))&amp;"")</f>
        <v/>
      </c>
      <c r="D49" s="6">
        <f>IF($A49="","",INDEX('الحجوزات'!$D$6:$D$1005,MATCH($A49,'الحجوزات'!$T$6:$T$1005,0))&amp;"")</f>
        <v/>
      </c>
      <c r="E49" s="6">
        <f>IF($A49="","",INDEX('الحجوزات'!$F$6:$F$1005,MATCH($A49,'الحجوزات'!$T$6:$T$1005,0))&amp;"")</f>
        <v/>
      </c>
      <c r="F49" s="21">
        <f>IF($A49="","",INDEX('الحجوزات'!$G$6:$G$1005,MATCH($A49,'الحجوزات'!$T$6:$T$1005,0)))</f>
        <v/>
      </c>
      <c r="G49" s="18">
        <f>IF($A49="","",INDEX('الحجوزات'!$P$6:$P$1005,MATCH($A49,'الحجوزات'!$T$6:$T$1005,0)))</f>
        <v/>
      </c>
      <c r="H49" s="19">
        <f>IF($A49="","",INDEX('الحجوزات'!$R$6:$R$1005,MATCH($A49,'الحجوزات'!$T$6:$T$1005,0)))</f>
        <v/>
      </c>
      <c r="I49" s="6">
        <f>IF($A49="","",INDEX('الحجوزات'!$S$6:$S$1005,MATCH($A49,'الحجوزات'!$T$6:$T$1005,0))&amp;"")</f>
        <v/>
      </c>
    </row>
    <row r="50">
      <c r="A50" s="6">
        <f>IF(44&lt;=$B$4,44,"")</f>
        <v/>
      </c>
      <c r="B50" s="6">
        <f>IF($A50="","",INDEX('الحجوزات'!$A$6:$A$1005,MATCH($A50,'الحجوزات'!$T$6:$T$1005,0))&amp;"")</f>
        <v/>
      </c>
      <c r="C50" s="6">
        <f>IF($A50="","",INDEX('الحجوزات'!$C$6:$C$1005,MATCH($A50,'الحجوزات'!$T$6:$T$1005,0))&amp;"")</f>
        <v/>
      </c>
      <c r="D50" s="6">
        <f>IF($A50="","",INDEX('الحجوزات'!$D$6:$D$1005,MATCH($A50,'الحجوزات'!$T$6:$T$1005,0))&amp;"")</f>
        <v/>
      </c>
      <c r="E50" s="6">
        <f>IF($A50="","",INDEX('الحجوزات'!$F$6:$F$1005,MATCH($A50,'الحجوزات'!$T$6:$T$1005,0))&amp;"")</f>
        <v/>
      </c>
      <c r="F50" s="21">
        <f>IF($A50="","",INDEX('الحجوزات'!$G$6:$G$1005,MATCH($A50,'الحجوزات'!$T$6:$T$1005,0)))</f>
        <v/>
      </c>
      <c r="G50" s="18">
        <f>IF($A50="","",INDEX('الحجوزات'!$P$6:$P$1005,MATCH($A50,'الحجوزات'!$T$6:$T$1005,0)))</f>
        <v/>
      </c>
      <c r="H50" s="19">
        <f>IF($A50="","",INDEX('الحجوزات'!$R$6:$R$1005,MATCH($A50,'الحجوزات'!$T$6:$T$1005,0)))</f>
        <v/>
      </c>
      <c r="I50" s="6">
        <f>IF($A50="","",INDEX('الحجوزات'!$S$6:$S$1005,MATCH($A50,'الحجوزات'!$T$6:$T$1005,0))&amp;"")</f>
        <v/>
      </c>
    </row>
    <row r="51">
      <c r="A51" s="6">
        <f>IF(45&lt;=$B$4,45,"")</f>
        <v/>
      </c>
      <c r="B51" s="6">
        <f>IF($A51="","",INDEX('الحجوزات'!$A$6:$A$1005,MATCH($A51,'الحجوزات'!$T$6:$T$1005,0))&amp;"")</f>
        <v/>
      </c>
      <c r="C51" s="6">
        <f>IF($A51="","",INDEX('الحجوزات'!$C$6:$C$1005,MATCH($A51,'الحجوزات'!$T$6:$T$1005,0))&amp;"")</f>
        <v/>
      </c>
      <c r="D51" s="6">
        <f>IF($A51="","",INDEX('الحجوزات'!$D$6:$D$1005,MATCH($A51,'الحجوزات'!$T$6:$T$1005,0))&amp;"")</f>
        <v/>
      </c>
      <c r="E51" s="6">
        <f>IF($A51="","",INDEX('الحجوزات'!$F$6:$F$1005,MATCH($A51,'الحجوزات'!$T$6:$T$1005,0))&amp;"")</f>
        <v/>
      </c>
      <c r="F51" s="21">
        <f>IF($A51="","",INDEX('الحجوزات'!$G$6:$G$1005,MATCH($A51,'الحجوزات'!$T$6:$T$1005,0)))</f>
        <v/>
      </c>
      <c r="G51" s="18">
        <f>IF($A51="","",INDEX('الحجوزات'!$P$6:$P$1005,MATCH($A51,'الحجوزات'!$T$6:$T$1005,0)))</f>
        <v/>
      </c>
      <c r="H51" s="19">
        <f>IF($A51="","",INDEX('الحجوزات'!$R$6:$R$1005,MATCH($A51,'الحجوزات'!$T$6:$T$1005,0)))</f>
        <v/>
      </c>
      <c r="I51" s="6">
        <f>IF($A51="","",INDEX('الحجوزات'!$S$6:$S$1005,MATCH($A51,'الحجوزات'!$T$6:$T$1005,0))&amp;"")</f>
        <v/>
      </c>
    </row>
    <row r="52">
      <c r="A52" s="6">
        <f>IF(46&lt;=$B$4,46,"")</f>
        <v/>
      </c>
      <c r="B52" s="6">
        <f>IF($A52="","",INDEX('الحجوزات'!$A$6:$A$1005,MATCH($A52,'الحجوزات'!$T$6:$T$1005,0))&amp;"")</f>
        <v/>
      </c>
      <c r="C52" s="6">
        <f>IF($A52="","",INDEX('الحجوزات'!$C$6:$C$1005,MATCH($A52,'الحجوزات'!$T$6:$T$1005,0))&amp;"")</f>
        <v/>
      </c>
      <c r="D52" s="6">
        <f>IF($A52="","",INDEX('الحجوزات'!$D$6:$D$1005,MATCH($A52,'الحجوزات'!$T$6:$T$1005,0))&amp;"")</f>
        <v/>
      </c>
      <c r="E52" s="6">
        <f>IF($A52="","",INDEX('الحجوزات'!$F$6:$F$1005,MATCH($A52,'الحجوزات'!$T$6:$T$1005,0))&amp;"")</f>
        <v/>
      </c>
      <c r="F52" s="21">
        <f>IF($A52="","",INDEX('الحجوزات'!$G$6:$G$1005,MATCH($A52,'الحجوزات'!$T$6:$T$1005,0)))</f>
        <v/>
      </c>
      <c r="G52" s="18">
        <f>IF($A52="","",INDEX('الحجوزات'!$P$6:$P$1005,MATCH($A52,'الحجوزات'!$T$6:$T$1005,0)))</f>
        <v/>
      </c>
      <c r="H52" s="19">
        <f>IF($A52="","",INDEX('الحجوزات'!$R$6:$R$1005,MATCH($A52,'الحجوزات'!$T$6:$T$1005,0)))</f>
        <v/>
      </c>
      <c r="I52" s="6">
        <f>IF($A52="","",INDEX('الحجوزات'!$S$6:$S$1005,MATCH($A52,'الحجوزات'!$T$6:$T$1005,0))&amp;"")</f>
        <v/>
      </c>
    </row>
    <row r="53">
      <c r="A53" s="6">
        <f>IF(47&lt;=$B$4,47,"")</f>
        <v/>
      </c>
      <c r="B53" s="6">
        <f>IF($A53="","",INDEX('الحجوزات'!$A$6:$A$1005,MATCH($A53,'الحجوزات'!$T$6:$T$1005,0))&amp;"")</f>
        <v/>
      </c>
      <c r="C53" s="6">
        <f>IF($A53="","",INDEX('الحجوزات'!$C$6:$C$1005,MATCH($A53,'الحجوزات'!$T$6:$T$1005,0))&amp;"")</f>
        <v/>
      </c>
      <c r="D53" s="6">
        <f>IF($A53="","",INDEX('الحجوزات'!$D$6:$D$1005,MATCH($A53,'الحجوزات'!$T$6:$T$1005,0))&amp;"")</f>
        <v/>
      </c>
      <c r="E53" s="6">
        <f>IF($A53="","",INDEX('الحجوزات'!$F$6:$F$1005,MATCH($A53,'الحجوزات'!$T$6:$T$1005,0))&amp;"")</f>
        <v/>
      </c>
      <c r="F53" s="21">
        <f>IF($A53="","",INDEX('الحجوزات'!$G$6:$G$1005,MATCH($A53,'الحجوزات'!$T$6:$T$1005,0)))</f>
        <v/>
      </c>
      <c r="G53" s="18">
        <f>IF($A53="","",INDEX('الحجوزات'!$P$6:$P$1005,MATCH($A53,'الحجوزات'!$T$6:$T$1005,0)))</f>
        <v/>
      </c>
      <c r="H53" s="19">
        <f>IF($A53="","",INDEX('الحجوزات'!$R$6:$R$1005,MATCH($A53,'الحجوزات'!$T$6:$T$1005,0)))</f>
        <v/>
      </c>
      <c r="I53" s="6">
        <f>IF($A53="","",INDEX('الحجوزات'!$S$6:$S$1005,MATCH($A53,'الحجوزات'!$T$6:$T$1005,0))&amp;"")</f>
        <v/>
      </c>
    </row>
    <row r="54">
      <c r="A54" s="6">
        <f>IF(48&lt;=$B$4,48,"")</f>
        <v/>
      </c>
      <c r="B54" s="6">
        <f>IF($A54="","",INDEX('الحجوزات'!$A$6:$A$1005,MATCH($A54,'الحجوزات'!$T$6:$T$1005,0))&amp;"")</f>
        <v/>
      </c>
      <c r="C54" s="6">
        <f>IF($A54="","",INDEX('الحجوزات'!$C$6:$C$1005,MATCH($A54,'الحجوزات'!$T$6:$T$1005,0))&amp;"")</f>
        <v/>
      </c>
      <c r="D54" s="6">
        <f>IF($A54="","",INDEX('الحجوزات'!$D$6:$D$1005,MATCH($A54,'الحجوزات'!$T$6:$T$1005,0))&amp;"")</f>
        <v/>
      </c>
      <c r="E54" s="6">
        <f>IF($A54="","",INDEX('الحجوزات'!$F$6:$F$1005,MATCH($A54,'الحجوزات'!$T$6:$T$1005,0))&amp;"")</f>
        <v/>
      </c>
      <c r="F54" s="21">
        <f>IF($A54="","",INDEX('الحجوزات'!$G$6:$G$1005,MATCH($A54,'الحجوزات'!$T$6:$T$1005,0)))</f>
        <v/>
      </c>
      <c r="G54" s="18">
        <f>IF($A54="","",INDEX('الحجوزات'!$P$6:$P$1005,MATCH($A54,'الحجوزات'!$T$6:$T$1005,0)))</f>
        <v/>
      </c>
      <c r="H54" s="19">
        <f>IF($A54="","",INDEX('الحجوزات'!$R$6:$R$1005,MATCH($A54,'الحجوزات'!$T$6:$T$1005,0)))</f>
        <v/>
      </c>
      <c r="I54" s="6">
        <f>IF($A54="","",INDEX('الحجوزات'!$S$6:$S$1005,MATCH($A54,'الحجوزات'!$T$6:$T$1005,0))&amp;"")</f>
        <v/>
      </c>
    </row>
    <row r="55">
      <c r="A55" s="6">
        <f>IF(49&lt;=$B$4,49,"")</f>
        <v/>
      </c>
      <c r="B55" s="6">
        <f>IF($A55="","",INDEX('الحجوزات'!$A$6:$A$1005,MATCH($A55,'الحجوزات'!$T$6:$T$1005,0))&amp;"")</f>
        <v/>
      </c>
      <c r="C55" s="6">
        <f>IF($A55="","",INDEX('الحجوزات'!$C$6:$C$1005,MATCH($A55,'الحجوزات'!$T$6:$T$1005,0))&amp;"")</f>
        <v/>
      </c>
      <c r="D55" s="6">
        <f>IF($A55="","",INDEX('الحجوزات'!$D$6:$D$1005,MATCH($A55,'الحجوزات'!$T$6:$T$1005,0))&amp;"")</f>
        <v/>
      </c>
      <c r="E55" s="6">
        <f>IF($A55="","",INDEX('الحجوزات'!$F$6:$F$1005,MATCH($A55,'الحجوزات'!$T$6:$T$1005,0))&amp;"")</f>
        <v/>
      </c>
      <c r="F55" s="21">
        <f>IF($A55="","",INDEX('الحجوزات'!$G$6:$G$1005,MATCH($A55,'الحجوزات'!$T$6:$T$1005,0)))</f>
        <v/>
      </c>
      <c r="G55" s="18">
        <f>IF($A55="","",INDEX('الحجوزات'!$P$6:$P$1005,MATCH($A55,'الحجوزات'!$T$6:$T$1005,0)))</f>
        <v/>
      </c>
      <c r="H55" s="19">
        <f>IF($A55="","",INDEX('الحجوزات'!$R$6:$R$1005,MATCH($A55,'الحجوزات'!$T$6:$T$1005,0)))</f>
        <v/>
      </c>
      <c r="I55" s="6">
        <f>IF($A55="","",INDEX('الحجوزات'!$S$6:$S$1005,MATCH($A55,'الحجوزات'!$T$6:$T$1005,0))&amp;"")</f>
        <v/>
      </c>
    </row>
    <row r="56">
      <c r="A56" s="6">
        <f>IF(50&lt;=$B$4,50,"")</f>
        <v/>
      </c>
      <c r="B56" s="6">
        <f>IF($A56="","",INDEX('الحجوزات'!$A$6:$A$1005,MATCH($A56,'الحجوزات'!$T$6:$T$1005,0))&amp;"")</f>
        <v/>
      </c>
      <c r="C56" s="6">
        <f>IF($A56="","",INDEX('الحجوزات'!$C$6:$C$1005,MATCH($A56,'الحجوزات'!$T$6:$T$1005,0))&amp;"")</f>
        <v/>
      </c>
      <c r="D56" s="6">
        <f>IF($A56="","",INDEX('الحجوزات'!$D$6:$D$1005,MATCH($A56,'الحجوزات'!$T$6:$T$1005,0))&amp;"")</f>
        <v/>
      </c>
      <c r="E56" s="6">
        <f>IF($A56="","",INDEX('الحجوزات'!$F$6:$F$1005,MATCH($A56,'الحجوزات'!$T$6:$T$1005,0))&amp;"")</f>
        <v/>
      </c>
      <c r="F56" s="21">
        <f>IF($A56="","",INDEX('الحجوزات'!$G$6:$G$1005,MATCH($A56,'الحجوزات'!$T$6:$T$1005,0)))</f>
        <v/>
      </c>
      <c r="G56" s="18">
        <f>IF($A56="","",INDEX('الحجوزات'!$P$6:$P$1005,MATCH($A56,'الحجوزات'!$T$6:$T$1005,0)))</f>
        <v/>
      </c>
      <c r="H56" s="19">
        <f>IF($A56="","",INDEX('الحجوزات'!$R$6:$R$1005,MATCH($A56,'الحجوزات'!$T$6:$T$1005,0)))</f>
        <v/>
      </c>
      <c r="I56" s="6">
        <f>IF($A56="","",INDEX('الحجوزات'!$S$6:$S$1005,MATCH($A56,'الحجوزات'!$T$6:$T$1005,0))&amp;"")</f>
        <v/>
      </c>
    </row>
  </sheetData>
  <mergeCells count="2">
    <mergeCell ref="A1:I1"/>
    <mergeCell ref="A2:I2"/>
  </mergeCells>
  <conditionalFormatting sqref="A7:I56">
    <cfRule type="expression" priority="1" dxfId="3">
      <formula>AND($A7&lt;&gt;"",$I7="سافر وعليه متبقي")</formula>
    </cfRule>
    <cfRule type="expression" priority="2" dxfId="2">
      <formula>AND($A7&lt;&gt;"",$I7&lt;&gt;"")</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E37"/>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8" customWidth="1" min="3" max="3"/>
    <col width="18" customWidth="1" min="4" max="4"/>
    <col width="18" customWidth="1" min="5" max="5"/>
  </cols>
  <sheetData>
    <row r="1" ht="26" customHeight="1">
      <c r="A1" s="10" t="inlineStr">
        <is>
          <t>شيت حجوزات وكالة السفر · قالب مجاني من Softwiro</t>
        </is>
      </c>
    </row>
    <row r="2">
      <c r="A2" s="11" t="inlineStr">
        <is>
          <t>هل تعبت من نقل الأرقام بين الشيتات؟ هذا العمل يتم تلقائيًا في برنامج مخصص من Softwiro ← اضغط هنا</t>
        </is>
      </c>
    </row>
    <row r="4">
      <c r="A4" s="22" t="inlineStr">
        <is>
          <t>الحجوزات</t>
        </is>
      </c>
    </row>
    <row r="5">
      <c r="A5" s="12" t="inlineStr">
        <is>
          <t>كل الحجوزات المسجلة</t>
        </is>
      </c>
      <c r="B5" s="19">
        <f>COUNTIF('الحجوزات'!$A$6:$A$1005,"?*")</f>
        <v/>
      </c>
    </row>
    <row r="6">
      <c r="A6" s="12" t="inlineStr">
        <is>
          <t>حجوزات ملغية</t>
        </is>
      </c>
      <c r="B6" s="19">
        <f>COUNTIF('الحجوزات'!$K$6:$K$1005,"ملغي")</f>
        <v/>
      </c>
    </row>
    <row r="7">
      <c r="A7" s="12" t="inlineStr">
        <is>
          <t>حجوزات سارية</t>
        </is>
      </c>
      <c r="B7" s="20">
        <f>B5-B6</f>
        <v/>
      </c>
    </row>
    <row r="8">
      <c r="A8" s="12" t="inlineStr">
        <is>
          <t>منها مؤكدة</t>
        </is>
      </c>
      <c r="B8" s="19">
        <f>COUNTIF('الحجوزات'!$K$6:$K$1005,"مؤكد")</f>
        <v/>
      </c>
    </row>
    <row r="9">
      <c r="A9" s="12" t="inlineStr">
        <is>
          <t>منها معلقة</t>
        </is>
      </c>
      <c r="B9" s="19">
        <f>COUNTIF('الحجوزات'!$K$6:$K$1005,"معلق")</f>
        <v/>
      </c>
    </row>
    <row r="10">
      <c r="A10" s="12" t="inlineStr">
        <is>
          <t>عدد المسافرين في الحجوزات السارية</t>
        </is>
      </c>
      <c r="B10" s="19">
        <f>SUMIFS('الحجوزات'!$H$6:$H$1005,'الحجوزات'!$K$6:$K$1005,"&lt;&gt;ملغي")</f>
        <v/>
      </c>
    </row>
    <row r="12">
      <c r="A12" s="22" t="inlineStr">
        <is>
          <t>المبيعات والعمولة</t>
        </is>
      </c>
    </row>
    <row r="13">
      <c r="A13" s="12" t="inlineStr">
        <is>
          <t>إجمالي المبيعات</t>
        </is>
      </c>
      <c r="B13" s="18">
        <f>SUM('الحجوزات'!$L$6:$L$1005)</f>
        <v/>
      </c>
    </row>
    <row r="14">
      <c r="A14" s="12" t="inlineStr">
        <is>
          <t>إجمالي التكلفة</t>
        </is>
      </c>
      <c r="B14" s="18">
        <f>SUM('الحجوزات'!$M$6:$M$1005)</f>
        <v/>
      </c>
    </row>
    <row r="15">
      <c r="A15" s="12" t="inlineStr">
        <is>
          <t>إجمالي العمولة</t>
        </is>
      </c>
      <c r="B15" s="23">
        <f>SUM('الحجوزات'!$N$6:$N$1005)</f>
        <v/>
      </c>
    </row>
    <row r="16">
      <c r="A16" s="12" t="inlineStr">
        <is>
          <t>نسبة العمولة من المبيعات</t>
        </is>
      </c>
      <c r="B16" s="24">
        <f>IF(B13=0,"",B15/B13)</f>
        <v/>
      </c>
    </row>
    <row r="18">
      <c r="A18" s="22" t="inlineStr">
        <is>
          <t>التحصيل</t>
        </is>
      </c>
    </row>
    <row r="19">
      <c r="A19" s="12" t="inlineStr">
        <is>
          <t>المحصّل على الحجوزات السارية</t>
        </is>
      </c>
      <c r="B19" s="18">
        <f>SUMIFS('الحجوزات'!$O$6:$O$1005,'الحجوزات'!$K$6:$K$1005,"&lt;&gt;ملغي",'الحجوزات'!$A$6:$A$1005,"?*")</f>
        <v/>
      </c>
    </row>
    <row r="20">
      <c r="A20" s="12" t="inlineStr">
        <is>
          <t>المتبقي على العملاء</t>
        </is>
      </c>
      <c r="B20" s="23">
        <f>SUMIF('الحجوزات'!$P$6:$P$1005,"&gt;0")</f>
        <v/>
      </c>
    </row>
    <row r="21">
      <c r="A21" s="12" t="inlineStr">
        <is>
          <t>مدفوع زيادة (للرد أو الخصم)</t>
        </is>
      </c>
      <c r="B21" s="18">
        <f>-SUMIF('الحجوزات'!$P$6:$P$1005,"&lt;0")</f>
        <v/>
      </c>
    </row>
    <row r="22">
      <c r="A22" s="12" t="inlineStr">
        <is>
          <t>مدفوع على حجوزات ملغية</t>
        </is>
      </c>
      <c r="B22" s="18">
        <f>SUMIFS('الحجوزات'!$O$6:$O$1005,'الحجوزات'!$K$6:$K$1005,"ملغي")</f>
        <v/>
      </c>
    </row>
    <row r="23">
      <c r="A23" s="12" t="inlineStr">
        <is>
          <t>المحصّل خلال آخر 30 يومًا</t>
        </is>
      </c>
      <c r="B23" s="18">
        <f>SUMIFS('الدفعات'!$C$6:$C$2005,'الدفعات'!$A$6:$A$2005,"&gt;"&amp;('الإعدادات'!$B$4-30),'الدفعات'!$A$6:$A$2005,"&lt;="&amp;'الإعدادات'!$B$4)</f>
        <v/>
      </c>
    </row>
    <row r="25">
      <c r="A25" s="22" t="inlineStr">
        <is>
          <t>تنبيهات</t>
        </is>
      </c>
    </row>
    <row r="26">
      <c r="A26" s="12" t="inlineStr">
        <is>
          <t>حجوزات عليها متبقي</t>
        </is>
      </c>
      <c r="B26" s="19">
        <f>COUNTIF('الحجوزات'!$P$6:$P$1005,"&gt;0")</f>
        <v/>
      </c>
    </row>
    <row r="27">
      <c r="A27" s="12" t="inlineStr">
        <is>
          <t>سفر قريب ومتبقي</t>
        </is>
      </c>
      <c r="B27" s="19">
        <f>COUNTIF('الحجوزات'!$S$6:$S$1005,"سفر قريب ومتبقي")</f>
        <v/>
      </c>
    </row>
    <row r="28">
      <c r="A28" s="12" t="inlineStr">
        <is>
          <t>سافر وعليه متبقي</t>
        </is>
      </c>
      <c r="B28" s="19">
        <f>COUNTIF('الحجوزات'!$S$6:$S$1005,"سافر وعليه متبقي")</f>
        <v/>
      </c>
    </row>
    <row r="29">
      <c r="A29" s="12" t="inlineStr">
        <is>
          <t>دفعات برقم حجز غير موجود</t>
        </is>
      </c>
      <c r="B29" s="19">
        <f>COUNTIF('الدفعات'!$G$6:$G$2005,"رقم غير موجود")</f>
        <v/>
      </c>
    </row>
    <row r="31">
      <c r="A31" s="22" t="inlineStr">
        <is>
          <t>حسب نوع الحجز (الحجوزات السارية)</t>
        </is>
      </c>
    </row>
    <row r="32" ht="32" customHeight="1">
      <c r="A32" s="15" t="inlineStr">
        <is>
          <t>نوع الحجز</t>
        </is>
      </c>
      <c r="B32" s="15" t="inlineStr">
        <is>
          <t>عدد الحجوزات</t>
        </is>
      </c>
      <c r="C32" s="15" t="inlineStr">
        <is>
          <t>المبيعات</t>
        </is>
      </c>
      <c r="D32" s="15" t="inlineStr">
        <is>
          <t>العمولة</t>
        </is>
      </c>
      <c r="E32" s="15" t="inlineStr">
        <is>
          <t>المتبقي</t>
        </is>
      </c>
    </row>
    <row r="33">
      <c r="A33" s="12">
        <f>IF('الإعدادات'!A8="","",'الإعدادات'!A8)</f>
        <v/>
      </c>
      <c r="B33" s="19">
        <f>IF(A33="","",COUNTIFS('الحجوزات'!$E$6:$E$1005,A33,'الحجوزات'!$K$6:$K$1005,"&lt;&gt;ملغي"))</f>
        <v/>
      </c>
      <c r="C33" s="18">
        <f>IF(A33="","",SUMIFS('الحجوزات'!$L$6:$L$1005,'الحجوزات'!$E$6:$E$1005,A33,'الحجوزات'!$K$6:$K$1005,"&lt;&gt;ملغي"))</f>
        <v/>
      </c>
      <c r="D33" s="18">
        <f>IF(A33="","",SUMIFS('الحجوزات'!$N$6:$N$1005,'الحجوزات'!$E$6:$E$1005,A33,'الحجوزات'!$K$6:$K$1005,"&lt;&gt;ملغي"))</f>
        <v/>
      </c>
      <c r="E33" s="18">
        <f>IF(A33="","",SUMIFS('الحجوزات'!$P$6:$P$1005,'الحجوزات'!$E$6:$E$1005,A33,'الحجوزات'!$K$6:$K$1005,"&lt;&gt;ملغي"))</f>
        <v/>
      </c>
    </row>
    <row r="34">
      <c r="A34" s="12">
        <f>IF('الإعدادات'!A9="","",'الإعدادات'!A9)</f>
        <v/>
      </c>
      <c r="B34" s="19">
        <f>IF(A34="","",COUNTIFS('الحجوزات'!$E$6:$E$1005,A34,'الحجوزات'!$K$6:$K$1005,"&lt;&gt;ملغي"))</f>
        <v/>
      </c>
      <c r="C34" s="18">
        <f>IF(A34="","",SUMIFS('الحجوزات'!$L$6:$L$1005,'الحجوزات'!$E$6:$E$1005,A34,'الحجوزات'!$K$6:$K$1005,"&lt;&gt;ملغي"))</f>
        <v/>
      </c>
      <c r="D34" s="18">
        <f>IF(A34="","",SUMIFS('الحجوزات'!$N$6:$N$1005,'الحجوزات'!$E$6:$E$1005,A34,'الحجوزات'!$K$6:$K$1005,"&lt;&gt;ملغي"))</f>
        <v/>
      </c>
      <c r="E34" s="18">
        <f>IF(A34="","",SUMIFS('الحجوزات'!$P$6:$P$1005,'الحجوزات'!$E$6:$E$1005,A34,'الحجوزات'!$K$6:$K$1005,"&lt;&gt;ملغي"))</f>
        <v/>
      </c>
    </row>
    <row r="35">
      <c r="A35" s="12">
        <f>IF('الإعدادات'!A10="","",'الإعدادات'!A10)</f>
        <v/>
      </c>
      <c r="B35" s="19">
        <f>IF(A35="","",COUNTIFS('الحجوزات'!$E$6:$E$1005,A35,'الحجوزات'!$K$6:$K$1005,"&lt;&gt;ملغي"))</f>
        <v/>
      </c>
      <c r="C35" s="18">
        <f>IF(A35="","",SUMIFS('الحجوزات'!$L$6:$L$1005,'الحجوزات'!$E$6:$E$1005,A35,'الحجوزات'!$K$6:$K$1005,"&lt;&gt;ملغي"))</f>
        <v/>
      </c>
      <c r="D35" s="18">
        <f>IF(A35="","",SUMIFS('الحجوزات'!$N$6:$N$1005,'الحجوزات'!$E$6:$E$1005,A35,'الحجوزات'!$K$6:$K$1005,"&lt;&gt;ملغي"))</f>
        <v/>
      </c>
      <c r="E35" s="18">
        <f>IF(A35="","",SUMIFS('الحجوزات'!$P$6:$P$1005,'الحجوزات'!$E$6:$E$1005,A35,'الحجوزات'!$K$6:$K$1005,"&lt;&gt;ملغي"))</f>
        <v/>
      </c>
    </row>
    <row r="36">
      <c r="A36" s="12">
        <f>IF('الإعدادات'!A11="","",'الإعدادات'!A11)</f>
        <v/>
      </c>
      <c r="B36" s="19">
        <f>IF(A36="","",COUNTIFS('الحجوزات'!$E$6:$E$1005,A36,'الحجوزات'!$K$6:$K$1005,"&lt;&gt;ملغي"))</f>
        <v/>
      </c>
      <c r="C36" s="18">
        <f>IF(A36="","",SUMIFS('الحجوزات'!$L$6:$L$1005,'الحجوزات'!$E$6:$E$1005,A36,'الحجوزات'!$K$6:$K$1005,"&lt;&gt;ملغي"))</f>
        <v/>
      </c>
      <c r="D36" s="18">
        <f>IF(A36="","",SUMIFS('الحجوزات'!$N$6:$N$1005,'الحجوزات'!$E$6:$E$1005,A36,'الحجوزات'!$K$6:$K$1005,"&lt;&gt;ملغي"))</f>
        <v/>
      </c>
      <c r="E36" s="18">
        <f>IF(A36="","",SUMIFS('الحجوزات'!$P$6:$P$1005,'الحجوزات'!$E$6:$E$1005,A36,'الحجوزات'!$K$6:$K$1005,"&lt;&gt;ملغي"))</f>
        <v/>
      </c>
    </row>
    <row r="37">
      <c r="A37" s="12">
        <f>IF('الإعدادات'!A12="","",'الإعدادات'!A12)</f>
        <v/>
      </c>
      <c r="B37" s="19">
        <f>IF(A37="","",COUNTIFS('الحجوزات'!$E$6:$E$1005,A37,'الحجوزات'!$K$6:$K$1005,"&lt;&gt;ملغي"))</f>
        <v/>
      </c>
      <c r="C37" s="18">
        <f>IF(A37="","",SUMIFS('الحجوزات'!$L$6:$L$1005,'الحجوزات'!$E$6:$E$1005,A37,'الحجوزات'!$K$6:$K$1005,"&lt;&gt;ملغي"))</f>
        <v/>
      </c>
      <c r="D37" s="18">
        <f>IF(A37="","",SUMIFS('الحجوزات'!$N$6:$N$1005,'الحجوزات'!$E$6:$E$1005,A37,'الحجوزات'!$K$6:$K$1005,"&lt;&gt;ملغي"))</f>
        <v/>
      </c>
      <c r="E37" s="18">
        <f>IF(A37="","",SUMIFS('الحجوزات'!$P$6:$P$1005,'الحجوزات'!$E$6:$E$1005,A37,'الحجوزات'!$K$6:$K$1005,"&lt;&gt;ملغي"))</f>
        <v/>
      </c>
    </row>
  </sheetData>
  <mergeCells count="2">
    <mergeCell ref="A2:E2"/>
    <mergeCell ref="A1:E1"/>
  </mergeCells>
  <conditionalFormatting sqref="B20">
    <cfRule type="expression" priority="1" dxfId="3">
      <formula>B20&gt;0</formula>
    </cfRule>
  </conditionalFormatting>
  <conditionalFormatting sqref="B26:B29">
    <cfRule type="expression" priority="2" dxfId="2">
      <formula>B26&gt;0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حجوزات وكالة السفر</dc:title>
  <dc:description>يتابع حجوزات الرحلات والعمرة والطيران والفنادق: سعر الحجز وتكلفته وعمولة الوكالة، ودفعات كل عميل والمتبقي عليه، وتنبيه بالسفر القريب الذي عليه متبقي، وقائمة بمن تحتاج إلى متابعته.</dc:description>
  <dcterms:created xsi:type="dcterms:W3CDTF">2026-11-05T01:30:11Z</dcterms:created>
  <dcterms:modified xsi:type="dcterms:W3CDTF">2026-11-05T01:30:13Z</dcterms:modified>
  <cp:keywords>Softwiro, Excel, شيت حجوزات وكالة السفر</cp:keywords>
</cp:coreProperties>
</file>