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درجات" sheetId="3" state="visible" r:id="rId3"/>
    <sheet name="المعرّضون" sheetId="4" state="visible" r:id="rId4"/>
    <sheet name="الإحصائيات" sheetId="5" state="visible" r:id="rId5"/>
    <sheet name="لماذا ما زلت على إكسل؟" sheetId="6" state="visible" r:id="rId6"/>
  </sheets>
  <definedNames>
    <definedName name="_xlnm._FilterDatabase" localSheetId="2" hidden="1">'الدرجات'!$A$5:$O$205</definedName>
  </definedNames>
  <calcPr calcId="124519" fullCalcOnLoad="1"/>
</workbook>
</file>

<file path=xl/styles.xml><?xml version="1.0" encoding="utf-8"?>
<styleSheet xmlns="http://schemas.openxmlformats.org/spreadsheetml/2006/main">
  <numFmts count="2">
    <numFmt numFmtId="164" formatCode="0.##"/>
    <numFmt numFmtId="165" formatCode="0.0%"/>
  </numFmts>
  <fonts count="14">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color rgb="000F172A"/>
      <sz val="9"/>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30">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164" fontId="4" fillId="0"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0" fontId="11" fillId="2" borderId="1" applyAlignment="1" pivotButton="0" quotePrefix="0" xfId="0">
      <alignment horizontal="right" vertical="center" wrapText="1" readingOrder="2"/>
    </xf>
    <xf numFmtId="9" fontId="4" fillId="0" borderId="1" applyAlignment="1" pivotButton="0" quotePrefix="0" xfId="0">
      <alignment horizontal="right" vertical="center" wrapText="1" readingOrder="2"/>
    </xf>
    <xf numFmtId="0" fontId="9" fillId="0" borderId="0"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2" fontId="4" fillId="2"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1" fontId="4" fillId="2" borderId="1" applyAlignment="1" pivotButton="0" quotePrefix="0" xfId="0">
      <alignment horizontal="right" vertical="center" wrapText="1" readingOrder="2"/>
    </xf>
    <xf numFmtId="0" fontId="12" fillId="0" borderId="0" applyAlignment="1" pivotButton="0" quotePrefix="0" xfId="0">
      <alignment horizontal="right" vertical="center" wrapText="1" readingOrder="2"/>
    </xf>
    <xf numFmtId="165"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3"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2">
    <dxf>
      <font>
        <color rgb="00991B1B"/>
      </font>
      <fill>
        <patternFill patternType="solid">
          <fgColor rgb="00FEE2E2"/>
        </patternFill>
      </fill>
    </dxf>
    <dxf>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teacher-weighted-gradebook?utm_source=excel&amp;utm_medium=template&amp;utm_campaign=teacher-weighted-gradebook"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teacher-weighted-gradebook"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teacher-weighted-gradebook"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teacher-weighted-gradebook"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teacher-weighted-gradebook"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teacher-weighted-gradebook" TargetMode="External" Id="rId1" /><Relationship Type="http://schemas.openxmlformats.org/officeDocument/2006/relationships/hyperlink" Target="https://softwiro.com/ar/contact?utm_source=excel&amp;utm_medium=template&amp;utm_campaign=teacher-weighted-gradebook"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دفتر درجات المدرس بالأوزان</t>
        </is>
      </c>
    </row>
    <row r="3" ht="36" customHeight="1">
      <c r="B3" s="2" t="inlineStr">
        <is>
          <t>دفتر درجات لفصل واحد تحدد فيه أنت فئات التقييم (واجبات واختبارات قصيرة ومشاريع ونهائي) ووزن كل فئة، فيحسب المجموع المرجّح والنسبة والتقدير والترتيب، ويعرض إحصائيات الفصل وقائمة الطلاب المعرّضين للرسوب.</t>
        </is>
      </c>
    </row>
    <row r="5">
      <c r="B5" s="3" t="inlineStr">
        <is>
          <t>طريقة الاستخدام</t>
        </is>
      </c>
    </row>
    <row r="6" ht="30" customHeight="1">
      <c r="B6" s="4" t="inlineStr">
        <is>
          <t>1. في شيت «الإعدادات» اكتب المادة والفصل، ثم أسماء فئات التقييم الأربع ووزن كل فئة والدرجة العظمى لها.</t>
        </is>
      </c>
    </row>
    <row r="7" ht="30" customHeight="1">
      <c r="B7" s="4" t="inlineStr">
        <is>
          <t>2. اكتب نسبة النجاح وهامش التنبيه، وعدّل حدود التقدير إن اختلفت عن مدرستك (الحدود المكتوبة أمثلة).</t>
        </is>
      </c>
    </row>
    <row r="8" ht="30" customHeight="1">
      <c r="B8" s="4" t="inlineStr">
        <is>
          <t>3. في شيت «الدرجات» اكتب رقم كل طالب واسمه ودرجته في كل فئة. اترك الخانة فارغة إن لم تُرصد درجتها بعد.</t>
        </is>
      </c>
    </row>
    <row r="9" ht="30" customHeight="1">
      <c r="B9" s="4" t="inlineStr">
        <is>
          <t>4. يحسب الشيت لكل طالب المجموع المرجّح والنسبة والتقدير والحالة والترتيب، وتنبّهك خانة «ملاحظة» إلى الدرجة الناقصة أو الخارجة عن الحد.</t>
        </is>
      </c>
    </row>
    <row r="10" ht="30" customHeight="1">
      <c r="B10" s="4" t="inlineStr">
        <is>
          <t>5. افتح شيت «المعرّضون» لتجد الطلاب الذين نسبتهم دون النجاح أو قريبة منه، مرتبين من الأقل.</t>
        </is>
      </c>
    </row>
    <row r="11" ht="30" customHeight="1">
      <c r="B11" s="4" t="inlineStr">
        <is>
          <t>6. راجع شيت «الإحصائيات» لمتوسط الفصل وأعلى نسبة وأدناها ومتوسط كل فئة وتوزيع التقديرات.</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مجموع الأوزان الموصى به 100، لكن الشيت يحسب النسبة دائمًا من مجموع أوزان الفئات التي رُصدت درجاتها، فلا يختل الحساب إن اختلف المجموع.</t>
        </is>
      </c>
    </row>
    <row r="20" ht="30" customHeight="1">
      <c r="B20" s="4" t="inlineStr">
        <is>
          <t>• المجموع المرجّح = لكل فئة (الدرجة ÷ العظمى × وزن الفئة)، ثم تُجمع الفئات. النسبة = المجموع المرجّح ÷ مجموع أوزان الفئات المرصودة.</t>
        </is>
      </c>
    </row>
    <row r="21" ht="30" customHeight="1">
      <c r="B21" s="4" t="inlineStr">
        <is>
          <t>• الطالب الذي لم تُرصد له كل الفئات تُحسب نسبته من الفئات المرصودة فقط، وتظهر ملاحظة «درجات ناقصة». ولا تظهر له نسبة إن لم تُرصد له أي فئة.</t>
        </is>
      </c>
    </row>
    <row r="22" ht="30" customHeight="1">
      <c r="B22" s="4" t="inlineStr">
        <is>
          <t>• حالة الطالب: «معرّض للرسوب» إن كانت نسبته أقل من نسبة النجاح، و«على الحافة» إن كانت أقل من نسبة النجاح مضافًا إليها هامش التنبيه، وغير ذلك «آمن».</t>
        </is>
      </c>
    </row>
    <row r="23" ht="30" customHeight="1">
      <c r="B23" s="4" t="inlineStr">
        <is>
          <t>• حدود التقدير وأسماؤها في الإعدادات مثال فقط، وليست قاعدة رسمية. اكتب حدود مدرستك، ورتّبها من الأقل إلى الأعلى.</t>
        </is>
      </c>
    </row>
    <row r="24" ht="30" customHeight="1">
      <c r="B24" s="4" t="inlineStr">
        <is>
          <t>• يتسع الشيت لـ 200 طالب، وتعرض قائمة «المعرّضون» أول 40 طالبًا. الأسماء والدرجات في المثال وهمية للتوضيح.</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23"/>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22" customWidth="1" min="2" max="2"/>
    <col width="18" customWidth="1" min="3" max="3"/>
  </cols>
  <sheetData>
    <row r="1" ht="26" customHeight="1">
      <c r="A1" s="10" t="inlineStr">
        <is>
          <t>دفتر درجات المدرس بالأوزان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المادة</t>
        </is>
      </c>
      <c r="B4" s="5" t="inlineStr">
        <is>
          <t>الرياضيات</t>
        </is>
      </c>
    </row>
    <row r="5">
      <c r="A5" s="12" t="inlineStr">
        <is>
          <t>الفصل</t>
        </is>
      </c>
      <c r="B5" s="5" t="inlineStr">
        <is>
          <t>الصف الثاني الإعدادي - فصل 3</t>
        </is>
      </c>
    </row>
    <row r="7" ht="32" customHeight="1">
      <c r="A7" s="13" t="inlineStr">
        <is>
          <t>فئة التقييم</t>
        </is>
      </c>
      <c r="B7" s="13" t="inlineStr">
        <is>
          <t>الوزن (من 100)</t>
        </is>
      </c>
      <c r="C7" s="13" t="inlineStr">
        <is>
          <t>الدرجة العظمى للفئة</t>
        </is>
      </c>
    </row>
    <row r="8">
      <c r="A8" s="5" t="inlineStr">
        <is>
          <t>الواجبات</t>
        </is>
      </c>
      <c r="B8" s="14" t="n">
        <v>20</v>
      </c>
      <c r="C8" s="14" t="n">
        <v>20</v>
      </c>
    </row>
    <row r="9">
      <c r="A9" s="5" t="inlineStr">
        <is>
          <t>الاختبارات القصيرة</t>
        </is>
      </c>
      <c r="B9" s="14" t="n">
        <v>20</v>
      </c>
      <c r="C9" s="14" t="n">
        <v>30</v>
      </c>
    </row>
    <row r="10">
      <c r="A10" s="5" t="inlineStr">
        <is>
          <t>المشاريع</t>
        </is>
      </c>
      <c r="B10" s="14" t="n">
        <v>20</v>
      </c>
      <c r="C10" s="14" t="n">
        <v>20</v>
      </c>
    </row>
    <row r="11">
      <c r="A11" s="5" t="inlineStr">
        <is>
          <t>الامتحان النهائي</t>
        </is>
      </c>
      <c r="B11" s="14" t="n">
        <v>40</v>
      </c>
      <c r="C11" s="14" t="n">
        <v>60</v>
      </c>
    </row>
    <row r="12">
      <c r="A12" s="12" t="inlineStr">
        <is>
          <t>مجموع الأوزان</t>
        </is>
      </c>
      <c r="B12" s="15">
        <f>SUM(B8:B11)</f>
        <v/>
      </c>
      <c r="C12" s="16">
        <f>IF(B12=100,"","المجموع ليس 100: تُحسب النسبة من مجموع الأوزان المرصودة")</f>
        <v/>
      </c>
    </row>
    <row r="14">
      <c r="A14" s="12" t="inlineStr">
        <is>
          <t>نسبة النجاح (الحد الأدنى)</t>
        </is>
      </c>
      <c r="B14" s="17" t="n">
        <v>0.5</v>
      </c>
    </row>
    <row r="15">
      <c r="A15" s="12" t="inlineStr">
        <is>
          <t>هامش التنبيه «على الحافة»</t>
        </is>
      </c>
      <c r="B15" s="17" t="n">
        <v>0.05</v>
      </c>
    </row>
    <row r="17">
      <c r="A17" s="18" t="inlineStr">
        <is>
          <t>حدود التقدير (أمثلة، عدّلها حسب مدرستك ورتّبها من الأقل إلى الأعلى)</t>
        </is>
      </c>
    </row>
    <row r="18" ht="32" customHeight="1">
      <c r="A18" s="13" t="inlineStr">
        <is>
          <t>الحد الأدنى للنسبة</t>
        </is>
      </c>
      <c r="B18" s="13" t="inlineStr">
        <is>
          <t>التقدير</t>
        </is>
      </c>
    </row>
    <row r="19">
      <c r="A19" s="17" t="n">
        <v>0</v>
      </c>
      <c r="B19" s="5" t="inlineStr">
        <is>
          <t>راسب</t>
        </is>
      </c>
    </row>
    <row r="20">
      <c r="A20" s="17" t="n">
        <v>0.5</v>
      </c>
      <c r="B20" s="5" t="inlineStr">
        <is>
          <t>مقبول</t>
        </is>
      </c>
    </row>
    <row r="21">
      <c r="A21" s="17" t="n">
        <v>0.65</v>
      </c>
      <c r="B21" s="5" t="inlineStr">
        <is>
          <t>جيد</t>
        </is>
      </c>
    </row>
    <row r="22">
      <c r="A22" s="17" t="n">
        <v>0.75</v>
      </c>
      <c r="B22" s="5" t="inlineStr">
        <is>
          <t>جيد جدًا</t>
        </is>
      </c>
    </row>
    <row r="23">
      <c r="A23" s="17" t="n">
        <v>0.85</v>
      </c>
      <c r="B23" s="5" t="inlineStr">
        <is>
          <t>ممتاز</t>
        </is>
      </c>
    </row>
  </sheetData>
  <mergeCells count="2">
    <mergeCell ref="A1:C1"/>
    <mergeCell ref="A2:C2"/>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O2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8" customWidth="1" min="1" max="1"/>
    <col width="22" customWidth="1" min="2" max="2"/>
    <col width="12" customWidth="1" min="3" max="3"/>
    <col width="12" customWidth="1" min="4" max="4"/>
    <col width="12" customWidth="1" min="5" max="5"/>
    <col width="12" customWidth="1" min="6" max="6"/>
    <col width="11" customWidth="1" min="7" max="7"/>
    <col width="13" customWidth="1" min="8" max="8"/>
    <col width="12" customWidth="1" min="9" max="9"/>
    <col width="11" customWidth="1" min="10" max="10"/>
    <col width="12" customWidth="1" min="11" max="11"/>
    <col width="14" customWidth="1" min="12" max="12"/>
    <col width="18" customWidth="1" min="13" max="13"/>
    <col width="9" customWidth="1" min="14" max="14"/>
    <col width="11" customWidth="1" min="15" max="15"/>
  </cols>
  <sheetData>
    <row r="1" ht="26" customHeight="1">
      <c r="A1" s="10" t="inlineStr">
        <is>
          <t>دفتر درجات المدرس بالأوزان · قالب مجاني من Softwiro</t>
        </is>
      </c>
    </row>
    <row r="2">
      <c r="A2" s="11" t="inlineStr">
        <is>
          <t>هل تعبت من نقل الأرقام بين الشيتات؟ هذا العمل يتم تلقائيًا في برنامج مخصص من Softwiro ← اضغط هنا</t>
        </is>
      </c>
    </row>
    <row r="3">
      <c r="C3" s="12">
        <f>'الإعدادات'!A8</f>
        <v/>
      </c>
      <c r="D3" s="12">
        <f>'الإعدادات'!A9</f>
        <v/>
      </c>
      <c r="E3" s="12">
        <f>'الإعدادات'!A10</f>
        <v/>
      </c>
      <c r="F3" s="12">
        <f>'الإعدادات'!A11</f>
        <v/>
      </c>
    </row>
    <row r="4">
      <c r="C4" s="16">
        <f>"الوزن "&amp;'الإعدادات'!B8&amp;" · من "&amp;'الإعدادات'!C8</f>
        <v/>
      </c>
      <c r="D4" s="16">
        <f>"الوزن "&amp;'الإعدادات'!B9&amp;" · من "&amp;'الإعدادات'!C9</f>
        <v/>
      </c>
      <c r="E4" s="16">
        <f>"الوزن "&amp;'الإعدادات'!B10&amp;" · من "&amp;'الإعدادات'!C10</f>
        <v/>
      </c>
      <c r="F4" s="16">
        <f>"الوزن "&amp;'الإعدادات'!B11&amp;" · من "&amp;'الإعدادات'!C11</f>
        <v/>
      </c>
    </row>
    <row r="5" ht="32" customHeight="1">
      <c r="A5" s="13" t="inlineStr">
        <is>
          <t>رقم الطالب</t>
        </is>
      </c>
      <c r="B5" s="13" t="inlineStr">
        <is>
          <t>اسم الطالب</t>
        </is>
      </c>
      <c r="C5" s="13" t="inlineStr">
        <is>
          <t>درجة الفئة 1</t>
        </is>
      </c>
      <c r="D5" s="13" t="inlineStr">
        <is>
          <t>درجة الفئة 2</t>
        </is>
      </c>
      <c r="E5" s="13" t="inlineStr">
        <is>
          <t>درجة الفئة 3</t>
        </is>
      </c>
      <c r="F5" s="13" t="inlineStr">
        <is>
          <t>درجة الفئة 4</t>
        </is>
      </c>
      <c r="G5" s="13" t="inlineStr">
        <is>
          <t>الفئات المرصودة</t>
        </is>
      </c>
      <c r="H5" s="13" t="inlineStr">
        <is>
          <t>المجموع المرجّح</t>
        </is>
      </c>
      <c r="I5" s="13" t="inlineStr">
        <is>
          <t>الوزن المرصود</t>
        </is>
      </c>
      <c r="J5" s="13" t="inlineStr">
        <is>
          <t>النسبة</t>
        </is>
      </c>
      <c r="K5" s="13" t="inlineStr">
        <is>
          <t>التقدير</t>
        </is>
      </c>
      <c r="L5" s="13" t="inlineStr">
        <is>
          <t>الحالة</t>
        </is>
      </c>
      <c r="M5" s="13" t="inlineStr">
        <is>
          <t>ملاحظة</t>
        </is>
      </c>
      <c r="N5" s="13" t="inlineStr">
        <is>
          <t>الترتيب</t>
        </is>
      </c>
      <c r="O5" s="13" t="inlineStr">
        <is>
          <t>ترتيب الخطر</t>
        </is>
      </c>
    </row>
    <row r="6">
      <c r="A6" s="19" t="n">
        <v>1</v>
      </c>
      <c r="B6" s="5" t="inlineStr">
        <is>
          <t>أحمد سمير</t>
        </is>
      </c>
      <c r="C6" s="14" t="n">
        <v>18</v>
      </c>
      <c r="D6" s="14" t="n">
        <v>27</v>
      </c>
      <c r="E6" s="14" t="n">
        <v>17</v>
      </c>
      <c r="F6" s="14" t="n">
        <v>52</v>
      </c>
      <c r="G6" s="20">
        <f>IF(B6&amp;""="","",COUNT(C6:F6))</f>
        <v/>
      </c>
      <c r="H6" s="21">
        <f>IF(B6&amp;""="","",ROUND(IF(AND(ISNUMBER(C6),N('الإعدادات'!$C$8)&gt;0),C6/'الإعدادات'!$C$8*N('الإعدادات'!$B$8),0)+IF(AND(ISNUMBER(D6),N('الإعدادات'!$C$9)&gt;0),D6/'الإعدادات'!$C$9*N('الإعدادات'!$B$9),0)+IF(AND(ISNUMBER(E6),N('الإعدادات'!$C$10)&gt;0),E6/'الإعدادات'!$C$10*N('الإعدادات'!$B$10),0)+IF(AND(ISNUMBER(F6),N('الإعدادات'!$C$11)&gt;0),F6/'الإعدادات'!$C$11*N('الإعدادات'!$B$11),0),2))</f>
        <v/>
      </c>
      <c r="I6" s="15">
        <f>IF(B6&amp;""="","",IF(AND(ISNUMBER(C6),N('الإعدادات'!$C$8)&gt;0),N('الإعدادات'!$B$8),0)+IF(AND(ISNUMBER(D6),N('الإعدادات'!$C$9)&gt;0),N('الإعدادات'!$B$9),0)+IF(AND(ISNUMBER(E6),N('الإعدادات'!$C$10)&gt;0),N('الإعدادات'!$B$10),0)+IF(AND(ISNUMBER(F6),N('الإعدادات'!$C$11)&gt;0),N('الإعدادات'!$B$11),0))</f>
        <v/>
      </c>
      <c r="J6" s="22">
        <f>IF(B6&amp;""="","",IF(N(I6)=0,"",H6/I6))</f>
        <v/>
      </c>
      <c r="K6" s="6">
        <f>IF(J6="","",INDEX('الإعدادات'!$B$19:$B$23,MATCH(J6,'الإعدادات'!$A$19:$A$23,1)))</f>
        <v/>
      </c>
      <c r="L6" s="6">
        <f>IF(J6="","",IF(J6&lt;'الإعدادات'!$B$14,"معرّض للرسوب",IF(J6&lt;'الإعدادات'!$B$14+'الإعدادات'!$B$15,"على الحافة","آمن")))</f>
        <v/>
      </c>
      <c r="M6" s="6">
        <f>IF(B6&amp;""="","",IF(OR(AND(ISNUMBER(C6),OR(C6&gt;N('الإعدادات'!$C$8),C6&lt;0)),AND(ISNUMBER(D6),OR(D6&gt;N('الإعدادات'!$C$9),D6&lt;0)),AND(ISNUMBER(E6),OR(E6&gt;N('الإعدادات'!$C$10),E6&lt;0)),AND(ISNUMBER(F6),OR(F6&gt;N('الإعدادات'!$C$11),F6&lt;0))),"درجة خارج الحد",IF(G6&lt;4,"درجات ناقصة","")))</f>
        <v/>
      </c>
      <c r="N6" s="20">
        <f>IF(J6="","",COUNTIFS($J$6:$J$205,"&gt;"&amp;J6)+1)</f>
        <v/>
      </c>
      <c r="O6" s="20">
        <f>IF(OR(L6="معرّض للرسوب",L6="على الحافة"),COUNTIFS($J$6:$J$205,"&lt;"&amp;J6,$L$6:$L$205,"معرّض للرسوب")+COUNTIFS($J$6:$J$205,"&lt;"&amp;J6,$L$6:$L$205,"على الحافة")+COUNTIFS($J$6:J6,J6,$L$6:L6,"معرّض للرسوب")+COUNTIFS($J$6:J6,J6,$L$6:L6,"على الحافة"),"")</f>
        <v/>
      </c>
    </row>
    <row r="7">
      <c r="A7" s="19" t="n">
        <v>2</v>
      </c>
      <c r="B7" s="5" t="inlineStr">
        <is>
          <t>سارة عادل</t>
        </is>
      </c>
      <c r="C7" s="14" t="n">
        <v>15</v>
      </c>
      <c r="D7" s="14" t="n">
        <v>24</v>
      </c>
      <c r="E7" s="14" t="n">
        <v>16</v>
      </c>
      <c r="F7" s="14" t="n">
        <v>45</v>
      </c>
      <c r="G7" s="20">
        <f>IF(B7&amp;""="","",COUNT(C7:F7))</f>
        <v/>
      </c>
      <c r="H7" s="21">
        <f>IF(B7&amp;""="","",ROUND(IF(AND(ISNUMBER(C7),N('الإعدادات'!$C$8)&gt;0),C7/'الإعدادات'!$C$8*N('الإعدادات'!$B$8),0)+IF(AND(ISNUMBER(D7),N('الإعدادات'!$C$9)&gt;0),D7/'الإعدادات'!$C$9*N('الإعدادات'!$B$9),0)+IF(AND(ISNUMBER(E7),N('الإعدادات'!$C$10)&gt;0),E7/'الإعدادات'!$C$10*N('الإعدادات'!$B$10),0)+IF(AND(ISNUMBER(F7),N('الإعدادات'!$C$11)&gt;0),F7/'الإعدادات'!$C$11*N('الإعدادات'!$B$11),0),2))</f>
        <v/>
      </c>
      <c r="I7" s="15">
        <f>IF(B7&amp;""="","",IF(AND(ISNUMBER(C7),N('الإعدادات'!$C$8)&gt;0),N('الإعدادات'!$B$8),0)+IF(AND(ISNUMBER(D7),N('الإعدادات'!$C$9)&gt;0),N('الإعدادات'!$B$9),0)+IF(AND(ISNUMBER(E7),N('الإعدادات'!$C$10)&gt;0),N('الإعدادات'!$B$10),0)+IF(AND(ISNUMBER(F7),N('الإعدادات'!$C$11)&gt;0),N('الإعدادات'!$B$11),0))</f>
        <v/>
      </c>
      <c r="J7" s="22">
        <f>IF(B7&amp;""="","",IF(N(I7)=0,"",H7/I7))</f>
        <v/>
      </c>
      <c r="K7" s="6">
        <f>IF(J7="","",INDEX('الإعدادات'!$B$19:$B$23,MATCH(J7,'الإعدادات'!$A$19:$A$23,1)))</f>
        <v/>
      </c>
      <c r="L7" s="6">
        <f>IF(J7="","",IF(J7&lt;'الإعدادات'!$B$14,"معرّض للرسوب",IF(J7&lt;'الإعدادات'!$B$14+'الإعدادات'!$B$15,"على الحافة","آمن")))</f>
        <v/>
      </c>
      <c r="M7" s="6">
        <f>IF(B7&amp;""="","",IF(OR(AND(ISNUMBER(C7),OR(C7&gt;N('الإعدادات'!$C$8),C7&lt;0)),AND(ISNUMBER(D7),OR(D7&gt;N('الإعدادات'!$C$9),D7&lt;0)),AND(ISNUMBER(E7),OR(E7&gt;N('الإعدادات'!$C$10),E7&lt;0)),AND(ISNUMBER(F7),OR(F7&gt;N('الإعدادات'!$C$11),F7&lt;0))),"درجة خارج الحد",IF(G7&lt;4,"درجات ناقصة","")))</f>
        <v/>
      </c>
      <c r="N7" s="20">
        <f>IF(J7="","",COUNTIFS($J$6:$J$205,"&gt;"&amp;J7)+1)</f>
        <v/>
      </c>
      <c r="O7" s="20">
        <f>IF(OR(L7="معرّض للرسوب",L7="على الحافة"),COUNTIFS($J$6:$J$205,"&lt;"&amp;J7,$L$6:$L$205,"معرّض للرسوب")+COUNTIFS($J$6:$J$205,"&lt;"&amp;J7,$L$6:$L$205,"على الحافة")+COUNTIFS($J$6:J7,J7,$L$6:L7,"معرّض للرسوب")+COUNTIFS($J$6:J7,J7,$L$6:L7,"على الحافة"),"")</f>
        <v/>
      </c>
    </row>
    <row r="8">
      <c r="A8" s="19" t="n">
        <v>3</v>
      </c>
      <c r="B8" s="5" t="inlineStr">
        <is>
          <t>محمد حسن</t>
        </is>
      </c>
      <c r="C8" s="14" t="n">
        <v>12</v>
      </c>
      <c r="D8" s="14" t="n">
        <v>18</v>
      </c>
      <c r="E8" s="14" t="n">
        <v>14</v>
      </c>
      <c r="F8" s="14" t="n">
        <v>36</v>
      </c>
      <c r="G8" s="20">
        <f>IF(B8&amp;""="","",COUNT(C8:F8))</f>
        <v/>
      </c>
      <c r="H8" s="21">
        <f>IF(B8&amp;""="","",ROUND(IF(AND(ISNUMBER(C8),N('الإعدادات'!$C$8)&gt;0),C8/'الإعدادات'!$C$8*N('الإعدادات'!$B$8),0)+IF(AND(ISNUMBER(D8),N('الإعدادات'!$C$9)&gt;0),D8/'الإعدادات'!$C$9*N('الإعدادات'!$B$9),0)+IF(AND(ISNUMBER(E8),N('الإعدادات'!$C$10)&gt;0),E8/'الإعدادات'!$C$10*N('الإعدادات'!$B$10),0)+IF(AND(ISNUMBER(F8),N('الإعدادات'!$C$11)&gt;0),F8/'الإعدادات'!$C$11*N('الإعدادات'!$B$11),0),2))</f>
        <v/>
      </c>
      <c r="I8" s="15">
        <f>IF(B8&amp;""="","",IF(AND(ISNUMBER(C8),N('الإعدادات'!$C$8)&gt;0),N('الإعدادات'!$B$8),0)+IF(AND(ISNUMBER(D8),N('الإعدادات'!$C$9)&gt;0),N('الإعدادات'!$B$9),0)+IF(AND(ISNUMBER(E8),N('الإعدادات'!$C$10)&gt;0),N('الإعدادات'!$B$10),0)+IF(AND(ISNUMBER(F8),N('الإعدادات'!$C$11)&gt;0),N('الإعدادات'!$B$11),0))</f>
        <v/>
      </c>
      <c r="J8" s="22">
        <f>IF(B8&amp;""="","",IF(N(I8)=0,"",H8/I8))</f>
        <v/>
      </c>
      <c r="K8" s="6">
        <f>IF(J8="","",INDEX('الإعدادات'!$B$19:$B$23,MATCH(J8,'الإعدادات'!$A$19:$A$23,1)))</f>
        <v/>
      </c>
      <c r="L8" s="6">
        <f>IF(J8="","",IF(J8&lt;'الإعدادات'!$B$14,"معرّض للرسوب",IF(J8&lt;'الإعدادات'!$B$14+'الإعدادات'!$B$15,"على الحافة","آمن")))</f>
        <v/>
      </c>
      <c r="M8" s="6">
        <f>IF(B8&amp;""="","",IF(OR(AND(ISNUMBER(C8),OR(C8&gt;N('الإعدادات'!$C$8),C8&lt;0)),AND(ISNUMBER(D8),OR(D8&gt;N('الإعدادات'!$C$9),D8&lt;0)),AND(ISNUMBER(E8),OR(E8&gt;N('الإعدادات'!$C$10),E8&lt;0)),AND(ISNUMBER(F8),OR(F8&gt;N('الإعدادات'!$C$11),F8&lt;0))),"درجة خارج الحد",IF(G8&lt;4,"درجات ناقصة","")))</f>
        <v/>
      </c>
      <c r="N8" s="20">
        <f>IF(J8="","",COUNTIFS($J$6:$J$205,"&gt;"&amp;J8)+1)</f>
        <v/>
      </c>
      <c r="O8" s="20">
        <f>IF(OR(L8="معرّض للرسوب",L8="على الحافة"),COUNTIFS($J$6:$J$205,"&lt;"&amp;J8,$L$6:$L$205,"معرّض للرسوب")+COUNTIFS($J$6:$J$205,"&lt;"&amp;J8,$L$6:$L$205,"على الحافة")+COUNTIFS($J$6:J8,J8,$L$6:L8,"معرّض للرسوب")+COUNTIFS($J$6:J8,J8,$L$6:L8,"على الحافة"),"")</f>
        <v/>
      </c>
    </row>
    <row r="9">
      <c r="A9" s="19" t="n">
        <v>4</v>
      </c>
      <c r="B9" s="5" t="inlineStr">
        <is>
          <t>مريم خالد</t>
        </is>
      </c>
      <c r="C9" s="14" t="n">
        <v>20</v>
      </c>
      <c r="D9" s="14" t="n">
        <v>30</v>
      </c>
      <c r="E9" s="14" t="n">
        <v>20</v>
      </c>
      <c r="F9" s="14" t="n">
        <v>58</v>
      </c>
      <c r="G9" s="20">
        <f>IF(B9&amp;""="","",COUNT(C9:F9))</f>
        <v/>
      </c>
      <c r="H9" s="21">
        <f>IF(B9&amp;""="","",ROUND(IF(AND(ISNUMBER(C9),N('الإعدادات'!$C$8)&gt;0),C9/'الإعدادات'!$C$8*N('الإعدادات'!$B$8),0)+IF(AND(ISNUMBER(D9),N('الإعدادات'!$C$9)&gt;0),D9/'الإعدادات'!$C$9*N('الإعدادات'!$B$9),0)+IF(AND(ISNUMBER(E9),N('الإعدادات'!$C$10)&gt;0),E9/'الإعدادات'!$C$10*N('الإعدادات'!$B$10),0)+IF(AND(ISNUMBER(F9),N('الإعدادات'!$C$11)&gt;0),F9/'الإعدادات'!$C$11*N('الإعدادات'!$B$11),0),2))</f>
        <v/>
      </c>
      <c r="I9" s="15">
        <f>IF(B9&amp;""="","",IF(AND(ISNUMBER(C9),N('الإعدادات'!$C$8)&gt;0),N('الإعدادات'!$B$8),0)+IF(AND(ISNUMBER(D9),N('الإعدادات'!$C$9)&gt;0),N('الإعدادات'!$B$9),0)+IF(AND(ISNUMBER(E9),N('الإعدادات'!$C$10)&gt;0),N('الإعدادات'!$B$10),0)+IF(AND(ISNUMBER(F9),N('الإعدادات'!$C$11)&gt;0),N('الإعدادات'!$B$11),0))</f>
        <v/>
      </c>
      <c r="J9" s="22">
        <f>IF(B9&amp;""="","",IF(N(I9)=0,"",H9/I9))</f>
        <v/>
      </c>
      <c r="K9" s="6">
        <f>IF(J9="","",INDEX('الإعدادات'!$B$19:$B$23,MATCH(J9,'الإعدادات'!$A$19:$A$23,1)))</f>
        <v/>
      </c>
      <c r="L9" s="6">
        <f>IF(J9="","",IF(J9&lt;'الإعدادات'!$B$14,"معرّض للرسوب",IF(J9&lt;'الإعدادات'!$B$14+'الإعدادات'!$B$15,"على الحافة","آمن")))</f>
        <v/>
      </c>
      <c r="M9" s="6">
        <f>IF(B9&amp;""="","",IF(OR(AND(ISNUMBER(C9),OR(C9&gt;N('الإعدادات'!$C$8),C9&lt;0)),AND(ISNUMBER(D9),OR(D9&gt;N('الإعدادات'!$C$9),D9&lt;0)),AND(ISNUMBER(E9),OR(E9&gt;N('الإعدادات'!$C$10),E9&lt;0)),AND(ISNUMBER(F9),OR(F9&gt;N('الإعدادات'!$C$11),F9&lt;0))),"درجة خارج الحد",IF(G9&lt;4,"درجات ناقصة","")))</f>
        <v/>
      </c>
      <c r="N9" s="20">
        <f>IF(J9="","",COUNTIFS($J$6:$J$205,"&gt;"&amp;J9)+1)</f>
        <v/>
      </c>
      <c r="O9" s="20">
        <f>IF(OR(L9="معرّض للرسوب",L9="على الحافة"),COUNTIFS($J$6:$J$205,"&lt;"&amp;J9,$L$6:$L$205,"معرّض للرسوب")+COUNTIFS($J$6:$J$205,"&lt;"&amp;J9,$L$6:$L$205,"على الحافة")+COUNTIFS($J$6:J9,J9,$L$6:L9,"معرّض للرسوب")+COUNTIFS($J$6:J9,J9,$L$6:L9,"على الحافة"),"")</f>
        <v/>
      </c>
    </row>
    <row r="10">
      <c r="A10" s="19" t="n">
        <v>5</v>
      </c>
      <c r="B10" s="5" t="inlineStr">
        <is>
          <t>خالد محمود</t>
        </is>
      </c>
      <c r="C10" s="14" t="n">
        <v>8</v>
      </c>
      <c r="D10" s="14" t="n">
        <v>12</v>
      </c>
      <c r="E10" s="14" t="n">
        <v>10</v>
      </c>
      <c r="F10" s="14" t="n">
        <v>24</v>
      </c>
      <c r="G10" s="20">
        <f>IF(B10&amp;""="","",COUNT(C10:F10))</f>
        <v/>
      </c>
      <c r="H10" s="21">
        <f>IF(B10&amp;""="","",ROUND(IF(AND(ISNUMBER(C10),N('الإعدادات'!$C$8)&gt;0),C10/'الإعدادات'!$C$8*N('الإعدادات'!$B$8),0)+IF(AND(ISNUMBER(D10),N('الإعدادات'!$C$9)&gt;0),D10/'الإعدادات'!$C$9*N('الإعدادات'!$B$9),0)+IF(AND(ISNUMBER(E10),N('الإعدادات'!$C$10)&gt;0),E10/'الإعدادات'!$C$10*N('الإعدادات'!$B$10),0)+IF(AND(ISNUMBER(F10),N('الإعدادات'!$C$11)&gt;0),F10/'الإعدادات'!$C$11*N('الإعدادات'!$B$11),0),2))</f>
        <v/>
      </c>
      <c r="I10" s="15">
        <f>IF(B10&amp;""="","",IF(AND(ISNUMBER(C10),N('الإعدادات'!$C$8)&gt;0),N('الإعدادات'!$B$8),0)+IF(AND(ISNUMBER(D10),N('الإعدادات'!$C$9)&gt;0),N('الإعدادات'!$B$9),0)+IF(AND(ISNUMBER(E10),N('الإعدادات'!$C$10)&gt;0),N('الإعدادات'!$B$10),0)+IF(AND(ISNUMBER(F10),N('الإعدادات'!$C$11)&gt;0),N('الإعدادات'!$B$11),0))</f>
        <v/>
      </c>
      <c r="J10" s="22">
        <f>IF(B10&amp;""="","",IF(N(I10)=0,"",H10/I10))</f>
        <v/>
      </c>
      <c r="K10" s="6">
        <f>IF(J10="","",INDEX('الإعدادات'!$B$19:$B$23,MATCH(J10,'الإعدادات'!$A$19:$A$23,1)))</f>
        <v/>
      </c>
      <c r="L10" s="6">
        <f>IF(J10="","",IF(J10&lt;'الإعدادات'!$B$14,"معرّض للرسوب",IF(J10&lt;'الإعدادات'!$B$14+'الإعدادات'!$B$15,"على الحافة","آمن")))</f>
        <v/>
      </c>
      <c r="M10" s="6">
        <f>IF(B10&amp;""="","",IF(OR(AND(ISNUMBER(C10),OR(C10&gt;N('الإعدادات'!$C$8),C10&lt;0)),AND(ISNUMBER(D10),OR(D10&gt;N('الإعدادات'!$C$9),D10&lt;0)),AND(ISNUMBER(E10),OR(E10&gt;N('الإعدادات'!$C$10),E10&lt;0)),AND(ISNUMBER(F10),OR(F10&gt;N('الإعدادات'!$C$11),F10&lt;0))),"درجة خارج الحد",IF(G10&lt;4,"درجات ناقصة","")))</f>
        <v/>
      </c>
      <c r="N10" s="20">
        <f>IF(J10="","",COUNTIFS($J$6:$J$205,"&gt;"&amp;J10)+1)</f>
        <v/>
      </c>
      <c r="O10" s="20">
        <f>IF(OR(L10="معرّض للرسوب",L10="على الحافة"),COUNTIFS($J$6:$J$205,"&lt;"&amp;J10,$L$6:$L$205,"معرّض للرسوب")+COUNTIFS($J$6:$J$205,"&lt;"&amp;J10,$L$6:$L$205,"على الحافة")+COUNTIFS($J$6:J10,J10,$L$6:L10,"معرّض للرسوب")+COUNTIFS($J$6:J10,J10,$L$6:L10,"على الحافة"),"")</f>
        <v/>
      </c>
    </row>
    <row r="11">
      <c r="A11" s="19" t="n">
        <v>6</v>
      </c>
      <c r="B11" s="5" t="inlineStr">
        <is>
          <t>هدى علي</t>
        </is>
      </c>
      <c r="C11" s="14" t="n">
        <v>14</v>
      </c>
      <c r="D11" s="14" t="n">
        <v>21</v>
      </c>
      <c r="E11" s="14" t="n">
        <v>12</v>
      </c>
      <c r="F11" s="14" t="n">
        <v>30</v>
      </c>
      <c r="G11" s="20">
        <f>IF(B11&amp;""="","",COUNT(C11:F11))</f>
        <v/>
      </c>
      <c r="H11" s="21">
        <f>IF(B11&amp;""="","",ROUND(IF(AND(ISNUMBER(C11),N('الإعدادات'!$C$8)&gt;0),C11/'الإعدادات'!$C$8*N('الإعدادات'!$B$8),0)+IF(AND(ISNUMBER(D11),N('الإعدادات'!$C$9)&gt;0),D11/'الإعدادات'!$C$9*N('الإعدادات'!$B$9),0)+IF(AND(ISNUMBER(E11),N('الإعدادات'!$C$10)&gt;0),E11/'الإعدادات'!$C$10*N('الإعدادات'!$B$10),0)+IF(AND(ISNUMBER(F11),N('الإعدادات'!$C$11)&gt;0),F11/'الإعدادات'!$C$11*N('الإعدادات'!$B$11),0),2))</f>
        <v/>
      </c>
      <c r="I11" s="15">
        <f>IF(B11&amp;""="","",IF(AND(ISNUMBER(C11),N('الإعدادات'!$C$8)&gt;0),N('الإعدادات'!$B$8),0)+IF(AND(ISNUMBER(D11),N('الإعدادات'!$C$9)&gt;0),N('الإعدادات'!$B$9),0)+IF(AND(ISNUMBER(E11),N('الإعدادات'!$C$10)&gt;0),N('الإعدادات'!$B$10),0)+IF(AND(ISNUMBER(F11),N('الإعدادات'!$C$11)&gt;0),N('الإعدادات'!$B$11),0))</f>
        <v/>
      </c>
      <c r="J11" s="22">
        <f>IF(B11&amp;""="","",IF(N(I11)=0,"",H11/I11))</f>
        <v/>
      </c>
      <c r="K11" s="6">
        <f>IF(J11="","",INDEX('الإعدادات'!$B$19:$B$23,MATCH(J11,'الإعدادات'!$A$19:$A$23,1)))</f>
        <v/>
      </c>
      <c r="L11" s="6">
        <f>IF(J11="","",IF(J11&lt;'الإعدادات'!$B$14,"معرّض للرسوب",IF(J11&lt;'الإعدادات'!$B$14+'الإعدادات'!$B$15,"على الحافة","آمن")))</f>
        <v/>
      </c>
      <c r="M11" s="6">
        <f>IF(B11&amp;""="","",IF(OR(AND(ISNUMBER(C11),OR(C11&gt;N('الإعدادات'!$C$8),C11&lt;0)),AND(ISNUMBER(D11),OR(D11&gt;N('الإعدادات'!$C$9),D11&lt;0)),AND(ISNUMBER(E11),OR(E11&gt;N('الإعدادات'!$C$10),E11&lt;0)),AND(ISNUMBER(F11),OR(F11&gt;N('الإعدادات'!$C$11),F11&lt;0))),"درجة خارج الحد",IF(G11&lt;4,"درجات ناقصة","")))</f>
        <v/>
      </c>
      <c r="N11" s="20">
        <f>IF(J11="","",COUNTIFS($J$6:$J$205,"&gt;"&amp;J11)+1)</f>
        <v/>
      </c>
      <c r="O11" s="20">
        <f>IF(OR(L11="معرّض للرسوب",L11="على الحافة"),COUNTIFS($J$6:$J$205,"&lt;"&amp;J11,$L$6:$L$205,"معرّض للرسوب")+COUNTIFS($J$6:$J$205,"&lt;"&amp;J11,$L$6:$L$205,"على الحافة")+COUNTIFS($J$6:J11,J11,$L$6:L11,"معرّض للرسوب")+COUNTIFS($J$6:J11,J11,$L$6:L11,"على الحافة"),"")</f>
        <v/>
      </c>
    </row>
    <row r="12">
      <c r="A12" s="19" t="n">
        <v>7</v>
      </c>
      <c r="B12" s="5" t="inlineStr">
        <is>
          <t>يوسف نبيل</t>
        </is>
      </c>
      <c r="C12" s="14" t="n">
        <v>10</v>
      </c>
      <c r="D12" s="14" t="n">
        <v>15</v>
      </c>
      <c r="E12" s="14" t="n">
        <v>12</v>
      </c>
      <c r="F12" s="14" t="n">
        <v>31</v>
      </c>
      <c r="G12" s="20">
        <f>IF(B12&amp;""="","",COUNT(C12:F12))</f>
        <v/>
      </c>
      <c r="H12" s="21">
        <f>IF(B12&amp;""="","",ROUND(IF(AND(ISNUMBER(C12),N('الإعدادات'!$C$8)&gt;0),C12/'الإعدادات'!$C$8*N('الإعدادات'!$B$8),0)+IF(AND(ISNUMBER(D12),N('الإعدادات'!$C$9)&gt;0),D12/'الإعدادات'!$C$9*N('الإعدادات'!$B$9),0)+IF(AND(ISNUMBER(E12),N('الإعدادات'!$C$10)&gt;0),E12/'الإعدادات'!$C$10*N('الإعدادات'!$B$10),0)+IF(AND(ISNUMBER(F12),N('الإعدادات'!$C$11)&gt;0),F12/'الإعدادات'!$C$11*N('الإعدادات'!$B$11),0),2))</f>
        <v/>
      </c>
      <c r="I12" s="15">
        <f>IF(B12&amp;""="","",IF(AND(ISNUMBER(C12),N('الإعدادات'!$C$8)&gt;0),N('الإعدادات'!$B$8),0)+IF(AND(ISNUMBER(D12),N('الإعدادات'!$C$9)&gt;0),N('الإعدادات'!$B$9),0)+IF(AND(ISNUMBER(E12),N('الإعدادات'!$C$10)&gt;0),N('الإعدادات'!$B$10),0)+IF(AND(ISNUMBER(F12),N('الإعدادات'!$C$11)&gt;0),N('الإعدادات'!$B$11),0))</f>
        <v/>
      </c>
      <c r="J12" s="22">
        <f>IF(B12&amp;""="","",IF(N(I12)=0,"",H12/I12))</f>
        <v/>
      </c>
      <c r="K12" s="6">
        <f>IF(J12="","",INDEX('الإعدادات'!$B$19:$B$23,MATCH(J12,'الإعدادات'!$A$19:$A$23,1)))</f>
        <v/>
      </c>
      <c r="L12" s="6">
        <f>IF(J12="","",IF(J12&lt;'الإعدادات'!$B$14,"معرّض للرسوب",IF(J12&lt;'الإعدادات'!$B$14+'الإعدادات'!$B$15,"على الحافة","آمن")))</f>
        <v/>
      </c>
      <c r="M12" s="6">
        <f>IF(B12&amp;""="","",IF(OR(AND(ISNUMBER(C12),OR(C12&gt;N('الإعدادات'!$C$8),C12&lt;0)),AND(ISNUMBER(D12),OR(D12&gt;N('الإعدادات'!$C$9),D12&lt;0)),AND(ISNUMBER(E12),OR(E12&gt;N('الإعدادات'!$C$10),E12&lt;0)),AND(ISNUMBER(F12),OR(F12&gt;N('الإعدادات'!$C$11),F12&lt;0))),"درجة خارج الحد",IF(G12&lt;4,"درجات ناقصة","")))</f>
        <v/>
      </c>
      <c r="N12" s="20">
        <f>IF(J12="","",COUNTIFS($J$6:$J$205,"&gt;"&amp;J12)+1)</f>
        <v/>
      </c>
      <c r="O12" s="20">
        <f>IF(OR(L12="معرّض للرسوب",L12="على الحافة"),COUNTIFS($J$6:$J$205,"&lt;"&amp;J12,$L$6:$L$205,"معرّض للرسوب")+COUNTIFS($J$6:$J$205,"&lt;"&amp;J12,$L$6:$L$205,"على الحافة")+COUNTIFS($J$6:J12,J12,$L$6:L12,"معرّض للرسوب")+COUNTIFS($J$6:J12,J12,$L$6:L12,"على الحافة"),"")</f>
        <v/>
      </c>
    </row>
    <row r="13">
      <c r="A13" s="19" t="n">
        <v>8</v>
      </c>
      <c r="B13" s="5" t="inlineStr">
        <is>
          <t>نور الدين</t>
        </is>
      </c>
      <c r="C13" s="14" t="n">
        <v>16</v>
      </c>
      <c r="D13" s="14" t="n">
        <v>24</v>
      </c>
      <c r="E13" s="14" t="n">
        <v>18</v>
      </c>
      <c r="F13" s="14" t="n"/>
      <c r="G13" s="20">
        <f>IF(B13&amp;""="","",COUNT(C13:F13))</f>
        <v/>
      </c>
      <c r="H13" s="21">
        <f>IF(B13&amp;""="","",ROUND(IF(AND(ISNUMBER(C13),N('الإعدادات'!$C$8)&gt;0),C13/'الإعدادات'!$C$8*N('الإعدادات'!$B$8),0)+IF(AND(ISNUMBER(D13),N('الإعدادات'!$C$9)&gt;0),D13/'الإعدادات'!$C$9*N('الإعدادات'!$B$9),0)+IF(AND(ISNUMBER(E13),N('الإعدادات'!$C$10)&gt;0),E13/'الإعدادات'!$C$10*N('الإعدادات'!$B$10),0)+IF(AND(ISNUMBER(F13),N('الإعدادات'!$C$11)&gt;0),F13/'الإعدادات'!$C$11*N('الإعدادات'!$B$11),0),2))</f>
        <v/>
      </c>
      <c r="I13" s="15">
        <f>IF(B13&amp;""="","",IF(AND(ISNUMBER(C13),N('الإعدادات'!$C$8)&gt;0),N('الإعدادات'!$B$8),0)+IF(AND(ISNUMBER(D13),N('الإعدادات'!$C$9)&gt;0),N('الإعدادات'!$B$9),0)+IF(AND(ISNUMBER(E13),N('الإعدادات'!$C$10)&gt;0),N('الإعدادات'!$B$10),0)+IF(AND(ISNUMBER(F13),N('الإعدادات'!$C$11)&gt;0),N('الإعدادات'!$B$11),0))</f>
        <v/>
      </c>
      <c r="J13" s="22">
        <f>IF(B13&amp;""="","",IF(N(I13)=0,"",H13/I13))</f>
        <v/>
      </c>
      <c r="K13" s="6">
        <f>IF(J13="","",INDEX('الإعدادات'!$B$19:$B$23,MATCH(J13,'الإعدادات'!$A$19:$A$23,1)))</f>
        <v/>
      </c>
      <c r="L13" s="6">
        <f>IF(J13="","",IF(J13&lt;'الإعدادات'!$B$14,"معرّض للرسوب",IF(J13&lt;'الإعدادات'!$B$14+'الإعدادات'!$B$15,"على الحافة","آمن")))</f>
        <v/>
      </c>
      <c r="M13" s="6">
        <f>IF(B13&amp;""="","",IF(OR(AND(ISNUMBER(C13),OR(C13&gt;N('الإعدادات'!$C$8),C13&lt;0)),AND(ISNUMBER(D13),OR(D13&gt;N('الإعدادات'!$C$9),D13&lt;0)),AND(ISNUMBER(E13),OR(E13&gt;N('الإعدادات'!$C$10),E13&lt;0)),AND(ISNUMBER(F13),OR(F13&gt;N('الإعدادات'!$C$11),F13&lt;0))),"درجة خارج الحد",IF(G13&lt;4,"درجات ناقصة","")))</f>
        <v/>
      </c>
      <c r="N13" s="20">
        <f>IF(J13="","",COUNTIFS($J$6:$J$205,"&gt;"&amp;J13)+1)</f>
        <v/>
      </c>
      <c r="O13" s="20">
        <f>IF(OR(L13="معرّض للرسوب",L13="على الحافة"),COUNTIFS($J$6:$J$205,"&lt;"&amp;J13,$L$6:$L$205,"معرّض للرسوب")+COUNTIFS($J$6:$J$205,"&lt;"&amp;J13,$L$6:$L$205,"على الحافة")+COUNTIFS($J$6:J13,J13,$L$6:L13,"معرّض للرسوب")+COUNTIFS($J$6:J13,J13,$L$6:L13,"على الحافة"),"")</f>
        <v/>
      </c>
    </row>
    <row r="14">
      <c r="A14" s="19" t="n">
        <v>9</v>
      </c>
      <c r="B14" s="5" t="inlineStr">
        <is>
          <t>عمر فاروق</t>
        </is>
      </c>
      <c r="C14" s="14" t="n">
        <v>13</v>
      </c>
      <c r="D14" s="14" t="n">
        <v>19</v>
      </c>
      <c r="E14" s="14" t="n">
        <v>15</v>
      </c>
      <c r="F14" s="14" t="n">
        <v>40</v>
      </c>
      <c r="G14" s="20">
        <f>IF(B14&amp;""="","",COUNT(C14:F14))</f>
        <v/>
      </c>
      <c r="H14" s="21">
        <f>IF(B14&amp;""="","",ROUND(IF(AND(ISNUMBER(C14),N('الإعدادات'!$C$8)&gt;0),C14/'الإعدادات'!$C$8*N('الإعدادات'!$B$8),0)+IF(AND(ISNUMBER(D14),N('الإعدادات'!$C$9)&gt;0),D14/'الإعدادات'!$C$9*N('الإعدادات'!$B$9),0)+IF(AND(ISNUMBER(E14),N('الإعدادات'!$C$10)&gt;0),E14/'الإعدادات'!$C$10*N('الإعدادات'!$B$10),0)+IF(AND(ISNUMBER(F14),N('الإعدادات'!$C$11)&gt;0),F14/'الإعدادات'!$C$11*N('الإعدادات'!$B$11),0),2))</f>
        <v/>
      </c>
      <c r="I14" s="15">
        <f>IF(B14&amp;""="","",IF(AND(ISNUMBER(C14),N('الإعدادات'!$C$8)&gt;0),N('الإعدادات'!$B$8),0)+IF(AND(ISNUMBER(D14),N('الإعدادات'!$C$9)&gt;0),N('الإعدادات'!$B$9),0)+IF(AND(ISNUMBER(E14),N('الإعدادات'!$C$10)&gt;0),N('الإعدادات'!$B$10),0)+IF(AND(ISNUMBER(F14),N('الإعدادات'!$C$11)&gt;0),N('الإعدادات'!$B$11),0))</f>
        <v/>
      </c>
      <c r="J14" s="22">
        <f>IF(B14&amp;""="","",IF(N(I14)=0,"",H14/I14))</f>
        <v/>
      </c>
      <c r="K14" s="6">
        <f>IF(J14="","",INDEX('الإعدادات'!$B$19:$B$23,MATCH(J14,'الإعدادات'!$A$19:$A$23,1)))</f>
        <v/>
      </c>
      <c r="L14" s="6">
        <f>IF(J14="","",IF(J14&lt;'الإعدادات'!$B$14,"معرّض للرسوب",IF(J14&lt;'الإعدادات'!$B$14+'الإعدادات'!$B$15,"على الحافة","آمن")))</f>
        <v/>
      </c>
      <c r="M14" s="6">
        <f>IF(B14&amp;""="","",IF(OR(AND(ISNUMBER(C14),OR(C14&gt;N('الإعدادات'!$C$8),C14&lt;0)),AND(ISNUMBER(D14),OR(D14&gt;N('الإعدادات'!$C$9),D14&lt;0)),AND(ISNUMBER(E14),OR(E14&gt;N('الإعدادات'!$C$10),E14&lt;0)),AND(ISNUMBER(F14),OR(F14&gt;N('الإعدادات'!$C$11),F14&lt;0))),"درجة خارج الحد",IF(G14&lt;4,"درجات ناقصة","")))</f>
        <v/>
      </c>
      <c r="N14" s="20">
        <f>IF(J14="","",COUNTIFS($J$6:$J$205,"&gt;"&amp;J14)+1)</f>
        <v/>
      </c>
      <c r="O14" s="20">
        <f>IF(OR(L14="معرّض للرسوب",L14="على الحافة"),COUNTIFS($J$6:$J$205,"&lt;"&amp;J14,$L$6:$L$205,"معرّض للرسوب")+COUNTIFS($J$6:$J$205,"&lt;"&amp;J14,$L$6:$L$205,"على الحافة")+COUNTIFS($J$6:J14,J14,$L$6:L14,"معرّض للرسوب")+COUNTIFS($J$6:J14,J14,$L$6:L14,"على الحافة"),"")</f>
        <v/>
      </c>
    </row>
    <row r="15">
      <c r="A15" s="19" t="n">
        <v>10</v>
      </c>
      <c r="B15" s="5" t="inlineStr">
        <is>
          <t>ليلى مصطفى</t>
        </is>
      </c>
      <c r="C15" s="14" t="n">
        <v>9</v>
      </c>
      <c r="D15" s="14" t="n">
        <v>14</v>
      </c>
      <c r="E15" s="14" t="n">
        <v>8</v>
      </c>
      <c r="F15" s="14" t="n">
        <v>28</v>
      </c>
      <c r="G15" s="20">
        <f>IF(B15&amp;""="","",COUNT(C15:F15))</f>
        <v/>
      </c>
      <c r="H15" s="21">
        <f>IF(B15&amp;""="","",ROUND(IF(AND(ISNUMBER(C15),N('الإعدادات'!$C$8)&gt;0),C15/'الإعدادات'!$C$8*N('الإعدادات'!$B$8),0)+IF(AND(ISNUMBER(D15),N('الإعدادات'!$C$9)&gt;0),D15/'الإعدادات'!$C$9*N('الإعدادات'!$B$9),0)+IF(AND(ISNUMBER(E15),N('الإعدادات'!$C$10)&gt;0),E15/'الإعدادات'!$C$10*N('الإعدادات'!$B$10),0)+IF(AND(ISNUMBER(F15),N('الإعدادات'!$C$11)&gt;0),F15/'الإعدادات'!$C$11*N('الإعدادات'!$B$11),0),2))</f>
        <v/>
      </c>
      <c r="I15" s="15">
        <f>IF(B15&amp;""="","",IF(AND(ISNUMBER(C15),N('الإعدادات'!$C$8)&gt;0),N('الإعدادات'!$B$8),0)+IF(AND(ISNUMBER(D15),N('الإعدادات'!$C$9)&gt;0),N('الإعدادات'!$B$9),0)+IF(AND(ISNUMBER(E15),N('الإعدادات'!$C$10)&gt;0),N('الإعدادات'!$B$10),0)+IF(AND(ISNUMBER(F15),N('الإعدادات'!$C$11)&gt;0),N('الإعدادات'!$B$11),0))</f>
        <v/>
      </c>
      <c r="J15" s="22">
        <f>IF(B15&amp;""="","",IF(N(I15)=0,"",H15/I15))</f>
        <v/>
      </c>
      <c r="K15" s="6">
        <f>IF(J15="","",INDEX('الإعدادات'!$B$19:$B$23,MATCH(J15,'الإعدادات'!$A$19:$A$23,1)))</f>
        <v/>
      </c>
      <c r="L15" s="6">
        <f>IF(J15="","",IF(J15&lt;'الإعدادات'!$B$14,"معرّض للرسوب",IF(J15&lt;'الإعدادات'!$B$14+'الإعدادات'!$B$15,"على الحافة","آمن")))</f>
        <v/>
      </c>
      <c r="M15" s="6">
        <f>IF(B15&amp;""="","",IF(OR(AND(ISNUMBER(C15),OR(C15&gt;N('الإعدادات'!$C$8),C15&lt;0)),AND(ISNUMBER(D15),OR(D15&gt;N('الإعدادات'!$C$9),D15&lt;0)),AND(ISNUMBER(E15),OR(E15&gt;N('الإعدادات'!$C$10),E15&lt;0)),AND(ISNUMBER(F15),OR(F15&gt;N('الإعدادات'!$C$11),F15&lt;0))),"درجة خارج الحد",IF(G15&lt;4,"درجات ناقصة","")))</f>
        <v/>
      </c>
      <c r="N15" s="20">
        <f>IF(J15="","",COUNTIFS($J$6:$J$205,"&gt;"&amp;J15)+1)</f>
        <v/>
      </c>
      <c r="O15" s="20">
        <f>IF(OR(L15="معرّض للرسوب",L15="على الحافة"),COUNTIFS($J$6:$J$205,"&lt;"&amp;J15,$L$6:$L$205,"معرّض للرسوب")+COUNTIFS($J$6:$J$205,"&lt;"&amp;J15,$L$6:$L$205,"على الحافة")+COUNTIFS($J$6:J15,J15,$L$6:L15,"معرّض للرسوب")+COUNTIFS($J$6:J15,J15,$L$6:L15,"على الحافة"),"")</f>
        <v/>
      </c>
    </row>
    <row r="16">
      <c r="A16" s="19" t="n">
        <v>11</v>
      </c>
      <c r="B16" s="5" t="inlineStr">
        <is>
          <t>إبراهيم ماهر</t>
        </is>
      </c>
      <c r="C16" s="14" t="n">
        <v>22</v>
      </c>
      <c r="D16" s="14" t="n">
        <v>15</v>
      </c>
      <c r="E16" s="14" t="n">
        <v>10</v>
      </c>
      <c r="F16" s="14" t="n">
        <v>30</v>
      </c>
      <c r="G16" s="20">
        <f>IF(B16&amp;""="","",COUNT(C16:F16))</f>
        <v/>
      </c>
      <c r="H16" s="21">
        <f>IF(B16&amp;""="","",ROUND(IF(AND(ISNUMBER(C16),N('الإعدادات'!$C$8)&gt;0),C16/'الإعدادات'!$C$8*N('الإعدادات'!$B$8),0)+IF(AND(ISNUMBER(D16),N('الإعدادات'!$C$9)&gt;0),D16/'الإعدادات'!$C$9*N('الإعدادات'!$B$9),0)+IF(AND(ISNUMBER(E16),N('الإعدادات'!$C$10)&gt;0),E16/'الإعدادات'!$C$10*N('الإعدادات'!$B$10),0)+IF(AND(ISNUMBER(F16),N('الإعدادات'!$C$11)&gt;0),F16/'الإعدادات'!$C$11*N('الإعدادات'!$B$11),0),2))</f>
        <v/>
      </c>
      <c r="I16" s="15">
        <f>IF(B16&amp;""="","",IF(AND(ISNUMBER(C16),N('الإعدادات'!$C$8)&gt;0),N('الإعدادات'!$B$8),0)+IF(AND(ISNUMBER(D16),N('الإعدادات'!$C$9)&gt;0),N('الإعدادات'!$B$9),0)+IF(AND(ISNUMBER(E16),N('الإعدادات'!$C$10)&gt;0),N('الإعدادات'!$B$10),0)+IF(AND(ISNUMBER(F16),N('الإعدادات'!$C$11)&gt;0),N('الإعدادات'!$B$11),0))</f>
        <v/>
      </c>
      <c r="J16" s="22">
        <f>IF(B16&amp;""="","",IF(N(I16)=0,"",H16/I16))</f>
        <v/>
      </c>
      <c r="K16" s="6">
        <f>IF(J16="","",INDEX('الإعدادات'!$B$19:$B$23,MATCH(J16,'الإعدادات'!$A$19:$A$23,1)))</f>
        <v/>
      </c>
      <c r="L16" s="6">
        <f>IF(J16="","",IF(J16&lt;'الإعدادات'!$B$14,"معرّض للرسوب",IF(J16&lt;'الإعدادات'!$B$14+'الإعدادات'!$B$15,"على الحافة","آمن")))</f>
        <v/>
      </c>
      <c r="M16" s="6">
        <f>IF(B16&amp;""="","",IF(OR(AND(ISNUMBER(C16),OR(C16&gt;N('الإعدادات'!$C$8),C16&lt;0)),AND(ISNUMBER(D16),OR(D16&gt;N('الإعدادات'!$C$9),D16&lt;0)),AND(ISNUMBER(E16),OR(E16&gt;N('الإعدادات'!$C$10),E16&lt;0)),AND(ISNUMBER(F16),OR(F16&gt;N('الإعدادات'!$C$11),F16&lt;0))),"درجة خارج الحد",IF(G16&lt;4,"درجات ناقصة","")))</f>
        <v/>
      </c>
      <c r="N16" s="20">
        <f>IF(J16="","",COUNTIFS($J$6:$J$205,"&gt;"&amp;J16)+1)</f>
        <v/>
      </c>
      <c r="O16" s="20">
        <f>IF(OR(L16="معرّض للرسوب",L16="على الحافة"),COUNTIFS($J$6:$J$205,"&lt;"&amp;J16,$L$6:$L$205,"معرّض للرسوب")+COUNTIFS($J$6:$J$205,"&lt;"&amp;J16,$L$6:$L$205,"على الحافة")+COUNTIFS($J$6:J16,J16,$L$6:L16,"معرّض للرسوب")+COUNTIFS($J$6:J16,J16,$L$6:L16,"على الحافة"),"")</f>
        <v/>
      </c>
    </row>
    <row r="17">
      <c r="A17" s="19" t="n">
        <v>12</v>
      </c>
      <c r="B17" s="5" t="inlineStr">
        <is>
          <t>آية سعيد</t>
        </is>
      </c>
      <c r="C17" s="14" t="n"/>
      <c r="D17" s="14" t="n"/>
      <c r="E17" s="14" t="n"/>
      <c r="F17" s="14" t="n"/>
      <c r="G17" s="20">
        <f>IF(B17&amp;""="","",COUNT(C17:F17))</f>
        <v/>
      </c>
      <c r="H17" s="21">
        <f>IF(B17&amp;""="","",ROUND(IF(AND(ISNUMBER(C17),N('الإعدادات'!$C$8)&gt;0),C17/'الإعدادات'!$C$8*N('الإعدادات'!$B$8),0)+IF(AND(ISNUMBER(D17),N('الإعدادات'!$C$9)&gt;0),D17/'الإعدادات'!$C$9*N('الإعدادات'!$B$9),0)+IF(AND(ISNUMBER(E17),N('الإعدادات'!$C$10)&gt;0),E17/'الإعدادات'!$C$10*N('الإعدادات'!$B$10),0)+IF(AND(ISNUMBER(F17),N('الإعدادات'!$C$11)&gt;0),F17/'الإعدادات'!$C$11*N('الإعدادات'!$B$11),0),2))</f>
        <v/>
      </c>
      <c r="I17" s="15">
        <f>IF(B17&amp;""="","",IF(AND(ISNUMBER(C17),N('الإعدادات'!$C$8)&gt;0),N('الإعدادات'!$B$8),0)+IF(AND(ISNUMBER(D17),N('الإعدادات'!$C$9)&gt;0),N('الإعدادات'!$B$9),0)+IF(AND(ISNUMBER(E17),N('الإعدادات'!$C$10)&gt;0),N('الإعدادات'!$B$10),0)+IF(AND(ISNUMBER(F17),N('الإعدادات'!$C$11)&gt;0),N('الإعدادات'!$B$11),0))</f>
        <v/>
      </c>
      <c r="J17" s="22">
        <f>IF(B17&amp;""="","",IF(N(I17)=0,"",H17/I17))</f>
        <v/>
      </c>
      <c r="K17" s="6">
        <f>IF(J17="","",INDEX('الإعدادات'!$B$19:$B$23,MATCH(J17,'الإعدادات'!$A$19:$A$23,1)))</f>
        <v/>
      </c>
      <c r="L17" s="6">
        <f>IF(J17="","",IF(J17&lt;'الإعدادات'!$B$14,"معرّض للرسوب",IF(J17&lt;'الإعدادات'!$B$14+'الإعدادات'!$B$15,"على الحافة","آمن")))</f>
        <v/>
      </c>
      <c r="M17" s="6">
        <f>IF(B17&amp;""="","",IF(OR(AND(ISNUMBER(C17),OR(C17&gt;N('الإعدادات'!$C$8),C17&lt;0)),AND(ISNUMBER(D17),OR(D17&gt;N('الإعدادات'!$C$9),D17&lt;0)),AND(ISNUMBER(E17),OR(E17&gt;N('الإعدادات'!$C$10),E17&lt;0)),AND(ISNUMBER(F17),OR(F17&gt;N('الإعدادات'!$C$11),F17&lt;0))),"درجة خارج الحد",IF(G17&lt;4,"درجات ناقصة","")))</f>
        <v/>
      </c>
      <c r="N17" s="20">
        <f>IF(J17="","",COUNTIFS($J$6:$J$205,"&gt;"&amp;J17)+1)</f>
        <v/>
      </c>
      <c r="O17" s="20">
        <f>IF(OR(L17="معرّض للرسوب",L17="على الحافة"),COUNTIFS($J$6:$J$205,"&lt;"&amp;J17,$L$6:$L$205,"معرّض للرسوب")+COUNTIFS($J$6:$J$205,"&lt;"&amp;J17,$L$6:$L$205,"على الحافة")+COUNTIFS($J$6:J17,J17,$L$6:L17,"معرّض للرسوب")+COUNTIFS($J$6:J17,J17,$L$6:L17,"على الحافة"),"")</f>
        <v/>
      </c>
    </row>
    <row r="18">
      <c r="A18" s="19" t="n">
        <v>13</v>
      </c>
      <c r="B18" s="5" t="inlineStr">
        <is>
          <t>حسن رضا</t>
        </is>
      </c>
      <c r="C18" s="14" t="n">
        <v>6</v>
      </c>
      <c r="D18" s="14" t="n">
        <v>10</v>
      </c>
      <c r="E18" s="14" t="n">
        <v>8</v>
      </c>
      <c r="F18" s="14" t="n">
        <v>22</v>
      </c>
      <c r="G18" s="20">
        <f>IF(B18&amp;""="","",COUNT(C18:F18))</f>
        <v/>
      </c>
      <c r="H18" s="21">
        <f>IF(B18&amp;""="","",ROUND(IF(AND(ISNUMBER(C18),N('الإعدادات'!$C$8)&gt;0),C18/'الإعدادات'!$C$8*N('الإعدادات'!$B$8),0)+IF(AND(ISNUMBER(D18),N('الإعدادات'!$C$9)&gt;0),D18/'الإعدادات'!$C$9*N('الإعدادات'!$B$9),0)+IF(AND(ISNUMBER(E18),N('الإعدادات'!$C$10)&gt;0),E18/'الإعدادات'!$C$10*N('الإعدادات'!$B$10),0)+IF(AND(ISNUMBER(F18),N('الإعدادات'!$C$11)&gt;0),F18/'الإعدادات'!$C$11*N('الإعدادات'!$B$11),0),2))</f>
        <v/>
      </c>
      <c r="I18" s="15">
        <f>IF(B18&amp;""="","",IF(AND(ISNUMBER(C18),N('الإعدادات'!$C$8)&gt;0),N('الإعدادات'!$B$8),0)+IF(AND(ISNUMBER(D18),N('الإعدادات'!$C$9)&gt;0),N('الإعدادات'!$B$9),0)+IF(AND(ISNUMBER(E18),N('الإعدادات'!$C$10)&gt;0),N('الإعدادات'!$B$10),0)+IF(AND(ISNUMBER(F18),N('الإعدادات'!$C$11)&gt;0),N('الإعدادات'!$B$11),0))</f>
        <v/>
      </c>
      <c r="J18" s="22">
        <f>IF(B18&amp;""="","",IF(N(I18)=0,"",H18/I18))</f>
        <v/>
      </c>
      <c r="K18" s="6">
        <f>IF(J18="","",INDEX('الإعدادات'!$B$19:$B$23,MATCH(J18,'الإعدادات'!$A$19:$A$23,1)))</f>
        <v/>
      </c>
      <c r="L18" s="6">
        <f>IF(J18="","",IF(J18&lt;'الإعدادات'!$B$14,"معرّض للرسوب",IF(J18&lt;'الإعدادات'!$B$14+'الإعدادات'!$B$15,"على الحافة","آمن")))</f>
        <v/>
      </c>
      <c r="M18" s="6">
        <f>IF(B18&amp;""="","",IF(OR(AND(ISNUMBER(C18),OR(C18&gt;N('الإعدادات'!$C$8),C18&lt;0)),AND(ISNUMBER(D18),OR(D18&gt;N('الإعدادات'!$C$9),D18&lt;0)),AND(ISNUMBER(E18),OR(E18&gt;N('الإعدادات'!$C$10),E18&lt;0)),AND(ISNUMBER(F18),OR(F18&gt;N('الإعدادات'!$C$11),F18&lt;0))),"درجة خارج الحد",IF(G18&lt;4,"درجات ناقصة","")))</f>
        <v/>
      </c>
      <c r="N18" s="20">
        <f>IF(J18="","",COUNTIFS($J$6:$J$205,"&gt;"&amp;J18)+1)</f>
        <v/>
      </c>
      <c r="O18" s="20">
        <f>IF(OR(L18="معرّض للرسوب",L18="على الحافة"),COUNTIFS($J$6:$J$205,"&lt;"&amp;J18,$L$6:$L$205,"معرّض للرسوب")+COUNTIFS($J$6:$J$205,"&lt;"&amp;J18,$L$6:$L$205,"على الحافة")+COUNTIFS($J$6:J18,J18,$L$6:L18,"معرّض للرسوب")+COUNTIFS($J$6:J18,J18,$L$6:L18,"على الحافة"),"")</f>
        <v/>
      </c>
    </row>
    <row r="19">
      <c r="A19" s="19" t="n">
        <v>14</v>
      </c>
      <c r="B19" s="5" t="inlineStr">
        <is>
          <t>رنا فؤاد</t>
        </is>
      </c>
      <c r="C19" s="14" t="n">
        <v>11</v>
      </c>
      <c r="D19" s="14" t="n">
        <v>17</v>
      </c>
      <c r="E19" s="14" t="n">
        <v>14</v>
      </c>
      <c r="F19" s="14" t="n">
        <v>34</v>
      </c>
      <c r="G19" s="20">
        <f>IF(B19&amp;""="","",COUNT(C19:F19))</f>
        <v/>
      </c>
      <c r="H19" s="21">
        <f>IF(B19&amp;""="","",ROUND(IF(AND(ISNUMBER(C19),N('الإعدادات'!$C$8)&gt;0),C19/'الإعدادات'!$C$8*N('الإعدادات'!$B$8),0)+IF(AND(ISNUMBER(D19),N('الإعدادات'!$C$9)&gt;0),D19/'الإعدادات'!$C$9*N('الإعدادات'!$B$9),0)+IF(AND(ISNUMBER(E19),N('الإعدادات'!$C$10)&gt;0),E19/'الإعدادات'!$C$10*N('الإعدادات'!$B$10),0)+IF(AND(ISNUMBER(F19),N('الإعدادات'!$C$11)&gt;0),F19/'الإعدادات'!$C$11*N('الإعدادات'!$B$11),0),2))</f>
        <v/>
      </c>
      <c r="I19" s="15">
        <f>IF(B19&amp;""="","",IF(AND(ISNUMBER(C19),N('الإعدادات'!$C$8)&gt;0),N('الإعدادات'!$B$8),0)+IF(AND(ISNUMBER(D19),N('الإعدادات'!$C$9)&gt;0),N('الإعدادات'!$B$9),0)+IF(AND(ISNUMBER(E19),N('الإعدادات'!$C$10)&gt;0),N('الإعدادات'!$B$10),0)+IF(AND(ISNUMBER(F19),N('الإعدادات'!$C$11)&gt;0),N('الإعدادات'!$B$11),0))</f>
        <v/>
      </c>
      <c r="J19" s="22">
        <f>IF(B19&amp;""="","",IF(N(I19)=0,"",H19/I19))</f>
        <v/>
      </c>
      <c r="K19" s="6">
        <f>IF(J19="","",INDEX('الإعدادات'!$B$19:$B$23,MATCH(J19,'الإعدادات'!$A$19:$A$23,1)))</f>
        <v/>
      </c>
      <c r="L19" s="6">
        <f>IF(J19="","",IF(J19&lt;'الإعدادات'!$B$14,"معرّض للرسوب",IF(J19&lt;'الإعدادات'!$B$14+'الإعدادات'!$B$15,"على الحافة","آمن")))</f>
        <v/>
      </c>
      <c r="M19" s="6">
        <f>IF(B19&amp;""="","",IF(OR(AND(ISNUMBER(C19),OR(C19&gt;N('الإعدادات'!$C$8),C19&lt;0)),AND(ISNUMBER(D19),OR(D19&gt;N('الإعدادات'!$C$9),D19&lt;0)),AND(ISNUMBER(E19),OR(E19&gt;N('الإعدادات'!$C$10),E19&lt;0)),AND(ISNUMBER(F19),OR(F19&gt;N('الإعدادات'!$C$11),F19&lt;0))),"درجة خارج الحد",IF(G19&lt;4,"درجات ناقصة","")))</f>
        <v/>
      </c>
      <c r="N19" s="20">
        <f>IF(J19="","",COUNTIFS($J$6:$J$205,"&gt;"&amp;J19)+1)</f>
        <v/>
      </c>
      <c r="O19" s="20">
        <f>IF(OR(L19="معرّض للرسوب",L19="على الحافة"),COUNTIFS($J$6:$J$205,"&lt;"&amp;J19,$L$6:$L$205,"معرّض للرسوب")+COUNTIFS($J$6:$J$205,"&lt;"&amp;J19,$L$6:$L$205,"على الحافة")+COUNTIFS($J$6:J19,J19,$L$6:L19,"معرّض للرسوب")+COUNTIFS($J$6:J19,J19,$L$6:L19,"على الحافة"),"")</f>
        <v/>
      </c>
    </row>
    <row r="20">
      <c r="A20" s="19" t="n"/>
      <c r="B20" s="5" t="n"/>
      <c r="C20" s="14" t="n"/>
      <c r="D20" s="14" t="n"/>
      <c r="E20" s="14" t="n"/>
      <c r="F20" s="14" t="n"/>
      <c r="G20" s="20">
        <f>IF(B20&amp;""="","",COUNT(C20:F20))</f>
        <v/>
      </c>
      <c r="H20" s="21">
        <f>IF(B20&amp;""="","",ROUND(IF(AND(ISNUMBER(C20),N('الإعدادات'!$C$8)&gt;0),C20/'الإعدادات'!$C$8*N('الإعدادات'!$B$8),0)+IF(AND(ISNUMBER(D20),N('الإعدادات'!$C$9)&gt;0),D20/'الإعدادات'!$C$9*N('الإعدادات'!$B$9),0)+IF(AND(ISNUMBER(E20),N('الإعدادات'!$C$10)&gt;0),E20/'الإعدادات'!$C$10*N('الإعدادات'!$B$10),0)+IF(AND(ISNUMBER(F20),N('الإعدادات'!$C$11)&gt;0),F20/'الإعدادات'!$C$11*N('الإعدادات'!$B$11),0),2))</f>
        <v/>
      </c>
      <c r="I20" s="15">
        <f>IF(B20&amp;""="","",IF(AND(ISNUMBER(C20),N('الإعدادات'!$C$8)&gt;0),N('الإعدادات'!$B$8),0)+IF(AND(ISNUMBER(D20),N('الإعدادات'!$C$9)&gt;0),N('الإعدادات'!$B$9),0)+IF(AND(ISNUMBER(E20),N('الإعدادات'!$C$10)&gt;0),N('الإعدادات'!$B$10),0)+IF(AND(ISNUMBER(F20),N('الإعدادات'!$C$11)&gt;0),N('الإعدادات'!$B$11),0))</f>
        <v/>
      </c>
      <c r="J20" s="22">
        <f>IF(B20&amp;""="","",IF(N(I20)=0,"",H20/I20))</f>
        <v/>
      </c>
      <c r="K20" s="6">
        <f>IF(J20="","",INDEX('الإعدادات'!$B$19:$B$23,MATCH(J20,'الإعدادات'!$A$19:$A$23,1)))</f>
        <v/>
      </c>
      <c r="L20" s="6">
        <f>IF(J20="","",IF(J20&lt;'الإعدادات'!$B$14,"معرّض للرسوب",IF(J20&lt;'الإعدادات'!$B$14+'الإعدادات'!$B$15,"على الحافة","آمن")))</f>
        <v/>
      </c>
      <c r="M20" s="6">
        <f>IF(B20&amp;""="","",IF(OR(AND(ISNUMBER(C20),OR(C20&gt;N('الإعدادات'!$C$8),C20&lt;0)),AND(ISNUMBER(D20),OR(D20&gt;N('الإعدادات'!$C$9),D20&lt;0)),AND(ISNUMBER(E20),OR(E20&gt;N('الإعدادات'!$C$10),E20&lt;0)),AND(ISNUMBER(F20),OR(F20&gt;N('الإعدادات'!$C$11),F20&lt;0))),"درجة خارج الحد",IF(G20&lt;4,"درجات ناقصة","")))</f>
        <v/>
      </c>
      <c r="N20" s="20">
        <f>IF(J20="","",COUNTIFS($J$6:$J$205,"&gt;"&amp;J20)+1)</f>
        <v/>
      </c>
      <c r="O20" s="20">
        <f>IF(OR(L20="معرّض للرسوب",L20="على الحافة"),COUNTIFS($J$6:$J$205,"&lt;"&amp;J20,$L$6:$L$205,"معرّض للرسوب")+COUNTIFS($J$6:$J$205,"&lt;"&amp;J20,$L$6:$L$205,"على الحافة")+COUNTIFS($J$6:J20,J20,$L$6:L20,"معرّض للرسوب")+COUNTIFS($J$6:J20,J20,$L$6:L20,"على الحافة"),"")</f>
        <v/>
      </c>
    </row>
    <row r="21">
      <c r="A21" s="19" t="n"/>
      <c r="B21" s="5" t="n"/>
      <c r="C21" s="14" t="n"/>
      <c r="D21" s="14" t="n"/>
      <c r="E21" s="14" t="n"/>
      <c r="F21" s="14" t="n"/>
      <c r="G21" s="20">
        <f>IF(B21&amp;""="","",COUNT(C21:F21))</f>
        <v/>
      </c>
      <c r="H21" s="21">
        <f>IF(B21&amp;""="","",ROUND(IF(AND(ISNUMBER(C21),N('الإعدادات'!$C$8)&gt;0),C21/'الإعدادات'!$C$8*N('الإعدادات'!$B$8),0)+IF(AND(ISNUMBER(D21),N('الإعدادات'!$C$9)&gt;0),D21/'الإعدادات'!$C$9*N('الإعدادات'!$B$9),0)+IF(AND(ISNUMBER(E21),N('الإعدادات'!$C$10)&gt;0),E21/'الإعدادات'!$C$10*N('الإعدادات'!$B$10),0)+IF(AND(ISNUMBER(F21),N('الإعدادات'!$C$11)&gt;0),F21/'الإعدادات'!$C$11*N('الإعدادات'!$B$11),0),2))</f>
        <v/>
      </c>
      <c r="I21" s="15">
        <f>IF(B21&amp;""="","",IF(AND(ISNUMBER(C21),N('الإعدادات'!$C$8)&gt;0),N('الإعدادات'!$B$8),0)+IF(AND(ISNUMBER(D21),N('الإعدادات'!$C$9)&gt;0),N('الإعدادات'!$B$9),0)+IF(AND(ISNUMBER(E21),N('الإعدادات'!$C$10)&gt;0),N('الإعدادات'!$B$10),0)+IF(AND(ISNUMBER(F21),N('الإعدادات'!$C$11)&gt;0),N('الإعدادات'!$B$11),0))</f>
        <v/>
      </c>
      <c r="J21" s="22">
        <f>IF(B21&amp;""="","",IF(N(I21)=0,"",H21/I21))</f>
        <v/>
      </c>
      <c r="K21" s="6">
        <f>IF(J21="","",INDEX('الإعدادات'!$B$19:$B$23,MATCH(J21,'الإعدادات'!$A$19:$A$23,1)))</f>
        <v/>
      </c>
      <c r="L21" s="6">
        <f>IF(J21="","",IF(J21&lt;'الإعدادات'!$B$14,"معرّض للرسوب",IF(J21&lt;'الإعدادات'!$B$14+'الإعدادات'!$B$15,"على الحافة","آمن")))</f>
        <v/>
      </c>
      <c r="M21" s="6">
        <f>IF(B21&amp;""="","",IF(OR(AND(ISNUMBER(C21),OR(C21&gt;N('الإعدادات'!$C$8),C21&lt;0)),AND(ISNUMBER(D21),OR(D21&gt;N('الإعدادات'!$C$9),D21&lt;0)),AND(ISNUMBER(E21),OR(E21&gt;N('الإعدادات'!$C$10),E21&lt;0)),AND(ISNUMBER(F21),OR(F21&gt;N('الإعدادات'!$C$11),F21&lt;0))),"درجة خارج الحد",IF(G21&lt;4,"درجات ناقصة","")))</f>
        <v/>
      </c>
      <c r="N21" s="20">
        <f>IF(J21="","",COUNTIFS($J$6:$J$205,"&gt;"&amp;J21)+1)</f>
        <v/>
      </c>
      <c r="O21" s="20">
        <f>IF(OR(L21="معرّض للرسوب",L21="على الحافة"),COUNTIFS($J$6:$J$205,"&lt;"&amp;J21,$L$6:$L$205,"معرّض للرسوب")+COUNTIFS($J$6:$J$205,"&lt;"&amp;J21,$L$6:$L$205,"على الحافة")+COUNTIFS($J$6:J21,J21,$L$6:L21,"معرّض للرسوب")+COUNTIFS($J$6:J21,J21,$L$6:L21,"على الحافة"),"")</f>
        <v/>
      </c>
    </row>
    <row r="22">
      <c r="A22" s="19" t="n"/>
      <c r="B22" s="5" t="n"/>
      <c r="C22" s="14" t="n"/>
      <c r="D22" s="14" t="n"/>
      <c r="E22" s="14" t="n"/>
      <c r="F22" s="14" t="n"/>
      <c r="G22" s="20">
        <f>IF(B22&amp;""="","",COUNT(C22:F22))</f>
        <v/>
      </c>
      <c r="H22" s="21">
        <f>IF(B22&amp;""="","",ROUND(IF(AND(ISNUMBER(C22),N('الإعدادات'!$C$8)&gt;0),C22/'الإعدادات'!$C$8*N('الإعدادات'!$B$8),0)+IF(AND(ISNUMBER(D22),N('الإعدادات'!$C$9)&gt;0),D22/'الإعدادات'!$C$9*N('الإعدادات'!$B$9),0)+IF(AND(ISNUMBER(E22),N('الإعدادات'!$C$10)&gt;0),E22/'الإعدادات'!$C$10*N('الإعدادات'!$B$10),0)+IF(AND(ISNUMBER(F22),N('الإعدادات'!$C$11)&gt;0),F22/'الإعدادات'!$C$11*N('الإعدادات'!$B$11),0),2))</f>
        <v/>
      </c>
      <c r="I22" s="15">
        <f>IF(B22&amp;""="","",IF(AND(ISNUMBER(C22),N('الإعدادات'!$C$8)&gt;0),N('الإعدادات'!$B$8),0)+IF(AND(ISNUMBER(D22),N('الإعدادات'!$C$9)&gt;0),N('الإعدادات'!$B$9),0)+IF(AND(ISNUMBER(E22),N('الإعدادات'!$C$10)&gt;0),N('الإعدادات'!$B$10),0)+IF(AND(ISNUMBER(F22),N('الإعدادات'!$C$11)&gt;0),N('الإعدادات'!$B$11),0))</f>
        <v/>
      </c>
      <c r="J22" s="22">
        <f>IF(B22&amp;""="","",IF(N(I22)=0,"",H22/I22))</f>
        <v/>
      </c>
      <c r="K22" s="6">
        <f>IF(J22="","",INDEX('الإعدادات'!$B$19:$B$23,MATCH(J22,'الإعدادات'!$A$19:$A$23,1)))</f>
        <v/>
      </c>
      <c r="L22" s="6">
        <f>IF(J22="","",IF(J22&lt;'الإعدادات'!$B$14,"معرّض للرسوب",IF(J22&lt;'الإعدادات'!$B$14+'الإعدادات'!$B$15,"على الحافة","آمن")))</f>
        <v/>
      </c>
      <c r="M22" s="6">
        <f>IF(B22&amp;""="","",IF(OR(AND(ISNUMBER(C22),OR(C22&gt;N('الإعدادات'!$C$8),C22&lt;0)),AND(ISNUMBER(D22),OR(D22&gt;N('الإعدادات'!$C$9),D22&lt;0)),AND(ISNUMBER(E22),OR(E22&gt;N('الإعدادات'!$C$10),E22&lt;0)),AND(ISNUMBER(F22),OR(F22&gt;N('الإعدادات'!$C$11),F22&lt;0))),"درجة خارج الحد",IF(G22&lt;4,"درجات ناقصة","")))</f>
        <v/>
      </c>
      <c r="N22" s="20">
        <f>IF(J22="","",COUNTIFS($J$6:$J$205,"&gt;"&amp;J22)+1)</f>
        <v/>
      </c>
      <c r="O22" s="20">
        <f>IF(OR(L22="معرّض للرسوب",L22="على الحافة"),COUNTIFS($J$6:$J$205,"&lt;"&amp;J22,$L$6:$L$205,"معرّض للرسوب")+COUNTIFS($J$6:$J$205,"&lt;"&amp;J22,$L$6:$L$205,"على الحافة")+COUNTIFS($J$6:J22,J22,$L$6:L22,"معرّض للرسوب")+COUNTIFS($J$6:J22,J22,$L$6:L22,"على الحافة"),"")</f>
        <v/>
      </c>
    </row>
    <row r="23">
      <c r="A23" s="19" t="n"/>
      <c r="B23" s="5" t="n"/>
      <c r="C23" s="14" t="n"/>
      <c r="D23" s="14" t="n"/>
      <c r="E23" s="14" t="n"/>
      <c r="F23" s="14" t="n"/>
      <c r="G23" s="20">
        <f>IF(B23&amp;""="","",COUNT(C23:F23))</f>
        <v/>
      </c>
      <c r="H23" s="21">
        <f>IF(B23&amp;""="","",ROUND(IF(AND(ISNUMBER(C23),N('الإعدادات'!$C$8)&gt;0),C23/'الإعدادات'!$C$8*N('الإعدادات'!$B$8),0)+IF(AND(ISNUMBER(D23),N('الإعدادات'!$C$9)&gt;0),D23/'الإعدادات'!$C$9*N('الإعدادات'!$B$9),0)+IF(AND(ISNUMBER(E23),N('الإعدادات'!$C$10)&gt;0),E23/'الإعدادات'!$C$10*N('الإعدادات'!$B$10),0)+IF(AND(ISNUMBER(F23),N('الإعدادات'!$C$11)&gt;0),F23/'الإعدادات'!$C$11*N('الإعدادات'!$B$11),0),2))</f>
        <v/>
      </c>
      <c r="I23" s="15">
        <f>IF(B23&amp;""="","",IF(AND(ISNUMBER(C23),N('الإعدادات'!$C$8)&gt;0),N('الإعدادات'!$B$8),0)+IF(AND(ISNUMBER(D23),N('الإعدادات'!$C$9)&gt;0),N('الإعدادات'!$B$9),0)+IF(AND(ISNUMBER(E23),N('الإعدادات'!$C$10)&gt;0),N('الإعدادات'!$B$10),0)+IF(AND(ISNUMBER(F23),N('الإعدادات'!$C$11)&gt;0),N('الإعدادات'!$B$11),0))</f>
        <v/>
      </c>
      <c r="J23" s="22">
        <f>IF(B23&amp;""="","",IF(N(I23)=0,"",H23/I23))</f>
        <v/>
      </c>
      <c r="K23" s="6">
        <f>IF(J23="","",INDEX('الإعدادات'!$B$19:$B$23,MATCH(J23,'الإعدادات'!$A$19:$A$23,1)))</f>
        <v/>
      </c>
      <c r="L23" s="6">
        <f>IF(J23="","",IF(J23&lt;'الإعدادات'!$B$14,"معرّض للرسوب",IF(J23&lt;'الإعدادات'!$B$14+'الإعدادات'!$B$15,"على الحافة","آمن")))</f>
        <v/>
      </c>
      <c r="M23" s="6">
        <f>IF(B23&amp;""="","",IF(OR(AND(ISNUMBER(C23),OR(C23&gt;N('الإعدادات'!$C$8),C23&lt;0)),AND(ISNUMBER(D23),OR(D23&gt;N('الإعدادات'!$C$9),D23&lt;0)),AND(ISNUMBER(E23),OR(E23&gt;N('الإعدادات'!$C$10),E23&lt;0)),AND(ISNUMBER(F23),OR(F23&gt;N('الإعدادات'!$C$11),F23&lt;0))),"درجة خارج الحد",IF(G23&lt;4,"درجات ناقصة","")))</f>
        <v/>
      </c>
      <c r="N23" s="20">
        <f>IF(J23="","",COUNTIFS($J$6:$J$205,"&gt;"&amp;J23)+1)</f>
        <v/>
      </c>
      <c r="O23" s="20">
        <f>IF(OR(L23="معرّض للرسوب",L23="على الحافة"),COUNTIFS($J$6:$J$205,"&lt;"&amp;J23,$L$6:$L$205,"معرّض للرسوب")+COUNTIFS($J$6:$J$205,"&lt;"&amp;J23,$L$6:$L$205,"على الحافة")+COUNTIFS($J$6:J23,J23,$L$6:L23,"معرّض للرسوب")+COUNTIFS($J$6:J23,J23,$L$6:L23,"على الحافة"),"")</f>
        <v/>
      </c>
    </row>
    <row r="24">
      <c r="A24" s="19" t="n"/>
      <c r="B24" s="5" t="n"/>
      <c r="C24" s="14" t="n"/>
      <c r="D24" s="14" t="n"/>
      <c r="E24" s="14" t="n"/>
      <c r="F24" s="14" t="n"/>
      <c r="G24" s="20">
        <f>IF(B24&amp;""="","",COUNT(C24:F24))</f>
        <v/>
      </c>
      <c r="H24" s="21">
        <f>IF(B24&amp;""="","",ROUND(IF(AND(ISNUMBER(C24),N('الإعدادات'!$C$8)&gt;0),C24/'الإعدادات'!$C$8*N('الإعدادات'!$B$8),0)+IF(AND(ISNUMBER(D24),N('الإعدادات'!$C$9)&gt;0),D24/'الإعدادات'!$C$9*N('الإعدادات'!$B$9),0)+IF(AND(ISNUMBER(E24),N('الإعدادات'!$C$10)&gt;0),E24/'الإعدادات'!$C$10*N('الإعدادات'!$B$10),0)+IF(AND(ISNUMBER(F24),N('الإعدادات'!$C$11)&gt;0),F24/'الإعدادات'!$C$11*N('الإعدادات'!$B$11),0),2))</f>
        <v/>
      </c>
      <c r="I24" s="15">
        <f>IF(B24&amp;""="","",IF(AND(ISNUMBER(C24),N('الإعدادات'!$C$8)&gt;0),N('الإعدادات'!$B$8),0)+IF(AND(ISNUMBER(D24),N('الإعدادات'!$C$9)&gt;0),N('الإعدادات'!$B$9),0)+IF(AND(ISNUMBER(E24),N('الإعدادات'!$C$10)&gt;0),N('الإعدادات'!$B$10),0)+IF(AND(ISNUMBER(F24),N('الإعدادات'!$C$11)&gt;0),N('الإعدادات'!$B$11),0))</f>
        <v/>
      </c>
      <c r="J24" s="22">
        <f>IF(B24&amp;""="","",IF(N(I24)=0,"",H24/I24))</f>
        <v/>
      </c>
      <c r="K24" s="6">
        <f>IF(J24="","",INDEX('الإعدادات'!$B$19:$B$23,MATCH(J24,'الإعدادات'!$A$19:$A$23,1)))</f>
        <v/>
      </c>
      <c r="L24" s="6">
        <f>IF(J24="","",IF(J24&lt;'الإعدادات'!$B$14,"معرّض للرسوب",IF(J24&lt;'الإعدادات'!$B$14+'الإعدادات'!$B$15,"على الحافة","آمن")))</f>
        <v/>
      </c>
      <c r="M24" s="6">
        <f>IF(B24&amp;""="","",IF(OR(AND(ISNUMBER(C24),OR(C24&gt;N('الإعدادات'!$C$8),C24&lt;0)),AND(ISNUMBER(D24),OR(D24&gt;N('الإعدادات'!$C$9),D24&lt;0)),AND(ISNUMBER(E24),OR(E24&gt;N('الإعدادات'!$C$10),E24&lt;0)),AND(ISNUMBER(F24),OR(F24&gt;N('الإعدادات'!$C$11),F24&lt;0))),"درجة خارج الحد",IF(G24&lt;4,"درجات ناقصة","")))</f>
        <v/>
      </c>
      <c r="N24" s="20">
        <f>IF(J24="","",COUNTIFS($J$6:$J$205,"&gt;"&amp;J24)+1)</f>
        <v/>
      </c>
      <c r="O24" s="20">
        <f>IF(OR(L24="معرّض للرسوب",L24="على الحافة"),COUNTIFS($J$6:$J$205,"&lt;"&amp;J24,$L$6:$L$205,"معرّض للرسوب")+COUNTIFS($J$6:$J$205,"&lt;"&amp;J24,$L$6:$L$205,"على الحافة")+COUNTIFS($J$6:J24,J24,$L$6:L24,"معرّض للرسوب")+COUNTIFS($J$6:J24,J24,$L$6:L24,"على الحافة"),"")</f>
        <v/>
      </c>
    </row>
    <row r="25">
      <c r="A25" s="19" t="n"/>
      <c r="B25" s="5" t="n"/>
      <c r="C25" s="14" t="n"/>
      <c r="D25" s="14" t="n"/>
      <c r="E25" s="14" t="n"/>
      <c r="F25" s="14" t="n"/>
      <c r="G25" s="20">
        <f>IF(B25&amp;""="","",COUNT(C25:F25))</f>
        <v/>
      </c>
      <c r="H25" s="21">
        <f>IF(B25&amp;""="","",ROUND(IF(AND(ISNUMBER(C25),N('الإعدادات'!$C$8)&gt;0),C25/'الإعدادات'!$C$8*N('الإعدادات'!$B$8),0)+IF(AND(ISNUMBER(D25),N('الإعدادات'!$C$9)&gt;0),D25/'الإعدادات'!$C$9*N('الإعدادات'!$B$9),0)+IF(AND(ISNUMBER(E25),N('الإعدادات'!$C$10)&gt;0),E25/'الإعدادات'!$C$10*N('الإعدادات'!$B$10),0)+IF(AND(ISNUMBER(F25),N('الإعدادات'!$C$11)&gt;0),F25/'الإعدادات'!$C$11*N('الإعدادات'!$B$11),0),2))</f>
        <v/>
      </c>
      <c r="I25" s="15">
        <f>IF(B25&amp;""="","",IF(AND(ISNUMBER(C25),N('الإعدادات'!$C$8)&gt;0),N('الإعدادات'!$B$8),0)+IF(AND(ISNUMBER(D25),N('الإعدادات'!$C$9)&gt;0),N('الإعدادات'!$B$9),0)+IF(AND(ISNUMBER(E25),N('الإعدادات'!$C$10)&gt;0),N('الإعدادات'!$B$10),0)+IF(AND(ISNUMBER(F25),N('الإعدادات'!$C$11)&gt;0),N('الإعدادات'!$B$11),0))</f>
        <v/>
      </c>
      <c r="J25" s="22">
        <f>IF(B25&amp;""="","",IF(N(I25)=0,"",H25/I25))</f>
        <v/>
      </c>
      <c r="K25" s="6">
        <f>IF(J25="","",INDEX('الإعدادات'!$B$19:$B$23,MATCH(J25,'الإعدادات'!$A$19:$A$23,1)))</f>
        <v/>
      </c>
      <c r="L25" s="6">
        <f>IF(J25="","",IF(J25&lt;'الإعدادات'!$B$14,"معرّض للرسوب",IF(J25&lt;'الإعدادات'!$B$14+'الإعدادات'!$B$15,"على الحافة","آمن")))</f>
        <v/>
      </c>
      <c r="M25" s="6">
        <f>IF(B25&amp;""="","",IF(OR(AND(ISNUMBER(C25),OR(C25&gt;N('الإعدادات'!$C$8),C25&lt;0)),AND(ISNUMBER(D25),OR(D25&gt;N('الإعدادات'!$C$9),D25&lt;0)),AND(ISNUMBER(E25),OR(E25&gt;N('الإعدادات'!$C$10),E25&lt;0)),AND(ISNUMBER(F25),OR(F25&gt;N('الإعدادات'!$C$11),F25&lt;0))),"درجة خارج الحد",IF(G25&lt;4,"درجات ناقصة","")))</f>
        <v/>
      </c>
      <c r="N25" s="20">
        <f>IF(J25="","",COUNTIFS($J$6:$J$205,"&gt;"&amp;J25)+1)</f>
        <v/>
      </c>
      <c r="O25" s="20">
        <f>IF(OR(L25="معرّض للرسوب",L25="على الحافة"),COUNTIFS($J$6:$J$205,"&lt;"&amp;J25,$L$6:$L$205,"معرّض للرسوب")+COUNTIFS($J$6:$J$205,"&lt;"&amp;J25,$L$6:$L$205,"على الحافة")+COUNTIFS($J$6:J25,J25,$L$6:L25,"معرّض للرسوب")+COUNTIFS($J$6:J25,J25,$L$6:L25,"على الحافة"),"")</f>
        <v/>
      </c>
    </row>
    <row r="26">
      <c r="A26" s="19" t="n"/>
      <c r="B26" s="5" t="n"/>
      <c r="C26" s="14" t="n"/>
      <c r="D26" s="14" t="n"/>
      <c r="E26" s="14" t="n"/>
      <c r="F26" s="14" t="n"/>
      <c r="G26" s="20">
        <f>IF(B26&amp;""="","",COUNT(C26:F26))</f>
        <v/>
      </c>
      <c r="H26" s="21">
        <f>IF(B26&amp;""="","",ROUND(IF(AND(ISNUMBER(C26),N('الإعدادات'!$C$8)&gt;0),C26/'الإعدادات'!$C$8*N('الإعدادات'!$B$8),0)+IF(AND(ISNUMBER(D26),N('الإعدادات'!$C$9)&gt;0),D26/'الإعدادات'!$C$9*N('الإعدادات'!$B$9),0)+IF(AND(ISNUMBER(E26),N('الإعدادات'!$C$10)&gt;0),E26/'الإعدادات'!$C$10*N('الإعدادات'!$B$10),0)+IF(AND(ISNUMBER(F26),N('الإعدادات'!$C$11)&gt;0),F26/'الإعدادات'!$C$11*N('الإعدادات'!$B$11),0),2))</f>
        <v/>
      </c>
      <c r="I26" s="15">
        <f>IF(B26&amp;""="","",IF(AND(ISNUMBER(C26),N('الإعدادات'!$C$8)&gt;0),N('الإعدادات'!$B$8),0)+IF(AND(ISNUMBER(D26),N('الإعدادات'!$C$9)&gt;0),N('الإعدادات'!$B$9),0)+IF(AND(ISNUMBER(E26),N('الإعدادات'!$C$10)&gt;0),N('الإعدادات'!$B$10),0)+IF(AND(ISNUMBER(F26),N('الإعدادات'!$C$11)&gt;0),N('الإعدادات'!$B$11),0))</f>
        <v/>
      </c>
      <c r="J26" s="22">
        <f>IF(B26&amp;""="","",IF(N(I26)=0,"",H26/I26))</f>
        <v/>
      </c>
      <c r="K26" s="6">
        <f>IF(J26="","",INDEX('الإعدادات'!$B$19:$B$23,MATCH(J26,'الإعدادات'!$A$19:$A$23,1)))</f>
        <v/>
      </c>
      <c r="L26" s="6">
        <f>IF(J26="","",IF(J26&lt;'الإعدادات'!$B$14,"معرّض للرسوب",IF(J26&lt;'الإعدادات'!$B$14+'الإعدادات'!$B$15,"على الحافة","آمن")))</f>
        <v/>
      </c>
      <c r="M26" s="6">
        <f>IF(B26&amp;""="","",IF(OR(AND(ISNUMBER(C26),OR(C26&gt;N('الإعدادات'!$C$8),C26&lt;0)),AND(ISNUMBER(D26),OR(D26&gt;N('الإعدادات'!$C$9),D26&lt;0)),AND(ISNUMBER(E26),OR(E26&gt;N('الإعدادات'!$C$10),E26&lt;0)),AND(ISNUMBER(F26),OR(F26&gt;N('الإعدادات'!$C$11),F26&lt;0))),"درجة خارج الحد",IF(G26&lt;4,"درجات ناقصة","")))</f>
        <v/>
      </c>
      <c r="N26" s="20">
        <f>IF(J26="","",COUNTIFS($J$6:$J$205,"&gt;"&amp;J26)+1)</f>
        <v/>
      </c>
      <c r="O26" s="20">
        <f>IF(OR(L26="معرّض للرسوب",L26="على الحافة"),COUNTIFS($J$6:$J$205,"&lt;"&amp;J26,$L$6:$L$205,"معرّض للرسوب")+COUNTIFS($J$6:$J$205,"&lt;"&amp;J26,$L$6:$L$205,"على الحافة")+COUNTIFS($J$6:J26,J26,$L$6:L26,"معرّض للرسوب")+COUNTIFS($J$6:J26,J26,$L$6:L26,"على الحافة"),"")</f>
        <v/>
      </c>
    </row>
    <row r="27">
      <c r="A27" s="19" t="n"/>
      <c r="B27" s="5" t="n"/>
      <c r="C27" s="14" t="n"/>
      <c r="D27" s="14" t="n"/>
      <c r="E27" s="14" t="n"/>
      <c r="F27" s="14" t="n"/>
      <c r="G27" s="20">
        <f>IF(B27&amp;""="","",COUNT(C27:F27))</f>
        <v/>
      </c>
      <c r="H27" s="21">
        <f>IF(B27&amp;""="","",ROUND(IF(AND(ISNUMBER(C27),N('الإعدادات'!$C$8)&gt;0),C27/'الإعدادات'!$C$8*N('الإعدادات'!$B$8),0)+IF(AND(ISNUMBER(D27),N('الإعدادات'!$C$9)&gt;0),D27/'الإعدادات'!$C$9*N('الإعدادات'!$B$9),0)+IF(AND(ISNUMBER(E27),N('الإعدادات'!$C$10)&gt;0),E27/'الإعدادات'!$C$10*N('الإعدادات'!$B$10),0)+IF(AND(ISNUMBER(F27),N('الإعدادات'!$C$11)&gt;0),F27/'الإعدادات'!$C$11*N('الإعدادات'!$B$11),0),2))</f>
        <v/>
      </c>
      <c r="I27" s="15">
        <f>IF(B27&amp;""="","",IF(AND(ISNUMBER(C27),N('الإعدادات'!$C$8)&gt;0),N('الإعدادات'!$B$8),0)+IF(AND(ISNUMBER(D27),N('الإعدادات'!$C$9)&gt;0),N('الإعدادات'!$B$9),0)+IF(AND(ISNUMBER(E27),N('الإعدادات'!$C$10)&gt;0),N('الإعدادات'!$B$10),0)+IF(AND(ISNUMBER(F27),N('الإعدادات'!$C$11)&gt;0),N('الإعدادات'!$B$11),0))</f>
        <v/>
      </c>
      <c r="J27" s="22">
        <f>IF(B27&amp;""="","",IF(N(I27)=0,"",H27/I27))</f>
        <v/>
      </c>
      <c r="K27" s="6">
        <f>IF(J27="","",INDEX('الإعدادات'!$B$19:$B$23,MATCH(J27,'الإعدادات'!$A$19:$A$23,1)))</f>
        <v/>
      </c>
      <c r="L27" s="6">
        <f>IF(J27="","",IF(J27&lt;'الإعدادات'!$B$14,"معرّض للرسوب",IF(J27&lt;'الإعدادات'!$B$14+'الإعدادات'!$B$15,"على الحافة","آمن")))</f>
        <v/>
      </c>
      <c r="M27" s="6">
        <f>IF(B27&amp;""="","",IF(OR(AND(ISNUMBER(C27),OR(C27&gt;N('الإعدادات'!$C$8),C27&lt;0)),AND(ISNUMBER(D27),OR(D27&gt;N('الإعدادات'!$C$9),D27&lt;0)),AND(ISNUMBER(E27),OR(E27&gt;N('الإعدادات'!$C$10),E27&lt;0)),AND(ISNUMBER(F27),OR(F27&gt;N('الإعدادات'!$C$11),F27&lt;0))),"درجة خارج الحد",IF(G27&lt;4,"درجات ناقصة","")))</f>
        <v/>
      </c>
      <c r="N27" s="20">
        <f>IF(J27="","",COUNTIFS($J$6:$J$205,"&gt;"&amp;J27)+1)</f>
        <v/>
      </c>
      <c r="O27" s="20">
        <f>IF(OR(L27="معرّض للرسوب",L27="على الحافة"),COUNTIFS($J$6:$J$205,"&lt;"&amp;J27,$L$6:$L$205,"معرّض للرسوب")+COUNTIFS($J$6:$J$205,"&lt;"&amp;J27,$L$6:$L$205,"على الحافة")+COUNTIFS($J$6:J27,J27,$L$6:L27,"معرّض للرسوب")+COUNTIFS($J$6:J27,J27,$L$6:L27,"على الحافة"),"")</f>
        <v/>
      </c>
    </row>
    <row r="28">
      <c r="A28" s="19" t="n"/>
      <c r="B28" s="5" t="n"/>
      <c r="C28" s="14" t="n"/>
      <c r="D28" s="14" t="n"/>
      <c r="E28" s="14" t="n"/>
      <c r="F28" s="14" t="n"/>
      <c r="G28" s="20">
        <f>IF(B28&amp;""="","",COUNT(C28:F28))</f>
        <v/>
      </c>
      <c r="H28" s="21">
        <f>IF(B28&amp;""="","",ROUND(IF(AND(ISNUMBER(C28),N('الإعدادات'!$C$8)&gt;0),C28/'الإعدادات'!$C$8*N('الإعدادات'!$B$8),0)+IF(AND(ISNUMBER(D28),N('الإعدادات'!$C$9)&gt;0),D28/'الإعدادات'!$C$9*N('الإعدادات'!$B$9),0)+IF(AND(ISNUMBER(E28),N('الإعدادات'!$C$10)&gt;0),E28/'الإعدادات'!$C$10*N('الإعدادات'!$B$10),0)+IF(AND(ISNUMBER(F28),N('الإعدادات'!$C$11)&gt;0),F28/'الإعدادات'!$C$11*N('الإعدادات'!$B$11),0),2))</f>
        <v/>
      </c>
      <c r="I28" s="15">
        <f>IF(B28&amp;""="","",IF(AND(ISNUMBER(C28),N('الإعدادات'!$C$8)&gt;0),N('الإعدادات'!$B$8),0)+IF(AND(ISNUMBER(D28),N('الإعدادات'!$C$9)&gt;0),N('الإعدادات'!$B$9),0)+IF(AND(ISNUMBER(E28),N('الإعدادات'!$C$10)&gt;0),N('الإعدادات'!$B$10),0)+IF(AND(ISNUMBER(F28),N('الإعدادات'!$C$11)&gt;0),N('الإعدادات'!$B$11),0))</f>
        <v/>
      </c>
      <c r="J28" s="22">
        <f>IF(B28&amp;""="","",IF(N(I28)=0,"",H28/I28))</f>
        <v/>
      </c>
      <c r="K28" s="6">
        <f>IF(J28="","",INDEX('الإعدادات'!$B$19:$B$23,MATCH(J28,'الإعدادات'!$A$19:$A$23,1)))</f>
        <v/>
      </c>
      <c r="L28" s="6">
        <f>IF(J28="","",IF(J28&lt;'الإعدادات'!$B$14,"معرّض للرسوب",IF(J28&lt;'الإعدادات'!$B$14+'الإعدادات'!$B$15,"على الحافة","آمن")))</f>
        <v/>
      </c>
      <c r="M28" s="6">
        <f>IF(B28&amp;""="","",IF(OR(AND(ISNUMBER(C28),OR(C28&gt;N('الإعدادات'!$C$8),C28&lt;0)),AND(ISNUMBER(D28),OR(D28&gt;N('الإعدادات'!$C$9),D28&lt;0)),AND(ISNUMBER(E28),OR(E28&gt;N('الإعدادات'!$C$10),E28&lt;0)),AND(ISNUMBER(F28),OR(F28&gt;N('الإعدادات'!$C$11),F28&lt;0))),"درجة خارج الحد",IF(G28&lt;4,"درجات ناقصة","")))</f>
        <v/>
      </c>
      <c r="N28" s="20">
        <f>IF(J28="","",COUNTIFS($J$6:$J$205,"&gt;"&amp;J28)+1)</f>
        <v/>
      </c>
      <c r="O28" s="20">
        <f>IF(OR(L28="معرّض للرسوب",L28="على الحافة"),COUNTIFS($J$6:$J$205,"&lt;"&amp;J28,$L$6:$L$205,"معرّض للرسوب")+COUNTIFS($J$6:$J$205,"&lt;"&amp;J28,$L$6:$L$205,"على الحافة")+COUNTIFS($J$6:J28,J28,$L$6:L28,"معرّض للرسوب")+COUNTIFS($J$6:J28,J28,$L$6:L28,"على الحافة"),"")</f>
        <v/>
      </c>
    </row>
    <row r="29">
      <c r="A29" s="19" t="n"/>
      <c r="B29" s="5" t="n"/>
      <c r="C29" s="14" t="n"/>
      <c r="D29" s="14" t="n"/>
      <c r="E29" s="14" t="n"/>
      <c r="F29" s="14" t="n"/>
      <c r="G29" s="20">
        <f>IF(B29&amp;""="","",COUNT(C29:F29))</f>
        <v/>
      </c>
      <c r="H29" s="21">
        <f>IF(B29&amp;""="","",ROUND(IF(AND(ISNUMBER(C29),N('الإعدادات'!$C$8)&gt;0),C29/'الإعدادات'!$C$8*N('الإعدادات'!$B$8),0)+IF(AND(ISNUMBER(D29),N('الإعدادات'!$C$9)&gt;0),D29/'الإعدادات'!$C$9*N('الإعدادات'!$B$9),0)+IF(AND(ISNUMBER(E29),N('الإعدادات'!$C$10)&gt;0),E29/'الإعدادات'!$C$10*N('الإعدادات'!$B$10),0)+IF(AND(ISNUMBER(F29),N('الإعدادات'!$C$11)&gt;0),F29/'الإعدادات'!$C$11*N('الإعدادات'!$B$11),0),2))</f>
        <v/>
      </c>
      <c r="I29" s="15">
        <f>IF(B29&amp;""="","",IF(AND(ISNUMBER(C29),N('الإعدادات'!$C$8)&gt;0),N('الإعدادات'!$B$8),0)+IF(AND(ISNUMBER(D29),N('الإعدادات'!$C$9)&gt;0),N('الإعدادات'!$B$9),0)+IF(AND(ISNUMBER(E29),N('الإعدادات'!$C$10)&gt;0),N('الإعدادات'!$B$10),0)+IF(AND(ISNUMBER(F29),N('الإعدادات'!$C$11)&gt;0),N('الإعدادات'!$B$11),0))</f>
        <v/>
      </c>
      <c r="J29" s="22">
        <f>IF(B29&amp;""="","",IF(N(I29)=0,"",H29/I29))</f>
        <v/>
      </c>
      <c r="K29" s="6">
        <f>IF(J29="","",INDEX('الإعدادات'!$B$19:$B$23,MATCH(J29,'الإعدادات'!$A$19:$A$23,1)))</f>
        <v/>
      </c>
      <c r="L29" s="6">
        <f>IF(J29="","",IF(J29&lt;'الإعدادات'!$B$14,"معرّض للرسوب",IF(J29&lt;'الإعدادات'!$B$14+'الإعدادات'!$B$15,"على الحافة","آمن")))</f>
        <v/>
      </c>
      <c r="M29" s="6">
        <f>IF(B29&amp;""="","",IF(OR(AND(ISNUMBER(C29),OR(C29&gt;N('الإعدادات'!$C$8),C29&lt;0)),AND(ISNUMBER(D29),OR(D29&gt;N('الإعدادات'!$C$9),D29&lt;0)),AND(ISNUMBER(E29),OR(E29&gt;N('الإعدادات'!$C$10),E29&lt;0)),AND(ISNUMBER(F29),OR(F29&gt;N('الإعدادات'!$C$11),F29&lt;0))),"درجة خارج الحد",IF(G29&lt;4,"درجات ناقصة","")))</f>
        <v/>
      </c>
      <c r="N29" s="20">
        <f>IF(J29="","",COUNTIFS($J$6:$J$205,"&gt;"&amp;J29)+1)</f>
        <v/>
      </c>
      <c r="O29" s="20">
        <f>IF(OR(L29="معرّض للرسوب",L29="على الحافة"),COUNTIFS($J$6:$J$205,"&lt;"&amp;J29,$L$6:$L$205,"معرّض للرسوب")+COUNTIFS($J$6:$J$205,"&lt;"&amp;J29,$L$6:$L$205,"على الحافة")+COUNTIFS($J$6:J29,J29,$L$6:L29,"معرّض للرسوب")+COUNTIFS($J$6:J29,J29,$L$6:L29,"على الحافة"),"")</f>
        <v/>
      </c>
    </row>
    <row r="30">
      <c r="A30" s="19" t="n"/>
      <c r="B30" s="5" t="n"/>
      <c r="C30" s="14" t="n"/>
      <c r="D30" s="14" t="n"/>
      <c r="E30" s="14" t="n"/>
      <c r="F30" s="14" t="n"/>
      <c r="G30" s="20">
        <f>IF(B30&amp;""="","",COUNT(C30:F30))</f>
        <v/>
      </c>
      <c r="H30" s="21">
        <f>IF(B30&amp;""="","",ROUND(IF(AND(ISNUMBER(C30),N('الإعدادات'!$C$8)&gt;0),C30/'الإعدادات'!$C$8*N('الإعدادات'!$B$8),0)+IF(AND(ISNUMBER(D30),N('الإعدادات'!$C$9)&gt;0),D30/'الإعدادات'!$C$9*N('الإعدادات'!$B$9),0)+IF(AND(ISNUMBER(E30),N('الإعدادات'!$C$10)&gt;0),E30/'الإعدادات'!$C$10*N('الإعدادات'!$B$10),0)+IF(AND(ISNUMBER(F30),N('الإعدادات'!$C$11)&gt;0),F30/'الإعدادات'!$C$11*N('الإعدادات'!$B$11),0),2))</f>
        <v/>
      </c>
      <c r="I30" s="15">
        <f>IF(B30&amp;""="","",IF(AND(ISNUMBER(C30),N('الإعدادات'!$C$8)&gt;0),N('الإعدادات'!$B$8),0)+IF(AND(ISNUMBER(D30),N('الإعدادات'!$C$9)&gt;0),N('الإعدادات'!$B$9),0)+IF(AND(ISNUMBER(E30),N('الإعدادات'!$C$10)&gt;0),N('الإعدادات'!$B$10),0)+IF(AND(ISNUMBER(F30),N('الإعدادات'!$C$11)&gt;0),N('الإعدادات'!$B$11),0))</f>
        <v/>
      </c>
      <c r="J30" s="22">
        <f>IF(B30&amp;""="","",IF(N(I30)=0,"",H30/I30))</f>
        <v/>
      </c>
      <c r="K30" s="6">
        <f>IF(J30="","",INDEX('الإعدادات'!$B$19:$B$23,MATCH(J30,'الإعدادات'!$A$19:$A$23,1)))</f>
        <v/>
      </c>
      <c r="L30" s="6">
        <f>IF(J30="","",IF(J30&lt;'الإعدادات'!$B$14,"معرّض للرسوب",IF(J30&lt;'الإعدادات'!$B$14+'الإعدادات'!$B$15,"على الحافة","آمن")))</f>
        <v/>
      </c>
      <c r="M30" s="6">
        <f>IF(B30&amp;""="","",IF(OR(AND(ISNUMBER(C30),OR(C30&gt;N('الإعدادات'!$C$8),C30&lt;0)),AND(ISNUMBER(D30),OR(D30&gt;N('الإعدادات'!$C$9),D30&lt;0)),AND(ISNUMBER(E30),OR(E30&gt;N('الإعدادات'!$C$10),E30&lt;0)),AND(ISNUMBER(F30),OR(F30&gt;N('الإعدادات'!$C$11),F30&lt;0))),"درجة خارج الحد",IF(G30&lt;4,"درجات ناقصة","")))</f>
        <v/>
      </c>
      <c r="N30" s="20">
        <f>IF(J30="","",COUNTIFS($J$6:$J$205,"&gt;"&amp;J30)+1)</f>
        <v/>
      </c>
      <c r="O30" s="20">
        <f>IF(OR(L30="معرّض للرسوب",L30="على الحافة"),COUNTIFS($J$6:$J$205,"&lt;"&amp;J30,$L$6:$L$205,"معرّض للرسوب")+COUNTIFS($J$6:$J$205,"&lt;"&amp;J30,$L$6:$L$205,"على الحافة")+COUNTIFS($J$6:J30,J30,$L$6:L30,"معرّض للرسوب")+COUNTIFS($J$6:J30,J30,$L$6:L30,"على الحافة"),"")</f>
        <v/>
      </c>
    </row>
    <row r="31">
      <c r="A31" s="19" t="n"/>
      <c r="B31" s="5" t="n"/>
      <c r="C31" s="14" t="n"/>
      <c r="D31" s="14" t="n"/>
      <c r="E31" s="14" t="n"/>
      <c r="F31" s="14" t="n"/>
      <c r="G31" s="20">
        <f>IF(B31&amp;""="","",COUNT(C31:F31))</f>
        <v/>
      </c>
      <c r="H31" s="21">
        <f>IF(B31&amp;""="","",ROUND(IF(AND(ISNUMBER(C31),N('الإعدادات'!$C$8)&gt;0),C31/'الإعدادات'!$C$8*N('الإعدادات'!$B$8),0)+IF(AND(ISNUMBER(D31),N('الإعدادات'!$C$9)&gt;0),D31/'الإعدادات'!$C$9*N('الإعدادات'!$B$9),0)+IF(AND(ISNUMBER(E31),N('الإعدادات'!$C$10)&gt;0),E31/'الإعدادات'!$C$10*N('الإعدادات'!$B$10),0)+IF(AND(ISNUMBER(F31),N('الإعدادات'!$C$11)&gt;0),F31/'الإعدادات'!$C$11*N('الإعدادات'!$B$11),0),2))</f>
        <v/>
      </c>
      <c r="I31" s="15">
        <f>IF(B31&amp;""="","",IF(AND(ISNUMBER(C31),N('الإعدادات'!$C$8)&gt;0),N('الإعدادات'!$B$8),0)+IF(AND(ISNUMBER(D31),N('الإعدادات'!$C$9)&gt;0),N('الإعدادات'!$B$9),0)+IF(AND(ISNUMBER(E31),N('الإعدادات'!$C$10)&gt;0),N('الإعدادات'!$B$10),0)+IF(AND(ISNUMBER(F31),N('الإعدادات'!$C$11)&gt;0),N('الإعدادات'!$B$11),0))</f>
        <v/>
      </c>
      <c r="J31" s="22">
        <f>IF(B31&amp;""="","",IF(N(I31)=0,"",H31/I31))</f>
        <v/>
      </c>
      <c r="K31" s="6">
        <f>IF(J31="","",INDEX('الإعدادات'!$B$19:$B$23,MATCH(J31,'الإعدادات'!$A$19:$A$23,1)))</f>
        <v/>
      </c>
      <c r="L31" s="6">
        <f>IF(J31="","",IF(J31&lt;'الإعدادات'!$B$14,"معرّض للرسوب",IF(J31&lt;'الإعدادات'!$B$14+'الإعدادات'!$B$15,"على الحافة","آمن")))</f>
        <v/>
      </c>
      <c r="M31" s="6">
        <f>IF(B31&amp;""="","",IF(OR(AND(ISNUMBER(C31),OR(C31&gt;N('الإعدادات'!$C$8),C31&lt;0)),AND(ISNUMBER(D31),OR(D31&gt;N('الإعدادات'!$C$9),D31&lt;0)),AND(ISNUMBER(E31),OR(E31&gt;N('الإعدادات'!$C$10),E31&lt;0)),AND(ISNUMBER(F31),OR(F31&gt;N('الإعدادات'!$C$11),F31&lt;0))),"درجة خارج الحد",IF(G31&lt;4,"درجات ناقصة","")))</f>
        <v/>
      </c>
      <c r="N31" s="20">
        <f>IF(J31="","",COUNTIFS($J$6:$J$205,"&gt;"&amp;J31)+1)</f>
        <v/>
      </c>
      <c r="O31" s="20">
        <f>IF(OR(L31="معرّض للرسوب",L31="على الحافة"),COUNTIFS($J$6:$J$205,"&lt;"&amp;J31,$L$6:$L$205,"معرّض للرسوب")+COUNTIFS($J$6:$J$205,"&lt;"&amp;J31,$L$6:$L$205,"على الحافة")+COUNTIFS($J$6:J31,J31,$L$6:L31,"معرّض للرسوب")+COUNTIFS($J$6:J31,J31,$L$6:L31,"على الحافة"),"")</f>
        <v/>
      </c>
    </row>
    <row r="32">
      <c r="A32" s="19" t="n"/>
      <c r="B32" s="5" t="n"/>
      <c r="C32" s="14" t="n"/>
      <c r="D32" s="14" t="n"/>
      <c r="E32" s="14" t="n"/>
      <c r="F32" s="14" t="n"/>
      <c r="G32" s="20">
        <f>IF(B32&amp;""="","",COUNT(C32:F32))</f>
        <v/>
      </c>
      <c r="H32" s="21">
        <f>IF(B32&amp;""="","",ROUND(IF(AND(ISNUMBER(C32),N('الإعدادات'!$C$8)&gt;0),C32/'الإعدادات'!$C$8*N('الإعدادات'!$B$8),0)+IF(AND(ISNUMBER(D32),N('الإعدادات'!$C$9)&gt;0),D32/'الإعدادات'!$C$9*N('الإعدادات'!$B$9),0)+IF(AND(ISNUMBER(E32),N('الإعدادات'!$C$10)&gt;0),E32/'الإعدادات'!$C$10*N('الإعدادات'!$B$10),0)+IF(AND(ISNUMBER(F32),N('الإعدادات'!$C$11)&gt;0),F32/'الإعدادات'!$C$11*N('الإعدادات'!$B$11),0),2))</f>
        <v/>
      </c>
      <c r="I32" s="15">
        <f>IF(B32&amp;""="","",IF(AND(ISNUMBER(C32),N('الإعدادات'!$C$8)&gt;0),N('الإعدادات'!$B$8),0)+IF(AND(ISNUMBER(D32),N('الإعدادات'!$C$9)&gt;0),N('الإعدادات'!$B$9),0)+IF(AND(ISNUMBER(E32),N('الإعدادات'!$C$10)&gt;0),N('الإعدادات'!$B$10),0)+IF(AND(ISNUMBER(F32),N('الإعدادات'!$C$11)&gt;0),N('الإعدادات'!$B$11),0))</f>
        <v/>
      </c>
      <c r="J32" s="22">
        <f>IF(B32&amp;""="","",IF(N(I32)=0,"",H32/I32))</f>
        <v/>
      </c>
      <c r="K32" s="6">
        <f>IF(J32="","",INDEX('الإعدادات'!$B$19:$B$23,MATCH(J32,'الإعدادات'!$A$19:$A$23,1)))</f>
        <v/>
      </c>
      <c r="L32" s="6">
        <f>IF(J32="","",IF(J32&lt;'الإعدادات'!$B$14,"معرّض للرسوب",IF(J32&lt;'الإعدادات'!$B$14+'الإعدادات'!$B$15,"على الحافة","آمن")))</f>
        <v/>
      </c>
      <c r="M32" s="6">
        <f>IF(B32&amp;""="","",IF(OR(AND(ISNUMBER(C32),OR(C32&gt;N('الإعدادات'!$C$8),C32&lt;0)),AND(ISNUMBER(D32),OR(D32&gt;N('الإعدادات'!$C$9),D32&lt;0)),AND(ISNUMBER(E32),OR(E32&gt;N('الإعدادات'!$C$10),E32&lt;0)),AND(ISNUMBER(F32),OR(F32&gt;N('الإعدادات'!$C$11),F32&lt;0))),"درجة خارج الحد",IF(G32&lt;4,"درجات ناقصة","")))</f>
        <v/>
      </c>
      <c r="N32" s="20">
        <f>IF(J32="","",COUNTIFS($J$6:$J$205,"&gt;"&amp;J32)+1)</f>
        <v/>
      </c>
      <c r="O32" s="20">
        <f>IF(OR(L32="معرّض للرسوب",L32="على الحافة"),COUNTIFS($J$6:$J$205,"&lt;"&amp;J32,$L$6:$L$205,"معرّض للرسوب")+COUNTIFS($J$6:$J$205,"&lt;"&amp;J32,$L$6:$L$205,"على الحافة")+COUNTIFS($J$6:J32,J32,$L$6:L32,"معرّض للرسوب")+COUNTIFS($J$6:J32,J32,$L$6:L32,"على الحافة"),"")</f>
        <v/>
      </c>
    </row>
    <row r="33">
      <c r="A33" s="19" t="n"/>
      <c r="B33" s="5" t="n"/>
      <c r="C33" s="14" t="n"/>
      <c r="D33" s="14" t="n"/>
      <c r="E33" s="14" t="n"/>
      <c r="F33" s="14" t="n"/>
      <c r="G33" s="20">
        <f>IF(B33&amp;""="","",COUNT(C33:F33))</f>
        <v/>
      </c>
      <c r="H33" s="21">
        <f>IF(B33&amp;""="","",ROUND(IF(AND(ISNUMBER(C33),N('الإعدادات'!$C$8)&gt;0),C33/'الإعدادات'!$C$8*N('الإعدادات'!$B$8),0)+IF(AND(ISNUMBER(D33),N('الإعدادات'!$C$9)&gt;0),D33/'الإعدادات'!$C$9*N('الإعدادات'!$B$9),0)+IF(AND(ISNUMBER(E33),N('الإعدادات'!$C$10)&gt;0),E33/'الإعدادات'!$C$10*N('الإعدادات'!$B$10),0)+IF(AND(ISNUMBER(F33),N('الإعدادات'!$C$11)&gt;0),F33/'الإعدادات'!$C$11*N('الإعدادات'!$B$11),0),2))</f>
        <v/>
      </c>
      <c r="I33" s="15">
        <f>IF(B33&amp;""="","",IF(AND(ISNUMBER(C33),N('الإعدادات'!$C$8)&gt;0),N('الإعدادات'!$B$8),0)+IF(AND(ISNUMBER(D33),N('الإعدادات'!$C$9)&gt;0),N('الإعدادات'!$B$9),0)+IF(AND(ISNUMBER(E33),N('الإعدادات'!$C$10)&gt;0),N('الإعدادات'!$B$10),0)+IF(AND(ISNUMBER(F33),N('الإعدادات'!$C$11)&gt;0),N('الإعدادات'!$B$11),0))</f>
        <v/>
      </c>
      <c r="J33" s="22">
        <f>IF(B33&amp;""="","",IF(N(I33)=0,"",H33/I33))</f>
        <v/>
      </c>
      <c r="K33" s="6">
        <f>IF(J33="","",INDEX('الإعدادات'!$B$19:$B$23,MATCH(J33,'الإعدادات'!$A$19:$A$23,1)))</f>
        <v/>
      </c>
      <c r="L33" s="6">
        <f>IF(J33="","",IF(J33&lt;'الإعدادات'!$B$14,"معرّض للرسوب",IF(J33&lt;'الإعدادات'!$B$14+'الإعدادات'!$B$15,"على الحافة","آمن")))</f>
        <v/>
      </c>
      <c r="M33" s="6">
        <f>IF(B33&amp;""="","",IF(OR(AND(ISNUMBER(C33),OR(C33&gt;N('الإعدادات'!$C$8),C33&lt;0)),AND(ISNUMBER(D33),OR(D33&gt;N('الإعدادات'!$C$9),D33&lt;0)),AND(ISNUMBER(E33),OR(E33&gt;N('الإعدادات'!$C$10),E33&lt;0)),AND(ISNUMBER(F33),OR(F33&gt;N('الإعدادات'!$C$11),F33&lt;0))),"درجة خارج الحد",IF(G33&lt;4,"درجات ناقصة","")))</f>
        <v/>
      </c>
      <c r="N33" s="20">
        <f>IF(J33="","",COUNTIFS($J$6:$J$205,"&gt;"&amp;J33)+1)</f>
        <v/>
      </c>
      <c r="O33" s="20">
        <f>IF(OR(L33="معرّض للرسوب",L33="على الحافة"),COUNTIFS($J$6:$J$205,"&lt;"&amp;J33,$L$6:$L$205,"معرّض للرسوب")+COUNTIFS($J$6:$J$205,"&lt;"&amp;J33,$L$6:$L$205,"على الحافة")+COUNTIFS($J$6:J33,J33,$L$6:L33,"معرّض للرسوب")+COUNTIFS($J$6:J33,J33,$L$6:L33,"على الحافة"),"")</f>
        <v/>
      </c>
    </row>
    <row r="34">
      <c r="A34" s="19" t="n"/>
      <c r="B34" s="5" t="n"/>
      <c r="C34" s="14" t="n"/>
      <c r="D34" s="14" t="n"/>
      <c r="E34" s="14" t="n"/>
      <c r="F34" s="14" t="n"/>
      <c r="G34" s="20">
        <f>IF(B34&amp;""="","",COUNT(C34:F34))</f>
        <v/>
      </c>
      <c r="H34" s="21">
        <f>IF(B34&amp;""="","",ROUND(IF(AND(ISNUMBER(C34),N('الإعدادات'!$C$8)&gt;0),C34/'الإعدادات'!$C$8*N('الإعدادات'!$B$8),0)+IF(AND(ISNUMBER(D34),N('الإعدادات'!$C$9)&gt;0),D34/'الإعدادات'!$C$9*N('الإعدادات'!$B$9),0)+IF(AND(ISNUMBER(E34),N('الإعدادات'!$C$10)&gt;0),E34/'الإعدادات'!$C$10*N('الإعدادات'!$B$10),0)+IF(AND(ISNUMBER(F34),N('الإعدادات'!$C$11)&gt;0),F34/'الإعدادات'!$C$11*N('الإعدادات'!$B$11),0),2))</f>
        <v/>
      </c>
      <c r="I34" s="15">
        <f>IF(B34&amp;""="","",IF(AND(ISNUMBER(C34),N('الإعدادات'!$C$8)&gt;0),N('الإعدادات'!$B$8),0)+IF(AND(ISNUMBER(D34),N('الإعدادات'!$C$9)&gt;0),N('الإعدادات'!$B$9),0)+IF(AND(ISNUMBER(E34),N('الإعدادات'!$C$10)&gt;0),N('الإعدادات'!$B$10),0)+IF(AND(ISNUMBER(F34),N('الإعدادات'!$C$11)&gt;0),N('الإعدادات'!$B$11),0))</f>
        <v/>
      </c>
      <c r="J34" s="22">
        <f>IF(B34&amp;""="","",IF(N(I34)=0,"",H34/I34))</f>
        <v/>
      </c>
      <c r="K34" s="6">
        <f>IF(J34="","",INDEX('الإعدادات'!$B$19:$B$23,MATCH(J34,'الإعدادات'!$A$19:$A$23,1)))</f>
        <v/>
      </c>
      <c r="L34" s="6">
        <f>IF(J34="","",IF(J34&lt;'الإعدادات'!$B$14,"معرّض للرسوب",IF(J34&lt;'الإعدادات'!$B$14+'الإعدادات'!$B$15,"على الحافة","آمن")))</f>
        <v/>
      </c>
      <c r="M34" s="6">
        <f>IF(B34&amp;""="","",IF(OR(AND(ISNUMBER(C34),OR(C34&gt;N('الإعدادات'!$C$8),C34&lt;0)),AND(ISNUMBER(D34),OR(D34&gt;N('الإعدادات'!$C$9),D34&lt;0)),AND(ISNUMBER(E34),OR(E34&gt;N('الإعدادات'!$C$10),E34&lt;0)),AND(ISNUMBER(F34),OR(F34&gt;N('الإعدادات'!$C$11),F34&lt;0))),"درجة خارج الحد",IF(G34&lt;4,"درجات ناقصة","")))</f>
        <v/>
      </c>
      <c r="N34" s="20">
        <f>IF(J34="","",COUNTIFS($J$6:$J$205,"&gt;"&amp;J34)+1)</f>
        <v/>
      </c>
      <c r="O34" s="20">
        <f>IF(OR(L34="معرّض للرسوب",L34="على الحافة"),COUNTIFS($J$6:$J$205,"&lt;"&amp;J34,$L$6:$L$205,"معرّض للرسوب")+COUNTIFS($J$6:$J$205,"&lt;"&amp;J34,$L$6:$L$205,"على الحافة")+COUNTIFS($J$6:J34,J34,$L$6:L34,"معرّض للرسوب")+COUNTIFS($J$6:J34,J34,$L$6:L34,"على الحافة"),"")</f>
        <v/>
      </c>
    </row>
    <row r="35">
      <c r="A35" s="19" t="n"/>
      <c r="B35" s="5" t="n"/>
      <c r="C35" s="14" t="n"/>
      <c r="D35" s="14" t="n"/>
      <c r="E35" s="14" t="n"/>
      <c r="F35" s="14" t="n"/>
      <c r="G35" s="20">
        <f>IF(B35&amp;""="","",COUNT(C35:F35))</f>
        <v/>
      </c>
      <c r="H35" s="21">
        <f>IF(B35&amp;""="","",ROUND(IF(AND(ISNUMBER(C35),N('الإعدادات'!$C$8)&gt;0),C35/'الإعدادات'!$C$8*N('الإعدادات'!$B$8),0)+IF(AND(ISNUMBER(D35),N('الإعدادات'!$C$9)&gt;0),D35/'الإعدادات'!$C$9*N('الإعدادات'!$B$9),0)+IF(AND(ISNUMBER(E35),N('الإعدادات'!$C$10)&gt;0),E35/'الإعدادات'!$C$10*N('الإعدادات'!$B$10),0)+IF(AND(ISNUMBER(F35),N('الإعدادات'!$C$11)&gt;0),F35/'الإعدادات'!$C$11*N('الإعدادات'!$B$11),0),2))</f>
        <v/>
      </c>
      <c r="I35" s="15">
        <f>IF(B35&amp;""="","",IF(AND(ISNUMBER(C35),N('الإعدادات'!$C$8)&gt;0),N('الإعدادات'!$B$8),0)+IF(AND(ISNUMBER(D35),N('الإعدادات'!$C$9)&gt;0),N('الإعدادات'!$B$9),0)+IF(AND(ISNUMBER(E35),N('الإعدادات'!$C$10)&gt;0),N('الإعدادات'!$B$10),0)+IF(AND(ISNUMBER(F35),N('الإعدادات'!$C$11)&gt;0),N('الإعدادات'!$B$11),0))</f>
        <v/>
      </c>
      <c r="J35" s="22">
        <f>IF(B35&amp;""="","",IF(N(I35)=0,"",H35/I35))</f>
        <v/>
      </c>
      <c r="K35" s="6">
        <f>IF(J35="","",INDEX('الإعدادات'!$B$19:$B$23,MATCH(J35,'الإعدادات'!$A$19:$A$23,1)))</f>
        <v/>
      </c>
      <c r="L35" s="6">
        <f>IF(J35="","",IF(J35&lt;'الإعدادات'!$B$14,"معرّض للرسوب",IF(J35&lt;'الإعدادات'!$B$14+'الإعدادات'!$B$15,"على الحافة","آمن")))</f>
        <v/>
      </c>
      <c r="M35" s="6">
        <f>IF(B35&amp;""="","",IF(OR(AND(ISNUMBER(C35),OR(C35&gt;N('الإعدادات'!$C$8),C35&lt;0)),AND(ISNUMBER(D35),OR(D35&gt;N('الإعدادات'!$C$9),D35&lt;0)),AND(ISNUMBER(E35),OR(E35&gt;N('الإعدادات'!$C$10),E35&lt;0)),AND(ISNUMBER(F35),OR(F35&gt;N('الإعدادات'!$C$11),F35&lt;0))),"درجة خارج الحد",IF(G35&lt;4,"درجات ناقصة","")))</f>
        <v/>
      </c>
      <c r="N35" s="20">
        <f>IF(J35="","",COUNTIFS($J$6:$J$205,"&gt;"&amp;J35)+1)</f>
        <v/>
      </c>
      <c r="O35" s="20">
        <f>IF(OR(L35="معرّض للرسوب",L35="على الحافة"),COUNTIFS($J$6:$J$205,"&lt;"&amp;J35,$L$6:$L$205,"معرّض للرسوب")+COUNTIFS($J$6:$J$205,"&lt;"&amp;J35,$L$6:$L$205,"على الحافة")+COUNTIFS($J$6:J35,J35,$L$6:L35,"معرّض للرسوب")+COUNTIFS($J$6:J35,J35,$L$6:L35,"على الحافة"),"")</f>
        <v/>
      </c>
    </row>
    <row r="36">
      <c r="A36" s="19" t="n"/>
      <c r="B36" s="5" t="n"/>
      <c r="C36" s="14" t="n"/>
      <c r="D36" s="14" t="n"/>
      <c r="E36" s="14" t="n"/>
      <c r="F36" s="14" t="n"/>
      <c r="G36" s="20">
        <f>IF(B36&amp;""="","",COUNT(C36:F36))</f>
        <v/>
      </c>
      <c r="H36" s="21">
        <f>IF(B36&amp;""="","",ROUND(IF(AND(ISNUMBER(C36),N('الإعدادات'!$C$8)&gt;0),C36/'الإعدادات'!$C$8*N('الإعدادات'!$B$8),0)+IF(AND(ISNUMBER(D36),N('الإعدادات'!$C$9)&gt;0),D36/'الإعدادات'!$C$9*N('الإعدادات'!$B$9),0)+IF(AND(ISNUMBER(E36),N('الإعدادات'!$C$10)&gt;0),E36/'الإعدادات'!$C$10*N('الإعدادات'!$B$10),0)+IF(AND(ISNUMBER(F36),N('الإعدادات'!$C$11)&gt;0),F36/'الإعدادات'!$C$11*N('الإعدادات'!$B$11),0),2))</f>
        <v/>
      </c>
      <c r="I36" s="15">
        <f>IF(B36&amp;""="","",IF(AND(ISNUMBER(C36),N('الإعدادات'!$C$8)&gt;0),N('الإعدادات'!$B$8),0)+IF(AND(ISNUMBER(D36),N('الإعدادات'!$C$9)&gt;0),N('الإعدادات'!$B$9),0)+IF(AND(ISNUMBER(E36),N('الإعدادات'!$C$10)&gt;0),N('الإعدادات'!$B$10),0)+IF(AND(ISNUMBER(F36),N('الإعدادات'!$C$11)&gt;0),N('الإعدادات'!$B$11),0))</f>
        <v/>
      </c>
      <c r="J36" s="22">
        <f>IF(B36&amp;""="","",IF(N(I36)=0,"",H36/I36))</f>
        <v/>
      </c>
      <c r="K36" s="6">
        <f>IF(J36="","",INDEX('الإعدادات'!$B$19:$B$23,MATCH(J36,'الإعدادات'!$A$19:$A$23,1)))</f>
        <v/>
      </c>
      <c r="L36" s="6">
        <f>IF(J36="","",IF(J36&lt;'الإعدادات'!$B$14,"معرّض للرسوب",IF(J36&lt;'الإعدادات'!$B$14+'الإعدادات'!$B$15,"على الحافة","آمن")))</f>
        <v/>
      </c>
      <c r="M36" s="6">
        <f>IF(B36&amp;""="","",IF(OR(AND(ISNUMBER(C36),OR(C36&gt;N('الإعدادات'!$C$8),C36&lt;0)),AND(ISNUMBER(D36),OR(D36&gt;N('الإعدادات'!$C$9),D36&lt;0)),AND(ISNUMBER(E36),OR(E36&gt;N('الإعدادات'!$C$10),E36&lt;0)),AND(ISNUMBER(F36),OR(F36&gt;N('الإعدادات'!$C$11),F36&lt;0))),"درجة خارج الحد",IF(G36&lt;4,"درجات ناقصة","")))</f>
        <v/>
      </c>
      <c r="N36" s="20">
        <f>IF(J36="","",COUNTIFS($J$6:$J$205,"&gt;"&amp;J36)+1)</f>
        <v/>
      </c>
      <c r="O36" s="20">
        <f>IF(OR(L36="معرّض للرسوب",L36="على الحافة"),COUNTIFS($J$6:$J$205,"&lt;"&amp;J36,$L$6:$L$205,"معرّض للرسوب")+COUNTIFS($J$6:$J$205,"&lt;"&amp;J36,$L$6:$L$205,"على الحافة")+COUNTIFS($J$6:J36,J36,$L$6:L36,"معرّض للرسوب")+COUNTIFS($J$6:J36,J36,$L$6:L36,"على الحافة"),"")</f>
        <v/>
      </c>
    </row>
    <row r="37">
      <c r="A37" s="19" t="n"/>
      <c r="B37" s="5" t="n"/>
      <c r="C37" s="14" t="n"/>
      <c r="D37" s="14" t="n"/>
      <c r="E37" s="14" t="n"/>
      <c r="F37" s="14" t="n"/>
      <c r="G37" s="20">
        <f>IF(B37&amp;""="","",COUNT(C37:F37))</f>
        <v/>
      </c>
      <c r="H37" s="21">
        <f>IF(B37&amp;""="","",ROUND(IF(AND(ISNUMBER(C37),N('الإعدادات'!$C$8)&gt;0),C37/'الإعدادات'!$C$8*N('الإعدادات'!$B$8),0)+IF(AND(ISNUMBER(D37),N('الإعدادات'!$C$9)&gt;0),D37/'الإعدادات'!$C$9*N('الإعدادات'!$B$9),0)+IF(AND(ISNUMBER(E37),N('الإعدادات'!$C$10)&gt;0),E37/'الإعدادات'!$C$10*N('الإعدادات'!$B$10),0)+IF(AND(ISNUMBER(F37),N('الإعدادات'!$C$11)&gt;0),F37/'الإعدادات'!$C$11*N('الإعدادات'!$B$11),0),2))</f>
        <v/>
      </c>
      <c r="I37" s="15">
        <f>IF(B37&amp;""="","",IF(AND(ISNUMBER(C37),N('الإعدادات'!$C$8)&gt;0),N('الإعدادات'!$B$8),0)+IF(AND(ISNUMBER(D37),N('الإعدادات'!$C$9)&gt;0),N('الإعدادات'!$B$9),0)+IF(AND(ISNUMBER(E37),N('الإعدادات'!$C$10)&gt;0),N('الإعدادات'!$B$10),0)+IF(AND(ISNUMBER(F37),N('الإعدادات'!$C$11)&gt;0),N('الإعدادات'!$B$11),0))</f>
        <v/>
      </c>
      <c r="J37" s="22">
        <f>IF(B37&amp;""="","",IF(N(I37)=0,"",H37/I37))</f>
        <v/>
      </c>
      <c r="K37" s="6">
        <f>IF(J37="","",INDEX('الإعدادات'!$B$19:$B$23,MATCH(J37,'الإعدادات'!$A$19:$A$23,1)))</f>
        <v/>
      </c>
      <c r="L37" s="6">
        <f>IF(J37="","",IF(J37&lt;'الإعدادات'!$B$14,"معرّض للرسوب",IF(J37&lt;'الإعدادات'!$B$14+'الإعدادات'!$B$15,"على الحافة","آمن")))</f>
        <v/>
      </c>
      <c r="M37" s="6">
        <f>IF(B37&amp;""="","",IF(OR(AND(ISNUMBER(C37),OR(C37&gt;N('الإعدادات'!$C$8),C37&lt;0)),AND(ISNUMBER(D37),OR(D37&gt;N('الإعدادات'!$C$9),D37&lt;0)),AND(ISNUMBER(E37),OR(E37&gt;N('الإعدادات'!$C$10),E37&lt;0)),AND(ISNUMBER(F37),OR(F37&gt;N('الإعدادات'!$C$11),F37&lt;0))),"درجة خارج الحد",IF(G37&lt;4,"درجات ناقصة","")))</f>
        <v/>
      </c>
      <c r="N37" s="20">
        <f>IF(J37="","",COUNTIFS($J$6:$J$205,"&gt;"&amp;J37)+1)</f>
        <v/>
      </c>
      <c r="O37" s="20">
        <f>IF(OR(L37="معرّض للرسوب",L37="على الحافة"),COUNTIFS($J$6:$J$205,"&lt;"&amp;J37,$L$6:$L$205,"معرّض للرسوب")+COUNTIFS($J$6:$J$205,"&lt;"&amp;J37,$L$6:$L$205,"على الحافة")+COUNTIFS($J$6:J37,J37,$L$6:L37,"معرّض للرسوب")+COUNTIFS($J$6:J37,J37,$L$6:L37,"على الحافة"),"")</f>
        <v/>
      </c>
    </row>
    <row r="38">
      <c r="A38" s="19" t="n"/>
      <c r="B38" s="5" t="n"/>
      <c r="C38" s="14" t="n"/>
      <c r="D38" s="14" t="n"/>
      <c r="E38" s="14" t="n"/>
      <c r="F38" s="14" t="n"/>
      <c r="G38" s="20">
        <f>IF(B38&amp;""="","",COUNT(C38:F38))</f>
        <v/>
      </c>
      <c r="H38" s="21">
        <f>IF(B38&amp;""="","",ROUND(IF(AND(ISNUMBER(C38),N('الإعدادات'!$C$8)&gt;0),C38/'الإعدادات'!$C$8*N('الإعدادات'!$B$8),0)+IF(AND(ISNUMBER(D38),N('الإعدادات'!$C$9)&gt;0),D38/'الإعدادات'!$C$9*N('الإعدادات'!$B$9),0)+IF(AND(ISNUMBER(E38),N('الإعدادات'!$C$10)&gt;0),E38/'الإعدادات'!$C$10*N('الإعدادات'!$B$10),0)+IF(AND(ISNUMBER(F38),N('الإعدادات'!$C$11)&gt;0),F38/'الإعدادات'!$C$11*N('الإعدادات'!$B$11),0),2))</f>
        <v/>
      </c>
      <c r="I38" s="15">
        <f>IF(B38&amp;""="","",IF(AND(ISNUMBER(C38),N('الإعدادات'!$C$8)&gt;0),N('الإعدادات'!$B$8),0)+IF(AND(ISNUMBER(D38),N('الإعدادات'!$C$9)&gt;0),N('الإعدادات'!$B$9),0)+IF(AND(ISNUMBER(E38),N('الإعدادات'!$C$10)&gt;0),N('الإعدادات'!$B$10),0)+IF(AND(ISNUMBER(F38),N('الإعدادات'!$C$11)&gt;0),N('الإعدادات'!$B$11),0))</f>
        <v/>
      </c>
      <c r="J38" s="22">
        <f>IF(B38&amp;""="","",IF(N(I38)=0,"",H38/I38))</f>
        <v/>
      </c>
      <c r="K38" s="6">
        <f>IF(J38="","",INDEX('الإعدادات'!$B$19:$B$23,MATCH(J38,'الإعدادات'!$A$19:$A$23,1)))</f>
        <v/>
      </c>
      <c r="L38" s="6">
        <f>IF(J38="","",IF(J38&lt;'الإعدادات'!$B$14,"معرّض للرسوب",IF(J38&lt;'الإعدادات'!$B$14+'الإعدادات'!$B$15,"على الحافة","آمن")))</f>
        <v/>
      </c>
      <c r="M38" s="6">
        <f>IF(B38&amp;""="","",IF(OR(AND(ISNUMBER(C38),OR(C38&gt;N('الإعدادات'!$C$8),C38&lt;0)),AND(ISNUMBER(D38),OR(D38&gt;N('الإعدادات'!$C$9),D38&lt;0)),AND(ISNUMBER(E38),OR(E38&gt;N('الإعدادات'!$C$10),E38&lt;0)),AND(ISNUMBER(F38),OR(F38&gt;N('الإعدادات'!$C$11),F38&lt;0))),"درجة خارج الحد",IF(G38&lt;4,"درجات ناقصة","")))</f>
        <v/>
      </c>
      <c r="N38" s="20">
        <f>IF(J38="","",COUNTIFS($J$6:$J$205,"&gt;"&amp;J38)+1)</f>
        <v/>
      </c>
      <c r="O38" s="20">
        <f>IF(OR(L38="معرّض للرسوب",L38="على الحافة"),COUNTIFS($J$6:$J$205,"&lt;"&amp;J38,$L$6:$L$205,"معرّض للرسوب")+COUNTIFS($J$6:$J$205,"&lt;"&amp;J38,$L$6:$L$205,"على الحافة")+COUNTIFS($J$6:J38,J38,$L$6:L38,"معرّض للرسوب")+COUNTIFS($J$6:J38,J38,$L$6:L38,"على الحافة"),"")</f>
        <v/>
      </c>
    </row>
    <row r="39">
      <c r="A39" s="19" t="n"/>
      <c r="B39" s="5" t="n"/>
      <c r="C39" s="14" t="n"/>
      <c r="D39" s="14" t="n"/>
      <c r="E39" s="14" t="n"/>
      <c r="F39" s="14" t="n"/>
      <c r="G39" s="20">
        <f>IF(B39&amp;""="","",COUNT(C39:F39))</f>
        <v/>
      </c>
      <c r="H39" s="21">
        <f>IF(B39&amp;""="","",ROUND(IF(AND(ISNUMBER(C39),N('الإعدادات'!$C$8)&gt;0),C39/'الإعدادات'!$C$8*N('الإعدادات'!$B$8),0)+IF(AND(ISNUMBER(D39),N('الإعدادات'!$C$9)&gt;0),D39/'الإعدادات'!$C$9*N('الإعدادات'!$B$9),0)+IF(AND(ISNUMBER(E39),N('الإعدادات'!$C$10)&gt;0),E39/'الإعدادات'!$C$10*N('الإعدادات'!$B$10),0)+IF(AND(ISNUMBER(F39),N('الإعدادات'!$C$11)&gt;0),F39/'الإعدادات'!$C$11*N('الإعدادات'!$B$11),0),2))</f>
        <v/>
      </c>
      <c r="I39" s="15">
        <f>IF(B39&amp;""="","",IF(AND(ISNUMBER(C39),N('الإعدادات'!$C$8)&gt;0),N('الإعدادات'!$B$8),0)+IF(AND(ISNUMBER(D39),N('الإعدادات'!$C$9)&gt;0),N('الإعدادات'!$B$9),0)+IF(AND(ISNUMBER(E39),N('الإعدادات'!$C$10)&gt;0),N('الإعدادات'!$B$10),0)+IF(AND(ISNUMBER(F39),N('الإعدادات'!$C$11)&gt;0),N('الإعدادات'!$B$11),0))</f>
        <v/>
      </c>
      <c r="J39" s="22">
        <f>IF(B39&amp;""="","",IF(N(I39)=0,"",H39/I39))</f>
        <v/>
      </c>
      <c r="K39" s="6">
        <f>IF(J39="","",INDEX('الإعدادات'!$B$19:$B$23,MATCH(J39,'الإعدادات'!$A$19:$A$23,1)))</f>
        <v/>
      </c>
      <c r="L39" s="6">
        <f>IF(J39="","",IF(J39&lt;'الإعدادات'!$B$14,"معرّض للرسوب",IF(J39&lt;'الإعدادات'!$B$14+'الإعدادات'!$B$15,"على الحافة","آمن")))</f>
        <v/>
      </c>
      <c r="M39" s="6">
        <f>IF(B39&amp;""="","",IF(OR(AND(ISNUMBER(C39),OR(C39&gt;N('الإعدادات'!$C$8),C39&lt;0)),AND(ISNUMBER(D39),OR(D39&gt;N('الإعدادات'!$C$9),D39&lt;0)),AND(ISNUMBER(E39),OR(E39&gt;N('الإعدادات'!$C$10),E39&lt;0)),AND(ISNUMBER(F39),OR(F39&gt;N('الإعدادات'!$C$11),F39&lt;0))),"درجة خارج الحد",IF(G39&lt;4,"درجات ناقصة","")))</f>
        <v/>
      </c>
      <c r="N39" s="20">
        <f>IF(J39="","",COUNTIFS($J$6:$J$205,"&gt;"&amp;J39)+1)</f>
        <v/>
      </c>
      <c r="O39" s="20">
        <f>IF(OR(L39="معرّض للرسوب",L39="على الحافة"),COUNTIFS($J$6:$J$205,"&lt;"&amp;J39,$L$6:$L$205,"معرّض للرسوب")+COUNTIFS($J$6:$J$205,"&lt;"&amp;J39,$L$6:$L$205,"على الحافة")+COUNTIFS($J$6:J39,J39,$L$6:L39,"معرّض للرسوب")+COUNTIFS($J$6:J39,J39,$L$6:L39,"على الحافة"),"")</f>
        <v/>
      </c>
    </row>
    <row r="40">
      <c r="A40" s="19" t="n"/>
      <c r="B40" s="5" t="n"/>
      <c r="C40" s="14" t="n"/>
      <c r="D40" s="14" t="n"/>
      <c r="E40" s="14" t="n"/>
      <c r="F40" s="14" t="n"/>
      <c r="G40" s="20">
        <f>IF(B40&amp;""="","",COUNT(C40:F40))</f>
        <v/>
      </c>
      <c r="H40" s="21">
        <f>IF(B40&amp;""="","",ROUND(IF(AND(ISNUMBER(C40),N('الإعدادات'!$C$8)&gt;0),C40/'الإعدادات'!$C$8*N('الإعدادات'!$B$8),0)+IF(AND(ISNUMBER(D40),N('الإعدادات'!$C$9)&gt;0),D40/'الإعدادات'!$C$9*N('الإعدادات'!$B$9),0)+IF(AND(ISNUMBER(E40),N('الإعدادات'!$C$10)&gt;0),E40/'الإعدادات'!$C$10*N('الإعدادات'!$B$10),0)+IF(AND(ISNUMBER(F40),N('الإعدادات'!$C$11)&gt;0),F40/'الإعدادات'!$C$11*N('الإعدادات'!$B$11),0),2))</f>
        <v/>
      </c>
      <c r="I40" s="15">
        <f>IF(B40&amp;""="","",IF(AND(ISNUMBER(C40),N('الإعدادات'!$C$8)&gt;0),N('الإعدادات'!$B$8),0)+IF(AND(ISNUMBER(D40),N('الإعدادات'!$C$9)&gt;0),N('الإعدادات'!$B$9),0)+IF(AND(ISNUMBER(E40),N('الإعدادات'!$C$10)&gt;0),N('الإعدادات'!$B$10),0)+IF(AND(ISNUMBER(F40),N('الإعدادات'!$C$11)&gt;0),N('الإعدادات'!$B$11),0))</f>
        <v/>
      </c>
      <c r="J40" s="22">
        <f>IF(B40&amp;""="","",IF(N(I40)=0,"",H40/I40))</f>
        <v/>
      </c>
      <c r="K40" s="6">
        <f>IF(J40="","",INDEX('الإعدادات'!$B$19:$B$23,MATCH(J40,'الإعدادات'!$A$19:$A$23,1)))</f>
        <v/>
      </c>
      <c r="L40" s="6">
        <f>IF(J40="","",IF(J40&lt;'الإعدادات'!$B$14,"معرّض للرسوب",IF(J40&lt;'الإعدادات'!$B$14+'الإعدادات'!$B$15,"على الحافة","آمن")))</f>
        <v/>
      </c>
      <c r="M40" s="6">
        <f>IF(B40&amp;""="","",IF(OR(AND(ISNUMBER(C40),OR(C40&gt;N('الإعدادات'!$C$8),C40&lt;0)),AND(ISNUMBER(D40),OR(D40&gt;N('الإعدادات'!$C$9),D40&lt;0)),AND(ISNUMBER(E40),OR(E40&gt;N('الإعدادات'!$C$10),E40&lt;0)),AND(ISNUMBER(F40),OR(F40&gt;N('الإعدادات'!$C$11),F40&lt;0))),"درجة خارج الحد",IF(G40&lt;4,"درجات ناقصة","")))</f>
        <v/>
      </c>
      <c r="N40" s="20">
        <f>IF(J40="","",COUNTIFS($J$6:$J$205,"&gt;"&amp;J40)+1)</f>
        <v/>
      </c>
      <c r="O40" s="20">
        <f>IF(OR(L40="معرّض للرسوب",L40="على الحافة"),COUNTIFS($J$6:$J$205,"&lt;"&amp;J40,$L$6:$L$205,"معرّض للرسوب")+COUNTIFS($J$6:$J$205,"&lt;"&amp;J40,$L$6:$L$205,"على الحافة")+COUNTIFS($J$6:J40,J40,$L$6:L40,"معرّض للرسوب")+COUNTIFS($J$6:J40,J40,$L$6:L40,"على الحافة"),"")</f>
        <v/>
      </c>
    </row>
    <row r="41">
      <c r="A41" s="19" t="n"/>
      <c r="B41" s="5" t="n"/>
      <c r="C41" s="14" t="n"/>
      <c r="D41" s="14" t="n"/>
      <c r="E41" s="14" t="n"/>
      <c r="F41" s="14" t="n"/>
      <c r="G41" s="20">
        <f>IF(B41&amp;""="","",COUNT(C41:F41))</f>
        <v/>
      </c>
      <c r="H41" s="21">
        <f>IF(B41&amp;""="","",ROUND(IF(AND(ISNUMBER(C41),N('الإعدادات'!$C$8)&gt;0),C41/'الإعدادات'!$C$8*N('الإعدادات'!$B$8),0)+IF(AND(ISNUMBER(D41),N('الإعدادات'!$C$9)&gt;0),D41/'الإعدادات'!$C$9*N('الإعدادات'!$B$9),0)+IF(AND(ISNUMBER(E41),N('الإعدادات'!$C$10)&gt;0),E41/'الإعدادات'!$C$10*N('الإعدادات'!$B$10),0)+IF(AND(ISNUMBER(F41),N('الإعدادات'!$C$11)&gt;0),F41/'الإعدادات'!$C$11*N('الإعدادات'!$B$11),0),2))</f>
        <v/>
      </c>
      <c r="I41" s="15">
        <f>IF(B41&amp;""="","",IF(AND(ISNUMBER(C41),N('الإعدادات'!$C$8)&gt;0),N('الإعدادات'!$B$8),0)+IF(AND(ISNUMBER(D41),N('الإعدادات'!$C$9)&gt;0),N('الإعدادات'!$B$9),0)+IF(AND(ISNUMBER(E41),N('الإعدادات'!$C$10)&gt;0),N('الإعدادات'!$B$10),0)+IF(AND(ISNUMBER(F41),N('الإعدادات'!$C$11)&gt;0),N('الإعدادات'!$B$11),0))</f>
        <v/>
      </c>
      <c r="J41" s="22">
        <f>IF(B41&amp;""="","",IF(N(I41)=0,"",H41/I41))</f>
        <v/>
      </c>
      <c r="K41" s="6">
        <f>IF(J41="","",INDEX('الإعدادات'!$B$19:$B$23,MATCH(J41,'الإعدادات'!$A$19:$A$23,1)))</f>
        <v/>
      </c>
      <c r="L41" s="6">
        <f>IF(J41="","",IF(J41&lt;'الإعدادات'!$B$14,"معرّض للرسوب",IF(J41&lt;'الإعدادات'!$B$14+'الإعدادات'!$B$15,"على الحافة","آمن")))</f>
        <v/>
      </c>
      <c r="M41" s="6">
        <f>IF(B41&amp;""="","",IF(OR(AND(ISNUMBER(C41),OR(C41&gt;N('الإعدادات'!$C$8),C41&lt;0)),AND(ISNUMBER(D41),OR(D41&gt;N('الإعدادات'!$C$9),D41&lt;0)),AND(ISNUMBER(E41),OR(E41&gt;N('الإعدادات'!$C$10),E41&lt;0)),AND(ISNUMBER(F41),OR(F41&gt;N('الإعدادات'!$C$11),F41&lt;0))),"درجة خارج الحد",IF(G41&lt;4,"درجات ناقصة","")))</f>
        <v/>
      </c>
      <c r="N41" s="20">
        <f>IF(J41="","",COUNTIFS($J$6:$J$205,"&gt;"&amp;J41)+1)</f>
        <v/>
      </c>
      <c r="O41" s="20">
        <f>IF(OR(L41="معرّض للرسوب",L41="على الحافة"),COUNTIFS($J$6:$J$205,"&lt;"&amp;J41,$L$6:$L$205,"معرّض للرسوب")+COUNTIFS($J$6:$J$205,"&lt;"&amp;J41,$L$6:$L$205,"على الحافة")+COUNTIFS($J$6:J41,J41,$L$6:L41,"معرّض للرسوب")+COUNTIFS($J$6:J41,J41,$L$6:L41,"على الحافة"),"")</f>
        <v/>
      </c>
    </row>
    <row r="42">
      <c r="A42" s="19" t="n"/>
      <c r="B42" s="5" t="n"/>
      <c r="C42" s="14" t="n"/>
      <c r="D42" s="14" t="n"/>
      <c r="E42" s="14" t="n"/>
      <c r="F42" s="14" t="n"/>
      <c r="G42" s="20">
        <f>IF(B42&amp;""="","",COUNT(C42:F42))</f>
        <v/>
      </c>
      <c r="H42" s="21">
        <f>IF(B42&amp;""="","",ROUND(IF(AND(ISNUMBER(C42),N('الإعدادات'!$C$8)&gt;0),C42/'الإعدادات'!$C$8*N('الإعدادات'!$B$8),0)+IF(AND(ISNUMBER(D42),N('الإعدادات'!$C$9)&gt;0),D42/'الإعدادات'!$C$9*N('الإعدادات'!$B$9),0)+IF(AND(ISNUMBER(E42),N('الإعدادات'!$C$10)&gt;0),E42/'الإعدادات'!$C$10*N('الإعدادات'!$B$10),0)+IF(AND(ISNUMBER(F42),N('الإعدادات'!$C$11)&gt;0),F42/'الإعدادات'!$C$11*N('الإعدادات'!$B$11),0),2))</f>
        <v/>
      </c>
      <c r="I42" s="15">
        <f>IF(B42&amp;""="","",IF(AND(ISNUMBER(C42),N('الإعدادات'!$C$8)&gt;0),N('الإعدادات'!$B$8),0)+IF(AND(ISNUMBER(D42),N('الإعدادات'!$C$9)&gt;0),N('الإعدادات'!$B$9),0)+IF(AND(ISNUMBER(E42),N('الإعدادات'!$C$10)&gt;0),N('الإعدادات'!$B$10),0)+IF(AND(ISNUMBER(F42),N('الإعدادات'!$C$11)&gt;0),N('الإعدادات'!$B$11),0))</f>
        <v/>
      </c>
      <c r="J42" s="22">
        <f>IF(B42&amp;""="","",IF(N(I42)=0,"",H42/I42))</f>
        <v/>
      </c>
      <c r="K42" s="6">
        <f>IF(J42="","",INDEX('الإعدادات'!$B$19:$B$23,MATCH(J42,'الإعدادات'!$A$19:$A$23,1)))</f>
        <v/>
      </c>
      <c r="L42" s="6">
        <f>IF(J42="","",IF(J42&lt;'الإعدادات'!$B$14,"معرّض للرسوب",IF(J42&lt;'الإعدادات'!$B$14+'الإعدادات'!$B$15,"على الحافة","آمن")))</f>
        <v/>
      </c>
      <c r="M42" s="6">
        <f>IF(B42&amp;""="","",IF(OR(AND(ISNUMBER(C42),OR(C42&gt;N('الإعدادات'!$C$8),C42&lt;0)),AND(ISNUMBER(D42),OR(D42&gt;N('الإعدادات'!$C$9),D42&lt;0)),AND(ISNUMBER(E42),OR(E42&gt;N('الإعدادات'!$C$10),E42&lt;0)),AND(ISNUMBER(F42),OR(F42&gt;N('الإعدادات'!$C$11),F42&lt;0))),"درجة خارج الحد",IF(G42&lt;4,"درجات ناقصة","")))</f>
        <v/>
      </c>
      <c r="N42" s="20">
        <f>IF(J42="","",COUNTIFS($J$6:$J$205,"&gt;"&amp;J42)+1)</f>
        <v/>
      </c>
      <c r="O42" s="20">
        <f>IF(OR(L42="معرّض للرسوب",L42="على الحافة"),COUNTIFS($J$6:$J$205,"&lt;"&amp;J42,$L$6:$L$205,"معرّض للرسوب")+COUNTIFS($J$6:$J$205,"&lt;"&amp;J42,$L$6:$L$205,"على الحافة")+COUNTIFS($J$6:J42,J42,$L$6:L42,"معرّض للرسوب")+COUNTIFS($J$6:J42,J42,$L$6:L42,"على الحافة"),"")</f>
        <v/>
      </c>
    </row>
    <row r="43">
      <c r="A43" s="19" t="n"/>
      <c r="B43" s="5" t="n"/>
      <c r="C43" s="14" t="n"/>
      <c r="D43" s="14" t="n"/>
      <c r="E43" s="14" t="n"/>
      <c r="F43" s="14" t="n"/>
      <c r="G43" s="20">
        <f>IF(B43&amp;""="","",COUNT(C43:F43))</f>
        <v/>
      </c>
      <c r="H43" s="21">
        <f>IF(B43&amp;""="","",ROUND(IF(AND(ISNUMBER(C43),N('الإعدادات'!$C$8)&gt;0),C43/'الإعدادات'!$C$8*N('الإعدادات'!$B$8),0)+IF(AND(ISNUMBER(D43),N('الإعدادات'!$C$9)&gt;0),D43/'الإعدادات'!$C$9*N('الإعدادات'!$B$9),0)+IF(AND(ISNUMBER(E43),N('الإعدادات'!$C$10)&gt;0),E43/'الإعدادات'!$C$10*N('الإعدادات'!$B$10),0)+IF(AND(ISNUMBER(F43),N('الإعدادات'!$C$11)&gt;0),F43/'الإعدادات'!$C$11*N('الإعدادات'!$B$11),0),2))</f>
        <v/>
      </c>
      <c r="I43" s="15">
        <f>IF(B43&amp;""="","",IF(AND(ISNUMBER(C43),N('الإعدادات'!$C$8)&gt;0),N('الإعدادات'!$B$8),0)+IF(AND(ISNUMBER(D43),N('الإعدادات'!$C$9)&gt;0),N('الإعدادات'!$B$9),0)+IF(AND(ISNUMBER(E43),N('الإعدادات'!$C$10)&gt;0),N('الإعدادات'!$B$10),0)+IF(AND(ISNUMBER(F43),N('الإعدادات'!$C$11)&gt;0),N('الإعدادات'!$B$11),0))</f>
        <v/>
      </c>
      <c r="J43" s="22">
        <f>IF(B43&amp;""="","",IF(N(I43)=0,"",H43/I43))</f>
        <v/>
      </c>
      <c r="K43" s="6">
        <f>IF(J43="","",INDEX('الإعدادات'!$B$19:$B$23,MATCH(J43,'الإعدادات'!$A$19:$A$23,1)))</f>
        <v/>
      </c>
      <c r="L43" s="6">
        <f>IF(J43="","",IF(J43&lt;'الإعدادات'!$B$14,"معرّض للرسوب",IF(J43&lt;'الإعدادات'!$B$14+'الإعدادات'!$B$15,"على الحافة","آمن")))</f>
        <v/>
      </c>
      <c r="M43" s="6">
        <f>IF(B43&amp;""="","",IF(OR(AND(ISNUMBER(C43),OR(C43&gt;N('الإعدادات'!$C$8),C43&lt;0)),AND(ISNUMBER(D43),OR(D43&gt;N('الإعدادات'!$C$9),D43&lt;0)),AND(ISNUMBER(E43),OR(E43&gt;N('الإعدادات'!$C$10),E43&lt;0)),AND(ISNUMBER(F43),OR(F43&gt;N('الإعدادات'!$C$11),F43&lt;0))),"درجة خارج الحد",IF(G43&lt;4,"درجات ناقصة","")))</f>
        <v/>
      </c>
      <c r="N43" s="20">
        <f>IF(J43="","",COUNTIFS($J$6:$J$205,"&gt;"&amp;J43)+1)</f>
        <v/>
      </c>
      <c r="O43" s="20">
        <f>IF(OR(L43="معرّض للرسوب",L43="على الحافة"),COUNTIFS($J$6:$J$205,"&lt;"&amp;J43,$L$6:$L$205,"معرّض للرسوب")+COUNTIFS($J$6:$J$205,"&lt;"&amp;J43,$L$6:$L$205,"على الحافة")+COUNTIFS($J$6:J43,J43,$L$6:L43,"معرّض للرسوب")+COUNTIFS($J$6:J43,J43,$L$6:L43,"على الحافة"),"")</f>
        <v/>
      </c>
    </row>
    <row r="44">
      <c r="A44" s="19" t="n"/>
      <c r="B44" s="5" t="n"/>
      <c r="C44" s="14" t="n"/>
      <c r="D44" s="14" t="n"/>
      <c r="E44" s="14" t="n"/>
      <c r="F44" s="14" t="n"/>
      <c r="G44" s="20">
        <f>IF(B44&amp;""="","",COUNT(C44:F44))</f>
        <v/>
      </c>
      <c r="H44" s="21">
        <f>IF(B44&amp;""="","",ROUND(IF(AND(ISNUMBER(C44),N('الإعدادات'!$C$8)&gt;0),C44/'الإعدادات'!$C$8*N('الإعدادات'!$B$8),0)+IF(AND(ISNUMBER(D44),N('الإعدادات'!$C$9)&gt;0),D44/'الإعدادات'!$C$9*N('الإعدادات'!$B$9),0)+IF(AND(ISNUMBER(E44),N('الإعدادات'!$C$10)&gt;0),E44/'الإعدادات'!$C$10*N('الإعدادات'!$B$10),0)+IF(AND(ISNUMBER(F44),N('الإعدادات'!$C$11)&gt;0),F44/'الإعدادات'!$C$11*N('الإعدادات'!$B$11),0),2))</f>
        <v/>
      </c>
      <c r="I44" s="15">
        <f>IF(B44&amp;""="","",IF(AND(ISNUMBER(C44),N('الإعدادات'!$C$8)&gt;0),N('الإعدادات'!$B$8),0)+IF(AND(ISNUMBER(D44),N('الإعدادات'!$C$9)&gt;0),N('الإعدادات'!$B$9),0)+IF(AND(ISNUMBER(E44),N('الإعدادات'!$C$10)&gt;0),N('الإعدادات'!$B$10),0)+IF(AND(ISNUMBER(F44),N('الإعدادات'!$C$11)&gt;0),N('الإعدادات'!$B$11),0))</f>
        <v/>
      </c>
      <c r="J44" s="22">
        <f>IF(B44&amp;""="","",IF(N(I44)=0,"",H44/I44))</f>
        <v/>
      </c>
      <c r="K44" s="6">
        <f>IF(J44="","",INDEX('الإعدادات'!$B$19:$B$23,MATCH(J44,'الإعدادات'!$A$19:$A$23,1)))</f>
        <v/>
      </c>
      <c r="L44" s="6">
        <f>IF(J44="","",IF(J44&lt;'الإعدادات'!$B$14,"معرّض للرسوب",IF(J44&lt;'الإعدادات'!$B$14+'الإعدادات'!$B$15,"على الحافة","آمن")))</f>
        <v/>
      </c>
      <c r="M44" s="6">
        <f>IF(B44&amp;""="","",IF(OR(AND(ISNUMBER(C44),OR(C44&gt;N('الإعدادات'!$C$8),C44&lt;0)),AND(ISNUMBER(D44),OR(D44&gt;N('الإعدادات'!$C$9),D44&lt;0)),AND(ISNUMBER(E44),OR(E44&gt;N('الإعدادات'!$C$10),E44&lt;0)),AND(ISNUMBER(F44),OR(F44&gt;N('الإعدادات'!$C$11),F44&lt;0))),"درجة خارج الحد",IF(G44&lt;4,"درجات ناقصة","")))</f>
        <v/>
      </c>
      <c r="N44" s="20">
        <f>IF(J44="","",COUNTIFS($J$6:$J$205,"&gt;"&amp;J44)+1)</f>
        <v/>
      </c>
      <c r="O44" s="20">
        <f>IF(OR(L44="معرّض للرسوب",L44="على الحافة"),COUNTIFS($J$6:$J$205,"&lt;"&amp;J44,$L$6:$L$205,"معرّض للرسوب")+COUNTIFS($J$6:$J$205,"&lt;"&amp;J44,$L$6:$L$205,"على الحافة")+COUNTIFS($J$6:J44,J44,$L$6:L44,"معرّض للرسوب")+COUNTIFS($J$6:J44,J44,$L$6:L44,"على الحافة"),"")</f>
        <v/>
      </c>
    </row>
    <row r="45">
      <c r="A45" s="19" t="n"/>
      <c r="B45" s="5" t="n"/>
      <c r="C45" s="14" t="n"/>
      <c r="D45" s="14" t="n"/>
      <c r="E45" s="14" t="n"/>
      <c r="F45" s="14" t="n"/>
      <c r="G45" s="20">
        <f>IF(B45&amp;""="","",COUNT(C45:F45))</f>
        <v/>
      </c>
      <c r="H45" s="21">
        <f>IF(B45&amp;""="","",ROUND(IF(AND(ISNUMBER(C45),N('الإعدادات'!$C$8)&gt;0),C45/'الإعدادات'!$C$8*N('الإعدادات'!$B$8),0)+IF(AND(ISNUMBER(D45),N('الإعدادات'!$C$9)&gt;0),D45/'الإعدادات'!$C$9*N('الإعدادات'!$B$9),0)+IF(AND(ISNUMBER(E45),N('الإعدادات'!$C$10)&gt;0),E45/'الإعدادات'!$C$10*N('الإعدادات'!$B$10),0)+IF(AND(ISNUMBER(F45),N('الإعدادات'!$C$11)&gt;0),F45/'الإعدادات'!$C$11*N('الإعدادات'!$B$11),0),2))</f>
        <v/>
      </c>
      <c r="I45" s="15">
        <f>IF(B45&amp;""="","",IF(AND(ISNUMBER(C45),N('الإعدادات'!$C$8)&gt;0),N('الإعدادات'!$B$8),0)+IF(AND(ISNUMBER(D45),N('الإعدادات'!$C$9)&gt;0),N('الإعدادات'!$B$9),0)+IF(AND(ISNUMBER(E45),N('الإعدادات'!$C$10)&gt;0),N('الإعدادات'!$B$10),0)+IF(AND(ISNUMBER(F45),N('الإعدادات'!$C$11)&gt;0),N('الإعدادات'!$B$11),0))</f>
        <v/>
      </c>
      <c r="J45" s="22">
        <f>IF(B45&amp;""="","",IF(N(I45)=0,"",H45/I45))</f>
        <v/>
      </c>
      <c r="K45" s="6">
        <f>IF(J45="","",INDEX('الإعدادات'!$B$19:$B$23,MATCH(J45,'الإعدادات'!$A$19:$A$23,1)))</f>
        <v/>
      </c>
      <c r="L45" s="6">
        <f>IF(J45="","",IF(J45&lt;'الإعدادات'!$B$14,"معرّض للرسوب",IF(J45&lt;'الإعدادات'!$B$14+'الإعدادات'!$B$15,"على الحافة","آمن")))</f>
        <v/>
      </c>
      <c r="M45" s="6">
        <f>IF(B45&amp;""="","",IF(OR(AND(ISNUMBER(C45),OR(C45&gt;N('الإعدادات'!$C$8),C45&lt;0)),AND(ISNUMBER(D45),OR(D45&gt;N('الإعدادات'!$C$9),D45&lt;0)),AND(ISNUMBER(E45),OR(E45&gt;N('الإعدادات'!$C$10),E45&lt;0)),AND(ISNUMBER(F45),OR(F45&gt;N('الإعدادات'!$C$11),F45&lt;0))),"درجة خارج الحد",IF(G45&lt;4,"درجات ناقصة","")))</f>
        <v/>
      </c>
      <c r="N45" s="20">
        <f>IF(J45="","",COUNTIFS($J$6:$J$205,"&gt;"&amp;J45)+1)</f>
        <v/>
      </c>
      <c r="O45" s="20">
        <f>IF(OR(L45="معرّض للرسوب",L45="على الحافة"),COUNTIFS($J$6:$J$205,"&lt;"&amp;J45,$L$6:$L$205,"معرّض للرسوب")+COUNTIFS($J$6:$J$205,"&lt;"&amp;J45,$L$6:$L$205,"على الحافة")+COUNTIFS($J$6:J45,J45,$L$6:L45,"معرّض للرسوب")+COUNTIFS($J$6:J45,J45,$L$6:L45,"على الحافة"),"")</f>
        <v/>
      </c>
    </row>
    <row r="46">
      <c r="A46" s="19" t="n"/>
      <c r="B46" s="5" t="n"/>
      <c r="C46" s="14" t="n"/>
      <c r="D46" s="14" t="n"/>
      <c r="E46" s="14" t="n"/>
      <c r="F46" s="14" t="n"/>
      <c r="G46" s="20">
        <f>IF(B46&amp;""="","",COUNT(C46:F46))</f>
        <v/>
      </c>
      <c r="H46" s="21">
        <f>IF(B46&amp;""="","",ROUND(IF(AND(ISNUMBER(C46),N('الإعدادات'!$C$8)&gt;0),C46/'الإعدادات'!$C$8*N('الإعدادات'!$B$8),0)+IF(AND(ISNUMBER(D46),N('الإعدادات'!$C$9)&gt;0),D46/'الإعدادات'!$C$9*N('الإعدادات'!$B$9),0)+IF(AND(ISNUMBER(E46),N('الإعدادات'!$C$10)&gt;0),E46/'الإعدادات'!$C$10*N('الإعدادات'!$B$10),0)+IF(AND(ISNUMBER(F46),N('الإعدادات'!$C$11)&gt;0),F46/'الإعدادات'!$C$11*N('الإعدادات'!$B$11),0),2))</f>
        <v/>
      </c>
      <c r="I46" s="15">
        <f>IF(B46&amp;""="","",IF(AND(ISNUMBER(C46),N('الإعدادات'!$C$8)&gt;0),N('الإعدادات'!$B$8),0)+IF(AND(ISNUMBER(D46),N('الإعدادات'!$C$9)&gt;0),N('الإعدادات'!$B$9),0)+IF(AND(ISNUMBER(E46),N('الإعدادات'!$C$10)&gt;0),N('الإعدادات'!$B$10),0)+IF(AND(ISNUMBER(F46),N('الإعدادات'!$C$11)&gt;0),N('الإعدادات'!$B$11),0))</f>
        <v/>
      </c>
      <c r="J46" s="22">
        <f>IF(B46&amp;""="","",IF(N(I46)=0,"",H46/I46))</f>
        <v/>
      </c>
      <c r="K46" s="6">
        <f>IF(J46="","",INDEX('الإعدادات'!$B$19:$B$23,MATCH(J46,'الإعدادات'!$A$19:$A$23,1)))</f>
        <v/>
      </c>
      <c r="L46" s="6">
        <f>IF(J46="","",IF(J46&lt;'الإعدادات'!$B$14,"معرّض للرسوب",IF(J46&lt;'الإعدادات'!$B$14+'الإعدادات'!$B$15,"على الحافة","آمن")))</f>
        <v/>
      </c>
      <c r="M46" s="6">
        <f>IF(B46&amp;""="","",IF(OR(AND(ISNUMBER(C46),OR(C46&gt;N('الإعدادات'!$C$8),C46&lt;0)),AND(ISNUMBER(D46),OR(D46&gt;N('الإعدادات'!$C$9),D46&lt;0)),AND(ISNUMBER(E46),OR(E46&gt;N('الإعدادات'!$C$10),E46&lt;0)),AND(ISNUMBER(F46),OR(F46&gt;N('الإعدادات'!$C$11),F46&lt;0))),"درجة خارج الحد",IF(G46&lt;4,"درجات ناقصة","")))</f>
        <v/>
      </c>
      <c r="N46" s="20">
        <f>IF(J46="","",COUNTIFS($J$6:$J$205,"&gt;"&amp;J46)+1)</f>
        <v/>
      </c>
      <c r="O46" s="20">
        <f>IF(OR(L46="معرّض للرسوب",L46="على الحافة"),COUNTIFS($J$6:$J$205,"&lt;"&amp;J46,$L$6:$L$205,"معرّض للرسوب")+COUNTIFS($J$6:$J$205,"&lt;"&amp;J46,$L$6:$L$205,"على الحافة")+COUNTIFS($J$6:J46,J46,$L$6:L46,"معرّض للرسوب")+COUNTIFS($J$6:J46,J46,$L$6:L46,"على الحافة"),"")</f>
        <v/>
      </c>
    </row>
    <row r="47">
      <c r="A47" s="19" t="n"/>
      <c r="B47" s="5" t="n"/>
      <c r="C47" s="14" t="n"/>
      <c r="D47" s="14" t="n"/>
      <c r="E47" s="14" t="n"/>
      <c r="F47" s="14" t="n"/>
      <c r="G47" s="20">
        <f>IF(B47&amp;""="","",COUNT(C47:F47))</f>
        <v/>
      </c>
      <c r="H47" s="21">
        <f>IF(B47&amp;""="","",ROUND(IF(AND(ISNUMBER(C47),N('الإعدادات'!$C$8)&gt;0),C47/'الإعدادات'!$C$8*N('الإعدادات'!$B$8),0)+IF(AND(ISNUMBER(D47),N('الإعدادات'!$C$9)&gt;0),D47/'الإعدادات'!$C$9*N('الإعدادات'!$B$9),0)+IF(AND(ISNUMBER(E47),N('الإعدادات'!$C$10)&gt;0),E47/'الإعدادات'!$C$10*N('الإعدادات'!$B$10),0)+IF(AND(ISNUMBER(F47),N('الإعدادات'!$C$11)&gt;0),F47/'الإعدادات'!$C$11*N('الإعدادات'!$B$11),0),2))</f>
        <v/>
      </c>
      <c r="I47" s="15">
        <f>IF(B47&amp;""="","",IF(AND(ISNUMBER(C47),N('الإعدادات'!$C$8)&gt;0),N('الإعدادات'!$B$8),0)+IF(AND(ISNUMBER(D47),N('الإعدادات'!$C$9)&gt;0),N('الإعدادات'!$B$9),0)+IF(AND(ISNUMBER(E47),N('الإعدادات'!$C$10)&gt;0),N('الإعدادات'!$B$10),0)+IF(AND(ISNUMBER(F47),N('الإعدادات'!$C$11)&gt;0),N('الإعدادات'!$B$11),0))</f>
        <v/>
      </c>
      <c r="J47" s="22">
        <f>IF(B47&amp;""="","",IF(N(I47)=0,"",H47/I47))</f>
        <v/>
      </c>
      <c r="K47" s="6">
        <f>IF(J47="","",INDEX('الإعدادات'!$B$19:$B$23,MATCH(J47,'الإعدادات'!$A$19:$A$23,1)))</f>
        <v/>
      </c>
      <c r="L47" s="6">
        <f>IF(J47="","",IF(J47&lt;'الإعدادات'!$B$14,"معرّض للرسوب",IF(J47&lt;'الإعدادات'!$B$14+'الإعدادات'!$B$15,"على الحافة","آمن")))</f>
        <v/>
      </c>
      <c r="M47" s="6">
        <f>IF(B47&amp;""="","",IF(OR(AND(ISNUMBER(C47),OR(C47&gt;N('الإعدادات'!$C$8),C47&lt;0)),AND(ISNUMBER(D47),OR(D47&gt;N('الإعدادات'!$C$9),D47&lt;0)),AND(ISNUMBER(E47),OR(E47&gt;N('الإعدادات'!$C$10),E47&lt;0)),AND(ISNUMBER(F47),OR(F47&gt;N('الإعدادات'!$C$11),F47&lt;0))),"درجة خارج الحد",IF(G47&lt;4,"درجات ناقصة","")))</f>
        <v/>
      </c>
      <c r="N47" s="20">
        <f>IF(J47="","",COUNTIFS($J$6:$J$205,"&gt;"&amp;J47)+1)</f>
        <v/>
      </c>
      <c r="O47" s="20">
        <f>IF(OR(L47="معرّض للرسوب",L47="على الحافة"),COUNTIFS($J$6:$J$205,"&lt;"&amp;J47,$L$6:$L$205,"معرّض للرسوب")+COUNTIFS($J$6:$J$205,"&lt;"&amp;J47,$L$6:$L$205,"على الحافة")+COUNTIFS($J$6:J47,J47,$L$6:L47,"معرّض للرسوب")+COUNTIFS($J$6:J47,J47,$L$6:L47,"على الحافة"),"")</f>
        <v/>
      </c>
    </row>
    <row r="48">
      <c r="A48" s="19" t="n"/>
      <c r="B48" s="5" t="n"/>
      <c r="C48" s="14" t="n"/>
      <c r="D48" s="14" t="n"/>
      <c r="E48" s="14" t="n"/>
      <c r="F48" s="14" t="n"/>
      <c r="G48" s="20">
        <f>IF(B48&amp;""="","",COUNT(C48:F48))</f>
        <v/>
      </c>
      <c r="H48" s="21">
        <f>IF(B48&amp;""="","",ROUND(IF(AND(ISNUMBER(C48),N('الإعدادات'!$C$8)&gt;0),C48/'الإعدادات'!$C$8*N('الإعدادات'!$B$8),0)+IF(AND(ISNUMBER(D48),N('الإعدادات'!$C$9)&gt;0),D48/'الإعدادات'!$C$9*N('الإعدادات'!$B$9),0)+IF(AND(ISNUMBER(E48),N('الإعدادات'!$C$10)&gt;0),E48/'الإعدادات'!$C$10*N('الإعدادات'!$B$10),0)+IF(AND(ISNUMBER(F48),N('الإعدادات'!$C$11)&gt;0),F48/'الإعدادات'!$C$11*N('الإعدادات'!$B$11),0),2))</f>
        <v/>
      </c>
      <c r="I48" s="15">
        <f>IF(B48&amp;""="","",IF(AND(ISNUMBER(C48),N('الإعدادات'!$C$8)&gt;0),N('الإعدادات'!$B$8),0)+IF(AND(ISNUMBER(D48),N('الإعدادات'!$C$9)&gt;0),N('الإعدادات'!$B$9),0)+IF(AND(ISNUMBER(E48),N('الإعدادات'!$C$10)&gt;0),N('الإعدادات'!$B$10),0)+IF(AND(ISNUMBER(F48),N('الإعدادات'!$C$11)&gt;0),N('الإعدادات'!$B$11),0))</f>
        <v/>
      </c>
      <c r="J48" s="22">
        <f>IF(B48&amp;""="","",IF(N(I48)=0,"",H48/I48))</f>
        <v/>
      </c>
      <c r="K48" s="6">
        <f>IF(J48="","",INDEX('الإعدادات'!$B$19:$B$23,MATCH(J48,'الإعدادات'!$A$19:$A$23,1)))</f>
        <v/>
      </c>
      <c r="L48" s="6">
        <f>IF(J48="","",IF(J48&lt;'الإعدادات'!$B$14,"معرّض للرسوب",IF(J48&lt;'الإعدادات'!$B$14+'الإعدادات'!$B$15,"على الحافة","آمن")))</f>
        <v/>
      </c>
      <c r="M48" s="6">
        <f>IF(B48&amp;""="","",IF(OR(AND(ISNUMBER(C48),OR(C48&gt;N('الإعدادات'!$C$8),C48&lt;0)),AND(ISNUMBER(D48),OR(D48&gt;N('الإعدادات'!$C$9),D48&lt;0)),AND(ISNUMBER(E48),OR(E48&gt;N('الإعدادات'!$C$10),E48&lt;0)),AND(ISNUMBER(F48),OR(F48&gt;N('الإعدادات'!$C$11),F48&lt;0))),"درجة خارج الحد",IF(G48&lt;4,"درجات ناقصة","")))</f>
        <v/>
      </c>
      <c r="N48" s="20">
        <f>IF(J48="","",COUNTIFS($J$6:$J$205,"&gt;"&amp;J48)+1)</f>
        <v/>
      </c>
      <c r="O48" s="20">
        <f>IF(OR(L48="معرّض للرسوب",L48="على الحافة"),COUNTIFS($J$6:$J$205,"&lt;"&amp;J48,$L$6:$L$205,"معرّض للرسوب")+COUNTIFS($J$6:$J$205,"&lt;"&amp;J48,$L$6:$L$205,"على الحافة")+COUNTIFS($J$6:J48,J48,$L$6:L48,"معرّض للرسوب")+COUNTIFS($J$6:J48,J48,$L$6:L48,"على الحافة"),"")</f>
        <v/>
      </c>
    </row>
    <row r="49">
      <c r="A49" s="19" t="n"/>
      <c r="B49" s="5" t="n"/>
      <c r="C49" s="14" t="n"/>
      <c r="D49" s="14" t="n"/>
      <c r="E49" s="14" t="n"/>
      <c r="F49" s="14" t="n"/>
      <c r="G49" s="20">
        <f>IF(B49&amp;""="","",COUNT(C49:F49))</f>
        <v/>
      </c>
      <c r="H49" s="21">
        <f>IF(B49&amp;""="","",ROUND(IF(AND(ISNUMBER(C49),N('الإعدادات'!$C$8)&gt;0),C49/'الإعدادات'!$C$8*N('الإعدادات'!$B$8),0)+IF(AND(ISNUMBER(D49),N('الإعدادات'!$C$9)&gt;0),D49/'الإعدادات'!$C$9*N('الإعدادات'!$B$9),0)+IF(AND(ISNUMBER(E49),N('الإعدادات'!$C$10)&gt;0),E49/'الإعدادات'!$C$10*N('الإعدادات'!$B$10),0)+IF(AND(ISNUMBER(F49),N('الإعدادات'!$C$11)&gt;0),F49/'الإعدادات'!$C$11*N('الإعدادات'!$B$11),0),2))</f>
        <v/>
      </c>
      <c r="I49" s="15">
        <f>IF(B49&amp;""="","",IF(AND(ISNUMBER(C49),N('الإعدادات'!$C$8)&gt;0),N('الإعدادات'!$B$8),0)+IF(AND(ISNUMBER(D49),N('الإعدادات'!$C$9)&gt;0),N('الإعدادات'!$B$9),0)+IF(AND(ISNUMBER(E49),N('الإعدادات'!$C$10)&gt;0),N('الإعدادات'!$B$10),0)+IF(AND(ISNUMBER(F49),N('الإعدادات'!$C$11)&gt;0),N('الإعدادات'!$B$11),0))</f>
        <v/>
      </c>
      <c r="J49" s="22">
        <f>IF(B49&amp;""="","",IF(N(I49)=0,"",H49/I49))</f>
        <v/>
      </c>
      <c r="K49" s="6">
        <f>IF(J49="","",INDEX('الإعدادات'!$B$19:$B$23,MATCH(J49,'الإعدادات'!$A$19:$A$23,1)))</f>
        <v/>
      </c>
      <c r="L49" s="6">
        <f>IF(J49="","",IF(J49&lt;'الإعدادات'!$B$14,"معرّض للرسوب",IF(J49&lt;'الإعدادات'!$B$14+'الإعدادات'!$B$15,"على الحافة","آمن")))</f>
        <v/>
      </c>
      <c r="M49" s="6">
        <f>IF(B49&amp;""="","",IF(OR(AND(ISNUMBER(C49),OR(C49&gt;N('الإعدادات'!$C$8),C49&lt;0)),AND(ISNUMBER(D49),OR(D49&gt;N('الإعدادات'!$C$9),D49&lt;0)),AND(ISNUMBER(E49),OR(E49&gt;N('الإعدادات'!$C$10),E49&lt;0)),AND(ISNUMBER(F49),OR(F49&gt;N('الإعدادات'!$C$11),F49&lt;0))),"درجة خارج الحد",IF(G49&lt;4,"درجات ناقصة","")))</f>
        <v/>
      </c>
      <c r="N49" s="20">
        <f>IF(J49="","",COUNTIFS($J$6:$J$205,"&gt;"&amp;J49)+1)</f>
        <v/>
      </c>
      <c r="O49" s="20">
        <f>IF(OR(L49="معرّض للرسوب",L49="على الحافة"),COUNTIFS($J$6:$J$205,"&lt;"&amp;J49,$L$6:$L$205,"معرّض للرسوب")+COUNTIFS($J$6:$J$205,"&lt;"&amp;J49,$L$6:$L$205,"على الحافة")+COUNTIFS($J$6:J49,J49,$L$6:L49,"معرّض للرسوب")+COUNTIFS($J$6:J49,J49,$L$6:L49,"على الحافة"),"")</f>
        <v/>
      </c>
    </row>
    <row r="50">
      <c r="A50" s="19" t="n"/>
      <c r="B50" s="5" t="n"/>
      <c r="C50" s="14" t="n"/>
      <c r="D50" s="14" t="n"/>
      <c r="E50" s="14" t="n"/>
      <c r="F50" s="14" t="n"/>
      <c r="G50" s="20">
        <f>IF(B50&amp;""="","",COUNT(C50:F50))</f>
        <v/>
      </c>
      <c r="H50" s="21">
        <f>IF(B50&amp;""="","",ROUND(IF(AND(ISNUMBER(C50),N('الإعدادات'!$C$8)&gt;0),C50/'الإعدادات'!$C$8*N('الإعدادات'!$B$8),0)+IF(AND(ISNUMBER(D50),N('الإعدادات'!$C$9)&gt;0),D50/'الإعدادات'!$C$9*N('الإعدادات'!$B$9),0)+IF(AND(ISNUMBER(E50),N('الإعدادات'!$C$10)&gt;0),E50/'الإعدادات'!$C$10*N('الإعدادات'!$B$10),0)+IF(AND(ISNUMBER(F50),N('الإعدادات'!$C$11)&gt;0),F50/'الإعدادات'!$C$11*N('الإعدادات'!$B$11),0),2))</f>
        <v/>
      </c>
      <c r="I50" s="15">
        <f>IF(B50&amp;""="","",IF(AND(ISNUMBER(C50),N('الإعدادات'!$C$8)&gt;0),N('الإعدادات'!$B$8),0)+IF(AND(ISNUMBER(D50),N('الإعدادات'!$C$9)&gt;0),N('الإعدادات'!$B$9),0)+IF(AND(ISNUMBER(E50),N('الإعدادات'!$C$10)&gt;0),N('الإعدادات'!$B$10),0)+IF(AND(ISNUMBER(F50),N('الإعدادات'!$C$11)&gt;0),N('الإعدادات'!$B$11),0))</f>
        <v/>
      </c>
      <c r="J50" s="22">
        <f>IF(B50&amp;""="","",IF(N(I50)=0,"",H50/I50))</f>
        <v/>
      </c>
      <c r="K50" s="6">
        <f>IF(J50="","",INDEX('الإعدادات'!$B$19:$B$23,MATCH(J50,'الإعدادات'!$A$19:$A$23,1)))</f>
        <v/>
      </c>
      <c r="L50" s="6">
        <f>IF(J50="","",IF(J50&lt;'الإعدادات'!$B$14,"معرّض للرسوب",IF(J50&lt;'الإعدادات'!$B$14+'الإعدادات'!$B$15,"على الحافة","آمن")))</f>
        <v/>
      </c>
      <c r="M50" s="6">
        <f>IF(B50&amp;""="","",IF(OR(AND(ISNUMBER(C50),OR(C50&gt;N('الإعدادات'!$C$8),C50&lt;0)),AND(ISNUMBER(D50),OR(D50&gt;N('الإعدادات'!$C$9),D50&lt;0)),AND(ISNUMBER(E50),OR(E50&gt;N('الإعدادات'!$C$10),E50&lt;0)),AND(ISNUMBER(F50),OR(F50&gt;N('الإعدادات'!$C$11),F50&lt;0))),"درجة خارج الحد",IF(G50&lt;4,"درجات ناقصة","")))</f>
        <v/>
      </c>
      <c r="N50" s="20">
        <f>IF(J50="","",COUNTIFS($J$6:$J$205,"&gt;"&amp;J50)+1)</f>
        <v/>
      </c>
      <c r="O50" s="20">
        <f>IF(OR(L50="معرّض للرسوب",L50="على الحافة"),COUNTIFS($J$6:$J$205,"&lt;"&amp;J50,$L$6:$L$205,"معرّض للرسوب")+COUNTIFS($J$6:$J$205,"&lt;"&amp;J50,$L$6:$L$205,"على الحافة")+COUNTIFS($J$6:J50,J50,$L$6:L50,"معرّض للرسوب")+COUNTIFS($J$6:J50,J50,$L$6:L50,"على الحافة"),"")</f>
        <v/>
      </c>
    </row>
    <row r="51">
      <c r="A51" s="19" t="n"/>
      <c r="B51" s="5" t="n"/>
      <c r="C51" s="14" t="n"/>
      <c r="D51" s="14" t="n"/>
      <c r="E51" s="14" t="n"/>
      <c r="F51" s="14" t="n"/>
      <c r="G51" s="20">
        <f>IF(B51&amp;""="","",COUNT(C51:F51))</f>
        <v/>
      </c>
      <c r="H51" s="21">
        <f>IF(B51&amp;""="","",ROUND(IF(AND(ISNUMBER(C51),N('الإعدادات'!$C$8)&gt;0),C51/'الإعدادات'!$C$8*N('الإعدادات'!$B$8),0)+IF(AND(ISNUMBER(D51),N('الإعدادات'!$C$9)&gt;0),D51/'الإعدادات'!$C$9*N('الإعدادات'!$B$9),0)+IF(AND(ISNUMBER(E51),N('الإعدادات'!$C$10)&gt;0),E51/'الإعدادات'!$C$10*N('الإعدادات'!$B$10),0)+IF(AND(ISNUMBER(F51),N('الإعدادات'!$C$11)&gt;0),F51/'الإعدادات'!$C$11*N('الإعدادات'!$B$11),0),2))</f>
        <v/>
      </c>
      <c r="I51" s="15">
        <f>IF(B51&amp;""="","",IF(AND(ISNUMBER(C51),N('الإعدادات'!$C$8)&gt;0),N('الإعدادات'!$B$8),0)+IF(AND(ISNUMBER(D51),N('الإعدادات'!$C$9)&gt;0),N('الإعدادات'!$B$9),0)+IF(AND(ISNUMBER(E51),N('الإعدادات'!$C$10)&gt;0),N('الإعدادات'!$B$10),0)+IF(AND(ISNUMBER(F51),N('الإعدادات'!$C$11)&gt;0),N('الإعدادات'!$B$11),0))</f>
        <v/>
      </c>
      <c r="J51" s="22">
        <f>IF(B51&amp;""="","",IF(N(I51)=0,"",H51/I51))</f>
        <v/>
      </c>
      <c r="K51" s="6">
        <f>IF(J51="","",INDEX('الإعدادات'!$B$19:$B$23,MATCH(J51,'الإعدادات'!$A$19:$A$23,1)))</f>
        <v/>
      </c>
      <c r="L51" s="6">
        <f>IF(J51="","",IF(J51&lt;'الإعدادات'!$B$14,"معرّض للرسوب",IF(J51&lt;'الإعدادات'!$B$14+'الإعدادات'!$B$15,"على الحافة","آمن")))</f>
        <v/>
      </c>
      <c r="M51" s="6">
        <f>IF(B51&amp;""="","",IF(OR(AND(ISNUMBER(C51),OR(C51&gt;N('الإعدادات'!$C$8),C51&lt;0)),AND(ISNUMBER(D51),OR(D51&gt;N('الإعدادات'!$C$9),D51&lt;0)),AND(ISNUMBER(E51),OR(E51&gt;N('الإعدادات'!$C$10),E51&lt;0)),AND(ISNUMBER(F51),OR(F51&gt;N('الإعدادات'!$C$11),F51&lt;0))),"درجة خارج الحد",IF(G51&lt;4,"درجات ناقصة","")))</f>
        <v/>
      </c>
      <c r="N51" s="20">
        <f>IF(J51="","",COUNTIFS($J$6:$J$205,"&gt;"&amp;J51)+1)</f>
        <v/>
      </c>
      <c r="O51" s="20">
        <f>IF(OR(L51="معرّض للرسوب",L51="على الحافة"),COUNTIFS($J$6:$J$205,"&lt;"&amp;J51,$L$6:$L$205,"معرّض للرسوب")+COUNTIFS($J$6:$J$205,"&lt;"&amp;J51,$L$6:$L$205,"على الحافة")+COUNTIFS($J$6:J51,J51,$L$6:L51,"معرّض للرسوب")+COUNTIFS($J$6:J51,J51,$L$6:L51,"على الحافة"),"")</f>
        <v/>
      </c>
    </row>
    <row r="52">
      <c r="A52" s="19" t="n"/>
      <c r="B52" s="5" t="n"/>
      <c r="C52" s="14" t="n"/>
      <c r="D52" s="14" t="n"/>
      <c r="E52" s="14" t="n"/>
      <c r="F52" s="14" t="n"/>
      <c r="G52" s="20">
        <f>IF(B52&amp;""="","",COUNT(C52:F52))</f>
        <v/>
      </c>
      <c r="H52" s="21">
        <f>IF(B52&amp;""="","",ROUND(IF(AND(ISNUMBER(C52),N('الإعدادات'!$C$8)&gt;0),C52/'الإعدادات'!$C$8*N('الإعدادات'!$B$8),0)+IF(AND(ISNUMBER(D52),N('الإعدادات'!$C$9)&gt;0),D52/'الإعدادات'!$C$9*N('الإعدادات'!$B$9),0)+IF(AND(ISNUMBER(E52),N('الإعدادات'!$C$10)&gt;0),E52/'الإعدادات'!$C$10*N('الإعدادات'!$B$10),0)+IF(AND(ISNUMBER(F52),N('الإعدادات'!$C$11)&gt;0),F52/'الإعدادات'!$C$11*N('الإعدادات'!$B$11),0),2))</f>
        <v/>
      </c>
      <c r="I52" s="15">
        <f>IF(B52&amp;""="","",IF(AND(ISNUMBER(C52),N('الإعدادات'!$C$8)&gt;0),N('الإعدادات'!$B$8),0)+IF(AND(ISNUMBER(D52),N('الإعدادات'!$C$9)&gt;0),N('الإعدادات'!$B$9),0)+IF(AND(ISNUMBER(E52),N('الإعدادات'!$C$10)&gt;0),N('الإعدادات'!$B$10),0)+IF(AND(ISNUMBER(F52),N('الإعدادات'!$C$11)&gt;0),N('الإعدادات'!$B$11),0))</f>
        <v/>
      </c>
      <c r="J52" s="22">
        <f>IF(B52&amp;""="","",IF(N(I52)=0,"",H52/I52))</f>
        <v/>
      </c>
      <c r="K52" s="6">
        <f>IF(J52="","",INDEX('الإعدادات'!$B$19:$B$23,MATCH(J52,'الإعدادات'!$A$19:$A$23,1)))</f>
        <v/>
      </c>
      <c r="L52" s="6">
        <f>IF(J52="","",IF(J52&lt;'الإعدادات'!$B$14,"معرّض للرسوب",IF(J52&lt;'الإعدادات'!$B$14+'الإعدادات'!$B$15,"على الحافة","آمن")))</f>
        <v/>
      </c>
      <c r="M52" s="6">
        <f>IF(B52&amp;""="","",IF(OR(AND(ISNUMBER(C52),OR(C52&gt;N('الإعدادات'!$C$8),C52&lt;0)),AND(ISNUMBER(D52),OR(D52&gt;N('الإعدادات'!$C$9),D52&lt;0)),AND(ISNUMBER(E52),OR(E52&gt;N('الإعدادات'!$C$10),E52&lt;0)),AND(ISNUMBER(F52),OR(F52&gt;N('الإعدادات'!$C$11),F52&lt;0))),"درجة خارج الحد",IF(G52&lt;4,"درجات ناقصة","")))</f>
        <v/>
      </c>
      <c r="N52" s="20">
        <f>IF(J52="","",COUNTIFS($J$6:$J$205,"&gt;"&amp;J52)+1)</f>
        <v/>
      </c>
      <c r="O52" s="20">
        <f>IF(OR(L52="معرّض للرسوب",L52="على الحافة"),COUNTIFS($J$6:$J$205,"&lt;"&amp;J52,$L$6:$L$205,"معرّض للرسوب")+COUNTIFS($J$6:$J$205,"&lt;"&amp;J52,$L$6:$L$205,"على الحافة")+COUNTIFS($J$6:J52,J52,$L$6:L52,"معرّض للرسوب")+COUNTIFS($J$6:J52,J52,$L$6:L52,"على الحافة"),"")</f>
        <v/>
      </c>
    </row>
    <row r="53">
      <c r="A53" s="19" t="n"/>
      <c r="B53" s="5" t="n"/>
      <c r="C53" s="14" t="n"/>
      <c r="D53" s="14" t="n"/>
      <c r="E53" s="14" t="n"/>
      <c r="F53" s="14" t="n"/>
      <c r="G53" s="20">
        <f>IF(B53&amp;""="","",COUNT(C53:F53))</f>
        <v/>
      </c>
      <c r="H53" s="21">
        <f>IF(B53&amp;""="","",ROUND(IF(AND(ISNUMBER(C53),N('الإعدادات'!$C$8)&gt;0),C53/'الإعدادات'!$C$8*N('الإعدادات'!$B$8),0)+IF(AND(ISNUMBER(D53),N('الإعدادات'!$C$9)&gt;0),D53/'الإعدادات'!$C$9*N('الإعدادات'!$B$9),0)+IF(AND(ISNUMBER(E53),N('الإعدادات'!$C$10)&gt;0),E53/'الإعدادات'!$C$10*N('الإعدادات'!$B$10),0)+IF(AND(ISNUMBER(F53),N('الإعدادات'!$C$11)&gt;0),F53/'الإعدادات'!$C$11*N('الإعدادات'!$B$11),0),2))</f>
        <v/>
      </c>
      <c r="I53" s="15">
        <f>IF(B53&amp;""="","",IF(AND(ISNUMBER(C53),N('الإعدادات'!$C$8)&gt;0),N('الإعدادات'!$B$8),0)+IF(AND(ISNUMBER(D53),N('الإعدادات'!$C$9)&gt;0),N('الإعدادات'!$B$9),0)+IF(AND(ISNUMBER(E53),N('الإعدادات'!$C$10)&gt;0),N('الإعدادات'!$B$10),0)+IF(AND(ISNUMBER(F53),N('الإعدادات'!$C$11)&gt;0),N('الإعدادات'!$B$11),0))</f>
        <v/>
      </c>
      <c r="J53" s="22">
        <f>IF(B53&amp;""="","",IF(N(I53)=0,"",H53/I53))</f>
        <v/>
      </c>
      <c r="K53" s="6">
        <f>IF(J53="","",INDEX('الإعدادات'!$B$19:$B$23,MATCH(J53,'الإعدادات'!$A$19:$A$23,1)))</f>
        <v/>
      </c>
      <c r="L53" s="6">
        <f>IF(J53="","",IF(J53&lt;'الإعدادات'!$B$14,"معرّض للرسوب",IF(J53&lt;'الإعدادات'!$B$14+'الإعدادات'!$B$15,"على الحافة","آمن")))</f>
        <v/>
      </c>
      <c r="M53" s="6">
        <f>IF(B53&amp;""="","",IF(OR(AND(ISNUMBER(C53),OR(C53&gt;N('الإعدادات'!$C$8),C53&lt;0)),AND(ISNUMBER(D53),OR(D53&gt;N('الإعدادات'!$C$9),D53&lt;0)),AND(ISNUMBER(E53),OR(E53&gt;N('الإعدادات'!$C$10),E53&lt;0)),AND(ISNUMBER(F53),OR(F53&gt;N('الإعدادات'!$C$11),F53&lt;0))),"درجة خارج الحد",IF(G53&lt;4,"درجات ناقصة","")))</f>
        <v/>
      </c>
      <c r="N53" s="20">
        <f>IF(J53="","",COUNTIFS($J$6:$J$205,"&gt;"&amp;J53)+1)</f>
        <v/>
      </c>
      <c r="O53" s="20">
        <f>IF(OR(L53="معرّض للرسوب",L53="على الحافة"),COUNTIFS($J$6:$J$205,"&lt;"&amp;J53,$L$6:$L$205,"معرّض للرسوب")+COUNTIFS($J$6:$J$205,"&lt;"&amp;J53,$L$6:$L$205,"على الحافة")+COUNTIFS($J$6:J53,J53,$L$6:L53,"معرّض للرسوب")+COUNTIFS($J$6:J53,J53,$L$6:L53,"على الحافة"),"")</f>
        <v/>
      </c>
    </row>
    <row r="54">
      <c r="A54" s="19" t="n"/>
      <c r="B54" s="5" t="n"/>
      <c r="C54" s="14" t="n"/>
      <c r="D54" s="14" t="n"/>
      <c r="E54" s="14" t="n"/>
      <c r="F54" s="14" t="n"/>
      <c r="G54" s="20">
        <f>IF(B54&amp;""="","",COUNT(C54:F54))</f>
        <v/>
      </c>
      <c r="H54" s="21">
        <f>IF(B54&amp;""="","",ROUND(IF(AND(ISNUMBER(C54),N('الإعدادات'!$C$8)&gt;0),C54/'الإعدادات'!$C$8*N('الإعدادات'!$B$8),0)+IF(AND(ISNUMBER(D54),N('الإعدادات'!$C$9)&gt;0),D54/'الإعدادات'!$C$9*N('الإعدادات'!$B$9),0)+IF(AND(ISNUMBER(E54),N('الإعدادات'!$C$10)&gt;0),E54/'الإعدادات'!$C$10*N('الإعدادات'!$B$10),0)+IF(AND(ISNUMBER(F54),N('الإعدادات'!$C$11)&gt;0),F54/'الإعدادات'!$C$11*N('الإعدادات'!$B$11),0),2))</f>
        <v/>
      </c>
      <c r="I54" s="15">
        <f>IF(B54&amp;""="","",IF(AND(ISNUMBER(C54),N('الإعدادات'!$C$8)&gt;0),N('الإعدادات'!$B$8),0)+IF(AND(ISNUMBER(D54),N('الإعدادات'!$C$9)&gt;0),N('الإعدادات'!$B$9),0)+IF(AND(ISNUMBER(E54),N('الإعدادات'!$C$10)&gt;0),N('الإعدادات'!$B$10),0)+IF(AND(ISNUMBER(F54),N('الإعدادات'!$C$11)&gt;0),N('الإعدادات'!$B$11),0))</f>
        <v/>
      </c>
      <c r="J54" s="22">
        <f>IF(B54&amp;""="","",IF(N(I54)=0,"",H54/I54))</f>
        <v/>
      </c>
      <c r="K54" s="6">
        <f>IF(J54="","",INDEX('الإعدادات'!$B$19:$B$23,MATCH(J54,'الإعدادات'!$A$19:$A$23,1)))</f>
        <v/>
      </c>
      <c r="L54" s="6">
        <f>IF(J54="","",IF(J54&lt;'الإعدادات'!$B$14,"معرّض للرسوب",IF(J54&lt;'الإعدادات'!$B$14+'الإعدادات'!$B$15,"على الحافة","آمن")))</f>
        <v/>
      </c>
      <c r="M54" s="6">
        <f>IF(B54&amp;""="","",IF(OR(AND(ISNUMBER(C54),OR(C54&gt;N('الإعدادات'!$C$8),C54&lt;0)),AND(ISNUMBER(D54),OR(D54&gt;N('الإعدادات'!$C$9),D54&lt;0)),AND(ISNUMBER(E54),OR(E54&gt;N('الإعدادات'!$C$10),E54&lt;0)),AND(ISNUMBER(F54),OR(F54&gt;N('الإعدادات'!$C$11),F54&lt;0))),"درجة خارج الحد",IF(G54&lt;4,"درجات ناقصة","")))</f>
        <v/>
      </c>
      <c r="N54" s="20">
        <f>IF(J54="","",COUNTIFS($J$6:$J$205,"&gt;"&amp;J54)+1)</f>
        <v/>
      </c>
      <c r="O54" s="20">
        <f>IF(OR(L54="معرّض للرسوب",L54="على الحافة"),COUNTIFS($J$6:$J$205,"&lt;"&amp;J54,$L$6:$L$205,"معرّض للرسوب")+COUNTIFS($J$6:$J$205,"&lt;"&amp;J54,$L$6:$L$205,"على الحافة")+COUNTIFS($J$6:J54,J54,$L$6:L54,"معرّض للرسوب")+COUNTIFS($J$6:J54,J54,$L$6:L54,"على الحافة"),"")</f>
        <v/>
      </c>
    </row>
    <row r="55">
      <c r="A55" s="19" t="n"/>
      <c r="B55" s="5" t="n"/>
      <c r="C55" s="14" t="n"/>
      <c r="D55" s="14" t="n"/>
      <c r="E55" s="14" t="n"/>
      <c r="F55" s="14" t="n"/>
      <c r="G55" s="20">
        <f>IF(B55&amp;""="","",COUNT(C55:F55))</f>
        <v/>
      </c>
      <c r="H55" s="21">
        <f>IF(B55&amp;""="","",ROUND(IF(AND(ISNUMBER(C55),N('الإعدادات'!$C$8)&gt;0),C55/'الإعدادات'!$C$8*N('الإعدادات'!$B$8),0)+IF(AND(ISNUMBER(D55),N('الإعدادات'!$C$9)&gt;0),D55/'الإعدادات'!$C$9*N('الإعدادات'!$B$9),0)+IF(AND(ISNUMBER(E55),N('الإعدادات'!$C$10)&gt;0),E55/'الإعدادات'!$C$10*N('الإعدادات'!$B$10),0)+IF(AND(ISNUMBER(F55),N('الإعدادات'!$C$11)&gt;0),F55/'الإعدادات'!$C$11*N('الإعدادات'!$B$11),0),2))</f>
        <v/>
      </c>
      <c r="I55" s="15">
        <f>IF(B55&amp;""="","",IF(AND(ISNUMBER(C55),N('الإعدادات'!$C$8)&gt;0),N('الإعدادات'!$B$8),0)+IF(AND(ISNUMBER(D55),N('الإعدادات'!$C$9)&gt;0),N('الإعدادات'!$B$9),0)+IF(AND(ISNUMBER(E55),N('الإعدادات'!$C$10)&gt;0),N('الإعدادات'!$B$10),0)+IF(AND(ISNUMBER(F55),N('الإعدادات'!$C$11)&gt;0),N('الإعدادات'!$B$11),0))</f>
        <v/>
      </c>
      <c r="J55" s="22">
        <f>IF(B55&amp;""="","",IF(N(I55)=0,"",H55/I55))</f>
        <v/>
      </c>
      <c r="K55" s="6">
        <f>IF(J55="","",INDEX('الإعدادات'!$B$19:$B$23,MATCH(J55,'الإعدادات'!$A$19:$A$23,1)))</f>
        <v/>
      </c>
      <c r="L55" s="6">
        <f>IF(J55="","",IF(J55&lt;'الإعدادات'!$B$14,"معرّض للرسوب",IF(J55&lt;'الإعدادات'!$B$14+'الإعدادات'!$B$15,"على الحافة","آمن")))</f>
        <v/>
      </c>
      <c r="M55" s="6">
        <f>IF(B55&amp;""="","",IF(OR(AND(ISNUMBER(C55),OR(C55&gt;N('الإعدادات'!$C$8),C55&lt;0)),AND(ISNUMBER(D55),OR(D55&gt;N('الإعدادات'!$C$9),D55&lt;0)),AND(ISNUMBER(E55),OR(E55&gt;N('الإعدادات'!$C$10),E55&lt;0)),AND(ISNUMBER(F55),OR(F55&gt;N('الإعدادات'!$C$11),F55&lt;0))),"درجة خارج الحد",IF(G55&lt;4,"درجات ناقصة","")))</f>
        <v/>
      </c>
      <c r="N55" s="20">
        <f>IF(J55="","",COUNTIFS($J$6:$J$205,"&gt;"&amp;J55)+1)</f>
        <v/>
      </c>
      <c r="O55" s="20">
        <f>IF(OR(L55="معرّض للرسوب",L55="على الحافة"),COUNTIFS($J$6:$J$205,"&lt;"&amp;J55,$L$6:$L$205,"معرّض للرسوب")+COUNTIFS($J$6:$J$205,"&lt;"&amp;J55,$L$6:$L$205,"على الحافة")+COUNTIFS($J$6:J55,J55,$L$6:L55,"معرّض للرسوب")+COUNTIFS($J$6:J55,J55,$L$6:L55,"على الحافة"),"")</f>
        <v/>
      </c>
    </row>
    <row r="56">
      <c r="A56" s="19" t="n"/>
      <c r="B56" s="5" t="n"/>
      <c r="C56" s="14" t="n"/>
      <c r="D56" s="14" t="n"/>
      <c r="E56" s="14" t="n"/>
      <c r="F56" s="14" t="n"/>
      <c r="G56" s="20">
        <f>IF(B56&amp;""="","",COUNT(C56:F56))</f>
        <v/>
      </c>
      <c r="H56" s="21">
        <f>IF(B56&amp;""="","",ROUND(IF(AND(ISNUMBER(C56),N('الإعدادات'!$C$8)&gt;0),C56/'الإعدادات'!$C$8*N('الإعدادات'!$B$8),0)+IF(AND(ISNUMBER(D56),N('الإعدادات'!$C$9)&gt;0),D56/'الإعدادات'!$C$9*N('الإعدادات'!$B$9),0)+IF(AND(ISNUMBER(E56),N('الإعدادات'!$C$10)&gt;0),E56/'الإعدادات'!$C$10*N('الإعدادات'!$B$10),0)+IF(AND(ISNUMBER(F56),N('الإعدادات'!$C$11)&gt;0),F56/'الإعدادات'!$C$11*N('الإعدادات'!$B$11),0),2))</f>
        <v/>
      </c>
      <c r="I56" s="15">
        <f>IF(B56&amp;""="","",IF(AND(ISNUMBER(C56),N('الإعدادات'!$C$8)&gt;0),N('الإعدادات'!$B$8),0)+IF(AND(ISNUMBER(D56),N('الإعدادات'!$C$9)&gt;0),N('الإعدادات'!$B$9),0)+IF(AND(ISNUMBER(E56),N('الإعدادات'!$C$10)&gt;0),N('الإعدادات'!$B$10),0)+IF(AND(ISNUMBER(F56),N('الإعدادات'!$C$11)&gt;0),N('الإعدادات'!$B$11),0))</f>
        <v/>
      </c>
      <c r="J56" s="22">
        <f>IF(B56&amp;""="","",IF(N(I56)=0,"",H56/I56))</f>
        <v/>
      </c>
      <c r="K56" s="6">
        <f>IF(J56="","",INDEX('الإعدادات'!$B$19:$B$23,MATCH(J56,'الإعدادات'!$A$19:$A$23,1)))</f>
        <v/>
      </c>
      <c r="L56" s="6">
        <f>IF(J56="","",IF(J56&lt;'الإعدادات'!$B$14,"معرّض للرسوب",IF(J56&lt;'الإعدادات'!$B$14+'الإعدادات'!$B$15,"على الحافة","آمن")))</f>
        <v/>
      </c>
      <c r="M56" s="6">
        <f>IF(B56&amp;""="","",IF(OR(AND(ISNUMBER(C56),OR(C56&gt;N('الإعدادات'!$C$8),C56&lt;0)),AND(ISNUMBER(D56),OR(D56&gt;N('الإعدادات'!$C$9),D56&lt;0)),AND(ISNUMBER(E56),OR(E56&gt;N('الإعدادات'!$C$10),E56&lt;0)),AND(ISNUMBER(F56),OR(F56&gt;N('الإعدادات'!$C$11),F56&lt;0))),"درجة خارج الحد",IF(G56&lt;4,"درجات ناقصة","")))</f>
        <v/>
      </c>
      <c r="N56" s="20">
        <f>IF(J56="","",COUNTIFS($J$6:$J$205,"&gt;"&amp;J56)+1)</f>
        <v/>
      </c>
      <c r="O56" s="20">
        <f>IF(OR(L56="معرّض للرسوب",L56="على الحافة"),COUNTIFS($J$6:$J$205,"&lt;"&amp;J56,$L$6:$L$205,"معرّض للرسوب")+COUNTIFS($J$6:$J$205,"&lt;"&amp;J56,$L$6:$L$205,"على الحافة")+COUNTIFS($J$6:J56,J56,$L$6:L56,"معرّض للرسوب")+COUNTIFS($J$6:J56,J56,$L$6:L56,"على الحافة"),"")</f>
        <v/>
      </c>
    </row>
    <row r="57">
      <c r="A57" s="19" t="n"/>
      <c r="B57" s="5" t="n"/>
      <c r="C57" s="14" t="n"/>
      <c r="D57" s="14" t="n"/>
      <c r="E57" s="14" t="n"/>
      <c r="F57" s="14" t="n"/>
      <c r="G57" s="20">
        <f>IF(B57&amp;""="","",COUNT(C57:F57))</f>
        <v/>
      </c>
      <c r="H57" s="21">
        <f>IF(B57&amp;""="","",ROUND(IF(AND(ISNUMBER(C57),N('الإعدادات'!$C$8)&gt;0),C57/'الإعدادات'!$C$8*N('الإعدادات'!$B$8),0)+IF(AND(ISNUMBER(D57),N('الإعدادات'!$C$9)&gt;0),D57/'الإعدادات'!$C$9*N('الإعدادات'!$B$9),0)+IF(AND(ISNUMBER(E57),N('الإعدادات'!$C$10)&gt;0),E57/'الإعدادات'!$C$10*N('الإعدادات'!$B$10),0)+IF(AND(ISNUMBER(F57),N('الإعدادات'!$C$11)&gt;0),F57/'الإعدادات'!$C$11*N('الإعدادات'!$B$11),0),2))</f>
        <v/>
      </c>
      <c r="I57" s="15">
        <f>IF(B57&amp;""="","",IF(AND(ISNUMBER(C57),N('الإعدادات'!$C$8)&gt;0),N('الإعدادات'!$B$8),0)+IF(AND(ISNUMBER(D57),N('الإعدادات'!$C$9)&gt;0),N('الإعدادات'!$B$9),0)+IF(AND(ISNUMBER(E57),N('الإعدادات'!$C$10)&gt;0),N('الإعدادات'!$B$10),0)+IF(AND(ISNUMBER(F57),N('الإعدادات'!$C$11)&gt;0),N('الإعدادات'!$B$11),0))</f>
        <v/>
      </c>
      <c r="J57" s="22">
        <f>IF(B57&amp;""="","",IF(N(I57)=0,"",H57/I57))</f>
        <v/>
      </c>
      <c r="K57" s="6">
        <f>IF(J57="","",INDEX('الإعدادات'!$B$19:$B$23,MATCH(J57,'الإعدادات'!$A$19:$A$23,1)))</f>
        <v/>
      </c>
      <c r="L57" s="6">
        <f>IF(J57="","",IF(J57&lt;'الإعدادات'!$B$14,"معرّض للرسوب",IF(J57&lt;'الإعدادات'!$B$14+'الإعدادات'!$B$15,"على الحافة","آمن")))</f>
        <v/>
      </c>
      <c r="M57" s="6">
        <f>IF(B57&amp;""="","",IF(OR(AND(ISNUMBER(C57),OR(C57&gt;N('الإعدادات'!$C$8),C57&lt;0)),AND(ISNUMBER(D57),OR(D57&gt;N('الإعدادات'!$C$9),D57&lt;0)),AND(ISNUMBER(E57),OR(E57&gt;N('الإعدادات'!$C$10),E57&lt;0)),AND(ISNUMBER(F57),OR(F57&gt;N('الإعدادات'!$C$11),F57&lt;0))),"درجة خارج الحد",IF(G57&lt;4,"درجات ناقصة","")))</f>
        <v/>
      </c>
      <c r="N57" s="20">
        <f>IF(J57="","",COUNTIFS($J$6:$J$205,"&gt;"&amp;J57)+1)</f>
        <v/>
      </c>
      <c r="O57" s="20">
        <f>IF(OR(L57="معرّض للرسوب",L57="على الحافة"),COUNTIFS($J$6:$J$205,"&lt;"&amp;J57,$L$6:$L$205,"معرّض للرسوب")+COUNTIFS($J$6:$J$205,"&lt;"&amp;J57,$L$6:$L$205,"على الحافة")+COUNTIFS($J$6:J57,J57,$L$6:L57,"معرّض للرسوب")+COUNTIFS($J$6:J57,J57,$L$6:L57,"على الحافة"),"")</f>
        <v/>
      </c>
    </row>
    <row r="58">
      <c r="A58" s="19" t="n"/>
      <c r="B58" s="5" t="n"/>
      <c r="C58" s="14" t="n"/>
      <c r="D58" s="14" t="n"/>
      <c r="E58" s="14" t="n"/>
      <c r="F58" s="14" t="n"/>
      <c r="G58" s="20">
        <f>IF(B58&amp;""="","",COUNT(C58:F58))</f>
        <v/>
      </c>
      <c r="H58" s="21">
        <f>IF(B58&amp;""="","",ROUND(IF(AND(ISNUMBER(C58),N('الإعدادات'!$C$8)&gt;0),C58/'الإعدادات'!$C$8*N('الإعدادات'!$B$8),0)+IF(AND(ISNUMBER(D58),N('الإعدادات'!$C$9)&gt;0),D58/'الإعدادات'!$C$9*N('الإعدادات'!$B$9),0)+IF(AND(ISNUMBER(E58),N('الإعدادات'!$C$10)&gt;0),E58/'الإعدادات'!$C$10*N('الإعدادات'!$B$10),0)+IF(AND(ISNUMBER(F58),N('الإعدادات'!$C$11)&gt;0),F58/'الإعدادات'!$C$11*N('الإعدادات'!$B$11),0),2))</f>
        <v/>
      </c>
      <c r="I58" s="15">
        <f>IF(B58&amp;""="","",IF(AND(ISNUMBER(C58),N('الإعدادات'!$C$8)&gt;0),N('الإعدادات'!$B$8),0)+IF(AND(ISNUMBER(D58),N('الإعدادات'!$C$9)&gt;0),N('الإعدادات'!$B$9),0)+IF(AND(ISNUMBER(E58),N('الإعدادات'!$C$10)&gt;0),N('الإعدادات'!$B$10),0)+IF(AND(ISNUMBER(F58),N('الإعدادات'!$C$11)&gt;0),N('الإعدادات'!$B$11),0))</f>
        <v/>
      </c>
      <c r="J58" s="22">
        <f>IF(B58&amp;""="","",IF(N(I58)=0,"",H58/I58))</f>
        <v/>
      </c>
      <c r="K58" s="6">
        <f>IF(J58="","",INDEX('الإعدادات'!$B$19:$B$23,MATCH(J58,'الإعدادات'!$A$19:$A$23,1)))</f>
        <v/>
      </c>
      <c r="L58" s="6">
        <f>IF(J58="","",IF(J58&lt;'الإعدادات'!$B$14,"معرّض للرسوب",IF(J58&lt;'الإعدادات'!$B$14+'الإعدادات'!$B$15,"على الحافة","آمن")))</f>
        <v/>
      </c>
      <c r="M58" s="6">
        <f>IF(B58&amp;""="","",IF(OR(AND(ISNUMBER(C58),OR(C58&gt;N('الإعدادات'!$C$8),C58&lt;0)),AND(ISNUMBER(D58),OR(D58&gt;N('الإعدادات'!$C$9),D58&lt;0)),AND(ISNUMBER(E58),OR(E58&gt;N('الإعدادات'!$C$10),E58&lt;0)),AND(ISNUMBER(F58),OR(F58&gt;N('الإعدادات'!$C$11),F58&lt;0))),"درجة خارج الحد",IF(G58&lt;4,"درجات ناقصة","")))</f>
        <v/>
      </c>
      <c r="N58" s="20">
        <f>IF(J58="","",COUNTIFS($J$6:$J$205,"&gt;"&amp;J58)+1)</f>
        <v/>
      </c>
      <c r="O58" s="20">
        <f>IF(OR(L58="معرّض للرسوب",L58="على الحافة"),COUNTIFS($J$6:$J$205,"&lt;"&amp;J58,$L$6:$L$205,"معرّض للرسوب")+COUNTIFS($J$6:$J$205,"&lt;"&amp;J58,$L$6:$L$205,"على الحافة")+COUNTIFS($J$6:J58,J58,$L$6:L58,"معرّض للرسوب")+COUNTIFS($J$6:J58,J58,$L$6:L58,"على الحافة"),"")</f>
        <v/>
      </c>
    </row>
    <row r="59">
      <c r="A59" s="19" t="n"/>
      <c r="B59" s="5" t="n"/>
      <c r="C59" s="14" t="n"/>
      <c r="D59" s="14" t="n"/>
      <c r="E59" s="14" t="n"/>
      <c r="F59" s="14" t="n"/>
      <c r="G59" s="20">
        <f>IF(B59&amp;""="","",COUNT(C59:F59))</f>
        <v/>
      </c>
      <c r="H59" s="21">
        <f>IF(B59&amp;""="","",ROUND(IF(AND(ISNUMBER(C59),N('الإعدادات'!$C$8)&gt;0),C59/'الإعدادات'!$C$8*N('الإعدادات'!$B$8),0)+IF(AND(ISNUMBER(D59),N('الإعدادات'!$C$9)&gt;0),D59/'الإعدادات'!$C$9*N('الإعدادات'!$B$9),0)+IF(AND(ISNUMBER(E59),N('الإعدادات'!$C$10)&gt;0),E59/'الإعدادات'!$C$10*N('الإعدادات'!$B$10),0)+IF(AND(ISNUMBER(F59),N('الإعدادات'!$C$11)&gt;0),F59/'الإعدادات'!$C$11*N('الإعدادات'!$B$11),0),2))</f>
        <v/>
      </c>
      <c r="I59" s="15">
        <f>IF(B59&amp;""="","",IF(AND(ISNUMBER(C59),N('الإعدادات'!$C$8)&gt;0),N('الإعدادات'!$B$8),0)+IF(AND(ISNUMBER(D59),N('الإعدادات'!$C$9)&gt;0),N('الإعدادات'!$B$9),0)+IF(AND(ISNUMBER(E59),N('الإعدادات'!$C$10)&gt;0),N('الإعدادات'!$B$10),0)+IF(AND(ISNUMBER(F59),N('الإعدادات'!$C$11)&gt;0),N('الإعدادات'!$B$11),0))</f>
        <v/>
      </c>
      <c r="J59" s="22">
        <f>IF(B59&amp;""="","",IF(N(I59)=0,"",H59/I59))</f>
        <v/>
      </c>
      <c r="K59" s="6">
        <f>IF(J59="","",INDEX('الإعدادات'!$B$19:$B$23,MATCH(J59,'الإعدادات'!$A$19:$A$23,1)))</f>
        <v/>
      </c>
      <c r="L59" s="6">
        <f>IF(J59="","",IF(J59&lt;'الإعدادات'!$B$14,"معرّض للرسوب",IF(J59&lt;'الإعدادات'!$B$14+'الإعدادات'!$B$15,"على الحافة","آمن")))</f>
        <v/>
      </c>
      <c r="M59" s="6">
        <f>IF(B59&amp;""="","",IF(OR(AND(ISNUMBER(C59),OR(C59&gt;N('الإعدادات'!$C$8),C59&lt;0)),AND(ISNUMBER(D59),OR(D59&gt;N('الإعدادات'!$C$9),D59&lt;0)),AND(ISNUMBER(E59),OR(E59&gt;N('الإعدادات'!$C$10),E59&lt;0)),AND(ISNUMBER(F59),OR(F59&gt;N('الإعدادات'!$C$11),F59&lt;0))),"درجة خارج الحد",IF(G59&lt;4,"درجات ناقصة","")))</f>
        <v/>
      </c>
      <c r="N59" s="20">
        <f>IF(J59="","",COUNTIFS($J$6:$J$205,"&gt;"&amp;J59)+1)</f>
        <v/>
      </c>
      <c r="O59" s="20">
        <f>IF(OR(L59="معرّض للرسوب",L59="على الحافة"),COUNTIFS($J$6:$J$205,"&lt;"&amp;J59,$L$6:$L$205,"معرّض للرسوب")+COUNTIFS($J$6:$J$205,"&lt;"&amp;J59,$L$6:$L$205,"على الحافة")+COUNTIFS($J$6:J59,J59,$L$6:L59,"معرّض للرسوب")+COUNTIFS($J$6:J59,J59,$L$6:L59,"على الحافة"),"")</f>
        <v/>
      </c>
    </row>
    <row r="60">
      <c r="A60" s="19" t="n"/>
      <c r="B60" s="5" t="n"/>
      <c r="C60" s="14" t="n"/>
      <c r="D60" s="14" t="n"/>
      <c r="E60" s="14" t="n"/>
      <c r="F60" s="14" t="n"/>
      <c r="G60" s="20">
        <f>IF(B60&amp;""="","",COUNT(C60:F60))</f>
        <v/>
      </c>
      <c r="H60" s="21">
        <f>IF(B60&amp;""="","",ROUND(IF(AND(ISNUMBER(C60),N('الإعدادات'!$C$8)&gt;0),C60/'الإعدادات'!$C$8*N('الإعدادات'!$B$8),0)+IF(AND(ISNUMBER(D60),N('الإعدادات'!$C$9)&gt;0),D60/'الإعدادات'!$C$9*N('الإعدادات'!$B$9),0)+IF(AND(ISNUMBER(E60),N('الإعدادات'!$C$10)&gt;0),E60/'الإعدادات'!$C$10*N('الإعدادات'!$B$10),0)+IF(AND(ISNUMBER(F60),N('الإعدادات'!$C$11)&gt;0),F60/'الإعدادات'!$C$11*N('الإعدادات'!$B$11),0),2))</f>
        <v/>
      </c>
      <c r="I60" s="15">
        <f>IF(B60&amp;""="","",IF(AND(ISNUMBER(C60),N('الإعدادات'!$C$8)&gt;0),N('الإعدادات'!$B$8),0)+IF(AND(ISNUMBER(D60),N('الإعدادات'!$C$9)&gt;0),N('الإعدادات'!$B$9),0)+IF(AND(ISNUMBER(E60),N('الإعدادات'!$C$10)&gt;0),N('الإعدادات'!$B$10),0)+IF(AND(ISNUMBER(F60),N('الإعدادات'!$C$11)&gt;0),N('الإعدادات'!$B$11),0))</f>
        <v/>
      </c>
      <c r="J60" s="22">
        <f>IF(B60&amp;""="","",IF(N(I60)=0,"",H60/I60))</f>
        <v/>
      </c>
      <c r="K60" s="6">
        <f>IF(J60="","",INDEX('الإعدادات'!$B$19:$B$23,MATCH(J60,'الإعدادات'!$A$19:$A$23,1)))</f>
        <v/>
      </c>
      <c r="L60" s="6">
        <f>IF(J60="","",IF(J60&lt;'الإعدادات'!$B$14,"معرّض للرسوب",IF(J60&lt;'الإعدادات'!$B$14+'الإعدادات'!$B$15,"على الحافة","آمن")))</f>
        <v/>
      </c>
      <c r="M60" s="6">
        <f>IF(B60&amp;""="","",IF(OR(AND(ISNUMBER(C60),OR(C60&gt;N('الإعدادات'!$C$8),C60&lt;0)),AND(ISNUMBER(D60),OR(D60&gt;N('الإعدادات'!$C$9),D60&lt;0)),AND(ISNUMBER(E60),OR(E60&gt;N('الإعدادات'!$C$10),E60&lt;0)),AND(ISNUMBER(F60),OR(F60&gt;N('الإعدادات'!$C$11),F60&lt;0))),"درجة خارج الحد",IF(G60&lt;4,"درجات ناقصة","")))</f>
        <v/>
      </c>
      <c r="N60" s="20">
        <f>IF(J60="","",COUNTIFS($J$6:$J$205,"&gt;"&amp;J60)+1)</f>
        <v/>
      </c>
      <c r="O60" s="20">
        <f>IF(OR(L60="معرّض للرسوب",L60="على الحافة"),COUNTIFS($J$6:$J$205,"&lt;"&amp;J60,$L$6:$L$205,"معرّض للرسوب")+COUNTIFS($J$6:$J$205,"&lt;"&amp;J60,$L$6:$L$205,"على الحافة")+COUNTIFS($J$6:J60,J60,$L$6:L60,"معرّض للرسوب")+COUNTIFS($J$6:J60,J60,$L$6:L60,"على الحافة"),"")</f>
        <v/>
      </c>
    </row>
    <row r="61">
      <c r="A61" s="19" t="n"/>
      <c r="B61" s="5" t="n"/>
      <c r="C61" s="14" t="n"/>
      <c r="D61" s="14" t="n"/>
      <c r="E61" s="14" t="n"/>
      <c r="F61" s="14" t="n"/>
      <c r="G61" s="20">
        <f>IF(B61&amp;""="","",COUNT(C61:F61))</f>
        <v/>
      </c>
      <c r="H61" s="21">
        <f>IF(B61&amp;""="","",ROUND(IF(AND(ISNUMBER(C61),N('الإعدادات'!$C$8)&gt;0),C61/'الإعدادات'!$C$8*N('الإعدادات'!$B$8),0)+IF(AND(ISNUMBER(D61),N('الإعدادات'!$C$9)&gt;0),D61/'الإعدادات'!$C$9*N('الإعدادات'!$B$9),0)+IF(AND(ISNUMBER(E61),N('الإعدادات'!$C$10)&gt;0),E61/'الإعدادات'!$C$10*N('الإعدادات'!$B$10),0)+IF(AND(ISNUMBER(F61),N('الإعدادات'!$C$11)&gt;0),F61/'الإعدادات'!$C$11*N('الإعدادات'!$B$11),0),2))</f>
        <v/>
      </c>
      <c r="I61" s="15">
        <f>IF(B61&amp;""="","",IF(AND(ISNUMBER(C61),N('الإعدادات'!$C$8)&gt;0),N('الإعدادات'!$B$8),0)+IF(AND(ISNUMBER(D61),N('الإعدادات'!$C$9)&gt;0),N('الإعدادات'!$B$9),0)+IF(AND(ISNUMBER(E61),N('الإعدادات'!$C$10)&gt;0),N('الإعدادات'!$B$10),0)+IF(AND(ISNUMBER(F61),N('الإعدادات'!$C$11)&gt;0),N('الإعدادات'!$B$11),0))</f>
        <v/>
      </c>
      <c r="J61" s="22">
        <f>IF(B61&amp;""="","",IF(N(I61)=0,"",H61/I61))</f>
        <v/>
      </c>
      <c r="K61" s="6">
        <f>IF(J61="","",INDEX('الإعدادات'!$B$19:$B$23,MATCH(J61,'الإعدادات'!$A$19:$A$23,1)))</f>
        <v/>
      </c>
      <c r="L61" s="6">
        <f>IF(J61="","",IF(J61&lt;'الإعدادات'!$B$14,"معرّض للرسوب",IF(J61&lt;'الإعدادات'!$B$14+'الإعدادات'!$B$15,"على الحافة","آمن")))</f>
        <v/>
      </c>
      <c r="M61" s="6">
        <f>IF(B61&amp;""="","",IF(OR(AND(ISNUMBER(C61),OR(C61&gt;N('الإعدادات'!$C$8),C61&lt;0)),AND(ISNUMBER(D61),OR(D61&gt;N('الإعدادات'!$C$9),D61&lt;0)),AND(ISNUMBER(E61),OR(E61&gt;N('الإعدادات'!$C$10),E61&lt;0)),AND(ISNUMBER(F61),OR(F61&gt;N('الإعدادات'!$C$11),F61&lt;0))),"درجة خارج الحد",IF(G61&lt;4,"درجات ناقصة","")))</f>
        <v/>
      </c>
      <c r="N61" s="20">
        <f>IF(J61="","",COUNTIFS($J$6:$J$205,"&gt;"&amp;J61)+1)</f>
        <v/>
      </c>
      <c r="O61" s="20">
        <f>IF(OR(L61="معرّض للرسوب",L61="على الحافة"),COUNTIFS($J$6:$J$205,"&lt;"&amp;J61,$L$6:$L$205,"معرّض للرسوب")+COUNTIFS($J$6:$J$205,"&lt;"&amp;J61,$L$6:$L$205,"على الحافة")+COUNTIFS($J$6:J61,J61,$L$6:L61,"معرّض للرسوب")+COUNTIFS($J$6:J61,J61,$L$6:L61,"على الحافة"),"")</f>
        <v/>
      </c>
    </row>
    <row r="62">
      <c r="A62" s="19" t="n"/>
      <c r="B62" s="5" t="n"/>
      <c r="C62" s="14" t="n"/>
      <c r="D62" s="14" t="n"/>
      <c r="E62" s="14" t="n"/>
      <c r="F62" s="14" t="n"/>
      <c r="G62" s="20">
        <f>IF(B62&amp;""="","",COUNT(C62:F62))</f>
        <v/>
      </c>
      <c r="H62" s="21">
        <f>IF(B62&amp;""="","",ROUND(IF(AND(ISNUMBER(C62),N('الإعدادات'!$C$8)&gt;0),C62/'الإعدادات'!$C$8*N('الإعدادات'!$B$8),0)+IF(AND(ISNUMBER(D62),N('الإعدادات'!$C$9)&gt;0),D62/'الإعدادات'!$C$9*N('الإعدادات'!$B$9),0)+IF(AND(ISNUMBER(E62),N('الإعدادات'!$C$10)&gt;0),E62/'الإعدادات'!$C$10*N('الإعدادات'!$B$10),0)+IF(AND(ISNUMBER(F62),N('الإعدادات'!$C$11)&gt;0),F62/'الإعدادات'!$C$11*N('الإعدادات'!$B$11),0),2))</f>
        <v/>
      </c>
      <c r="I62" s="15">
        <f>IF(B62&amp;""="","",IF(AND(ISNUMBER(C62),N('الإعدادات'!$C$8)&gt;0),N('الإعدادات'!$B$8),0)+IF(AND(ISNUMBER(D62),N('الإعدادات'!$C$9)&gt;0),N('الإعدادات'!$B$9),0)+IF(AND(ISNUMBER(E62),N('الإعدادات'!$C$10)&gt;0),N('الإعدادات'!$B$10),0)+IF(AND(ISNUMBER(F62),N('الإعدادات'!$C$11)&gt;0),N('الإعدادات'!$B$11),0))</f>
        <v/>
      </c>
      <c r="J62" s="22">
        <f>IF(B62&amp;""="","",IF(N(I62)=0,"",H62/I62))</f>
        <v/>
      </c>
      <c r="K62" s="6">
        <f>IF(J62="","",INDEX('الإعدادات'!$B$19:$B$23,MATCH(J62,'الإعدادات'!$A$19:$A$23,1)))</f>
        <v/>
      </c>
      <c r="L62" s="6">
        <f>IF(J62="","",IF(J62&lt;'الإعدادات'!$B$14,"معرّض للرسوب",IF(J62&lt;'الإعدادات'!$B$14+'الإعدادات'!$B$15,"على الحافة","آمن")))</f>
        <v/>
      </c>
      <c r="M62" s="6">
        <f>IF(B62&amp;""="","",IF(OR(AND(ISNUMBER(C62),OR(C62&gt;N('الإعدادات'!$C$8),C62&lt;0)),AND(ISNUMBER(D62),OR(D62&gt;N('الإعدادات'!$C$9),D62&lt;0)),AND(ISNUMBER(E62),OR(E62&gt;N('الإعدادات'!$C$10),E62&lt;0)),AND(ISNUMBER(F62),OR(F62&gt;N('الإعدادات'!$C$11),F62&lt;0))),"درجة خارج الحد",IF(G62&lt;4,"درجات ناقصة","")))</f>
        <v/>
      </c>
      <c r="N62" s="20">
        <f>IF(J62="","",COUNTIFS($J$6:$J$205,"&gt;"&amp;J62)+1)</f>
        <v/>
      </c>
      <c r="O62" s="20">
        <f>IF(OR(L62="معرّض للرسوب",L62="على الحافة"),COUNTIFS($J$6:$J$205,"&lt;"&amp;J62,$L$6:$L$205,"معرّض للرسوب")+COUNTIFS($J$6:$J$205,"&lt;"&amp;J62,$L$6:$L$205,"على الحافة")+COUNTIFS($J$6:J62,J62,$L$6:L62,"معرّض للرسوب")+COUNTIFS($J$6:J62,J62,$L$6:L62,"على الحافة"),"")</f>
        <v/>
      </c>
    </row>
    <row r="63">
      <c r="A63" s="19" t="n"/>
      <c r="B63" s="5" t="n"/>
      <c r="C63" s="14" t="n"/>
      <c r="D63" s="14" t="n"/>
      <c r="E63" s="14" t="n"/>
      <c r="F63" s="14" t="n"/>
      <c r="G63" s="20">
        <f>IF(B63&amp;""="","",COUNT(C63:F63))</f>
        <v/>
      </c>
      <c r="H63" s="21">
        <f>IF(B63&amp;""="","",ROUND(IF(AND(ISNUMBER(C63),N('الإعدادات'!$C$8)&gt;0),C63/'الإعدادات'!$C$8*N('الإعدادات'!$B$8),0)+IF(AND(ISNUMBER(D63),N('الإعدادات'!$C$9)&gt;0),D63/'الإعدادات'!$C$9*N('الإعدادات'!$B$9),0)+IF(AND(ISNUMBER(E63),N('الإعدادات'!$C$10)&gt;0),E63/'الإعدادات'!$C$10*N('الإعدادات'!$B$10),0)+IF(AND(ISNUMBER(F63),N('الإعدادات'!$C$11)&gt;0),F63/'الإعدادات'!$C$11*N('الإعدادات'!$B$11),0),2))</f>
        <v/>
      </c>
      <c r="I63" s="15">
        <f>IF(B63&amp;""="","",IF(AND(ISNUMBER(C63),N('الإعدادات'!$C$8)&gt;0),N('الإعدادات'!$B$8),0)+IF(AND(ISNUMBER(D63),N('الإعدادات'!$C$9)&gt;0),N('الإعدادات'!$B$9),0)+IF(AND(ISNUMBER(E63),N('الإعدادات'!$C$10)&gt;0),N('الإعدادات'!$B$10),0)+IF(AND(ISNUMBER(F63),N('الإعدادات'!$C$11)&gt;0),N('الإعدادات'!$B$11),0))</f>
        <v/>
      </c>
      <c r="J63" s="22">
        <f>IF(B63&amp;""="","",IF(N(I63)=0,"",H63/I63))</f>
        <v/>
      </c>
      <c r="K63" s="6">
        <f>IF(J63="","",INDEX('الإعدادات'!$B$19:$B$23,MATCH(J63,'الإعدادات'!$A$19:$A$23,1)))</f>
        <v/>
      </c>
      <c r="L63" s="6">
        <f>IF(J63="","",IF(J63&lt;'الإعدادات'!$B$14,"معرّض للرسوب",IF(J63&lt;'الإعدادات'!$B$14+'الإعدادات'!$B$15,"على الحافة","آمن")))</f>
        <v/>
      </c>
      <c r="M63" s="6">
        <f>IF(B63&amp;""="","",IF(OR(AND(ISNUMBER(C63),OR(C63&gt;N('الإعدادات'!$C$8),C63&lt;0)),AND(ISNUMBER(D63),OR(D63&gt;N('الإعدادات'!$C$9),D63&lt;0)),AND(ISNUMBER(E63),OR(E63&gt;N('الإعدادات'!$C$10),E63&lt;0)),AND(ISNUMBER(F63),OR(F63&gt;N('الإعدادات'!$C$11),F63&lt;0))),"درجة خارج الحد",IF(G63&lt;4,"درجات ناقصة","")))</f>
        <v/>
      </c>
      <c r="N63" s="20">
        <f>IF(J63="","",COUNTIFS($J$6:$J$205,"&gt;"&amp;J63)+1)</f>
        <v/>
      </c>
      <c r="O63" s="20">
        <f>IF(OR(L63="معرّض للرسوب",L63="على الحافة"),COUNTIFS($J$6:$J$205,"&lt;"&amp;J63,$L$6:$L$205,"معرّض للرسوب")+COUNTIFS($J$6:$J$205,"&lt;"&amp;J63,$L$6:$L$205,"على الحافة")+COUNTIFS($J$6:J63,J63,$L$6:L63,"معرّض للرسوب")+COUNTIFS($J$6:J63,J63,$L$6:L63,"على الحافة"),"")</f>
        <v/>
      </c>
    </row>
    <row r="64">
      <c r="A64" s="19" t="n"/>
      <c r="B64" s="5" t="n"/>
      <c r="C64" s="14" t="n"/>
      <c r="D64" s="14" t="n"/>
      <c r="E64" s="14" t="n"/>
      <c r="F64" s="14" t="n"/>
      <c r="G64" s="20">
        <f>IF(B64&amp;""="","",COUNT(C64:F64))</f>
        <v/>
      </c>
      <c r="H64" s="21">
        <f>IF(B64&amp;""="","",ROUND(IF(AND(ISNUMBER(C64),N('الإعدادات'!$C$8)&gt;0),C64/'الإعدادات'!$C$8*N('الإعدادات'!$B$8),0)+IF(AND(ISNUMBER(D64),N('الإعدادات'!$C$9)&gt;0),D64/'الإعدادات'!$C$9*N('الإعدادات'!$B$9),0)+IF(AND(ISNUMBER(E64),N('الإعدادات'!$C$10)&gt;0),E64/'الإعدادات'!$C$10*N('الإعدادات'!$B$10),0)+IF(AND(ISNUMBER(F64),N('الإعدادات'!$C$11)&gt;0),F64/'الإعدادات'!$C$11*N('الإعدادات'!$B$11),0),2))</f>
        <v/>
      </c>
      <c r="I64" s="15">
        <f>IF(B64&amp;""="","",IF(AND(ISNUMBER(C64),N('الإعدادات'!$C$8)&gt;0),N('الإعدادات'!$B$8),0)+IF(AND(ISNUMBER(D64),N('الإعدادات'!$C$9)&gt;0),N('الإعدادات'!$B$9),0)+IF(AND(ISNUMBER(E64),N('الإعدادات'!$C$10)&gt;0),N('الإعدادات'!$B$10),0)+IF(AND(ISNUMBER(F64),N('الإعدادات'!$C$11)&gt;0),N('الإعدادات'!$B$11),0))</f>
        <v/>
      </c>
      <c r="J64" s="22">
        <f>IF(B64&amp;""="","",IF(N(I64)=0,"",H64/I64))</f>
        <v/>
      </c>
      <c r="K64" s="6">
        <f>IF(J64="","",INDEX('الإعدادات'!$B$19:$B$23,MATCH(J64,'الإعدادات'!$A$19:$A$23,1)))</f>
        <v/>
      </c>
      <c r="L64" s="6">
        <f>IF(J64="","",IF(J64&lt;'الإعدادات'!$B$14,"معرّض للرسوب",IF(J64&lt;'الإعدادات'!$B$14+'الإعدادات'!$B$15,"على الحافة","آمن")))</f>
        <v/>
      </c>
      <c r="M64" s="6">
        <f>IF(B64&amp;""="","",IF(OR(AND(ISNUMBER(C64),OR(C64&gt;N('الإعدادات'!$C$8),C64&lt;0)),AND(ISNUMBER(D64),OR(D64&gt;N('الإعدادات'!$C$9),D64&lt;0)),AND(ISNUMBER(E64),OR(E64&gt;N('الإعدادات'!$C$10),E64&lt;0)),AND(ISNUMBER(F64),OR(F64&gt;N('الإعدادات'!$C$11),F64&lt;0))),"درجة خارج الحد",IF(G64&lt;4,"درجات ناقصة","")))</f>
        <v/>
      </c>
      <c r="N64" s="20">
        <f>IF(J64="","",COUNTIFS($J$6:$J$205,"&gt;"&amp;J64)+1)</f>
        <v/>
      </c>
      <c r="O64" s="20">
        <f>IF(OR(L64="معرّض للرسوب",L64="على الحافة"),COUNTIFS($J$6:$J$205,"&lt;"&amp;J64,$L$6:$L$205,"معرّض للرسوب")+COUNTIFS($J$6:$J$205,"&lt;"&amp;J64,$L$6:$L$205,"على الحافة")+COUNTIFS($J$6:J64,J64,$L$6:L64,"معرّض للرسوب")+COUNTIFS($J$6:J64,J64,$L$6:L64,"على الحافة"),"")</f>
        <v/>
      </c>
    </row>
    <row r="65">
      <c r="A65" s="19" t="n"/>
      <c r="B65" s="5" t="n"/>
      <c r="C65" s="14" t="n"/>
      <c r="D65" s="14" t="n"/>
      <c r="E65" s="14" t="n"/>
      <c r="F65" s="14" t="n"/>
      <c r="G65" s="20">
        <f>IF(B65&amp;""="","",COUNT(C65:F65))</f>
        <v/>
      </c>
      <c r="H65" s="21">
        <f>IF(B65&amp;""="","",ROUND(IF(AND(ISNUMBER(C65),N('الإعدادات'!$C$8)&gt;0),C65/'الإعدادات'!$C$8*N('الإعدادات'!$B$8),0)+IF(AND(ISNUMBER(D65),N('الإعدادات'!$C$9)&gt;0),D65/'الإعدادات'!$C$9*N('الإعدادات'!$B$9),0)+IF(AND(ISNUMBER(E65),N('الإعدادات'!$C$10)&gt;0),E65/'الإعدادات'!$C$10*N('الإعدادات'!$B$10),0)+IF(AND(ISNUMBER(F65),N('الإعدادات'!$C$11)&gt;0),F65/'الإعدادات'!$C$11*N('الإعدادات'!$B$11),0),2))</f>
        <v/>
      </c>
      <c r="I65" s="15">
        <f>IF(B65&amp;""="","",IF(AND(ISNUMBER(C65),N('الإعدادات'!$C$8)&gt;0),N('الإعدادات'!$B$8),0)+IF(AND(ISNUMBER(D65),N('الإعدادات'!$C$9)&gt;0),N('الإعدادات'!$B$9),0)+IF(AND(ISNUMBER(E65),N('الإعدادات'!$C$10)&gt;0),N('الإعدادات'!$B$10),0)+IF(AND(ISNUMBER(F65),N('الإعدادات'!$C$11)&gt;0),N('الإعدادات'!$B$11),0))</f>
        <v/>
      </c>
      <c r="J65" s="22">
        <f>IF(B65&amp;""="","",IF(N(I65)=0,"",H65/I65))</f>
        <v/>
      </c>
      <c r="K65" s="6">
        <f>IF(J65="","",INDEX('الإعدادات'!$B$19:$B$23,MATCH(J65,'الإعدادات'!$A$19:$A$23,1)))</f>
        <v/>
      </c>
      <c r="L65" s="6">
        <f>IF(J65="","",IF(J65&lt;'الإعدادات'!$B$14,"معرّض للرسوب",IF(J65&lt;'الإعدادات'!$B$14+'الإعدادات'!$B$15,"على الحافة","آمن")))</f>
        <v/>
      </c>
      <c r="M65" s="6">
        <f>IF(B65&amp;""="","",IF(OR(AND(ISNUMBER(C65),OR(C65&gt;N('الإعدادات'!$C$8),C65&lt;0)),AND(ISNUMBER(D65),OR(D65&gt;N('الإعدادات'!$C$9),D65&lt;0)),AND(ISNUMBER(E65),OR(E65&gt;N('الإعدادات'!$C$10),E65&lt;0)),AND(ISNUMBER(F65),OR(F65&gt;N('الإعدادات'!$C$11),F65&lt;0))),"درجة خارج الحد",IF(G65&lt;4,"درجات ناقصة","")))</f>
        <v/>
      </c>
      <c r="N65" s="20">
        <f>IF(J65="","",COUNTIFS($J$6:$J$205,"&gt;"&amp;J65)+1)</f>
        <v/>
      </c>
      <c r="O65" s="20">
        <f>IF(OR(L65="معرّض للرسوب",L65="على الحافة"),COUNTIFS($J$6:$J$205,"&lt;"&amp;J65,$L$6:$L$205,"معرّض للرسوب")+COUNTIFS($J$6:$J$205,"&lt;"&amp;J65,$L$6:$L$205,"على الحافة")+COUNTIFS($J$6:J65,J65,$L$6:L65,"معرّض للرسوب")+COUNTIFS($J$6:J65,J65,$L$6:L65,"على الحافة"),"")</f>
        <v/>
      </c>
    </row>
    <row r="66">
      <c r="A66" s="19" t="n"/>
      <c r="B66" s="5" t="n"/>
      <c r="C66" s="14" t="n"/>
      <c r="D66" s="14" t="n"/>
      <c r="E66" s="14" t="n"/>
      <c r="F66" s="14" t="n"/>
      <c r="G66" s="20">
        <f>IF(B66&amp;""="","",COUNT(C66:F66))</f>
        <v/>
      </c>
      <c r="H66" s="21">
        <f>IF(B66&amp;""="","",ROUND(IF(AND(ISNUMBER(C66),N('الإعدادات'!$C$8)&gt;0),C66/'الإعدادات'!$C$8*N('الإعدادات'!$B$8),0)+IF(AND(ISNUMBER(D66),N('الإعدادات'!$C$9)&gt;0),D66/'الإعدادات'!$C$9*N('الإعدادات'!$B$9),0)+IF(AND(ISNUMBER(E66),N('الإعدادات'!$C$10)&gt;0),E66/'الإعدادات'!$C$10*N('الإعدادات'!$B$10),0)+IF(AND(ISNUMBER(F66),N('الإعدادات'!$C$11)&gt;0),F66/'الإعدادات'!$C$11*N('الإعدادات'!$B$11),0),2))</f>
        <v/>
      </c>
      <c r="I66" s="15">
        <f>IF(B66&amp;""="","",IF(AND(ISNUMBER(C66),N('الإعدادات'!$C$8)&gt;0),N('الإعدادات'!$B$8),0)+IF(AND(ISNUMBER(D66),N('الإعدادات'!$C$9)&gt;0),N('الإعدادات'!$B$9),0)+IF(AND(ISNUMBER(E66),N('الإعدادات'!$C$10)&gt;0),N('الإعدادات'!$B$10),0)+IF(AND(ISNUMBER(F66),N('الإعدادات'!$C$11)&gt;0),N('الإعدادات'!$B$11),0))</f>
        <v/>
      </c>
      <c r="J66" s="22">
        <f>IF(B66&amp;""="","",IF(N(I66)=0,"",H66/I66))</f>
        <v/>
      </c>
      <c r="K66" s="6">
        <f>IF(J66="","",INDEX('الإعدادات'!$B$19:$B$23,MATCH(J66,'الإعدادات'!$A$19:$A$23,1)))</f>
        <v/>
      </c>
      <c r="L66" s="6">
        <f>IF(J66="","",IF(J66&lt;'الإعدادات'!$B$14,"معرّض للرسوب",IF(J66&lt;'الإعدادات'!$B$14+'الإعدادات'!$B$15,"على الحافة","آمن")))</f>
        <v/>
      </c>
      <c r="M66" s="6">
        <f>IF(B66&amp;""="","",IF(OR(AND(ISNUMBER(C66),OR(C66&gt;N('الإعدادات'!$C$8),C66&lt;0)),AND(ISNUMBER(D66),OR(D66&gt;N('الإعدادات'!$C$9),D66&lt;0)),AND(ISNUMBER(E66),OR(E66&gt;N('الإعدادات'!$C$10),E66&lt;0)),AND(ISNUMBER(F66),OR(F66&gt;N('الإعدادات'!$C$11),F66&lt;0))),"درجة خارج الحد",IF(G66&lt;4,"درجات ناقصة","")))</f>
        <v/>
      </c>
      <c r="N66" s="20">
        <f>IF(J66="","",COUNTIFS($J$6:$J$205,"&gt;"&amp;J66)+1)</f>
        <v/>
      </c>
      <c r="O66" s="20">
        <f>IF(OR(L66="معرّض للرسوب",L66="على الحافة"),COUNTIFS($J$6:$J$205,"&lt;"&amp;J66,$L$6:$L$205,"معرّض للرسوب")+COUNTIFS($J$6:$J$205,"&lt;"&amp;J66,$L$6:$L$205,"على الحافة")+COUNTIFS($J$6:J66,J66,$L$6:L66,"معرّض للرسوب")+COUNTIFS($J$6:J66,J66,$L$6:L66,"على الحافة"),"")</f>
        <v/>
      </c>
    </row>
    <row r="67">
      <c r="A67" s="19" t="n"/>
      <c r="B67" s="5" t="n"/>
      <c r="C67" s="14" t="n"/>
      <c r="D67" s="14" t="n"/>
      <c r="E67" s="14" t="n"/>
      <c r="F67" s="14" t="n"/>
      <c r="G67" s="20">
        <f>IF(B67&amp;""="","",COUNT(C67:F67))</f>
        <v/>
      </c>
      <c r="H67" s="21">
        <f>IF(B67&amp;""="","",ROUND(IF(AND(ISNUMBER(C67),N('الإعدادات'!$C$8)&gt;0),C67/'الإعدادات'!$C$8*N('الإعدادات'!$B$8),0)+IF(AND(ISNUMBER(D67),N('الإعدادات'!$C$9)&gt;0),D67/'الإعدادات'!$C$9*N('الإعدادات'!$B$9),0)+IF(AND(ISNUMBER(E67),N('الإعدادات'!$C$10)&gt;0),E67/'الإعدادات'!$C$10*N('الإعدادات'!$B$10),0)+IF(AND(ISNUMBER(F67),N('الإعدادات'!$C$11)&gt;0),F67/'الإعدادات'!$C$11*N('الإعدادات'!$B$11),0),2))</f>
        <v/>
      </c>
      <c r="I67" s="15">
        <f>IF(B67&amp;""="","",IF(AND(ISNUMBER(C67),N('الإعدادات'!$C$8)&gt;0),N('الإعدادات'!$B$8),0)+IF(AND(ISNUMBER(D67),N('الإعدادات'!$C$9)&gt;0),N('الإعدادات'!$B$9),0)+IF(AND(ISNUMBER(E67),N('الإعدادات'!$C$10)&gt;0),N('الإعدادات'!$B$10),0)+IF(AND(ISNUMBER(F67),N('الإعدادات'!$C$11)&gt;0),N('الإعدادات'!$B$11),0))</f>
        <v/>
      </c>
      <c r="J67" s="22">
        <f>IF(B67&amp;""="","",IF(N(I67)=0,"",H67/I67))</f>
        <v/>
      </c>
      <c r="K67" s="6">
        <f>IF(J67="","",INDEX('الإعدادات'!$B$19:$B$23,MATCH(J67,'الإعدادات'!$A$19:$A$23,1)))</f>
        <v/>
      </c>
      <c r="L67" s="6">
        <f>IF(J67="","",IF(J67&lt;'الإعدادات'!$B$14,"معرّض للرسوب",IF(J67&lt;'الإعدادات'!$B$14+'الإعدادات'!$B$15,"على الحافة","آمن")))</f>
        <v/>
      </c>
      <c r="M67" s="6">
        <f>IF(B67&amp;""="","",IF(OR(AND(ISNUMBER(C67),OR(C67&gt;N('الإعدادات'!$C$8),C67&lt;0)),AND(ISNUMBER(D67),OR(D67&gt;N('الإعدادات'!$C$9),D67&lt;0)),AND(ISNUMBER(E67),OR(E67&gt;N('الإعدادات'!$C$10),E67&lt;0)),AND(ISNUMBER(F67),OR(F67&gt;N('الإعدادات'!$C$11),F67&lt;0))),"درجة خارج الحد",IF(G67&lt;4,"درجات ناقصة","")))</f>
        <v/>
      </c>
      <c r="N67" s="20">
        <f>IF(J67="","",COUNTIFS($J$6:$J$205,"&gt;"&amp;J67)+1)</f>
        <v/>
      </c>
      <c r="O67" s="20">
        <f>IF(OR(L67="معرّض للرسوب",L67="على الحافة"),COUNTIFS($J$6:$J$205,"&lt;"&amp;J67,$L$6:$L$205,"معرّض للرسوب")+COUNTIFS($J$6:$J$205,"&lt;"&amp;J67,$L$6:$L$205,"على الحافة")+COUNTIFS($J$6:J67,J67,$L$6:L67,"معرّض للرسوب")+COUNTIFS($J$6:J67,J67,$L$6:L67,"على الحافة"),"")</f>
        <v/>
      </c>
    </row>
    <row r="68">
      <c r="A68" s="19" t="n"/>
      <c r="B68" s="5" t="n"/>
      <c r="C68" s="14" t="n"/>
      <c r="D68" s="14" t="n"/>
      <c r="E68" s="14" t="n"/>
      <c r="F68" s="14" t="n"/>
      <c r="G68" s="20">
        <f>IF(B68&amp;""="","",COUNT(C68:F68))</f>
        <v/>
      </c>
      <c r="H68" s="21">
        <f>IF(B68&amp;""="","",ROUND(IF(AND(ISNUMBER(C68),N('الإعدادات'!$C$8)&gt;0),C68/'الإعدادات'!$C$8*N('الإعدادات'!$B$8),0)+IF(AND(ISNUMBER(D68),N('الإعدادات'!$C$9)&gt;0),D68/'الإعدادات'!$C$9*N('الإعدادات'!$B$9),0)+IF(AND(ISNUMBER(E68),N('الإعدادات'!$C$10)&gt;0),E68/'الإعدادات'!$C$10*N('الإعدادات'!$B$10),0)+IF(AND(ISNUMBER(F68),N('الإعدادات'!$C$11)&gt;0),F68/'الإعدادات'!$C$11*N('الإعدادات'!$B$11),0),2))</f>
        <v/>
      </c>
      <c r="I68" s="15">
        <f>IF(B68&amp;""="","",IF(AND(ISNUMBER(C68),N('الإعدادات'!$C$8)&gt;0),N('الإعدادات'!$B$8),0)+IF(AND(ISNUMBER(D68),N('الإعدادات'!$C$9)&gt;0),N('الإعدادات'!$B$9),0)+IF(AND(ISNUMBER(E68),N('الإعدادات'!$C$10)&gt;0),N('الإعدادات'!$B$10),0)+IF(AND(ISNUMBER(F68),N('الإعدادات'!$C$11)&gt;0),N('الإعدادات'!$B$11),0))</f>
        <v/>
      </c>
      <c r="J68" s="22">
        <f>IF(B68&amp;""="","",IF(N(I68)=0,"",H68/I68))</f>
        <v/>
      </c>
      <c r="K68" s="6">
        <f>IF(J68="","",INDEX('الإعدادات'!$B$19:$B$23,MATCH(J68,'الإعدادات'!$A$19:$A$23,1)))</f>
        <v/>
      </c>
      <c r="L68" s="6">
        <f>IF(J68="","",IF(J68&lt;'الإعدادات'!$B$14,"معرّض للرسوب",IF(J68&lt;'الإعدادات'!$B$14+'الإعدادات'!$B$15,"على الحافة","آمن")))</f>
        <v/>
      </c>
      <c r="M68" s="6">
        <f>IF(B68&amp;""="","",IF(OR(AND(ISNUMBER(C68),OR(C68&gt;N('الإعدادات'!$C$8),C68&lt;0)),AND(ISNUMBER(D68),OR(D68&gt;N('الإعدادات'!$C$9),D68&lt;0)),AND(ISNUMBER(E68),OR(E68&gt;N('الإعدادات'!$C$10),E68&lt;0)),AND(ISNUMBER(F68),OR(F68&gt;N('الإعدادات'!$C$11),F68&lt;0))),"درجة خارج الحد",IF(G68&lt;4,"درجات ناقصة","")))</f>
        <v/>
      </c>
      <c r="N68" s="20">
        <f>IF(J68="","",COUNTIFS($J$6:$J$205,"&gt;"&amp;J68)+1)</f>
        <v/>
      </c>
      <c r="O68" s="20">
        <f>IF(OR(L68="معرّض للرسوب",L68="على الحافة"),COUNTIFS($J$6:$J$205,"&lt;"&amp;J68,$L$6:$L$205,"معرّض للرسوب")+COUNTIFS($J$6:$J$205,"&lt;"&amp;J68,$L$6:$L$205,"على الحافة")+COUNTIFS($J$6:J68,J68,$L$6:L68,"معرّض للرسوب")+COUNTIFS($J$6:J68,J68,$L$6:L68,"على الحافة"),"")</f>
        <v/>
      </c>
    </row>
    <row r="69">
      <c r="A69" s="19" t="n"/>
      <c r="B69" s="5" t="n"/>
      <c r="C69" s="14" t="n"/>
      <c r="D69" s="14" t="n"/>
      <c r="E69" s="14" t="n"/>
      <c r="F69" s="14" t="n"/>
      <c r="G69" s="20">
        <f>IF(B69&amp;""="","",COUNT(C69:F69))</f>
        <v/>
      </c>
      <c r="H69" s="21">
        <f>IF(B69&amp;""="","",ROUND(IF(AND(ISNUMBER(C69),N('الإعدادات'!$C$8)&gt;0),C69/'الإعدادات'!$C$8*N('الإعدادات'!$B$8),0)+IF(AND(ISNUMBER(D69),N('الإعدادات'!$C$9)&gt;0),D69/'الإعدادات'!$C$9*N('الإعدادات'!$B$9),0)+IF(AND(ISNUMBER(E69),N('الإعدادات'!$C$10)&gt;0),E69/'الإعدادات'!$C$10*N('الإعدادات'!$B$10),0)+IF(AND(ISNUMBER(F69),N('الإعدادات'!$C$11)&gt;0),F69/'الإعدادات'!$C$11*N('الإعدادات'!$B$11),0),2))</f>
        <v/>
      </c>
      <c r="I69" s="15">
        <f>IF(B69&amp;""="","",IF(AND(ISNUMBER(C69),N('الإعدادات'!$C$8)&gt;0),N('الإعدادات'!$B$8),0)+IF(AND(ISNUMBER(D69),N('الإعدادات'!$C$9)&gt;0),N('الإعدادات'!$B$9),0)+IF(AND(ISNUMBER(E69),N('الإعدادات'!$C$10)&gt;0),N('الإعدادات'!$B$10),0)+IF(AND(ISNUMBER(F69),N('الإعدادات'!$C$11)&gt;0),N('الإعدادات'!$B$11),0))</f>
        <v/>
      </c>
      <c r="J69" s="22">
        <f>IF(B69&amp;""="","",IF(N(I69)=0,"",H69/I69))</f>
        <v/>
      </c>
      <c r="K69" s="6">
        <f>IF(J69="","",INDEX('الإعدادات'!$B$19:$B$23,MATCH(J69,'الإعدادات'!$A$19:$A$23,1)))</f>
        <v/>
      </c>
      <c r="L69" s="6">
        <f>IF(J69="","",IF(J69&lt;'الإعدادات'!$B$14,"معرّض للرسوب",IF(J69&lt;'الإعدادات'!$B$14+'الإعدادات'!$B$15,"على الحافة","آمن")))</f>
        <v/>
      </c>
      <c r="M69" s="6">
        <f>IF(B69&amp;""="","",IF(OR(AND(ISNUMBER(C69),OR(C69&gt;N('الإعدادات'!$C$8),C69&lt;0)),AND(ISNUMBER(D69),OR(D69&gt;N('الإعدادات'!$C$9),D69&lt;0)),AND(ISNUMBER(E69),OR(E69&gt;N('الإعدادات'!$C$10),E69&lt;0)),AND(ISNUMBER(F69),OR(F69&gt;N('الإعدادات'!$C$11),F69&lt;0))),"درجة خارج الحد",IF(G69&lt;4,"درجات ناقصة","")))</f>
        <v/>
      </c>
      <c r="N69" s="20">
        <f>IF(J69="","",COUNTIFS($J$6:$J$205,"&gt;"&amp;J69)+1)</f>
        <v/>
      </c>
      <c r="O69" s="20">
        <f>IF(OR(L69="معرّض للرسوب",L69="على الحافة"),COUNTIFS($J$6:$J$205,"&lt;"&amp;J69,$L$6:$L$205,"معرّض للرسوب")+COUNTIFS($J$6:$J$205,"&lt;"&amp;J69,$L$6:$L$205,"على الحافة")+COUNTIFS($J$6:J69,J69,$L$6:L69,"معرّض للرسوب")+COUNTIFS($J$6:J69,J69,$L$6:L69,"على الحافة"),"")</f>
        <v/>
      </c>
    </row>
    <row r="70">
      <c r="A70" s="19" t="n"/>
      <c r="B70" s="5" t="n"/>
      <c r="C70" s="14" t="n"/>
      <c r="D70" s="14" t="n"/>
      <c r="E70" s="14" t="n"/>
      <c r="F70" s="14" t="n"/>
      <c r="G70" s="20">
        <f>IF(B70&amp;""="","",COUNT(C70:F70))</f>
        <v/>
      </c>
      <c r="H70" s="21">
        <f>IF(B70&amp;""="","",ROUND(IF(AND(ISNUMBER(C70),N('الإعدادات'!$C$8)&gt;0),C70/'الإعدادات'!$C$8*N('الإعدادات'!$B$8),0)+IF(AND(ISNUMBER(D70),N('الإعدادات'!$C$9)&gt;0),D70/'الإعدادات'!$C$9*N('الإعدادات'!$B$9),0)+IF(AND(ISNUMBER(E70),N('الإعدادات'!$C$10)&gt;0),E70/'الإعدادات'!$C$10*N('الإعدادات'!$B$10),0)+IF(AND(ISNUMBER(F70),N('الإعدادات'!$C$11)&gt;0),F70/'الإعدادات'!$C$11*N('الإعدادات'!$B$11),0),2))</f>
        <v/>
      </c>
      <c r="I70" s="15">
        <f>IF(B70&amp;""="","",IF(AND(ISNUMBER(C70),N('الإعدادات'!$C$8)&gt;0),N('الإعدادات'!$B$8),0)+IF(AND(ISNUMBER(D70),N('الإعدادات'!$C$9)&gt;0),N('الإعدادات'!$B$9),0)+IF(AND(ISNUMBER(E70),N('الإعدادات'!$C$10)&gt;0),N('الإعدادات'!$B$10),0)+IF(AND(ISNUMBER(F70),N('الإعدادات'!$C$11)&gt;0),N('الإعدادات'!$B$11),0))</f>
        <v/>
      </c>
      <c r="J70" s="22">
        <f>IF(B70&amp;""="","",IF(N(I70)=0,"",H70/I70))</f>
        <v/>
      </c>
      <c r="K70" s="6">
        <f>IF(J70="","",INDEX('الإعدادات'!$B$19:$B$23,MATCH(J70,'الإعدادات'!$A$19:$A$23,1)))</f>
        <v/>
      </c>
      <c r="L70" s="6">
        <f>IF(J70="","",IF(J70&lt;'الإعدادات'!$B$14,"معرّض للرسوب",IF(J70&lt;'الإعدادات'!$B$14+'الإعدادات'!$B$15,"على الحافة","آمن")))</f>
        <v/>
      </c>
      <c r="M70" s="6">
        <f>IF(B70&amp;""="","",IF(OR(AND(ISNUMBER(C70),OR(C70&gt;N('الإعدادات'!$C$8),C70&lt;0)),AND(ISNUMBER(D70),OR(D70&gt;N('الإعدادات'!$C$9),D70&lt;0)),AND(ISNUMBER(E70),OR(E70&gt;N('الإعدادات'!$C$10),E70&lt;0)),AND(ISNUMBER(F70),OR(F70&gt;N('الإعدادات'!$C$11),F70&lt;0))),"درجة خارج الحد",IF(G70&lt;4,"درجات ناقصة","")))</f>
        <v/>
      </c>
      <c r="N70" s="20">
        <f>IF(J70="","",COUNTIFS($J$6:$J$205,"&gt;"&amp;J70)+1)</f>
        <v/>
      </c>
      <c r="O70" s="20">
        <f>IF(OR(L70="معرّض للرسوب",L70="على الحافة"),COUNTIFS($J$6:$J$205,"&lt;"&amp;J70,$L$6:$L$205,"معرّض للرسوب")+COUNTIFS($J$6:$J$205,"&lt;"&amp;J70,$L$6:$L$205,"على الحافة")+COUNTIFS($J$6:J70,J70,$L$6:L70,"معرّض للرسوب")+COUNTIFS($J$6:J70,J70,$L$6:L70,"على الحافة"),"")</f>
        <v/>
      </c>
    </row>
    <row r="71">
      <c r="A71" s="19" t="n"/>
      <c r="B71" s="5" t="n"/>
      <c r="C71" s="14" t="n"/>
      <c r="D71" s="14" t="n"/>
      <c r="E71" s="14" t="n"/>
      <c r="F71" s="14" t="n"/>
      <c r="G71" s="20">
        <f>IF(B71&amp;""="","",COUNT(C71:F71))</f>
        <v/>
      </c>
      <c r="H71" s="21">
        <f>IF(B71&amp;""="","",ROUND(IF(AND(ISNUMBER(C71),N('الإعدادات'!$C$8)&gt;0),C71/'الإعدادات'!$C$8*N('الإعدادات'!$B$8),0)+IF(AND(ISNUMBER(D71),N('الإعدادات'!$C$9)&gt;0),D71/'الإعدادات'!$C$9*N('الإعدادات'!$B$9),0)+IF(AND(ISNUMBER(E71),N('الإعدادات'!$C$10)&gt;0),E71/'الإعدادات'!$C$10*N('الإعدادات'!$B$10),0)+IF(AND(ISNUMBER(F71),N('الإعدادات'!$C$11)&gt;0),F71/'الإعدادات'!$C$11*N('الإعدادات'!$B$11),0),2))</f>
        <v/>
      </c>
      <c r="I71" s="15">
        <f>IF(B71&amp;""="","",IF(AND(ISNUMBER(C71),N('الإعدادات'!$C$8)&gt;0),N('الإعدادات'!$B$8),0)+IF(AND(ISNUMBER(D71),N('الإعدادات'!$C$9)&gt;0),N('الإعدادات'!$B$9),0)+IF(AND(ISNUMBER(E71),N('الإعدادات'!$C$10)&gt;0),N('الإعدادات'!$B$10),0)+IF(AND(ISNUMBER(F71),N('الإعدادات'!$C$11)&gt;0),N('الإعدادات'!$B$11),0))</f>
        <v/>
      </c>
      <c r="J71" s="22">
        <f>IF(B71&amp;""="","",IF(N(I71)=0,"",H71/I71))</f>
        <v/>
      </c>
      <c r="K71" s="6">
        <f>IF(J71="","",INDEX('الإعدادات'!$B$19:$B$23,MATCH(J71,'الإعدادات'!$A$19:$A$23,1)))</f>
        <v/>
      </c>
      <c r="L71" s="6">
        <f>IF(J71="","",IF(J71&lt;'الإعدادات'!$B$14,"معرّض للرسوب",IF(J71&lt;'الإعدادات'!$B$14+'الإعدادات'!$B$15,"على الحافة","آمن")))</f>
        <v/>
      </c>
      <c r="M71" s="6">
        <f>IF(B71&amp;""="","",IF(OR(AND(ISNUMBER(C71),OR(C71&gt;N('الإعدادات'!$C$8),C71&lt;0)),AND(ISNUMBER(D71),OR(D71&gt;N('الإعدادات'!$C$9),D71&lt;0)),AND(ISNUMBER(E71),OR(E71&gt;N('الإعدادات'!$C$10),E71&lt;0)),AND(ISNUMBER(F71),OR(F71&gt;N('الإعدادات'!$C$11),F71&lt;0))),"درجة خارج الحد",IF(G71&lt;4,"درجات ناقصة","")))</f>
        <v/>
      </c>
      <c r="N71" s="20">
        <f>IF(J71="","",COUNTIFS($J$6:$J$205,"&gt;"&amp;J71)+1)</f>
        <v/>
      </c>
      <c r="O71" s="20">
        <f>IF(OR(L71="معرّض للرسوب",L71="على الحافة"),COUNTIFS($J$6:$J$205,"&lt;"&amp;J71,$L$6:$L$205,"معرّض للرسوب")+COUNTIFS($J$6:$J$205,"&lt;"&amp;J71,$L$6:$L$205,"على الحافة")+COUNTIFS($J$6:J71,J71,$L$6:L71,"معرّض للرسوب")+COUNTIFS($J$6:J71,J71,$L$6:L71,"على الحافة"),"")</f>
        <v/>
      </c>
    </row>
    <row r="72">
      <c r="A72" s="19" t="n"/>
      <c r="B72" s="5" t="n"/>
      <c r="C72" s="14" t="n"/>
      <c r="D72" s="14" t="n"/>
      <c r="E72" s="14" t="n"/>
      <c r="F72" s="14" t="n"/>
      <c r="G72" s="20">
        <f>IF(B72&amp;""="","",COUNT(C72:F72))</f>
        <v/>
      </c>
      <c r="H72" s="21">
        <f>IF(B72&amp;""="","",ROUND(IF(AND(ISNUMBER(C72),N('الإعدادات'!$C$8)&gt;0),C72/'الإعدادات'!$C$8*N('الإعدادات'!$B$8),0)+IF(AND(ISNUMBER(D72),N('الإعدادات'!$C$9)&gt;0),D72/'الإعدادات'!$C$9*N('الإعدادات'!$B$9),0)+IF(AND(ISNUMBER(E72),N('الإعدادات'!$C$10)&gt;0),E72/'الإعدادات'!$C$10*N('الإعدادات'!$B$10),0)+IF(AND(ISNUMBER(F72),N('الإعدادات'!$C$11)&gt;0),F72/'الإعدادات'!$C$11*N('الإعدادات'!$B$11),0),2))</f>
        <v/>
      </c>
      <c r="I72" s="15">
        <f>IF(B72&amp;""="","",IF(AND(ISNUMBER(C72),N('الإعدادات'!$C$8)&gt;0),N('الإعدادات'!$B$8),0)+IF(AND(ISNUMBER(D72),N('الإعدادات'!$C$9)&gt;0),N('الإعدادات'!$B$9),0)+IF(AND(ISNUMBER(E72),N('الإعدادات'!$C$10)&gt;0),N('الإعدادات'!$B$10),0)+IF(AND(ISNUMBER(F72),N('الإعدادات'!$C$11)&gt;0),N('الإعدادات'!$B$11),0))</f>
        <v/>
      </c>
      <c r="J72" s="22">
        <f>IF(B72&amp;""="","",IF(N(I72)=0,"",H72/I72))</f>
        <v/>
      </c>
      <c r="K72" s="6">
        <f>IF(J72="","",INDEX('الإعدادات'!$B$19:$B$23,MATCH(J72,'الإعدادات'!$A$19:$A$23,1)))</f>
        <v/>
      </c>
      <c r="L72" s="6">
        <f>IF(J72="","",IF(J72&lt;'الإعدادات'!$B$14,"معرّض للرسوب",IF(J72&lt;'الإعدادات'!$B$14+'الإعدادات'!$B$15,"على الحافة","آمن")))</f>
        <v/>
      </c>
      <c r="M72" s="6">
        <f>IF(B72&amp;""="","",IF(OR(AND(ISNUMBER(C72),OR(C72&gt;N('الإعدادات'!$C$8),C72&lt;0)),AND(ISNUMBER(D72),OR(D72&gt;N('الإعدادات'!$C$9),D72&lt;0)),AND(ISNUMBER(E72),OR(E72&gt;N('الإعدادات'!$C$10),E72&lt;0)),AND(ISNUMBER(F72),OR(F72&gt;N('الإعدادات'!$C$11),F72&lt;0))),"درجة خارج الحد",IF(G72&lt;4,"درجات ناقصة","")))</f>
        <v/>
      </c>
      <c r="N72" s="20">
        <f>IF(J72="","",COUNTIFS($J$6:$J$205,"&gt;"&amp;J72)+1)</f>
        <v/>
      </c>
      <c r="O72" s="20">
        <f>IF(OR(L72="معرّض للرسوب",L72="على الحافة"),COUNTIFS($J$6:$J$205,"&lt;"&amp;J72,$L$6:$L$205,"معرّض للرسوب")+COUNTIFS($J$6:$J$205,"&lt;"&amp;J72,$L$6:$L$205,"على الحافة")+COUNTIFS($J$6:J72,J72,$L$6:L72,"معرّض للرسوب")+COUNTIFS($J$6:J72,J72,$L$6:L72,"على الحافة"),"")</f>
        <v/>
      </c>
    </row>
    <row r="73">
      <c r="A73" s="19" t="n"/>
      <c r="B73" s="5" t="n"/>
      <c r="C73" s="14" t="n"/>
      <c r="D73" s="14" t="n"/>
      <c r="E73" s="14" t="n"/>
      <c r="F73" s="14" t="n"/>
      <c r="G73" s="20">
        <f>IF(B73&amp;""="","",COUNT(C73:F73))</f>
        <v/>
      </c>
      <c r="H73" s="21">
        <f>IF(B73&amp;""="","",ROUND(IF(AND(ISNUMBER(C73),N('الإعدادات'!$C$8)&gt;0),C73/'الإعدادات'!$C$8*N('الإعدادات'!$B$8),0)+IF(AND(ISNUMBER(D73),N('الإعدادات'!$C$9)&gt;0),D73/'الإعدادات'!$C$9*N('الإعدادات'!$B$9),0)+IF(AND(ISNUMBER(E73),N('الإعدادات'!$C$10)&gt;0),E73/'الإعدادات'!$C$10*N('الإعدادات'!$B$10),0)+IF(AND(ISNUMBER(F73),N('الإعدادات'!$C$11)&gt;0),F73/'الإعدادات'!$C$11*N('الإعدادات'!$B$11),0),2))</f>
        <v/>
      </c>
      <c r="I73" s="15">
        <f>IF(B73&amp;""="","",IF(AND(ISNUMBER(C73),N('الإعدادات'!$C$8)&gt;0),N('الإعدادات'!$B$8),0)+IF(AND(ISNUMBER(D73),N('الإعدادات'!$C$9)&gt;0),N('الإعدادات'!$B$9),0)+IF(AND(ISNUMBER(E73),N('الإعدادات'!$C$10)&gt;0),N('الإعدادات'!$B$10),0)+IF(AND(ISNUMBER(F73),N('الإعدادات'!$C$11)&gt;0),N('الإعدادات'!$B$11),0))</f>
        <v/>
      </c>
      <c r="J73" s="22">
        <f>IF(B73&amp;""="","",IF(N(I73)=0,"",H73/I73))</f>
        <v/>
      </c>
      <c r="K73" s="6">
        <f>IF(J73="","",INDEX('الإعدادات'!$B$19:$B$23,MATCH(J73,'الإعدادات'!$A$19:$A$23,1)))</f>
        <v/>
      </c>
      <c r="L73" s="6">
        <f>IF(J73="","",IF(J73&lt;'الإعدادات'!$B$14,"معرّض للرسوب",IF(J73&lt;'الإعدادات'!$B$14+'الإعدادات'!$B$15,"على الحافة","آمن")))</f>
        <v/>
      </c>
      <c r="M73" s="6">
        <f>IF(B73&amp;""="","",IF(OR(AND(ISNUMBER(C73),OR(C73&gt;N('الإعدادات'!$C$8),C73&lt;0)),AND(ISNUMBER(D73),OR(D73&gt;N('الإعدادات'!$C$9),D73&lt;0)),AND(ISNUMBER(E73),OR(E73&gt;N('الإعدادات'!$C$10),E73&lt;0)),AND(ISNUMBER(F73),OR(F73&gt;N('الإعدادات'!$C$11),F73&lt;0))),"درجة خارج الحد",IF(G73&lt;4,"درجات ناقصة","")))</f>
        <v/>
      </c>
      <c r="N73" s="20">
        <f>IF(J73="","",COUNTIFS($J$6:$J$205,"&gt;"&amp;J73)+1)</f>
        <v/>
      </c>
      <c r="O73" s="20">
        <f>IF(OR(L73="معرّض للرسوب",L73="على الحافة"),COUNTIFS($J$6:$J$205,"&lt;"&amp;J73,$L$6:$L$205,"معرّض للرسوب")+COUNTIFS($J$6:$J$205,"&lt;"&amp;J73,$L$6:$L$205,"على الحافة")+COUNTIFS($J$6:J73,J73,$L$6:L73,"معرّض للرسوب")+COUNTIFS($J$6:J73,J73,$L$6:L73,"على الحافة"),"")</f>
        <v/>
      </c>
    </row>
    <row r="74">
      <c r="A74" s="19" t="n"/>
      <c r="B74" s="5" t="n"/>
      <c r="C74" s="14" t="n"/>
      <c r="D74" s="14" t="n"/>
      <c r="E74" s="14" t="n"/>
      <c r="F74" s="14" t="n"/>
      <c r="G74" s="20">
        <f>IF(B74&amp;""="","",COUNT(C74:F74))</f>
        <v/>
      </c>
      <c r="H74" s="21">
        <f>IF(B74&amp;""="","",ROUND(IF(AND(ISNUMBER(C74),N('الإعدادات'!$C$8)&gt;0),C74/'الإعدادات'!$C$8*N('الإعدادات'!$B$8),0)+IF(AND(ISNUMBER(D74),N('الإعدادات'!$C$9)&gt;0),D74/'الإعدادات'!$C$9*N('الإعدادات'!$B$9),0)+IF(AND(ISNUMBER(E74),N('الإعدادات'!$C$10)&gt;0),E74/'الإعدادات'!$C$10*N('الإعدادات'!$B$10),0)+IF(AND(ISNUMBER(F74),N('الإعدادات'!$C$11)&gt;0),F74/'الإعدادات'!$C$11*N('الإعدادات'!$B$11),0),2))</f>
        <v/>
      </c>
      <c r="I74" s="15">
        <f>IF(B74&amp;""="","",IF(AND(ISNUMBER(C74),N('الإعدادات'!$C$8)&gt;0),N('الإعدادات'!$B$8),0)+IF(AND(ISNUMBER(D74),N('الإعدادات'!$C$9)&gt;0),N('الإعدادات'!$B$9),0)+IF(AND(ISNUMBER(E74),N('الإعدادات'!$C$10)&gt;0),N('الإعدادات'!$B$10),0)+IF(AND(ISNUMBER(F74),N('الإعدادات'!$C$11)&gt;0),N('الإعدادات'!$B$11),0))</f>
        <v/>
      </c>
      <c r="J74" s="22">
        <f>IF(B74&amp;""="","",IF(N(I74)=0,"",H74/I74))</f>
        <v/>
      </c>
      <c r="K74" s="6">
        <f>IF(J74="","",INDEX('الإعدادات'!$B$19:$B$23,MATCH(J74,'الإعدادات'!$A$19:$A$23,1)))</f>
        <v/>
      </c>
      <c r="L74" s="6">
        <f>IF(J74="","",IF(J74&lt;'الإعدادات'!$B$14,"معرّض للرسوب",IF(J74&lt;'الإعدادات'!$B$14+'الإعدادات'!$B$15,"على الحافة","آمن")))</f>
        <v/>
      </c>
      <c r="M74" s="6">
        <f>IF(B74&amp;""="","",IF(OR(AND(ISNUMBER(C74),OR(C74&gt;N('الإعدادات'!$C$8),C74&lt;0)),AND(ISNUMBER(D74),OR(D74&gt;N('الإعدادات'!$C$9),D74&lt;0)),AND(ISNUMBER(E74),OR(E74&gt;N('الإعدادات'!$C$10),E74&lt;0)),AND(ISNUMBER(F74),OR(F74&gt;N('الإعدادات'!$C$11),F74&lt;0))),"درجة خارج الحد",IF(G74&lt;4,"درجات ناقصة","")))</f>
        <v/>
      </c>
      <c r="N74" s="20">
        <f>IF(J74="","",COUNTIFS($J$6:$J$205,"&gt;"&amp;J74)+1)</f>
        <v/>
      </c>
      <c r="O74" s="20">
        <f>IF(OR(L74="معرّض للرسوب",L74="على الحافة"),COUNTIFS($J$6:$J$205,"&lt;"&amp;J74,$L$6:$L$205,"معرّض للرسوب")+COUNTIFS($J$6:$J$205,"&lt;"&amp;J74,$L$6:$L$205,"على الحافة")+COUNTIFS($J$6:J74,J74,$L$6:L74,"معرّض للرسوب")+COUNTIFS($J$6:J74,J74,$L$6:L74,"على الحافة"),"")</f>
        <v/>
      </c>
    </row>
    <row r="75">
      <c r="A75" s="19" t="n"/>
      <c r="B75" s="5" t="n"/>
      <c r="C75" s="14" t="n"/>
      <c r="D75" s="14" t="n"/>
      <c r="E75" s="14" t="n"/>
      <c r="F75" s="14" t="n"/>
      <c r="G75" s="20">
        <f>IF(B75&amp;""="","",COUNT(C75:F75))</f>
        <v/>
      </c>
      <c r="H75" s="21">
        <f>IF(B75&amp;""="","",ROUND(IF(AND(ISNUMBER(C75),N('الإعدادات'!$C$8)&gt;0),C75/'الإعدادات'!$C$8*N('الإعدادات'!$B$8),0)+IF(AND(ISNUMBER(D75),N('الإعدادات'!$C$9)&gt;0),D75/'الإعدادات'!$C$9*N('الإعدادات'!$B$9),0)+IF(AND(ISNUMBER(E75),N('الإعدادات'!$C$10)&gt;0),E75/'الإعدادات'!$C$10*N('الإعدادات'!$B$10),0)+IF(AND(ISNUMBER(F75),N('الإعدادات'!$C$11)&gt;0),F75/'الإعدادات'!$C$11*N('الإعدادات'!$B$11),0),2))</f>
        <v/>
      </c>
      <c r="I75" s="15">
        <f>IF(B75&amp;""="","",IF(AND(ISNUMBER(C75),N('الإعدادات'!$C$8)&gt;0),N('الإعدادات'!$B$8),0)+IF(AND(ISNUMBER(D75),N('الإعدادات'!$C$9)&gt;0),N('الإعدادات'!$B$9),0)+IF(AND(ISNUMBER(E75),N('الإعدادات'!$C$10)&gt;0),N('الإعدادات'!$B$10),0)+IF(AND(ISNUMBER(F75),N('الإعدادات'!$C$11)&gt;0),N('الإعدادات'!$B$11),0))</f>
        <v/>
      </c>
      <c r="J75" s="22">
        <f>IF(B75&amp;""="","",IF(N(I75)=0,"",H75/I75))</f>
        <v/>
      </c>
      <c r="K75" s="6">
        <f>IF(J75="","",INDEX('الإعدادات'!$B$19:$B$23,MATCH(J75,'الإعدادات'!$A$19:$A$23,1)))</f>
        <v/>
      </c>
      <c r="L75" s="6">
        <f>IF(J75="","",IF(J75&lt;'الإعدادات'!$B$14,"معرّض للرسوب",IF(J75&lt;'الإعدادات'!$B$14+'الإعدادات'!$B$15,"على الحافة","آمن")))</f>
        <v/>
      </c>
      <c r="M75" s="6">
        <f>IF(B75&amp;""="","",IF(OR(AND(ISNUMBER(C75),OR(C75&gt;N('الإعدادات'!$C$8),C75&lt;0)),AND(ISNUMBER(D75),OR(D75&gt;N('الإعدادات'!$C$9),D75&lt;0)),AND(ISNUMBER(E75),OR(E75&gt;N('الإعدادات'!$C$10),E75&lt;0)),AND(ISNUMBER(F75),OR(F75&gt;N('الإعدادات'!$C$11),F75&lt;0))),"درجة خارج الحد",IF(G75&lt;4,"درجات ناقصة","")))</f>
        <v/>
      </c>
      <c r="N75" s="20">
        <f>IF(J75="","",COUNTIFS($J$6:$J$205,"&gt;"&amp;J75)+1)</f>
        <v/>
      </c>
      <c r="O75" s="20">
        <f>IF(OR(L75="معرّض للرسوب",L75="على الحافة"),COUNTIFS($J$6:$J$205,"&lt;"&amp;J75,$L$6:$L$205,"معرّض للرسوب")+COUNTIFS($J$6:$J$205,"&lt;"&amp;J75,$L$6:$L$205,"على الحافة")+COUNTIFS($J$6:J75,J75,$L$6:L75,"معرّض للرسوب")+COUNTIFS($J$6:J75,J75,$L$6:L75,"على الحافة"),"")</f>
        <v/>
      </c>
    </row>
    <row r="76">
      <c r="A76" s="19" t="n"/>
      <c r="B76" s="5" t="n"/>
      <c r="C76" s="14" t="n"/>
      <c r="D76" s="14" t="n"/>
      <c r="E76" s="14" t="n"/>
      <c r="F76" s="14" t="n"/>
      <c r="G76" s="20">
        <f>IF(B76&amp;""="","",COUNT(C76:F76))</f>
        <v/>
      </c>
      <c r="H76" s="21">
        <f>IF(B76&amp;""="","",ROUND(IF(AND(ISNUMBER(C76),N('الإعدادات'!$C$8)&gt;0),C76/'الإعدادات'!$C$8*N('الإعدادات'!$B$8),0)+IF(AND(ISNUMBER(D76),N('الإعدادات'!$C$9)&gt;0),D76/'الإعدادات'!$C$9*N('الإعدادات'!$B$9),0)+IF(AND(ISNUMBER(E76),N('الإعدادات'!$C$10)&gt;0),E76/'الإعدادات'!$C$10*N('الإعدادات'!$B$10),0)+IF(AND(ISNUMBER(F76),N('الإعدادات'!$C$11)&gt;0),F76/'الإعدادات'!$C$11*N('الإعدادات'!$B$11),0),2))</f>
        <v/>
      </c>
      <c r="I76" s="15">
        <f>IF(B76&amp;""="","",IF(AND(ISNUMBER(C76),N('الإعدادات'!$C$8)&gt;0),N('الإعدادات'!$B$8),0)+IF(AND(ISNUMBER(D76),N('الإعدادات'!$C$9)&gt;0),N('الإعدادات'!$B$9),0)+IF(AND(ISNUMBER(E76),N('الإعدادات'!$C$10)&gt;0),N('الإعدادات'!$B$10),0)+IF(AND(ISNUMBER(F76),N('الإعدادات'!$C$11)&gt;0),N('الإعدادات'!$B$11),0))</f>
        <v/>
      </c>
      <c r="J76" s="22">
        <f>IF(B76&amp;""="","",IF(N(I76)=0,"",H76/I76))</f>
        <v/>
      </c>
      <c r="K76" s="6">
        <f>IF(J76="","",INDEX('الإعدادات'!$B$19:$B$23,MATCH(J76,'الإعدادات'!$A$19:$A$23,1)))</f>
        <v/>
      </c>
      <c r="L76" s="6">
        <f>IF(J76="","",IF(J76&lt;'الإعدادات'!$B$14,"معرّض للرسوب",IF(J76&lt;'الإعدادات'!$B$14+'الإعدادات'!$B$15,"على الحافة","آمن")))</f>
        <v/>
      </c>
      <c r="M76" s="6">
        <f>IF(B76&amp;""="","",IF(OR(AND(ISNUMBER(C76),OR(C76&gt;N('الإعدادات'!$C$8),C76&lt;0)),AND(ISNUMBER(D76),OR(D76&gt;N('الإعدادات'!$C$9),D76&lt;0)),AND(ISNUMBER(E76),OR(E76&gt;N('الإعدادات'!$C$10),E76&lt;0)),AND(ISNUMBER(F76),OR(F76&gt;N('الإعدادات'!$C$11),F76&lt;0))),"درجة خارج الحد",IF(G76&lt;4,"درجات ناقصة","")))</f>
        <v/>
      </c>
      <c r="N76" s="20">
        <f>IF(J76="","",COUNTIFS($J$6:$J$205,"&gt;"&amp;J76)+1)</f>
        <v/>
      </c>
      <c r="O76" s="20">
        <f>IF(OR(L76="معرّض للرسوب",L76="على الحافة"),COUNTIFS($J$6:$J$205,"&lt;"&amp;J76,$L$6:$L$205,"معرّض للرسوب")+COUNTIFS($J$6:$J$205,"&lt;"&amp;J76,$L$6:$L$205,"على الحافة")+COUNTIFS($J$6:J76,J76,$L$6:L76,"معرّض للرسوب")+COUNTIFS($J$6:J76,J76,$L$6:L76,"على الحافة"),"")</f>
        <v/>
      </c>
    </row>
    <row r="77">
      <c r="A77" s="19" t="n"/>
      <c r="B77" s="5" t="n"/>
      <c r="C77" s="14" t="n"/>
      <c r="D77" s="14" t="n"/>
      <c r="E77" s="14" t="n"/>
      <c r="F77" s="14" t="n"/>
      <c r="G77" s="20">
        <f>IF(B77&amp;""="","",COUNT(C77:F77))</f>
        <v/>
      </c>
      <c r="H77" s="21">
        <f>IF(B77&amp;""="","",ROUND(IF(AND(ISNUMBER(C77),N('الإعدادات'!$C$8)&gt;0),C77/'الإعدادات'!$C$8*N('الإعدادات'!$B$8),0)+IF(AND(ISNUMBER(D77),N('الإعدادات'!$C$9)&gt;0),D77/'الإعدادات'!$C$9*N('الإعدادات'!$B$9),0)+IF(AND(ISNUMBER(E77),N('الإعدادات'!$C$10)&gt;0),E77/'الإعدادات'!$C$10*N('الإعدادات'!$B$10),0)+IF(AND(ISNUMBER(F77),N('الإعدادات'!$C$11)&gt;0),F77/'الإعدادات'!$C$11*N('الإعدادات'!$B$11),0),2))</f>
        <v/>
      </c>
      <c r="I77" s="15">
        <f>IF(B77&amp;""="","",IF(AND(ISNUMBER(C77),N('الإعدادات'!$C$8)&gt;0),N('الإعدادات'!$B$8),0)+IF(AND(ISNUMBER(D77),N('الإعدادات'!$C$9)&gt;0),N('الإعدادات'!$B$9),0)+IF(AND(ISNUMBER(E77),N('الإعدادات'!$C$10)&gt;0),N('الإعدادات'!$B$10),0)+IF(AND(ISNUMBER(F77),N('الإعدادات'!$C$11)&gt;0),N('الإعدادات'!$B$11),0))</f>
        <v/>
      </c>
      <c r="J77" s="22">
        <f>IF(B77&amp;""="","",IF(N(I77)=0,"",H77/I77))</f>
        <v/>
      </c>
      <c r="K77" s="6">
        <f>IF(J77="","",INDEX('الإعدادات'!$B$19:$B$23,MATCH(J77,'الإعدادات'!$A$19:$A$23,1)))</f>
        <v/>
      </c>
      <c r="L77" s="6">
        <f>IF(J77="","",IF(J77&lt;'الإعدادات'!$B$14,"معرّض للرسوب",IF(J77&lt;'الإعدادات'!$B$14+'الإعدادات'!$B$15,"على الحافة","آمن")))</f>
        <v/>
      </c>
      <c r="M77" s="6">
        <f>IF(B77&amp;""="","",IF(OR(AND(ISNUMBER(C77),OR(C77&gt;N('الإعدادات'!$C$8),C77&lt;0)),AND(ISNUMBER(D77),OR(D77&gt;N('الإعدادات'!$C$9),D77&lt;0)),AND(ISNUMBER(E77),OR(E77&gt;N('الإعدادات'!$C$10),E77&lt;0)),AND(ISNUMBER(F77),OR(F77&gt;N('الإعدادات'!$C$11),F77&lt;0))),"درجة خارج الحد",IF(G77&lt;4,"درجات ناقصة","")))</f>
        <v/>
      </c>
      <c r="N77" s="20">
        <f>IF(J77="","",COUNTIFS($J$6:$J$205,"&gt;"&amp;J77)+1)</f>
        <v/>
      </c>
      <c r="O77" s="20">
        <f>IF(OR(L77="معرّض للرسوب",L77="على الحافة"),COUNTIFS($J$6:$J$205,"&lt;"&amp;J77,$L$6:$L$205,"معرّض للرسوب")+COUNTIFS($J$6:$J$205,"&lt;"&amp;J77,$L$6:$L$205,"على الحافة")+COUNTIFS($J$6:J77,J77,$L$6:L77,"معرّض للرسوب")+COUNTIFS($J$6:J77,J77,$L$6:L77,"على الحافة"),"")</f>
        <v/>
      </c>
    </row>
    <row r="78">
      <c r="A78" s="19" t="n"/>
      <c r="B78" s="5" t="n"/>
      <c r="C78" s="14" t="n"/>
      <c r="D78" s="14" t="n"/>
      <c r="E78" s="14" t="n"/>
      <c r="F78" s="14" t="n"/>
      <c r="G78" s="20">
        <f>IF(B78&amp;""="","",COUNT(C78:F78))</f>
        <v/>
      </c>
      <c r="H78" s="21">
        <f>IF(B78&amp;""="","",ROUND(IF(AND(ISNUMBER(C78),N('الإعدادات'!$C$8)&gt;0),C78/'الإعدادات'!$C$8*N('الإعدادات'!$B$8),0)+IF(AND(ISNUMBER(D78),N('الإعدادات'!$C$9)&gt;0),D78/'الإعدادات'!$C$9*N('الإعدادات'!$B$9),0)+IF(AND(ISNUMBER(E78),N('الإعدادات'!$C$10)&gt;0),E78/'الإعدادات'!$C$10*N('الإعدادات'!$B$10),0)+IF(AND(ISNUMBER(F78),N('الإعدادات'!$C$11)&gt;0),F78/'الإعدادات'!$C$11*N('الإعدادات'!$B$11),0),2))</f>
        <v/>
      </c>
      <c r="I78" s="15">
        <f>IF(B78&amp;""="","",IF(AND(ISNUMBER(C78),N('الإعدادات'!$C$8)&gt;0),N('الإعدادات'!$B$8),0)+IF(AND(ISNUMBER(D78),N('الإعدادات'!$C$9)&gt;0),N('الإعدادات'!$B$9),0)+IF(AND(ISNUMBER(E78),N('الإعدادات'!$C$10)&gt;0),N('الإعدادات'!$B$10),0)+IF(AND(ISNUMBER(F78),N('الإعدادات'!$C$11)&gt;0),N('الإعدادات'!$B$11),0))</f>
        <v/>
      </c>
      <c r="J78" s="22">
        <f>IF(B78&amp;""="","",IF(N(I78)=0,"",H78/I78))</f>
        <v/>
      </c>
      <c r="K78" s="6">
        <f>IF(J78="","",INDEX('الإعدادات'!$B$19:$B$23,MATCH(J78,'الإعدادات'!$A$19:$A$23,1)))</f>
        <v/>
      </c>
      <c r="L78" s="6">
        <f>IF(J78="","",IF(J78&lt;'الإعدادات'!$B$14,"معرّض للرسوب",IF(J78&lt;'الإعدادات'!$B$14+'الإعدادات'!$B$15,"على الحافة","آمن")))</f>
        <v/>
      </c>
      <c r="M78" s="6">
        <f>IF(B78&amp;""="","",IF(OR(AND(ISNUMBER(C78),OR(C78&gt;N('الإعدادات'!$C$8),C78&lt;0)),AND(ISNUMBER(D78),OR(D78&gt;N('الإعدادات'!$C$9),D78&lt;0)),AND(ISNUMBER(E78),OR(E78&gt;N('الإعدادات'!$C$10),E78&lt;0)),AND(ISNUMBER(F78),OR(F78&gt;N('الإعدادات'!$C$11),F78&lt;0))),"درجة خارج الحد",IF(G78&lt;4,"درجات ناقصة","")))</f>
        <v/>
      </c>
      <c r="N78" s="20">
        <f>IF(J78="","",COUNTIFS($J$6:$J$205,"&gt;"&amp;J78)+1)</f>
        <v/>
      </c>
      <c r="O78" s="20">
        <f>IF(OR(L78="معرّض للرسوب",L78="على الحافة"),COUNTIFS($J$6:$J$205,"&lt;"&amp;J78,$L$6:$L$205,"معرّض للرسوب")+COUNTIFS($J$6:$J$205,"&lt;"&amp;J78,$L$6:$L$205,"على الحافة")+COUNTIFS($J$6:J78,J78,$L$6:L78,"معرّض للرسوب")+COUNTIFS($J$6:J78,J78,$L$6:L78,"على الحافة"),"")</f>
        <v/>
      </c>
    </row>
    <row r="79">
      <c r="A79" s="19" t="n"/>
      <c r="B79" s="5" t="n"/>
      <c r="C79" s="14" t="n"/>
      <c r="D79" s="14" t="n"/>
      <c r="E79" s="14" t="n"/>
      <c r="F79" s="14" t="n"/>
      <c r="G79" s="20">
        <f>IF(B79&amp;""="","",COUNT(C79:F79))</f>
        <v/>
      </c>
      <c r="H79" s="21">
        <f>IF(B79&amp;""="","",ROUND(IF(AND(ISNUMBER(C79),N('الإعدادات'!$C$8)&gt;0),C79/'الإعدادات'!$C$8*N('الإعدادات'!$B$8),0)+IF(AND(ISNUMBER(D79),N('الإعدادات'!$C$9)&gt;0),D79/'الإعدادات'!$C$9*N('الإعدادات'!$B$9),0)+IF(AND(ISNUMBER(E79),N('الإعدادات'!$C$10)&gt;0),E79/'الإعدادات'!$C$10*N('الإعدادات'!$B$10),0)+IF(AND(ISNUMBER(F79),N('الإعدادات'!$C$11)&gt;0),F79/'الإعدادات'!$C$11*N('الإعدادات'!$B$11),0),2))</f>
        <v/>
      </c>
      <c r="I79" s="15">
        <f>IF(B79&amp;""="","",IF(AND(ISNUMBER(C79),N('الإعدادات'!$C$8)&gt;0),N('الإعدادات'!$B$8),0)+IF(AND(ISNUMBER(D79),N('الإعدادات'!$C$9)&gt;0),N('الإعدادات'!$B$9),0)+IF(AND(ISNUMBER(E79),N('الإعدادات'!$C$10)&gt;0),N('الإعدادات'!$B$10),0)+IF(AND(ISNUMBER(F79),N('الإعدادات'!$C$11)&gt;0),N('الإعدادات'!$B$11),0))</f>
        <v/>
      </c>
      <c r="J79" s="22">
        <f>IF(B79&amp;""="","",IF(N(I79)=0,"",H79/I79))</f>
        <v/>
      </c>
      <c r="K79" s="6">
        <f>IF(J79="","",INDEX('الإعدادات'!$B$19:$B$23,MATCH(J79,'الإعدادات'!$A$19:$A$23,1)))</f>
        <v/>
      </c>
      <c r="L79" s="6">
        <f>IF(J79="","",IF(J79&lt;'الإعدادات'!$B$14,"معرّض للرسوب",IF(J79&lt;'الإعدادات'!$B$14+'الإعدادات'!$B$15,"على الحافة","آمن")))</f>
        <v/>
      </c>
      <c r="M79" s="6">
        <f>IF(B79&amp;""="","",IF(OR(AND(ISNUMBER(C79),OR(C79&gt;N('الإعدادات'!$C$8),C79&lt;0)),AND(ISNUMBER(D79),OR(D79&gt;N('الإعدادات'!$C$9),D79&lt;0)),AND(ISNUMBER(E79),OR(E79&gt;N('الإعدادات'!$C$10),E79&lt;0)),AND(ISNUMBER(F79),OR(F79&gt;N('الإعدادات'!$C$11),F79&lt;0))),"درجة خارج الحد",IF(G79&lt;4,"درجات ناقصة","")))</f>
        <v/>
      </c>
      <c r="N79" s="20">
        <f>IF(J79="","",COUNTIFS($J$6:$J$205,"&gt;"&amp;J79)+1)</f>
        <v/>
      </c>
      <c r="O79" s="20">
        <f>IF(OR(L79="معرّض للرسوب",L79="على الحافة"),COUNTIFS($J$6:$J$205,"&lt;"&amp;J79,$L$6:$L$205,"معرّض للرسوب")+COUNTIFS($J$6:$J$205,"&lt;"&amp;J79,$L$6:$L$205,"على الحافة")+COUNTIFS($J$6:J79,J79,$L$6:L79,"معرّض للرسوب")+COUNTIFS($J$6:J79,J79,$L$6:L79,"على الحافة"),"")</f>
        <v/>
      </c>
    </row>
    <row r="80">
      <c r="A80" s="19" t="n"/>
      <c r="B80" s="5" t="n"/>
      <c r="C80" s="14" t="n"/>
      <c r="D80" s="14" t="n"/>
      <c r="E80" s="14" t="n"/>
      <c r="F80" s="14" t="n"/>
      <c r="G80" s="20">
        <f>IF(B80&amp;""="","",COUNT(C80:F80))</f>
        <v/>
      </c>
      <c r="H80" s="21">
        <f>IF(B80&amp;""="","",ROUND(IF(AND(ISNUMBER(C80),N('الإعدادات'!$C$8)&gt;0),C80/'الإعدادات'!$C$8*N('الإعدادات'!$B$8),0)+IF(AND(ISNUMBER(D80),N('الإعدادات'!$C$9)&gt;0),D80/'الإعدادات'!$C$9*N('الإعدادات'!$B$9),0)+IF(AND(ISNUMBER(E80),N('الإعدادات'!$C$10)&gt;0),E80/'الإعدادات'!$C$10*N('الإعدادات'!$B$10),0)+IF(AND(ISNUMBER(F80),N('الإعدادات'!$C$11)&gt;0),F80/'الإعدادات'!$C$11*N('الإعدادات'!$B$11),0),2))</f>
        <v/>
      </c>
      <c r="I80" s="15">
        <f>IF(B80&amp;""="","",IF(AND(ISNUMBER(C80),N('الإعدادات'!$C$8)&gt;0),N('الإعدادات'!$B$8),0)+IF(AND(ISNUMBER(D80),N('الإعدادات'!$C$9)&gt;0),N('الإعدادات'!$B$9),0)+IF(AND(ISNUMBER(E80),N('الإعدادات'!$C$10)&gt;0),N('الإعدادات'!$B$10),0)+IF(AND(ISNUMBER(F80),N('الإعدادات'!$C$11)&gt;0),N('الإعدادات'!$B$11),0))</f>
        <v/>
      </c>
      <c r="J80" s="22">
        <f>IF(B80&amp;""="","",IF(N(I80)=0,"",H80/I80))</f>
        <v/>
      </c>
      <c r="K80" s="6">
        <f>IF(J80="","",INDEX('الإعدادات'!$B$19:$B$23,MATCH(J80,'الإعدادات'!$A$19:$A$23,1)))</f>
        <v/>
      </c>
      <c r="L80" s="6">
        <f>IF(J80="","",IF(J80&lt;'الإعدادات'!$B$14,"معرّض للرسوب",IF(J80&lt;'الإعدادات'!$B$14+'الإعدادات'!$B$15,"على الحافة","آمن")))</f>
        <v/>
      </c>
      <c r="M80" s="6">
        <f>IF(B80&amp;""="","",IF(OR(AND(ISNUMBER(C80),OR(C80&gt;N('الإعدادات'!$C$8),C80&lt;0)),AND(ISNUMBER(D80),OR(D80&gt;N('الإعدادات'!$C$9),D80&lt;0)),AND(ISNUMBER(E80),OR(E80&gt;N('الإعدادات'!$C$10),E80&lt;0)),AND(ISNUMBER(F80),OR(F80&gt;N('الإعدادات'!$C$11),F80&lt;0))),"درجة خارج الحد",IF(G80&lt;4,"درجات ناقصة","")))</f>
        <v/>
      </c>
      <c r="N80" s="20">
        <f>IF(J80="","",COUNTIFS($J$6:$J$205,"&gt;"&amp;J80)+1)</f>
        <v/>
      </c>
      <c r="O80" s="20">
        <f>IF(OR(L80="معرّض للرسوب",L80="على الحافة"),COUNTIFS($J$6:$J$205,"&lt;"&amp;J80,$L$6:$L$205,"معرّض للرسوب")+COUNTIFS($J$6:$J$205,"&lt;"&amp;J80,$L$6:$L$205,"على الحافة")+COUNTIFS($J$6:J80,J80,$L$6:L80,"معرّض للرسوب")+COUNTIFS($J$6:J80,J80,$L$6:L80,"على الحافة"),"")</f>
        <v/>
      </c>
    </row>
    <row r="81">
      <c r="A81" s="19" t="n"/>
      <c r="B81" s="5" t="n"/>
      <c r="C81" s="14" t="n"/>
      <c r="D81" s="14" t="n"/>
      <c r="E81" s="14" t="n"/>
      <c r="F81" s="14" t="n"/>
      <c r="G81" s="20">
        <f>IF(B81&amp;""="","",COUNT(C81:F81))</f>
        <v/>
      </c>
      <c r="H81" s="21">
        <f>IF(B81&amp;""="","",ROUND(IF(AND(ISNUMBER(C81),N('الإعدادات'!$C$8)&gt;0),C81/'الإعدادات'!$C$8*N('الإعدادات'!$B$8),0)+IF(AND(ISNUMBER(D81),N('الإعدادات'!$C$9)&gt;0),D81/'الإعدادات'!$C$9*N('الإعدادات'!$B$9),0)+IF(AND(ISNUMBER(E81),N('الإعدادات'!$C$10)&gt;0),E81/'الإعدادات'!$C$10*N('الإعدادات'!$B$10),0)+IF(AND(ISNUMBER(F81),N('الإعدادات'!$C$11)&gt;0),F81/'الإعدادات'!$C$11*N('الإعدادات'!$B$11),0),2))</f>
        <v/>
      </c>
      <c r="I81" s="15">
        <f>IF(B81&amp;""="","",IF(AND(ISNUMBER(C81),N('الإعدادات'!$C$8)&gt;0),N('الإعدادات'!$B$8),0)+IF(AND(ISNUMBER(D81),N('الإعدادات'!$C$9)&gt;0),N('الإعدادات'!$B$9),0)+IF(AND(ISNUMBER(E81),N('الإعدادات'!$C$10)&gt;0),N('الإعدادات'!$B$10),0)+IF(AND(ISNUMBER(F81),N('الإعدادات'!$C$11)&gt;0),N('الإعدادات'!$B$11),0))</f>
        <v/>
      </c>
      <c r="J81" s="22">
        <f>IF(B81&amp;""="","",IF(N(I81)=0,"",H81/I81))</f>
        <v/>
      </c>
      <c r="K81" s="6">
        <f>IF(J81="","",INDEX('الإعدادات'!$B$19:$B$23,MATCH(J81,'الإعدادات'!$A$19:$A$23,1)))</f>
        <v/>
      </c>
      <c r="L81" s="6">
        <f>IF(J81="","",IF(J81&lt;'الإعدادات'!$B$14,"معرّض للرسوب",IF(J81&lt;'الإعدادات'!$B$14+'الإعدادات'!$B$15,"على الحافة","آمن")))</f>
        <v/>
      </c>
      <c r="M81" s="6">
        <f>IF(B81&amp;""="","",IF(OR(AND(ISNUMBER(C81),OR(C81&gt;N('الإعدادات'!$C$8),C81&lt;0)),AND(ISNUMBER(D81),OR(D81&gt;N('الإعدادات'!$C$9),D81&lt;0)),AND(ISNUMBER(E81),OR(E81&gt;N('الإعدادات'!$C$10),E81&lt;0)),AND(ISNUMBER(F81),OR(F81&gt;N('الإعدادات'!$C$11),F81&lt;0))),"درجة خارج الحد",IF(G81&lt;4,"درجات ناقصة","")))</f>
        <v/>
      </c>
      <c r="N81" s="20">
        <f>IF(J81="","",COUNTIFS($J$6:$J$205,"&gt;"&amp;J81)+1)</f>
        <v/>
      </c>
      <c r="O81" s="20">
        <f>IF(OR(L81="معرّض للرسوب",L81="على الحافة"),COUNTIFS($J$6:$J$205,"&lt;"&amp;J81,$L$6:$L$205,"معرّض للرسوب")+COUNTIFS($J$6:$J$205,"&lt;"&amp;J81,$L$6:$L$205,"على الحافة")+COUNTIFS($J$6:J81,J81,$L$6:L81,"معرّض للرسوب")+COUNTIFS($J$6:J81,J81,$L$6:L81,"على الحافة"),"")</f>
        <v/>
      </c>
    </row>
    <row r="82">
      <c r="A82" s="19" t="n"/>
      <c r="B82" s="5" t="n"/>
      <c r="C82" s="14" t="n"/>
      <c r="D82" s="14" t="n"/>
      <c r="E82" s="14" t="n"/>
      <c r="F82" s="14" t="n"/>
      <c r="G82" s="20">
        <f>IF(B82&amp;""="","",COUNT(C82:F82))</f>
        <v/>
      </c>
      <c r="H82" s="21">
        <f>IF(B82&amp;""="","",ROUND(IF(AND(ISNUMBER(C82),N('الإعدادات'!$C$8)&gt;0),C82/'الإعدادات'!$C$8*N('الإعدادات'!$B$8),0)+IF(AND(ISNUMBER(D82),N('الإعدادات'!$C$9)&gt;0),D82/'الإعدادات'!$C$9*N('الإعدادات'!$B$9),0)+IF(AND(ISNUMBER(E82),N('الإعدادات'!$C$10)&gt;0),E82/'الإعدادات'!$C$10*N('الإعدادات'!$B$10),0)+IF(AND(ISNUMBER(F82),N('الإعدادات'!$C$11)&gt;0),F82/'الإعدادات'!$C$11*N('الإعدادات'!$B$11),0),2))</f>
        <v/>
      </c>
      <c r="I82" s="15">
        <f>IF(B82&amp;""="","",IF(AND(ISNUMBER(C82),N('الإعدادات'!$C$8)&gt;0),N('الإعدادات'!$B$8),0)+IF(AND(ISNUMBER(D82),N('الإعدادات'!$C$9)&gt;0),N('الإعدادات'!$B$9),0)+IF(AND(ISNUMBER(E82),N('الإعدادات'!$C$10)&gt;0),N('الإعدادات'!$B$10),0)+IF(AND(ISNUMBER(F82),N('الإعدادات'!$C$11)&gt;0),N('الإعدادات'!$B$11),0))</f>
        <v/>
      </c>
      <c r="J82" s="22">
        <f>IF(B82&amp;""="","",IF(N(I82)=0,"",H82/I82))</f>
        <v/>
      </c>
      <c r="K82" s="6">
        <f>IF(J82="","",INDEX('الإعدادات'!$B$19:$B$23,MATCH(J82,'الإعدادات'!$A$19:$A$23,1)))</f>
        <v/>
      </c>
      <c r="L82" s="6">
        <f>IF(J82="","",IF(J82&lt;'الإعدادات'!$B$14,"معرّض للرسوب",IF(J82&lt;'الإعدادات'!$B$14+'الإعدادات'!$B$15,"على الحافة","آمن")))</f>
        <v/>
      </c>
      <c r="M82" s="6">
        <f>IF(B82&amp;""="","",IF(OR(AND(ISNUMBER(C82),OR(C82&gt;N('الإعدادات'!$C$8),C82&lt;0)),AND(ISNUMBER(D82),OR(D82&gt;N('الإعدادات'!$C$9),D82&lt;0)),AND(ISNUMBER(E82),OR(E82&gt;N('الإعدادات'!$C$10),E82&lt;0)),AND(ISNUMBER(F82),OR(F82&gt;N('الإعدادات'!$C$11),F82&lt;0))),"درجة خارج الحد",IF(G82&lt;4,"درجات ناقصة","")))</f>
        <v/>
      </c>
      <c r="N82" s="20">
        <f>IF(J82="","",COUNTIFS($J$6:$J$205,"&gt;"&amp;J82)+1)</f>
        <v/>
      </c>
      <c r="O82" s="20">
        <f>IF(OR(L82="معرّض للرسوب",L82="على الحافة"),COUNTIFS($J$6:$J$205,"&lt;"&amp;J82,$L$6:$L$205,"معرّض للرسوب")+COUNTIFS($J$6:$J$205,"&lt;"&amp;J82,$L$6:$L$205,"على الحافة")+COUNTIFS($J$6:J82,J82,$L$6:L82,"معرّض للرسوب")+COUNTIFS($J$6:J82,J82,$L$6:L82,"على الحافة"),"")</f>
        <v/>
      </c>
    </row>
    <row r="83">
      <c r="A83" s="19" t="n"/>
      <c r="B83" s="5" t="n"/>
      <c r="C83" s="14" t="n"/>
      <c r="D83" s="14" t="n"/>
      <c r="E83" s="14" t="n"/>
      <c r="F83" s="14" t="n"/>
      <c r="G83" s="20">
        <f>IF(B83&amp;""="","",COUNT(C83:F83))</f>
        <v/>
      </c>
      <c r="H83" s="21">
        <f>IF(B83&amp;""="","",ROUND(IF(AND(ISNUMBER(C83),N('الإعدادات'!$C$8)&gt;0),C83/'الإعدادات'!$C$8*N('الإعدادات'!$B$8),0)+IF(AND(ISNUMBER(D83),N('الإعدادات'!$C$9)&gt;0),D83/'الإعدادات'!$C$9*N('الإعدادات'!$B$9),0)+IF(AND(ISNUMBER(E83),N('الإعدادات'!$C$10)&gt;0),E83/'الإعدادات'!$C$10*N('الإعدادات'!$B$10),0)+IF(AND(ISNUMBER(F83),N('الإعدادات'!$C$11)&gt;0),F83/'الإعدادات'!$C$11*N('الإعدادات'!$B$11),0),2))</f>
        <v/>
      </c>
      <c r="I83" s="15">
        <f>IF(B83&amp;""="","",IF(AND(ISNUMBER(C83),N('الإعدادات'!$C$8)&gt;0),N('الإعدادات'!$B$8),0)+IF(AND(ISNUMBER(D83),N('الإعدادات'!$C$9)&gt;0),N('الإعدادات'!$B$9),0)+IF(AND(ISNUMBER(E83),N('الإعدادات'!$C$10)&gt;0),N('الإعدادات'!$B$10),0)+IF(AND(ISNUMBER(F83),N('الإعدادات'!$C$11)&gt;0),N('الإعدادات'!$B$11),0))</f>
        <v/>
      </c>
      <c r="J83" s="22">
        <f>IF(B83&amp;""="","",IF(N(I83)=0,"",H83/I83))</f>
        <v/>
      </c>
      <c r="K83" s="6">
        <f>IF(J83="","",INDEX('الإعدادات'!$B$19:$B$23,MATCH(J83,'الإعدادات'!$A$19:$A$23,1)))</f>
        <v/>
      </c>
      <c r="L83" s="6">
        <f>IF(J83="","",IF(J83&lt;'الإعدادات'!$B$14,"معرّض للرسوب",IF(J83&lt;'الإعدادات'!$B$14+'الإعدادات'!$B$15,"على الحافة","آمن")))</f>
        <v/>
      </c>
      <c r="M83" s="6">
        <f>IF(B83&amp;""="","",IF(OR(AND(ISNUMBER(C83),OR(C83&gt;N('الإعدادات'!$C$8),C83&lt;0)),AND(ISNUMBER(D83),OR(D83&gt;N('الإعدادات'!$C$9),D83&lt;0)),AND(ISNUMBER(E83),OR(E83&gt;N('الإعدادات'!$C$10),E83&lt;0)),AND(ISNUMBER(F83),OR(F83&gt;N('الإعدادات'!$C$11),F83&lt;0))),"درجة خارج الحد",IF(G83&lt;4,"درجات ناقصة","")))</f>
        <v/>
      </c>
      <c r="N83" s="20">
        <f>IF(J83="","",COUNTIFS($J$6:$J$205,"&gt;"&amp;J83)+1)</f>
        <v/>
      </c>
      <c r="O83" s="20">
        <f>IF(OR(L83="معرّض للرسوب",L83="على الحافة"),COUNTIFS($J$6:$J$205,"&lt;"&amp;J83,$L$6:$L$205,"معرّض للرسوب")+COUNTIFS($J$6:$J$205,"&lt;"&amp;J83,$L$6:$L$205,"على الحافة")+COUNTIFS($J$6:J83,J83,$L$6:L83,"معرّض للرسوب")+COUNTIFS($J$6:J83,J83,$L$6:L83,"على الحافة"),"")</f>
        <v/>
      </c>
    </row>
    <row r="84">
      <c r="A84" s="19" t="n"/>
      <c r="B84" s="5" t="n"/>
      <c r="C84" s="14" t="n"/>
      <c r="D84" s="14" t="n"/>
      <c r="E84" s="14" t="n"/>
      <c r="F84" s="14" t="n"/>
      <c r="G84" s="20">
        <f>IF(B84&amp;""="","",COUNT(C84:F84))</f>
        <v/>
      </c>
      <c r="H84" s="21">
        <f>IF(B84&amp;""="","",ROUND(IF(AND(ISNUMBER(C84),N('الإعدادات'!$C$8)&gt;0),C84/'الإعدادات'!$C$8*N('الإعدادات'!$B$8),0)+IF(AND(ISNUMBER(D84),N('الإعدادات'!$C$9)&gt;0),D84/'الإعدادات'!$C$9*N('الإعدادات'!$B$9),0)+IF(AND(ISNUMBER(E84),N('الإعدادات'!$C$10)&gt;0),E84/'الإعدادات'!$C$10*N('الإعدادات'!$B$10),0)+IF(AND(ISNUMBER(F84),N('الإعدادات'!$C$11)&gt;0),F84/'الإعدادات'!$C$11*N('الإعدادات'!$B$11),0),2))</f>
        <v/>
      </c>
      <c r="I84" s="15">
        <f>IF(B84&amp;""="","",IF(AND(ISNUMBER(C84),N('الإعدادات'!$C$8)&gt;0),N('الإعدادات'!$B$8),0)+IF(AND(ISNUMBER(D84),N('الإعدادات'!$C$9)&gt;0),N('الإعدادات'!$B$9),0)+IF(AND(ISNUMBER(E84),N('الإعدادات'!$C$10)&gt;0),N('الإعدادات'!$B$10),0)+IF(AND(ISNUMBER(F84),N('الإعدادات'!$C$11)&gt;0),N('الإعدادات'!$B$11),0))</f>
        <v/>
      </c>
      <c r="J84" s="22">
        <f>IF(B84&amp;""="","",IF(N(I84)=0,"",H84/I84))</f>
        <v/>
      </c>
      <c r="K84" s="6">
        <f>IF(J84="","",INDEX('الإعدادات'!$B$19:$B$23,MATCH(J84,'الإعدادات'!$A$19:$A$23,1)))</f>
        <v/>
      </c>
      <c r="L84" s="6">
        <f>IF(J84="","",IF(J84&lt;'الإعدادات'!$B$14,"معرّض للرسوب",IF(J84&lt;'الإعدادات'!$B$14+'الإعدادات'!$B$15,"على الحافة","آمن")))</f>
        <v/>
      </c>
      <c r="M84" s="6">
        <f>IF(B84&amp;""="","",IF(OR(AND(ISNUMBER(C84),OR(C84&gt;N('الإعدادات'!$C$8),C84&lt;0)),AND(ISNUMBER(D84),OR(D84&gt;N('الإعدادات'!$C$9),D84&lt;0)),AND(ISNUMBER(E84),OR(E84&gt;N('الإعدادات'!$C$10),E84&lt;0)),AND(ISNUMBER(F84),OR(F84&gt;N('الإعدادات'!$C$11),F84&lt;0))),"درجة خارج الحد",IF(G84&lt;4,"درجات ناقصة","")))</f>
        <v/>
      </c>
      <c r="N84" s="20">
        <f>IF(J84="","",COUNTIFS($J$6:$J$205,"&gt;"&amp;J84)+1)</f>
        <v/>
      </c>
      <c r="O84" s="20">
        <f>IF(OR(L84="معرّض للرسوب",L84="على الحافة"),COUNTIFS($J$6:$J$205,"&lt;"&amp;J84,$L$6:$L$205,"معرّض للرسوب")+COUNTIFS($J$6:$J$205,"&lt;"&amp;J84,$L$6:$L$205,"على الحافة")+COUNTIFS($J$6:J84,J84,$L$6:L84,"معرّض للرسوب")+COUNTIFS($J$6:J84,J84,$L$6:L84,"على الحافة"),"")</f>
        <v/>
      </c>
    </row>
    <row r="85">
      <c r="A85" s="19" t="n"/>
      <c r="B85" s="5" t="n"/>
      <c r="C85" s="14" t="n"/>
      <c r="D85" s="14" t="n"/>
      <c r="E85" s="14" t="n"/>
      <c r="F85" s="14" t="n"/>
      <c r="G85" s="20">
        <f>IF(B85&amp;""="","",COUNT(C85:F85))</f>
        <v/>
      </c>
      <c r="H85" s="21">
        <f>IF(B85&amp;""="","",ROUND(IF(AND(ISNUMBER(C85),N('الإعدادات'!$C$8)&gt;0),C85/'الإعدادات'!$C$8*N('الإعدادات'!$B$8),0)+IF(AND(ISNUMBER(D85),N('الإعدادات'!$C$9)&gt;0),D85/'الإعدادات'!$C$9*N('الإعدادات'!$B$9),0)+IF(AND(ISNUMBER(E85),N('الإعدادات'!$C$10)&gt;0),E85/'الإعدادات'!$C$10*N('الإعدادات'!$B$10),0)+IF(AND(ISNUMBER(F85),N('الإعدادات'!$C$11)&gt;0),F85/'الإعدادات'!$C$11*N('الإعدادات'!$B$11),0),2))</f>
        <v/>
      </c>
      <c r="I85" s="15">
        <f>IF(B85&amp;""="","",IF(AND(ISNUMBER(C85),N('الإعدادات'!$C$8)&gt;0),N('الإعدادات'!$B$8),0)+IF(AND(ISNUMBER(D85),N('الإعدادات'!$C$9)&gt;0),N('الإعدادات'!$B$9),0)+IF(AND(ISNUMBER(E85),N('الإعدادات'!$C$10)&gt;0),N('الإعدادات'!$B$10),0)+IF(AND(ISNUMBER(F85),N('الإعدادات'!$C$11)&gt;0),N('الإعدادات'!$B$11),0))</f>
        <v/>
      </c>
      <c r="J85" s="22">
        <f>IF(B85&amp;""="","",IF(N(I85)=0,"",H85/I85))</f>
        <v/>
      </c>
      <c r="K85" s="6">
        <f>IF(J85="","",INDEX('الإعدادات'!$B$19:$B$23,MATCH(J85,'الإعدادات'!$A$19:$A$23,1)))</f>
        <v/>
      </c>
      <c r="L85" s="6">
        <f>IF(J85="","",IF(J85&lt;'الإعدادات'!$B$14,"معرّض للرسوب",IF(J85&lt;'الإعدادات'!$B$14+'الإعدادات'!$B$15,"على الحافة","آمن")))</f>
        <v/>
      </c>
      <c r="M85" s="6">
        <f>IF(B85&amp;""="","",IF(OR(AND(ISNUMBER(C85),OR(C85&gt;N('الإعدادات'!$C$8),C85&lt;0)),AND(ISNUMBER(D85),OR(D85&gt;N('الإعدادات'!$C$9),D85&lt;0)),AND(ISNUMBER(E85),OR(E85&gt;N('الإعدادات'!$C$10),E85&lt;0)),AND(ISNUMBER(F85),OR(F85&gt;N('الإعدادات'!$C$11),F85&lt;0))),"درجة خارج الحد",IF(G85&lt;4,"درجات ناقصة","")))</f>
        <v/>
      </c>
      <c r="N85" s="20">
        <f>IF(J85="","",COUNTIFS($J$6:$J$205,"&gt;"&amp;J85)+1)</f>
        <v/>
      </c>
      <c r="O85" s="20">
        <f>IF(OR(L85="معرّض للرسوب",L85="على الحافة"),COUNTIFS($J$6:$J$205,"&lt;"&amp;J85,$L$6:$L$205,"معرّض للرسوب")+COUNTIFS($J$6:$J$205,"&lt;"&amp;J85,$L$6:$L$205,"على الحافة")+COUNTIFS($J$6:J85,J85,$L$6:L85,"معرّض للرسوب")+COUNTIFS($J$6:J85,J85,$L$6:L85,"على الحافة"),"")</f>
        <v/>
      </c>
    </row>
    <row r="86">
      <c r="A86" s="19" t="n"/>
      <c r="B86" s="5" t="n"/>
      <c r="C86" s="14" t="n"/>
      <c r="D86" s="14" t="n"/>
      <c r="E86" s="14" t="n"/>
      <c r="F86" s="14" t="n"/>
      <c r="G86" s="20">
        <f>IF(B86&amp;""="","",COUNT(C86:F86))</f>
        <v/>
      </c>
      <c r="H86" s="21">
        <f>IF(B86&amp;""="","",ROUND(IF(AND(ISNUMBER(C86),N('الإعدادات'!$C$8)&gt;0),C86/'الإعدادات'!$C$8*N('الإعدادات'!$B$8),0)+IF(AND(ISNUMBER(D86),N('الإعدادات'!$C$9)&gt;0),D86/'الإعدادات'!$C$9*N('الإعدادات'!$B$9),0)+IF(AND(ISNUMBER(E86),N('الإعدادات'!$C$10)&gt;0),E86/'الإعدادات'!$C$10*N('الإعدادات'!$B$10),0)+IF(AND(ISNUMBER(F86),N('الإعدادات'!$C$11)&gt;0),F86/'الإعدادات'!$C$11*N('الإعدادات'!$B$11),0),2))</f>
        <v/>
      </c>
      <c r="I86" s="15">
        <f>IF(B86&amp;""="","",IF(AND(ISNUMBER(C86),N('الإعدادات'!$C$8)&gt;0),N('الإعدادات'!$B$8),0)+IF(AND(ISNUMBER(D86),N('الإعدادات'!$C$9)&gt;0),N('الإعدادات'!$B$9),0)+IF(AND(ISNUMBER(E86),N('الإعدادات'!$C$10)&gt;0),N('الإعدادات'!$B$10),0)+IF(AND(ISNUMBER(F86),N('الإعدادات'!$C$11)&gt;0),N('الإعدادات'!$B$11),0))</f>
        <v/>
      </c>
      <c r="J86" s="22">
        <f>IF(B86&amp;""="","",IF(N(I86)=0,"",H86/I86))</f>
        <v/>
      </c>
      <c r="K86" s="6">
        <f>IF(J86="","",INDEX('الإعدادات'!$B$19:$B$23,MATCH(J86,'الإعدادات'!$A$19:$A$23,1)))</f>
        <v/>
      </c>
      <c r="L86" s="6">
        <f>IF(J86="","",IF(J86&lt;'الإعدادات'!$B$14,"معرّض للرسوب",IF(J86&lt;'الإعدادات'!$B$14+'الإعدادات'!$B$15,"على الحافة","آمن")))</f>
        <v/>
      </c>
      <c r="M86" s="6">
        <f>IF(B86&amp;""="","",IF(OR(AND(ISNUMBER(C86),OR(C86&gt;N('الإعدادات'!$C$8),C86&lt;0)),AND(ISNUMBER(D86),OR(D86&gt;N('الإعدادات'!$C$9),D86&lt;0)),AND(ISNUMBER(E86),OR(E86&gt;N('الإعدادات'!$C$10),E86&lt;0)),AND(ISNUMBER(F86),OR(F86&gt;N('الإعدادات'!$C$11),F86&lt;0))),"درجة خارج الحد",IF(G86&lt;4,"درجات ناقصة","")))</f>
        <v/>
      </c>
      <c r="N86" s="20">
        <f>IF(J86="","",COUNTIFS($J$6:$J$205,"&gt;"&amp;J86)+1)</f>
        <v/>
      </c>
      <c r="O86" s="20">
        <f>IF(OR(L86="معرّض للرسوب",L86="على الحافة"),COUNTIFS($J$6:$J$205,"&lt;"&amp;J86,$L$6:$L$205,"معرّض للرسوب")+COUNTIFS($J$6:$J$205,"&lt;"&amp;J86,$L$6:$L$205,"على الحافة")+COUNTIFS($J$6:J86,J86,$L$6:L86,"معرّض للرسوب")+COUNTIFS($J$6:J86,J86,$L$6:L86,"على الحافة"),"")</f>
        <v/>
      </c>
    </row>
    <row r="87">
      <c r="A87" s="19" t="n"/>
      <c r="B87" s="5" t="n"/>
      <c r="C87" s="14" t="n"/>
      <c r="D87" s="14" t="n"/>
      <c r="E87" s="14" t="n"/>
      <c r="F87" s="14" t="n"/>
      <c r="G87" s="20">
        <f>IF(B87&amp;""="","",COUNT(C87:F87))</f>
        <v/>
      </c>
      <c r="H87" s="21">
        <f>IF(B87&amp;""="","",ROUND(IF(AND(ISNUMBER(C87),N('الإعدادات'!$C$8)&gt;0),C87/'الإعدادات'!$C$8*N('الإعدادات'!$B$8),0)+IF(AND(ISNUMBER(D87),N('الإعدادات'!$C$9)&gt;0),D87/'الإعدادات'!$C$9*N('الإعدادات'!$B$9),0)+IF(AND(ISNUMBER(E87),N('الإعدادات'!$C$10)&gt;0),E87/'الإعدادات'!$C$10*N('الإعدادات'!$B$10),0)+IF(AND(ISNUMBER(F87),N('الإعدادات'!$C$11)&gt;0),F87/'الإعدادات'!$C$11*N('الإعدادات'!$B$11),0),2))</f>
        <v/>
      </c>
      <c r="I87" s="15">
        <f>IF(B87&amp;""="","",IF(AND(ISNUMBER(C87),N('الإعدادات'!$C$8)&gt;0),N('الإعدادات'!$B$8),0)+IF(AND(ISNUMBER(D87),N('الإعدادات'!$C$9)&gt;0),N('الإعدادات'!$B$9),0)+IF(AND(ISNUMBER(E87),N('الإعدادات'!$C$10)&gt;0),N('الإعدادات'!$B$10),0)+IF(AND(ISNUMBER(F87),N('الإعدادات'!$C$11)&gt;0),N('الإعدادات'!$B$11),0))</f>
        <v/>
      </c>
      <c r="J87" s="22">
        <f>IF(B87&amp;""="","",IF(N(I87)=0,"",H87/I87))</f>
        <v/>
      </c>
      <c r="K87" s="6">
        <f>IF(J87="","",INDEX('الإعدادات'!$B$19:$B$23,MATCH(J87,'الإعدادات'!$A$19:$A$23,1)))</f>
        <v/>
      </c>
      <c r="L87" s="6">
        <f>IF(J87="","",IF(J87&lt;'الإعدادات'!$B$14,"معرّض للرسوب",IF(J87&lt;'الإعدادات'!$B$14+'الإعدادات'!$B$15,"على الحافة","آمن")))</f>
        <v/>
      </c>
      <c r="M87" s="6">
        <f>IF(B87&amp;""="","",IF(OR(AND(ISNUMBER(C87),OR(C87&gt;N('الإعدادات'!$C$8),C87&lt;0)),AND(ISNUMBER(D87),OR(D87&gt;N('الإعدادات'!$C$9),D87&lt;0)),AND(ISNUMBER(E87),OR(E87&gt;N('الإعدادات'!$C$10),E87&lt;0)),AND(ISNUMBER(F87),OR(F87&gt;N('الإعدادات'!$C$11),F87&lt;0))),"درجة خارج الحد",IF(G87&lt;4,"درجات ناقصة","")))</f>
        <v/>
      </c>
      <c r="N87" s="20">
        <f>IF(J87="","",COUNTIFS($J$6:$J$205,"&gt;"&amp;J87)+1)</f>
        <v/>
      </c>
      <c r="O87" s="20">
        <f>IF(OR(L87="معرّض للرسوب",L87="على الحافة"),COUNTIFS($J$6:$J$205,"&lt;"&amp;J87,$L$6:$L$205,"معرّض للرسوب")+COUNTIFS($J$6:$J$205,"&lt;"&amp;J87,$L$6:$L$205,"على الحافة")+COUNTIFS($J$6:J87,J87,$L$6:L87,"معرّض للرسوب")+COUNTIFS($J$6:J87,J87,$L$6:L87,"على الحافة"),"")</f>
        <v/>
      </c>
    </row>
    <row r="88">
      <c r="A88" s="19" t="n"/>
      <c r="B88" s="5" t="n"/>
      <c r="C88" s="14" t="n"/>
      <c r="D88" s="14" t="n"/>
      <c r="E88" s="14" t="n"/>
      <c r="F88" s="14" t="n"/>
      <c r="G88" s="20">
        <f>IF(B88&amp;""="","",COUNT(C88:F88))</f>
        <v/>
      </c>
      <c r="H88" s="21">
        <f>IF(B88&amp;""="","",ROUND(IF(AND(ISNUMBER(C88),N('الإعدادات'!$C$8)&gt;0),C88/'الإعدادات'!$C$8*N('الإعدادات'!$B$8),0)+IF(AND(ISNUMBER(D88),N('الإعدادات'!$C$9)&gt;0),D88/'الإعدادات'!$C$9*N('الإعدادات'!$B$9),0)+IF(AND(ISNUMBER(E88),N('الإعدادات'!$C$10)&gt;0),E88/'الإعدادات'!$C$10*N('الإعدادات'!$B$10),0)+IF(AND(ISNUMBER(F88),N('الإعدادات'!$C$11)&gt;0),F88/'الإعدادات'!$C$11*N('الإعدادات'!$B$11),0),2))</f>
        <v/>
      </c>
      <c r="I88" s="15">
        <f>IF(B88&amp;""="","",IF(AND(ISNUMBER(C88),N('الإعدادات'!$C$8)&gt;0),N('الإعدادات'!$B$8),0)+IF(AND(ISNUMBER(D88),N('الإعدادات'!$C$9)&gt;0),N('الإعدادات'!$B$9),0)+IF(AND(ISNUMBER(E88),N('الإعدادات'!$C$10)&gt;0),N('الإعدادات'!$B$10),0)+IF(AND(ISNUMBER(F88),N('الإعدادات'!$C$11)&gt;0),N('الإعدادات'!$B$11),0))</f>
        <v/>
      </c>
      <c r="J88" s="22">
        <f>IF(B88&amp;""="","",IF(N(I88)=0,"",H88/I88))</f>
        <v/>
      </c>
      <c r="K88" s="6">
        <f>IF(J88="","",INDEX('الإعدادات'!$B$19:$B$23,MATCH(J88,'الإعدادات'!$A$19:$A$23,1)))</f>
        <v/>
      </c>
      <c r="L88" s="6">
        <f>IF(J88="","",IF(J88&lt;'الإعدادات'!$B$14,"معرّض للرسوب",IF(J88&lt;'الإعدادات'!$B$14+'الإعدادات'!$B$15,"على الحافة","آمن")))</f>
        <v/>
      </c>
      <c r="M88" s="6">
        <f>IF(B88&amp;""="","",IF(OR(AND(ISNUMBER(C88),OR(C88&gt;N('الإعدادات'!$C$8),C88&lt;0)),AND(ISNUMBER(D88),OR(D88&gt;N('الإعدادات'!$C$9),D88&lt;0)),AND(ISNUMBER(E88),OR(E88&gt;N('الإعدادات'!$C$10),E88&lt;0)),AND(ISNUMBER(F88),OR(F88&gt;N('الإعدادات'!$C$11),F88&lt;0))),"درجة خارج الحد",IF(G88&lt;4,"درجات ناقصة","")))</f>
        <v/>
      </c>
      <c r="N88" s="20">
        <f>IF(J88="","",COUNTIFS($J$6:$J$205,"&gt;"&amp;J88)+1)</f>
        <v/>
      </c>
      <c r="O88" s="20">
        <f>IF(OR(L88="معرّض للرسوب",L88="على الحافة"),COUNTIFS($J$6:$J$205,"&lt;"&amp;J88,$L$6:$L$205,"معرّض للرسوب")+COUNTIFS($J$6:$J$205,"&lt;"&amp;J88,$L$6:$L$205,"على الحافة")+COUNTIFS($J$6:J88,J88,$L$6:L88,"معرّض للرسوب")+COUNTIFS($J$6:J88,J88,$L$6:L88,"على الحافة"),"")</f>
        <v/>
      </c>
    </row>
    <row r="89">
      <c r="A89" s="19" t="n"/>
      <c r="B89" s="5" t="n"/>
      <c r="C89" s="14" t="n"/>
      <c r="D89" s="14" t="n"/>
      <c r="E89" s="14" t="n"/>
      <c r="F89" s="14" t="n"/>
      <c r="G89" s="20">
        <f>IF(B89&amp;""="","",COUNT(C89:F89))</f>
        <v/>
      </c>
      <c r="H89" s="21">
        <f>IF(B89&amp;""="","",ROUND(IF(AND(ISNUMBER(C89),N('الإعدادات'!$C$8)&gt;0),C89/'الإعدادات'!$C$8*N('الإعدادات'!$B$8),0)+IF(AND(ISNUMBER(D89),N('الإعدادات'!$C$9)&gt;0),D89/'الإعدادات'!$C$9*N('الإعدادات'!$B$9),0)+IF(AND(ISNUMBER(E89),N('الإعدادات'!$C$10)&gt;0),E89/'الإعدادات'!$C$10*N('الإعدادات'!$B$10),0)+IF(AND(ISNUMBER(F89),N('الإعدادات'!$C$11)&gt;0),F89/'الإعدادات'!$C$11*N('الإعدادات'!$B$11),0),2))</f>
        <v/>
      </c>
      <c r="I89" s="15">
        <f>IF(B89&amp;""="","",IF(AND(ISNUMBER(C89),N('الإعدادات'!$C$8)&gt;0),N('الإعدادات'!$B$8),0)+IF(AND(ISNUMBER(D89),N('الإعدادات'!$C$9)&gt;0),N('الإعدادات'!$B$9),0)+IF(AND(ISNUMBER(E89),N('الإعدادات'!$C$10)&gt;0),N('الإعدادات'!$B$10),0)+IF(AND(ISNUMBER(F89),N('الإعدادات'!$C$11)&gt;0),N('الإعدادات'!$B$11),0))</f>
        <v/>
      </c>
      <c r="J89" s="22">
        <f>IF(B89&amp;""="","",IF(N(I89)=0,"",H89/I89))</f>
        <v/>
      </c>
      <c r="K89" s="6">
        <f>IF(J89="","",INDEX('الإعدادات'!$B$19:$B$23,MATCH(J89,'الإعدادات'!$A$19:$A$23,1)))</f>
        <v/>
      </c>
      <c r="L89" s="6">
        <f>IF(J89="","",IF(J89&lt;'الإعدادات'!$B$14,"معرّض للرسوب",IF(J89&lt;'الإعدادات'!$B$14+'الإعدادات'!$B$15,"على الحافة","آمن")))</f>
        <v/>
      </c>
      <c r="M89" s="6">
        <f>IF(B89&amp;""="","",IF(OR(AND(ISNUMBER(C89),OR(C89&gt;N('الإعدادات'!$C$8),C89&lt;0)),AND(ISNUMBER(D89),OR(D89&gt;N('الإعدادات'!$C$9),D89&lt;0)),AND(ISNUMBER(E89),OR(E89&gt;N('الإعدادات'!$C$10),E89&lt;0)),AND(ISNUMBER(F89),OR(F89&gt;N('الإعدادات'!$C$11),F89&lt;0))),"درجة خارج الحد",IF(G89&lt;4,"درجات ناقصة","")))</f>
        <v/>
      </c>
      <c r="N89" s="20">
        <f>IF(J89="","",COUNTIFS($J$6:$J$205,"&gt;"&amp;J89)+1)</f>
        <v/>
      </c>
      <c r="O89" s="20">
        <f>IF(OR(L89="معرّض للرسوب",L89="على الحافة"),COUNTIFS($J$6:$J$205,"&lt;"&amp;J89,$L$6:$L$205,"معرّض للرسوب")+COUNTIFS($J$6:$J$205,"&lt;"&amp;J89,$L$6:$L$205,"على الحافة")+COUNTIFS($J$6:J89,J89,$L$6:L89,"معرّض للرسوب")+COUNTIFS($J$6:J89,J89,$L$6:L89,"على الحافة"),"")</f>
        <v/>
      </c>
    </row>
    <row r="90">
      <c r="A90" s="19" t="n"/>
      <c r="B90" s="5" t="n"/>
      <c r="C90" s="14" t="n"/>
      <c r="D90" s="14" t="n"/>
      <c r="E90" s="14" t="n"/>
      <c r="F90" s="14" t="n"/>
      <c r="G90" s="20">
        <f>IF(B90&amp;""="","",COUNT(C90:F90))</f>
        <v/>
      </c>
      <c r="H90" s="21">
        <f>IF(B90&amp;""="","",ROUND(IF(AND(ISNUMBER(C90),N('الإعدادات'!$C$8)&gt;0),C90/'الإعدادات'!$C$8*N('الإعدادات'!$B$8),0)+IF(AND(ISNUMBER(D90),N('الإعدادات'!$C$9)&gt;0),D90/'الإعدادات'!$C$9*N('الإعدادات'!$B$9),0)+IF(AND(ISNUMBER(E90),N('الإعدادات'!$C$10)&gt;0),E90/'الإعدادات'!$C$10*N('الإعدادات'!$B$10),0)+IF(AND(ISNUMBER(F90),N('الإعدادات'!$C$11)&gt;0),F90/'الإعدادات'!$C$11*N('الإعدادات'!$B$11),0),2))</f>
        <v/>
      </c>
      <c r="I90" s="15">
        <f>IF(B90&amp;""="","",IF(AND(ISNUMBER(C90),N('الإعدادات'!$C$8)&gt;0),N('الإعدادات'!$B$8),0)+IF(AND(ISNUMBER(D90),N('الإعدادات'!$C$9)&gt;0),N('الإعدادات'!$B$9),0)+IF(AND(ISNUMBER(E90),N('الإعدادات'!$C$10)&gt;0),N('الإعدادات'!$B$10),0)+IF(AND(ISNUMBER(F90),N('الإعدادات'!$C$11)&gt;0),N('الإعدادات'!$B$11),0))</f>
        <v/>
      </c>
      <c r="J90" s="22">
        <f>IF(B90&amp;""="","",IF(N(I90)=0,"",H90/I90))</f>
        <v/>
      </c>
      <c r="K90" s="6">
        <f>IF(J90="","",INDEX('الإعدادات'!$B$19:$B$23,MATCH(J90,'الإعدادات'!$A$19:$A$23,1)))</f>
        <v/>
      </c>
      <c r="L90" s="6">
        <f>IF(J90="","",IF(J90&lt;'الإعدادات'!$B$14,"معرّض للرسوب",IF(J90&lt;'الإعدادات'!$B$14+'الإعدادات'!$B$15,"على الحافة","آمن")))</f>
        <v/>
      </c>
      <c r="M90" s="6">
        <f>IF(B90&amp;""="","",IF(OR(AND(ISNUMBER(C90),OR(C90&gt;N('الإعدادات'!$C$8),C90&lt;0)),AND(ISNUMBER(D90),OR(D90&gt;N('الإعدادات'!$C$9),D90&lt;0)),AND(ISNUMBER(E90),OR(E90&gt;N('الإعدادات'!$C$10),E90&lt;0)),AND(ISNUMBER(F90),OR(F90&gt;N('الإعدادات'!$C$11),F90&lt;0))),"درجة خارج الحد",IF(G90&lt;4,"درجات ناقصة","")))</f>
        <v/>
      </c>
      <c r="N90" s="20">
        <f>IF(J90="","",COUNTIFS($J$6:$J$205,"&gt;"&amp;J90)+1)</f>
        <v/>
      </c>
      <c r="O90" s="20">
        <f>IF(OR(L90="معرّض للرسوب",L90="على الحافة"),COUNTIFS($J$6:$J$205,"&lt;"&amp;J90,$L$6:$L$205,"معرّض للرسوب")+COUNTIFS($J$6:$J$205,"&lt;"&amp;J90,$L$6:$L$205,"على الحافة")+COUNTIFS($J$6:J90,J90,$L$6:L90,"معرّض للرسوب")+COUNTIFS($J$6:J90,J90,$L$6:L90,"على الحافة"),"")</f>
        <v/>
      </c>
    </row>
    <row r="91">
      <c r="A91" s="19" t="n"/>
      <c r="B91" s="5" t="n"/>
      <c r="C91" s="14" t="n"/>
      <c r="D91" s="14" t="n"/>
      <c r="E91" s="14" t="n"/>
      <c r="F91" s="14" t="n"/>
      <c r="G91" s="20">
        <f>IF(B91&amp;""="","",COUNT(C91:F91))</f>
        <v/>
      </c>
      <c r="H91" s="21">
        <f>IF(B91&amp;""="","",ROUND(IF(AND(ISNUMBER(C91),N('الإعدادات'!$C$8)&gt;0),C91/'الإعدادات'!$C$8*N('الإعدادات'!$B$8),0)+IF(AND(ISNUMBER(D91),N('الإعدادات'!$C$9)&gt;0),D91/'الإعدادات'!$C$9*N('الإعدادات'!$B$9),0)+IF(AND(ISNUMBER(E91),N('الإعدادات'!$C$10)&gt;0),E91/'الإعدادات'!$C$10*N('الإعدادات'!$B$10),0)+IF(AND(ISNUMBER(F91),N('الإعدادات'!$C$11)&gt;0),F91/'الإعدادات'!$C$11*N('الإعدادات'!$B$11),0),2))</f>
        <v/>
      </c>
      <c r="I91" s="15">
        <f>IF(B91&amp;""="","",IF(AND(ISNUMBER(C91),N('الإعدادات'!$C$8)&gt;0),N('الإعدادات'!$B$8),0)+IF(AND(ISNUMBER(D91),N('الإعدادات'!$C$9)&gt;0),N('الإعدادات'!$B$9),0)+IF(AND(ISNUMBER(E91),N('الإعدادات'!$C$10)&gt;0),N('الإعدادات'!$B$10),0)+IF(AND(ISNUMBER(F91),N('الإعدادات'!$C$11)&gt;0),N('الإعدادات'!$B$11),0))</f>
        <v/>
      </c>
      <c r="J91" s="22">
        <f>IF(B91&amp;""="","",IF(N(I91)=0,"",H91/I91))</f>
        <v/>
      </c>
      <c r="K91" s="6">
        <f>IF(J91="","",INDEX('الإعدادات'!$B$19:$B$23,MATCH(J91,'الإعدادات'!$A$19:$A$23,1)))</f>
        <v/>
      </c>
      <c r="L91" s="6">
        <f>IF(J91="","",IF(J91&lt;'الإعدادات'!$B$14,"معرّض للرسوب",IF(J91&lt;'الإعدادات'!$B$14+'الإعدادات'!$B$15,"على الحافة","آمن")))</f>
        <v/>
      </c>
      <c r="M91" s="6">
        <f>IF(B91&amp;""="","",IF(OR(AND(ISNUMBER(C91),OR(C91&gt;N('الإعدادات'!$C$8),C91&lt;0)),AND(ISNUMBER(D91),OR(D91&gt;N('الإعدادات'!$C$9),D91&lt;0)),AND(ISNUMBER(E91),OR(E91&gt;N('الإعدادات'!$C$10),E91&lt;0)),AND(ISNUMBER(F91),OR(F91&gt;N('الإعدادات'!$C$11),F91&lt;0))),"درجة خارج الحد",IF(G91&lt;4,"درجات ناقصة","")))</f>
        <v/>
      </c>
      <c r="N91" s="20">
        <f>IF(J91="","",COUNTIFS($J$6:$J$205,"&gt;"&amp;J91)+1)</f>
        <v/>
      </c>
      <c r="O91" s="20">
        <f>IF(OR(L91="معرّض للرسوب",L91="على الحافة"),COUNTIFS($J$6:$J$205,"&lt;"&amp;J91,$L$6:$L$205,"معرّض للرسوب")+COUNTIFS($J$6:$J$205,"&lt;"&amp;J91,$L$6:$L$205,"على الحافة")+COUNTIFS($J$6:J91,J91,$L$6:L91,"معرّض للرسوب")+COUNTIFS($J$6:J91,J91,$L$6:L91,"على الحافة"),"")</f>
        <v/>
      </c>
    </row>
    <row r="92">
      <c r="A92" s="19" t="n"/>
      <c r="B92" s="5" t="n"/>
      <c r="C92" s="14" t="n"/>
      <c r="D92" s="14" t="n"/>
      <c r="E92" s="14" t="n"/>
      <c r="F92" s="14" t="n"/>
      <c r="G92" s="20">
        <f>IF(B92&amp;""="","",COUNT(C92:F92))</f>
        <v/>
      </c>
      <c r="H92" s="21">
        <f>IF(B92&amp;""="","",ROUND(IF(AND(ISNUMBER(C92),N('الإعدادات'!$C$8)&gt;0),C92/'الإعدادات'!$C$8*N('الإعدادات'!$B$8),0)+IF(AND(ISNUMBER(D92),N('الإعدادات'!$C$9)&gt;0),D92/'الإعدادات'!$C$9*N('الإعدادات'!$B$9),0)+IF(AND(ISNUMBER(E92),N('الإعدادات'!$C$10)&gt;0),E92/'الإعدادات'!$C$10*N('الإعدادات'!$B$10),0)+IF(AND(ISNUMBER(F92),N('الإعدادات'!$C$11)&gt;0),F92/'الإعدادات'!$C$11*N('الإعدادات'!$B$11),0),2))</f>
        <v/>
      </c>
      <c r="I92" s="15">
        <f>IF(B92&amp;""="","",IF(AND(ISNUMBER(C92),N('الإعدادات'!$C$8)&gt;0),N('الإعدادات'!$B$8),0)+IF(AND(ISNUMBER(D92),N('الإعدادات'!$C$9)&gt;0),N('الإعدادات'!$B$9),0)+IF(AND(ISNUMBER(E92),N('الإعدادات'!$C$10)&gt;0),N('الإعدادات'!$B$10),0)+IF(AND(ISNUMBER(F92),N('الإعدادات'!$C$11)&gt;0),N('الإعدادات'!$B$11),0))</f>
        <v/>
      </c>
      <c r="J92" s="22">
        <f>IF(B92&amp;""="","",IF(N(I92)=0,"",H92/I92))</f>
        <v/>
      </c>
      <c r="K92" s="6">
        <f>IF(J92="","",INDEX('الإعدادات'!$B$19:$B$23,MATCH(J92,'الإعدادات'!$A$19:$A$23,1)))</f>
        <v/>
      </c>
      <c r="L92" s="6">
        <f>IF(J92="","",IF(J92&lt;'الإعدادات'!$B$14,"معرّض للرسوب",IF(J92&lt;'الإعدادات'!$B$14+'الإعدادات'!$B$15,"على الحافة","آمن")))</f>
        <v/>
      </c>
      <c r="M92" s="6">
        <f>IF(B92&amp;""="","",IF(OR(AND(ISNUMBER(C92),OR(C92&gt;N('الإعدادات'!$C$8),C92&lt;0)),AND(ISNUMBER(D92),OR(D92&gt;N('الإعدادات'!$C$9),D92&lt;0)),AND(ISNUMBER(E92),OR(E92&gt;N('الإعدادات'!$C$10),E92&lt;0)),AND(ISNUMBER(F92),OR(F92&gt;N('الإعدادات'!$C$11),F92&lt;0))),"درجة خارج الحد",IF(G92&lt;4,"درجات ناقصة","")))</f>
        <v/>
      </c>
      <c r="N92" s="20">
        <f>IF(J92="","",COUNTIFS($J$6:$J$205,"&gt;"&amp;J92)+1)</f>
        <v/>
      </c>
      <c r="O92" s="20">
        <f>IF(OR(L92="معرّض للرسوب",L92="على الحافة"),COUNTIFS($J$6:$J$205,"&lt;"&amp;J92,$L$6:$L$205,"معرّض للرسوب")+COUNTIFS($J$6:$J$205,"&lt;"&amp;J92,$L$6:$L$205,"على الحافة")+COUNTIFS($J$6:J92,J92,$L$6:L92,"معرّض للرسوب")+COUNTIFS($J$6:J92,J92,$L$6:L92,"على الحافة"),"")</f>
        <v/>
      </c>
    </row>
    <row r="93">
      <c r="A93" s="19" t="n"/>
      <c r="B93" s="5" t="n"/>
      <c r="C93" s="14" t="n"/>
      <c r="D93" s="14" t="n"/>
      <c r="E93" s="14" t="n"/>
      <c r="F93" s="14" t="n"/>
      <c r="G93" s="20">
        <f>IF(B93&amp;""="","",COUNT(C93:F93))</f>
        <v/>
      </c>
      <c r="H93" s="21">
        <f>IF(B93&amp;""="","",ROUND(IF(AND(ISNUMBER(C93),N('الإعدادات'!$C$8)&gt;0),C93/'الإعدادات'!$C$8*N('الإعدادات'!$B$8),0)+IF(AND(ISNUMBER(D93),N('الإعدادات'!$C$9)&gt;0),D93/'الإعدادات'!$C$9*N('الإعدادات'!$B$9),0)+IF(AND(ISNUMBER(E93),N('الإعدادات'!$C$10)&gt;0),E93/'الإعدادات'!$C$10*N('الإعدادات'!$B$10),0)+IF(AND(ISNUMBER(F93),N('الإعدادات'!$C$11)&gt;0),F93/'الإعدادات'!$C$11*N('الإعدادات'!$B$11),0),2))</f>
        <v/>
      </c>
      <c r="I93" s="15">
        <f>IF(B93&amp;""="","",IF(AND(ISNUMBER(C93),N('الإعدادات'!$C$8)&gt;0),N('الإعدادات'!$B$8),0)+IF(AND(ISNUMBER(D93),N('الإعدادات'!$C$9)&gt;0),N('الإعدادات'!$B$9),0)+IF(AND(ISNUMBER(E93),N('الإعدادات'!$C$10)&gt;0),N('الإعدادات'!$B$10),0)+IF(AND(ISNUMBER(F93),N('الإعدادات'!$C$11)&gt;0),N('الإعدادات'!$B$11),0))</f>
        <v/>
      </c>
      <c r="J93" s="22">
        <f>IF(B93&amp;""="","",IF(N(I93)=0,"",H93/I93))</f>
        <v/>
      </c>
      <c r="K93" s="6">
        <f>IF(J93="","",INDEX('الإعدادات'!$B$19:$B$23,MATCH(J93,'الإعدادات'!$A$19:$A$23,1)))</f>
        <v/>
      </c>
      <c r="L93" s="6">
        <f>IF(J93="","",IF(J93&lt;'الإعدادات'!$B$14,"معرّض للرسوب",IF(J93&lt;'الإعدادات'!$B$14+'الإعدادات'!$B$15,"على الحافة","آمن")))</f>
        <v/>
      </c>
      <c r="M93" s="6">
        <f>IF(B93&amp;""="","",IF(OR(AND(ISNUMBER(C93),OR(C93&gt;N('الإعدادات'!$C$8),C93&lt;0)),AND(ISNUMBER(D93),OR(D93&gt;N('الإعدادات'!$C$9),D93&lt;0)),AND(ISNUMBER(E93),OR(E93&gt;N('الإعدادات'!$C$10),E93&lt;0)),AND(ISNUMBER(F93),OR(F93&gt;N('الإعدادات'!$C$11),F93&lt;0))),"درجة خارج الحد",IF(G93&lt;4,"درجات ناقصة","")))</f>
        <v/>
      </c>
      <c r="N93" s="20">
        <f>IF(J93="","",COUNTIFS($J$6:$J$205,"&gt;"&amp;J93)+1)</f>
        <v/>
      </c>
      <c r="O93" s="20">
        <f>IF(OR(L93="معرّض للرسوب",L93="على الحافة"),COUNTIFS($J$6:$J$205,"&lt;"&amp;J93,$L$6:$L$205,"معرّض للرسوب")+COUNTIFS($J$6:$J$205,"&lt;"&amp;J93,$L$6:$L$205,"على الحافة")+COUNTIFS($J$6:J93,J93,$L$6:L93,"معرّض للرسوب")+COUNTIFS($J$6:J93,J93,$L$6:L93,"على الحافة"),"")</f>
        <v/>
      </c>
    </row>
    <row r="94">
      <c r="A94" s="19" t="n"/>
      <c r="B94" s="5" t="n"/>
      <c r="C94" s="14" t="n"/>
      <c r="D94" s="14" t="n"/>
      <c r="E94" s="14" t="n"/>
      <c r="F94" s="14" t="n"/>
      <c r="G94" s="20">
        <f>IF(B94&amp;""="","",COUNT(C94:F94))</f>
        <v/>
      </c>
      <c r="H94" s="21">
        <f>IF(B94&amp;""="","",ROUND(IF(AND(ISNUMBER(C94),N('الإعدادات'!$C$8)&gt;0),C94/'الإعدادات'!$C$8*N('الإعدادات'!$B$8),0)+IF(AND(ISNUMBER(D94),N('الإعدادات'!$C$9)&gt;0),D94/'الإعدادات'!$C$9*N('الإعدادات'!$B$9),0)+IF(AND(ISNUMBER(E94),N('الإعدادات'!$C$10)&gt;0),E94/'الإعدادات'!$C$10*N('الإعدادات'!$B$10),0)+IF(AND(ISNUMBER(F94),N('الإعدادات'!$C$11)&gt;0),F94/'الإعدادات'!$C$11*N('الإعدادات'!$B$11),0),2))</f>
        <v/>
      </c>
      <c r="I94" s="15">
        <f>IF(B94&amp;""="","",IF(AND(ISNUMBER(C94),N('الإعدادات'!$C$8)&gt;0),N('الإعدادات'!$B$8),0)+IF(AND(ISNUMBER(D94),N('الإعدادات'!$C$9)&gt;0),N('الإعدادات'!$B$9),0)+IF(AND(ISNUMBER(E94),N('الإعدادات'!$C$10)&gt;0),N('الإعدادات'!$B$10),0)+IF(AND(ISNUMBER(F94),N('الإعدادات'!$C$11)&gt;0),N('الإعدادات'!$B$11),0))</f>
        <v/>
      </c>
      <c r="J94" s="22">
        <f>IF(B94&amp;""="","",IF(N(I94)=0,"",H94/I94))</f>
        <v/>
      </c>
      <c r="K94" s="6">
        <f>IF(J94="","",INDEX('الإعدادات'!$B$19:$B$23,MATCH(J94,'الإعدادات'!$A$19:$A$23,1)))</f>
        <v/>
      </c>
      <c r="L94" s="6">
        <f>IF(J94="","",IF(J94&lt;'الإعدادات'!$B$14,"معرّض للرسوب",IF(J94&lt;'الإعدادات'!$B$14+'الإعدادات'!$B$15,"على الحافة","آمن")))</f>
        <v/>
      </c>
      <c r="M94" s="6">
        <f>IF(B94&amp;""="","",IF(OR(AND(ISNUMBER(C94),OR(C94&gt;N('الإعدادات'!$C$8),C94&lt;0)),AND(ISNUMBER(D94),OR(D94&gt;N('الإعدادات'!$C$9),D94&lt;0)),AND(ISNUMBER(E94),OR(E94&gt;N('الإعدادات'!$C$10),E94&lt;0)),AND(ISNUMBER(F94),OR(F94&gt;N('الإعدادات'!$C$11),F94&lt;0))),"درجة خارج الحد",IF(G94&lt;4,"درجات ناقصة","")))</f>
        <v/>
      </c>
      <c r="N94" s="20">
        <f>IF(J94="","",COUNTIFS($J$6:$J$205,"&gt;"&amp;J94)+1)</f>
        <v/>
      </c>
      <c r="O94" s="20">
        <f>IF(OR(L94="معرّض للرسوب",L94="على الحافة"),COUNTIFS($J$6:$J$205,"&lt;"&amp;J94,$L$6:$L$205,"معرّض للرسوب")+COUNTIFS($J$6:$J$205,"&lt;"&amp;J94,$L$6:$L$205,"على الحافة")+COUNTIFS($J$6:J94,J94,$L$6:L94,"معرّض للرسوب")+COUNTIFS($J$6:J94,J94,$L$6:L94,"على الحافة"),"")</f>
        <v/>
      </c>
    </row>
    <row r="95">
      <c r="A95" s="19" t="n"/>
      <c r="B95" s="5" t="n"/>
      <c r="C95" s="14" t="n"/>
      <c r="D95" s="14" t="n"/>
      <c r="E95" s="14" t="n"/>
      <c r="F95" s="14" t="n"/>
      <c r="G95" s="20">
        <f>IF(B95&amp;""="","",COUNT(C95:F95))</f>
        <v/>
      </c>
      <c r="H95" s="21">
        <f>IF(B95&amp;""="","",ROUND(IF(AND(ISNUMBER(C95),N('الإعدادات'!$C$8)&gt;0),C95/'الإعدادات'!$C$8*N('الإعدادات'!$B$8),0)+IF(AND(ISNUMBER(D95),N('الإعدادات'!$C$9)&gt;0),D95/'الإعدادات'!$C$9*N('الإعدادات'!$B$9),0)+IF(AND(ISNUMBER(E95),N('الإعدادات'!$C$10)&gt;0),E95/'الإعدادات'!$C$10*N('الإعدادات'!$B$10),0)+IF(AND(ISNUMBER(F95),N('الإعدادات'!$C$11)&gt;0),F95/'الإعدادات'!$C$11*N('الإعدادات'!$B$11),0),2))</f>
        <v/>
      </c>
      <c r="I95" s="15">
        <f>IF(B95&amp;""="","",IF(AND(ISNUMBER(C95),N('الإعدادات'!$C$8)&gt;0),N('الإعدادات'!$B$8),0)+IF(AND(ISNUMBER(D95),N('الإعدادات'!$C$9)&gt;0),N('الإعدادات'!$B$9),0)+IF(AND(ISNUMBER(E95),N('الإعدادات'!$C$10)&gt;0),N('الإعدادات'!$B$10),0)+IF(AND(ISNUMBER(F95),N('الإعدادات'!$C$11)&gt;0),N('الإعدادات'!$B$11),0))</f>
        <v/>
      </c>
      <c r="J95" s="22">
        <f>IF(B95&amp;""="","",IF(N(I95)=0,"",H95/I95))</f>
        <v/>
      </c>
      <c r="K95" s="6">
        <f>IF(J95="","",INDEX('الإعدادات'!$B$19:$B$23,MATCH(J95,'الإعدادات'!$A$19:$A$23,1)))</f>
        <v/>
      </c>
      <c r="L95" s="6">
        <f>IF(J95="","",IF(J95&lt;'الإعدادات'!$B$14,"معرّض للرسوب",IF(J95&lt;'الإعدادات'!$B$14+'الإعدادات'!$B$15,"على الحافة","آمن")))</f>
        <v/>
      </c>
      <c r="M95" s="6">
        <f>IF(B95&amp;""="","",IF(OR(AND(ISNUMBER(C95),OR(C95&gt;N('الإعدادات'!$C$8),C95&lt;0)),AND(ISNUMBER(D95),OR(D95&gt;N('الإعدادات'!$C$9),D95&lt;0)),AND(ISNUMBER(E95),OR(E95&gt;N('الإعدادات'!$C$10),E95&lt;0)),AND(ISNUMBER(F95),OR(F95&gt;N('الإعدادات'!$C$11),F95&lt;0))),"درجة خارج الحد",IF(G95&lt;4,"درجات ناقصة","")))</f>
        <v/>
      </c>
      <c r="N95" s="20">
        <f>IF(J95="","",COUNTIFS($J$6:$J$205,"&gt;"&amp;J95)+1)</f>
        <v/>
      </c>
      <c r="O95" s="20">
        <f>IF(OR(L95="معرّض للرسوب",L95="على الحافة"),COUNTIFS($J$6:$J$205,"&lt;"&amp;J95,$L$6:$L$205,"معرّض للرسوب")+COUNTIFS($J$6:$J$205,"&lt;"&amp;J95,$L$6:$L$205,"على الحافة")+COUNTIFS($J$6:J95,J95,$L$6:L95,"معرّض للرسوب")+COUNTIFS($J$6:J95,J95,$L$6:L95,"على الحافة"),"")</f>
        <v/>
      </c>
    </row>
    <row r="96">
      <c r="A96" s="19" t="n"/>
      <c r="B96" s="5" t="n"/>
      <c r="C96" s="14" t="n"/>
      <c r="D96" s="14" t="n"/>
      <c r="E96" s="14" t="n"/>
      <c r="F96" s="14" t="n"/>
      <c r="G96" s="20">
        <f>IF(B96&amp;""="","",COUNT(C96:F96))</f>
        <v/>
      </c>
      <c r="H96" s="21">
        <f>IF(B96&amp;""="","",ROUND(IF(AND(ISNUMBER(C96),N('الإعدادات'!$C$8)&gt;0),C96/'الإعدادات'!$C$8*N('الإعدادات'!$B$8),0)+IF(AND(ISNUMBER(D96),N('الإعدادات'!$C$9)&gt;0),D96/'الإعدادات'!$C$9*N('الإعدادات'!$B$9),0)+IF(AND(ISNUMBER(E96),N('الإعدادات'!$C$10)&gt;0),E96/'الإعدادات'!$C$10*N('الإعدادات'!$B$10),0)+IF(AND(ISNUMBER(F96),N('الإعدادات'!$C$11)&gt;0),F96/'الإعدادات'!$C$11*N('الإعدادات'!$B$11),0),2))</f>
        <v/>
      </c>
      <c r="I96" s="15">
        <f>IF(B96&amp;""="","",IF(AND(ISNUMBER(C96),N('الإعدادات'!$C$8)&gt;0),N('الإعدادات'!$B$8),0)+IF(AND(ISNUMBER(D96),N('الإعدادات'!$C$9)&gt;0),N('الإعدادات'!$B$9),0)+IF(AND(ISNUMBER(E96),N('الإعدادات'!$C$10)&gt;0),N('الإعدادات'!$B$10),0)+IF(AND(ISNUMBER(F96),N('الإعدادات'!$C$11)&gt;0),N('الإعدادات'!$B$11),0))</f>
        <v/>
      </c>
      <c r="J96" s="22">
        <f>IF(B96&amp;""="","",IF(N(I96)=0,"",H96/I96))</f>
        <v/>
      </c>
      <c r="K96" s="6">
        <f>IF(J96="","",INDEX('الإعدادات'!$B$19:$B$23,MATCH(J96,'الإعدادات'!$A$19:$A$23,1)))</f>
        <v/>
      </c>
      <c r="L96" s="6">
        <f>IF(J96="","",IF(J96&lt;'الإعدادات'!$B$14,"معرّض للرسوب",IF(J96&lt;'الإعدادات'!$B$14+'الإعدادات'!$B$15,"على الحافة","آمن")))</f>
        <v/>
      </c>
      <c r="M96" s="6">
        <f>IF(B96&amp;""="","",IF(OR(AND(ISNUMBER(C96),OR(C96&gt;N('الإعدادات'!$C$8),C96&lt;0)),AND(ISNUMBER(D96),OR(D96&gt;N('الإعدادات'!$C$9),D96&lt;0)),AND(ISNUMBER(E96),OR(E96&gt;N('الإعدادات'!$C$10),E96&lt;0)),AND(ISNUMBER(F96),OR(F96&gt;N('الإعدادات'!$C$11),F96&lt;0))),"درجة خارج الحد",IF(G96&lt;4,"درجات ناقصة","")))</f>
        <v/>
      </c>
      <c r="N96" s="20">
        <f>IF(J96="","",COUNTIFS($J$6:$J$205,"&gt;"&amp;J96)+1)</f>
        <v/>
      </c>
      <c r="O96" s="20">
        <f>IF(OR(L96="معرّض للرسوب",L96="على الحافة"),COUNTIFS($J$6:$J$205,"&lt;"&amp;J96,$L$6:$L$205,"معرّض للرسوب")+COUNTIFS($J$6:$J$205,"&lt;"&amp;J96,$L$6:$L$205,"على الحافة")+COUNTIFS($J$6:J96,J96,$L$6:L96,"معرّض للرسوب")+COUNTIFS($J$6:J96,J96,$L$6:L96,"على الحافة"),"")</f>
        <v/>
      </c>
    </row>
    <row r="97">
      <c r="A97" s="19" t="n"/>
      <c r="B97" s="5" t="n"/>
      <c r="C97" s="14" t="n"/>
      <c r="D97" s="14" t="n"/>
      <c r="E97" s="14" t="n"/>
      <c r="F97" s="14" t="n"/>
      <c r="G97" s="20">
        <f>IF(B97&amp;""="","",COUNT(C97:F97))</f>
        <v/>
      </c>
      <c r="H97" s="21">
        <f>IF(B97&amp;""="","",ROUND(IF(AND(ISNUMBER(C97),N('الإعدادات'!$C$8)&gt;0),C97/'الإعدادات'!$C$8*N('الإعدادات'!$B$8),0)+IF(AND(ISNUMBER(D97),N('الإعدادات'!$C$9)&gt;0),D97/'الإعدادات'!$C$9*N('الإعدادات'!$B$9),0)+IF(AND(ISNUMBER(E97),N('الإعدادات'!$C$10)&gt;0),E97/'الإعدادات'!$C$10*N('الإعدادات'!$B$10),0)+IF(AND(ISNUMBER(F97),N('الإعدادات'!$C$11)&gt;0),F97/'الإعدادات'!$C$11*N('الإعدادات'!$B$11),0),2))</f>
        <v/>
      </c>
      <c r="I97" s="15">
        <f>IF(B97&amp;""="","",IF(AND(ISNUMBER(C97),N('الإعدادات'!$C$8)&gt;0),N('الإعدادات'!$B$8),0)+IF(AND(ISNUMBER(D97),N('الإعدادات'!$C$9)&gt;0),N('الإعدادات'!$B$9),0)+IF(AND(ISNUMBER(E97),N('الإعدادات'!$C$10)&gt;0),N('الإعدادات'!$B$10),0)+IF(AND(ISNUMBER(F97),N('الإعدادات'!$C$11)&gt;0),N('الإعدادات'!$B$11),0))</f>
        <v/>
      </c>
      <c r="J97" s="22">
        <f>IF(B97&amp;""="","",IF(N(I97)=0,"",H97/I97))</f>
        <v/>
      </c>
      <c r="K97" s="6">
        <f>IF(J97="","",INDEX('الإعدادات'!$B$19:$B$23,MATCH(J97,'الإعدادات'!$A$19:$A$23,1)))</f>
        <v/>
      </c>
      <c r="L97" s="6">
        <f>IF(J97="","",IF(J97&lt;'الإعدادات'!$B$14,"معرّض للرسوب",IF(J97&lt;'الإعدادات'!$B$14+'الإعدادات'!$B$15,"على الحافة","آمن")))</f>
        <v/>
      </c>
      <c r="M97" s="6">
        <f>IF(B97&amp;""="","",IF(OR(AND(ISNUMBER(C97),OR(C97&gt;N('الإعدادات'!$C$8),C97&lt;0)),AND(ISNUMBER(D97),OR(D97&gt;N('الإعدادات'!$C$9),D97&lt;0)),AND(ISNUMBER(E97),OR(E97&gt;N('الإعدادات'!$C$10),E97&lt;0)),AND(ISNUMBER(F97),OR(F97&gt;N('الإعدادات'!$C$11),F97&lt;0))),"درجة خارج الحد",IF(G97&lt;4,"درجات ناقصة","")))</f>
        <v/>
      </c>
      <c r="N97" s="20">
        <f>IF(J97="","",COUNTIFS($J$6:$J$205,"&gt;"&amp;J97)+1)</f>
        <v/>
      </c>
      <c r="O97" s="20">
        <f>IF(OR(L97="معرّض للرسوب",L97="على الحافة"),COUNTIFS($J$6:$J$205,"&lt;"&amp;J97,$L$6:$L$205,"معرّض للرسوب")+COUNTIFS($J$6:$J$205,"&lt;"&amp;J97,$L$6:$L$205,"على الحافة")+COUNTIFS($J$6:J97,J97,$L$6:L97,"معرّض للرسوب")+COUNTIFS($J$6:J97,J97,$L$6:L97,"على الحافة"),"")</f>
        <v/>
      </c>
    </row>
    <row r="98">
      <c r="A98" s="19" t="n"/>
      <c r="B98" s="5" t="n"/>
      <c r="C98" s="14" t="n"/>
      <c r="D98" s="14" t="n"/>
      <c r="E98" s="14" t="n"/>
      <c r="F98" s="14" t="n"/>
      <c r="G98" s="20">
        <f>IF(B98&amp;""="","",COUNT(C98:F98))</f>
        <v/>
      </c>
      <c r="H98" s="21">
        <f>IF(B98&amp;""="","",ROUND(IF(AND(ISNUMBER(C98),N('الإعدادات'!$C$8)&gt;0),C98/'الإعدادات'!$C$8*N('الإعدادات'!$B$8),0)+IF(AND(ISNUMBER(D98),N('الإعدادات'!$C$9)&gt;0),D98/'الإعدادات'!$C$9*N('الإعدادات'!$B$9),0)+IF(AND(ISNUMBER(E98),N('الإعدادات'!$C$10)&gt;0),E98/'الإعدادات'!$C$10*N('الإعدادات'!$B$10),0)+IF(AND(ISNUMBER(F98),N('الإعدادات'!$C$11)&gt;0),F98/'الإعدادات'!$C$11*N('الإعدادات'!$B$11),0),2))</f>
        <v/>
      </c>
      <c r="I98" s="15">
        <f>IF(B98&amp;""="","",IF(AND(ISNUMBER(C98),N('الإعدادات'!$C$8)&gt;0),N('الإعدادات'!$B$8),0)+IF(AND(ISNUMBER(D98),N('الإعدادات'!$C$9)&gt;0),N('الإعدادات'!$B$9),0)+IF(AND(ISNUMBER(E98),N('الإعدادات'!$C$10)&gt;0),N('الإعدادات'!$B$10),0)+IF(AND(ISNUMBER(F98),N('الإعدادات'!$C$11)&gt;0),N('الإعدادات'!$B$11),0))</f>
        <v/>
      </c>
      <c r="J98" s="22">
        <f>IF(B98&amp;""="","",IF(N(I98)=0,"",H98/I98))</f>
        <v/>
      </c>
      <c r="K98" s="6">
        <f>IF(J98="","",INDEX('الإعدادات'!$B$19:$B$23,MATCH(J98,'الإعدادات'!$A$19:$A$23,1)))</f>
        <v/>
      </c>
      <c r="L98" s="6">
        <f>IF(J98="","",IF(J98&lt;'الإعدادات'!$B$14,"معرّض للرسوب",IF(J98&lt;'الإعدادات'!$B$14+'الإعدادات'!$B$15,"على الحافة","آمن")))</f>
        <v/>
      </c>
      <c r="M98" s="6">
        <f>IF(B98&amp;""="","",IF(OR(AND(ISNUMBER(C98),OR(C98&gt;N('الإعدادات'!$C$8),C98&lt;0)),AND(ISNUMBER(D98),OR(D98&gt;N('الإعدادات'!$C$9),D98&lt;0)),AND(ISNUMBER(E98),OR(E98&gt;N('الإعدادات'!$C$10),E98&lt;0)),AND(ISNUMBER(F98),OR(F98&gt;N('الإعدادات'!$C$11),F98&lt;0))),"درجة خارج الحد",IF(G98&lt;4,"درجات ناقصة","")))</f>
        <v/>
      </c>
      <c r="N98" s="20">
        <f>IF(J98="","",COUNTIFS($J$6:$J$205,"&gt;"&amp;J98)+1)</f>
        <v/>
      </c>
      <c r="O98" s="20">
        <f>IF(OR(L98="معرّض للرسوب",L98="على الحافة"),COUNTIFS($J$6:$J$205,"&lt;"&amp;J98,$L$6:$L$205,"معرّض للرسوب")+COUNTIFS($J$6:$J$205,"&lt;"&amp;J98,$L$6:$L$205,"على الحافة")+COUNTIFS($J$6:J98,J98,$L$6:L98,"معرّض للرسوب")+COUNTIFS($J$6:J98,J98,$L$6:L98,"على الحافة"),"")</f>
        <v/>
      </c>
    </row>
    <row r="99">
      <c r="A99" s="19" t="n"/>
      <c r="B99" s="5" t="n"/>
      <c r="C99" s="14" t="n"/>
      <c r="D99" s="14" t="n"/>
      <c r="E99" s="14" t="n"/>
      <c r="F99" s="14" t="n"/>
      <c r="G99" s="20">
        <f>IF(B99&amp;""="","",COUNT(C99:F99))</f>
        <v/>
      </c>
      <c r="H99" s="21">
        <f>IF(B99&amp;""="","",ROUND(IF(AND(ISNUMBER(C99),N('الإعدادات'!$C$8)&gt;0),C99/'الإعدادات'!$C$8*N('الإعدادات'!$B$8),0)+IF(AND(ISNUMBER(D99),N('الإعدادات'!$C$9)&gt;0),D99/'الإعدادات'!$C$9*N('الإعدادات'!$B$9),0)+IF(AND(ISNUMBER(E99),N('الإعدادات'!$C$10)&gt;0),E99/'الإعدادات'!$C$10*N('الإعدادات'!$B$10),0)+IF(AND(ISNUMBER(F99),N('الإعدادات'!$C$11)&gt;0),F99/'الإعدادات'!$C$11*N('الإعدادات'!$B$11),0),2))</f>
        <v/>
      </c>
      <c r="I99" s="15">
        <f>IF(B99&amp;""="","",IF(AND(ISNUMBER(C99),N('الإعدادات'!$C$8)&gt;0),N('الإعدادات'!$B$8),0)+IF(AND(ISNUMBER(D99),N('الإعدادات'!$C$9)&gt;0),N('الإعدادات'!$B$9),0)+IF(AND(ISNUMBER(E99),N('الإعدادات'!$C$10)&gt;0),N('الإعدادات'!$B$10),0)+IF(AND(ISNUMBER(F99),N('الإعدادات'!$C$11)&gt;0),N('الإعدادات'!$B$11),0))</f>
        <v/>
      </c>
      <c r="J99" s="22">
        <f>IF(B99&amp;""="","",IF(N(I99)=0,"",H99/I99))</f>
        <v/>
      </c>
      <c r="K99" s="6">
        <f>IF(J99="","",INDEX('الإعدادات'!$B$19:$B$23,MATCH(J99,'الإعدادات'!$A$19:$A$23,1)))</f>
        <v/>
      </c>
      <c r="L99" s="6">
        <f>IF(J99="","",IF(J99&lt;'الإعدادات'!$B$14,"معرّض للرسوب",IF(J99&lt;'الإعدادات'!$B$14+'الإعدادات'!$B$15,"على الحافة","آمن")))</f>
        <v/>
      </c>
      <c r="M99" s="6">
        <f>IF(B99&amp;""="","",IF(OR(AND(ISNUMBER(C99),OR(C99&gt;N('الإعدادات'!$C$8),C99&lt;0)),AND(ISNUMBER(D99),OR(D99&gt;N('الإعدادات'!$C$9),D99&lt;0)),AND(ISNUMBER(E99),OR(E99&gt;N('الإعدادات'!$C$10),E99&lt;0)),AND(ISNUMBER(F99),OR(F99&gt;N('الإعدادات'!$C$11),F99&lt;0))),"درجة خارج الحد",IF(G99&lt;4,"درجات ناقصة","")))</f>
        <v/>
      </c>
      <c r="N99" s="20">
        <f>IF(J99="","",COUNTIFS($J$6:$J$205,"&gt;"&amp;J99)+1)</f>
        <v/>
      </c>
      <c r="O99" s="20">
        <f>IF(OR(L99="معرّض للرسوب",L99="على الحافة"),COUNTIFS($J$6:$J$205,"&lt;"&amp;J99,$L$6:$L$205,"معرّض للرسوب")+COUNTIFS($J$6:$J$205,"&lt;"&amp;J99,$L$6:$L$205,"على الحافة")+COUNTIFS($J$6:J99,J99,$L$6:L99,"معرّض للرسوب")+COUNTIFS($J$6:J99,J99,$L$6:L99,"على الحافة"),"")</f>
        <v/>
      </c>
    </row>
    <row r="100">
      <c r="A100" s="19" t="n"/>
      <c r="B100" s="5" t="n"/>
      <c r="C100" s="14" t="n"/>
      <c r="D100" s="14" t="n"/>
      <c r="E100" s="14" t="n"/>
      <c r="F100" s="14" t="n"/>
      <c r="G100" s="20">
        <f>IF(B100&amp;""="","",COUNT(C100:F100))</f>
        <v/>
      </c>
      <c r="H100" s="21">
        <f>IF(B100&amp;""="","",ROUND(IF(AND(ISNUMBER(C100),N('الإعدادات'!$C$8)&gt;0),C100/'الإعدادات'!$C$8*N('الإعدادات'!$B$8),0)+IF(AND(ISNUMBER(D100),N('الإعدادات'!$C$9)&gt;0),D100/'الإعدادات'!$C$9*N('الإعدادات'!$B$9),0)+IF(AND(ISNUMBER(E100),N('الإعدادات'!$C$10)&gt;0),E100/'الإعدادات'!$C$10*N('الإعدادات'!$B$10),0)+IF(AND(ISNUMBER(F100),N('الإعدادات'!$C$11)&gt;0),F100/'الإعدادات'!$C$11*N('الإعدادات'!$B$11),0),2))</f>
        <v/>
      </c>
      <c r="I100" s="15">
        <f>IF(B100&amp;""="","",IF(AND(ISNUMBER(C100),N('الإعدادات'!$C$8)&gt;0),N('الإعدادات'!$B$8),0)+IF(AND(ISNUMBER(D100),N('الإعدادات'!$C$9)&gt;0),N('الإعدادات'!$B$9),0)+IF(AND(ISNUMBER(E100),N('الإعدادات'!$C$10)&gt;0),N('الإعدادات'!$B$10),0)+IF(AND(ISNUMBER(F100),N('الإعدادات'!$C$11)&gt;0),N('الإعدادات'!$B$11),0))</f>
        <v/>
      </c>
      <c r="J100" s="22">
        <f>IF(B100&amp;""="","",IF(N(I100)=0,"",H100/I100))</f>
        <v/>
      </c>
      <c r="K100" s="6">
        <f>IF(J100="","",INDEX('الإعدادات'!$B$19:$B$23,MATCH(J100,'الإعدادات'!$A$19:$A$23,1)))</f>
        <v/>
      </c>
      <c r="L100" s="6">
        <f>IF(J100="","",IF(J100&lt;'الإعدادات'!$B$14,"معرّض للرسوب",IF(J100&lt;'الإعدادات'!$B$14+'الإعدادات'!$B$15,"على الحافة","آمن")))</f>
        <v/>
      </c>
      <c r="M100" s="6">
        <f>IF(B100&amp;""="","",IF(OR(AND(ISNUMBER(C100),OR(C100&gt;N('الإعدادات'!$C$8),C100&lt;0)),AND(ISNUMBER(D100),OR(D100&gt;N('الإعدادات'!$C$9),D100&lt;0)),AND(ISNUMBER(E100),OR(E100&gt;N('الإعدادات'!$C$10),E100&lt;0)),AND(ISNUMBER(F100),OR(F100&gt;N('الإعدادات'!$C$11),F100&lt;0))),"درجة خارج الحد",IF(G100&lt;4,"درجات ناقصة","")))</f>
        <v/>
      </c>
      <c r="N100" s="20">
        <f>IF(J100="","",COUNTIFS($J$6:$J$205,"&gt;"&amp;J100)+1)</f>
        <v/>
      </c>
      <c r="O100" s="20">
        <f>IF(OR(L100="معرّض للرسوب",L100="على الحافة"),COUNTIFS($J$6:$J$205,"&lt;"&amp;J100,$L$6:$L$205,"معرّض للرسوب")+COUNTIFS($J$6:$J$205,"&lt;"&amp;J100,$L$6:$L$205,"على الحافة")+COUNTIFS($J$6:J100,J100,$L$6:L100,"معرّض للرسوب")+COUNTIFS($J$6:J100,J100,$L$6:L100,"على الحافة"),"")</f>
        <v/>
      </c>
    </row>
    <row r="101">
      <c r="A101" s="19" t="n"/>
      <c r="B101" s="5" t="n"/>
      <c r="C101" s="14" t="n"/>
      <c r="D101" s="14" t="n"/>
      <c r="E101" s="14" t="n"/>
      <c r="F101" s="14" t="n"/>
      <c r="G101" s="20">
        <f>IF(B101&amp;""="","",COUNT(C101:F101))</f>
        <v/>
      </c>
      <c r="H101" s="21">
        <f>IF(B101&amp;""="","",ROUND(IF(AND(ISNUMBER(C101),N('الإعدادات'!$C$8)&gt;0),C101/'الإعدادات'!$C$8*N('الإعدادات'!$B$8),0)+IF(AND(ISNUMBER(D101),N('الإعدادات'!$C$9)&gt;0),D101/'الإعدادات'!$C$9*N('الإعدادات'!$B$9),0)+IF(AND(ISNUMBER(E101),N('الإعدادات'!$C$10)&gt;0),E101/'الإعدادات'!$C$10*N('الإعدادات'!$B$10),0)+IF(AND(ISNUMBER(F101),N('الإعدادات'!$C$11)&gt;0),F101/'الإعدادات'!$C$11*N('الإعدادات'!$B$11),0),2))</f>
        <v/>
      </c>
      <c r="I101" s="15">
        <f>IF(B101&amp;""="","",IF(AND(ISNUMBER(C101),N('الإعدادات'!$C$8)&gt;0),N('الإعدادات'!$B$8),0)+IF(AND(ISNUMBER(D101),N('الإعدادات'!$C$9)&gt;0),N('الإعدادات'!$B$9),0)+IF(AND(ISNUMBER(E101),N('الإعدادات'!$C$10)&gt;0),N('الإعدادات'!$B$10),0)+IF(AND(ISNUMBER(F101),N('الإعدادات'!$C$11)&gt;0),N('الإعدادات'!$B$11),0))</f>
        <v/>
      </c>
      <c r="J101" s="22">
        <f>IF(B101&amp;""="","",IF(N(I101)=0,"",H101/I101))</f>
        <v/>
      </c>
      <c r="K101" s="6">
        <f>IF(J101="","",INDEX('الإعدادات'!$B$19:$B$23,MATCH(J101,'الإعدادات'!$A$19:$A$23,1)))</f>
        <v/>
      </c>
      <c r="L101" s="6">
        <f>IF(J101="","",IF(J101&lt;'الإعدادات'!$B$14,"معرّض للرسوب",IF(J101&lt;'الإعدادات'!$B$14+'الإعدادات'!$B$15,"على الحافة","آمن")))</f>
        <v/>
      </c>
      <c r="M101" s="6">
        <f>IF(B101&amp;""="","",IF(OR(AND(ISNUMBER(C101),OR(C101&gt;N('الإعدادات'!$C$8),C101&lt;0)),AND(ISNUMBER(D101),OR(D101&gt;N('الإعدادات'!$C$9),D101&lt;0)),AND(ISNUMBER(E101),OR(E101&gt;N('الإعدادات'!$C$10),E101&lt;0)),AND(ISNUMBER(F101),OR(F101&gt;N('الإعدادات'!$C$11),F101&lt;0))),"درجة خارج الحد",IF(G101&lt;4,"درجات ناقصة","")))</f>
        <v/>
      </c>
      <c r="N101" s="20">
        <f>IF(J101="","",COUNTIFS($J$6:$J$205,"&gt;"&amp;J101)+1)</f>
        <v/>
      </c>
      <c r="O101" s="20">
        <f>IF(OR(L101="معرّض للرسوب",L101="على الحافة"),COUNTIFS($J$6:$J$205,"&lt;"&amp;J101,$L$6:$L$205,"معرّض للرسوب")+COUNTIFS($J$6:$J$205,"&lt;"&amp;J101,$L$6:$L$205,"على الحافة")+COUNTIFS($J$6:J101,J101,$L$6:L101,"معرّض للرسوب")+COUNTIFS($J$6:J101,J101,$L$6:L101,"على الحافة"),"")</f>
        <v/>
      </c>
    </row>
    <row r="102">
      <c r="A102" s="19" t="n"/>
      <c r="B102" s="5" t="n"/>
      <c r="C102" s="14" t="n"/>
      <c r="D102" s="14" t="n"/>
      <c r="E102" s="14" t="n"/>
      <c r="F102" s="14" t="n"/>
      <c r="G102" s="20">
        <f>IF(B102&amp;""="","",COUNT(C102:F102))</f>
        <v/>
      </c>
      <c r="H102" s="21">
        <f>IF(B102&amp;""="","",ROUND(IF(AND(ISNUMBER(C102),N('الإعدادات'!$C$8)&gt;0),C102/'الإعدادات'!$C$8*N('الإعدادات'!$B$8),0)+IF(AND(ISNUMBER(D102),N('الإعدادات'!$C$9)&gt;0),D102/'الإعدادات'!$C$9*N('الإعدادات'!$B$9),0)+IF(AND(ISNUMBER(E102),N('الإعدادات'!$C$10)&gt;0),E102/'الإعدادات'!$C$10*N('الإعدادات'!$B$10),0)+IF(AND(ISNUMBER(F102),N('الإعدادات'!$C$11)&gt;0),F102/'الإعدادات'!$C$11*N('الإعدادات'!$B$11),0),2))</f>
        <v/>
      </c>
      <c r="I102" s="15">
        <f>IF(B102&amp;""="","",IF(AND(ISNUMBER(C102),N('الإعدادات'!$C$8)&gt;0),N('الإعدادات'!$B$8),0)+IF(AND(ISNUMBER(D102),N('الإعدادات'!$C$9)&gt;0),N('الإعدادات'!$B$9),0)+IF(AND(ISNUMBER(E102),N('الإعدادات'!$C$10)&gt;0),N('الإعدادات'!$B$10),0)+IF(AND(ISNUMBER(F102),N('الإعدادات'!$C$11)&gt;0),N('الإعدادات'!$B$11),0))</f>
        <v/>
      </c>
      <c r="J102" s="22">
        <f>IF(B102&amp;""="","",IF(N(I102)=0,"",H102/I102))</f>
        <v/>
      </c>
      <c r="K102" s="6">
        <f>IF(J102="","",INDEX('الإعدادات'!$B$19:$B$23,MATCH(J102,'الإعدادات'!$A$19:$A$23,1)))</f>
        <v/>
      </c>
      <c r="L102" s="6">
        <f>IF(J102="","",IF(J102&lt;'الإعدادات'!$B$14,"معرّض للرسوب",IF(J102&lt;'الإعدادات'!$B$14+'الإعدادات'!$B$15,"على الحافة","آمن")))</f>
        <v/>
      </c>
      <c r="M102" s="6">
        <f>IF(B102&amp;""="","",IF(OR(AND(ISNUMBER(C102),OR(C102&gt;N('الإعدادات'!$C$8),C102&lt;0)),AND(ISNUMBER(D102),OR(D102&gt;N('الإعدادات'!$C$9),D102&lt;0)),AND(ISNUMBER(E102),OR(E102&gt;N('الإعدادات'!$C$10),E102&lt;0)),AND(ISNUMBER(F102),OR(F102&gt;N('الإعدادات'!$C$11),F102&lt;0))),"درجة خارج الحد",IF(G102&lt;4,"درجات ناقصة","")))</f>
        <v/>
      </c>
      <c r="N102" s="20">
        <f>IF(J102="","",COUNTIFS($J$6:$J$205,"&gt;"&amp;J102)+1)</f>
        <v/>
      </c>
      <c r="O102" s="20">
        <f>IF(OR(L102="معرّض للرسوب",L102="على الحافة"),COUNTIFS($J$6:$J$205,"&lt;"&amp;J102,$L$6:$L$205,"معرّض للرسوب")+COUNTIFS($J$6:$J$205,"&lt;"&amp;J102,$L$6:$L$205,"على الحافة")+COUNTIFS($J$6:J102,J102,$L$6:L102,"معرّض للرسوب")+COUNTIFS($J$6:J102,J102,$L$6:L102,"على الحافة"),"")</f>
        <v/>
      </c>
    </row>
    <row r="103">
      <c r="A103" s="19" t="n"/>
      <c r="B103" s="5" t="n"/>
      <c r="C103" s="14" t="n"/>
      <c r="D103" s="14" t="n"/>
      <c r="E103" s="14" t="n"/>
      <c r="F103" s="14" t="n"/>
      <c r="G103" s="20">
        <f>IF(B103&amp;""="","",COUNT(C103:F103))</f>
        <v/>
      </c>
      <c r="H103" s="21">
        <f>IF(B103&amp;""="","",ROUND(IF(AND(ISNUMBER(C103),N('الإعدادات'!$C$8)&gt;0),C103/'الإعدادات'!$C$8*N('الإعدادات'!$B$8),0)+IF(AND(ISNUMBER(D103),N('الإعدادات'!$C$9)&gt;0),D103/'الإعدادات'!$C$9*N('الإعدادات'!$B$9),0)+IF(AND(ISNUMBER(E103),N('الإعدادات'!$C$10)&gt;0),E103/'الإعدادات'!$C$10*N('الإعدادات'!$B$10),0)+IF(AND(ISNUMBER(F103),N('الإعدادات'!$C$11)&gt;0),F103/'الإعدادات'!$C$11*N('الإعدادات'!$B$11),0),2))</f>
        <v/>
      </c>
      <c r="I103" s="15">
        <f>IF(B103&amp;""="","",IF(AND(ISNUMBER(C103),N('الإعدادات'!$C$8)&gt;0),N('الإعدادات'!$B$8),0)+IF(AND(ISNUMBER(D103),N('الإعدادات'!$C$9)&gt;0),N('الإعدادات'!$B$9),0)+IF(AND(ISNUMBER(E103),N('الإعدادات'!$C$10)&gt;0),N('الإعدادات'!$B$10),0)+IF(AND(ISNUMBER(F103),N('الإعدادات'!$C$11)&gt;0),N('الإعدادات'!$B$11),0))</f>
        <v/>
      </c>
      <c r="J103" s="22">
        <f>IF(B103&amp;""="","",IF(N(I103)=0,"",H103/I103))</f>
        <v/>
      </c>
      <c r="K103" s="6">
        <f>IF(J103="","",INDEX('الإعدادات'!$B$19:$B$23,MATCH(J103,'الإعدادات'!$A$19:$A$23,1)))</f>
        <v/>
      </c>
      <c r="L103" s="6">
        <f>IF(J103="","",IF(J103&lt;'الإعدادات'!$B$14,"معرّض للرسوب",IF(J103&lt;'الإعدادات'!$B$14+'الإعدادات'!$B$15,"على الحافة","آمن")))</f>
        <v/>
      </c>
      <c r="M103" s="6">
        <f>IF(B103&amp;""="","",IF(OR(AND(ISNUMBER(C103),OR(C103&gt;N('الإعدادات'!$C$8),C103&lt;0)),AND(ISNUMBER(D103),OR(D103&gt;N('الإعدادات'!$C$9),D103&lt;0)),AND(ISNUMBER(E103),OR(E103&gt;N('الإعدادات'!$C$10),E103&lt;0)),AND(ISNUMBER(F103),OR(F103&gt;N('الإعدادات'!$C$11),F103&lt;0))),"درجة خارج الحد",IF(G103&lt;4,"درجات ناقصة","")))</f>
        <v/>
      </c>
      <c r="N103" s="20">
        <f>IF(J103="","",COUNTIFS($J$6:$J$205,"&gt;"&amp;J103)+1)</f>
        <v/>
      </c>
      <c r="O103" s="20">
        <f>IF(OR(L103="معرّض للرسوب",L103="على الحافة"),COUNTIFS($J$6:$J$205,"&lt;"&amp;J103,$L$6:$L$205,"معرّض للرسوب")+COUNTIFS($J$6:$J$205,"&lt;"&amp;J103,$L$6:$L$205,"على الحافة")+COUNTIFS($J$6:J103,J103,$L$6:L103,"معرّض للرسوب")+COUNTIFS($J$6:J103,J103,$L$6:L103,"على الحافة"),"")</f>
        <v/>
      </c>
    </row>
    <row r="104">
      <c r="A104" s="19" t="n"/>
      <c r="B104" s="5" t="n"/>
      <c r="C104" s="14" t="n"/>
      <c r="D104" s="14" t="n"/>
      <c r="E104" s="14" t="n"/>
      <c r="F104" s="14" t="n"/>
      <c r="G104" s="20">
        <f>IF(B104&amp;""="","",COUNT(C104:F104))</f>
        <v/>
      </c>
      <c r="H104" s="21">
        <f>IF(B104&amp;""="","",ROUND(IF(AND(ISNUMBER(C104),N('الإعدادات'!$C$8)&gt;0),C104/'الإعدادات'!$C$8*N('الإعدادات'!$B$8),0)+IF(AND(ISNUMBER(D104),N('الإعدادات'!$C$9)&gt;0),D104/'الإعدادات'!$C$9*N('الإعدادات'!$B$9),0)+IF(AND(ISNUMBER(E104),N('الإعدادات'!$C$10)&gt;0),E104/'الإعدادات'!$C$10*N('الإعدادات'!$B$10),0)+IF(AND(ISNUMBER(F104),N('الإعدادات'!$C$11)&gt;0),F104/'الإعدادات'!$C$11*N('الإعدادات'!$B$11),0),2))</f>
        <v/>
      </c>
      <c r="I104" s="15">
        <f>IF(B104&amp;""="","",IF(AND(ISNUMBER(C104),N('الإعدادات'!$C$8)&gt;0),N('الإعدادات'!$B$8),0)+IF(AND(ISNUMBER(D104),N('الإعدادات'!$C$9)&gt;0),N('الإعدادات'!$B$9),0)+IF(AND(ISNUMBER(E104),N('الإعدادات'!$C$10)&gt;0),N('الإعدادات'!$B$10),0)+IF(AND(ISNUMBER(F104),N('الإعدادات'!$C$11)&gt;0),N('الإعدادات'!$B$11),0))</f>
        <v/>
      </c>
      <c r="J104" s="22">
        <f>IF(B104&amp;""="","",IF(N(I104)=0,"",H104/I104))</f>
        <v/>
      </c>
      <c r="K104" s="6">
        <f>IF(J104="","",INDEX('الإعدادات'!$B$19:$B$23,MATCH(J104,'الإعدادات'!$A$19:$A$23,1)))</f>
        <v/>
      </c>
      <c r="L104" s="6">
        <f>IF(J104="","",IF(J104&lt;'الإعدادات'!$B$14,"معرّض للرسوب",IF(J104&lt;'الإعدادات'!$B$14+'الإعدادات'!$B$15,"على الحافة","آمن")))</f>
        <v/>
      </c>
      <c r="M104" s="6">
        <f>IF(B104&amp;""="","",IF(OR(AND(ISNUMBER(C104),OR(C104&gt;N('الإعدادات'!$C$8),C104&lt;0)),AND(ISNUMBER(D104),OR(D104&gt;N('الإعدادات'!$C$9),D104&lt;0)),AND(ISNUMBER(E104),OR(E104&gt;N('الإعدادات'!$C$10),E104&lt;0)),AND(ISNUMBER(F104),OR(F104&gt;N('الإعدادات'!$C$11),F104&lt;0))),"درجة خارج الحد",IF(G104&lt;4,"درجات ناقصة","")))</f>
        <v/>
      </c>
      <c r="N104" s="20">
        <f>IF(J104="","",COUNTIFS($J$6:$J$205,"&gt;"&amp;J104)+1)</f>
        <v/>
      </c>
      <c r="O104" s="20">
        <f>IF(OR(L104="معرّض للرسوب",L104="على الحافة"),COUNTIFS($J$6:$J$205,"&lt;"&amp;J104,$L$6:$L$205,"معرّض للرسوب")+COUNTIFS($J$6:$J$205,"&lt;"&amp;J104,$L$6:$L$205,"على الحافة")+COUNTIFS($J$6:J104,J104,$L$6:L104,"معرّض للرسوب")+COUNTIFS($J$6:J104,J104,$L$6:L104,"على الحافة"),"")</f>
        <v/>
      </c>
    </row>
    <row r="105">
      <c r="A105" s="19" t="n"/>
      <c r="B105" s="5" t="n"/>
      <c r="C105" s="14" t="n"/>
      <c r="D105" s="14" t="n"/>
      <c r="E105" s="14" t="n"/>
      <c r="F105" s="14" t="n"/>
      <c r="G105" s="20">
        <f>IF(B105&amp;""="","",COUNT(C105:F105))</f>
        <v/>
      </c>
      <c r="H105" s="21">
        <f>IF(B105&amp;""="","",ROUND(IF(AND(ISNUMBER(C105),N('الإعدادات'!$C$8)&gt;0),C105/'الإعدادات'!$C$8*N('الإعدادات'!$B$8),0)+IF(AND(ISNUMBER(D105),N('الإعدادات'!$C$9)&gt;0),D105/'الإعدادات'!$C$9*N('الإعدادات'!$B$9),0)+IF(AND(ISNUMBER(E105),N('الإعدادات'!$C$10)&gt;0),E105/'الإعدادات'!$C$10*N('الإعدادات'!$B$10),0)+IF(AND(ISNUMBER(F105),N('الإعدادات'!$C$11)&gt;0),F105/'الإعدادات'!$C$11*N('الإعدادات'!$B$11),0),2))</f>
        <v/>
      </c>
      <c r="I105" s="15">
        <f>IF(B105&amp;""="","",IF(AND(ISNUMBER(C105),N('الإعدادات'!$C$8)&gt;0),N('الإعدادات'!$B$8),0)+IF(AND(ISNUMBER(D105),N('الإعدادات'!$C$9)&gt;0),N('الإعدادات'!$B$9),0)+IF(AND(ISNUMBER(E105),N('الإعدادات'!$C$10)&gt;0),N('الإعدادات'!$B$10),0)+IF(AND(ISNUMBER(F105),N('الإعدادات'!$C$11)&gt;0),N('الإعدادات'!$B$11),0))</f>
        <v/>
      </c>
      <c r="J105" s="22">
        <f>IF(B105&amp;""="","",IF(N(I105)=0,"",H105/I105))</f>
        <v/>
      </c>
      <c r="K105" s="6">
        <f>IF(J105="","",INDEX('الإعدادات'!$B$19:$B$23,MATCH(J105,'الإعدادات'!$A$19:$A$23,1)))</f>
        <v/>
      </c>
      <c r="L105" s="6">
        <f>IF(J105="","",IF(J105&lt;'الإعدادات'!$B$14,"معرّض للرسوب",IF(J105&lt;'الإعدادات'!$B$14+'الإعدادات'!$B$15,"على الحافة","آمن")))</f>
        <v/>
      </c>
      <c r="M105" s="6">
        <f>IF(B105&amp;""="","",IF(OR(AND(ISNUMBER(C105),OR(C105&gt;N('الإعدادات'!$C$8),C105&lt;0)),AND(ISNUMBER(D105),OR(D105&gt;N('الإعدادات'!$C$9),D105&lt;0)),AND(ISNUMBER(E105),OR(E105&gt;N('الإعدادات'!$C$10),E105&lt;0)),AND(ISNUMBER(F105),OR(F105&gt;N('الإعدادات'!$C$11),F105&lt;0))),"درجة خارج الحد",IF(G105&lt;4,"درجات ناقصة","")))</f>
        <v/>
      </c>
      <c r="N105" s="20">
        <f>IF(J105="","",COUNTIFS($J$6:$J$205,"&gt;"&amp;J105)+1)</f>
        <v/>
      </c>
      <c r="O105" s="20">
        <f>IF(OR(L105="معرّض للرسوب",L105="على الحافة"),COUNTIFS($J$6:$J$205,"&lt;"&amp;J105,$L$6:$L$205,"معرّض للرسوب")+COUNTIFS($J$6:$J$205,"&lt;"&amp;J105,$L$6:$L$205,"على الحافة")+COUNTIFS($J$6:J105,J105,$L$6:L105,"معرّض للرسوب")+COUNTIFS($J$6:J105,J105,$L$6:L105,"على الحافة"),"")</f>
        <v/>
      </c>
    </row>
    <row r="106">
      <c r="A106" s="19" t="n"/>
      <c r="B106" s="5" t="n"/>
      <c r="C106" s="14" t="n"/>
      <c r="D106" s="14" t="n"/>
      <c r="E106" s="14" t="n"/>
      <c r="F106" s="14" t="n"/>
      <c r="G106" s="20">
        <f>IF(B106&amp;""="","",COUNT(C106:F106))</f>
        <v/>
      </c>
      <c r="H106" s="21">
        <f>IF(B106&amp;""="","",ROUND(IF(AND(ISNUMBER(C106),N('الإعدادات'!$C$8)&gt;0),C106/'الإعدادات'!$C$8*N('الإعدادات'!$B$8),0)+IF(AND(ISNUMBER(D106),N('الإعدادات'!$C$9)&gt;0),D106/'الإعدادات'!$C$9*N('الإعدادات'!$B$9),0)+IF(AND(ISNUMBER(E106),N('الإعدادات'!$C$10)&gt;0),E106/'الإعدادات'!$C$10*N('الإعدادات'!$B$10),0)+IF(AND(ISNUMBER(F106),N('الإعدادات'!$C$11)&gt;0),F106/'الإعدادات'!$C$11*N('الإعدادات'!$B$11),0),2))</f>
        <v/>
      </c>
      <c r="I106" s="15">
        <f>IF(B106&amp;""="","",IF(AND(ISNUMBER(C106),N('الإعدادات'!$C$8)&gt;0),N('الإعدادات'!$B$8),0)+IF(AND(ISNUMBER(D106),N('الإعدادات'!$C$9)&gt;0),N('الإعدادات'!$B$9),0)+IF(AND(ISNUMBER(E106),N('الإعدادات'!$C$10)&gt;0),N('الإعدادات'!$B$10),0)+IF(AND(ISNUMBER(F106),N('الإعدادات'!$C$11)&gt;0),N('الإعدادات'!$B$11),0))</f>
        <v/>
      </c>
      <c r="J106" s="22">
        <f>IF(B106&amp;""="","",IF(N(I106)=0,"",H106/I106))</f>
        <v/>
      </c>
      <c r="K106" s="6">
        <f>IF(J106="","",INDEX('الإعدادات'!$B$19:$B$23,MATCH(J106,'الإعدادات'!$A$19:$A$23,1)))</f>
        <v/>
      </c>
      <c r="L106" s="6">
        <f>IF(J106="","",IF(J106&lt;'الإعدادات'!$B$14,"معرّض للرسوب",IF(J106&lt;'الإعدادات'!$B$14+'الإعدادات'!$B$15,"على الحافة","آمن")))</f>
        <v/>
      </c>
      <c r="M106" s="6">
        <f>IF(B106&amp;""="","",IF(OR(AND(ISNUMBER(C106),OR(C106&gt;N('الإعدادات'!$C$8),C106&lt;0)),AND(ISNUMBER(D106),OR(D106&gt;N('الإعدادات'!$C$9),D106&lt;0)),AND(ISNUMBER(E106),OR(E106&gt;N('الإعدادات'!$C$10),E106&lt;0)),AND(ISNUMBER(F106),OR(F106&gt;N('الإعدادات'!$C$11),F106&lt;0))),"درجة خارج الحد",IF(G106&lt;4,"درجات ناقصة","")))</f>
        <v/>
      </c>
      <c r="N106" s="20">
        <f>IF(J106="","",COUNTIFS($J$6:$J$205,"&gt;"&amp;J106)+1)</f>
        <v/>
      </c>
      <c r="O106" s="20">
        <f>IF(OR(L106="معرّض للرسوب",L106="على الحافة"),COUNTIFS($J$6:$J$205,"&lt;"&amp;J106,$L$6:$L$205,"معرّض للرسوب")+COUNTIFS($J$6:$J$205,"&lt;"&amp;J106,$L$6:$L$205,"على الحافة")+COUNTIFS($J$6:J106,J106,$L$6:L106,"معرّض للرسوب")+COUNTIFS($J$6:J106,J106,$L$6:L106,"على الحافة"),"")</f>
        <v/>
      </c>
    </row>
    <row r="107">
      <c r="A107" s="19" t="n"/>
      <c r="B107" s="5" t="n"/>
      <c r="C107" s="14" t="n"/>
      <c r="D107" s="14" t="n"/>
      <c r="E107" s="14" t="n"/>
      <c r="F107" s="14" t="n"/>
      <c r="G107" s="20">
        <f>IF(B107&amp;""="","",COUNT(C107:F107))</f>
        <v/>
      </c>
      <c r="H107" s="21">
        <f>IF(B107&amp;""="","",ROUND(IF(AND(ISNUMBER(C107),N('الإعدادات'!$C$8)&gt;0),C107/'الإعدادات'!$C$8*N('الإعدادات'!$B$8),0)+IF(AND(ISNUMBER(D107),N('الإعدادات'!$C$9)&gt;0),D107/'الإعدادات'!$C$9*N('الإعدادات'!$B$9),0)+IF(AND(ISNUMBER(E107),N('الإعدادات'!$C$10)&gt;0),E107/'الإعدادات'!$C$10*N('الإعدادات'!$B$10),0)+IF(AND(ISNUMBER(F107),N('الإعدادات'!$C$11)&gt;0),F107/'الإعدادات'!$C$11*N('الإعدادات'!$B$11),0),2))</f>
        <v/>
      </c>
      <c r="I107" s="15">
        <f>IF(B107&amp;""="","",IF(AND(ISNUMBER(C107),N('الإعدادات'!$C$8)&gt;0),N('الإعدادات'!$B$8),0)+IF(AND(ISNUMBER(D107),N('الإعدادات'!$C$9)&gt;0),N('الإعدادات'!$B$9),0)+IF(AND(ISNUMBER(E107),N('الإعدادات'!$C$10)&gt;0),N('الإعدادات'!$B$10),0)+IF(AND(ISNUMBER(F107),N('الإعدادات'!$C$11)&gt;0),N('الإعدادات'!$B$11),0))</f>
        <v/>
      </c>
      <c r="J107" s="22">
        <f>IF(B107&amp;""="","",IF(N(I107)=0,"",H107/I107))</f>
        <v/>
      </c>
      <c r="K107" s="6">
        <f>IF(J107="","",INDEX('الإعدادات'!$B$19:$B$23,MATCH(J107,'الإعدادات'!$A$19:$A$23,1)))</f>
        <v/>
      </c>
      <c r="L107" s="6">
        <f>IF(J107="","",IF(J107&lt;'الإعدادات'!$B$14,"معرّض للرسوب",IF(J107&lt;'الإعدادات'!$B$14+'الإعدادات'!$B$15,"على الحافة","آمن")))</f>
        <v/>
      </c>
      <c r="M107" s="6">
        <f>IF(B107&amp;""="","",IF(OR(AND(ISNUMBER(C107),OR(C107&gt;N('الإعدادات'!$C$8),C107&lt;0)),AND(ISNUMBER(D107),OR(D107&gt;N('الإعدادات'!$C$9),D107&lt;0)),AND(ISNUMBER(E107),OR(E107&gt;N('الإعدادات'!$C$10),E107&lt;0)),AND(ISNUMBER(F107),OR(F107&gt;N('الإعدادات'!$C$11),F107&lt;0))),"درجة خارج الحد",IF(G107&lt;4,"درجات ناقصة","")))</f>
        <v/>
      </c>
      <c r="N107" s="20">
        <f>IF(J107="","",COUNTIFS($J$6:$J$205,"&gt;"&amp;J107)+1)</f>
        <v/>
      </c>
      <c r="O107" s="20">
        <f>IF(OR(L107="معرّض للرسوب",L107="على الحافة"),COUNTIFS($J$6:$J$205,"&lt;"&amp;J107,$L$6:$L$205,"معرّض للرسوب")+COUNTIFS($J$6:$J$205,"&lt;"&amp;J107,$L$6:$L$205,"على الحافة")+COUNTIFS($J$6:J107,J107,$L$6:L107,"معرّض للرسوب")+COUNTIFS($J$6:J107,J107,$L$6:L107,"على الحافة"),"")</f>
        <v/>
      </c>
    </row>
    <row r="108">
      <c r="A108" s="19" t="n"/>
      <c r="B108" s="5" t="n"/>
      <c r="C108" s="14" t="n"/>
      <c r="D108" s="14" t="n"/>
      <c r="E108" s="14" t="n"/>
      <c r="F108" s="14" t="n"/>
      <c r="G108" s="20">
        <f>IF(B108&amp;""="","",COUNT(C108:F108))</f>
        <v/>
      </c>
      <c r="H108" s="21">
        <f>IF(B108&amp;""="","",ROUND(IF(AND(ISNUMBER(C108),N('الإعدادات'!$C$8)&gt;0),C108/'الإعدادات'!$C$8*N('الإعدادات'!$B$8),0)+IF(AND(ISNUMBER(D108),N('الإعدادات'!$C$9)&gt;0),D108/'الإعدادات'!$C$9*N('الإعدادات'!$B$9),0)+IF(AND(ISNUMBER(E108),N('الإعدادات'!$C$10)&gt;0),E108/'الإعدادات'!$C$10*N('الإعدادات'!$B$10),0)+IF(AND(ISNUMBER(F108),N('الإعدادات'!$C$11)&gt;0),F108/'الإعدادات'!$C$11*N('الإعدادات'!$B$11),0),2))</f>
        <v/>
      </c>
      <c r="I108" s="15">
        <f>IF(B108&amp;""="","",IF(AND(ISNUMBER(C108),N('الإعدادات'!$C$8)&gt;0),N('الإعدادات'!$B$8),0)+IF(AND(ISNUMBER(D108),N('الإعدادات'!$C$9)&gt;0),N('الإعدادات'!$B$9),0)+IF(AND(ISNUMBER(E108),N('الإعدادات'!$C$10)&gt;0),N('الإعدادات'!$B$10),0)+IF(AND(ISNUMBER(F108),N('الإعدادات'!$C$11)&gt;0),N('الإعدادات'!$B$11),0))</f>
        <v/>
      </c>
      <c r="J108" s="22">
        <f>IF(B108&amp;""="","",IF(N(I108)=0,"",H108/I108))</f>
        <v/>
      </c>
      <c r="K108" s="6">
        <f>IF(J108="","",INDEX('الإعدادات'!$B$19:$B$23,MATCH(J108,'الإعدادات'!$A$19:$A$23,1)))</f>
        <v/>
      </c>
      <c r="L108" s="6">
        <f>IF(J108="","",IF(J108&lt;'الإعدادات'!$B$14,"معرّض للرسوب",IF(J108&lt;'الإعدادات'!$B$14+'الإعدادات'!$B$15,"على الحافة","آمن")))</f>
        <v/>
      </c>
      <c r="M108" s="6">
        <f>IF(B108&amp;""="","",IF(OR(AND(ISNUMBER(C108),OR(C108&gt;N('الإعدادات'!$C$8),C108&lt;0)),AND(ISNUMBER(D108),OR(D108&gt;N('الإعدادات'!$C$9),D108&lt;0)),AND(ISNUMBER(E108),OR(E108&gt;N('الإعدادات'!$C$10),E108&lt;0)),AND(ISNUMBER(F108),OR(F108&gt;N('الإعدادات'!$C$11),F108&lt;0))),"درجة خارج الحد",IF(G108&lt;4,"درجات ناقصة","")))</f>
        <v/>
      </c>
      <c r="N108" s="20">
        <f>IF(J108="","",COUNTIFS($J$6:$J$205,"&gt;"&amp;J108)+1)</f>
        <v/>
      </c>
      <c r="O108" s="20">
        <f>IF(OR(L108="معرّض للرسوب",L108="على الحافة"),COUNTIFS($J$6:$J$205,"&lt;"&amp;J108,$L$6:$L$205,"معرّض للرسوب")+COUNTIFS($J$6:$J$205,"&lt;"&amp;J108,$L$6:$L$205,"على الحافة")+COUNTIFS($J$6:J108,J108,$L$6:L108,"معرّض للرسوب")+COUNTIFS($J$6:J108,J108,$L$6:L108,"على الحافة"),"")</f>
        <v/>
      </c>
    </row>
    <row r="109">
      <c r="A109" s="19" t="n"/>
      <c r="B109" s="5" t="n"/>
      <c r="C109" s="14" t="n"/>
      <c r="D109" s="14" t="n"/>
      <c r="E109" s="14" t="n"/>
      <c r="F109" s="14" t="n"/>
      <c r="G109" s="20">
        <f>IF(B109&amp;""="","",COUNT(C109:F109))</f>
        <v/>
      </c>
      <c r="H109" s="21">
        <f>IF(B109&amp;""="","",ROUND(IF(AND(ISNUMBER(C109),N('الإعدادات'!$C$8)&gt;0),C109/'الإعدادات'!$C$8*N('الإعدادات'!$B$8),0)+IF(AND(ISNUMBER(D109),N('الإعدادات'!$C$9)&gt;0),D109/'الإعدادات'!$C$9*N('الإعدادات'!$B$9),0)+IF(AND(ISNUMBER(E109),N('الإعدادات'!$C$10)&gt;0),E109/'الإعدادات'!$C$10*N('الإعدادات'!$B$10),0)+IF(AND(ISNUMBER(F109),N('الإعدادات'!$C$11)&gt;0),F109/'الإعدادات'!$C$11*N('الإعدادات'!$B$11),0),2))</f>
        <v/>
      </c>
      <c r="I109" s="15">
        <f>IF(B109&amp;""="","",IF(AND(ISNUMBER(C109),N('الإعدادات'!$C$8)&gt;0),N('الإعدادات'!$B$8),0)+IF(AND(ISNUMBER(D109),N('الإعدادات'!$C$9)&gt;0),N('الإعدادات'!$B$9),0)+IF(AND(ISNUMBER(E109),N('الإعدادات'!$C$10)&gt;0),N('الإعدادات'!$B$10),0)+IF(AND(ISNUMBER(F109),N('الإعدادات'!$C$11)&gt;0),N('الإعدادات'!$B$11),0))</f>
        <v/>
      </c>
      <c r="J109" s="22">
        <f>IF(B109&amp;""="","",IF(N(I109)=0,"",H109/I109))</f>
        <v/>
      </c>
      <c r="K109" s="6">
        <f>IF(J109="","",INDEX('الإعدادات'!$B$19:$B$23,MATCH(J109,'الإعدادات'!$A$19:$A$23,1)))</f>
        <v/>
      </c>
      <c r="L109" s="6">
        <f>IF(J109="","",IF(J109&lt;'الإعدادات'!$B$14,"معرّض للرسوب",IF(J109&lt;'الإعدادات'!$B$14+'الإعدادات'!$B$15,"على الحافة","آمن")))</f>
        <v/>
      </c>
      <c r="M109" s="6">
        <f>IF(B109&amp;""="","",IF(OR(AND(ISNUMBER(C109),OR(C109&gt;N('الإعدادات'!$C$8),C109&lt;0)),AND(ISNUMBER(D109),OR(D109&gt;N('الإعدادات'!$C$9),D109&lt;0)),AND(ISNUMBER(E109),OR(E109&gt;N('الإعدادات'!$C$10),E109&lt;0)),AND(ISNUMBER(F109),OR(F109&gt;N('الإعدادات'!$C$11),F109&lt;0))),"درجة خارج الحد",IF(G109&lt;4,"درجات ناقصة","")))</f>
        <v/>
      </c>
      <c r="N109" s="20">
        <f>IF(J109="","",COUNTIFS($J$6:$J$205,"&gt;"&amp;J109)+1)</f>
        <v/>
      </c>
      <c r="O109" s="20">
        <f>IF(OR(L109="معرّض للرسوب",L109="على الحافة"),COUNTIFS($J$6:$J$205,"&lt;"&amp;J109,$L$6:$L$205,"معرّض للرسوب")+COUNTIFS($J$6:$J$205,"&lt;"&amp;J109,$L$6:$L$205,"على الحافة")+COUNTIFS($J$6:J109,J109,$L$6:L109,"معرّض للرسوب")+COUNTIFS($J$6:J109,J109,$L$6:L109,"على الحافة"),"")</f>
        <v/>
      </c>
    </row>
    <row r="110">
      <c r="A110" s="19" t="n"/>
      <c r="B110" s="5" t="n"/>
      <c r="C110" s="14" t="n"/>
      <c r="D110" s="14" t="n"/>
      <c r="E110" s="14" t="n"/>
      <c r="F110" s="14" t="n"/>
      <c r="G110" s="20">
        <f>IF(B110&amp;""="","",COUNT(C110:F110))</f>
        <v/>
      </c>
      <c r="H110" s="21">
        <f>IF(B110&amp;""="","",ROUND(IF(AND(ISNUMBER(C110),N('الإعدادات'!$C$8)&gt;0),C110/'الإعدادات'!$C$8*N('الإعدادات'!$B$8),0)+IF(AND(ISNUMBER(D110),N('الإعدادات'!$C$9)&gt;0),D110/'الإعدادات'!$C$9*N('الإعدادات'!$B$9),0)+IF(AND(ISNUMBER(E110),N('الإعدادات'!$C$10)&gt;0),E110/'الإعدادات'!$C$10*N('الإعدادات'!$B$10),0)+IF(AND(ISNUMBER(F110),N('الإعدادات'!$C$11)&gt;0),F110/'الإعدادات'!$C$11*N('الإعدادات'!$B$11),0),2))</f>
        <v/>
      </c>
      <c r="I110" s="15">
        <f>IF(B110&amp;""="","",IF(AND(ISNUMBER(C110),N('الإعدادات'!$C$8)&gt;0),N('الإعدادات'!$B$8),0)+IF(AND(ISNUMBER(D110),N('الإعدادات'!$C$9)&gt;0),N('الإعدادات'!$B$9),0)+IF(AND(ISNUMBER(E110),N('الإعدادات'!$C$10)&gt;0),N('الإعدادات'!$B$10),0)+IF(AND(ISNUMBER(F110),N('الإعدادات'!$C$11)&gt;0),N('الإعدادات'!$B$11),0))</f>
        <v/>
      </c>
      <c r="J110" s="22">
        <f>IF(B110&amp;""="","",IF(N(I110)=0,"",H110/I110))</f>
        <v/>
      </c>
      <c r="K110" s="6">
        <f>IF(J110="","",INDEX('الإعدادات'!$B$19:$B$23,MATCH(J110,'الإعدادات'!$A$19:$A$23,1)))</f>
        <v/>
      </c>
      <c r="L110" s="6">
        <f>IF(J110="","",IF(J110&lt;'الإعدادات'!$B$14,"معرّض للرسوب",IF(J110&lt;'الإعدادات'!$B$14+'الإعدادات'!$B$15,"على الحافة","آمن")))</f>
        <v/>
      </c>
      <c r="M110" s="6">
        <f>IF(B110&amp;""="","",IF(OR(AND(ISNUMBER(C110),OR(C110&gt;N('الإعدادات'!$C$8),C110&lt;0)),AND(ISNUMBER(D110),OR(D110&gt;N('الإعدادات'!$C$9),D110&lt;0)),AND(ISNUMBER(E110),OR(E110&gt;N('الإعدادات'!$C$10),E110&lt;0)),AND(ISNUMBER(F110),OR(F110&gt;N('الإعدادات'!$C$11),F110&lt;0))),"درجة خارج الحد",IF(G110&lt;4,"درجات ناقصة","")))</f>
        <v/>
      </c>
      <c r="N110" s="20">
        <f>IF(J110="","",COUNTIFS($J$6:$J$205,"&gt;"&amp;J110)+1)</f>
        <v/>
      </c>
      <c r="O110" s="20">
        <f>IF(OR(L110="معرّض للرسوب",L110="على الحافة"),COUNTIFS($J$6:$J$205,"&lt;"&amp;J110,$L$6:$L$205,"معرّض للرسوب")+COUNTIFS($J$6:$J$205,"&lt;"&amp;J110,$L$6:$L$205,"على الحافة")+COUNTIFS($J$6:J110,J110,$L$6:L110,"معرّض للرسوب")+COUNTIFS($J$6:J110,J110,$L$6:L110,"على الحافة"),"")</f>
        <v/>
      </c>
    </row>
    <row r="111">
      <c r="A111" s="19" t="n"/>
      <c r="B111" s="5" t="n"/>
      <c r="C111" s="14" t="n"/>
      <c r="D111" s="14" t="n"/>
      <c r="E111" s="14" t="n"/>
      <c r="F111" s="14" t="n"/>
      <c r="G111" s="20">
        <f>IF(B111&amp;""="","",COUNT(C111:F111))</f>
        <v/>
      </c>
      <c r="H111" s="21">
        <f>IF(B111&amp;""="","",ROUND(IF(AND(ISNUMBER(C111),N('الإعدادات'!$C$8)&gt;0),C111/'الإعدادات'!$C$8*N('الإعدادات'!$B$8),0)+IF(AND(ISNUMBER(D111),N('الإعدادات'!$C$9)&gt;0),D111/'الإعدادات'!$C$9*N('الإعدادات'!$B$9),0)+IF(AND(ISNUMBER(E111),N('الإعدادات'!$C$10)&gt;0),E111/'الإعدادات'!$C$10*N('الإعدادات'!$B$10),0)+IF(AND(ISNUMBER(F111),N('الإعدادات'!$C$11)&gt;0),F111/'الإعدادات'!$C$11*N('الإعدادات'!$B$11),0),2))</f>
        <v/>
      </c>
      <c r="I111" s="15">
        <f>IF(B111&amp;""="","",IF(AND(ISNUMBER(C111),N('الإعدادات'!$C$8)&gt;0),N('الإعدادات'!$B$8),0)+IF(AND(ISNUMBER(D111),N('الإعدادات'!$C$9)&gt;0),N('الإعدادات'!$B$9),0)+IF(AND(ISNUMBER(E111),N('الإعدادات'!$C$10)&gt;0),N('الإعدادات'!$B$10),0)+IF(AND(ISNUMBER(F111),N('الإعدادات'!$C$11)&gt;0),N('الإعدادات'!$B$11),0))</f>
        <v/>
      </c>
      <c r="J111" s="22">
        <f>IF(B111&amp;""="","",IF(N(I111)=0,"",H111/I111))</f>
        <v/>
      </c>
      <c r="K111" s="6">
        <f>IF(J111="","",INDEX('الإعدادات'!$B$19:$B$23,MATCH(J111,'الإعدادات'!$A$19:$A$23,1)))</f>
        <v/>
      </c>
      <c r="L111" s="6">
        <f>IF(J111="","",IF(J111&lt;'الإعدادات'!$B$14,"معرّض للرسوب",IF(J111&lt;'الإعدادات'!$B$14+'الإعدادات'!$B$15,"على الحافة","آمن")))</f>
        <v/>
      </c>
      <c r="M111" s="6">
        <f>IF(B111&amp;""="","",IF(OR(AND(ISNUMBER(C111),OR(C111&gt;N('الإعدادات'!$C$8),C111&lt;0)),AND(ISNUMBER(D111),OR(D111&gt;N('الإعدادات'!$C$9),D111&lt;0)),AND(ISNUMBER(E111),OR(E111&gt;N('الإعدادات'!$C$10),E111&lt;0)),AND(ISNUMBER(F111),OR(F111&gt;N('الإعدادات'!$C$11),F111&lt;0))),"درجة خارج الحد",IF(G111&lt;4,"درجات ناقصة","")))</f>
        <v/>
      </c>
      <c r="N111" s="20">
        <f>IF(J111="","",COUNTIFS($J$6:$J$205,"&gt;"&amp;J111)+1)</f>
        <v/>
      </c>
      <c r="O111" s="20">
        <f>IF(OR(L111="معرّض للرسوب",L111="على الحافة"),COUNTIFS($J$6:$J$205,"&lt;"&amp;J111,$L$6:$L$205,"معرّض للرسوب")+COUNTIFS($J$6:$J$205,"&lt;"&amp;J111,$L$6:$L$205,"على الحافة")+COUNTIFS($J$6:J111,J111,$L$6:L111,"معرّض للرسوب")+COUNTIFS($J$6:J111,J111,$L$6:L111,"على الحافة"),"")</f>
        <v/>
      </c>
    </row>
    <row r="112">
      <c r="A112" s="19" t="n"/>
      <c r="B112" s="5" t="n"/>
      <c r="C112" s="14" t="n"/>
      <c r="D112" s="14" t="n"/>
      <c r="E112" s="14" t="n"/>
      <c r="F112" s="14" t="n"/>
      <c r="G112" s="20">
        <f>IF(B112&amp;""="","",COUNT(C112:F112))</f>
        <v/>
      </c>
      <c r="H112" s="21">
        <f>IF(B112&amp;""="","",ROUND(IF(AND(ISNUMBER(C112),N('الإعدادات'!$C$8)&gt;0),C112/'الإعدادات'!$C$8*N('الإعدادات'!$B$8),0)+IF(AND(ISNUMBER(D112),N('الإعدادات'!$C$9)&gt;0),D112/'الإعدادات'!$C$9*N('الإعدادات'!$B$9),0)+IF(AND(ISNUMBER(E112),N('الإعدادات'!$C$10)&gt;0),E112/'الإعدادات'!$C$10*N('الإعدادات'!$B$10),0)+IF(AND(ISNUMBER(F112),N('الإعدادات'!$C$11)&gt;0),F112/'الإعدادات'!$C$11*N('الإعدادات'!$B$11),0),2))</f>
        <v/>
      </c>
      <c r="I112" s="15">
        <f>IF(B112&amp;""="","",IF(AND(ISNUMBER(C112),N('الإعدادات'!$C$8)&gt;0),N('الإعدادات'!$B$8),0)+IF(AND(ISNUMBER(D112),N('الإعدادات'!$C$9)&gt;0),N('الإعدادات'!$B$9),0)+IF(AND(ISNUMBER(E112),N('الإعدادات'!$C$10)&gt;0),N('الإعدادات'!$B$10),0)+IF(AND(ISNUMBER(F112),N('الإعدادات'!$C$11)&gt;0),N('الإعدادات'!$B$11),0))</f>
        <v/>
      </c>
      <c r="J112" s="22">
        <f>IF(B112&amp;""="","",IF(N(I112)=0,"",H112/I112))</f>
        <v/>
      </c>
      <c r="K112" s="6">
        <f>IF(J112="","",INDEX('الإعدادات'!$B$19:$B$23,MATCH(J112,'الإعدادات'!$A$19:$A$23,1)))</f>
        <v/>
      </c>
      <c r="L112" s="6">
        <f>IF(J112="","",IF(J112&lt;'الإعدادات'!$B$14,"معرّض للرسوب",IF(J112&lt;'الإعدادات'!$B$14+'الإعدادات'!$B$15,"على الحافة","آمن")))</f>
        <v/>
      </c>
      <c r="M112" s="6">
        <f>IF(B112&amp;""="","",IF(OR(AND(ISNUMBER(C112),OR(C112&gt;N('الإعدادات'!$C$8),C112&lt;0)),AND(ISNUMBER(D112),OR(D112&gt;N('الإعدادات'!$C$9),D112&lt;0)),AND(ISNUMBER(E112),OR(E112&gt;N('الإعدادات'!$C$10),E112&lt;0)),AND(ISNUMBER(F112),OR(F112&gt;N('الإعدادات'!$C$11),F112&lt;0))),"درجة خارج الحد",IF(G112&lt;4,"درجات ناقصة","")))</f>
        <v/>
      </c>
      <c r="N112" s="20">
        <f>IF(J112="","",COUNTIFS($J$6:$J$205,"&gt;"&amp;J112)+1)</f>
        <v/>
      </c>
      <c r="O112" s="20">
        <f>IF(OR(L112="معرّض للرسوب",L112="على الحافة"),COUNTIFS($J$6:$J$205,"&lt;"&amp;J112,$L$6:$L$205,"معرّض للرسوب")+COUNTIFS($J$6:$J$205,"&lt;"&amp;J112,$L$6:$L$205,"على الحافة")+COUNTIFS($J$6:J112,J112,$L$6:L112,"معرّض للرسوب")+COUNTIFS($J$6:J112,J112,$L$6:L112,"على الحافة"),"")</f>
        <v/>
      </c>
    </row>
    <row r="113">
      <c r="A113" s="19" t="n"/>
      <c r="B113" s="5" t="n"/>
      <c r="C113" s="14" t="n"/>
      <c r="D113" s="14" t="n"/>
      <c r="E113" s="14" t="n"/>
      <c r="F113" s="14" t="n"/>
      <c r="G113" s="20">
        <f>IF(B113&amp;""="","",COUNT(C113:F113))</f>
        <v/>
      </c>
      <c r="H113" s="21">
        <f>IF(B113&amp;""="","",ROUND(IF(AND(ISNUMBER(C113),N('الإعدادات'!$C$8)&gt;0),C113/'الإعدادات'!$C$8*N('الإعدادات'!$B$8),0)+IF(AND(ISNUMBER(D113),N('الإعدادات'!$C$9)&gt;0),D113/'الإعدادات'!$C$9*N('الإعدادات'!$B$9),0)+IF(AND(ISNUMBER(E113),N('الإعدادات'!$C$10)&gt;0),E113/'الإعدادات'!$C$10*N('الإعدادات'!$B$10),0)+IF(AND(ISNUMBER(F113),N('الإعدادات'!$C$11)&gt;0),F113/'الإعدادات'!$C$11*N('الإعدادات'!$B$11),0),2))</f>
        <v/>
      </c>
      <c r="I113" s="15">
        <f>IF(B113&amp;""="","",IF(AND(ISNUMBER(C113),N('الإعدادات'!$C$8)&gt;0),N('الإعدادات'!$B$8),0)+IF(AND(ISNUMBER(D113),N('الإعدادات'!$C$9)&gt;0),N('الإعدادات'!$B$9),0)+IF(AND(ISNUMBER(E113),N('الإعدادات'!$C$10)&gt;0),N('الإعدادات'!$B$10),0)+IF(AND(ISNUMBER(F113),N('الإعدادات'!$C$11)&gt;0),N('الإعدادات'!$B$11),0))</f>
        <v/>
      </c>
      <c r="J113" s="22">
        <f>IF(B113&amp;""="","",IF(N(I113)=0,"",H113/I113))</f>
        <v/>
      </c>
      <c r="K113" s="6">
        <f>IF(J113="","",INDEX('الإعدادات'!$B$19:$B$23,MATCH(J113,'الإعدادات'!$A$19:$A$23,1)))</f>
        <v/>
      </c>
      <c r="L113" s="6">
        <f>IF(J113="","",IF(J113&lt;'الإعدادات'!$B$14,"معرّض للرسوب",IF(J113&lt;'الإعدادات'!$B$14+'الإعدادات'!$B$15,"على الحافة","آمن")))</f>
        <v/>
      </c>
      <c r="M113" s="6">
        <f>IF(B113&amp;""="","",IF(OR(AND(ISNUMBER(C113),OR(C113&gt;N('الإعدادات'!$C$8),C113&lt;0)),AND(ISNUMBER(D113),OR(D113&gt;N('الإعدادات'!$C$9),D113&lt;0)),AND(ISNUMBER(E113),OR(E113&gt;N('الإعدادات'!$C$10),E113&lt;0)),AND(ISNUMBER(F113),OR(F113&gt;N('الإعدادات'!$C$11),F113&lt;0))),"درجة خارج الحد",IF(G113&lt;4,"درجات ناقصة","")))</f>
        <v/>
      </c>
      <c r="N113" s="20">
        <f>IF(J113="","",COUNTIFS($J$6:$J$205,"&gt;"&amp;J113)+1)</f>
        <v/>
      </c>
      <c r="O113" s="20">
        <f>IF(OR(L113="معرّض للرسوب",L113="على الحافة"),COUNTIFS($J$6:$J$205,"&lt;"&amp;J113,$L$6:$L$205,"معرّض للرسوب")+COUNTIFS($J$6:$J$205,"&lt;"&amp;J113,$L$6:$L$205,"على الحافة")+COUNTIFS($J$6:J113,J113,$L$6:L113,"معرّض للرسوب")+COUNTIFS($J$6:J113,J113,$L$6:L113,"على الحافة"),"")</f>
        <v/>
      </c>
    </row>
    <row r="114">
      <c r="A114" s="19" t="n"/>
      <c r="B114" s="5" t="n"/>
      <c r="C114" s="14" t="n"/>
      <c r="D114" s="14" t="n"/>
      <c r="E114" s="14" t="n"/>
      <c r="F114" s="14" t="n"/>
      <c r="G114" s="20">
        <f>IF(B114&amp;""="","",COUNT(C114:F114))</f>
        <v/>
      </c>
      <c r="H114" s="21">
        <f>IF(B114&amp;""="","",ROUND(IF(AND(ISNUMBER(C114),N('الإعدادات'!$C$8)&gt;0),C114/'الإعدادات'!$C$8*N('الإعدادات'!$B$8),0)+IF(AND(ISNUMBER(D114),N('الإعدادات'!$C$9)&gt;0),D114/'الإعدادات'!$C$9*N('الإعدادات'!$B$9),0)+IF(AND(ISNUMBER(E114),N('الإعدادات'!$C$10)&gt;0),E114/'الإعدادات'!$C$10*N('الإعدادات'!$B$10),0)+IF(AND(ISNUMBER(F114),N('الإعدادات'!$C$11)&gt;0),F114/'الإعدادات'!$C$11*N('الإعدادات'!$B$11),0),2))</f>
        <v/>
      </c>
      <c r="I114" s="15">
        <f>IF(B114&amp;""="","",IF(AND(ISNUMBER(C114),N('الإعدادات'!$C$8)&gt;0),N('الإعدادات'!$B$8),0)+IF(AND(ISNUMBER(D114),N('الإعدادات'!$C$9)&gt;0),N('الإعدادات'!$B$9),0)+IF(AND(ISNUMBER(E114),N('الإعدادات'!$C$10)&gt;0),N('الإعدادات'!$B$10),0)+IF(AND(ISNUMBER(F114),N('الإعدادات'!$C$11)&gt;0),N('الإعدادات'!$B$11),0))</f>
        <v/>
      </c>
      <c r="J114" s="22">
        <f>IF(B114&amp;""="","",IF(N(I114)=0,"",H114/I114))</f>
        <v/>
      </c>
      <c r="K114" s="6">
        <f>IF(J114="","",INDEX('الإعدادات'!$B$19:$B$23,MATCH(J114,'الإعدادات'!$A$19:$A$23,1)))</f>
        <v/>
      </c>
      <c r="L114" s="6">
        <f>IF(J114="","",IF(J114&lt;'الإعدادات'!$B$14,"معرّض للرسوب",IF(J114&lt;'الإعدادات'!$B$14+'الإعدادات'!$B$15,"على الحافة","آمن")))</f>
        <v/>
      </c>
      <c r="M114" s="6">
        <f>IF(B114&amp;""="","",IF(OR(AND(ISNUMBER(C114),OR(C114&gt;N('الإعدادات'!$C$8),C114&lt;0)),AND(ISNUMBER(D114),OR(D114&gt;N('الإعدادات'!$C$9),D114&lt;0)),AND(ISNUMBER(E114),OR(E114&gt;N('الإعدادات'!$C$10),E114&lt;0)),AND(ISNUMBER(F114),OR(F114&gt;N('الإعدادات'!$C$11),F114&lt;0))),"درجة خارج الحد",IF(G114&lt;4,"درجات ناقصة","")))</f>
        <v/>
      </c>
      <c r="N114" s="20">
        <f>IF(J114="","",COUNTIFS($J$6:$J$205,"&gt;"&amp;J114)+1)</f>
        <v/>
      </c>
      <c r="O114" s="20">
        <f>IF(OR(L114="معرّض للرسوب",L114="على الحافة"),COUNTIFS($J$6:$J$205,"&lt;"&amp;J114,$L$6:$L$205,"معرّض للرسوب")+COUNTIFS($J$6:$J$205,"&lt;"&amp;J114,$L$6:$L$205,"على الحافة")+COUNTIFS($J$6:J114,J114,$L$6:L114,"معرّض للرسوب")+COUNTIFS($J$6:J114,J114,$L$6:L114,"على الحافة"),"")</f>
        <v/>
      </c>
    </row>
    <row r="115">
      <c r="A115" s="19" t="n"/>
      <c r="B115" s="5" t="n"/>
      <c r="C115" s="14" t="n"/>
      <c r="D115" s="14" t="n"/>
      <c r="E115" s="14" t="n"/>
      <c r="F115" s="14" t="n"/>
      <c r="G115" s="20">
        <f>IF(B115&amp;""="","",COUNT(C115:F115))</f>
        <v/>
      </c>
      <c r="H115" s="21">
        <f>IF(B115&amp;""="","",ROUND(IF(AND(ISNUMBER(C115),N('الإعدادات'!$C$8)&gt;0),C115/'الإعدادات'!$C$8*N('الإعدادات'!$B$8),0)+IF(AND(ISNUMBER(D115),N('الإعدادات'!$C$9)&gt;0),D115/'الإعدادات'!$C$9*N('الإعدادات'!$B$9),0)+IF(AND(ISNUMBER(E115),N('الإعدادات'!$C$10)&gt;0),E115/'الإعدادات'!$C$10*N('الإعدادات'!$B$10),0)+IF(AND(ISNUMBER(F115),N('الإعدادات'!$C$11)&gt;0),F115/'الإعدادات'!$C$11*N('الإعدادات'!$B$11),0),2))</f>
        <v/>
      </c>
      <c r="I115" s="15">
        <f>IF(B115&amp;""="","",IF(AND(ISNUMBER(C115),N('الإعدادات'!$C$8)&gt;0),N('الإعدادات'!$B$8),0)+IF(AND(ISNUMBER(D115),N('الإعدادات'!$C$9)&gt;0),N('الإعدادات'!$B$9),0)+IF(AND(ISNUMBER(E115),N('الإعدادات'!$C$10)&gt;0),N('الإعدادات'!$B$10),0)+IF(AND(ISNUMBER(F115),N('الإعدادات'!$C$11)&gt;0),N('الإعدادات'!$B$11),0))</f>
        <v/>
      </c>
      <c r="J115" s="22">
        <f>IF(B115&amp;""="","",IF(N(I115)=0,"",H115/I115))</f>
        <v/>
      </c>
      <c r="K115" s="6">
        <f>IF(J115="","",INDEX('الإعدادات'!$B$19:$B$23,MATCH(J115,'الإعدادات'!$A$19:$A$23,1)))</f>
        <v/>
      </c>
      <c r="L115" s="6">
        <f>IF(J115="","",IF(J115&lt;'الإعدادات'!$B$14,"معرّض للرسوب",IF(J115&lt;'الإعدادات'!$B$14+'الإعدادات'!$B$15,"على الحافة","آمن")))</f>
        <v/>
      </c>
      <c r="M115" s="6">
        <f>IF(B115&amp;""="","",IF(OR(AND(ISNUMBER(C115),OR(C115&gt;N('الإعدادات'!$C$8),C115&lt;0)),AND(ISNUMBER(D115),OR(D115&gt;N('الإعدادات'!$C$9),D115&lt;0)),AND(ISNUMBER(E115),OR(E115&gt;N('الإعدادات'!$C$10),E115&lt;0)),AND(ISNUMBER(F115),OR(F115&gt;N('الإعدادات'!$C$11),F115&lt;0))),"درجة خارج الحد",IF(G115&lt;4,"درجات ناقصة","")))</f>
        <v/>
      </c>
      <c r="N115" s="20">
        <f>IF(J115="","",COUNTIFS($J$6:$J$205,"&gt;"&amp;J115)+1)</f>
        <v/>
      </c>
      <c r="O115" s="20">
        <f>IF(OR(L115="معرّض للرسوب",L115="على الحافة"),COUNTIFS($J$6:$J$205,"&lt;"&amp;J115,$L$6:$L$205,"معرّض للرسوب")+COUNTIFS($J$6:$J$205,"&lt;"&amp;J115,$L$6:$L$205,"على الحافة")+COUNTIFS($J$6:J115,J115,$L$6:L115,"معرّض للرسوب")+COUNTIFS($J$6:J115,J115,$L$6:L115,"على الحافة"),"")</f>
        <v/>
      </c>
    </row>
    <row r="116">
      <c r="A116" s="19" t="n"/>
      <c r="B116" s="5" t="n"/>
      <c r="C116" s="14" t="n"/>
      <c r="D116" s="14" t="n"/>
      <c r="E116" s="14" t="n"/>
      <c r="F116" s="14" t="n"/>
      <c r="G116" s="20">
        <f>IF(B116&amp;""="","",COUNT(C116:F116))</f>
        <v/>
      </c>
      <c r="H116" s="21">
        <f>IF(B116&amp;""="","",ROUND(IF(AND(ISNUMBER(C116),N('الإعدادات'!$C$8)&gt;0),C116/'الإعدادات'!$C$8*N('الإعدادات'!$B$8),0)+IF(AND(ISNUMBER(D116),N('الإعدادات'!$C$9)&gt;0),D116/'الإعدادات'!$C$9*N('الإعدادات'!$B$9),0)+IF(AND(ISNUMBER(E116),N('الإعدادات'!$C$10)&gt;0),E116/'الإعدادات'!$C$10*N('الإعدادات'!$B$10),0)+IF(AND(ISNUMBER(F116),N('الإعدادات'!$C$11)&gt;0),F116/'الإعدادات'!$C$11*N('الإعدادات'!$B$11),0),2))</f>
        <v/>
      </c>
      <c r="I116" s="15">
        <f>IF(B116&amp;""="","",IF(AND(ISNUMBER(C116),N('الإعدادات'!$C$8)&gt;0),N('الإعدادات'!$B$8),0)+IF(AND(ISNUMBER(D116),N('الإعدادات'!$C$9)&gt;0),N('الإعدادات'!$B$9),0)+IF(AND(ISNUMBER(E116),N('الإعدادات'!$C$10)&gt;0),N('الإعدادات'!$B$10),0)+IF(AND(ISNUMBER(F116),N('الإعدادات'!$C$11)&gt;0),N('الإعدادات'!$B$11),0))</f>
        <v/>
      </c>
      <c r="J116" s="22">
        <f>IF(B116&amp;""="","",IF(N(I116)=0,"",H116/I116))</f>
        <v/>
      </c>
      <c r="K116" s="6">
        <f>IF(J116="","",INDEX('الإعدادات'!$B$19:$B$23,MATCH(J116,'الإعدادات'!$A$19:$A$23,1)))</f>
        <v/>
      </c>
      <c r="L116" s="6">
        <f>IF(J116="","",IF(J116&lt;'الإعدادات'!$B$14,"معرّض للرسوب",IF(J116&lt;'الإعدادات'!$B$14+'الإعدادات'!$B$15,"على الحافة","آمن")))</f>
        <v/>
      </c>
      <c r="M116" s="6">
        <f>IF(B116&amp;""="","",IF(OR(AND(ISNUMBER(C116),OR(C116&gt;N('الإعدادات'!$C$8),C116&lt;0)),AND(ISNUMBER(D116),OR(D116&gt;N('الإعدادات'!$C$9),D116&lt;0)),AND(ISNUMBER(E116),OR(E116&gt;N('الإعدادات'!$C$10),E116&lt;0)),AND(ISNUMBER(F116),OR(F116&gt;N('الإعدادات'!$C$11),F116&lt;0))),"درجة خارج الحد",IF(G116&lt;4,"درجات ناقصة","")))</f>
        <v/>
      </c>
      <c r="N116" s="20">
        <f>IF(J116="","",COUNTIFS($J$6:$J$205,"&gt;"&amp;J116)+1)</f>
        <v/>
      </c>
      <c r="O116" s="20">
        <f>IF(OR(L116="معرّض للرسوب",L116="على الحافة"),COUNTIFS($J$6:$J$205,"&lt;"&amp;J116,$L$6:$L$205,"معرّض للرسوب")+COUNTIFS($J$6:$J$205,"&lt;"&amp;J116,$L$6:$L$205,"على الحافة")+COUNTIFS($J$6:J116,J116,$L$6:L116,"معرّض للرسوب")+COUNTIFS($J$6:J116,J116,$L$6:L116,"على الحافة"),"")</f>
        <v/>
      </c>
    </row>
    <row r="117">
      <c r="A117" s="19" t="n"/>
      <c r="B117" s="5" t="n"/>
      <c r="C117" s="14" t="n"/>
      <c r="D117" s="14" t="n"/>
      <c r="E117" s="14" t="n"/>
      <c r="F117" s="14" t="n"/>
      <c r="G117" s="20">
        <f>IF(B117&amp;""="","",COUNT(C117:F117))</f>
        <v/>
      </c>
      <c r="H117" s="21">
        <f>IF(B117&amp;""="","",ROUND(IF(AND(ISNUMBER(C117),N('الإعدادات'!$C$8)&gt;0),C117/'الإعدادات'!$C$8*N('الإعدادات'!$B$8),0)+IF(AND(ISNUMBER(D117),N('الإعدادات'!$C$9)&gt;0),D117/'الإعدادات'!$C$9*N('الإعدادات'!$B$9),0)+IF(AND(ISNUMBER(E117),N('الإعدادات'!$C$10)&gt;0),E117/'الإعدادات'!$C$10*N('الإعدادات'!$B$10),0)+IF(AND(ISNUMBER(F117),N('الإعدادات'!$C$11)&gt;0),F117/'الإعدادات'!$C$11*N('الإعدادات'!$B$11),0),2))</f>
        <v/>
      </c>
      <c r="I117" s="15">
        <f>IF(B117&amp;""="","",IF(AND(ISNUMBER(C117),N('الإعدادات'!$C$8)&gt;0),N('الإعدادات'!$B$8),0)+IF(AND(ISNUMBER(D117),N('الإعدادات'!$C$9)&gt;0),N('الإعدادات'!$B$9),0)+IF(AND(ISNUMBER(E117),N('الإعدادات'!$C$10)&gt;0),N('الإعدادات'!$B$10),0)+IF(AND(ISNUMBER(F117),N('الإعدادات'!$C$11)&gt;0),N('الإعدادات'!$B$11),0))</f>
        <v/>
      </c>
      <c r="J117" s="22">
        <f>IF(B117&amp;""="","",IF(N(I117)=0,"",H117/I117))</f>
        <v/>
      </c>
      <c r="K117" s="6">
        <f>IF(J117="","",INDEX('الإعدادات'!$B$19:$B$23,MATCH(J117,'الإعدادات'!$A$19:$A$23,1)))</f>
        <v/>
      </c>
      <c r="L117" s="6">
        <f>IF(J117="","",IF(J117&lt;'الإعدادات'!$B$14,"معرّض للرسوب",IF(J117&lt;'الإعدادات'!$B$14+'الإعدادات'!$B$15,"على الحافة","آمن")))</f>
        <v/>
      </c>
      <c r="M117" s="6">
        <f>IF(B117&amp;""="","",IF(OR(AND(ISNUMBER(C117),OR(C117&gt;N('الإعدادات'!$C$8),C117&lt;0)),AND(ISNUMBER(D117),OR(D117&gt;N('الإعدادات'!$C$9),D117&lt;0)),AND(ISNUMBER(E117),OR(E117&gt;N('الإعدادات'!$C$10),E117&lt;0)),AND(ISNUMBER(F117),OR(F117&gt;N('الإعدادات'!$C$11),F117&lt;0))),"درجة خارج الحد",IF(G117&lt;4,"درجات ناقصة","")))</f>
        <v/>
      </c>
      <c r="N117" s="20">
        <f>IF(J117="","",COUNTIFS($J$6:$J$205,"&gt;"&amp;J117)+1)</f>
        <v/>
      </c>
      <c r="O117" s="20">
        <f>IF(OR(L117="معرّض للرسوب",L117="على الحافة"),COUNTIFS($J$6:$J$205,"&lt;"&amp;J117,$L$6:$L$205,"معرّض للرسوب")+COUNTIFS($J$6:$J$205,"&lt;"&amp;J117,$L$6:$L$205,"على الحافة")+COUNTIFS($J$6:J117,J117,$L$6:L117,"معرّض للرسوب")+COUNTIFS($J$6:J117,J117,$L$6:L117,"على الحافة"),"")</f>
        <v/>
      </c>
    </row>
    <row r="118">
      <c r="A118" s="19" t="n"/>
      <c r="B118" s="5" t="n"/>
      <c r="C118" s="14" t="n"/>
      <c r="D118" s="14" t="n"/>
      <c r="E118" s="14" t="n"/>
      <c r="F118" s="14" t="n"/>
      <c r="G118" s="20">
        <f>IF(B118&amp;""="","",COUNT(C118:F118))</f>
        <v/>
      </c>
      <c r="H118" s="21">
        <f>IF(B118&amp;""="","",ROUND(IF(AND(ISNUMBER(C118),N('الإعدادات'!$C$8)&gt;0),C118/'الإعدادات'!$C$8*N('الإعدادات'!$B$8),0)+IF(AND(ISNUMBER(D118),N('الإعدادات'!$C$9)&gt;0),D118/'الإعدادات'!$C$9*N('الإعدادات'!$B$9),0)+IF(AND(ISNUMBER(E118),N('الإعدادات'!$C$10)&gt;0),E118/'الإعدادات'!$C$10*N('الإعدادات'!$B$10),0)+IF(AND(ISNUMBER(F118),N('الإعدادات'!$C$11)&gt;0),F118/'الإعدادات'!$C$11*N('الإعدادات'!$B$11),0),2))</f>
        <v/>
      </c>
      <c r="I118" s="15">
        <f>IF(B118&amp;""="","",IF(AND(ISNUMBER(C118),N('الإعدادات'!$C$8)&gt;0),N('الإعدادات'!$B$8),0)+IF(AND(ISNUMBER(D118),N('الإعدادات'!$C$9)&gt;0),N('الإعدادات'!$B$9),0)+IF(AND(ISNUMBER(E118),N('الإعدادات'!$C$10)&gt;0),N('الإعدادات'!$B$10),0)+IF(AND(ISNUMBER(F118),N('الإعدادات'!$C$11)&gt;0),N('الإعدادات'!$B$11),0))</f>
        <v/>
      </c>
      <c r="J118" s="22">
        <f>IF(B118&amp;""="","",IF(N(I118)=0,"",H118/I118))</f>
        <v/>
      </c>
      <c r="K118" s="6">
        <f>IF(J118="","",INDEX('الإعدادات'!$B$19:$B$23,MATCH(J118,'الإعدادات'!$A$19:$A$23,1)))</f>
        <v/>
      </c>
      <c r="L118" s="6">
        <f>IF(J118="","",IF(J118&lt;'الإعدادات'!$B$14,"معرّض للرسوب",IF(J118&lt;'الإعدادات'!$B$14+'الإعدادات'!$B$15,"على الحافة","آمن")))</f>
        <v/>
      </c>
      <c r="M118" s="6">
        <f>IF(B118&amp;""="","",IF(OR(AND(ISNUMBER(C118),OR(C118&gt;N('الإعدادات'!$C$8),C118&lt;0)),AND(ISNUMBER(D118),OR(D118&gt;N('الإعدادات'!$C$9),D118&lt;0)),AND(ISNUMBER(E118),OR(E118&gt;N('الإعدادات'!$C$10),E118&lt;0)),AND(ISNUMBER(F118),OR(F118&gt;N('الإعدادات'!$C$11),F118&lt;0))),"درجة خارج الحد",IF(G118&lt;4,"درجات ناقصة","")))</f>
        <v/>
      </c>
      <c r="N118" s="20">
        <f>IF(J118="","",COUNTIFS($J$6:$J$205,"&gt;"&amp;J118)+1)</f>
        <v/>
      </c>
      <c r="O118" s="20">
        <f>IF(OR(L118="معرّض للرسوب",L118="على الحافة"),COUNTIFS($J$6:$J$205,"&lt;"&amp;J118,$L$6:$L$205,"معرّض للرسوب")+COUNTIFS($J$6:$J$205,"&lt;"&amp;J118,$L$6:$L$205,"على الحافة")+COUNTIFS($J$6:J118,J118,$L$6:L118,"معرّض للرسوب")+COUNTIFS($J$6:J118,J118,$L$6:L118,"على الحافة"),"")</f>
        <v/>
      </c>
    </row>
    <row r="119">
      <c r="A119" s="19" t="n"/>
      <c r="B119" s="5" t="n"/>
      <c r="C119" s="14" t="n"/>
      <c r="D119" s="14" t="n"/>
      <c r="E119" s="14" t="n"/>
      <c r="F119" s="14" t="n"/>
      <c r="G119" s="20">
        <f>IF(B119&amp;""="","",COUNT(C119:F119))</f>
        <v/>
      </c>
      <c r="H119" s="21">
        <f>IF(B119&amp;""="","",ROUND(IF(AND(ISNUMBER(C119),N('الإعدادات'!$C$8)&gt;0),C119/'الإعدادات'!$C$8*N('الإعدادات'!$B$8),0)+IF(AND(ISNUMBER(D119),N('الإعدادات'!$C$9)&gt;0),D119/'الإعدادات'!$C$9*N('الإعدادات'!$B$9),0)+IF(AND(ISNUMBER(E119),N('الإعدادات'!$C$10)&gt;0),E119/'الإعدادات'!$C$10*N('الإعدادات'!$B$10),0)+IF(AND(ISNUMBER(F119),N('الإعدادات'!$C$11)&gt;0),F119/'الإعدادات'!$C$11*N('الإعدادات'!$B$11),0),2))</f>
        <v/>
      </c>
      <c r="I119" s="15">
        <f>IF(B119&amp;""="","",IF(AND(ISNUMBER(C119),N('الإعدادات'!$C$8)&gt;0),N('الإعدادات'!$B$8),0)+IF(AND(ISNUMBER(D119),N('الإعدادات'!$C$9)&gt;0),N('الإعدادات'!$B$9),0)+IF(AND(ISNUMBER(E119),N('الإعدادات'!$C$10)&gt;0),N('الإعدادات'!$B$10),0)+IF(AND(ISNUMBER(F119),N('الإعدادات'!$C$11)&gt;0),N('الإعدادات'!$B$11),0))</f>
        <v/>
      </c>
      <c r="J119" s="22">
        <f>IF(B119&amp;""="","",IF(N(I119)=0,"",H119/I119))</f>
        <v/>
      </c>
      <c r="K119" s="6">
        <f>IF(J119="","",INDEX('الإعدادات'!$B$19:$B$23,MATCH(J119,'الإعدادات'!$A$19:$A$23,1)))</f>
        <v/>
      </c>
      <c r="L119" s="6">
        <f>IF(J119="","",IF(J119&lt;'الإعدادات'!$B$14,"معرّض للرسوب",IF(J119&lt;'الإعدادات'!$B$14+'الإعدادات'!$B$15,"على الحافة","آمن")))</f>
        <v/>
      </c>
      <c r="M119" s="6">
        <f>IF(B119&amp;""="","",IF(OR(AND(ISNUMBER(C119),OR(C119&gt;N('الإعدادات'!$C$8),C119&lt;0)),AND(ISNUMBER(D119),OR(D119&gt;N('الإعدادات'!$C$9),D119&lt;0)),AND(ISNUMBER(E119),OR(E119&gt;N('الإعدادات'!$C$10),E119&lt;0)),AND(ISNUMBER(F119),OR(F119&gt;N('الإعدادات'!$C$11),F119&lt;0))),"درجة خارج الحد",IF(G119&lt;4,"درجات ناقصة","")))</f>
        <v/>
      </c>
      <c r="N119" s="20">
        <f>IF(J119="","",COUNTIFS($J$6:$J$205,"&gt;"&amp;J119)+1)</f>
        <v/>
      </c>
      <c r="O119" s="20">
        <f>IF(OR(L119="معرّض للرسوب",L119="على الحافة"),COUNTIFS($J$6:$J$205,"&lt;"&amp;J119,$L$6:$L$205,"معرّض للرسوب")+COUNTIFS($J$6:$J$205,"&lt;"&amp;J119,$L$6:$L$205,"على الحافة")+COUNTIFS($J$6:J119,J119,$L$6:L119,"معرّض للرسوب")+COUNTIFS($J$6:J119,J119,$L$6:L119,"على الحافة"),"")</f>
        <v/>
      </c>
    </row>
    <row r="120">
      <c r="A120" s="19" t="n"/>
      <c r="B120" s="5" t="n"/>
      <c r="C120" s="14" t="n"/>
      <c r="D120" s="14" t="n"/>
      <c r="E120" s="14" t="n"/>
      <c r="F120" s="14" t="n"/>
      <c r="G120" s="20">
        <f>IF(B120&amp;""="","",COUNT(C120:F120))</f>
        <v/>
      </c>
      <c r="H120" s="21">
        <f>IF(B120&amp;""="","",ROUND(IF(AND(ISNUMBER(C120),N('الإعدادات'!$C$8)&gt;0),C120/'الإعدادات'!$C$8*N('الإعدادات'!$B$8),0)+IF(AND(ISNUMBER(D120),N('الإعدادات'!$C$9)&gt;0),D120/'الإعدادات'!$C$9*N('الإعدادات'!$B$9),0)+IF(AND(ISNUMBER(E120),N('الإعدادات'!$C$10)&gt;0),E120/'الإعدادات'!$C$10*N('الإعدادات'!$B$10),0)+IF(AND(ISNUMBER(F120),N('الإعدادات'!$C$11)&gt;0),F120/'الإعدادات'!$C$11*N('الإعدادات'!$B$11),0),2))</f>
        <v/>
      </c>
      <c r="I120" s="15">
        <f>IF(B120&amp;""="","",IF(AND(ISNUMBER(C120),N('الإعدادات'!$C$8)&gt;0),N('الإعدادات'!$B$8),0)+IF(AND(ISNUMBER(D120),N('الإعدادات'!$C$9)&gt;0),N('الإعدادات'!$B$9),0)+IF(AND(ISNUMBER(E120),N('الإعدادات'!$C$10)&gt;0),N('الإعدادات'!$B$10),0)+IF(AND(ISNUMBER(F120),N('الإعدادات'!$C$11)&gt;0),N('الإعدادات'!$B$11),0))</f>
        <v/>
      </c>
      <c r="J120" s="22">
        <f>IF(B120&amp;""="","",IF(N(I120)=0,"",H120/I120))</f>
        <v/>
      </c>
      <c r="K120" s="6">
        <f>IF(J120="","",INDEX('الإعدادات'!$B$19:$B$23,MATCH(J120,'الإعدادات'!$A$19:$A$23,1)))</f>
        <v/>
      </c>
      <c r="L120" s="6">
        <f>IF(J120="","",IF(J120&lt;'الإعدادات'!$B$14,"معرّض للرسوب",IF(J120&lt;'الإعدادات'!$B$14+'الإعدادات'!$B$15,"على الحافة","آمن")))</f>
        <v/>
      </c>
      <c r="M120" s="6">
        <f>IF(B120&amp;""="","",IF(OR(AND(ISNUMBER(C120),OR(C120&gt;N('الإعدادات'!$C$8),C120&lt;0)),AND(ISNUMBER(D120),OR(D120&gt;N('الإعدادات'!$C$9),D120&lt;0)),AND(ISNUMBER(E120),OR(E120&gt;N('الإعدادات'!$C$10),E120&lt;0)),AND(ISNUMBER(F120),OR(F120&gt;N('الإعدادات'!$C$11),F120&lt;0))),"درجة خارج الحد",IF(G120&lt;4,"درجات ناقصة","")))</f>
        <v/>
      </c>
      <c r="N120" s="20">
        <f>IF(J120="","",COUNTIFS($J$6:$J$205,"&gt;"&amp;J120)+1)</f>
        <v/>
      </c>
      <c r="O120" s="20">
        <f>IF(OR(L120="معرّض للرسوب",L120="على الحافة"),COUNTIFS($J$6:$J$205,"&lt;"&amp;J120,$L$6:$L$205,"معرّض للرسوب")+COUNTIFS($J$6:$J$205,"&lt;"&amp;J120,$L$6:$L$205,"على الحافة")+COUNTIFS($J$6:J120,J120,$L$6:L120,"معرّض للرسوب")+COUNTIFS($J$6:J120,J120,$L$6:L120,"على الحافة"),"")</f>
        <v/>
      </c>
    </row>
    <row r="121">
      <c r="A121" s="19" t="n"/>
      <c r="B121" s="5" t="n"/>
      <c r="C121" s="14" t="n"/>
      <c r="D121" s="14" t="n"/>
      <c r="E121" s="14" t="n"/>
      <c r="F121" s="14" t="n"/>
      <c r="G121" s="20">
        <f>IF(B121&amp;""="","",COUNT(C121:F121))</f>
        <v/>
      </c>
      <c r="H121" s="21">
        <f>IF(B121&amp;""="","",ROUND(IF(AND(ISNUMBER(C121),N('الإعدادات'!$C$8)&gt;0),C121/'الإعدادات'!$C$8*N('الإعدادات'!$B$8),0)+IF(AND(ISNUMBER(D121),N('الإعدادات'!$C$9)&gt;0),D121/'الإعدادات'!$C$9*N('الإعدادات'!$B$9),0)+IF(AND(ISNUMBER(E121),N('الإعدادات'!$C$10)&gt;0),E121/'الإعدادات'!$C$10*N('الإعدادات'!$B$10),0)+IF(AND(ISNUMBER(F121),N('الإعدادات'!$C$11)&gt;0),F121/'الإعدادات'!$C$11*N('الإعدادات'!$B$11),0),2))</f>
        <v/>
      </c>
      <c r="I121" s="15">
        <f>IF(B121&amp;""="","",IF(AND(ISNUMBER(C121),N('الإعدادات'!$C$8)&gt;0),N('الإعدادات'!$B$8),0)+IF(AND(ISNUMBER(D121),N('الإعدادات'!$C$9)&gt;0),N('الإعدادات'!$B$9),0)+IF(AND(ISNUMBER(E121),N('الإعدادات'!$C$10)&gt;0),N('الإعدادات'!$B$10),0)+IF(AND(ISNUMBER(F121),N('الإعدادات'!$C$11)&gt;0),N('الإعدادات'!$B$11),0))</f>
        <v/>
      </c>
      <c r="J121" s="22">
        <f>IF(B121&amp;""="","",IF(N(I121)=0,"",H121/I121))</f>
        <v/>
      </c>
      <c r="K121" s="6">
        <f>IF(J121="","",INDEX('الإعدادات'!$B$19:$B$23,MATCH(J121,'الإعدادات'!$A$19:$A$23,1)))</f>
        <v/>
      </c>
      <c r="L121" s="6">
        <f>IF(J121="","",IF(J121&lt;'الإعدادات'!$B$14,"معرّض للرسوب",IF(J121&lt;'الإعدادات'!$B$14+'الإعدادات'!$B$15,"على الحافة","آمن")))</f>
        <v/>
      </c>
      <c r="M121" s="6">
        <f>IF(B121&amp;""="","",IF(OR(AND(ISNUMBER(C121),OR(C121&gt;N('الإعدادات'!$C$8),C121&lt;0)),AND(ISNUMBER(D121),OR(D121&gt;N('الإعدادات'!$C$9),D121&lt;0)),AND(ISNUMBER(E121),OR(E121&gt;N('الإعدادات'!$C$10),E121&lt;0)),AND(ISNUMBER(F121),OR(F121&gt;N('الإعدادات'!$C$11),F121&lt;0))),"درجة خارج الحد",IF(G121&lt;4,"درجات ناقصة","")))</f>
        <v/>
      </c>
      <c r="N121" s="20">
        <f>IF(J121="","",COUNTIFS($J$6:$J$205,"&gt;"&amp;J121)+1)</f>
        <v/>
      </c>
      <c r="O121" s="20">
        <f>IF(OR(L121="معرّض للرسوب",L121="على الحافة"),COUNTIFS($J$6:$J$205,"&lt;"&amp;J121,$L$6:$L$205,"معرّض للرسوب")+COUNTIFS($J$6:$J$205,"&lt;"&amp;J121,$L$6:$L$205,"على الحافة")+COUNTIFS($J$6:J121,J121,$L$6:L121,"معرّض للرسوب")+COUNTIFS($J$6:J121,J121,$L$6:L121,"على الحافة"),"")</f>
        <v/>
      </c>
    </row>
    <row r="122">
      <c r="A122" s="19" t="n"/>
      <c r="B122" s="5" t="n"/>
      <c r="C122" s="14" t="n"/>
      <c r="D122" s="14" t="n"/>
      <c r="E122" s="14" t="n"/>
      <c r="F122" s="14" t="n"/>
      <c r="G122" s="20">
        <f>IF(B122&amp;""="","",COUNT(C122:F122))</f>
        <v/>
      </c>
      <c r="H122" s="21">
        <f>IF(B122&amp;""="","",ROUND(IF(AND(ISNUMBER(C122),N('الإعدادات'!$C$8)&gt;0),C122/'الإعدادات'!$C$8*N('الإعدادات'!$B$8),0)+IF(AND(ISNUMBER(D122),N('الإعدادات'!$C$9)&gt;0),D122/'الإعدادات'!$C$9*N('الإعدادات'!$B$9),0)+IF(AND(ISNUMBER(E122),N('الإعدادات'!$C$10)&gt;0),E122/'الإعدادات'!$C$10*N('الإعدادات'!$B$10),0)+IF(AND(ISNUMBER(F122),N('الإعدادات'!$C$11)&gt;0),F122/'الإعدادات'!$C$11*N('الإعدادات'!$B$11),0),2))</f>
        <v/>
      </c>
      <c r="I122" s="15">
        <f>IF(B122&amp;""="","",IF(AND(ISNUMBER(C122),N('الإعدادات'!$C$8)&gt;0),N('الإعدادات'!$B$8),0)+IF(AND(ISNUMBER(D122),N('الإعدادات'!$C$9)&gt;0),N('الإعدادات'!$B$9),0)+IF(AND(ISNUMBER(E122),N('الإعدادات'!$C$10)&gt;0),N('الإعدادات'!$B$10),0)+IF(AND(ISNUMBER(F122),N('الإعدادات'!$C$11)&gt;0),N('الإعدادات'!$B$11),0))</f>
        <v/>
      </c>
      <c r="J122" s="22">
        <f>IF(B122&amp;""="","",IF(N(I122)=0,"",H122/I122))</f>
        <v/>
      </c>
      <c r="K122" s="6">
        <f>IF(J122="","",INDEX('الإعدادات'!$B$19:$B$23,MATCH(J122,'الإعدادات'!$A$19:$A$23,1)))</f>
        <v/>
      </c>
      <c r="L122" s="6">
        <f>IF(J122="","",IF(J122&lt;'الإعدادات'!$B$14,"معرّض للرسوب",IF(J122&lt;'الإعدادات'!$B$14+'الإعدادات'!$B$15,"على الحافة","آمن")))</f>
        <v/>
      </c>
      <c r="M122" s="6">
        <f>IF(B122&amp;""="","",IF(OR(AND(ISNUMBER(C122),OR(C122&gt;N('الإعدادات'!$C$8),C122&lt;0)),AND(ISNUMBER(D122),OR(D122&gt;N('الإعدادات'!$C$9),D122&lt;0)),AND(ISNUMBER(E122),OR(E122&gt;N('الإعدادات'!$C$10),E122&lt;0)),AND(ISNUMBER(F122),OR(F122&gt;N('الإعدادات'!$C$11),F122&lt;0))),"درجة خارج الحد",IF(G122&lt;4,"درجات ناقصة","")))</f>
        <v/>
      </c>
      <c r="N122" s="20">
        <f>IF(J122="","",COUNTIFS($J$6:$J$205,"&gt;"&amp;J122)+1)</f>
        <v/>
      </c>
      <c r="O122" s="20">
        <f>IF(OR(L122="معرّض للرسوب",L122="على الحافة"),COUNTIFS($J$6:$J$205,"&lt;"&amp;J122,$L$6:$L$205,"معرّض للرسوب")+COUNTIFS($J$6:$J$205,"&lt;"&amp;J122,$L$6:$L$205,"على الحافة")+COUNTIFS($J$6:J122,J122,$L$6:L122,"معرّض للرسوب")+COUNTIFS($J$6:J122,J122,$L$6:L122,"على الحافة"),"")</f>
        <v/>
      </c>
    </row>
    <row r="123">
      <c r="A123" s="19" t="n"/>
      <c r="B123" s="5" t="n"/>
      <c r="C123" s="14" t="n"/>
      <c r="D123" s="14" t="n"/>
      <c r="E123" s="14" t="n"/>
      <c r="F123" s="14" t="n"/>
      <c r="G123" s="20">
        <f>IF(B123&amp;""="","",COUNT(C123:F123))</f>
        <v/>
      </c>
      <c r="H123" s="21">
        <f>IF(B123&amp;""="","",ROUND(IF(AND(ISNUMBER(C123),N('الإعدادات'!$C$8)&gt;0),C123/'الإعدادات'!$C$8*N('الإعدادات'!$B$8),0)+IF(AND(ISNUMBER(D123),N('الإعدادات'!$C$9)&gt;0),D123/'الإعدادات'!$C$9*N('الإعدادات'!$B$9),0)+IF(AND(ISNUMBER(E123),N('الإعدادات'!$C$10)&gt;0),E123/'الإعدادات'!$C$10*N('الإعدادات'!$B$10),0)+IF(AND(ISNUMBER(F123),N('الإعدادات'!$C$11)&gt;0),F123/'الإعدادات'!$C$11*N('الإعدادات'!$B$11),0),2))</f>
        <v/>
      </c>
      <c r="I123" s="15">
        <f>IF(B123&amp;""="","",IF(AND(ISNUMBER(C123),N('الإعدادات'!$C$8)&gt;0),N('الإعدادات'!$B$8),0)+IF(AND(ISNUMBER(D123),N('الإعدادات'!$C$9)&gt;0),N('الإعدادات'!$B$9),0)+IF(AND(ISNUMBER(E123),N('الإعدادات'!$C$10)&gt;0),N('الإعدادات'!$B$10),0)+IF(AND(ISNUMBER(F123),N('الإعدادات'!$C$11)&gt;0),N('الإعدادات'!$B$11),0))</f>
        <v/>
      </c>
      <c r="J123" s="22">
        <f>IF(B123&amp;""="","",IF(N(I123)=0,"",H123/I123))</f>
        <v/>
      </c>
      <c r="K123" s="6">
        <f>IF(J123="","",INDEX('الإعدادات'!$B$19:$B$23,MATCH(J123,'الإعدادات'!$A$19:$A$23,1)))</f>
        <v/>
      </c>
      <c r="L123" s="6">
        <f>IF(J123="","",IF(J123&lt;'الإعدادات'!$B$14,"معرّض للرسوب",IF(J123&lt;'الإعدادات'!$B$14+'الإعدادات'!$B$15,"على الحافة","آمن")))</f>
        <v/>
      </c>
      <c r="M123" s="6">
        <f>IF(B123&amp;""="","",IF(OR(AND(ISNUMBER(C123),OR(C123&gt;N('الإعدادات'!$C$8),C123&lt;0)),AND(ISNUMBER(D123),OR(D123&gt;N('الإعدادات'!$C$9),D123&lt;0)),AND(ISNUMBER(E123),OR(E123&gt;N('الإعدادات'!$C$10),E123&lt;0)),AND(ISNUMBER(F123),OR(F123&gt;N('الإعدادات'!$C$11),F123&lt;0))),"درجة خارج الحد",IF(G123&lt;4,"درجات ناقصة","")))</f>
        <v/>
      </c>
      <c r="N123" s="20">
        <f>IF(J123="","",COUNTIFS($J$6:$J$205,"&gt;"&amp;J123)+1)</f>
        <v/>
      </c>
      <c r="O123" s="20">
        <f>IF(OR(L123="معرّض للرسوب",L123="على الحافة"),COUNTIFS($J$6:$J$205,"&lt;"&amp;J123,$L$6:$L$205,"معرّض للرسوب")+COUNTIFS($J$6:$J$205,"&lt;"&amp;J123,$L$6:$L$205,"على الحافة")+COUNTIFS($J$6:J123,J123,$L$6:L123,"معرّض للرسوب")+COUNTIFS($J$6:J123,J123,$L$6:L123,"على الحافة"),"")</f>
        <v/>
      </c>
    </row>
    <row r="124">
      <c r="A124" s="19" t="n"/>
      <c r="B124" s="5" t="n"/>
      <c r="C124" s="14" t="n"/>
      <c r="D124" s="14" t="n"/>
      <c r="E124" s="14" t="n"/>
      <c r="F124" s="14" t="n"/>
      <c r="G124" s="20">
        <f>IF(B124&amp;""="","",COUNT(C124:F124))</f>
        <v/>
      </c>
      <c r="H124" s="21">
        <f>IF(B124&amp;""="","",ROUND(IF(AND(ISNUMBER(C124),N('الإعدادات'!$C$8)&gt;0),C124/'الإعدادات'!$C$8*N('الإعدادات'!$B$8),0)+IF(AND(ISNUMBER(D124),N('الإعدادات'!$C$9)&gt;0),D124/'الإعدادات'!$C$9*N('الإعدادات'!$B$9),0)+IF(AND(ISNUMBER(E124),N('الإعدادات'!$C$10)&gt;0),E124/'الإعدادات'!$C$10*N('الإعدادات'!$B$10),0)+IF(AND(ISNUMBER(F124),N('الإعدادات'!$C$11)&gt;0),F124/'الإعدادات'!$C$11*N('الإعدادات'!$B$11),0),2))</f>
        <v/>
      </c>
      <c r="I124" s="15">
        <f>IF(B124&amp;""="","",IF(AND(ISNUMBER(C124),N('الإعدادات'!$C$8)&gt;0),N('الإعدادات'!$B$8),0)+IF(AND(ISNUMBER(D124),N('الإعدادات'!$C$9)&gt;0),N('الإعدادات'!$B$9),0)+IF(AND(ISNUMBER(E124),N('الإعدادات'!$C$10)&gt;0),N('الإعدادات'!$B$10),0)+IF(AND(ISNUMBER(F124),N('الإعدادات'!$C$11)&gt;0),N('الإعدادات'!$B$11),0))</f>
        <v/>
      </c>
      <c r="J124" s="22">
        <f>IF(B124&amp;""="","",IF(N(I124)=0,"",H124/I124))</f>
        <v/>
      </c>
      <c r="K124" s="6">
        <f>IF(J124="","",INDEX('الإعدادات'!$B$19:$B$23,MATCH(J124,'الإعدادات'!$A$19:$A$23,1)))</f>
        <v/>
      </c>
      <c r="L124" s="6">
        <f>IF(J124="","",IF(J124&lt;'الإعدادات'!$B$14,"معرّض للرسوب",IF(J124&lt;'الإعدادات'!$B$14+'الإعدادات'!$B$15,"على الحافة","آمن")))</f>
        <v/>
      </c>
      <c r="M124" s="6">
        <f>IF(B124&amp;""="","",IF(OR(AND(ISNUMBER(C124),OR(C124&gt;N('الإعدادات'!$C$8),C124&lt;0)),AND(ISNUMBER(D124),OR(D124&gt;N('الإعدادات'!$C$9),D124&lt;0)),AND(ISNUMBER(E124),OR(E124&gt;N('الإعدادات'!$C$10),E124&lt;0)),AND(ISNUMBER(F124),OR(F124&gt;N('الإعدادات'!$C$11),F124&lt;0))),"درجة خارج الحد",IF(G124&lt;4,"درجات ناقصة","")))</f>
        <v/>
      </c>
      <c r="N124" s="20">
        <f>IF(J124="","",COUNTIFS($J$6:$J$205,"&gt;"&amp;J124)+1)</f>
        <v/>
      </c>
      <c r="O124" s="20">
        <f>IF(OR(L124="معرّض للرسوب",L124="على الحافة"),COUNTIFS($J$6:$J$205,"&lt;"&amp;J124,$L$6:$L$205,"معرّض للرسوب")+COUNTIFS($J$6:$J$205,"&lt;"&amp;J124,$L$6:$L$205,"على الحافة")+COUNTIFS($J$6:J124,J124,$L$6:L124,"معرّض للرسوب")+COUNTIFS($J$6:J124,J124,$L$6:L124,"على الحافة"),"")</f>
        <v/>
      </c>
    </row>
    <row r="125">
      <c r="A125" s="19" t="n"/>
      <c r="B125" s="5" t="n"/>
      <c r="C125" s="14" t="n"/>
      <c r="D125" s="14" t="n"/>
      <c r="E125" s="14" t="n"/>
      <c r="F125" s="14" t="n"/>
      <c r="G125" s="20">
        <f>IF(B125&amp;""="","",COUNT(C125:F125))</f>
        <v/>
      </c>
      <c r="H125" s="21">
        <f>IF(B125&amp;""="","",ROUND(IF(AND(ISNUMBER(C125),N('الإعدادات'!$C$8)&gt;0),C125/'الإعدادات'!$C$8*N('الإعدادات'!$B$8),0)+IF(AND(ISNUMBER(D125),N('الإعدادات'!$C$9)&gt;0),D125/'الإعدادات'!$C$9*N('الإعدادات'!$B$9),0)+IF(AND(ISNUMBER(E125),N('الإعدادات'!$C$10)&gt;0),E125/'الإعدادات'!$C$10*N('الإعدادات'!$B$10),0)+IF(AND(ISNUMBER(F125),N('الإعدادات'!$C$11)&gt;0),F125/'الإعدادات'!$C$11*N('الإعدادات'!$B$11),0),2))</f>
        <v/>
      </c>
      <c r="I125" s="15">
        <f>IF(B125&amp;""="","",IF(AND(ISNUMBER(C125),N('الإعدادات'!$C$8)&gt;0),N('الإعدادات'!$B$8),0)+IF(AND(ISNUMBER(D125),N('الإعدادات'!$C$9)&gt;0),N('الإعدادات'!$B$9),0)+IF(AND(ISNUMBER(E125),N('الإعدادات'!$C$10)&gt;0),N('الإعدادات'!$B$10),0)+IF(AND(ISNUMBER(F125),N('الإعدادات'!$C$11)&gt;0),N('الإعدادات'!$B$11),0))</f>
        <v/>
      </c>
      <c r="J125" s="22">
        <f>IF(B125&amp;""="","",IF(N(I125)=0,"",H125/I125))</f>
        <v/>
      </c>
      <c r="K125" s="6">
        <f>IF(J125="","",INDEX('الإعدادات'!$B$19:$B$23,MATCH(J125,'الإعدادات'!$A$19:$A$23,1)))</f>
        <v/>
      </c>
      <c r="L125" s="6">
        <f>IF(J125="","",IF(J125&lt;'الإعدادات'!$B$14,"معرّض للرسوب",IF(J125&lt;'الإعدادات'!$B$14+'الإعدادات'!$B$15,"على الحافة","آمن")))</f>
        <v/>
      </c>
      <c r="M125" s="6">
        <f>IF(B125&amp;""="","",IF(OR(AND(ISNUMBER(C125),OR(C125&gt;N('الإعدادات'!$C$8),C125&lt;0)),AND(ISNUMBER(D125),OR(D125&gt;N('الإعدادات'!$C$9),D125&lt;0)),AND(ISNUMBER(E125),OR(E125&gt;N('الإعدادات'!$C$10),E125&lt;0)),AND(ISNUMBER(F125),OR(F125&gt;N('الإعدادات'!$C$11),F125&lt;0))),"درجة خارج الحد",IF(G125&lt;4,"درجات ناقصة","")))</f>
        <v/>
      </c>
      <c r="N125" s="20">
        <f>IF(J125="","",COUNTIFS($J$6:$J$205,"&gt;"&amp;J125)+1)</f>
        <v/>
      </c>
      <c r="O125" s="20">
        <f>IF(OR(L125="معرّض للرسوب",L125="على الحافة"),COUNTIFS($J$6:$J$205,"&lt;"&amp;J125,$L$6:$L$205,"معرّض للرسوب")+COUNTIFS($J$6:$J$205,"&lt;"&amp;J125,$L$6:$L$205,"على الحافة")+COUNTIFS($J$6:J125,J125,$L$6:L125,"معرّض للرسوب")+COUNTIFS($J$6:J125,J125,$L$6:L125,"على الحافة"),"")</f>
        <v/>
      </c>
    </row>
    <row r="126">
      <c r="A126" s="19" t="n"/>
      <c r="B126" s="5" t="n"/>
      <c r="C126" s="14" t="n"/>
      <c r="D126" s="14" t="n"/>
      <c r="E126" s="14" t="n"/>
      <c r="F126" s="14" t="n"/>
      <c r="G126" s="20">
        <f>IF(B126&amp;""="","",COUNT(C126:F126))</f>
        <v/>
      </c>
      <c r="H126" s="21">
        <f>IF(B126&amp;""="","",ROUND(IF(AND(ISNUMBER(C126),N('الإعدادات'!$C$8)&gt;0),C126/'الإعدادات'!$C$8*N('الإعدادات'!$B$8),0)+IF(AND(ISNUMBER(D126),N('الإعدادات'!$C$9)&gt;0),D126/'الإعدادات'!$C$9*N('الإعدادات'!$B$9),0)+IF(AND(ISNUMBER(E126),N('الإعدادات'!$C$10)&gt;0),E126/'الإعدادات'!$C$10*N('الإعدادات'!$B$10),0)+IF(AND(ISNUMBER(F126),N('الإعدادات'!$C$11)&gt;0),F126/'الإعدادات'!$C$11*N('الإعدادات'!$B$11),0),2))</f>
        <v/>
      </c>
      <c r="I126" s="15">
        <f>IF(B126&amp;""="","",IF(AND(ISNUMBER(C126),N('الإعدادات'!$C$8)&gt;0),N('الإعدادات'!$B$8),0)+IF(AND(ISNUMBER(D126),N('الإعدادات'!$C$9)&gt;0),N('الإعدادات'!$B$9),0)+IF(AND(ISNUMBER(E126),N('الإعدادات'!$C$10)&gt;0),N('الإعدادات'!$B$10),0)+IF(AND(ISNUMBER(F126),N('الإعدادات'!$C$11)&gt;0),N('الإعدادات'!$B$11),0))</f>
        <v/>
      </c>
      <c r="J126" s="22">
        <f>IF(B126&amp;""="","",IF(N(I126)=0,"",H126/I126))</f>
        <v/>
      </c>
      <c r="K126" s="6">
        <f>IF(J126="","",INDEX('الإعدادات'!$B$19:$B$23,MATCH(J126,'الإعدادات'!$A$19:$A$23,1)))</f>
        <v/>
      </c>
      <c r="L126" s="6">
        <f>IF(J126="","",IF(J126&lt;'الإعدادات'!$B$14,"معرّض للرسوب",IF(J126&lt;'الإعدادات'!$B$14+'الإعدادات'!$B$15,"على الحافة","آمن")))</f>
        <v/>
      </c>
      <c r="M126" s="6">
        <f>IF(B126&amp;""="","",IF(OR(AND(ISNUMBER(C126),OR(C126&gt;N('الإعدادات'!$C$8),C126&lt;0)),AND(ISNUMBER(D126),OR(D126&gt;N('الإعدادات'!$C$9),D126&lt;0)),AND(ISNUMBER(E126),OR(E126&gt;N('الإعدادات'!$C$10),E126&lt;0)),AND(ISNUMBER(F126),OR(F126&gt;N('الإعدادات'!$C$11),F126&lt;0))),"درجة خارج الحد",IF(G126&lt;4,"درجات ناقصة","")))</f>
        <v/>
      </c>
      <c r="N126" s="20">
        <f>IF(J126="","",COUNTIFS($J$6:$J$205,"&gt;"&amp;J126)+1)</f>
        <v/>
      </c>
      <c r="O126" s="20">
        <f>IF(OR(L126="معرّض للرسوب",L126="على الحافة"),COUNTIFS($J$6:$J$205,"&lt;"&amp;J126,$L$6:$L$205,"معرّض للرسوب")+COUNTIFS($J$6:$J$205,"&lt;"&amp;J126,$L$6:$L$205,"على الحافة")+COUNTIFS($J$6:J126,J126,$L$6:L126,"معرّض للرسوب")+COUNTIFS($J$6:J126,J126,$L$6:L126,"على الحافة"),"")</f>
        <v/>
      </c>
    </row>
    <row r="127">
      <c r="A127" s="19" t="n"/>
      <c r="B127" s="5" t="n"/>
      <c r="C127" s="14" t="n"/>
      <c r="D127" s="14" t="n"/>
      <c r="E127" s="14" t="n"/>
      <c r="F127" s="14" t="n"/>
      <c r="G127" s="20">
        <f>IF(B127&amp;""="","",COUNT(C127:F127))</f>
        <v/>
      </c>
      <c r="H127" s="21">
        <f>IF(B127&amp;""="","",ROUND(IF(AND(ISNUMBER(C127),N('الإعدادات'!$C$8)&gt;0),C127/'الإعدادات'!$C$8*N('الإعدادات'!$B$8),0)+IF(AND(ISNUMBER(D127),N('الإعدادات'!$C$9)&gt;0),D127/'الإعدادات'!$C$9*N('الإعدادات'!$B$9),0)+IF(AND(ISNUMBER(E127),N('الإعدادات'!$C$10)&gt;0),E127/'الإعدادات'!$C$10*N('الإعدادات'!$B$10),0)+IF(AND(ISNUMBER(F127),N('الإعدادات'!$C$11)&gt;0),F127/'الإعدادات'!$C$11*N('الإعدادات'!$B$11),0),2))</f>
        <v/>
      </c>
      <c r="I127" s="15">
        <f>IF(B127&amp;""="","",IF(AND(ISNUMBER(C127),N('الإعدادات'!$C$8)&gt;0),N('الإعدادات'!$B$8),0)+IF(AND(ISNUMBER(D127),N('الإعدادات'!$C$9)&gt;0),N('الإعدادات'!$B$9),0)+IF(AND(ISNUMBER(E127),N('الإعدادات'!$C$10)&gt;0),N('الإعدادات'!$B$10),0)+IF(AND(ISNUMBER(F127),N('الإعدادات'!$C$11)&gt;0),N('الإعدادات'!$B$11),0))</f>
        <v/>
      </c>
      <c r="J127" s="22">
        <f>IF(B127&amp;""="","",IF(N(I127)=0,"",H127/I127))</f>
        <v/>
      </c>
      <c r="K127" s="6">
        <f>IF(J127="","",INDEX('الإعدادات'!$B$19:$B$23,MATCH(J127,'الإعدادات'!$A$19:$A$23,1)))</f>
        <v/>
      </c>
      <c r="L127" s="6">
        <f>IF(J127="","",IF(J127&lt;'الإعدادات'!$B$14,"معرّض للرسوب",IF(J127&lt;'الإعدادات'!$B$14+'الإعدادات'!$B$15,"على الحافة","آمن")))</f>
        <v/>
      </c>
      <c r="M127" s="6">
        <f>IF(B127&amp;""="","",IF(OR(AND(ISNUMBER(C127),OR(C127&gt;N('الإعدادات'!$C$8),C127&lt;0)),AND(ISNUMBER(D127),OR(D127&gt;N('الإعدادات'!$C$9),D127&lt;0)),AND(ISNUMBER(E127),OR(E127&gt;N('الإعدادات'!$C$10),E127&lt;0)),AND(ISNUMBER(F127),OR(F127&gt;N('الإعدادات'!$C$11),F127&lt;0))),"درجة خارج الحد",IF(G127&lt;4,"درجات ناقصة","")))</f>
        <v/>
      </c>
      <c r="N127" s="20">
        <f>IF(J127="","",COUNTIFS($J$6:$J$205,"&gt;"&amp;J127)+1)</f>
        <v/>
      </c>
      <c r="O127" s="20">
        <f>IF(OR(L127="معرّض للرسوب",L127="على الحافة"),COUNTIFS($J$6:$J$205,"&lt;"&amp;J127,$L$6:$L$205,"معرّض للرسوب")+COUNTIFS($J$6:$J$205,"&lt;"&amp;J127,$L$6:$L$205,"على الحافة")+COUNTIFS($J$6:J127,J127,$L$6:L127,"معرّض للرسوب")+COUNTIFS($J$6:J127,J127,$L$6:L127,"على الحافة"),"")</f>
        <v/>
      </c>
    </row>
    <row r="128">
      <c r="A128" s="19" t="n"/>
      <c r="B128" s="5" t="n"/>
      <c r="C128" s="14" t="n"/>
      <c r="D128" s="14" t="n"/>
      <c r="E128" s="14" t="n"/>
      <c r="F128" s="14" t="n"/>
      <c r="G128" s="20">
        <f>IF(B128&amp;""="","",COUNT(C128:F128))</f>
        <v/>
      </c>
      <c r="H128" s="21">
        <f>IF(B128&amp;""="","",ROUND(IF(AND(ISNUMBER(C128),N('الإعدادات'!$C$8)&gt;0),C128/'الإعدادات'!$C$8*N('الإعدادات'!$B$8),0)+IF(AND(ISNUMBER(D128),N('الإعدادات'!$C$9)&gt;0),D128/'الإعدادات'!$C$9*N('الإعدادات'!$B$9),0)+IF(AND(ISNUMBER(E128),N('الإعدادات'!$C$10)&gt;0),E128/'الإعدادات'!$C$10*N('الإعدادات'!$B$10),0)+IF(AND(ISNUMBER(F128),N('الإعدادات'!$C$11)&gt;0),F128/'الإعدادات'!$C$11*N('الإعدادات'!$B$11),0),2))</f>
        <v/>
      </c>
      <c r="I128" s="15">
        <f>IF(B128&amp;""="","",IF(AND(ISNUMBER(C128),N('الإعدادات'!$C$8)&gt;0),N('الإعدادات'!$B$8),0)+IF(AND(ISNUMBER(D128),N('الإعدادات'!$C$9)&gt;0),N('الإعدادات'!$B$9),0)+IF(AND(ISNUMBER(E128),N('الإعدادات'!$C$10)&gt;0),N('الإعدادات'!$B$10),0)+IF(AND(ISNUMBER(F128),N('الإعدادات'!$C$11)&gt;0),N('الإعدادات'!$B$11),0))</f>
        <v/>
      </c>
      <c r="J128" s="22">
        <f>IF(B128&amp;""="","",IF(N(I128)=0,"",H128/I128))</f>
        <v/>
      </c>
      <c r="K128" s="6">
        <f>IF(J128="","",INDEX('الإعدادات'!$B$19:$B$23,MATCH(J128,'الإعدادات'!$A$19:$A$23,1)))</f>
        <v/>
      </c>
      <c r="L128" s="6">
        <f>IF(J128="","",IF(J128&lt;'الإعدادات'!$B$14,"معرّض للرسوب",IF(J128&lt;'الإعدادات'!$B$14+'الإعدادات'!$B$15,"على الحافة","آمن")))</f>
        <v/>
      </c>
      <c r="M128" s="6">
        <f>IF(B128&amp;""="","",IF(OR(AND(ISNUMBER(C128),OR(C128&gt;N('الإعدادات'!$C$8),C128&lt;0)),AND(ISNUMBER(D128),OR(D128&gt;N('الإعدادات'!$C$9),D128&lt;0)),AND(ISNUMBER(E128),OR(E128&gt;N('الإعدادات'!$C$10),E128&lt;0)),AND(ISNUMBER(F128),OR(F128&gt;N('الإعدادات'!$C$11),F128&lt;0))),"درجة خارج الحد",IF(G128&lt;4,"درجات ناقصة","")))</f>
        <v/>
      </c>
      <c r="N128" s="20">
        <f>IF(J128="","",COUNTIFS($J$6:$J$205,"&gt;"&amp;J128)+1)</f>
        <v/>
      </c>
      <c r="O128" s="20">
        <f>IF(OR(L128="معرّض للرسوب",L128="على الحافة"),COUNTIFS($J$6:$J$205,"&lt;"&amp;J128,$L$6:$L$205,"معرّض للرسوب")+COUNTIFS($J$6:$J$205,"&lt;"&amp;J128,$L$6:$L$205,"على الحافة")+COUNTIFS($J$6:J128,J128,$L$6:L128,"معرّض للرسوب")+COUNTIFS($J$6:J128,J128,$L$6:L128,"على الحافة"),"")</f>
        <v/>
      </c>
    </row>
    <row r="129">
      <c r="A129" s="19" t="n"/>
      <c r="B129" s="5" t="n"/>
      <c r="C129" s="14" t="n"/>
      <c r="D129" s="14" t="n"/>
      <c r="E129" s="14" t="n"/>
      <c r="F129" s="14" t="n"/>
      <c r="G129" s="20">
        <f>IF(B129&amp;""="","",COUNT(C129:F129))</f>
        <v/>
      </c>
      <c r="H129" s="21">
        <f>IF(B129&amp;""="","",ROUND(IF(AND(ISNUMBER(C129),N('الإعدادات'!$C$8)&gt;0),C129/'الإعدادات'!$C$8*N('الإعدادات'!$B$8),0)+IF(AND(ISNUMBER(D129),N('الإعدادات'!$C$9)&gt;0),D129/'الإعدادات'!$C$9*N('الإعدادات'!$B$9),0)+IF(AND(ISNUMBER(E129),N('الإعدادات'!$C$10)&gt;0),E129/'الإعدادات'!$C$10*N('الإعدادات'!$B$10),0)+IF(AND(ISNUMBER(F129),N('الإعدادات'!$C$11)&gt;0),F129/'الإعدادات'!$C$11*N('الإعدادات'!$B$11),0),2))</f>
        <v/>
      </c>
      <c r="I129" s="15">
        <f>IF(B129&amp;""="","",IF(AND(ISNUMBER(C129),N('الإعدادات'!$C$8)&gt;0),N('الإعدادات'!$B$8),0)+IF(AND(ISNUMBER(D129),N('الإعدادات'!$C$9)&gt;0),N('الإعدادات'!$B$9),0)+IF(AND(ISNUMBER(E129),N('الإعدادات'!$C$10)&gt;0),N('الإعدادات'!$B$10),0)+IF(AND(ISNUMBER(F129),N('الإعدادات'!$C$11)&gt;0),N('الإعدادات'!$B$11),0))</f>
        <v/>
      </c>
      <c r="J129" s="22">
        <f>IF(B129&amp;""="","",IF(N(I129)=0,"",H129/I129))</f>
        <v/>
      </c>
      <c r="K129" s="6">
        <f>IF(J129="","",INDEX('الإعدادات'!$B$19:$B$23,MATCH(J129,'الإعدادات'!$A$19:$A$23,1)))</f>
        <v/>
      </c>
      <c r="L129" s="6">
        <f>IF(J129="","",IF(J129&lt;'الإعدادات'!$B$14,"معرّض للرسوب",IF(J129&lt;'الإعدادات'!$B$14+'الإعدادات'!$B$15,"على الحافة","آمن")))</f>
        <v/>
      </c>
      <c r="M129" s="6">
        <f>IF(B129&amp;""="","",IF(OR(AND(ISNUMBER(C129),OR(C129&gt;N('الإعدادات'!$C$8),C129&lt;0)),AND(ISNUMBER(D129),OR(D129&gt;N('الإعدادات'!$C$9),D129&lt;0)),AND(ISNUMBER(E129),OR(E129&gt;N('الإعدادات'!$C$10),E129&lt;0)),AND(ISNUMBER(F129),OR(F129&gt;N('الإعدادات'!$C$11),F129&lt;0))),"درجة خارج الحد",IF(G129&lt;4,"درجات ناقصة","")))</f>
        <v/>
      </c>
      <c r="N129" s="20">
        <f>IF(J129="","",COUNTIFS($J$6:$J$205,"&gt;"&amp;J129)+1)</f>
        <v/>
      </c>
      <c r="O129" s="20">
        <f>IF(OR(L129="معرّض للرسوب",L129="على الحافة"),COUNTIFS($J$6:$J$205,"&lt;"&amp;J129,$L$6:$L$205,"معرّض للرسوب")+COUNTIFS($J$6:$J$205,"&lt;"&amp;J129,$L$6:$L$205,"على الحافة")+COUNTIFS($J$6:J129,J129,$L$6:L129,"معرّض للرسوب")+COUNTIFS($J$6:J129,J129,$L$6:L129,"على الحافة"),"")</f>
        <v/>
      </c>
    </row>
    <row r="130">
      <c r="A130" s="19" t="n"/>
      <c r="B130" s="5" t="n"/>
      <c r="C130" s="14" t="n"/>
      <c r="D130" s="14" t="n"/>
      <c r="E130" s="14" t="n"/>
      <c r="F130" s="14" t="n"/>
      <c r="G130" s="20">
        <f>IF(B130&amp;""="","",COUNT(C130:F130))</f>
        <v/>
      </c>
      <c r="H130" s="21">
        <f>IF(B130&amp;""="","",ROUND(IF(AND(ISNUMBER(C130),N('الإعدادات'!$C$8)&gt;0),C130/'الإعدادات'!$C$8*N('الإعدادات'!$B$8),0)+IF(AND(ISNUMBER(D130),N('الإعدادات'!$C$9)&gt;0),D130/'الإعدادات'!$C$9*N('الإعدادات'!$B$9),0)+IF(AND(ISNUMBER(E130),N('الإعدادات'!$C$10)&gt;0),E130/'الإعدادات'!$C$10*N('الإعدادات'!$B$10),0)+IF(AND(ISNUMBER(F130),N('الإعدادات'!$C$11)&gt;0),F130/'الإعدادات'!$C$11*N('الإعدادات'!$B$11),0),2))</f>
        <v/>
      </c>
      <c r="I130" s="15">
        <f>IF(B130&amp;""="","",IF(AND(ISNUMBER(C130),N('الإعدادات'!$C$8)&gt;0),N('الإعدادات'!$B$8),0)+IF(AND(ISNUMBER(D130),N('الإعدادات'!$C$9)&gt;0),N('الإعدادات'!$B$9),0)+IF(AND(ISNUMBER(E130),N('الإعدادات'!$C$10)&gt;0),N('الإعدادات'!$B$10),0)+IF(AND(ISNUMBER(F130),N('الإعدادات'!$C$11)&gt;0),N('الإعدادات'!$B$11),0))</f>
        <v/>
      </c>
      <c r="J130" s="22">
        <f>IF(B130&amp;""="","",IF(N(I130)=0,"",H130/I130))</f>
        <v/>
      </c>
      <c r="K130" s="6">
        <f>IF(J130="","",INDEX('الإعدادات'!$B$19:$B$23,MATCH(J130,'الإعدادات'!$A$19:$A$23,1)))</f>
        <v/>
      </c>
      <c r="L130" s="6">
        <f>IF(J130="","",IF(J130&lt;'الإعدادات'!$B$14,"معرّض للرسوب",IF(J130&lt;'الإعدادات'!$B$14+'الإعدادات'!$B$15,"على الحافة","آمن")))</f>
        <v/>
      </c>
      <c r="M130" s="6">
        <f>IF(B130&amp;""="","",IF(OR(AND(ISNUMBER(C130),OR(C130&gt;N('الإعدادات'!$C$8),C130&lt;0)),AND(ISNUMBER(D130),OR(D130&gt;N('الإعدادات'!$C$9),D130&lt;0)),AND(ISNUMBER(E130),OR(E130&gt;N('الإعدادات'!$C$10),E130&lt;0)),AND(ISNUMBER(F130),OR(F130&gt;N('الإعدادات'!$C$11),F130&lt;0))),"درجة خارج الحد",IF(G130&lt;4,"درجات ناقصة","")))</f>
        <v/>
      </c>
      <c r="N130" s="20">
        <f>IF(J130="","",COUNTIFS($J$6:$J$205,"&gt;"&amp;J130)+1)</f>
        <v/>
      </c>
      <c r="O130" s="20">
        <f>IF(OR(L130="معرّض للرسوب",L130="على الحافة"),COUNTIFS($J$6:$J$205,"&lt;"&amp;J130,$L$6:$L$205,"معرّض للرسوب")+COUNTIFS($J$6:$J$205,"&lt;"&amp;J130,$L$6:$L$205,"على الحافة")+COUNTIFS($J$6:J130,J130,$L$6:L130,"معرّض للرسوب")+COUNTIFS($J$6:J130,J130,$L$6:L130,"على الحافة"),"")</f>
        <v/>
      </c>
    </row>
    <row r="131">
      <c r="A131" s="19" t="n"/>
      <c r="B131" s="5" t="n"/>
      <c r="C131" s="14" t="n"/>
      <c r="D131" s="14" t="n"/>
      <c r="E131" s="14" t="n"/>
      <c r="F131" s="14" t="n"/>
      <c r="G131" s="20">
        <f>IF(B131&amp;""="","",COUNT(C131:F131))</f>
        <v/>
      </c>
      <c r="H131" s="21">
        <f>IF(B131&amp;""="","",ROUND(IF(AND(ISNUMBER(C131),N('الإعدادات'!$C$8)&gt;0),C131/'الإعدادات'!$C$8*N('الإعدادات'!$B$8),0)+IF(AND(ISNUMBER(D131),N('الإعدادات'!$C$9)&gt;0),D131/'الإعدادات'!$C$9*N('الإعدادات'!$B$9),0)+IF(AND(ISNUMBER(E131),N('الإعدادات'!$C$10)&gt;0),E131/'الإعدادات'!$C$10*N('الإعدادات'!$B$10),0)+IF(AND(ISNUMBER(F131),N('الإعدادات'!$C$11)&gt;0),F131/'الإعدادات'!$C$11*N('الإعدادات'!$B$11),0),2))</f>
        <v/>
      </c>
      <c r="I131" s="15">
        <f>IF(B131&amp;""="","",IF(AND(ISNUMBER(C131),N('الإعدادات'!$C$8)&gt;0),N('الإعدادات'!$B$8),0)+IF(AND(ISNUMBER(D131),N('الإعدادات'!$C$9)&gt;0),N('الإعدادات'!$B$9),0)+IF(AND(ISNUMBER(E131),N('الإعدادات'!$C$10)&gt;0),N('الإعدادات'!$B$10),0)+IF(AND(ISNUMBER(F131),N('الإعدادات'!$C$11)&gt;0),N('الإعدادات'!$B$11),0))</f>
        <v/>
      </c>
      <c r="J131" s="22">
        <f>IF(B131&amp;""="","",IF(N(I131)=0,"",H131/I131))</f>
        <v/>
      </c>
      <c r="K131" s="6">
        <f>IF(J131="","",INDEX('الإعدادات'!$B$19:$B$23,MATCH(J131,'الإعدادات'!$A$19:$A$23,1)))</f>
        <v/>
      </c>
      <c r="L131" s="6">
        <f>IF(J131="","",IF(J131&lt;'الإعدادات'!$B$14,"معرّض للرسوب",IF(J131&lt;'الإعدادات'!$B$14+'الإعدادات'!$B$15,"على الحافة","آمن")))</f>
        <v/>
      </c>
      <c r="M131" s="6">
        <f>IF(B131&amp;""="","",IF(OR(AND(ISNUMBER(C131),OR(C131&gt;N('الإعدادات'!$C$8),C131&lt;0)),AND(ISNUMBER(D131),OR(D131&gt;N('الإعدادات'!$C$9),D131&lt;0)),AND(ISNUMBER(E131),OR(E131&gt;N('الإعدادات'!$C$10),E131&lt;0)),AND(ISNUMBER(F131),OR(F131&gt;N('الإعدادات'!$C$11),F131&lt;0))),"درجة خارج الحد",IF(G131&lt;4,"درجات ناقصة","")))</f>
        <v/>
      </c>
      <c r="N131" s="20">
        <f>IF(J131="","",COUNTIFS($J$6:$J$205,"&gt;"&amp;J131)+1)</f>
        <v/>
      </c>
      <c r="O131" s="20">
        <f>IF(OR(L131="معرّض للرسوب",L131="على الحافة"),COUNTIFS($J$6:$J$205,"&lt;"&amp;J131,$L$6:$L$205,"معرّض للرسوب")+COUNTIFS($J$6:$J$205,"&lt;"&amp;J131,$L$6:$L$205,"على الحافة")+COUNTIFS($J$6:J131,J131,$L$6:L131,"معرّض للرسوب")+COUNTIFS($J$6:J131,J131,$L$6:L131,"على الحافة"),"")</f>
        <v/>
      </c>
    </row>
    <row r="132">
      <c r="A132" s="19" t="n"/>
      <c r="B132" s="5" t="n"/>
      <c r="C132" s="14" t="n"/>
      <c r="D132" s="14" t="n"/>
      <c r="E132" s="14" t="n"/>
      <c r="F132" s="14" t="n"/>
      <c r="G132" s="20">
        <f>IF(B132&amp;""="","",COUNT(C132:F132))</f>
        <v/>
      </c>
      <c r="H132" s="21">
        <f>IF(B132&amp;""="","",ROUND(IF(AND(ISNUMBER(C132),N('الإعدادات'!$C$8)&gt;0),C132/'الإعدادات'!$C$8*N('الإعدادات'!$B$8),0)+IF(AND(ISNUMBER(D132),N('الإعدادات'!$C$9)&gt;0),D132/'الإعدادات'!$C$9*N('الإعدادات'!$B$9),0)+IF(AND(ISNUMBER(E132),N('الإعدادات'!$C$10)&gt;0),E132/'الإعدادات'!$C$10*N('الإعدادات'!$B$10),0)+IF(AND(ISNUMBER(F132),N('الإعدادات'!$C$11)&gt;0),F132/'الإعدادات'!$C$11*N('الإعدادات'!$B$11),0),2))</f>
        <v/>
      </c>
      <c r="I132" s="15">
        <f>IF(B132&amp;""="","",IF(AND(ISNUMBER(C132),N('الإعدادات'!$C$8)&gt;0),N('الإعدادات'!$B$8),0)+IF(AND(ISNUMBER(D132),N('الإعدادات'!$C$9)&gt;0),N('الإعدادات'!$B$9),0)+IF(AND(ISNUMBER(E132),N('الإعدادات'!$C$10)&gt;0),N('الإعدادات'!$B$10),0)+IF(AND(ISNUMBER(F132),N('الإعدادات'!$C$11)&gt;0),N('الإعدادات'!$B$11),0))</f>
        <v/>
      </c>
      <c r="J132" s="22">
        <f>IF(B132&amp;""="","",IF(N(I132)=0,"",H132/I132))</f>
        <v/>
      </c>
      <c r="K132" s="6">
        <f>IF(J132="","",INDEX('الإعدادات'!$B$19:$B$23,MATCH(J132,'الإعدادات'!$A$19:$A$23,1)))</f>
        <v/>
      </c>
      <c r="L132" s="6">
        <f>IF(J132="","",IF(J132&lt;'الإعدادات'!$B$14,"معرّض للرسوب",IF(J132&lt;'الإعدادات'!$B$14+'الإعدادات'!$B$15,"على الحافة","آمن")))</f>
        <v/>
      </c>
      <c r="M132" s="6">
        <f>IF(B132&amp;""="","",IF(OR(AND(ISNUMBER(C132),OR(C132&gt;N('الإعدادات'!$C$8),C132&lt;0)),AND(ISNUMBER(D132),OR(D132&gt;N('الإعدادات'!$C$9),D132&lt;0)),AND(ISNUMBER(E132),OR(E132&gt;N('الإعدادات'!$C$10),E132&lt;0)),AND(ISNUMBER(F132),OR(F132&gt;N('الإعدادات'!$C$11),F132&lt;0))),"درجة خارج الحد",IF(G132&lt;4,"درجات ناقصة","")))</f>
        <v/>
      </c>
      <c r="N132" s="20">
        <f>IF(J132="","",COUNTIFS($J$6:$J$205,"&gt;"&amp;J132)+1)</f>
        <v/>
      </c>
      <c r="O132" s="20">
        <f>IF(OR(L132="معرّض للرسوب",L132="على الحافة"),COUNTIFS($J$6:$J$205,"&lt;"&amp;J132,$L$6:$L$205,"معرّض للرسوب")+COUNTIFS($J$6:$J$205,"&lt;"&amp;J132,$L$6:$L$205,"على الحافة")+COUNTIFS($J$6:J132,J132,$L$6:L132,"معرّض للرسوب")+COUNTIFS($J$6:J132,J132,$L$6:L132,"على الحافة"),"")</f>
        <v/>
      </c>
    </row>
    <row r="133">
      <c r="A133" s="19" t="n"/>
      <c r="B133" s="5" t="n"/>
      <c r="C133" s="14" t="n"/>
      <c r="D133" s="14" t="n"/>
      <c r="E133" s="14" t="n"/>
      <c r="F133" s="14" t="n"/>
      <c r="G133" s="20">
        <f>IF(B133&amp;""="","",COUNT(C133:F133))</f>
        <v/>
      </c>
      <c r="H133" s="21">
        <f>IF(B133&amp;""="","",ROUND(IF(AND(ISNUMBER(C133),N('الإعدادات'!$C$8)&gt;0),C133/'الإعدادات'!$C$8*N('الإعدادات'!$B$8),0)+IF(AND(ISNUMBER(D133),N('الإعدادات'!$C$9)&gt;0),D133/'الإعدادات'!$C$9*N('الإعدادات'!$B$9),0)+IF(AND(ISNUMBER(E133),N('الإعدادات'!$C$10)&gt;0),E133/'الإعدادات'!$C$10*N('الإعدادات'!$B$10),0)+IF(AND(ISNUMBER(F133),N('الإعدادات'!$C$11)&gt;0),F133/'الإعدادات'!$C$11*N('الإعدادات'!$B$11),0),2))</f>
        <v/>
      </c>
      <c r="I133" s="15">
        <f>IF(B133&amp;""="","",IF(AND(ISNUMBER(C133),N('الإعدادات'!$C$8)&gt;0),N('الإعدادات'!$B$8),0)+IF(AND(ISNUMBER(D133),N('الإعدادات'!$C$9)&gt;0),N('الإعدادات'!$B$9),0)+IF(AND(ISNUMBER(E133),N('الإعدادات'!$C$10)&gt;0),N('الإعدادات'!$B$10),0)+IF(AND(ISNUMBER(F133),N('الإعدادات'!$C$11)&gt;0),N('الإعدادات'!$B$11),0))</f>
        <v/>
      </c>
      <c r="J133" s="22">
        <f>IF(B133&amp;""="","",IF(N(I133)=0,"",H133/I133))</f>
        <v/>
      </c>
      <c r="K133" s="6">
        <f>IF(J133="","",INDEX('الإعدادات'!$B$19:$B$23,MATCH(J133,'الإعدادات'!$A$19:$A$23,1)))</f>
        <v/>
      </c>
      <c r="L133" s="6">
        <f>IF(J133="","",IF(J133&lt;'الإعدادات'!$B$14,"معرّض للرسوب",IF(J133&lt;'الإعدادات'!$B$14+'الإعدادات'!$B$15,"على الحافة","آمن")))</f>
        <v/>
      </c>
      <c r="M133" s="6">
        <f>IF(B133&amp;""="","",IF(OR(AND(ISNUMBER(C133),OR(C133&gt;N('الإعدادات'!$C$8),C133&lt;0)),AND(ISNUMBER(D133),OR(D133&gt;N('الإعدادات'!$C$9),D133&lt;0)),AND(ISNUMBER(E133),OR(E133&gt;N('الإعدادات'!$C$10),E133&lt;0)),AND(ISNUMBER(F133),OR(F133&gt;N('الإعدادات'!$C$11),F133&lt;0))),"درجة خارج الحد",IF(G133&lt;4,"درجات ناقصة","")))</f>
        <v/>
      </c>
      <c r="N133" s="20">
        <f>IF(J133="","",COUNTIFS($J$6:$J$205,"&gt;"&amp;J133)+1)</f>
        <v/>
      </c>
      <c r="O133" s="20">
        <f>IF(OR(L133="معرّض للرسوب",L133="على الحافة"),COUNTIFS($J$6:$J$205,"&lt;"&amp;J133,$L$6:$L$205,"معرّض للرسوب")+COUNTIFS($J$6:$J$205,"&lt;"&amp;J133,$L$6:$L$205,"على الحافة")+COUNTIFS($J$6:J133,J133,$L$6:L133,"معرّض للرسوب")+COUNTIFS($J$6:J133,J133,$L$6:L133,"على الحافة"),"")</f>
        <v/>
      </c>
    </row>
    <row r="134">
      <c r="A134" s="19" t="n"/>
      <c r="B134" s="5" t="n"/>
      <c r="C134" s="14" t="n"/>
      <c r="D134" s="14" t="n"/>
      <c r="E134" s="14" t="n"/>
      <c r="F134" s="14" t="n"/>
      <c r="G134" s="20">
        <f>IF(B134&amp;""="","",COUNT(C134:F134))</f>
        <v/>
      </c>
      <c r="H134" s="21">
        <f>IF(B134&amp;""="","",ROUND(IF(AND(ISNUMBER(C134),N('الإعدادات'!$C$8)&gt;0),C134/'الإعدادات'!$C$8*N('الإعدادات'!$B$8),0)+IF(AND(ISNUMBER(D134),N('الإعدادات'!$C$9)&gt;0),D134/'الإعدادات'!$C$9*N('الإعدادات'!$B$9),0)+IF(AND(ISNUMBER(E134),N('الإعدادات'!$C$10)&gt;0),E134/'الإعدادات'!$C$10*N('الإعدادات'!$B$10),0)+IF(AND(ISNUMBER(F134),N('الإعدادات'!$C$11)&gt;0),F134/'الإعدادات'!$C$11*N('الإعدادات'!$B$11),0),2))</f>
        <v/>
      </c>
      <c r="I134" s="15">
        <f>IF(B134&amp;""="","",IF(AND(ISNUMBER(C134),N('الإعدادات'!$C$8)&gt;0),N('الإعدادات'!$B$8),0)+IF(AND(ISNUMBER(D134),N('الإعدادات'!$C$9)&gt;0),N('الإعدادات'!$B$9),0)+IF(AND(ISNUMBER(E134),N('الإعدادات'!$C$10)&gt;0),N('الإعدادات'!$B$10),0)+IF(AND(ISNUMBER(F134),N('الإعدادات'!$C$11)&gt;0),N('الإعدادات'!$B$11),0))</f>
        <v/>
      </c>
      <c r="J134" s="22">
        <f>IF(B134&amp;""="","",IF(N(I134)=0,"",H134/I134))</f>
        <v/>
      </c>
      <c r="K134" s="6">
        <f>IF(J134="","",INDEX('الإعدادات'!$B$19:$B$23,MATCH(J134,'الإعدادات'!$A$19:$A$23,1)))</f>
        <v/>
      </c>
      <c r="L134" s="6">
        <f>IF(J134="","",IF(J134&lt;'الإعدادات'!$B$14,"معرّض للرسوب",IF(J134&lt;'الإعدادات'!$B$14+'الإعدادات'!$B$15,"على الحافة","آمن")))</f>
        <v/>
      </c>
      <c r="M134" s="6">
        <f>IF(B134&amp;""="","",IF(OR(AND(ISNUMBER(C134),OR(C134&gt;N('الإعدادات'!$C$8),C134&lt;0)),AND(ISNUMBER(D134),OR(D134&gt;N('الإعدادات'!$C$9),D134&lt;0)),AND(ISNUMBER(E134),OR(E134&gt;N('الإعدادات'!$C$10),E134&lt;0)),AND(ISNUMBER(F134),OR(F134&gt;N('الإعدادات'!$C$11),F134&lt;0))),"درجة خارج الحد",IF(G134&lt;4,"درجات ناقصة","")))</f>
        <v/>
      </c>
      <c r="N134" s="20">
        <f>IF(J134="","",COUNTIFS($J$6:$J$205,"&gt;"&amp;J134)+1)</f>
        <v/>
      </c>
      <c r="O134" s="20">
        <f>IF(OR(L134="معرّض للرسوب",L134="على الحافة"),COUNTIFS($J$6:$J$205,"&lt;"&amp;J134,$L$6:$L$205,"معرّض للرسوب")+COUNTIFS($J$6:$J$205,"&lt;"&amp;J134,$L$6:$L$205,"على الحافة")+COUNTIFS($J$6:J134,J134,$L$6:L134,"معرّض للرسوب")+COUNTIFS($J$6:J134,J134,$L$6:L134,"على الحافة"),"")</f>
        <v/>
      </c>
    </row>
    <row r="135">
      <c r="A135" s="19" t="n"/>
      <c r="B135" s="5" t="n"/>
      <c r="C135" s="14" t="n"/>
      <c r="D135" s="14" t="n"/>
      <c r="E135" s="14" t="n"/>
      <c r="F135" s="14" t="n"/>
      <c r="G135" s="20">
        <f>IF(B135&amp;""="","",COUNT(C135:F135))</f>
        <v/>
      </c>
      <c r="H135" s="21">
        <f>IF(B135&amp;""="","",ROUND(IF(AND(ISNUMBER(C135),N('الإعدادات'!$C$8)&gt;0),C135/'الإعدادات'!$C$8*N('الإعدادات'!$B$8),0)+IF(AND(ISNUMBER(D135),N('الإعدادات'!$C$9)&gt;0),D135/'الإعدادات'!$C$9*N('الإعدادات'!$B$9),0)+IF(AND(ISNUMBER(E135),N('الإعدادات'!$C$10)&gt;0),E135/'الإعدادات'!$C$10*N('الإعدادات'!$B$10),0)+IF(AND(ISNUMBER(F135),N('الإعدادات'!$C$11)&gt;0),F135/'الإعدادات'!$C$11*N('الإعدادات'!$B$11),0),2))</f>
        <v/>
      </c>
      <c r="I135" s="15">
        <f>IF(B135&amp;""="","",IF(AND(ISNUMBER(C135),N('الإعدادات'!$C$8)&gt;0),N('الإعدادات'!$B$8),0)+IF(AND(ISNUMBER(D135),N('الإعدادات'!$C$9)&gt;0),N('الإعدادات'!$B$9),0)+IF(AND(ISNUMBER(E135),N('الإعدادات'!$C$10)&gt;0),N('الإعدادات'!$B$10),0)+IF(AND(ISNUMBER(F135),N('الإعدادات'!$C$11)&gt;0),N('الإعدادات'!$B$11),0))</f>
        <v/>
      </c>
      <c r="J135" s="22">
        <f>IF(B135&amp;""="","",IF(N(I135)=0,"",H135/I135))</f>
        <v/>
      </c>
      <c r="K135" s="6">
        <f>IF(J135="","",INDEX('الإعدادات'!$B$19:$B$23,MATCH(J135,'الإعدادات'!$A$19:$A$23,1)))</f>
        <v/>
      </c>
      <c r="L135" s="6">
        <f>IF(J135="","",IF(J135&lt;'الإعدادات'!$B$14,"معرّض للرسوب",IF(J135&lt;'الإعدادات'!$B$14+'الإعدادات'!$B$15,"على الحافة","آمن")))</f>
        <v/>
      </c>
      <c r="M135" s="6">
        <f>IF(B135&amp;""="","",IF(OR(AND(ISNUMBER(C135),OR(C135&gt;N('الإعدادات'!$C$8),C135&lt;0)),AND(ISNUMBER(D135),OR(D135&gt;N('الإعدادات'!$C$9),D135&lt;0)),AND(ISNUMBER(E135),OR(E135&gt;N('الإعدادات'!$C$10),E135&lt;0)),AND(ISNUMBER(F135),OR(F135&gt;N('الإعدادات'!$C$11),F135&lt;0))),"درجة خارج الحد",IF(G135&lt;4,"درجات ناقصة","")))</f>
        <v/>
      </c>
      <c r="N135" s="20">
        <f>IF(J135="","",COUNTIFS($J$6:$J$205,"&gt;"&amp;J135)+1)</f>
        <v/>
      </c>
      <c r="O135" s="20">
        <f>IF(OR(L135="معرّض للرسوب",L135="على الحافة"),COUNTIFS($J$6:$J$205,"&lt;"&amp;J135,$L$6:$L$205,"معرّض للرسوب")+COUNTIFS($J$6:$J$205,"&lt;"&amp;J135,$L$6:$L$205,"على الحافة")+COUNTIFS($J$6:J135,J135,$L$6:L135,"معرّض للرسوب")+COUNTIFS($J$6:J135,J135,$L$6:L135,"على الحافة"),"")</f>
        <v/>
      </c>
    </row>
    <row r="136">
      <c r="A136" s="19" t="n"/>
      <c r="B136" s="5" t="n"/>
      <c r="C136" s="14" t="n"/>
      <c r="D136" s="14" t="n"/>
      <c r="E136" s="14" t="n"/>
      <c r="F136" s="14" t="n"/>
      <c r="G136" s="20">
        <f>IF(B136&amp;""="","",COUNT(C136:F136))</f>
        <v/>
      </c>
      <c r="H136" s="21">
        <f>IF(B136&amp;""="","",ROUND(IF(AND(ISNUMBER(C136),N('الإعدادات'!$C$8)&gt;0),C136/'الإعدادات'!$C$8*N('الإعدادات'!$B$8),0)+IF(AND(ISNUMBER(D136),N('الإعدادات'!$C$9)&gt;0),D136/'الإعدادات'!$C$9*N('الإعدادات'!$B$9),0)+IF(AND(ISNUMBER(E136),N('الإعدادات'!$C$10)&gt;0),E136/'الإعدادات'!$C$10*N('الإعدادات'!$B$10),0)+IF(AND(ISNUMBER(F136),N('الإعدادات'!$C$11)&gt;0),F136/'الإعدادات'!$C$11*N('الإعدادات'!$B$11),0),2))</f>
        <v/>
      </c>
      <c r="I136" s="15">
        <f>IF(B136&amp;""="","",IF(AND(ISNUMBER(C136),N('الإعدادات'!$C$8)&gt;0),N('الإعدادات'!$B$8),0)+IF(AND(ISNUMBER(D136),N('الإعدادات'!$C$9)&gt;0),N('الإعدادات'!$B$9),0)+IF(AND(ISNUMBER(E136),N('الإعدادات'!$C$10)&gt;0),N('الإعدادات'!$B$10),0)+IF(AND(ISNUMBER(F136),N('الإعدادات'!$C$11)&gt;0),N('الإعدادات'!$B$11),0))</f>
        <v/>
      </c>
      <c r="J136" s="22">
        <f>IF(B136&amp;""="","",IF(N(I136)=0,"",H136/I136))</f>
        <v/>
      </c>
      <c r="K136" s="6">
        <f>IF(J136="","",INDEX('الإعدادات'!$B$19:$B$23,MATCH(J136,'الإعدادات'!$A$19:$A$23,1)))</f>
        <v/>
      </c>
      <c r="L136" s="6">
        <f>IF(J136="","",IF(J136&lt;'الإعدادات'!$B$14,"معرّض للرسوب",IF(J136&lt;'الإعدادات'!$B$14+'الإعدادات'!$B$15,"على الحافة","آمن")))</f>
        <v/>
      </c>
      <c r="M136" s="6">
        <f>IF(B136&amp;""="","",IF(OR(AND(ISNUMBER(C136),OR(C136&gt;N('الإعدادات'!$C$8),C136&lt;0)),AND(ISNUMBER(D136),OR(D136&gt;N('الإعدادات'!$C$9),D136&lt;0)),AND(ISNUMBER(E136),OR(E136&gt;N('الإعدادات'!$C$10),E136&lt;0)),AND(ISNUMBER(F136),OR(F136&gt;N('الإعدادات'!$C$11),F136&lt;0))),"درجة خارج الحد",IF(G136&lt;4,"درجات ناقصة","")))</f>
        <v/>
      </c>
      <c r="N136" s="20">
        <f>IF(J136="","",COUNTIFS($J$6:$J$205,"&gt;"&amp;J136)+1)</f>
        <v/>
      </c>
      <c r="O136" s="20">
        <f>IF(OR(L136="معرّض للرسوب",L136="على الحافة"),COUNTIFS($J$6:$J$205,"&lt;"&amp;J136,$L$6:$L$205,"معرّض للرسوب")+COUNTIFS($J$6:$J$205,"&lt;"&amp;J136,$L$6:$L$205,"على الحافة")+COUNTIFS($J$6:J136,J136,$L$6:L136,"معرّض للرسوب")+COUNTIFS($J$6:J136,J136,$L$6:L136,"على الحافة"),"")</f>
        <v/>
      </c>
    </row>
    <row r="137">
      <c r="A137" s="19" t="n"/>
      <c r="B137" s="5" t="n"/>
      <c r="C137" s="14" t="n"/>
      <c r="D137" s="14" t="n"/>
      <c r="E137" s="14" t="n"/>
      <c r="F137" s="14" t="n"/>
      <c r="G137" s="20">
        <f>IF(B137&amp;""="","",COUNT(C137:F137))</f>
        <v/>
      </c>
      <c r="H137" s="21">
        <f>IF(B137&amp;""="","",ROUND(IF(AND(ISNUMBER(C137),N('الإعدادات'!$C$8)&gt;0),C137/'الإعدادات'!$C$8*N('الإعدادات'!$B$8),0)+IF(AND(ISNUMBER(D137),N('الإعدادات'!$C$9)&gt;0),D137/'الإعدادات'!$C$9*N('الإعدادات'!$B$9),0)+IF(AND(ISNUMBER(E137),N('الإعدادات'!$C$10)&gt;0),E137/'الإعدادات'!$C$10*N('الإعدادات'!$B$10),0)+IF(AND(ISNUMBER(F137),N('الإعدادات'!$C$11)&gt;0),F137/'الإعدادات'!$C$11*N('الإعدادات'!$B$11),0),2))</f>
        <v/>
      </c>
      <c r="I137" s="15">
        <f>IF(B137&amp;""="","",IF(AND(ISNUMBER(C137),N('الإعدادات'!$C$8)&gt;0),N('الإعدادات'!$B$8),0)+IF(AND(ISNUMBER(D137),N('الإعدادات'!$C$9)&gt;0),N('الإعدادات'!$B$9),0)+IF(AND(ISNUMBER(E137),N('الإعدادات'!$C$10)&gt;0),N('الإعدادات'!$B$10),0)+IF(AND(ISNUMBER(F137),N('الإعدادات'!$C$11)&gt;0),N('الإعدادات'!$B$11),0))</f>
        <v/>
      </c>
      <c r="J137" s="22">
        <f>IF(B137&amp;""="","",IF(N(I137)=0,"",H137/I137))</f>
        <v/>
      </c>
      <c r="K137" s="6">
        <f>IF(J137="","",INDEX('الإعدادات'!$B$19:$B$23,MATCH(J137,'الإعدادات'!$A$19:$A$23,1)))</f>
        <v/>
      </c>
      <c r="L137" s="6">
        <f>IF(J137="","",IF(J137&lt;'الإعدادات'!$B$14,"معرّض للرسوب",IF(J137&lt;'الإعدادات'!$B$14+'الإعدادات'!$B$15,"على الحافة","آمن")))</f>
        <v/>
      </c>
      <c r="M137" s="6">
        <f>IF(B137&amp;""="","",IF(OR(AND(ISNUMBER(C137),OR(C137&gt;N('الإعدادات'!$C$8),C137&lt;0)),AND(ISNUMBER(D137),OR(D137&gt;N('الإعدادات'!$C$9),D137&lt;0)),AND(ISNUMBER(E137),OR(E137&gt;N('الإعدادات'!$C$10),E137&lt;0)),AND(ISNUMBER(F137),OR(F137&gt;N('الإعدادات'!$C$11),F137&lt;0))),"درجة خارج الحد",IF(G137&lt;4,"درجات ناقصة","")))</f>
        <v/>
      </c>
      <c r="N137" s="20">
        <f>IF(J137="","",COUNTIFS($J$6:$J$205,"&gt;"&amp;J137)+1)</f>
        <v/>
      </c>
      <c r="O137" s="20">
        <f>IF(OR(L137="معرّض للرسوب",L137="على الحافة"),COUNTIFS($J$6:$J$205,"&lt;"&amp;J137,$L$6:$L$205,"معرّض للرسوب")+COUNTIFS($J$6:$J$205,"&lt;"&amp;J137,$L$6:$L$205,"على الحافة")+COUNTIFS($J$6:J137,J137,$L$6:L137,"معرّض للرسوب")+COUNTIFS($J$6:J137,J137,$L$6:L137,"على الحافة"),"")</f>
        <v/>
      </c>
    </row>
    <row r="138">
      <c r="A138" s="19" t="n"/>
      <c r="B138" s="5" t="n"/>
      <c r="C138" s="14" t="n"/>
      <c r="D138" s="14" t="n"/>
      <c r="E138" s="14" t="n"/>
      <c r="F138" s="14" t="n"/>
      <c r="G138" s="20">
        <f>IF(B138&amp;""="","",COUNT(C138:F138))</f>
        <v/>
      </c>
      <c r="H138" s="21">
        <f>IF(B138&amp;""="","",ROUND(IF(AND(ISNUMBER(C138),N('الإعدادات'!$C$8)&gt;0),C138/'الإعدادات'!$C$8*N('الإعدادات'!$B$8),0)+IF(AND(ISNUMBER(D138),N('الإعدادات'!$C$9)&gt;0),D138/'الإعدادات'!$C$9*N('الإعدادات'!$B$9),0)+IF(AND(ISNUMBER(E138),N('الإعدادات'!$C$10)&gt;0),E138/'الإعدادات'!$C$10*N('الإعدادات'!$B$10),0)+IF(AND(ISNUMBER(F138),N('الإعدادات'!$C$11)&gt;0),F138/'الإعدادات'!$C$11*N('الإعدادات'!$B$11),0),2))</f>
        <v/>
      </c>
      <c r="I138" s="15">
        <f>IF(B138&amp;""="","",IF(AND(ISNUMBER(C138),N('الإعدادات'!$C$8)&gt;0),N('الإعدادات'!$B$8),0)+IF(AND(ISNUMBER(D138),N('الإعدادات'!$C$9)&gt;0),N('الإعدادات'!$B$9),0)+IF(AND(ISNUMBER(E138),N('الإعدادات'!$C$10)&gt;0),N('الإعدادات'!$B$10),0)+IF(AND(ISNUMBER(F138),N('الإعدادات'!$C$11)&gt;0),N('الإعدادات'!$B$11),0))</f>
        <v/>
      </c>
      <c r="J138" s="22">
        <f>IF(B138&amp;""="","",IF(N(I138)=0,"",H138/I138))</f>
        <v/>
      </c>
      <c r="K138" s="6">
        <f>IF(J138="","",INDEX('الإعدادات'!$B$19:$B$23,MATCH(J138,'الإعدادات'!$A$19:$A$23,1)))</f>
        <v/>
      </c>
      <c r="L138" s="6">
        <f>IF(J138="","",IF(J138&lt;'الإعدادات'!$B$14,"معرّض للرسوب",IF(J138&lt;'الإعدادات'!$B$14+'الإعدادات'!$B$15,"على الحافة","آمن")))</f>
        <v/>
      </c>
      <c r="M138" s="6">
        <f>IF(B138&amp;""="","",IF(OR(AND(ISNUMBER(C138),OR(C138&gt;N('الإعدادات'!$C$8),C138&lt;0)),AND(ISNUMBER(D138),OR(D138&gt;N('الإعدادات'!$C$9),D138&lt;0)),AND(ISNUMBER(E138),OR(E138&gt;N('الإعدادات'!$C$10),E138&lt;0)),AND(ISNUMBER(F138),OR(F138&gt;N('الإعدادات'!$C$11),F138&lt;0))),"درجة خارج الحد",IF(G138&lt;4,"درجات ناقصة","")))</f>
        <v/>
      </c>
      <c r="N138" s="20">
        <f>IF(J138="","",COUNTIFS($J$6:$J$205,"&gt;"&amp;J138)+1)</f>
        <v/>
      </c>
      <c r="O138" s="20">
        <f>IF(OR(L138="معرّض للرسوب",L138="على الحافة"),COUNTIFS($J$6:$J$205,"&lt;"&amp;J138,$L$6:$L$205,"معرّض للرسوب")+COUNTIFS($J$6:$J$205,"&lt;"&amp;J138,$L$6:$L$205,"على الحافة")+COUNTIFS($J$6:J138,J138,$L$6:L138,"معرّض للرسوب")+COUNTIFS($J$6:J138,J138,$L$6:L138,"على الحافة"),"")</f>
        <v/>
      </c>
    </row>
    <row r="139">
      <c r="A139" s="19" t="n"/>
      <c r="B139" s="5" t="n"/>
      <c r="C139" s="14" t="n"/>
      <c r="D139" s="14" t="n"/>
      <c r="E139" s="14" t="n"/>
      <c r="F139" s="14" t="n"/>
      <c r="G139" s="20">
        <f>IF(B139&amp;""="","",COUNT(C139:F139))</f>
        <v/>
      </c>
      <c r="H139" s="21">
        <f>IF(B139&amp;""="","",ROUND(IF(AND(ISNUMBER(C139),N('الإعدادات'!$C$8)&gt;0),C139/'الإعدادات'!$C$8*N('الإعدادات'!$B$8),0)+IF(AND(ISNUMBER(D139),N('الإعدادات'!$C$9)&gt;0),D139/'الإعدادات'!$C$9*N('الإعدادات'!$B$9),0)+IF(AND(ISNUMBER(E139),N('الإعدادات'!$C$10)&gt;0),E139/'الإعدادات'!$C$10*N('الإعدادات'!$B$10),0)+IF(AND(ISNUMBER(F139),N('الإعدادات'!$C$11)&gt;0),F139/'الإعدادات'!$C$11*N('الإعدادات'!$B$11),0),2))</f>
        <v/>
      </c>
      <c r="I139" s="15">
        <f>IF(B139&amp;""="","",IF(AND(ISNUMBER(C139),N('الإعدادات'!$C$8)&gt;0),N('الإعدادات'!$B$8),0)+IF(AND(ISNUMBER(D139),N('الإعدادات'!$C$9)&gt;0),N('الإعدادات'!$B$9),0)+IF(AND(ISNUMBER(E139),N('الإعدادات'!$C$10)&gt;0),N('الإعدادات'!$B$10),0)+IF(AND(ISNUMBER(F139),N('الإعدادات'!$C$11)&gt;0),N('الإعدادات'!$B$11),0))</f>
        <v/>
      </c>
      <c r="J139" s="22">
        <f>IF(B139&amp;""="","",IF(N(I139)=0,"",H139/I139))</f>
        <v/>
      </c>
      <c r="K139" s="6">
        <f>IF(J139="","",INDEX('الإعدادات'!$B$19:$B$23,MATCH(J139,'الإعدادات'!$A$19:$A$23,1)))</f>
        <v/>
      </c>
      <c r="L139" s="6">
        <f>IF(J139="","",IF(J139&lt;'الإعدادات'!$B$14,"معرّض للرسوب",IF(J139&lt;'الإعدادات'!$B$14+'الإعدادات'!$B$15,"على الحافة","آمن")))</f>
        <v/>
      </c>
      <c r="M139" s="6">
        <f>IF(B139&amp;""="","",IF(OR(AND(ISNUMBER(C139),OR(C139&gt;N('الإعدادات'!$C$8),C139&lt;0)),AND(ISNUMBER(D139),OR(D139&gt;N('الإعدادات'!$C$9),D139&lt;0)),AND(ISNUMBER(E139),OR(E139&gt;N('الإعدادات'!$C$10),E139&lt;0)),AND(ISNUMBER(F139),OR(F139&gt;N('الإعدادات'!$C$11),F139&lt;0))),"درجة خارج الحد",IF(G139&lt;4,"درجات ناقصة","")))</f>
        <v/>
      </c>
      <c r="N139" s="20">
        <f>IF(J139="","",COUNTIFS($J$6:$J$205,"&gt;"&amp;J139)+1)</f>
        <v/>
      </c>
      <c r="O139" s="20">
        <f>IF(OR(L139="معرّض للرسوب",L139="على الحافة"),COUNTIFS($J$6:$J$205,"&lt;"&amp;J139,$L$6:$L$205,"معرّض للرسوب")+COUNTIFS($J$6:$J$205,"&lt;"&amp;J139,$L$6:$L$205,"على الحافة")+COUNTIFS($J$6:J139,J139,$L$6:L139,"معرّض للرسوب")+COUNTIFS($J$6:J139,J139,$L$6:L139,"على الحافة"),"")</f>
        <v/>
      </c>
    </row>
    <row r="140">
      <c r="A140" s="19" t="n"/>
      <c r="B140" s="5" t="n"/>
      <c r="C140" s="14" t="n"/>
      <c r="D140" s="14" t="n"/>
      <c r="E140" s="14" t="n"/>
      <c r="F140" s="14" t="n"/>
      <c r="G140" s="20">
        <f>IF(B140&amp;""="","",COUNT(C140:F140))</f>
        <v/>
      </c>
      <c r="H140" s="21">
        <f>IF(B140&amp;""="","",ROUND(IF(AND(ISNUMBER(C140),N('الإعدادات'!$C$8)&gt;0),C140/'الإعدادات'!$C$8*N('الإعدادات'!$B$8),0)+IF(AND(ISNUMBER(D140),N('الإعدادات'!$C$9)&gt;0),D140/'الإعدادات'!$C$9*N('الإعدادات'!$B$9),0)+IF(AND(ISNUMBER(E140),N('الإعدادات'!$C$10)&gt;0),E140/'الإعدادات'!$C$10*N('الإعدادات'!$B$10),0)+IF(AND(ISNUMBER(F140),N('الإعدادات'!$C$11)&gt;0),F140/'الإعدادات'!$C$11*N('الإعدادات'!$B$11),0),2))</f>
        <v/>
      </c>
      <c r="I140" s="15">
        <f>IF(B140&amp;""="","",IF(AND(ISNUMBER(C140),N('الإعدادات'!$C$8)&gt;0),N('الإعدادات'!$B$8),0)+IF(AND(ISNUMBER(D140),N('الإعدادات'!$C$9)&gt;0),N('الإعدادات'!$B$9),0)+IF(AND(ISNUMBER(E140),N('الإعدادات'!$C$10)&gt;0),N('الإعدادات'!$B$10),0)+IF(AND(ISNUMBER(F140),N('الإعدادات'!$C$11)&gt;0),N('الإعدادات'!$B$11),0))</f>
        <v/>
      </c>
      <c r="J140" s="22">
        <f>IF(B140&amp;""="","",IF(N(I140)=0,"",H140/I140))</f>
        <v/>
      </c>
      <c r="K140" s="6">
        <f>IF(J140="","",INDEX('الإعدادات'!$B$19:$B$23,MATCH(J140,'الإعدادات'!$A$19:$A$23,1)))</f>
        <v/>
      </c>
      <c r="L140" s="6">
        <f>IF(J140="","",IF(J140&lt;'الإعدادات'!$B$14,"معرّض للرسوب",IF(J140&lt;'الإعدادات'!$B$14+'الإعدادات'!$B$15,"على الحافة","آمن")))</f>
        <v/>
      </c>
      <c r="M140" s="6">
        <f>IF(B140&amp;""="","",IF(OR(AND(ISNUMBER(C140),OR(C140&gt;N('الإعدادات'!$C$8),C140&lt;0)),AND(ISNUMBER(D140),OR(D140&gt;N('الإعدادات'!$C$9),D140&lt;0)),AND(ISNUMBER(E140),OR(E140&gt;N('الإعدادات'!$C$10),E140&lt;0)),AND(ISNUMBER(F140),OR(F140&gt;N('الإعدادات'!$C$11),F140&lt;0))),"درجة خارج الحد",IF(G140&lt;4,"درجات ناقصة","")))</f>
        <v/>
      </c>
      <c r="N140" s="20">
        <f>IF(J140="","",COUNTIFS($J$6:$J$205,"&gt;"&amp;J140)+1)</f>
        <v/>
      </c>
      <c r="O140" s="20">
        <f>IF(OR(L140="معرّض للرسوب",L140="على الحافة"),COUNTIFS($J$6:$J$205,"&lt;"&amp;J140,$L$6:$L$205,"معرّض للرسوب")+COUNTIFS($J$6:$J$205,"&lt;"&amp;J140,$L$6:$L$205,"على الحافة")+COUNTIFS($J$6:J140,J140,$L$6:L140,"معرّض للرسوب")+COUNTIFS($J$6:J140,J140,$L$6:L140,"على الحافة"),"")</f>
        <v/>
      </c>
    </row>
    <row r="141">
      <c r="A141" s="19" t="n"/>
      <c r="B141" s="5" t="n"/>
      <c r="C141" s="14" t="n"/>
      <c r="D141" s="14" t="n"/>
      <c r="E141" s="14" t="n"/>
      <c r="F141" s="14" t="n"/>
      <c r="G141" s="20">
        <f>IF(B141&amp;""="","",COUNT(C141:F141))</f>
        <v/>
      </c>
      <c r="H141" s="21">
        <f>IF(B141&amp;""="","",ROUND(IF(AND(ISNUMBER(C141),N('الإعدادات'!$C$8)&gt;0),C141/'الإعدادات'!$C$8*N('الإعدادات'!$B$8),0)+IF(AND(ISNUMBER(D141),N('الإعدادات'!$C$9)&gt;0),D141/'الإعدادات'!$C$9*N('الإعدادات'!$B$9),0)+IF(AND(ISNUMBER(E141),N('الإعدادات'!$C$10)&gt;0),E141/'الإعدادات'!$C$10*N('الإعدادات'!$B$10),0)+IF(AND(ISNUMBER(F141),N('الإعدادات'!$C$11)&gt;0),F141/'الإعدادات'!$C$11*N('الإعدادات'!$B$11),0),2))</f>
        <v/>
      </c>
      <c r="I141" s="15">
        <f>IF(B141&amp;""="","",IF(AND(ISNUMBER(C141),N('الإعدادات'!$C$8)&gt;0),N('الإعدادات'!$B$8),0)+IF(AND(ISNUMBER(D141),N('الإعدادات'!$C$9)&gt;0),N('الإعدادات'!$B$9),0)+IF(AND(ISNUMBER(E141),N('الإعدادات'!$C$10)&gt;0),N('الإعدادات'!$B$10),0)+IF(AND(ISNUMBER(F141),N('الإعدادات'!$C$11)&gt;0),N('الإعدادات'!$B$11),0))</f>
        <v/>
      </c>
      <c r="J141" s="22">
        <f>IF(B141&amp;""="","",IF(N(I141)=0,"",H141/I141))</f>
        <v/>
      </c>
      <c r="K141" s="6">
        <f>IF(J141="","",INDEX('الإعدادات'!$B$19:$B$23,MATCH(J141,'الإعدادات'!$A$19:$A$23,1)))</f>
        <v/>
      </c>
      <c r="L141" s="6">
        <f>IF(J141="","",IF(J141&lt;'الإعدادات'!$B$14,"معرّض للرسوب",IF(J141&lt;'الإعدادات'!$B$14+'الإعدادات'!$B$15,"على الحافة","آمن")))</f>
        <v/>
      </c>
      <c r="M141" s="6">
        <f>IF(B141&amp;""="","",IF(OR(AND(ISNUMBER(C141),OR(C141&gt;N('الإعدادات'!$C$8),C141&lt;0)),AND(ISNUMBER(D141),OR(D141&gt;N('الإعدادات'!$C$9),D141&lt;0)),AND(ISNUMBER(E141),OR(E141&gt;N('الإعدادات'!$C$10),E141&lt;0)),AND(ISNUMBER(F141),OR(F141&gt;N('الإعدادات'!$C$11),F141&lt;0))),"درجة خارج الحد",IF(G141&lt;4,"درجات ناقصة","")))</f>
        <v/>
      </c>
      <c r="N141" s="20">
        <f>IF(J141="","",COUNTIFS($J$6:$J$205,"&gt;"&amp;J141)+1)</f>
        <v/>
      </c>
      <c r="O141" s="20">
        <f>IF(OR(L141="معرّض للرسوب",L141="على الحافة"),COUNTIFS($J$6:$J$205,"&lt;"&amp;J141,$L$6:$L$205,"معرّض للرسوب")+COUNTIFS($J$6:$J$205,"&lt;"&amp;J141,$L$6:$L$205,"على الحافة")+COUNTIFS($J$6:J141,J141,$L$6:L141,"معرّض للرسوب")+COUNTIFS($J$6:J141,J141,$L$6:L141,"على الحافة"),"")</f>
        <v/>
      </c>
    </row>
    <row r="142">
      <c r="A142" s="19" t="n"/>
      <c r="B142" s="5" t="n"/>
      <c r="C142" s="14" t="n"/>
      <c r="D142" s="14" t="n"/>
      <c r="E142" s="14" t="n"/>
      <c r="F142" s="14" t="n"/>
      <c r="G142" s="20">
        <f>IF(B142&amp;""="","",COUNT(C142:F142))</f>
        <v/>
      </c>
      <c r="H142" s="21">
        <f>IF(B142&amp;""="","",ROUND(IF(AND(ISNUMBER(C142),N('الإعدادات'!$C$8)&gt;0),C142/'الإعدادات'!$C$8*N('الإعدادات'!$B$8),0)+IF(AND(ISNUMBER(D142),N('الإعدادات'!$C$9)&gt;0),D142/'الإعدادات'!$C$9*N('الإعدادات'!$B$9),0)+IF(AND(ISNUMBER(E142),N('الإعدادات'!$C$10)&gt;0),E142/'الإعدادات'!$C$10*N('الإعدادات'!$B$10),0)+IF(AND(ISNUMBER(F142),N('الإعدادات'!$C$11)&gt;0),F142/'الإعدادات'!$C$11*N('الإعدادات'!$B$11),0),2))</f>
        <v/>
      </c>
      <c r="I142" s="15">
        <f>IF(B142&amp;""="","",IF(AND(ISNUMBER(C142),N('الإعدادات'!$C$8)&gt;0),N('الإعدادات'!$B$8),0)+IF(AND(ISNUMBER(D142),N('الإعدادات'!$C$9)&gt;0),N('الإعدادات'!$B$9),0)+IF(AND(ISNUMBER(E142),N('الإعدادات'!$C$10)&gt;0),N('الإعدادات'!$B$10),0)+IF(AND(ISNUMBER(F142),N('الإعدادات'!$C$11)&gt;0),N('الإعدادات'!$B$11),0))</f>
        <v/>
      </c>
      <c r="J142" s="22">
        <f>IF(B142&amp;""="","",IF(N(I142)=0,"",H142/I142))</f>
        <v/>
      </c>
      <c r="K142" s="6">
        <f>IF(J142="","",INDEX('الإعدادات'!$B$19:$B$23,MATCH(J142,'الإعدادات'!$A$19:$A$23,1)))</f>
        <v/>
      </c>
      <c r="L142" s="6">
        <f>IF(J142="","",IF(J142&lt;'الإعدادات'!$B$14,"معرّض للرسوب",IF(J142&lt;'الإعدادات'!$B$14+'الإعدادات'!$B$15,"على الحافة","آمن")))</f>
        <v/>
      </c>
      <c r="M142" s="6">
        <f>IF(B142&amp;""="","",IF(OR(AND(ISNUMBER(C142),OR(C142&gt;N('الإعدادات'!$C$8),C142&lt;0)),AND(ISNUMBER(D142),OR(D142&gt;N('الإعدادات'!$C$9),D142&lt;0)),AND(ISNUMBER(E142),OR(E142&gt;N('الإعدادات'!$C$10),E142&lt;0)),AND(ISNUMBER(F142),OR(F142&gt;N('الإعدادات'!$C$11),F142&lt;0))),"درجة خارج الحد",IF(G142&lt;4,"درجات ناقصة","")))</f>
        <v/>
      </c>
      <c r="N142" s="20">
        <f>IF(J142="","",COUNTIFS($J$6:$J$205,"&gt;"&amp;J142)+1)</f>
        <v/>
      </c>
      <c r="O142" s="20">
        <f>IF(OR(L142="معرّض للرسوب",L142="على الحافة"),COUNTIFS($J$6:$J$205,"&lt;"&amp;J142,$L$6:$L$205,"معرّض للرسوب")+COUNTIFS($J$6:$J$205,"&lt;"&amp;J142,$L$6:$L$205,"على الحافة")+COUNTIFS($J$6:J142,J142,$L$6:L142,"معرّض للرسوب")+COUNTIFS($J$6:J142,J142,$L$6:L142,"على الحافة"),"")</f>
        <v/>
      </c>
    </row>
    <row r="143">
      <c r="A143" s="19" t="n"/>
      <c r="B143" s="5" t="n"/>
      <c r="C143" s="14" t="n"/>
      <c r="D143" s="14" t="n"/>
      <c r="E143" s="14" t="n"/>
      <c r="F143" s="14" t="n"/>
      <c r="G143" s="20">
        <f>IF(B143&amp;""="","",COUNT(C143:F143))</f>
        <v/>
      </c>
      <c r="H143" s="21">
        <f>IF(B143&amp;""="","",ROUND(IF(AND(ISNUMBER(C143),N('الإعدادات'!$C$8)&gt;0),C143/'الإعدادات'!$C$8*N('الإعدادات'!$B$8),0)+IF(AND(ISNUMBER(D143),N('الإعدادات'!$C$9)&gt;0),D143/'الإعدادات'!$C$9*N('الإعدادات'!$B$9),0)+IF(AND(ISNUMBER(E143),N('الإعدادات'!$C$10)&gt;0),E143/'الإعدادات'!$C$10*N('الإعدادات'!$B$10),0)+IF(AND(ISNUMBER(F143),N('الإعدادات'!$C$11)&gt;0),F143/'الإعدادات'!$C$11*N('الإعدادات'!$B$11),0),2))</f>
        <v/>
      </c>
      <c r="I143" s="15">
        <f>IF(B143&amp;""="","",IF(AND(ISNUMBER(C143),N('الإعدادات'!$C$8)&gt;0),N('الإعدادات'!$B$8),0)+IF(AND(ISNUMBER(D143),N('الإعدادات'!$C$9)&gt;0),N('الإعدادات'!$B$9),0)+IF(AND(ISNUMBER(E143),N('الإعدادات'!$C$10)&gt;0),N('الإعدادات'!$B$10),0)+IF(AND(ISNUMBER(F143),N('الإعدادات'!$C$11)&gt;0),N('الإعدادات'!$B$11),0))</f>
        <v/>
      </c>
      <c r="J143" s="22">
        <f>IF(B143&amp;""="","",IF(N(I143)=0,"",H143/I143))</f>
        <v/>
      </c>
      <c r="K143" s="6">
        <f>IF(J143="","",INDEX('الإعدادات'!$B$19:$B$23,MATCH(J143,'الإعدادات'!$A$19:$A$23,1)))</f>
        <v/>
      </c>
      <c r="L143" s="6">
        <f>IF(J143="","",IF(J143&lt;'الإعدادات'!$B$14,"معرّض للرسوب",IF(J143&lt;'الإعدادات'!$B$14+'الإعدادات'!$B$15,"على الحافة","آمن")))</f>
        <v/>
      </c>
      <c r="M143" s="6">
        <f>IF(B143&amp;""="","",IF(OR(AND(ISNUMBER(C143),OR(C143&gt;N('الإعدادات'!$C$8),C143&lt;0)),AND(ISNUMBER(D143),OR(D143&gt;N('الإعدادات'!$C$9),D143&lt;0)),AND(ISNUMBER(E143),OR(E143&gt;N('الإعدادات'!$C$10),E143&lt;0)),AND(ISNUMBER(F143),OR(F143&gt;N('الإعدادات'!$C$11),F143&lt;0))),"درجة خارج الحد",IF(G143&lt;4,"درجات ناقصة","")))</f>
        <v/>
      </c>
      <c r="N143" s="20">
        <f>IF(J143="","",COUNTIFS($J$6:$J$205,"&gt;"&amp;J143)+1)</f>
        <v/>
      </c>
      <c r="O143" s="20">
        <f>IF(OR(L143="معرّض للرسوب",L143="على الحافة"),COUNTIFS($J$6:$J$205,"&lt;"&amp;J143,$L$6:$L$205,"معرّض للرسوب")+COUNTIFS($J$6:$J$205,"&lt;"&amp;J143,$L$6:$L$205,"على الحافة")+COUNTIFS($J$6:J143,J143,$L$6:L143,"معرّض للرسوب")+COUNTIFS($J$6:J143,J143,$L$6:L143,"على الحافة"),"")</f>
        <v/>
      </c>
    </row>
    <row r="144">
      <c r="A144" s="19" t="n"/>
      <c r="B144" s="5" t="n"/>
      <c r="C144" s="14" t="n"/>
      <c r="D144" s="14" t="n"/>
      <c r="E144" s="14" t="n"/>
      <c r="F144" s="14" t="n"/>
      <c r="G144" s="20">
        <f>IF(B144&amp;""="","",COUNT(C144:F144))</f>
        <v/>
      </c>
      <c r="H144" s="21">
        <f>IF(B144&amp;""="","",ROUND(IF(AND(ISNUMBER(C144),N('الإعدادات'!$C$8)&gt;0),C144/'الإعدادات'!$C$8*N('الإعدادات'!$B$8),0)+IF(AND(ISNUMBER(D144),N('الإعدادات'!$C$9)&gt;0),D144/'الإعدادات'!$C$9*N('الإعدادات'!$B$9),0)+IF(AND(ISNUMBER(E144),N('الإعدادات'!$C$10)&gt;0),E144/'الإعدادات'!$C$10*N('الإعدادات'!$B$10),0)+IF(AND(ISNUMBER(F144),N('الإعدادات'!$C$11)&gt;0),F144/'الإعدادات'!$C$11*N('الإعدادات'!$B$11),0),2))</f>
        <v/>
      </c>
      <c r="I144" s="15">
        <f>IF(B144&amp;""="","",IF(AND(ISNUMBER(C144),N('الإعدادات'!$C$8)&gt;0),N('الإعدادات'!$B$8),0)+IF(AND(ISNUMBER(D144),N('الإعدادات'!$C$9)&gt;0),N('الإعدادات'!$B$9),0)+IF(AND(ISNUMBER(E144),N('الإعدادات'!$C$10)&gt;0),N('الإعدادات'!$B$10),0)+IF(AND(ISNUMBER(F144),N('الإعدادات'!$C$11)&gt;0),N('الإعدادات'!$B$11),0))</f>
        <v/>
      </c>
      <c r="J144" s="22">
        <f>IF(B144&amp;""="","",IF(N(I144)=0,"",H144/I144))</f>
        <v/>
      </c>
      <c r="K144" s="6">
        <f>IF(J144="","",INDEX('الإعدادات'!$B$19:$B$23,MATCH(J144,'الإعدادات'!$A$19:$A$23,1)))</f>
        <v/>
      </c>
      <c r="L144" s="6">
        <f>IF(J144="","",IF(J144&lt;'الإعدادات'!$B$14,"معرّض للرسوب",IF(J144&lt;'الإعدادات'!$B$14+'الإعدادات'!$B$15,"على الحافة","آمن")))</f>
        <v/>
      </c>
      <c r="M144" s="6">
        <f>IF(B144&amp;""="","",IF(OR(AND(ISNUMBER(C144),OR(C144&gt;N('الإعدادات'!$C$8),C144&lt;0)),AND(ISNUMBER(D144),OR(D144&gt;N('الإعدادات'!$C$9),D144&lt;0)),AND(ISNUMBER(E144),OR(E144&gt;N('الإعدادات'!$C$10),E144&lt;0)),AND(ISNUMBER(F144),OR(F144&gt;N('الإعدادات'!$C$11),F144&lt;0))),"درجة خارج الحد",IF(G144&lt;4,"درجات ناقصة","")))</f>
        <v/>
      </c>
      <c r="N144" s="20">
        <f>IF(J144="","",COUNTIFS($J$6:$J$205,"&gt;"&amp;J144)+1)</f>
        <v/>
      </c>
      <c r="O144" s="20">
        <f>IF(OR(L144="معرّض للرسوب",L144="على الحافة"),COUNTIFS($J$6:$J$205,"&lt;"&amp;J144,$L$6:$L$205,"معرّض للرسوب")+COUNTIFS($J$6:$J$205,"&lt;"&amp;J144,$L$6:$L$205,"على الحافة")+COUNTIFS($J$6:J144,J144,$L$6:L144,"معرّض للرسوب")+COUNTIFS($J$6:J144,J144,$L$6:L144,"على الحافة"),"")</f>
        <v/>
      </c>
    </row>
    <row r="145">
      <c r="A145" s="19" t="n"/>
      <c r="B145" s="5" t="n"/>
      <c r="C145" s="14" t="n"/>
      <c r="D145" s="14" t="n"/>
      <c r="E145" s="14" t="n"/>
      <c r="F145" s="14" t="n"/>
      <c r="G145" s="20">
        <f>IF(B145&amp;""="","",COUNT(C145:F145))</f>
        <v/>
      </c>
      <c r="H145" s="21">
        <f>IF(B145&amp;""="","",ROUND(IF(AND(ISNUMBER(C145),N('الإعدادات'!$C$8)&gt;0),C145/'الإعدادات'!$C$8*N('الإعدادات'!$B$8),0)+IF(AND(ISNUMBER(D145),N('الإعدادات'!$C$9)&gt;0),D145/'الإعدادات'!$C$9*N('الإعدادات'!$B$9),0)+IF(AND(ISNUMBER(E145),N('الإعدادات'!$C$10)&gt;0),E145/'الإعدادات'!$C$10*N('الإعدادات'!$B$10),0)+IF(AND(ISNUMBER(F145),N('الإعدادات'!$C$11)&gt;0),F145/'الإعدادات'!$C$11*N('الإعدادات'!$B$11),0),2))</f>
        <v/>
      </c>
      <c r="I145" s="15">
        <f>IF(B145&amp;""="","",IF(AND(ISNUMBER(C145),N('الإعدادات'!$C$8)&gt;0),N('الإعدادات'!$B$8),0)+IF(AND(ISNUMBER(D145),N('الإعدادات'!$C$9)&gt;0),N('الإعدادات'!$B$9),0)+IF(AND(ISNUMBER(E145),N('الإعدادات'!$C$10)&gt;0),N('الإعدادات'!$B$10),0)+IF(AND(ISNUMBER(F145),N('الإعدادات'!$C$11)&gt;0),N('الإعدادات'!$B$11),0))</f>
        <v/>
      </c>
      <c r="J145" s="22">
        <f>IF(B145&amp;""="","",IF(N(I145)=0,"",H145/I145))</f>
        <v/>
      </c>
      <c r="K145" s="6">
        <f>IF(J145="","",INDEX('الإعدادات'!$B$19:$B$23,MATCH(J145,'الإعدادات'!$A$19:$A$23,1)))</f>
        <v/>
      </c>
      <c r="L145" s="6">
        <f>IF(J145="","",IF(J145&lt;'الإعدادات'!$B$14,"معرّض للرسوب",IF(J145&lt;'الإعدادات'!$B$14+'الإعدادات'!$B$15,"على الحافة","آمن")))</f>
        <v/>
      </c>
      <c r="M145" s="6">
        <f>IF(B145&amp;""="","",IF(OR(AND(ISNUMBER(C145),OR(C145&gt;N('الإعدادات'!$C$8),C145&lt;0)),AND(ISNUMBER(D145),OR(D145&gt;N('الإعدادات'!$C$9),D145&lt;0)),AND(ISNUMBER(E145),OR(E145&gt;N('الإعدادات'!$C$10),E145&lt;0)),AND(ISNUMBER(F145),OR(F145&gt;N('الإعدادات'!$C$11),F145&lt;0))),"درجة خارج الحد",IF(G145&lt;4,"درجات ناقصة","")))</f>
        <v/>
      </c>
      <c r="N145" s="20">
        <f>IF(J145="","",COUNTIFS($J$6:$J$205,"&gt;"&amp;J145)+1)</f>
        <v/>
      </c>
      <c r="O145" s="20">
        <f>IF(OR(L145="معرّض للرسوب",L145="على الحافة"),COUNTIFS($J$6:$J$205,"&lt;"&amp;J145,$L$6:$L$205,"معرّض للرسوب")+COUNTIFS($J$6:$J$205,"&lt;"&amp;J145,$L$6:$L$205,"على الحافة")+COUNTIFS($J$6:J145,J145,$L$6:L145,"معرّض للرسوب")+COUNTIFS($J$6:J145,J145,$L$6:L145,"على الحافة"),"")</f>
        <v/>
      </c>
    </row>
    <row r="146">
      <c r="A146" s="19" t="n"/>
      <c r="B146" s="5" t="n"/>
      <c r="C146" s="14" t="n"/>
      <c r="D146" s="14" t="n"/>
      <c r="E146" s="14" t="n"/>
      <c r="F146" s="14" t="n"/>
      <c r="G146" s="20">
        <f>IF(B146&amp;""="","",COUNT(C146:F146))</f>
        <v/>
      </c>
      <c r="H146" s="21">
        <f>IF(B146&amp;""="","",ROUND(IF(AND(ISNUMBER(C146),N('الإعدادات'!$C$8)&gt;0),C146/'الإعدادات'!$C$8*N('الإعدادات'!$B$8),0)+IF(AND(ISNUMBER(D146),N('الإعدادات'!$C$9)&gt;0),D146/'الإعدادات'!$C$9*N('الإعدادات'!$B$9),0)+IF(AND(ISNUMBER(E146),N('الإعدادات'!$C$10)&gt;0),E146/'الإعدادات'!$C$10*N('الإعدادات'!$B$10),0)+IF(AND(ISNUMBER(F146),N('الإعدادات'!$C$11)&gt;0),F146/'الإعدادات'!$C$11*N('الإعدادات'!$B$11),0),2))</f>
        <v/>
      </c>
      <c r="I146" s="15">
        <f>IF(B146&amp;""="","",IF(AND(ISNUMBER(C146),N('الإعدادات'!$C$8)&gt;0),N('الإعدادات'!$B$8),0)+IF(AND(ISNUMBER(D146),N('الإعدادات'!$C$9)&gt;0),N('الإعدادات'!$B$9),0)+IF(AND(ISNUMBER(E146),N('الإعدادات'!$C$10)&gt;0),N('الإعدادات'!$B$10),0)+IF(AND(ISNUMBER(F146),N('الإعدادات'!$C$11)&gt;0),N('الإعدادات'!$B$11),0))</f>
        <v/>
      </c>
      <c r="J146" s="22">
        <f>IF(B146&amp;""="","",IF(N(I146)=0,"",H146/I146))</f>
        <v/>
      </c>
      <c r="K146" s="6">
        <f>IF(J146="","",INDEX('الإعدادات'!$B$19:$B$23,MATCH(J146,'الإعدادات'!$A$19:$A$23,1)))</f>
        <v/>
      </c>
      <c r="L146" s="6">
        <f>IF(J146="","",IF(J146&lt;'الإعدادات'!$B$14,"معرّض للرسوب",IF(J146&lt;'الإعدادات'!$B$14+'الإعدادات'!$B$15,"على الحافة","آمن")))</f>
        <v/>
      </c>
      <c r="M146" s="6">
        <f>IF(B146&amp;""="","",IF(OR(AND(ISNUMBER(C146),OR(C146&gt;N('الإعدادات'!$C$8),C146&lt;0)),AND(ISNUMBER(D146),OR(D146&gt;N('الإعدادات'!$C$9),D146&lt;0)),AND(ISNUMBER(E146),OR(E146&gt;N('الإعدادات'!$C$10),E146&lt;0)),AND(ISNUMBER(F146),OR(F146&gt;N('الإعدادات'!$C$11),F146&lt;0))),"درجة خارج الحد",IF(G146&lt;4,"درجات ناقصة","")))</f>
        <v/>
      </c>
      <c r="N146" s="20">
        <f>IF(J146="","",COUNTIFS($J$6:$J$205,"&gt;"&amp;J146)+1)</f>
        <v/>
      </c>
      <c r="O146" s="20">
        <f>IF(OR(L146="معرّض للرسوب",L146="على الحافة"),COUNTIFS($J$6:$J$205,"&lt;"&amp;J146,$L$6:$L$205,"معرّض للرسوب")+COUNTIFS($J$6:$J$205,"&lt;"&amp;J146,$L$6:$L$205,"على الحافة")+COUNTIFS($J$6:J146,J146,$L$6:L146,"معرّض للرسوب")+COUNTIFS($J$6:J146,J146,$L$6:L146,"على الحافة"),"")</f>
        <v/>
      </c>
    </row>
    <row r="147">
      <c r="A147" s="19" t="n"/>
      <c r="B147" s="5" t="n"/>
      <c r="C147" s="14" t="n"/>
      <c r="D147" s="14" t="n"/>
      <c r="E147" s="14" t="n"/>
      <c r="F147" s="14" t="n"/>
      <c r="G147" s="20">
        <f>IF(B147&amp;""="","",COUNT(C147:F147))</f>
        <v/>
      </c>
      <c r="H147" s="21">
        <f>IF(B147&amp;""="","",ROUND(IF(AND(ISNUMBER(C147),N('الإعدادات'!$C$8)&gt;0),C147/'الإعدادات'!$C$8*N('الإعدادات'!$B$8),0)+IF(AND(ISNUMBER(D147),N('الإعدادات'!$C$9)&gt;0),D147/'الإعدادات'!$C$9*N('الإعدادات'!$B$9),0)+IF(AND(ISNUMBER(E147),N('الإعدادات'!$C$10)&gt;0),E147/'الإعدادات'!$C$10*N('الإعدادات'!$B$10),0)+IF(AND(ISNUMBER(F147),N('الإعدادات'!$C$11)&gt;0),F147/'الإعدادات'!$C$11*N('الإعدادات'!$B$11),0),2))</f>
        <v/>
      </c>
      <c r="I147" s="15">
        <f>IF(B147&amp;""="","",IF(AND(ISNUMBER(C147),N('الإعدادات'!$C$8)&gt;0),N('الإعدادات'!$B$8),0)+IF(AND(ISNUMBER(D147),N('الإعدادات'!$C$9)&gt;0),N('الإعدادات'!$B$9),0)+IF(AND(ISNUMBER(E147),N('الإعدادات'!$C$10)&gt;0),N('الإعدادات'!$B$10),0)+IF(AND(ISNUMBER(F147),N('الإعدادات'!$C$11)&gt;0),N('الإعدادات'!$B$11),0))</f>
        <v/>
      </c>
      <c r="J147" s="22">
        <f>IF(B147&amp;""="","",IF(N(I147)=0,"",H147/I147))</f>
        <v/>
      </c>
      <c r="K147" s="6">
        <f>IF(J147="","",INDEX('الإعدادات'!$B$19:$B$23,MATCH(J147,'الإعدادات'!$A$19:$A$23,1)))</f>
        <v/>
      </c>
      <c r="L147" s="6">
        <f>IF(J147="","",IF(J147&lt;'الإعدادات'!$B$14,"معرّض للرسوب",IF(J147&lt;'الإعدادات'!$B$14+'الإعدادات'!$B$15,"على الحافة","آمن")))</f>
        <v/>
      </c>
      <c r="M147" s="6">
        <f>IF(B147&amp;""="","",IF(OR(AND(ISNUMBER(C147),OR(C147&gt;N('الإعدادات'!$C$8),C147&lt;0)),AND(ISNUMBER(D147),OR(D147&gt;N('الإعدادات'!$C$9),D147&lt;0)),AND(ISNUMBER(E147),OR(E147&gt;N('الإعدادات'!$C$10),E147&lt;0)),AND(ISNUMBER(F147),OR(F147&gt;N('الإعدادات'!$C$11),F147&lt;0))),"درجة خارج الحد",IF(G147&lt;4,"درجات ناقصة","")))</f>
        <v/>
      </c>
      <c r="N147" s="20">
        <f>IF(J147="","",COUNTIFS($J$6:$J$205,"&gt;"&amp;J147)+1)</f>
        <v/>
      </c>
      <c r="O147" s="20">
        <f>IF(OR(L147="معرّض للرسوب",L147="على الحافة"),COUNTIFS($J$6:$J$205,"&lt;"&amp;J147,$L$6:$L$205,"معرّض للرسوب")+COUNTIFS($J$6:$J$205,"&lt;"&amp;J147,$L$6:$L$205,"على الحافة")+COUNTIFS($J$6:J147,J147,$L$6:L147,"معرّض للرسوب")+COUNTIFS($J$6:J147,J147,$L$6:L147,"على الحافة"),"")</f>
        <v/>
      </c>
    </row>
    <row r="148">
      <c r="A148" s="19" t="n"/>
      <c r="B148" s="5" t="n"/>
      <c r="C148" s="14" t="n"/>
      <c r="D148" s="14" t="n"/>
      <c r="E148" s="14" t="n"/>
      <c r="F148" s="14" t="n"/>
      <c r="G148" s="20">
        <f>IF(B148&amp;""="","",COUNT(C148:F148))</f>
        <v/>
      </c>
      <c r="H148" s="21">
        <f>IF(B148&amp;""="","",ROUND(IF(AND(ISNUMBER(C148),N('الإعدادات'!$C$8)&gt;0),C148/'الإعدادات'!$C$8*N('الإعدادات'!$B$8),0)+IF(AND(ISNUMBER(D148),N('الإعدادات'!$C$9)&gt;0),D148/'الإعدادات'!$C$9*N('الإعدادات'!$B$9),0)+IF(AND(ISNUMBER(E148),N('الإعدادات'!$C$10)&gt;0),E148/'الإعدادات'!$C$10*N('الإعدادات'!$B$10),0)+IF(AND(ISNUMBER(F148),N('الإعدادات'!$C$11)&gt;0),F148/'الإعدادات'!$C$11*N('الإعدادات'!$B$11),0),2))</f>
        <v/>
      </c>
      <c r="I148" s="15">
        <f>IF(B148&amp;""="","",IF(AND(ISNUMBER(C148),N('الإعدادات'!$C$8)&gt;0),N('الإعدادات'!$B$8),0)+IF(AND(ISNUMBER(D148),N('الإعدادات'!$C$9)&gt;0),N('الإعدادات'!$B$9),0)+IF(AND(ISNUMBER(E148),N('الإعدادات'!$C$10)&gt;0),N('الإعدادات'!$B$10),0)+IF(AND(ISNUMBER(F148),N('الإعدادات'!$C$11)&gt;0),N('الإعدادات'!$B$11),0))</f>
        <v/>
      </c>
      <c r="J148" s="22">
        <f>IF(B148&amp;""="","",IF(N(I148)=0,"",H148/I148))</f>
        <v/>
      </c>
      <c r="K148" s="6">
        <f>IF(J148="","",INDEX('الإعدادات'!$B$19:$B$23,MATCH(J148,'الإعدادات'!$A$19:$A$23,1)))</f>
        <v/>
      </c>
      <c r="L148" s="6">
        <f>IF(J148="","",IF(J148&lt;'الإعدادات'!$B$14,"معرّض للرسوب",IF(J148&lt;'الإعدادات'!$B$14+'الإعدادات'!$B$15,"على الحافة","آمن")))</f>
        <v/>
      </c>
      <c r="M148" s="6">
        <f>IF(B148&amp;""="","",IF(OR(AND(ISNUMBER(C148),OR(C148&gt;N('الإعدادات'!$C$8),C148&lt;0)),AND(ISNUMBER(D148),OR(D148&gt;N('الإعدادات'!$C$9),D148&lt;0)),AND(ISNUMBER(E148),OR(E148&gt;N('الإعدادات'!$C$10),E148&lt;0)),AND(ISNUMBER(F148),OR(F148&gt;N('الإعدادات'!$C$11),F148&lt;0))),"درجة خارج الحد",IF(G148&lt;4,"درجات ناقصة","")))</f>
        <v/>
      </c>
      <c r="N148" s="20">
        <f>IF(J148="","",COUNTIFS($J$6:$J$205,"&gt;"&amp;J148)+1)</f>
        <v/>
      </c>
      <c r="O148" s="20">
        <f>IF(OR(L148="معرّض للرسوب",L148="على الحافة"),COUNTIFS($J$6:$J$205,"&lt;"&amp;J148,$L$6:$L$205,"معرّض للرسوب")+COUNTIFS($J$6:$J$205,"&lt;"&amp;J148,$L$6:$L$205,"على الحافة")+COUNTIFS($J$6:J148,J148,$L$6:L148,"معرّض للرسوب")+COUNTIFS($J$6:J148,J148,$L$6:L148,"على الحافة"),"")</f>
        <v/>
      </c>
    </row>
    <row r="149">
      <c r="A149" s="19" t="n"/>
      <c r="B149" s="5" t="n"/>
      <c r="C149" s="14" t="n"/>
      <c r="D149" s="14" t="n"/>
      <c r="E149" s="14" t="n"/>
      <c r="F149" s="14" t="n"/>
      <c r="G149" s="20">
        <f>IF(B149&amp;""="","",COUNT(C149:F149))</f>
        <v/>
      </c>
      <c r="H149" s="21">
        <f>IF(B149&amp;""="","",ROUND(IF(AND(ISNUMBER(C149),N('الإعدادات'!$C$8)&gt;0),C149/'الإعدادات'!$C$8*N('الإعدادات'!$B$8),0)+IF(AND(ISNUMBER(D149),N('الإعدادات'!$C$9)&gt;0),D149/'الإعدادات'!$C$9*N('الإعدادات'!$B$9),0)+IF(AND(ISNUMBER(E149),N('الإعدادات'!$C$10)&gt;0),E149/'الإعدادات'!$C$10*N('الإعدادات'!$B$10),0)+IF(AND(ISNUMBER(F149),N('الإعدادات'!$C$11)&gt;0),F149/'الإعدادات'!$C$11*N('الإعدادات'!$B$11),0),2))</f>
        <v/>
      </c>
      <c r="I149" s="15">
        <f>IF(B149&amp;""="","",IF(AND(ISNUMBER(C149),N('الإعدادات'!$C$8)&gt;0),N('الإعدادات'!$B$8),0)+IF(AND(ISNUMBER(D149),N('الإعدادات'!$C$9)&gt;0),N('الإعدادات'!$B$9),0)+IF(AND(ISNUMBER(E149),N('الإعدادات'!$C$10)&gt;0),N('الإعدادات'!$B$10),0)+IF(AND(ISNUMBER(F149),N('الإعدادات'!$C$11)&gt;0),N('الإعدادات'!$B$11),0))</f>
        <v/>
      </c>
      <c r="J149" s="22">
        <f>IF(B149&amp;""="","",IF(N(I149)=0,"",H149/I149))</f>
        <v/>
      </c>
      <c r="K149" s="6">
        <f>IF(J149="","",INDEX('الإعدادات'!$B$19:$B$23,MATCH(J149,'الإعدادات'!$A$19:$A$23,1)))</f>
        <v/>
      </c>
      <c r="L149" s="6">
        <f>IF(J149="","",IF(J149&lt;'الإعدادات'!$B$14,"معرّض للرسوب",IF(J149&lt;'الإعدادات'!$B$14+'الإعدادات'!$B$15,"على الحافة","آمن")))</f>
        <v/>
      </c>
      <c r="M149" s="6">
        <f>IF(B149&amp;""="","",IF(OR(AND(ISNUMBER(C149),OR(C149&gt;N('الإعدادات'!$C$8),C149&lt;0)),AND(ISNUMBER(D149),OR(D149&gt;N('الإعدادات'!$C$9),D149&lt;0)),AND(ISNUMBER(E149),OR(E149&gt;N('الإعدادات'!$C$10),E149&lt;0)),AND(ISNUMBER(F149),OR(F149&gt;N('الإعدادات'!$C$11),F149&lt;0))),"درجة خارج الحد",IF(G149&lt;4,"درجات ناقصة","")))</f>
        <v/>
      </c>
      <c r="N149" s="20">
        <f>IF(J149="","",COUNTIFS($J$6:$J$205,"&gt;"&amp;J149)+1)</f>
        <v/>
      </c>
      <c r="O149" s="20">
        <f>IF(OR(L149="معرّض للرسوب",L149="على الحافة"),COUNTIFS($J$6:$J$205,"&lt;"&amp;J149,$L$6:$L$205,"معرّض للرسوب")+COUNTIFS($J$6:$J$205,"&lt;"&amp;J149,$L$6:$L$205,"على الحافة")+COUNTIFS($J$6:J149,J149,$L$6:L149,"معرّض للرسوب")+COUNTIFS($J$6:J149,J149,$L$6:L149,"على الحافة"),"")</f>
        <v/>
      </c>
    </row>
    <row r="150">
      <c r="A150" s="19" t="n"/>
      <c r="B150" s="5" t="n"/>
      <c r="C150" s="14" t="n"/>
      <c r="D150" s="14" t="n"/>
      <c r="E150" s="14" t="n"/>
      <c r="F150" s="14" t="n"/>
      <c r="G150" s="20">
        <f>IF(B150&amp;""="","",COUNT(C150:F150))</f>
        <v/>
      </c>
      <c r="H150" s="21">
        <f>IF(B150&amp;""="","",ROUND(IF(AND(ISNUMBER(C150),N('الإعدادات'!$C$8)&gt;0),C150/'الإعدادات'!$C$8*N('الإعدادات'!$B$8),0)+IF(AND(ISNUMBER(D150),N('الإعدادات'!$C$9)&gt;0),D150/'الإعدادات'!$C$9*N('الإعدادات'!$B$9),0)+IF(AND(ISNUMBER(E150),N('الإعدادات'!$C$10)&gt;0),E150/'الإعدادات'!$C$10*N('الإعدادات'!$B$10),0)+IF(AND(ISNUMBER(F150),N('الإعدادات'!$C$11)&gt;0),F150/'الإعدادات'!$C$11*N('الإعدادات'!$B$11),0),2))</f>
        <v/>
      </c>
      <c r="I150" s="15">
        <f>IF(B150&amp;""="","",IF(AND(ISNUMBER(C150),N('الإعدادات'!$C$8)&gt;0),N('الإعدادات'!$B$8),0)+IF(AND(ISNUMBER(D150),N('الإعدادات'!$C$9)&gt;0),N('الإعدادات'!$B$9),0)+IF(AND(ISNUMBER(E150),N('الإعدادات'!$C$10)&gt;0),N('الإعدادات'!$B$10),0)+IF(AND(ISNUMBER(F150),N('الإعدادات'!$C$11)&gt;0),N('الإعدادات'!$B$11),0))</f>
        <v/>
      </c>
      <c r="J150" s="22">
        <f>IF(B150&amp;""="","",IF(N(I150)=0,"",H150/I150))</f>
        <v/>
      </c>
      <c r="K150" s="6">
        <f>IF(J150="","",INDEX('الإعدادات'!$B$19:$B$23,MATCH(J150,'الإعدادات'!$A$19:$A$23,1)))</f>
        <v/>
      </c>
      <c r="L150" s="6">
        <f>IF(J150="","",IF(J150&lt;'الإعدادات'!$B$14,"معرّض للرسوب",IF(J150&lt;'الإعدادات'!$B$14+'الإعدادات'!$B$15,"على الحافة","آمن")))</f>
        <v/>
      </c>
      <c r="M150" s="6">
        <f>IF(B150&amp;""="","",IF(OR(AND(ISNUMBER(C150),OR(C150&gt;N('الإعدادات'!$C$8),C150&lt;0)),AND(ISNUMBER(D150),OR(D150&gt;N('الإعدادات'!$C$9),D150&lt;0)),AND(ISNUMBER(E150),OR(E150&gt;N('الإعدادات'!$C$10),E150&lt;0)),AND(ISNUMBER(F150),OR(F150&gt;N('الإعدادات'!$C$11),F150&lt;0))),"درجة خارج الحد",IF(G150&lt;4,"درجات ناقصة","")))</f>
        <v/>
      </c>
      <c r="N150" s="20">
        <f>IF(J150="","",COUNTIFS($J$6:$J$205,"&gt;"&amp;J150)+1)</f>
        <v/>
      </c>
      <c r="O150" s="20">
        <f>IF(OR(L150="معرّض للرسوب",L150="على الحافة"),COUNTIFS($J$6:$J$205,"&lt;"&amp;J150,$L$6:$L$205,"معرّض للرسوب")+COUNTIFS($J$6:$J$205,"&lt;"&amp;J150,$L$6:$L$205,"على الحافة")+COUNTIFS($J$6:J150,J150,$L$6:L150,"معرّض للرسوب")+COUNTIFS($J$6:J150,J150,$L$6:L150,"على الحافة"),"")</f>
        <v/>
      </c>
    </row>
    <row r="151">
      <c r="A151" s="19" t="n"/>
      <c r="B151" s="5" t="n"/>
      <c r="C151" s="14" t="n"/>
      <c r="D151" s="14" t="n"/>
      <c r="E151" s="14" t="n"/>
      <c r="F151" s="14" t="n"/>
      <c r="G151" s="20">
        <f>IF(B151&amp;""="","",COUNT(C151:F151))</f>
        <v/>
      </c>
      <c r="H151" s="21">
        <f>IF(B151&amp;""="","",ROUND(IF(AND(ISNUMBER(C151),N('الإعدادات'!$C$8)&gt;0),C151/'الإعدادات'!$C$8*N('الإعدادات'!$B$8),0)+IF(AND(ISNUMBER(D151),N('الإعدادات'!$C$9)&gt;0),D151/'الإعدادات'!$C$9*N('الإعدادات'!$B$9),0)+IF(AND(ISNUMBER(E151),N('الإعدادات'!$C$10)&gt;0),E151/'الإعدادات'!$C$10*N('الإعدادات'!$B$10),0)+IF(AND(ISNUMBER(F151),N('الإعدادات'!$C$11)&gt;0),F151/'الإعدادات'!$C$11*N('الإعدادات'!$B$11),0),2))</f>
        <v/>
      </c>
      <c r="I151" s="15">
        <f>IF(B151&amp;""="","",IF(AND(ISNUMBER(C151),N('الإعدادات'!$C$8)&gt;0),N('الإعدادات'!$B$8),0)+IF(AND(ISNUMBER(D151),N('الإعدادات'!$C$9)&gt;0),N('الإعدادات'!$B$9),0)+IF(AND(ISNUMBER(E151),N('الإعدادات'!$C$10)&gt;0),N('الإعدادات'!$B$10),0)+IF(AND(ISNUMBER(F151),N('الإعدادات'!$C$11)&gt;0),N('الإعدادات'!$B$11),0))</f>
        <v/>
      </c>
      <c r="J151" s="22">
        <f>IF(B151&amp;""="","",IF(N(I151)=0,"",H151/I151))</f>
        <v/>
      </c>
      <c r="K151" s="6">
        <f>IF(J151="","",INDEX('الإعدادات'!$B$19:$B$23,MATCH(J151,'الإعدادات'!$A$19:$A$23,1)))</f>
        <v/>
      </c>
      <c r="L151" s="6">
        <f>IF(J151="","",IF(J151&lt;'الإعدادات'!$B$14,"معرّض للرسوب",IF(J151&lt;'الإعدادات'!$B$14+'الإعدادات'!$B$15,"على الحافة","آمن")))</f>
        <v/>
      </c>
      <c r="M151" s="6">
        <f>IF(B151&amp;""="","",IF(OR(AND(ISNUMBER(C151),OR(C151&gt;N('الإعدادات'!$C$8),C151&lt;0)),AND(ISNUMBER(D151),OR(D151&gt;N('الإعدادات'!$C$9),D151&lt;0)),AND(ISNUMBER(E151),OR(E151&gt;N('الإعدادات'!$C$10),E151&lt;0)),AND(ISNUMBER(F151),OR(F151&gt;N('الإعدادات'!$C$11),F151&lt;0))),"درجة خارج الحد",IF(G151&lt;4,"درجات ناقصة","")))</f>
        <v/>
      </c>
      <c r="N151" s="20">
        <f>IF(J151="","",COUNTIFS($J$6:$J$205,"&gt;"&amp;J151)+1)</f>
        <v/>
      </c>
      <c r="O151" s="20">
        <f>IF(OR(L151="معرّض للرسوب",L151="على الحافة"),COUNTIFS($J$6:$J$205,"&lt;"&amp;J151,$L$6:$L$205,"معرّض للرسوب")+COUNTIFS($J$6:$J$205,"&lt;"&amp;J151,$L$6:$L$205,"على الحافة")+COUNTIFS($J$6:J151,J151,$L$6:L151,"معرّض للرسوب")+COUNTIFS($J$6:J151,J151,$L$6:L151,"على الحافة"),"")</f>
        <v/>
      </c>
    </row>
    <row r="152">
      <c r="A152" s="19" t="n"/>
      <c r="B152" s="5" t="n"/>
      <c r="C152" s="14" t="n"/>
      <c r="D152" s="14" t="n"/>
      <c r="E152" s="14" t="n"/>
      <c r="F152" s="14" t="n"/>
      <c r="G152" s="20">
        <f>IF(B152&amp;""="","",COUNT(C152:F152))</f>
        <v/>
      </c>
      <c r="H152" s="21">
        <f>IF(B152&amp;""="","",ROUND(IF(AND(ISNUMBER(C152),N('الإعدادات'!$C$8)&gt;0),C152/'الإعدادات'!$C$8*N('الإعدادات'!$B$8),0)+IF(AND(ISNUMBER(D152),N('الإعدادات'!$C$9)&gt;0),D152/'الإعدادات'!$C$9*N('الإعدادات'!$B$9),0)+IF(AND(ISNUMBER(E152),N('الإعدادات'!$C$10)&gt;0),E152/'الإعدادات'!$C$10*N('الإعدادات'!$B$10),0)+IF(AND(ISNUMBER(F152),N('الإعدادات'!$C$11)&gt;0),F152/'الإعدادات'!$C$11*N('الإعدادات'!$B$11),0),2))</f>
        <v/>
      </c>
      <c r="I152" s="15">
        <f>IF(B152&amp;""="","",IF(AND(ISNUMBER(C152),N('الإعدادات'!$C$8)&gt;0),N('الإعدادات'!$B$8),0)+IF(AND(ISNUMBER(D152),N('الإعدادات'!$C$9)&gt;0),N('الإعدادات'!$B$9),0)+IF(AND(ISNUMBER(E152),N('الإعدادات'!$C$10)&gt;0),N('الإعدادات'!$B$10),0)+IF(AND(ISNUMBER(F152),N('الإعدادات'!$C$11)&gt;0),N('الإعدادات'!$B$11),0))</f>
        <v/>
      </c>
      <c r="J152" s="22">
        <f>IF(B152&amp;""="","",IF(N(I152)=0,"",H152/I152))</f>
        <v/>
      </c>
      <c r="K152" s="6">
        <f>IF(J152="","",INDEX('الإعدادات'!$B$19:$B$23,MATCH(J152,'الإعدادات'!$A$19:$A$23,1)))</f>
        <v/>
      </c>
      <c r="L152" s="6">
        <f>IF(J152="","",IF(J152&lt;'الإعدادات'!$B$14,"معرّض للرسوب",IF(J152&lt;'الإعدادات'!$B$14+'الإعدادات'!$B$15,"على الحافة","آمن")))</f>
        <v/>
      </c>
      <c r="M152" s="6">
        <f>IF(B152&amp;""="","",IF(OR(AND(ISNUMBER(C152),OR(C152&gt;N('الإعدادات'!$C$8),C152&lt;0)),AND(ISNUMBER(D152),OR(D152&gt;N('الإعدادات'!$C$9),D152&lt;0)),AND(ISNUMBER(E152),OR(E152&gt;N('الإعدادات'!$C$10),E152&lt;0)),AND(ISNUMBER(F152),OR(F152&gt;N('الإعدادات'!$C$11),F152&lt;0))),"درجة خارج الحد",IF(G152&lt;4,"درجات ناقصة","")))</f>
        <v/>
      </c>
      <c r="N152" s="20">
        <f>IF(J152="","",COUNTIFS($J$6:$J$205,"&gt;"&amp;J152)+1)</f>
        <v/>
      </c>
      <c r="O152" s="20">
        <f>IF(OR(L152="معرّض للرسوب",L152="على الحافة"),COUNTIFS($J$6:$J$205,"&lt;"&amp;J152,$L$6:$L$205,"معرّض للرسوب")+COUNTIFS($J$6:$J$205,"&lt;"&amp;J152,$L$6:$L$205,"على الحافة")+COUNTIFS($J$6:J152,J152,$L$6:L152,"معرّض للرسوب")+COUNTIFS($J$6:J152,J152,$L$6:L152,"على الحافة"),"")</f>
        <v/>
      </c>
    </row>
    <row r="153">
      <c r="A153" s="19" t="n"/>
      <c r="B153" s="5" t="n"/>
      <c r="C153" s="14" t="n"/>
      <c r="D153" s="14" t="n"/>
      <c r="E153" s="14" t="n"/>
      <c r="F153" s="14" t="n"/>
      <c r="G153" s="20">
        <f>IF(B153&amp;""="","",COUNT(C153:F153))</f>
        <v/>
      </c>
      <c r="H153" s="21">
        <f>IF(B153&amp;""="","",ROUND(IF(AND(ISNUMBER(C153),N('الإعدادات'!$C$8)&gt;0),C153/'الإعدادات'!$C$8*N('الإعدادات'!$B$8),0)+IF(AND(ISNUMBER(D153),N('الإعدادات'!$C$9)&gt;0),D153/'الإعدادات'!$C$9*N('الإعدادات'!$B$9),0)+IF(AND(ISNUMBER(E153),N('الإعدادات'!$C$10)&gt;0),E153/'الإعدادات'!$C$10*N('الإعدادات'!$B$10),0)+IF(AND(ISNUMBER(F153),N('الإعدادات'!$C$11)&gt;0),F153/'الإعدادات'!$C$11*N('الإعدادات'!$B$11),0),2))</f>
        <v/>
      </c>
      <c r="I153" s="15">
        <f>IF(B153&amp;""="","",IF(AND(ISNUMBER(C153),N('الإعدادات'!$C$8)&gt;0),N('الإعدادات'!$B$8),0)+IF(AND(ISNUMBER(D153),N('الإعدادات'!$C$9)&gt;0),N('الإعدادات'!$B$9),0)+IF(AND(ISNUMBER(E153),N('الإعدادات'!$C$10)&gt;0),N('الإعدادات'!$B$10),0)+IF(AND(ISNUMBER(F153),N('الإعدادات'!$C$11)&gt;0),N('الإعدادات'!$B$11),0))</f>
        <v/>
      </c>
      <c r="J153" s="22">
        <f>IF(B153&amp;""="","",IF(N(I153)=0,"",H153/I153))</f>
        <v/>
      </c>
      <c r="K153" s="6">
        <f>IF(J153="","",INDEX('الإعدادات'!$B$19:$B$23,MATCH(J153,'الإعدادات'!$A$19:$A$23,1)))</f>
        <v/>
      </c>
      <c r="L153" s="6">
        <f>IF(J153="","",IF(J153&lt;'الإعدادات'!$B$14,"معرّض للرسوب",IF(J153&lt;'الإعدادات'!$B$14+'الإعدادات'!$B$15,"على الحافة","آمن")))</f>
        <v/>
      </c>
      <c r="M153" s="6">
        <f>IF(B153&amp;""="","",IF(OR(AND(ISNUMBER(C153),OR(C153&gt;N('الإعدادات'!$C$8),C153&lt;0)),AND(ISNUMBER(D153),OR(D153&gt;N('الإعدادات'!$C$9),D153&lt;0)),AND(ISNUMBER(E153),OR(E153&gt;N('الإعدادات'!$C$10),E153&lt;0)),AND(ISNUMBER(F153),OR(F153&gt;N('الإعدادات'!$C$11),F153&lt;0))),"درجة خارج الحد",IF(G153&lt;4,"درجات ناقصة","")))</f>
        <v/>
      </c>
      <c r="N153" s="20">
        <f>IF(J153="","",COUNTIFS($J$6:$J$205,"&gt;"&amp;J153)+1)</f>
        <v/>
      </c>
      <c r="O153" s="20">
        <f>IF(OR(L153="معرّض للرسوب",L153="على الحافة"),COUNTIFS($J$6:$J$205,"&lt;"&amp;J153,$L$6:$L$205,"معرّض للرسوب")+COUNTIFS($J$6:$J$205,"&lt;"&amp;J153,$L$6:$L$205,"على الحافة")+COUNTIFS($J$6:J153,J153,$L$6:L153,"معرّض للرسوب")+COUNTIFS($J$6:J153,J153,$L$6:L153,"على الحافة"),"")</f>
        <v/>
      </c>
    </row>
    <row r="154">
      <c r="A154" s="19" t="n"/>
      <c r="B154" s="5" t="n"/>
      <c r="C154" s="14" t="n"/>
      <c r="D154" s="14" t="n"/>
      <c r="E154" s="14" t="n"/>
      <c r="F154" s="14" t="n"/>
      <c r="G154" s="20">
        <f>IF(B154&amp;""="","",COUNT(C154:F154))</f>
        <v/>
      </c>
      <c r="H154" s="21">
        <f>IF(B154&amp;""="","",ROUND(IF(AND(ISNUMBER(C154),N('الإعدادات'!$C$8)&gt;0),C154/'الإعدادات'!$C$8*N('الإعدادات'!$B$8),0)+IF(AND(ISNUMBER(D154),N('الإعدادات'!$C$9)&gt;0),D154/'الإعدادات'!$C$9*N('الإعدادات'!$B$9),0)+IF(AND(ISNUMBER(E154),N('الإعدادات'!$C$10)&gt;0),E154/'الإعدادات'!$C$10*N('الإعدادات'!$B$10),0)+IF(AND(ISNUMBER(F154),N('الإعدادات'!$C$11)&gt;0),F154/'الإعدادات'!$C$11*N('الإعدادات'!$B$11),0),2))</f>
        <v/>
      </c>
      <c r="I154" s="15">
        <f>IF(B154&amp;""="","",IF(AND(ISNUMBER(C154),N('الإعدادات'!$C$8)&gt;0),N('الإعدادات'!$B$8),0)+IF(AND(ISNUMBER(D154),N('الإعدادات'!$C$9)&gt;0),N('الإعدادات'!$B$9),0)+IF(AND(ISNUMBER(E154),N('الإعدادات'!$C$10)&gt;0),N('الإعدادات'!$B$10),0)+IF(AND(ISNUMBER(F154),N('الإعدادات'!$C$11)&gt;0),N('الإعدادات'!$B$11),0))</f>
        <v/>
      </c>
      <c r="J154" s="22">
        <f>IF(B154&amp;""="","",IF(N(I154)=0,"",H154/I154))</f>
        <v/>
      </c>
      <c r="K154" s="6">
        <f>IF(J154="","",INDEX('الإعدادات'!$B$19:$B$23,MATCH(J154,'الإعدادات'!$A$19:$A$23,1)))</f>
        <v/>
      </c>
      <c r="L154" s="6">
        <f>IF(J154="","",IF(J154&lt;'الإعدادات'!$B$14,"معرّض للرسوب",IF(J154&lt;'الإعدادات'!$B$14+'الإعدادات'!$B$15,"على الحافة","آمن")))</f>
        <v/>
      </c>
      <c r="M154" s="6">
        <f>IF(B154&amp;""="","",IF(OR(AND(ISNUMBER(C154),OR(C154&gt;N('الإعدادات'!$C$8),C154&lt;0)),AND(ISNUMBER(D154),OR(D154&gt;N('الإعدادات'!$C$9),D154&lt;0)),AND(ISNUMBER(E154),OR(E154&gt;N('الإعدادات'!$C$10),E154&lt;0)),AND(ISNUMBER(F154),OR(F154&gt;N('الإعدادات'!$C$11),F154&lt;0))),"درجة خارج الحد",IF(G154&lt;4,"درجات ناقصة","")))</f>
        <v/>
      </c>
      <c r="N154" s="20">
        <f>IF(J154="","",COUNTIFS($J$6:$J$205,"&gt;"&amp;J154)+1)</f>
        <v/>
      </c>
      <c r="O154" s="20">
        <f>IF(OR(L154="معرّض للرسوب",L154="على الحافة"),COUNTIFS($J$6:$J$205,"&lt;"&amp;J154,$L$6:$L$205,"معرّض للرسوب")+COUNTIFS($J$6:$J$205,"&lt;"&amp;J154,$L$6:$L$205,"على الحافة")+COUNTIFS($J$6:J154,J154,$L$6:L154,"معرّض للرسوب")+COUNTIFS($J$6:J154,J154,$L$6:L154,"على الحافة"),"")</f>
        <v/>
      </c>
    </row>
    <row r="155">
      <c r="A155" s="19" t="n"/>
      <c r="B155" s="5" t="n"/>
      <c r="C155" s="14" t="n"/>
      <c r="D155" s="14" t="n"/>
      <c r="E155" s="14" t="n"/>
      <c r="F155" s="14" t="n"/>
      <c r="G155" s="20">
        <f>IF(B155&amp;""="","",COUNT(C155:F155))</f>
        <v/>
      </c>
      <c r="H155" s="21">
        <f>IF(B155&amp;""="","",ROUND(IF(AND(ISNUMBER(C155),N('الإعدادات'!$C$8)&gt;0),C155/'الإعدادات'!$C$8*N('الإعدادات'!$B$8),0)+IF(AND(ISNUMBER(D155),N('الإعدادات'!$C$9)&gt;0),D155/'الإعدادات'!$C$9*N('الإعدادات'!$B$9),0)+IF(AND(ISNUMBER(E155),N('الإعدادات'!$C$10)&gt;0),E155/'الإعدادات'!$C$10*N('الإعدادات'!$B$10),0)+IF(AND(ISNUMBER(F155),N('الإعدادات'!$C$11)&gt;0),F155/'الإعدادات'!$C$11*N('الإعدادات'!$B$11),0),2))</f>
        <v/>
      </c>
      <c r="I155" s="15">
        <f>IF(B155&amp;""="","",IF(AND(ISNUMBER(C155),N('الإعدادات'!$C$8)&gt;0),N('الإعدادات'!$B$8),0)+IF(AND(ISNUMBER(D155),N('الإعدادات'!$C$9)&gt;0),N('الإعدادات'!$B$9),0)+IF(AND(ISNUMBER(E155),N('الإعدادات'!$C$10)&gt;0),N('الإعدادات'!$B$10),0)+IF(AND(ISNUMBER(F155),N('الإعدادات'!$C$11)&gt;0),N('الإعدادات'!$B$11),0))</f>
        <v/>
      </c>
      <c r="J155" s="22">
        <f>IF(B155&amp;""="","",IF(N(I155)=0,"",H155/I155))</f>
        <v/>
      </c>
      <c r="K155" s="6">
        <f>IF(J155="","",INDEX('الإعدادات'!$B$19:$B$23,MATCH(J155,'الإعدادات'!$A$19:$A$23,1)))</f>
        <v/>
      </c>
      <c r="L155" s="6">
        <f>IF(J155="","",IF(J155&lt;'الإعدادات'!$B$14,"معرّض للرسوب",IF(J155&lt;'الإعدادات'!$B$14+'الإعدادات'!$B$15,"على الحافة","آمن")))</f>
        <v/>
      </c>
      <c r="M155" s="6">
        <f>IF(B155&amp;""="","",IF(OR(AND(ISNUMBER(C155),OR(C155&gt;N('الإعدادات'!$C$8),C155&lt;0)),AND(ISNUMBER(D155),OR(D155&gt;N('الإعدادات'!$C$9),D155&lt;0)),AND(ISNUMBER(E155),OR(E155&gt;N('الإعدادات'!$C$10),E155&lt;0)),AND(ISNUMBER(F155),OR(F155&gt;N('الإعدادات'!$C$11),F155&lt;0))),"درجة خارج الحد",IF(G155&lt;4,"درجات ناقصة","")))</f>
        <v/>
      </c>
      <c r="N155" s="20">
        <f>IF(J155="","",COUNTIFS($J$6:$J$205,"&gt;"&amp;J155)+1)</f>
        <v/>
      </c>
      <c r="O155" s="20">
        <f>IF(OR(L155="معرّض للرسوب",L155="على الحافة"),COUNTIFS($J$6:$J$205,"&lt;"&amp;J155,$L$6:$L$205,"معرّض للرسوب")+COUNTIFS($J$6:$J$205,"&lt;"&amp;J155,$L$6:$L$205,"على الحافة")+COUNTIFS($J$6:J155,J155,$L$6:L155,"معرّض للرسوب")+COUNTIFS($J$6:J155,J155,$L$6:L155,"على الحافة"),"")</f>
        <v/>
      </c>
    </row>
    <row r="156">
      <c r="A156" s="19" t="n"/>
      <c r="B156" s="5" t="n"/>
      <c r="C156" s="14" t="n"/>
      <c r="D156" s="14" t="n"/>
      <c r="E156" s="14" t="n"/>
      <c r="F156" s="14" t="n"/>
      <c r="G156" s="20">
        <f>IF(B156&amp;""="","",COUNT(C156:F156))</f>
        <v/>
      </c>
      <c r="H156" s="21">
        <f>IF(B156&amp;""="","",ROUND(IF(AND(ISNUMBER(C156),N('الإعدادات'!$C$8)&gt;0),C156/'الإعدادات'!$C$8*N('الإعدادات'!$B$8),0)+IF(AND(ISNUMBER(D156),N('الإعدادات'!$C$9)&gt;0),D156/'الإعدادات'!$C$9*N('الإعدادات'!$B$9),0)+IF(AND(ISNUMBER(E156),N('الإعدادات'!$C$10)&gt;0),E156/'الإعدادات'!$C$10*N('الإعدادات'!$B$10),0)+IF(AND(ISNUMBER(F156),N('الإعدادات'!$C$11)&gt;0),F156/'الإعدادات'!$C$11*N('الإعدادات'!$B$11),0),2))</f>
        <v/>
      </c>
      <c r="I156" s="15">
        <f>IF(B156&amp;""="","",IF(AND(ISNUMBER(C156),N('الإعدادات'!$C$8)&gt;0),N('الإعدادات'!$B$8),0)+IF(AND(ISNUMBER(D156),N('الإعدادات'!$C$9)&gt;0),N('الإعدادات'!$B$9),0)+IF(AND(ISNUMBER(E156),N('الإعدادات'!$C$10)&gt;0),N('الإعدادات'!$B$10),0)+IF(AND(ISNUMBER(F156),N('الإعدادات'!$C$11)&gt;0),N('الإعدادات'!$B$11),0))</f>
        <v/>
      </c>
      <c r="J156" s="22">
        <f>IF(B156&amp;""="","",IF(N(I156)=0,"",H156/I156))</f>
        <v/>
      </c>
      <c r="K156" s="6">
        <f>IF(J156="","",INDEX('الإعدادات'!$B$19:$B$23,MATCH(J156,'الإعدادات'!$A$19:$A$23,1)))</f>
        <v/>
      </c>
      <c r="L156" s="6">
        <f>IF(J156="","",IF(J156&lt;'الإعدادات'!$B$14,"معرّض للرسوب",IF(J156&lt;'الإعدادات'!$B$14+'الإعدادات'!$B$15,"على الحافة","آمن")))</f>
        <v/>
      </c>
      <c r="M156" s="6">
        <f>IF(B156&amp;""="","",IF(OR(AND(ISNUMBER(C156),OR(C156&gt;N('الإعدادات'!$C$8),C156&lt;0)),AND(ISNUMBER(D156),OR(D156&gt;N('الإعدادات'!$C$9),D156&lt;0)),AND(ISNUMBER(E156),OR(E156&gt;N('الإعدادات'!$C$10),E156&lt;0)),AND(ISNUMBER(F156),OR(F156&gt;N('الإعدادات'!$C$11),F156&lt;0))),"درجة خارج الحد",IF(G156&lt;4,"درجات ناقصة","")))</f>
        <v/>
      </c>
      <c r="N156" s="20">
        <f>IF(J156="","",COUNTIFS($J$6:$J$205,"&gt;"&amp;J156)+1)</f>
        <v/>
      </c>
      <c r="O156" s="20">
        <f>IF(OR(L156="معرّض للرسوب",L156="على الحافة"),COUNTIFS($J$6:$J$205,"&lt;"&amp;J156,$L$6:$L$205,"معرّض للرسوب")+COUNTIFS($J$6:$J$205,"&lt;"&amp;J156,$L$6:$L$205,"على الحافة")+COUNTIFS($J$6:J156,J156,$L$6:L156,"معرّض للرسوب")+COUNTIFS($J$6:J156,J156,$L$6:L156,"على الحافة"),"")</f>
        <v/>
      </c>
    </row>
    <row r="157">
      <c r="A157" s="19" t="n"/>
      <c r="B157" s="5" t="n"/>
      <c r="C157" s="14" t="n"/>
      <c r="D157" s="14" t="n"/>
      <c r="E157" s="14" t="n"/>
      <c r="F157" s="14" t="n"/>
      <c r="G157" s="20">
        <f>IF(B157&amp;""="","",COUNT(C157:F157))</f>
        <v/>
      </c>
      <c r="H157" s="21">
        <f>IF(B157&amp;""="","",ROUND(IF(AND(ISNUMBER(C157),N('الإعدادات'!$C$8)&gt;0),C157/'الإعدادات'!$C$8*N('الإعدادات'!$B$8),0)+IF(AND(ISNUMBER(D157),N('الإعدادات'!$C$9)&gt;0),D157/'الإعدادات'!$C$9*N('الإعدادات'!$B$9),0)+IF(AND(ISNUMBER(E157),N('الإعدادات'!$C$10)&gt;0),E157/'الإعدادات'!$C$10*N('الإعدادات'!$B$10),0)+IF(AND(ISNUMBER(F157),N('الإعدادات'!$C$11)&gt;0),F157/'الإعدادات'!$C$11*N('الإعدادات'!$B$11),0),2))</f>
        <v/>
      </c>
      <c r="I157" s="15">
        <f>IF(B157&amp;""="","",IF(AND(ISNUMBER(C157),N('الإعدادات'!$C$8)&gt;0),N('الإعدادات'!$B$8),0)+IF(AND(ISNUMBER(D157),N('الإعدادات'!$C$9)&gt;0),N('الإعدادات'!$B$9),0)+IF(AND(ISNUMBER(E157),N('الإعدادات'!$C$10)&gt;0),N('الإعدادات'!$B$10),0)+IF(AND(ISNUMBER(F157),N('الإعدادات'!$C$11)&gt;0),N('الإعدادات'!$B$11),0))</f>
        <v/>
      </c>
      <c r="J157" s="22">
        <f>IF(B157&amp;""="","",IF(N(I157)=0,"",H157/I157))</f>
        <v/>
      </c>
      <c r="K157" s="6">
        <f>IF(J157="","",INDEX('الإعدادات'!$B$19:$B$23,MATCH(J157,'الإعدادات'!$A$19:$A$23,1)))</f>
        <v/>
      </c>
      <c r="L157" s="6">
        <f>IF(J157="","",IF(J157&lt;'الإعدادات'!$B$14,"معرّض للرسوب",IF(J157&lt;'الإعدادات'!$B$14+'الإعدادات'!$B$15,"على الحافة","آمن")))</f>
        <v/>
      </c>
      <c r="M157" s="6">
        <f>IF(B157&amp;""="","",IF(OR(AND(ISNUMBER(C157),OR(C157&gt;N('الإعدادات'!$C$8),C157&lt;0)),AND(ISNUMBER(D157),OR(D157&gt;N('الإعدادات'!$C$9),D157&lt;0)),AND(ISNUMBER(E157),OR(E157&gt;N('الإعدادات'!$C$10),E157&lt;0)),AND(ISNUMBER(F157),OR(F157&gt;N('الإعدادات'!$C$11),F157&lt;0))),"درجة خارج الحد",IF(G157&lt;4,"درجات ناقصة","")))</f>
        <v/>
      </c>
      <c r="N157" s="20">
        <f>IF(J157="","",COUNTIFS($J$6:$J$205,"&gt;"&amp;J157)+1)</f>
        <v/>
      </c>
      <c r="O157" s="20">
        <f>IF(OR(L157="معرّض للرسوب",L157="على الحافة"),COUNTIFS($J$6:$J$205,"&lt;"&amp;J157,$L$6:$L$205,"معرّض للرسوب")+COUNTIFS($J$6:$J$205,"&lt;"&amp;J157,$L$6:$L$205,"على الحافة")+COUNTIFS($J$6:J157,J157,$L$6:L157,"معرّض للرسوب")+COUNTIFS($J$6:J157,J157,$L$6:L157,"على الحافة"),"")</f>
        <v/>
      </c>
    </row>
    <row r="158">
      <c r="A158" s="19" t="n"/>
      <c r="B158" s="5" t="n"/>
      <c r="C158" s="14" t="n"/>
      <c r="D158" s="14" t="n"/>
      <c r="E158" s="14" t="n"/>
      <c r="F158" s="14" t="n"/>
      <c r="G158" s="20">
        <f>IF(B158&amp;""="","",COUNT(C158:F158))</f>
        <v/>
      </c>
      <c r="H158" s="21">
        <f>IF(B158&amp;""="","",ROUND(IF(AND(ISNUMBER(C158),N('الإعدادات'!$C$8)&gt;0),C158/'الإعدادات'!$C$8*N('الإعدادات'!$B$8),0)+IF(AND(ISNUMBER(D158),N('الإعدادات'!$C$9)&gt;0),D158/'الإعدادات'!$C$9*N('الإعدادات'!$B$9),0)+IF(AND(ISNUMBER(E158),N('الإعدادات'!$C$10)&gt;0),E158/'الإعدادات'!$C$10*N('الإعدادات'!$B$10),0)+IF(AND(ISNUMBER(F158),N('الإعدادات'!$C$11)&gt;0),F158/'الإعدادات'!$C$11*N('الإعدادات'!$B$11),0),2))</f>
        <v/>
      </c>
      <c r="I158" s="15">
        <f>IF(B158&amp;""="","",IF(AND(ISNUMBER(C158),N('الإعدادات'!$C$8)&gt;0),N('الإعدادات'!$B$8),0)+IF(AND(ISNUMBER(D158),N('الإعدادات'!$C$9)&gt;0),N('الإعدادات'!$B$9),0)+IF(AND(ISNUMBER(E158),N('الإعدادات'!$C$10)&gt;0),N('الإعدادات'!$B$10),0)+IF(AND(ISNUMBER(F158),N('الإعدادات'!$C$11)&gt;0),N('الإعدادات'!$B$11),0))</f>
        <v/>
      </c>
      <c r="J158" s="22">
        <f>IF(B158&amp;""="","",IF(N(I158)=0,"",H158/I158))</f>
        <v/>
      </c>
      <c r="K158" s="6">
        <f>IF(J158="","",INDEX('الإعدادات'!$B$19:$B$23,MATCH(J158,'الإعدادات'!$A$19:$A$23,1)))</f>
        <v/>
      </c>
      <c r="L158" s="6">
        <f>IF(J158="","",IF(J158&lt;'الإعدادات'!$B$14,"معرّض للرسوب",IF(J158&lt;'الإعدادات'!$B$14+'الإعدادات'!$B$15,"على الحافة","آمن")))</f>
        <v/>
      </c>
      <c r="M158" s="6">
        <f>IF(B158&amp;""="","",IF(OR(AND(ISNUMBER(C158),OR(C158&gt;N('الإعدادات'!$C$8),C158&lt;0)),AND(ISNUMBER(D158),OR(D158&gt;N('الإعدادات'!$C$9),D158&lt;0)),AND(ISNUMBER(E158),OR(E158&gt;N('الإعدادات'!$C$10),E158&lt;0)),AND(ISNUMBER(F158),OR(F158&gt;N('الإعدادات'!$C$11),F158&lt;0))),"درجة خارج الحد",IF(G158&lt;4,"درجات ناقصة","")))</f>
        <v/>
      </c>
      <c r="N158" s="20">
        <f>IF(J158="","",COUNTIFS($J$6:$J$205,"&gt;"&amp;J158)+1)</f>
        <v/>
      </c>
      <c r="O158" s="20">
        <f>IF(OR(L158="معرّض للرسوب",L158="على الحافة"),COUNTIFS($J$6:$J$205,"&lt;"&amp;J158,$L$6:$L$205,"معرّض للرسوب")+COUNTIFS($J$6:$J$205,"&lt;"&amp;J158,$L$6:$L$205,"على الحافة")+COUNTIFS($J$6:J158,J158,$L$6:L158,"معرّض للرسوب")+COUNTIFS($J$6:J158,J158,$L$6:L158,"على الحافة"),"")</f>
        <v/>
      </c>
    </row>
    <row r="159">
      <c r="A159" s="19" t="n"/>
      <c r="B159" s="5" t="n"/>
      <c r="C159" s="14" t="n"/>
      <c r="D159" s="14" t="n"/>
      <c r="E159" s="14" t="n"/>
      <c r="F159" s="14" t="n"/>
      <c r="G159" s="20">
        <f>IF(B159&amp;""="","",COUNT(C159:F159))</f>
        <v/>
      </c>
      <c r="H159" s="21">
        <f>IF(B159&amp;""="","",ROUND(IF(AND(ISNUMBER(C159),N('الإعدادات'!$C$8)&gt;0),C159/'الإعدادات'!$C$8*N('الإعدادات'!$B$8),0)+IF(AND(ISNUMBER(D159),N('الإعدادات'!$C$9)&gt;0),D159/'الإعدادات'!$C$9*N('الإعدادات'!$B$9),0)+IF(AND(ISNUMBER(E159),N('الإعدادات'!$C$10)&gt;0),E159/'الإعدادات'!$C$10*N('الإعدادات'!$B$10),0)+IF(AND(ISNUMBER(F159),N('الإعدادات'!$C$11)&gt;0),F159/'الإعدادات'!$C$11*N('الإعدادات'!$B$11),0),2))</f>
        <v/>
      </c>
      <c r="I159" s="15">
        <f>IF(B159&amp;""="","",IF(AND(ISNUMBER(C159),N('الإعدادات'!$C$8)&gt;0),N('الإعدادات'!$B$8),0)+IF(AND(ISNUMBER(D159),N('الإعدادات'!$C$9)&gt;0),N('الإعدادات'!$B$9),0)+IF(AND(ISNUMBER(E159),N('الإعدادات'!$C$10)&gt;0),N('الإعدادات'!$B$10),0)+IF(AND(ISNUMBER(F159),N('الإعدادات'!$C$11)&gt;0),N('الإعدادات'!$B$11),0))</f>
        <v/>
      </c>
      <c r="J159" s="22">
        <f>IF(B159&amp;""="","",IF(N(I159)=0,"",H159/I159))</f>
        <v/>
      </c>
      <c r="K159" s="6">
        <f>IF(J159="","",INDEX('الإعدادات'!$B$19:$B$23,MATCH(J159,'الإعدادات'!$A$19:$A$23,1)))</f>
        <v/>
      </c>
      <c r="L159" s="6">
        <f>IF(J159="","",IF(J159&lt;'الإعدادات'!$B$14,"معرّض للرسوب",IF(J159&lt;'الإعدادات'!$B$14+'الإعدادات'!$B$15,"على الحافة","آمن")))</f>
        <v/>
      </c>
      <c r="M159" s="6">
        <f>IF(B159&amp;""="","",IF(OR(AND(ISNUMBER(C159),OR(C159&gt;N('الإعدادات'!$C$8),C159&lt;0)),AND(ISNUMBER(D159),OR(D159&gt;N('الإعدادات'!$C$9),D159&lt;0)),AND(ISNUMBER(E159),OR(E159&gt;N('الإعدادات'!$C$10),E159&lt;0)),AND(ISNUMBER(F159),OR(F159&gt;N('الإعدادات'!$C$11),F159&lt;0))),"درجة خارج الحد",IF(G159&lt;4,"درجات ناقصة","")))</f>
        <v/>
      </c>
      <c r="N159" s="20">
        <f>IF(J159="","",COUNTIFS($J$6:$J$205,"&gt;"&amp;J159)+1)</f>
        <v/>
      </c>
      <c r="O159" s="20">
        <f>IF(OR(L159="معرّض للرسوب",L159="على الحافة"),COUNTIFS($J$6:$J$205,"&lt;"&amp;J159,$L$6:$L$205,"معرّض للرسوب")+COUNTIFS($J$6:$J$205,"&lt;"&amp;J159,$L$6:$L$205,"على الحافة")+COUNTIFS($J$6:J159,J159,$L$6:L159,"معرّض للرسوب")+COUNTIFS($J$6:J159,J159,$L$6:L159,"على الحافة"),"")</f>
        <v/>
      </c>
    </row>
    <row r="160">
      <c r="A160" s="19" t="n"/>
      <c r="B160" s="5" t="n"/>
      <c r="C160" s="14" t="n"/>
      <c r="D160" s="14" t="n"/>
      <c r="E160" s="14" t="n"/>
      <c r="F160" s="14" t="n"/>
      <c r="G160" s="20">
        <f>IF(B160&amp;""="","",COUNT(C160:F160))</f>
        <v/>
      </c>
      <c r="H160" s="21">
        <f>IF(B160&amp;""="","",ROUND(IF(AND(ISNUMBER(C160),N('الإعدادات'!$C$8)&gt;0),C160/'الإعدادات'!$C$8*N('الإعدادات'!$B$8),0)+IF(AND(ISNUMBER(D160),N('الإعدادات'!$C$9)&gt;0),D160/'الإعدادات'!$C$9*N('الإعدادات'!$B$9),0)+IF(AND(ISNUMBER(E160),N('الإعدادات'!$C$10)&gt;0),E160/'الإعدادات'!$C$10*N('الإعدادات'!$B$10),0)+IF(AND(ISNUMBER(F160),N('الإعدادات'!$C$11)&gt;0),F160/'الإعدادات'!$C$11*N('الإعدادات'!$B$11),0),2))</f>
        <v/>
      </c>
      <c r="I160" s="15">
        <f>IF(B160&amp;""="","",IF(AND(ISNUMBER(C160),N('الإعدادات'!$C$8)&gt;0),N('الإعدادات'!$B$8),0)+IF(AND(ISNUMBER(D160),N('الإعدادات'!$C$9)&gt;0),N('الإعدادات'!$B$9),0)+IF(AND(ISNUMBER(E160),N('الإعدادات'!$C$10)&gt;0),N('الإعدادات'!$B$10),0)+IF(AND(ISNUMBER(F160),N('الإعدادات'!$C$11)&gt;0),N('الإعدادات'!$B$11),0))</f>
        <v/>
      </c>
      <c r="J160" s="22">
        <f>IF(B160&amp;""="","",IF(N(I160)=0,"",H160/I160))</f>
        <v/>
      </c>
      <c r="K160" s="6">
        <f>IF(J160="","",INDEX('الإعدادات'!$B$19:$B$23,MATCH(J160,'الإعدادات'!$A$19:$A$23,1)))</f>
        <v/>
      </c>
      <c r="L160" s="6">
        <f>IF(J160="","",IF(J160&lt;'الإعدادات'!$B$14,"معرّض للرسوب",IF(J160&lt;'الإعدادات'!$B$14+'الإعدادات'!$B$15,"على الحافة","آمن")))</f>
        <v/>
      </c>
      <c r="M160" s="6">
        <f>IF(B160&amp;""="","",IF(OR(AND(ISNUMBER(C160),OR(C160&gt;N('الإعدادات'!$C$8),C160&lt;0)),AND(ISNUMBER(D160),OR(D160&gt;N('الإعدادات'!$C$9),D160&lt;0)),AND(ISNUMBER(E160),OR(E160&gt;N('الإعدادات'!$C$10),E160&lt;0)),AND(ISNUMBER(F160),OR(F160&gt;N('الإعدادات'!$C$11),F160&lt;0))),"درجة خارج الحد",IF(G160&lt;4,"درجات ناقصة","")))</f>
        <v/>
      </c>
      <c r="N160" s="20">
        <f>IF(J160="","",COUNTIFS($J$6:$J$205,"&gt;"&amp;J160)+1)</f>
        <v/>
      </c>
      <c r="O160" s="20">
        <f>IF(OR(L160="معرّض للرسوب",L160="على الحافة"),COUNTIFS($J$6:$J$205,"&lt;"&amp;J160,$L$6:$L$205,"معرّض للرسوب")+COUNTIFS($J$6:$J$205,"&lt;"&amp;J160,$L$6:$L$205,"على الحافة")+COUNTIFS($J$6:J160,J160,$L$6:L160,"معرّض للرسوب")+COUNTIFS($J$6:J160,J160,$L$6:L160,"على الحافة"),"")</f>
        <v/>
      </c>
    </row>
    <row r="161">
      <c r="A161" s="19" t="n"/>
      <c r="B161" s="5" t="n"/>
      <c r="C161" s="14" t="n"/>
      <c r="D161" s="14" t="n"/>
      <c r="E161" s="14" t="n"/>
      <c r="F161" s="14" t="n"/>
      <c r="G161" s="20">
        <f>IF(B161&amp;""="","",COUNT(C161:F161))</f>
        <v/>
      </c>
      <c r="H161" s="21">
        <f>IF(B161&amp;""="","",ROUND(IF(AND(ISNUMBER(C161),N('الإعدادات'!$C$8)&gt;0),C161/'الإعدادات'!$C$8*N('الإعدادات'!$B$8),0)+IF(AND(ISNUMBER(D161),N('الإعدادات'!$C$9)&gt;0),D161/'الإعدادات'!$C$9*N('الإعدادات'!$B$9),0)+IF(AND(ISNUMBER(E161),N('الإعدادات'!$C$10)&gt;0),E161/'الإعدادات'!$C$10*N('الإعدادات'!$B$10),0)+IF(AND(ISNUMBER(F161),N('الإعدادات'!$C$11)&gt;0),F161/'الإعدادات'!$C$11*N('الإعدادات'!$B$11),0),2))</f>
        <v/>
      </c>
      <c r="I161" s="15">
        <f>IF(B161&amp;""="","",IF(AND(ISNUMBER(C161),N('الإعدادات'!$C$8)&gt;0),N('الإعدادات'!$B$8),0)+IF(AND(ISNUMBER(D161),N('الإعدادات'!$C$9)&gt;0),N('الإعدادات'!$B$9),0)+IF(AND(ISNUMBER(E161),N('الإعدادات'!$C$10)&gt;0),N('الإعدادات'!$B$10),0)+IF(AND(ISNUMBER(F161),N('الإعدادات'!$C$11)&gt;0),N('الإعدادات'!$B$11),0))</f>
        <v/>
      </c>
      <c r="J161" s="22">
        <f>IF(B161&amp;""="","",IF(N(I161)=0,"",H161/I161))</f>
        <v/>
      </c>
      <c r="K161" s="6">
        <f>IF(J161="","",INDEX('الإعدادات'!$B$19:$B$23,MATCH(J161,'الإعدادات'!$A$19:$A$23,1)))</f>
        <v/>
      </c>
      <c r="L161" s="6">
        <f>IF(J161="","",IF(J161&lt;'الإعدادات'!$B$14,"معرّض للرسوب",IF(J161&lt;'الإعدادات'!$B$14+'الإعدادات'!$B$15,"على الحافة","آمن")))</f>
        <v/>
      </c>
      <c r="M161" s="6">
        <f>IF(B161&amp;""="","",IF(OR(AND(ISNUMBER(C161),OR(C161&gt;N('الإعدادات'!$C$8),C161&lt;0)),AND(ISNUMBER(D161),OR(D161&gt;N('الإعدادات'!$C$9),D161&lt;0)),AND(ISNUMBER(E161),OR(E161&gt;N('الإعدادات'!$C$10),E161&lt;0)),AND(ISNUMBER(F161),OR(F161&gt;N('الإعدادات'!$C$11),F161&lt;0))),"درجة خارج الحد",IF(G161&lt;4,"درجات ناقصة","")))</f>
        <v/>
      </c>
      <c r="N161" s="20">
        <f>IF(J161="","",COUNTIFS($J$6:$J$205,"&gt;"&amp;J161)+1)</f>
        <v/>
      </c>
      <c r="O161" s="20">
        <f>IF(OR(L161="معرّض للرسوب",L161="على الحافة"),COUNTIFS($J$6:$J$205,"&lt;"&amp;J161,$L$6:$L$205,"معرّض للرسوب")+COUNTIFS($J$6:$J$205,"&lt;"&amp;J161,$L$6:$L$205,"على الحافة")+COUNTIFS($J$6:J161,J161,$L$6:L161,"معرّض للرسوب")+COUNTIFS($J$6:J161,J161,$L$6:L161,"على الحافة"),"")</f>
        <v/>
      </c>
    </row>
    <row r="162">
      <c r="A162" s="19" t="n"/>
      <c r="B162" s="5" t="n"/>
      <c r="C162" s="14" t="n"/>
      <c r="D162" s="14" t="n"/>
      <c r="E162" s="14" t="n"/>
      <c r="F162" s="14" t="n"/>
      <c r="G162" s="20">
        <f>IF(B162&amp;""="","",COUNT(C162:F162))</f>
        <v/>
      </c>
      <c r="H162" s="21">
        <f>IF(B162&amp;""="","",ROUND(IF(AND(ISNUMBER(C162),N('الإعدادات'!$C$8)&gt;0),C162/'الإعدادات'!$C$8*N('الإعدادات'!$B$8),0)+IF(AND(ISNUMBER(D162),N('الإعدادات'!$C$9)&gt;0),D162/'الإعدادات'!$C$9*N('الإعدادات'!$B$9),0)+IF(AND(ISNUMBER(E162),N('الإعدادات'!$C$10)&gt;0),E162/'الإعدادات'!$C$10*N('الإعدادات'!$B$10),0)+IF(AND(ISNUMBER(F162),N('الإعدادات'!$C$11)&gt;0),F162/'الإعدادات'!$C$11*N('الإعدادات'!$B$11),0),2))</f>
        <v/>
      </c>
      <c r="I162" s="15">
        <f>IF(B162&amp;""="","",IF(AND(ISNUMBER(C162),N('الإعدادات'!$C$8)&gt;0),N('الإعدادات'!$B$8),0)+IF(AND(ISNUMBER(D162),N('الإعدادات'!$C$9)&gt;0),N('الإعدادات'!$B$9),0)+IF(AND(ISNUMBER(E162),N('الإعدادات'!$C$10)&gt;0),N('الإعدادات'!$B$10),0)+IF(AND(ISNUMBER(F162),N('الإعدادات'!$C$11)&gt;0),N('الإعدادات'!$B$11),0))</f>
        <v/>
      </c>
      <c r="J162" s="22">
        <f>IF(B162&amp;""="","",IF(N(I162)=0,"",H162/I162))</f>
        <v/>
      </c>
      <c r="K162" s="6">
        <f>IF(J162="","",INDEX('الإعدادات'!$B$19:$B$23,MATCH(J162,'الإعدادات'!$A$19:$A$23,1)))</f>
        <v/>
      </c>
      <c r="L162" s="6">
        <f>IF(J162="","",IF(J162&lt;'الإعدادات'!$B$14,"معرّض للرسوب",IF(J162&lt;'الإعدادات'!$B$14+'الإعدادات'!$B$15,"على الحافة","آمن")))</f>
        <v/>
      </c>
      <c r="M162" s="6">
        <f>IF(B162&amp;""="","",IF(OR(AND(ISNUMBER(C162),OR(C162&gt;N('الإعدادات'!$C$8),C162&lt;0)),AND(ISNUMBER(D162),OR(D162&gt;N('الإعدادات'!$C$9),D162&lt;0)),AND(ISNUMBER(E162),OR(E162&gt;N('الإعدادات'!$C$10),E162&lt;0)),AND(ISNUMBER(F162),OR(F162&gt;N('الإعدادات'!$C$11),F162&lt;0))),"درجة خارج الحد",IF(G162&lt;4,"درجات ناقصة","")))</f>
        <v/>
      </c>
      <c r="N162" s="20">
        <f>IF(J162="","",COUNTIFS($J$6:$J$205,"&gt;"&amp;J162)+1)</f>
        <v/>
      </c>
      <c r="O162" s="20">
        <f>IF(OR(L162="معرّض للرسوب",L162="على الحافة"),COUNTIFS($J$6:$J$205,"&lt;"&amp;J162,$L$6:$L$205,"معرّض للرسوب")+COUNTIFS($J$6:$J$205,"&lt;"&amp;J162,$L$6:$L$205,"على الحافة")+COUNTIFS($J$6:J162,J162,$L$6:L162,"معرّض للرسوب")+COUNTIFS($J$6:J162,J162,$L$6:L162,"على الحافة"),"")</f>
        <v/>
      </c>
    </row>
    <row r="163">
      <c r="A163" s="19" t="n"/>
      <c r="B163" s="5" t="n"/>
      <c r="C163" s="14" t="n"/>
      <c r="D163" s="14" t="n"/>
      <c r="E163" s="14" t="n"/>
      <c r="F163" s="14" t="n"/>
      <c r="G163" s="20">
        <f>IF(B163&amp;""="","",COUNT(C163:F163))</f>
        <v/>
      </c>
      <c r="H163" s="21">
        <f>IF(B163&amp;""="","",ROUND(IF(AND(ISNUMBER(C163),N('الإعدادات'!$C$8)&gt;0),C163/'الإعدادات'!$C$8*N('الإعدادات'!$B$8),0)+IF(AND(ISNUMBER(D163),N('الإعدادات'!$C$9)&gt;0),D163/'الإعدادات'!$C$9*N('الإعدادات'!$B$9),0)+IF(AND(ISNUMBER(E163),N('الإعدادات'!$C$10)&gt;0),E163/'الإعدادات'!$C$10*N('الإعدادات'!$B$10),0)+IF(AND(ISNUMBER(F163),N('الإعدادات'!$C$11)&gt;0),F163/'الإعدادات'!$C$11*N('الإعدادات'!$B$11),0),2))</f>
        <v/>
      </c>
      <c r="I163" s="15">
        <f>IF(B163&amp;""="","",IF(AND(ISNUMBER(C163),N('الإعدادات'!$C$8)&gt;0),N('الإعدادات'!$B$8),0)+IF(AND(ISNUMBER(D163),N('الإعدادات'!$C$9)&gt;0),N('الإعدادات'!$B$9),0)+IF(AND(ISNUMBER(E163),N('الإعدادات'!$C$10)&gt;0),N('الإعدادات'!$B$10),0)+IF(AND(ISNUMBER(F163),N('الإعدادات'!$C$11)&gt;0),N('الإعدادات'!$B$11),0))</f>
        <v/>
      </c>
      <c r="J163" s="22">
        <f>IF(B163&amp;""="","",IF(N(I163)=0,"",H163/I163))</f>
        <v/>
      </c>
      <c r="K163" s="6">
        <f>IF(J163="","",INDEX('الإعدادات'!$B$19:$B$23,MATCH(J163,'الإعدادات'!$A$19:$A$23,1)))</f>
        <v/>
      </c>
      <c r="L163" s="6">
        <f>IF(J163="","",IF(J163&lt;'الإعدادات'!$B$14,"معرّض للرسوب",IF(J163&lt;'الإعدادات'!$B$14+'الإعدادات'!$B$15,"على الحافة","آمن")))</f>
        <v/>
      </c>
      <c r="M163" s="6">
        <f>IF(B163&amp;""="","",IF(OR(AND(ISNUMBER(C163),OR(C163&gt;N('الإعدادات'!$C$8),C163&lt;0)),AND(ISNUMBER(D163),OR(D163&gt;N('الإعدادات'!$C$9),D163&lt;0)),AND(ISNUMBER(E163),OR(E163&gt;N('الإعدادات'!$C$10),E163&lt;0)),AND(ISNUMBER(F163),OR(F163&gt;N('الإعدادات'!$C$11),F163&lt;0))),"درجة خارج الحد",IF(G163&lt;4,"درجات ناقصة","")))</f>
        <v/>
      </c>
      <c r="N163" s="20">
        <f>IF(J163="","",COUNTIFS($J$6:$J$205,"&gt;"&amp;J163)+1)</f>
        <v/>
      </c>
      <c r="O163" s="20">
        <f>IF(OR(L163="معرّض للرسوب",L163="على الحافة"),COUNTIFS($J$6:$J$205,"&lt;"&amp;J163,$L$6:$L$205,"معرّض للرسوب")+COUNTIFS($J$6:$J$205,"&lt;"&amp;J163,$L$6:$L$205,"على الحافة")+COUNTIFS($J$6:J163,J163,$L$6:L163,"معرّض للرسوب")+COUNTIFS($J$6:J163,J163,$L$6:L163,"على الحافة"),"")</f>
        <v/>
      </c>
    </row>
    <row r="164">
      <c r="A164" s="19" t="n"/>
      <c r="B164" s="5" t="n"/>
      <c r="C164" s="14" t="n"/>
      <c r="D164" s="14" t="n"/>
      <c r="E164" s="14" t="n"/>
      <c r="F164" s="14" t="n"/>
      <c r="G164" s="20">
        <f>IF(B164&amp;""="","",COUNT(C164:F164))</f>
        <v/>
      </c>
      <c r="H164" s="21">
        <f>IF(B164&amp;""="","",ROUND(IF(AND(ISNUMBER(C164),N('الإعدادات'!$C$8)&gt;0),C164/'الإعدادات'!$C$8*N('الإعدادات'!$B$8),0)+IF(AND(ISNUMBER(D164),N('الإعدادات'!$C$9)&gt;0),D164/'الإعدادات'!$C$9*N('الإعدادات'!$B$9),0)+IF(AND(ISNUMBER(E164),N('الإعدادات'!$C$10)&gt;0),E164/'الإعدادات'!$C$10*N('الإعدادات'!$B$10),0)+IF(AND(ISNUMBER(F164),N('الإعدادات'!$C$11)&gt;0),F164/'الإعدادات'!$C$11*N('الإعدادات'!$B$11),0),2))</f>
        <v/>
      </c>
      <c r="I164" s="15">
        <f>IF(B164&amp;""="","",IF(AND(ISNUMBER(C164),N('الإعدادات'!$C$8)&gt;0),N('الإعدادات'!$B$8),0)+IF(AND(ISNUMBER(D164),N('الإعدادات'!$C$9)&gt;0),N('الإعدادات'!$B$9),0)+IF(AND(ISNUMBER(E164),N('الإعدادات'!$C$10)&gt;0),N('الإعدادات'!$B$10),0)+IF(AND(ISNUMBER(F164),N('الإعدادات'!$C$11)&gt;0),N('الإعدادات'!$B$11),0))</f>
        <v/>
      </c>
      <c r="J164" s="22">
        <f>IF(B164&amp;""="","",IF(N(I164)=0,"",H164/I164))</f>
        <v/>
      </c>
      <c r="K164" s="6">
        <f>IF(J164="","",INDEX('الإعدادات'!$B$19:$B$23,MATCH(J164,'الإعدادات'!$A$19:$A$23,1)))</f>
        <v/>
      </c>
      <c r="L164" s="6">
        <f>IF(J164="","",IF(J164&lt;'الإعدادات'!$B$14,"معرّض للرسوب",IF(J164&lt;'الإعدادات'!$B$14+'الإعدادات'!$B$15,"على الحافة","آمن")))</f>
        <v/>
      </c>
      <c r="M164" s="6">
        <f>IF(B164&amp;""="","",IF(OR(AND(ISNUMBER(C164),OR(C164&gt;N('الإعدادات'!$C$8),C164&lt;0)),AND(ISNUMBER(D164),OR(D164&gt;N('الإعدادات'!$C$9),D164&lt;0)),AND(ISNUMBER(E164),OR(E164&gt;N('الإعدادات'!$C$10),E164&lt;0)),AND(ISNUMBER(F164),OR(F164&gt;N('الإعدادات'!$C$11),F164&lt;0))),"درجة خارج الحد",IF(G164&lt;4,"درجات ناقصة","")))</f>
        <v/>
      </c>
      <c r="N164" s="20">
        <f>IF(J164="","",COUNTIFS($J$6:$J$205,"&gt;"&amp;J164)+1)</f>
        <v/>
      </c>
      <c r="O164" s="20">
        <f>IF(OR(L164="معرّض للرسوب",L164="على الحافة"),COUNTIFS($J$6:$J$205,"&lt;"&amp;J164,$L$6:$L$205,"معرّض للرسوب")+COUNTIFS($J$6:$J$205,"&lt;"&amp;J164,$L$6:$L$205,"على الحافة")+COUNTIFS($J$6:J164,J164,$L$6:L164,"معرّض للرسوب")+COUNTIFS($J$6:J164,J164,$L$6:L164,"على الحافة"),"")</f>
        <v/>
      </c>
    </row>
    <row r="165">
      <c r="A165" s="19" t="n"/>
      <c r="B165" s="5" t="n"/>
      <c r="C165" s="14" t="n"/>
      <c r="D165" s="14" t="n"/>
      <c r="E165" s="14" t="n"/>
      <c r="F165" s="14" t="n"/>
      <c r="G165" s="20">
        <f>IF(B165&amp;""="","",COUNT(C165:F165))</f>
        <v/>
      </c>
      <c r="H165" s="21">
        <f>IF(B165&amp;""="","",ROUND(IF(AND(ISNUMBER(C165),N('الإعدادات'!$C$8)&gt;0),C165/'الإعدادات'!$C$8*N('الإعدادات'!$B$8),0)+IF(AND(ISNUMBER(D165),N('الإعدادات'!$C$9)&gt;0),D165/'الإعدادات'!$C$9*N('الإعدادات'!$B$9),0)+IF(AND(ISNUMBER(E165),N('الإعدادات'!$C$10)&gt;0),E165/'الإعدادات'!$C$10*N('الإعدادات'!$B$10),0)+IF(AND(ISNUMBER(F165),N('الإعدادات'!$C$11)&gt;0),F165/'الإعدادات'!$C$11*N('الإعدادات'!$B$11),0),2))</f>
        <v/>
      </c>
      <c r="I165" s="15">
        <f>IF(B165&amp;""="","",IF(AND(ISNUMBER(C165),N('الإعدادات'!$C$8)&gt;0),N('الإعدادات'!$B$8),0)+IF(AND(ISNUMBER(D165),N('الإعدادات'!$C$9)&gt;0),N('الإعدادات'!$B$9),0)+IF(AND(ISNUMBER(E165),N('الإعدادات'!$C$10)&gt;0),N('الإعدادات'!$B$10),0)+IF(AND(ISNUMBER(F165),N('الإعدادات'!$C$11)&gt;0),N('الإعدادات'!$B$11),0))</f>
        <v/>
      </c>
      <c r="J165" s="22">
        <f>IF(B165&amp;""="","",IF(N(I165)=0,"",H165/I165))</f>
        <v/>
      </c>
      <c r="K165" s="6">
        <f>IF(J165="","",INDEX('الإعدادات'!$B$19:$B$23,MATCH(J165,'الإعدادات'!$A$19:$A$23,1)))</f>
        <v/>
      </c>
      <c r="L165" s="6">
        <f>IF(J165="","",IF(J165&lt;'الإعدادات'!$B$14,"معرّض للرسوب",IF(J165&lt;'الإعدادات'!$B$14+'الإعدادات'!$B$15,"على الحافة","آمن")))</f>
        <v/>
      </c>
      <c r="M165" s="6">
        <f>IF(B165&amp;""="","",IF(OR(AND(ISNUMBER(C165),OR(C165&gt;N('الإعدادات'!$C$8),C165&lt;0)),AND(ISNUMBER(D165),OR(D165&gt;N('الإعدادات'!$C$9),D165&lt;0)),AND(ISNUMBER(E165),OR(E165&gt;N('الإعدادات'!$C$10),E165&lt;0)),AND(ISNUMBER(F165),OR(F165&gt;N('الإعدادات'!$C$11),F165&lt;0))),"درجة خارج الحد",IF(G165&lt;4,"درجات ناقصة","")))</f>
        <v/>
      </c>
      <c r="N165" s="20">
        <f>IF(J165="","",COUNTIFS($J$6:$J$205,"&gt;"&amp;J165)+1)</f>
        <v/>
      </c>
      <c r="O165" s="20">
        <f>IF(OR(L165="معرّض للرسوب",L165="على الحافة"),COUNTIFS($J$6:$J$205,"&lt;"&amp;J165,$L$6:$L$205,"معرّض للرسوب")+COUNTIFS($J$6:$J$205,"&lt;"&amp;J165,$L$6:$L$205,"على الحافة")+COUNTIFS($J$6:J165,J165,$L$6:L165,"معرّض للرسوب")+COUNTIFS($J$6:J165,J165,$L$6:L165,"على الحافة"),"")</f>
        <v/>
      </c>
    </row>
    <row r="166">
      <c r="A166" s="19" t="n"/>
      <c r="B166" s="5" t="n"/>
      <c r="C166" s="14" t="n"/>
      <c r="D166" s="14" t="n"/>
      <c r="E166" s="14" t="n"/>
      <c r="F166" s="14" t="n"/>
      <c r="G166" s="20">
        <f>IF(B166&amp;""="","",COUNT(C166:F166))</f>
        <v/>
      </c>
      <c r="H166" s="21">
        <f>IF(B166&amp;""="","",ROUND(IF(AND(ISNUMBER(C166),N('الإعدادات'!$C$8)&gt;0),C166/'الإعدادات'!$C$8*N('الإعدادات'!$B$8),0)+IF(AND(ISNUMBER(D166),N('الإعدادات'!$C$9)&gt;0),D166/'الإعدادات'!$C$9*N('الإعدادات'!$B$9),0)+IF(AND(ISNUMBER(E166),N('الإعدادات'!$C$10)&gt;0),E166/'الإعدادات'!$C$10*N('الإعدادات'!$B$10),0)+IF(AND(ISNUMBER(F166),N('الإعدادات'!$C$11)&gt;0),F166/'الإعدادات'!$C$11*N('الإعدادات'!$B$11),0),2))</f>
        <v/>
      </c>
      <c r="I166" s="15">
        <f>IF(B166&amp;""="","",IF(AND(ISNUMBER(C166),N('الإعدادات'!$C$8)&gt;0),N('الإعدادات'!$B$8),0)+IF(AND(ISNUMBER(D166),N('الإعدادات'!$C$9)&gt;0),N('الإعدادات'!$B$9),0)+IF(AND(ISNUMBER(E166),N('الإعدادات'!$C$10)&gt;0),N('الإعدادات'!$B$10),0)+IF(AND(ISNUMBER(F166),N('الإعدادات'!$C$11)&gt;0),N('الإعدادات'!$B$11),0))</f>
        <v/>
      </c>
      <c r="J166" s="22">
        <f>IF(B166&amp;""="","",IF(N(I166)=0,"",H166/I166))</f>
        <v/>
      </c>
      <c r="K166" s="6">
        <f>IF(J166="","",INDEX('الإعدادات'!$B$19:$B$23,MATCH(J166,'الإعدادات'!$A$19:$A$23,1)))</f>
        <v/>
      </c>
      <c r="L166" s="6">
        <f>IF(J166="","",IF(J166&lt;'الإعدادات'!$B$14,"معرّض للرسوب",IF(J166&lt;'الإعدادات'!$B$14+'الإعدادات'!$B$15,"على الحافة","آمن")))</f>
        <v/>
      </c>
      <c r="M166" s="6">
        <f>IF(B166&amp;""="","",IF(OR(AND(ISNUMBER(C166),OR(C166&gt;N('الإعدادات'!$C$8),C166&lt;0)),AND(ISNUMBER(D166),OR(D166&gt;N('الإعدادات'!$C$9),D166&lt;0)),AND(ISNUMBER(E166),OR(E166&gt;N('الإعدادات'!$C$10),E166&lt;0)),AND(ISNUMBER(F166),OR(F166&gt;N('الإعدادات'!$C$11),F166&lt;0))),"درجة خارج الحد",IF(G166&lt;4,"درجات ناقصة","")))</f>
        <v/>
      </c>
      <c r="N166" s="20">
        <f>IF(J166="","",COUNTIFS($J$6:$J$205,"&gt;"&amp;J166)+1)</f>
        <v/>
      </c>
      <c r="O166" s="20">
        <f>IF(OR(L166="معرّض للرسوب",L166="على الحافة"),COUNTIFS($J$6:$J$205,"&lt;"&amp;J166,$L$6:$L$205,"معرّض للرسوب")+COUNTIFS($J$6:$J$205,"&lt;"&amp;J166,$L$6:$L$205,"على الحافة")+COUNTIFS($J$6:J166,J166,$L$6:L166,"معرّض للرسوب")+COUNTIFS($J$6:J166,J166,$L$6:L166,"على الحافة"),"")</f>
        <v/>
      </c>
    </row>
    <row r="167">
      <c r="A167" s="19" t="n"/>
      <c r="B167" s="5" t="n"/>
      <c r="C167" s="14" t="n"/>
      <c r="D167" s="14" t="n"/>
      <c r="E167" s="14" t="n"/>
      <c r="F167" s="14" t="n"/>
      <c r="G167" s="20">
        <f>IF(B167&amp;""="","",COUNT(C167:F167))</f>
        <v/>
      </c>
      <c r="H167" s="21">
        <f>IF(B167&amp;""="","",ROUND(IF(AND(ISNUMBER(C167),N('الإعدادات'!$C$8)&gt;0),C167/'الإعدادات'!$C$8*N('الإعدادات'!$B$8),0)+IF(AND(ISNUMBER(D167),N('الإعدادات'!$C$9)&gt;0),D167/'الإعدادات'!$C$9*N('الإعدادات'!$B$9),0)+IF(AND(ISNUMBER(E167),N('الإعدادات'!$C$10)&gt;0),E167/'الإعدادات'!$C$10*N('الإعدادات'!$B$10),0)+IF(AND(ISNUMBER(F167),N('الإعدادات'!$C$11)&gt;0),F167/'الإعدادات'!$C$11*N('الإعدادات'!$B$11),0),2))</f>
        <v/>
      </c>
      <c r="I167" s="15">
        <f>IF(B167&amp;""="","",IF(AND(ISNUMBER(C167),N('الإعدادات'!$C$8)&gt;0),N('الإعدادات'!$B$8),0)+IF(AND(ISNUMBER(D167),N('الإعدادات'!$C$9)&gt;0),N('الإعدادات'!$B$9),0)+IF(AND(ISNUMBER(E167),N('الإعدادات'!$C$10)&gt;0),N('الإعدادات'!$B$10),0)+IF(AND(ISNUMBER(F167),N('الإعدادات'!$C$11)&gt;0),N('الإعدادات'!$B$11),0))</f>
        <v/>
      </c>
      <c r="J167" s="22">
        <f>IF(B167&amp;""="","",IF(N(I167)=0,"",H167/I167))</f>
        <v/>
      </c>
      <c r="K167" s="6">
        <f>IF(J167="","",INDEX('الإعدادات'!$B$19:$B$23,MATCH(J167,'الإعدادات'!$A$19:$A$23,1)))</f>
        <v/>
      </c>
      <c r="L167" s="6">
        <f>IF(J167="","",IF(J167&lt;'الإعدادات'!$B$14,"معرّض للرسوب",IF(J167&lt;'الإعدادات'!$B$14+'الإعدادات'!$B$15,"على الحافة","آمن")))</f>
        <v/>
      </c>
      <c r="M167" s="6">
        <f>IF(B167&amp;""="","",IF(OR(AND(ISNUMBER(C167),OR(C167&gt;N('الإعدادات'!$C$8),C167&lt;0)),AND(ISNUMBER(D167),OR(D167&gt;N('الإعدادات'!$C$9),D167&lt;0)),AND(ISNUMBER(E167),OR(E167&gt;N('الإعدادات'!$C$10),E167&lt;0)),AND(ISNUMBER(F167),OR(F167&gt;N('الإعدادات'!$C$11),F167&lt;0))),"درجة خارج الحد",IF(G167&lt;4,"درجات ناقصة","")))</f>
        <v/>
      </c>
      <c r="N167" s="20">
        <f>IF(J167="","",COUNTIFS($J$6:$J$205,"&gt;"&amp;J167)+1)</f>
        <v/>
      </c>
      <c r="O167" s="20">
        <f>IF(OR(L167="معرّض للرسوب",L167="على الحافة"),COUNTIFS($J$6:$J$205,"&lt;"&amp;J167,$L$6:$L$205,"معرّض للرسوب")+COUNTIFS($J$6:$J$205,"&lt;"&amp;J167,$L$6:$L$205,"على الحافة")+COUNTIFS($J$6:J167,J167,$L$6:L167,"معرّض للرسوب")+COUNTIFS($J$6:J167,J167,$L$6:L167,"على الحافة"),"")</f>
        <v/>
      </c>
    </row>
    <row r="168">
      <c r="A168" s="19" t="n"/>
      <c r="B168" s="5" t="n"/>
      <c r="C168" s="14" t="n"/>
      <c r="D168" s="14" t="n"/>
      <c r="E168" s="14" t="n"/>
      <c r="F168" s="14" t="n"/>
      <c r="G168" s="20">
        <f>IF(B168&amp;""="","",COUNT(C168:F168))</f>
        <v/>
      </c>
      <c r="H168" s="21">
        <f>IF(B168&amp;""="","",ROUND(IF(AND(ISNUMBER(C168),N('الإعدادات'!$C$8)&gt;0),C168/'الإعدادات'!$C$8*N('الإعدادات'!$B$8),0)+IF(AND(ISNUMBER(D168),N('الإعدادات'!$C$9)&gt;0),D168/'الإعدادات'!$C$9*N('الإعدادات'!$B$9),0)+IF(AND(ISNUMBER(E168),N('الإعدادات'!$C$10)&gt;0),E168/'الإعدادات'!$C$10*N('الإعدادات'!$B$10),0)+IF(AND(ISNUMBER(F168),N('الإعدادات'!$C$11)&gt;0),F168/'الإعدادات'!$C$11*N('الإعدادات'!$B$11),0),2))</f>
        <v/>
      </c>
      <c r="I168" s="15">
        <f>IF(B168&amp;""="","",IF(AND(ISNUMBER(C168),N('الإعدادات'!$C$8)&gt;0),N('الإعدادات'!$B$8),0)+IF(AND(ISNUMBER(D168),N('الإعدادات'!$C$9)&gt;0),N('الإعدادات'!$B$9),0)+IF(AND(ISNUMBER(E168),N('الإعدادات'!$C$10)&gt;0),N('الإعدادات'!$B$10),0)+IF(AND(ISNUMBER(F168),N('الإعدادات'!$C$11)&gt;0),N('الإعدادات'!$B$11),0))</f>
        <v/>
      </c>
      <c r="J168" s="22">
        <f>IF(B168&amp;""="","",IF(N(I168)=0,"",H168/I168))</f>
        <v/>
      </c>
      <c r="K168" s="6">
        <f>IF(J168="","",INDEX('الإعدادات'!$B$19:$B$23,MATCH(J168,'الإعدادات'!$A$19:$A$23,1)))</f>
        <v/>
      </c>
      <c r="L168" s="6">
        <f>IF(J168="","",IF(J168&lt;'الإعدادات'!$B$14,"معرّض للرسوب",IF(J168&lt;'الإعدادات'!$B$14+'الإعدادات'!$B$15,"على الحافة","آمن")))</f>
        <v/>
      </c>
      <c r="M168" s="6">
        <f>IF(B168&amp;""="","",IF(OR(AND(ISNUMBER(C168),OR(C168&gt;N('الإعدادات'!$C$8),C168&lt;0)),AND(ISNUMBER(D168),OR(D168&gt;N('الإعدادات'!$C$9),D168&lt;0)),AND(ISNUMBER(E168),OR(E168&gt;N('الإعدادات'!$C$10),E168&lt;0)),AND(ISNUMBER(F168),OR(F168&gt;N('الإعدادات'!$C$11),F168&lt;0))),"درجة خارج الحد",IF(G168&lt;4,"درجات ناقصة","")))</f>
        <v/>
      </c>
      <c r="N168" s="20">
        <f>IF(J168="","",COUNTIFS($J$6:$J$205,"&gt;"&amp;J168)+1)</f>
        <v/>
      </c>
      <c r="O168" s="20">
        <f>IF(OR(L168="معرّض للرسوب",L168="على الحافة"),COUNTIFS($J$6:$J$205,"&lt;"&amp;J168,$L$6:$L$205,"معرّض للرسوب")+COUNTIFS($J$6:$J$205,"&lt;"&amp;J168,$L$6:$L$205,"على الحافة")+COUNTIFS($J$6:J168,J168,$L$6:L168,"معرّض للرسوب")+COUNTIFS($J$6:J168,J168,$L$6:L168,"على الحافة"),"")</f>
        <v/>
      </c>
    </row>
    <row r="169">
      <c r="A169" s="19" t="n"/>
      <c r="B169" s="5" t="n"/>
      <c r="C169" s="14" t="n"/>
      <c r="D169" s="14" t="n"/>
      <c r="E169" s="14" t="n"/>
      <c r="F169" s="14" t="n"/>
      <c r="G169" s="20">
        <f>IF(B169&amp;""="","",COUNT(C169:F169))</f>
        <v/>
      </c>
      <c r="H169" s="21">
        <f>IF(B169&amp;""="","",ROUND(IF(AND(ISNUMBER(C169),N('الإعدادات'!$C$8)&gt;0),C169/'الإعدادات'!$C$8*N('الإعدادات'!$B$8),0)+IF(AND(ISNUMBER(D169),N('الإعدادات'!$C$9)&gt;0),D169/'الإعدادات'!$C$9*N('الإعدادات'!$B$9),0)+IF(AND(ISNUMBER(E169),N('الإعدادات'!$C$10)&gt;0),E169/'الإعدادات'!$C$10*N('الإعدادات'!$B$10),0)+IF(AND(ISNUMBER(F169),N('الإعدادات'!$C$11)&gt;0),F169/'الإعدادات'!$C$11*N('الإعدادات'!$B$11),0),2))</f>
        <v/>
      </c>
      <c r="I169" s="15">
        <f>IF(B169&amp;""="","",IF(AND(ISNUMBER(C169),N('الإعدادات'!$C$8)&gt;0),N('الإعدادات'!$B$8),0)+IF(AND(ISNUMBER(D169),N('الإعدادات'!$C$9)&gt;0),N('الإعدادات'!$B$9),0)+IF(AND(ISNUMBER(E169),N('الإعدادات'!$C$10)&gt;0),N('الإعدادات'!$B$10),0)+IF(AND(ISNUMBER(F169),N('الإعدادات'!$C$11)&gt;0),N('الإعدادات'!$B$11),0))</f>
        <v/>
      </c>
      <c r="J169" s="22">
        <f>IF(B169&amp;""="","",IF(N(I169)=0,"",H169/I169))</f>
        <v/>
      </c>
      <c r="K169" s="6">
        <f>IF(J169="","",INDEX('الإعدادات'!$B$19:$B$23,MATCH(J169,'الإعدادات'!$A$19:$A$23,1)))</f>
        <v/>
      </c>
      <c r="L169" s="6">
        <f>IF(J169="","",IF(J169&lt;'الإعدادات'!$B$14,"معرّض للرسوب",IF(J169&lt;'الإعدادات'!$B$14+'الإعدادات'!$B$15,"على الحافة","آمن")))</f>
        <v/>
      </c>
      <c r="M169" s="6">
        <f>IF(B169&amp;""="","",IF(OR(AND(ISNUMBER(C169),OR(C169&gt;N('الإعدادات'!$C$8),C169&lt;0)),AND(ISNUMBER(D169),OR(D169&gt;N('الإعدادات'!$C$9),D169&lt;0)),AND(ISNUMBER(E169),OR(E169&gt;N('الإعدادات'!$C$10),E169&lt;0)),AND(ISNUMBER(F169),OR(F169&gt;N('الإعدادات'!$C$11),F169&lt;0))),"درجة خارج الحد",IF(G169&lt;4,"درجات ناقصة","")))</f>
        <v/>
      </c>
      <c r="N169" s="20">
        <f>IF(J169="","",COUNTIFS($J$6:$J$205,"&gt;"&amp;J169)+1)</f>
        <v/>
      </c>
      <c r="O169" s="20">
        <f>IF(OR(L169="معرّض للرسوب",L169="على الحافة"),COUNTIFS($J$6:$J$205,"&lt;"&amp;J169,$L$6:$L$205,"معرّض للرسوب")+COUNTIFS($J$6:$J$205,"&lt;"&amp;J169,$L$6:$L$205,"على الحافة")+COUNTIFS($J$6:J169,J169,$L$6:L169,"معرّض للرسوب")+COUNTIFS($J$6:J169,J169,$L$6:L169,"على الحافة"),"")</f>
        <v/>
      </c>
    </row>
    <row r="170">
      <c r="A170" s="19" t="n"/>
      <c r="B170" s="5" t="n"/>
      <c r="C170" s="14" t="n"/>
      <c r="D170" s="14" t="n"/>
      <c r="E170" s="14" t="n"/>
      <c r="F170" s="14" t="n"/>
      <c r="G170" s="20">
        <f>IF(B170&amp;""="","",COUNT(C170:F170))</f>
        <v/>
      </c>
      <c r="H170" s="21">
        <f>IF(B170&amp;""="","",ROUND(IF(AND(ISNUMBER(C170),N('الإعدادات'!$C$8)&gt;0),C170/'الإعدادات'!$C$8*N('الإعدادات'!$B$8),0)+IF(AND(ISNUMBER(D170),N('الإعدادات'!$C$9)&gt;0),D170/'الإعدادات'!$C$9*N('الإعدادات'!$B$9),0)+IF(AND(ISNUMBER(E170),N('الإعدادات'!$C$10)&gt;0),E170/'الإعدادات'!$C$10*N('الإعدادات'!$B$10),0)+IF(AND(ISNUMBER(F170),N('الإعدادات'!$C$11)&gt;0),F170/'الإعدادات'!$C$11*N('الإعدادات'!$B$11),0),2))</f>
        <v/>
      </c>
      <c r="I170" s="15">
        <f>IF(B170&amp;""="","",IF(AND(ISNUMBER(C170),N('الإعدادات'!$C$8)&gt;0),N('الإعدادات'!$B$8),0)+IF(AND(ISNUMBER(D170),N('الإعدادات'!$C$9)&gt;0),N('الإعدادات'!$B$9),0)+IF(AND(ISNUMBER(E170),N('الإعدادات'!$C$10)&gt;0),N('الإعدادات'!$B$10),0)+IF(AND(ISNUMBER(F170),N('الإعدادات'!$C$11)&gt;0),N('الإعدادات'!$B$11),0))</f>
        <v/>
      </c>
      <c r="J170" s="22">
        <f>IF(B170&amp;""="","",IF(N(I170)=0,"",H170/I170))</f>
        <v/>
      </c>
      <c r="K170" s="6">
        <f>IF(J170="","",INDEX('الإعدادات'!$B$19:$B$23,MATCH(J170,'الإعدادات'!$A$19:$A$23,1)))</f>
        <v/>
      </c>
      <c r="L170" s="6">
        <f>IF(J170="","",IF(J170&lt;'الإعدادات'!$B$14,"معرّض للرسوب",IF(J170&lt;'الإعدادات'!$B$14+'الإعدادات'!$B$15,"على الحافة","آمن")))</f>
        <v/>
      </c>
      <c r="M170" s="6">
        <f>IF(B170&amp;""="","",IF(OR(AND(ISNUMBER(C170),OR(C170&gt;N('الإعدادات'!$C$8),C170&lt;0)),AND(ISNUMBER(D170),OR(D170&gt;N('الإعدادات'!$C$9),D170&lt;0)),AND(ISNUMBER(E170),OR(E170&gt;N('الإعدادات'!$C$10),E170&lt;0)),AND(ISNUMBER(F170),OR(F170&gt;N('الإعدادات'!$C$11),F170&lt;0))),"درجة خارج الحد",IF(G170&lt;4,"درجات ناقصة","")))</f>
        <v/>
      </c>
      <c r="N170" s="20">
        <f>IF(J170="","",COUNTIFS($J$6:$J$205,"&gt;"&amp;J170)+1)</f>
        <v/>
      </c>
      <c r="O170" s="20">
        <f>IF(OR(L170="معرّض للرسوب",L170="على الحافة"),COUNTIFS($J$6:$J$205,"&lt;"&amp;J170,$L$6:$L$205,"معرّض للرسوب")+COUNTIFS($J$6:$J$205,"&lt;"&amp;J170,$L$6:$L$205,"على الحافة")+COUNTIFS($J$6:J170,J170,$L$6:L170,"معرّض للرسوب")+COUNTIFS($J$6:J170,J170,$L$6:L170,"على الحافة"),"")</f>
        <v/>
      </c>
    </row>
    <row r="171">
      <c r="A171" s="19" t="n"/>
      <c r="B171" s="5" t="n"/>
      <c r="C171" s="14" t="n"/>
      <c r="D171" s="14" t="n"/>
      <c r="E171" s="14" t="n"/>
      <c r="F171" s="14" t="n"/>
      <c r="G171" s="20">
        <f>IF(B171&amp;""="","",COUNT(C171:F171))</f>
        <v/>
      </c>
      <c r="H171" s="21">
        <f>IF(B171&amp;""="","",ROUND(IF(AND(ISNUMBER(C171),N('الإعدادات'!$C$8)&gt;0),C171/'الإعدادات'!$C$8*N('الإعدادات'!$B$8),0)+IF(AND(ISNUMBER(D171),N('الإعدادات'!$C$9)&gt;0),D171/'الإعدادات'!$C$9*N('الإعدادات'!$B$9),0)+IF(AND(ISNUMBER(E171),N('الإعدادات'!$C$10)&gt;0),E171/'الإعدادات'!$C$10*N('الإعدادات'!$B$10),0)+IF(AND(ISNUMBER(F171),N('الإعدادات'!$C$11)&gt;0),F171/'الإعدادات'!$C$11*N('الإعدادات'!$B$11),0),2))</f>
        <v/>
      </c>
      <c r="I171" s="15">
        <f>IF(B171&amp;""="","",IF(AND(ISNUMBER(C171),N('الإعدادات'!$C$8)&gt;0),N('الإعدادات'!$B$8),0)+IF(AND(ISNUMBER(D171),N('الإعدادات'!$C$9)&gt;0),N('الإعدادات'!$B$9),0)+IF(AND(ISNUMBER(E171),N('الإعدادات'!$C$10)&gt;0),N('الإعدادات'!$B$10),0)+IF(AND(ISNUMBER(F171),N('الإعدادات'!$C$11)&gt;0),N('الإعدادات'!$B$11),0))</f>
        <v/>
      </c>
      <c r="J171" s="22">
        <f>IF(B171&amp;""="","",IF(N(I171)=0,"",H171/I171))</f>
        <v/>
      </c>
      <c r="K171" s="6">
        <f>IF(J171="","",INDEX('الإعدادات'!$B$19:$B$23,MATCH(J171,'الإعدادات'!$A$19:$A$23,1)))</f>
        <v/>
      </c>
      <c r="L171" s="6">
        <f>IF(J171="","",IF(J171&lt;'الإعدادات'!$B$14,"معرّض للرسوب",IF(J171&lt;'الإعدادات'!$B$14+'الإعدادات'!$B$15,"على الحافة","آمن")))</f>
        <v/>
      </c>
      <c r="M171" s="6">
        <f>IF(B171&amp;""="","",IF(OR(AND(ISNUMBER(C171),OR(C171&gt;N('الإعدادات'!$C$8),C171&lt;0)),AND(ISNUMBER(D171),OR(D171&gt;N('الإعدادات'!$C$9),D171&lt;0)),AND(ISNUMBER(E171),OR(E171&gt;N('الإعدادات'!$C$10),E171&lt;0)),AND(ISNUMBER(F171),OR(F171&gt;N('الإعدادات'!$C$11),F171&lt;0))),"درجة خارج الحد",IF(G171&lt;4,"درجات ناقصة","")))</f>
        <v/>
      </c>
      <c r="N171" s="20">
        <f>IF(J171="","",COUNTIFS($J$6:$J$205,"&gt;"&amp;J171)+1)</f>
        <v/>
      </c>
      <c r="O171" s="20">
        <f>IF(OR(L171="معرّض للرسوب",L171="على الحافة"),COUNTIFS($J$6:$J$205,"&lt;"&amp;J171,$L$6:$L$205,"معرّض للرسوب")+COUNTIFS($J$6:$J$205,"&lt;"&amp;J171,$L$6:$L$205,"على الحافة")+COUNTIFS($J$6:J171,J171,$L$6:L171,"معرّض للرسوب")+COUNTIFS($J$6:J171,J171,$L$6:L171,"على الحافة"),"")</f>
        <v/>
      </c>
    </row>
    <row r="172">
      <c r="A172" s="19" t="n"/>
      <c r="B172" s="5" t="n"/>
      <c r="C172" s="14" t="n"/>
      <c r="D172" s="14" t="n"/>
      <c r="E172" s="14" t="n"/>
      <c r="F172" s="14" t="n"/>
      <c r="G172" s="20">
        <f>IF(B172&amp;""="","",COUNT(C172:F172))</f>
        <v/>
      </c>
      <c r="H172" s="21">
        <f>IF(B172&amp;""="","",ROUND(IF(AND(ISNUMBER(C172),N('الإعدادات'!$C$8)&gt;0),C172/'الإعدادات'!$C$8*N('الإعدادات'!$B$8),0)+IF(AND(ISNUMBER(D172),N('الإعدادات'!$C$9)&gt;0),D172/'الإعدادات'!$C$9*N('الإعدادات'!$B$9),0)+IF(AND(ISNUMBER(E172),N('الإعدادات'!$C$10)&gt;0),E172/'الإعدادات'!$C$10*N('الإعدادات'!$B$10),0)+IF(AND(ISNUMBER(F172),N('الإعدادات'!$C$11)&gt;0),F172/'الإعدادات'!$C$11*N('الإعدادات'!$B$11),0),2))</f>
        <v/>
      </c>
      <c r="I172" s="15">
        <f>IF(B172&amp;""="","",IF(AND(ISNUMBER(C172),N('الإعدادات'!$C$8)&gt;0),N('الإعدادات'!$B$8),0)+IF(AND(ISNUMBER(D172),N('الإعدادات'!$C$9)&gt;0),N('الإعدادات'!$B$9),0)+IF(AND(ISNUMBER(E172),N('الإعدادات'!$C$10)&gt;0),N('الإعدادات'!$B$10),0)+IF(AND(ISNUMBER(F172),N('الإعدادات'!$C$11)&gt;0),N('الإعدادات'!$B$11),0))</f>
        <v/>
      </c>
      <c r="J172" s="22">
        <f>IF(B172&amp;""="","",IF(N(I172)=0,"",H172/I172))</f>
        <v/>
      </c>
      <c r="K172" s="6">
        <f>IF(J172="","",INDEX('الإعدادات'!$B$19:$B$23,MATCH(J172,'الإعدادات'!$A$19:$A$23,1)))</f>
        <v/>
      </c>
      <c r="L172" s="6">
        <f>IF(J172="","",IF(J172&lt;'الإعدادات'!$B$14,"معرّض للرسوب",IF(J172&lt;'الإعدادات'!$B$14+'الإعدادات'!$B$15,"على الحافة","آمن")))</f>
        <v/>
      </c>
      <c r="M172" s="6">
        <f>IF(B172&amp;""="","",IF(OR(AND(ISNUMBER(C172),OR(C172&gt;N('الإعدادات'!$C$8),C172&lt;0)),AND(ISNUMBER(D172),OR(D172&gt;N('الإعدادات'!$C$9),D172&lt;0)),AND(ISNUMBER(E172),OR(E172&gt;N('الإعدادات'!$C$10),E172&lt;0)),AND(ISNUMBER(F172),OR(F172&gt;N('الإعدادات'!$C$11),F172&lt;0))),"درجة خارج الحد",IF(G172&lt;4,"درجات ناقصة","")))</f>
        <v/>
      </c>
      <c r="N172" s="20">
        <f>IF(J172="","",COUNTIFS($J$6:$J$205,"&gt;"&amp;J172)+1)</f>
        <v/>
      </c>
      <c r="O172" s="20">
        <f>IF(OR(L172="معرّض للرسوب",L172="على الحافة"),COUNTIFS($J$6:$J$205,"&lt;"&amp;J172,$L$6:$L$205,"معرّض للرسوب")+COUNTIFS($J$6:$J$205,"&lt;"&amp;J172,$L$6:$L$205,"على الحافة")+COUNTIFS($J$6:J172,J172,$L$6:L172,"معرّض للرسوب")+COUNTIFS($J$6:J172,J172,$L$6:L172,"على الحافة"),"")</f>
        <v/>
      </c>
    </row>
    <row r="173">
      <c r="A173" s="19" t="n"/>
      <c r="B173" s="5" t="n"/>
      <c r="C173" s="14" t="n"/>
      <c r="D173" s="14" t="n"/>
      <c r="E173" s="14" t="n"/>
      <c r="F173" s="14" t="n"/>
      <c r="G173" s="20">
        <f>IF(B173&amp;""="","",COUNT(C173:F173))</f>
        <v/>
      </c>
      <c r="H173" s="21">
        <f>IF(B173&amp;""="","",ROUND(IF(AND(ISNUMBER(C173),N('الإعدادات'!$C$8)&gt;0),C173/'الإعدادات'!$C$8*N('الإعدادات'!$B$8),0)+IF(AND(ISNUMBER(D173),N('الإعدادات'!$C$9)&gt;0),D173/'الإعدادات'!$C$9*N('الإعدادات'!$B$9),0)+IF(AND(ISNUMBER(E173),N('الإعدادات'!$C$10)&gt;0),E173/'الإعدادات'!$C$10*N('الإعدادات'!$B$10),0)+IF(AND(ISNUMBER(F173),N('الإعدادات'!$C$11)&gt;0),F173/'الإعدادات'!$C$11*N('الإعدادات'!$B$11),0),2))</f>
        <v/>
      </c>
      <c r="I173" s="15">
        <f>IF(B173&amp;""="","",IF(AND(ISNUMBER(C173),N('الإعدادات'!$C$8)&gt;0),N('الإعدادات'!$B$8),0)+IF(AND(ISNUMBER(D173),N('الإعدادات'!$C$9)&gt;0),N('الإعدادات'!$B$9),0)+IF(AND(ISNUMBER(E173),N('الإعدادات'!$C$10)&gt;0),N('الإعدادات'!$B$10),0)+IF(AND(ISNUMBER(F173),N('الإعدادات'!$C$11)&gt;0),N('الإعدادات'!$B$11),0))</f>
        <v/>
      </c>
      <c r="J173" s="22">
        <f>IF(B173&amp;""="","",IF(N(I173)=0,"",H173/I173))</f>
        <v/>
      </c>
      <c r="K173" s="6">
        <f>IF(J173="","",INDEX('الإعدادات'!$B$19:$B$23,MATCH(J173,'الإعدادات'!$A$19:$A$23,1)))</f>
        <v/>
      </c>
      <c r="L173" s="6">
        <f>IF(J173="","",IF(J173&lt;'الإعدادات'!$B$14,"معرّض للرسوب",IF(J173&lt;'الإعدادات'!$B$14+'الإعدادات'!$B$15,"على الحافة","آمن")))</f>
        <v/>
      </c>
      <c r="M173" s="6">
        <f>IF(B173&amp;""="","",IF(OR(AND(ISNUMBER(C173),OR(C173&gt;N('الإعدادات'!$C$8),C173&lt;0)),AND(ISNUMBER(D173),OR(D173&gt;N('الإعدادات'!$C$9),D173&lt;0)),AND(ISNUMBER(E173),OR(E173&gt;N('الإعدادات'!$C$10),E173&lt;0)),AND(ISNUMBER(F173),OR(F173&gt;N('الإعدادات'!$C$11),F173&lt;0))),"درجة خارج الحد",IF(G173&lt;4,"درجات ناقصة","")))</f>
        <v/>
      </c>
      <c r="N173" s="20">
        <f>IF(J173="","",COUNTIFS($J$6:$J$205,"&gt;"&amp;J173)+1)</f>
        <v/>
      </c>
      <c r="O173" s="20">
        <f>IF(OR(L173="معرّض للرسوب",L173="على الحافة"),COUNTIFS($J$6:$J$205,"&lt;"&amp;J173,$L$6:$L$205,"معرّض للرسوب")+COUNTIFS($J$6:$J$205,"&lt;"&amp;J173,$L$6:$L$205,"على الحافة")+COUNTIFS($J$6:J173,J173,$L$6:L173,"معرّض للرسوب")+COUNTIFS($J$6:J173,J173,$L$6:L173,"على الحافة"),"")</f>
        <v/>
      </c>
    </row>
    <row r="174">
      <c r="A174" s="19" t="n"/>
      <c r="B174" s="5" t="n"/>
      <c r="C174" s="14" t="n"/>
      <c r="D174" s="14" t="n"/>
      <c r="E174" s="14" t="n"/>
      <c r="F174" s="14" t="n"/>
      <c r="G174" s="20">
        <f>IF(B174&amp;""="","",COUNT(C174:F174))</f>
        <v/>
      </c>
      <c r="H174" s="21">
        <f>IF(B174&amp;""="","",ROUND(IF(AND(ISNUMBER(C174),N('الإعدادات'!$C$8)&gt;0),C174/'الإعدادات'!$C$8*N('الإعدادات'!$B$8),0)+IF(AND(ISNUMBER(D174),N('الإعدادات'!$C$9)&gt;0),D174/'الإعدادات'!$C$9*N('الإعدادات'!$B$9),0)+IF(AND(ISNUMBER(E174),N('الإعدادات'!$C$10)&gt;0),E174/'الإعدادات'!$C$10*N('الإعدادات'!$B$10),0)+IF(AND(ISNUMBER(F174),N('الإعدادات'!$C$11)&gt;0),F174/'الإعدادات'!$C$11*N('الإعدادات'!$B$11),0),2))</f>
        <v/>
      </c>
      <c r="I174" s="15">
        <f>IF(B174&amp;""="","",IF(AND(ISNUMBER(C174),N('الإعدادات'!$C$8)&gt;0),N('الإعدادات'!$B$8),0)+IF(AND(ISNUMBER(D174),N('الإعدادات'!$C$9)&gt;0),N('الإعدادات'!$B$9),0)+IF(AND(ISNUMBER(E174),N('الإعدادات'!$C$10)&gt;0),N('الإعدادات'!$B$10),0)+IF(AND(ISNUMBER(F174),N('الإعدادات'!$C$11)&gt;0),N('الإعدادات'!$B$11),0))</f>
        <v/>
      </c>
      <c r="J174" s="22">
        <f>IF(B174&amp;""="","",IF(N(I174)=0,"",H174/I174))</f>
        <v/>
      </c>
      <c r="K174" s="6">
        <f>IF(J174="","",INDEX('الإعدادات'!$B$19:$B$23,MATCH(J174,'الإعدادات'!$A$19:$A$23,1)))</f>
        <v/>
      </c>
      <c r="L174" s="6">
        <f>IF(J174="","",IF(J174&lt;'الإعدادات'!$B$14,"معرّض للرسوب",IF(J174&lt;'الإعدادات'!$B$14+'الإعدادات'!$B$15,"على الحافة","آمن")))</f>
        <v/>
      </c>
      <c r="M174" s="6">
        <f>IF(B174&amp;""="","",IF(OR(AND(ISNUMBER(C174),OR(C174&gt;N('الإعدادات'!$C$8),C174&lt;0)),AND(ISNUMBER(D174),OR(D174&gt;N('الإعدادات'!$C$9),D174&lt;0)),AND(ISNUMBER(E174),OR(E174&gt;N('الإعدادات'!$C$10),E174&lt;0)),AND(ISNUMBER(F174),OR(F174&gt;N('الإعدادات'!$C$11),F174&lt;0))),"درجة خارج الحد",IF(G174&lt;4,"درجات ناقصة","")))</f>
        <v/>
      </c>
      <c r="N174" s="20">
        <f>IF(J174="","",COUNTIFS($J$6:$J$205,"&gt;"&amp;J174)+1)</f>
        <v/>
      </c>
      <c r="O174" s="20">
        <f>IF(OR(L174="معرّض للرسوب",L174="على الحافة"),COUNTIFS($J$6:$J$205,"&lt;"&amp;J174,$L$6:$L$205,"معرّض للرسوب")+COUNTIFS($J$6:$J$205,"&lt;"&amp;J174,$L$6:$L$205,"على الحافة")+COUNTIFS($J$6:J174,J174,$L$6:L174,"معرّض للرسوب")+COUNTIFS($J$6:J174,J174,$L$6:L174,"على الحافة"),"")</f>
        <v/>
      </c>
    </row>
    <row r="175">
      <c r="A175" s="19" t="n"/>
      <c r="B175" s="5" t="n"/>
      <c r="C175" s="14" t="n"/>
      <c r="D175" s="14" t="n"/>
      <c r="E175" s="14" t="n"/>
      <c r="F175" s="14" t="n"/>
      <c r="G175" s="20">
        <f>IF(B175&amp;""="","",COUNT(C175:F175))</f>
        <v/>
      </c>
      <c r="H175" s="21">
        <f>IF(B175&amp;""="","",ROUND(IF(AND(ISNUMBER(C175),N('الإعدادات'!$C$8)&gt;0),C175/'الإعدادات'!$C$8*N('الإعدادات'!$B$8),0)+IF(AND(ISNUMBER(D175),N('الإعدادات'!$C$9)&gt;0),D175/'الإعدادات'!$C$9*N('الإعدادات'!$B$9),0)+IF(AND(ISNUMBER(E175),N('الإعدادات'!$C$10)&gt;0),E175/'الإعدادات'!$C$10*N('الإعدادات'!$B$10),0)+IF(AND(ISNUMBER(F175),N('الإعدادات'!$C$11)&gt;0),F175/'الإعدادات'!$C$11*N('الإعدادات'!$B$11),0),2))</f>
        <v/>
      </c>
      <c r="I175" s="15">
        <f>IF(B175&amp;""="","",IF(AND(ISNUMBER(C175),N('الإعدادات'!$C$8)&gt;0),N('الإعدادات'!$B$8),0)+IF(AND(ISNUMBER(D175),N('الإعدادات'!$C$9)&gt;0),N('الإعدادات'!$B$9),0)+IF(AND(ISNUMBER(E175),N('الإعدادات'!$C$10)&gt;0),N('الإعدادات'!$B$10),0)+IF(AND(ISNUMBER(F175),N('الإعدادات'!$C$11)&gt;0),N('الإعدادات'!$B$11),0))</f>
        <v/>
      </c>
      <c r="J175" s="22">
        <f>IF(B175&amp;""="","",IF(N(I175)=0,"",H175/I175))</f>
        <v/>
      </c>
      <c r="K175" s="6">
        <f>IF(J175="","",INDEX('الإعدادات'!$B$19:$B$23,MATCH(J175,'الإعدادات'!$A$19:$A$23,1)))</f>
        <v/>
      </c>
      <c r="L175" s="6">
        <f>IF(J175="","",IF(J175&lt;'الإعدادات'!$B$14,"معرّض للرسوب",IF(J175&lt;'الإعدادات'!$B$14+'الإعدادات'!$B$15,"على الحافة","آمن")))</f>
        <v/>
      </c>
      <c r="M175" s="6">
        <f>IF(B175&amp;""="","",IF(OR(AND(ISNUMBER(C175),OR(C175&gt;N('الإعدادات'!$C$8),C175&lt;0)),AND(ISNUMBER(D175),OR(D175&gt;N('الإعدادات'!$C$9),D175&lt;0)),AND(ISNUMBER(E175),OR(E175&gt;N('الإعدادات'!$C$10),E175&lt;0)),AND(ISNUMBER(F175),OR(F175&gt;N('الإعدادات'!$C$11),F175&lt;0))),"درجة خارج الحد",IF(G175&lt;4,"درجات ناقصة","")))</f>
        <v/>
      </c>
      <c r="N175" s="20">
        <f>IF(J175="","",COUNTIFS($J$6:$J$205,"&gt;"&amp;J175)+1)</f>
        <v/>
      </c>
      <c r="O175" s="20">
        <f>IF(OR(L175="معرّض للرسوب",L175="على الحافة"),COUNTIFS($J$6:$J$205,"&lt;"&amp;J175,$L$6:$L$205,"معرّض للرسوب")+COUNTIFS($J$6:$J$205,"&lt;"&amp;J175,$L$6:$L$205,"على الحافة")+COUNTIFS($J$6:J175,J175,$L$6:L175,"معرّض للرسوب")+COUNTIFS($J$6:J175,J175,$L$6:L175,"على الحافة"),"")</f>
        <v/>
      </c>
    </row>
    <row r="176">
      <c r="A176" s="19" t="n"/>
      <c r="B176" s="5" t="n"/>
      <c r="C176" s="14" t="n"/>
      <c r="D176" s="14" t="n"/>
      <c r="E176" s="14" t="n"/>
      <c r="F176" s="14" t="n"/>
      <c r="G176" s="20">
        <f>IF(B176&amp;""="","",COUNT(C176:F176))</f>
        <v/>
      </c>
      <c r="H176" s="21">
        <f>IF(B176&amp;""="","",ROUND(IF(AND(ISNUMBER(C176),N('الإعدادات'!$C$8)&gt;0),C176/'الإعدادات'!$C$8*N('الإعدادات'!$B$8),0)+IF(AND(ISNUMBER(D176),N('الإعدادات'!$C$9)&gt;0),D176/'الإعدادات'!$C$9*N('الإعدادات'!$B$9),0)+IF(AND(ISNUMBER(E176),N('الإعدادات'!$C$10)&gt;0),E176/'الإعدادات'!$C$10*N('الإعدادات'!$B$10),0)+IF(AND(ISNUMBER(F176),N('الإعدادات'!$C$11)&gt;0),F176/'الإعدادات'!$C$11*N('الإعدادات'!$B$11),0),2))</f>
        <v/>
      </c>
      <c r="I176" s="15">
        <f>IF(B176&amp;""="","",IF(AND(ISNUMBER(C176),N('الإعدادات'!$C$8)&gt;0),N('الإعدادات'!$B$8),0)+IF(AND(ISNUMBER(D176),N('الإعدادات'!$C$9)&gt;0),N('الإعدادات'!$B$9),0)+IF(AND(ISNUMBER(E176),N('الإعدادات'!$C$10)&gt;0),N('الإعدادات'!$B$10),0)+IF(AND(ISNUMBER(F176),N('الإعدادات'!$C$11)&gt;0),N('الإعدادات'!$B$11),0))</f>
        <v/>
      </c>
      <c r="J176" s="22">
        <f>IF(B176&amp;""="","",IF(N(I176)=0,"",H176/I176))</f>
        <v/>
      </c>
      <c r="K176" s="6">
        <f>IF(J176="","",INDEX('الإعدادات'!$B$19:$B$23,MATCH(J176,'الإعدادات'!$A$19:$A$23,1)))</f>
        <v/>
      </c>
      <c r="L176" s="6">
        <f>IF(J176="","",IF(J176&lt;'الإعدادات'!$B$14,"معرّض للرسوب",IF(J176&lt;'الإعدادات'!$B$14+'الإعدادات'!$B$15,"على الحافة","آمن")))</f>
        <v/>
      </c>
      <c r="M176" s="6">
        <f>IF(B176&amp;""="","",IF(OR(AND(ISNUMBER(C176),OR(C176&gt;N('الإعدادات'!$C$8),C176&lt;0)),AND(ISNUMBER(D176),OR(D176&gt;N('الإعدادات'!$C$9),D176&lt;0)),AND(ISNUMBER(E176),OR(E176&gt;N('الإعدادات'!$C$10),E176&lt;0)),AND(ISNUMBER(F176),OR(F176&gt;N('الإعدادات'!$C$11),F176&lt;0))),"درجة خارج الحد",IF(G176&lt;4,"درجات ناقصة","")))</f>
        <v/>
      </c>
      <c r="N176" s="20">
        <f>IF(J176="","",COUNTIFS($J$6:$J$205,"&gt;"&amp;J176)+1)</f>
        <v/>
      </c>
      <c r="O176" s="20">
        <f>IF(OR(L176="معرّض للرسوب",L176="على الحافة"),COUNTIFS($J$6:$J$205,"&lt;"&amp;J176,$L$6:$L$205,"معرّض للرسوب")+COUNTIFS($J$6:$J$205,"&lt;"&amp;J176,$L$6:$L$205,"على الحافة")+COUNTIFS($J$6:J176,J176,$L$6:L176,"معرّض للرسوب")+COUNTIFS($J$6:J176,J176,$L$6:L176,"على الحافة"),"")</f>
        <v/>
      </c>
    </row>
    <row r="177">
      <c r="A177" s="19" t="n"/>
      <c r="B177" s="5" t="n"/>
      <c r="C177" s="14" t="n"/>
      <c r="D177" s="14" t="n"/>
      <c r="E177" s="14" t="n"/>
      <c r="F177" s="14" t="n"/>
      <c r="G177" s="20">
        <f>IF(B177&amp;""="","",COUNT(C177:F177))</f>
        <v/>
      </c>
      <c r="H177" s="21">
        <f>IF(B177&amp;""="","",ROUND(IF(AND(ISNUMBER(C177),N('الإعدادات'!$C$8)&gt;0),C177/'الإعدادات'!$C$8*N('الإعدادات'!$B$8),0)+IF(AND(ISNUMBER(D177),N('الإعدادات'!$C$9)&gt;0),D177/'الإعدادات'!$C$9*N('الإعدادات'!$B$9),0)+IF(AND(ISNUMBER(E177),N('الإعدادات'!$C$10)&gt;0),E177/'الإعدادات'!$C$10*N('الإعدادات'!$B$10),0)+IF(AND(ISNUMBER(F177),N('الإعدادات'!$C$11)&gt;0),F177/'الإعدادات'!$C$11*N('الإعدادات'!$B$11),0),2))</f>
        <v/>
      </c>
      <c r="I177" s="15">
        <f>IF(B177&amp;""="","",IF(AND(ISNUMBER(C177),N('الإعدادات'!$C$8)&gt;0),N('الإعدادات'!$B$8),0)+IF(AND(ISNUMBER(D177),N('الإعدادات'!$C$9)&gt;0),N('الإعدادات'!$B$9),0)+IF(AND(ISNUMBER(E177),N('الإعدادات'!$C$10)&gt;0),N('الإعدادات'!$B$10),0)+IF(AND(ISNUMBER(F177),N('الإعدادات'!$C$11)&gt;0),N('الإعدادات'!$B$11),0))</f>
        <v/>
      </c>
      <c r="J177" s="22">
        <f>IF(B177&amp;""="","",IF(N(I177)=0,"",H177/I177))</f>
        <v/>
      </c>
      <c r="K177" s="6">
        <f>IF(J177="","",INDEX('الإعدادات'!$B$19:$B$23,MATCH(J177,'الإعدادات'!$A$19:$A$23,1)))</f>
        <v/>
      </c>
      <c r="L177" s="6">
        <f>IF(J177="","",IF(J177&lt;'الإعدادات'!$B$14,"معرّض للرسوب",IF(J177&lt;'الإعدادات'!$B$14+'الإعدادات'!$B$15,"على الحافة","آمن")))</f>
        <v/>
      </c>
      <c r="M177" s="6">
        <f>IF(B177&amp;""="","",IF(OR(AND(ISNUMBER(C177),OR(C177&gt;N('الإعدادات'!$C$8),C177&lt;0)),AND(ISNUMBER(D177),OR(D177&gt;N('الإعدادات'!$C$9),D177&lt;0)),AND(ISNUMBER(E177),OR(E177&gt;N('الإعدادات'!$C$10),E177&lt;0)),AND(ISNUMBER(F177),OR(F177&gt;N('الإعدادات'!$C$11),F177&lt;0))),"درجة خارج الحد",IF(G177&lt;4,"درجات ناقصة","")))</f>
        <v/>
      </c>
      <c r="N177" s="20">
        <f>IF(J177="","",COUNTIFS($J$6:$J$205,"&gt;"&amp;J177)+1)</f>
        <v/>
      </c>
      <c r="O177" s="20">
        <f>IF(OR(L177="معرّض للرسوب",L177="على الحافة"),COUNTIFS($J$6:$J$205,"&lt;"&amp;J177,$L$6:$L$205,"معرّض للرسوب")+COUNTIFS($J$6:$J$205,"&lt;"&amp;J177,$L$6:$L$205,"على الحافة")+COUNTIFS($J$6:J177,J177,$L$6:L177,"معرّض للرسوب")+COUNTIFS($J$6:J177,J177,$L$6:L177,"على الحافة"),"")</f>
        <v/>
      </c>
    </row>
    <row r="178">
      <c r="A178" s="19" t="n"/>
      <c r="B178" s="5" t="n"/>
      <c r="C178" s="14" t="n"/>
      <c r="D178" s="14" t="n"/>
      <c r="E178" s="14" t="n"/>
      <c r="F178" s="14" t="n"/>
      <c r="G178" s="20">
        <f>IF(B178&amp;""="","",COUNT(C178:F178))</f>
        <v/>
      </c>
      <c r="H178" s="21">
        <f>IF(B178&amp;""="","",ROUND(IF(AND(ISNUMBER(C178),N('الإعدادات'!$C$8)&gt;0),C178/'الإعدادات'!$C$8*N('الإعدادات'!$B$8),0)+IF(AND(ISNUMBER(D178),N('الإعدادات'!$C$9)&gt;0),D178/'الإعدادات'!$C$9*N('الإعدادات'!$B$9),0)+IF(AND(ISNUMBER(E178),N('الإعدادات'!$C$10)&gt;0),E178/'الإعدادات'!$C$10*N('الإعدادات'!$B$10),0)+IF(AND(ISNUMBER(F178),N('الإعدادات'!$C$11)&gt;0),F178/'الإعدادات'!$C$11*N('الإعدادات'!$B$11),0),2))</f>
        <v/>
      </c>
      <c r="I178" s="15">
        <f>IF(B178&amp;""="","",IF(AND(ISNUMBER(C178),N('الإعدادات'!$C$8)&gt;0),N('الإعدادات'!$B$8),0)+IF(AND(ISNUMBER(D178),N('الإعدادات'!$C$9)&gt;0),N('الإعدادات'!$B$9),0)+IF(AND(ISNUMBER(E178),N('الإعدادات'!$C$10)&gt;0),N('الإعدادات'!$B$10),0)+IF(AND(ISNUMBER(F178),N('الإعدادات'!$C$11)&gt;0),N('الإعدادات'!$B$11),0))</f>
        <v/>
      </c>
      <c r="J178" s="22">
        <f>IF(B178&amp;""="","",IF(N(I178)=0,"",H178/I178))</f>
        <v/>
      </c>
      <c r="K178" s="6">
        <f>IF(J178="","",INDEX('الإعدادات'!$B$19:$B$23,MATCH(J178,'الإعدادات'!$A$19:$A$23,1)))</f>
        <v/>
      </c>
      <c r="L178" s="6">
        <f>IF(J178="","",IF(J178&lt;'الإعدادات'!$B$14,"معرّض للرسوب",IF(J178&lt;'الإعدادات'!$B$14+'الإعدادات'!$B$15,"على الحافة","آمن")))</f>
        <v/>
      </c>
      <c r="M178" s="6">
        <f>IF(B178&amp;""="","",IF(OR(AND(ISNUMBER(C178),OR(C178&gt;N('الإعدادات'!$C$8),C178&lt;0)),AND(ISNUMBER(D178),OR(D178&gt;N('الإعدادات'!$C$9),D178&lt;0)),AND(ISNUMBER(E178),OR(E178&gt;N('الإعدادات'!$C$10),E178&lt;0)),AND(ISNUMBER(F178),OR(F178&gt;N('الإعدادات'!$C$11),F178&lt;0))),"درجة خارج الحد",IF(G178&lt;4,"درجات ناقصة","")))</f>
        <v/>
      </c>
      <c r="N178" s="20">
        <f>IF(J178="","",COUNTIFS($J$6:$J$205,"&gt;"&amp;J178)+1)</f>
        <v/>
      </c>
      <c r="O178" s="20">
        <f>IF(OR(L178="معرّض للرسوب",L178="على الحافة"),COUNTIFS($J$6:$J$205,"&lt;"&amp;J178,$L$6:$L$205,"معرّض للرسوب")+COUNTIFS($J$6:$J$205,"&lt;"&amp;J178,$L$6:$L$205,"على الحافة")+COUNTIFS($J$6:J178,J178,$L$6:L178,"معرّض للرسوب")+COUNTIFS($J$6:J178,J178,$L$6:L178,"على الحافة"),"")</f>
        <v/>
      </c>
    </row>
    <row r="179">
      <c r="A179" s="19" t="n"/>
      <c r="B179" s="5" t="n"/>
      <c r="C179" s="14" t="n"/>
      <c r="D179" s="14" t="n"/>
      <c r="E179" s="14" t="n"/>
      <c r="F179" s="14" t="n"/>
      <c r="G179" s="20">
        <f>IF(B179&amp;""="","",COUNT(C179:F179))</f>
        <v/>
      </c>
      <c r="H179" s="21">
        <f>IF(B179&amp;""="","",ROUND(IF(AND(ISNUMBER(C179),N('الإعدادات'!$C$8)&gt;0),C179/'الإعدادات'!$C$8*N('الإعدادات'!$B$8),0)+IF(AND(ISNUMBER(D179),N('الإعدادات'!$C$9)&gt;0),D179/'الإعدادات'!$C$9*N('الإعدادات'!$B$9),0)+IF(AND(ISNUMBER(E179),N('الإعدادات'!$C$10)&gt;0),E179/'الإعدادات'!$C$10*N('الإعدادات'!$B$10),0)+IF(AND(ISNUMBER(F179),N('الإعدادات'!$C$11)&gt;0),F179/'الإعدادات'!$C$11*N('الإعدادات'!$B$11),0),2))</f>
        <v/>
      </c>
      <c r="I179" s="15">
        <f>IF(B179&amp;""="","",IF(AND(ISNUMBER(C179),N('الإعدادات'!$C$8)&gt;0),N('الإعدادات'!$B$8),0)+IF(AND(ISNUMBER(D179),N('الإعدادات'!$C$9)&gt;0),N('الإعدادات'!$B$9),0)+IF(AND(ISNUMBER(E179),N('الإعدادات'!$C$10)&gt;0),N('الإعدادات'!$B$10),0)+IF(AND(ISNUMBER(F179),N('الإعدادات'!$C$11)&gt;0),N('الإعدادات'!$B$11),0))</f>
        <v/>
      </c>
      <c r="J179" s="22">
        <f>IF(B179&amp;""="","",IF(N(I179)=0,"",H179/I179))</f>
        <v/>
      </c>
      <c r="K179" s="6">
        <f>IF(J179="","",INDEX('الإعدادات'!$B$19:$B$23,MATCH(J179,'الإعدادات'!$A$19:$A$23,1)))</f>
        <v/>
      </c>
      <c r="L179" s="6">
        <f>IF(J179="","",IF(J179&lt;'الإعدادات'!$B$14,"معرّض للرسوب",IF(J179&lt;'الإعدادات'!$B$14+'الإعدادات'!$B$15,"على الحافة","آمن")))</f>
        <v/>
      </c>
      <c r="M179" s="6">
        <f>IF(B179&amp;""="","",IF(OR(AND(ISNUMBER(C179),OR(C179&gt;N('الإعدادات'!$C$8),C179&lt;0)),AND(ISNUMBER(D179),OR(D179&gt;N('الإعدادات'!$C$9),D179&lt;0)),AND(ISNUMBER(E179),OR(E179&gt;N('الإعدادات'!$C$10),E179&lt;0)),AND(ISNUMBER(F179),OR(F179&gt;N('الإعدادات'!$C$11),F179&lt;0))),"درجة خارج الحد",IF(G179&lt;4,"درجات ناقصة","")))</f>
        <v/>
      </c>
      <c r="N179" s="20">
        <f>IF(J179="","",COUNTIFS($J$6:$J$205,"&gt;"&amp;J179)+1)</f>
        <v/>
      </c>
      <c r="O179" s="20">
        <f>IF(OR(L179="معرّض للرسوب",L179="على الحافة"),COUNTIFS($J$6:$J$205,"&lt;"&amp;J179,$L$6:$L$205,"معرّض للرسوب")+COUNTIFS($J$6:$J$205,"&lt;"&amp;J179,$L$6:$L$205,"على الحافة")+COUNTIFS($J$6:J179,J179,$L$6:L179,"معرّض للرسوب")+COUNTIFS($J$6:J179,J179,$L$6:L179,"على الحافة"),"")</f>
        <v/>
      </c>
    </row>
    <row r="180">
      <c r="A180" s="19" t="n"/>
      <c r="B180" s="5" t="n"/>
      <c r="C180" s="14" t="n"/>
      <c r="D180" s="14" t="n"/>
      <c r="E180" s="14" t="n"/>
      <c r="F180" s="14" t="n"/>
      <c r="G180" s="20">
        <f>IF(B180&amp;""="","",COUNT(C180:F180))</f>
        <v/>
      </c>
      <c r="H180" s="21">
        <f>IF(B180&amp;""="","",ROUND(IF(AND(ISNUMBER(C180),N('الإعدادات'!$C$8)&gt;0),C180/'الإعدادات'!$C$8*N('الإعدادات'!$B$8),0)+IF(AND(ISNUMBER(D180),N('الإعدادات'!$C$9)&gt;0),D180/'الإعدادات'!$C$9*N('الإعدادات'!$B$9),0)+IF(AND(ISNUMBER(E180),N('الإعدادات'!$C$10)&gt;0),E180/'الإعدادات'!$C$10*N('الإعدادات'!$B$10),0)+IF(AND(ISNUMBER(F180),N('الإعدادات'!$C$11)&gt;0),F180/'الإعدادات'!$C$11*N('الإعدادات'!$B$11),0),2))</f>
        <v/>
      </c>
      <c r="I180" s="15">
        <f>IF(B180&amp;""="","",IF(AND(ISNUMBER(C180),N('الإعدادات'!$C$8)&gt;0),N('الإعدادات'!$B$8),0)+IF(AND(ISNUMBER(D180),N('الإعدادات'!$C$9)&gt;0),N('الإعدادات'!$B$9),0)+IF(AND(ISNUMBER(E180),N('الإعدادات'!$C$10)&gt;0),N('الإعدادات'!$B$10),0)+IF(AND(ISNUMBER(F180),N('الإعدادات'!$C$11)&gt;0),N('الإعدادات'!$B$11),0))</f>
        <v/>
      </c>
      <c r="J180" s="22">
        <f>IF(B180&amp;""="","",IF(N(I180)=0,"",H180/I180))</f>
        <v/>
      </c>
      <c r="K180" s="6">
        <f>IF(J180="","",INDEX('الإعدادات'!$B$19:$B$23,MATCH(J180,'الإعدادات'!$A$19:$A$23,1)))</f>
        <v/>
      </c>
      <c r="L180" s="6">
        <f>IF(J180="","",IF(J180&lt;'الإعدادات'!$B$14,"معرّض للرسوب",IF(J180&lt;'الإعدادات'!$B$14+'الإعدادات'!$B$15,"على الحافة","آمن")))</f>
        <v/>
      </c>
      <c r="M180" s="6">
        <f>IF(B180&amp;""="","",IF(OR(AND(ISNUMBER(C180),OR(C180&gt;N('الإعدادات'!$C$8),C180&lt;0)),AND(ISNUMBER(D180),OR(D180&gt;N('الإعدادات'!$C$9),D180&lt;0)),AND(ISNUMBER(E180),OR(E180&gt;N('الإعدادات'!$C$10),E180&lt;0)),AND(ISNUMBER(F180),OR(F180&gt;N('الإعدادات'!$C$11),F180&lt;0))),"درجة خارج الحد",IF(G180&lt;4,"درجات ناقصة","")))</f>
        <v/>
      </c>
      <c r="N180" s="20">
        <f>IF(J180="","",COUNTIFS($J$6:$J$205,"&gt;"&amp;J180)+1)</f>
        <v/>
      </c>
      <c r="O180" s="20">
        <f>IF(OR(L180="معرّض للرسوب",L180="على الحافة"),COUNTIFS($J$6:$J$205,"&lt;"&amp;J180,$L$6:$L$205,"معرّض للرسوب")+COUNTIFS($J$6:$J$205,"&lt;"&amp;J180,$L$6:$L$205,"على الحافة")+COUNTIFS($J$6:J180,J180,$L$6:L180,"معرّض للرسوب")+COUNTIFS($J$6:J180,J180,$L$6:L180,"على الحافة"),"")</f>
        <v/>
      </c>
    </row>
    <row r="181">
      <c r="A181" s="19" t="n"/>
      <c r="B181" s="5" t="n"/>
      <c r="C181" s="14" t="n"/>
      <c r="D181" s="14" t="n"/>
      <c r="E181" s="14" t="n"/>
      <c r="F181" s="14" t="n"/>
      <c r="G181" s="20">
        <f>IF(B181&amp;""="","",COUNT(C181:F181))</f>
        <v/>
      </c>
      <c r="H181" s="21">
        <f>IF(B181&amp;""="","",ROUND(IF(AND(ISNUMBER(C181),N('الإعدادات'!$C$8)&gt;0),C181/'الإعدادات'!$C$8*N('الإعدادات'!$B$8),0)+IF(AND(ISNUMBER(D181),N('الإعدادات'!$C$9)&gt;0),D181/'الإعدادات'!$C$9*N('الإعدادات'!$B$9),0)+IF(AND(ISNUMBER(E181),N('الإعدادات'!$C$10)&gt;0),E181/'الإعدادات'!$C$10*N('الإعدادات'!$B$10),0)+IF(AND(ISNUMBER(F181),N('الإعدادات'!$C$11)&gt;0),F181/'الإعدادات'!$C$11*N('الإعدادات'!$B$11),0),2))</f>
        <v/>
      </c>
      <c r="I181" s="15">
        <f>IF(B181&amp;""="","",IF(AND(ISNUMBER(C181),N('الإعدادات'!$C$8)&gt;0),N('الإعدادات'!$B$8),0)+IF(AND(ISNUMBER(D181),N('الإعدادات'!$C$9)&gt;0),N('الإعدادات'!$B$9),0)+IF(AND(ISNUMBER(E181),N('الإعدادات'!$C$10)&gt;0),N('الإعدادات'!$B$10),0)+IF(AND(ISNUMBER(F181),N('الإعدادات'!$C$11)&gt;0),N('الإعدادات'!$B$11),0))</f>
        <v/>
      </c>
      <c r="J181" s="22">
        <f>IF(B181&amp;""="","",IF(N(I181)=0,"",H181/I181))</f>
        <v/>
      </c>
      <c r="K181" s="6">
        <f>IF(J181="","",INDEX('الإعدادات'!$B$19:$B$23,MATCH(J181,'الإعدادات'!$A$19:$A$23,1)))</f>
        <v/>
      </c>
      <c r="L181" s="6">
        <f>IF(J181="","",IF(J181&lt;'الإعدادات'!$B$14,"معرّض للرسوب",IF(J181&lt;'الإعدادات'!$B$14+'الإعدادات'!$B$15,"على الحافة","آمن")))</f>
        <v/>
      </c>
      <c r="M181" s="6">
        <f>IF(B181&amp;""="","",IF(OR(AND(ISNUMBER(C181),OR(C181&gt;N('الإعدادات'!$C$8),C181&lt;0)),AND(ISNUMBER(D181),OR(D181&gt;N('الإعدادات'!$C$9),D181&lt;0)),AND(ISNUMBER(E181),OR(E181&gt;N('الإعدادات'!$C$10),E181&lt;0)),AND(ISNUMBER(F181),OR(F181&gt;N('الإعدادات'!$C$11),F181&lt;0))),"درجة خارج الحد",IF(G181&lt;4,"درجات ناقصة","")))</f>
        <v/>
      </c>
      <c r="N181" s="20">
        <f>IF(J181="","",COUNTIFS($J$6:$J$205,"&gt;"&amp;J181)+1)</f>
        <v/>
      </c>
      <c r="O181" s="20">
        <f>IF(OR(L181="معرّض للرسوب",L181="على الحافة"),COUNTIFS($J$6:$J$205,"&lt;"&amp;J181,$L$6:$L$205,"معرّض للرسوب")+COUNTIFS($J$6:$J$205,"&lt;"&amp;J181,$L$6:$L$205,"على الحافة")+COUNTIFS($J$6:J181,J181,$L$6:L181,"معرّض للرسوب")+COUNTIFS($J$6:J181,J181,$L$6:L181,"على الحافة"),"")</f>
        <v/>
      </c>
    </row>
    <row r="182">
      <c r="A182" s="19" t="n"/>
      <c r="B182" s="5" t="n"/>
      <c r="C182" s="14" t="n"/>
      <c r="D182" s="14" t="n"/>
      <c r="E182" s="14" t="n"/>
      <c r="F182" s="14" t="n"/>
      <c r="G182" s="20">
        <f>IF(B182&amp;""="","",COUNT(C182:F182))</f>
        <v/>
      </c>
      <c r="H182" s="21">
        <f>IF(B182&amp;""="","",ROUND(IF(AND(ISNUMBER(C182),N('الإعدادات'!$C$8)&gt;0),C182/'الإعدادات'!$C$8*N('الإعدادات'!$B$8),0)+IF(AND(ISNUMBER(D182),N('الإعدادات'!$C$9)&gt;0),D182/'الإعدادات'!$C$9*N('الإعدادات'!$B$9),0)+IF(AND(ISNUMBER(E182),N('الإعدادات'!$C$10)&gt;0),E182/'الإعدادات'!$C$10*N('الإعدادات'!$B$10),0)+IF(AND(ISNUMBER(F182),N('الإعدادات'!$C$11)&gt;0),F182/'الإعدادات'!$C$11*N('الإعدادات'!$B$11),0),2))</f>
        <v/>
      </c>
      <c r="I182" s="15">
        <f>IF(B182&amp;""="","",IF(AND(ISNUMBER(C182),N('الإعدادات'!$C$8)&gt;0),N('الإعدادات'!$B$8),0)+IF(AND(ISNUMBER(D182),N('الإعدادات'!$C$9)&gt;0),N('الإعدادات'!$B$9),0)+IF(AND(ISNUMBER(E182),N('الإعدادات'!$C$10)&gt;0),N('الإعدادات'!$B$10),0)+IF(AND(ISNUMBER(F182),N('الإعدادات'!$C$11)&gt;0),N('الإعدادات'!$B$11),0))</f>
        <v/>
      </c>
      <c r="J182" s="22">
        <f>IF(B182&amp;""="","",IF(N(I182)=0,"",H182/I182))</f>
        <v/>
      </c>
      <c r="K182" s="6">
        <f>IF(J182="","",INDEX('الإعدادات'!$B$19:$B$23,MATCH(J182,'الإعدادات'!$A$19:$A$23,1)))</f>
        <v/>
      </c>
      <c r="L182" s="6">
        <f>IF(J182="","",IF(J182&lt;'الإعدادات'!$B$14,"معرّض للرسوب",IF(J182&lt;'الإعدادات'!$B$14+'الإعدادات'!$B$15,"على الحافة","آمن")))</f>
        <v/>
      </c>
      <c r="M182" s="6">
        <f>IF(B182&amp;""="","",IF(OR(AND(ISNUMBER(C182),OR(C182&gt;N('الإعدادات'!$C$8),C182&lt;0)),AND(ISNUMBER(D182),OR(D182&gt;N('الإعدادات'!$C$9),D182&lt;0)),AND(ISNUMBER(E182),OR(E182&gt;N('الإعدادات'!$C$10),E182&lt;0)),AND(ISNUMBER(F182),OR(F182&gt;N('الإعدادات'!$C$11),F182&lt;0))),"درجة خارج الحد",IF(G182&lt;4,"درجات ناقصة","")))</f>
        <v/>
      </c>
      <c r="N182" s="20">
        <f>IF(J182="","",COUNTIFS($J$6:$J$205,"&gt;"&amp;J182)+1)</f>
        <v/>
      </c>
      <c r="O182" s="20">
        <f>IF(OR(L182="معرّض للرسوب",L182="على الحافة"),COUNTIFS($J$6:$J$205,"&lt;"&amp;J182,$L$6:$L$205,"معرّض للرسوب")+COUNTIFS($J$6:$J$205,"&lt;"&amp;J182,$L$6:$L$205,"على الحافة")+COUNTIFS($J$6:J182,J182,$L$6:L182,"معرّض للرسوب")+COUNTIFS($J$6:J182,J182,$L$6:L182,"على الحافة"),"")</f>
        <v/>
      </c>
    </row>
    <row r="183">
      <c r="A183" s="19" t="n"/>
      <c r="B183" s="5" t="n"/>
      <c r="C183" s="14" t="n"/>
      <c r="D183" s="14" t="n"/>
      <c r="E183" s="14" t="n"/>
      <c r="F183" s="14" t="n"/>
      <c r="G183" s="20">
        <f>IF(B183&amp;""="","",COUNT(C183:F183))</f>
        <v/>
      </c>
      <c r="H183" s="21">
        <f>IF(B183&amp;""="","",ROUND(IF(AND(ISNUMBER(C183),N('الإعدادات'!$C$8)&gt;0),C183/'الإعدادات'!$C$8*N('الإعدادات'!$B$8),0)+IF(AND(ISNUMBER(D183),N('الإعدادات'!$C$9)&gt;0),D183/'الإعدادات'!$C$9*N('الإعدادات'!$B$9),0)+IF(AND(ISNUMBER(E183),N('الإعدادات'!$C$10)&gt;0),E183/'الإعدادات'!$C$10*N('الإعدادات'!$B$10),0)+IF(AND(ISNUMBER(F183),N('الإعدادات'!$C$11)&gt;0),F183/'الإعدادات'!$C$11*N('الإعدادات'!$B$11),0),2))</f>
        <v/>
      </c>
      <c r="I183" s="15">
        <f>IF(B183&amp;""="","",IF(AND(ISNUMBER(C183),N('الإعدادات'!$C$8)&gt;0),N('الإعدادات'!$B$8),0)+IF(AND(ISNUMBER(D183),N('الإعدادات'!$C$9)&gt;0),N('الإعدادات'!$B$9),0)+IF(AND(ISNUMBER(E183),N('الإعدادات'!$C$10)&gt;0),N('الإعدادات'!$B$10),0)+IF(AND(ISNUMBER(F183),N('الإعدادات'!$C$11)&gt;0),N('الإعدادات'!$B$11),0))</f>
        <v/>
      </c>
      <c r="J183" s="22">
        <f>IF(B183&amp;""="","",IF(N(I183)=0,"",H183/I183))</f>
        <v/>
      </c>
      <c r="K183" s="6">
        <f>IF(J183="","",INDEX('الإعدادات'!$B$19:$B$23,MATCH(J183,'الإعدادات'!$A$19:$A$23,1)))</f>
        <v/>
      </c>
      <c r="L183" s="6">
        <f>IF(J183="","",IF(J183&lt;'الإعدادات'!$B$14,"معرّض للرسوب",IF(J183&lt;'الإعدادات'!$B$14+'الإعدادات'!$B$15,"على الحافة","آمن")))</f>
        <v/>
      </c>
      <c r="M183" s="6">
        <f>IF(B183&amp;""="","",IF(OR(AND(ISNUMBER(C183),OR(C183&gt;N('الإعدادات'!$C$8),C183&lt;0)),AND(ISNUMBER(D183),OR(D183&gt;N('الإعدادات'!$C$9),D183&lt;0)),AND(ISNUMBER(E183),OR(E183&gt;N('الإعدادات'!$C$10),E183&lt;0)),AND(ISNUMBER(F183),OR(F183&gt;N('الإعدادات'!$C$11),F183&lt;0))),"درجة خارج الحد",IF(G183&lt;4,"درجات ناقصة","")))</f>
        <v/>
      </c>
      <c r="N183" s="20">
        <f>IF(J183="","",COUNTIFS($J$6:$J$205,"&gt;"&amp;J183)+1)</f>
        <v/>
      </c>
      <c r="O183" s="20">
        <f>IF(OR(L183="معرّض للرسوب",L183="على الحافة"),COUNTIFS($J$6:$J$205,"&lt;"&amp;J183,$L$6:$L$205,"معرّض للرسوب")+COUNTIFS($J$6:$J$205,"&lt;"&amp;J183,$L$6:$L$205,"على الحافة")+COUNTIFS($J$6:J183,J183,$L$6:L183,"معرّض للرسوب")+COUNTIFS($J$6:J183,J183,$L$6:L183,"على الحافة"),"")</f>
        <v/>
      </c>
    </row>
    <row r="184">
      <c r="A184" s="19" t="n"/>
      <c r="B184" s="5" t="n"/>
      <c r="C184" s="14" t="n"/>
      <c r="D184" s="14" t="n"/>
      <c r="E184" s="14" t="n"/>
      <c r="F184" s="14" t="n"/>
      <c r="G184" s="20">
        <f>IF(B184&amp;""="","",COUNT(C184:F184))</f>
        <v/>
      </c>
      <c r="H184" s="21">
        <f>IF(B184&amp;""="","",ROUND(IF(AND(ISNUMBER(C184),N('الإعدادات'!$C$8)&gt;0),C184/'الإعدادات'!$C$8*N('الإعدادات'!$B$8),0)+IF(AND(ISNUMBER(D184),N('الإعدادات'!$C$9)&gt;0),D184/'الإعدادات'!$C$9*N('الإعدادات'!$B$9),0)+IF(AND(ISNUMBER(E184),N('الإعدادات'!$C$10)&gt;0),E184/'الإعدادات'!$C$10*N('الإعدادات'!$B$10),0)+IF(AND(ISNUMBER(F184),N('الإعدادات'!$C$11)&gt;0),F184/'الإعدادات'!$C$11*N('الإعدادات'!$B$11),0),2))</f>
        <v/>
      </c>
      <c r="I184" s="15">
        <f>IF(B184&amp;""="","",IF(AND(ISNUMBER(C184),N('الإعدادات'!$C$8)&gt;0),N('الإعدادات'!$B$8),0)+IF(AND(ISNUMBER(D184),N('الإعدادات'!$C$9)&gt;0),N('الإعدادات'!$B$9),0)+IF(AND(ISNUMBER(E184),N('الإعدادات'!$C$10)&gt;0),N('الإعدادات'!$B$10),0)+IF(AND(ISNUMBER(F184),N('الإعدادات'!$C$11)&gt;0),N('الإعدادات'!$B$11),0))</f>
        <v/>
      </c>
      <c r="J184" s="22">
        <f>IF(B184&amp;""="","",IF(N(I184)=0,"",H184/I184))</f>
        <v/>
      </c>
      <c r="K184" s="6">
        <f>IF(J184="","",INDEX('الإعدادات'!$B$19:$B$23,MATCH(J184,'الإعدادات'!$A$19:$A$23,1)))</f>
        <v/>
      </c>
      <c r="L184" s="6">
        <f>IF(J184="","",IF(J184&lt;'الإعدادات'!$B$14,"معرّض للرسوب",IF(J184&lt;'الإعدادات'!$B$14+'الإعدادات'!$B$15,"على الحافة","آمن")))</f>
        <v/>
      </c>
      <c r="M184" s="6">
        <f>IF(B184&amp;""="","",IF(OR(AND(ISNUMBER(C184),OR(C184&gt;N('الإعدادات'!$C$8),C184&lt;0)),AND(ISNUMBER(D184),OR(D184&gt;N('الإعدادات'!$C$9),D184&lt;0)),AND(ISNUMBER(E184),OR(E184&gt;N('الإعدادات'!$C$10),E184&lt;0)),AND(ISNUMBER(F184),OR(F184&gt;N('الإعدادات'!$C$11),F184&lt;0))),"درجة خارج الحد",IF(G184&lt;4,"درجات ناقصة","")))</f>
        <v/>
      </c>
      <c r="N184" s="20">
        <f>IF(J184="","",COUNTIFS($J$6:$J$205,"&gt;"&amp;J184)+1)</f>
        <v/>
      </c>
      <c r="O184" s="20">
        <f>IF(OR(L184="معرّض للرسوب",L184="على الحافة"),COUNTIFS($J$6:$J$205,"&lt;"&amp;J184,$L$6:$L$205,"معرّض للرسوب")+COUNTIFS($J$6:$J$205,"&lt;"&amp;J184,$L$6:$L$205,"على الحافة")+COUNTIFS($J$6:J184,J184,$L$6:L184,"معرّض للرسوب")+COUNTIFS($J$6:J184,J184,$L$6:L184,"على الحافة"),"")</f>
        <v/>
      </c>
    </row>
    <row r="185">
      <c r="A185" s="19" t="n"/>
      <c r="B185" s="5" t="n"/>
      <c r="C185" s="14" t="n"/>
      <c r="D185" s="14" t="n"/>
      <c r="E185" s="14" t="n"/>
      <c r="F185" s="14" t="n"/>
      <c r="G185" s="20">
        <f>IF(B185&amp;""="","",COUNT(C185:F185))</f>
        <v/>
      </c>
      <c r="H185" s="21">
        <f>IF(B185&amp;""="","",ROUND(IF(AND(ISNUMBER(C185),N('الإعدادات'!$C$8)&gt;0),C185/'الإعدادات'!$C$8*N('الإعدادات'!$B$8),0)+IF(AND(ISNUMBER(D185),N('الإعدادات'!$C$9)&gt;0),D185/'الإعدادات'!$C$9*N('الإعدادات'!$B$9),0)+IF(AND(ISNUMBER(E185),N('الإعدادات'!$C$10)&gt;0),E185/'الإعدادات'!$C$10*N('الإعدادات'!$B$10),0)+IF(AND(ISNUMBER(F185),N('الإعدادات'!$C$11)&gt;0),F185/'الإعدادات'!$C$11*N('الإعدادات'!$B$11),0),2))</f>
        <v/>
      </c>
      <c r="I185" s="15">
        <f>IF(B185&amp;""="","",IF(AND(ISNUMBER(C185),N('الإعدادات'!$C$8)&gt;0),N('الإعدادات'!$B$8),0)+IF(AND(ISNUMBER(D185),N('الإعدادات'!$C$9)&gt;0),N('الإعدادات'!$B$9),0)+IF(AND(ISNUMBER(E185),N('الإعدادات'!$C$10)&gt;0),N('الإعدادات'!$B$10),0)+IF(AND(ISNUMBER(F185),N('الإعدادات'!$C$11)&gt;0),N('الإعدادات'!$B$11),0))</f>
        <v/>
      </c>
      <c r="J185" s="22">
        <f>IF(B185&amp;""="","",IF(N(I185)=0,"",H185/I185))</f>
        <v/>
      </c>
      <c r="K185" s="6">
        <f>IF(J185="","",INDEX('الإعدادات'!$B$19:$B$23,MATCH(J185,'الإعدادات'!$A$19:$A$23,1)))</f>
        <v/>
      </c>
      <c r="L185" s="6">
        <f>IF(J185="","",IF(J185&lt;'الإعدادات'!$B$14,"معرّض للرسوب",IF(J185&lt;'الإعدادات'!$B$14+'الإعدادات'!$B$15,"على الحافة","آمن")))</f>
        <v/>
      </c>
      <c r="M185" s="6">
        <f>IF(B185&amp;""="","",IF(OR(AND(ISNUMBER(C185),OR(C185&gt;N('الإعدادات'!$C$8),C185&lt;0)),AND(ISNUMBER(D185),OR(D185&gt;N('الإعدادات'!$C$9),D185&lt;0)),AND(ISNUMBER(E185),OR(E185&gt;N('الإعدادات'!$C$10),E185&lt;0)),AND(ISNUMBER(F185),OR(F185&gt;N('الإعدادات'!$C$11),F185&lt;0))),"درجة خارج الحد",IF(G185&lt;4,"درجات ناقصة","")))</f>
        <v/>
      </c>
      <c r="N185" s="20">
        <f>IF(J185="","",COUNTIFS($J$6:$J$205,"&gt;"&amp;J185)+1)</f>
        <v/>
      </c>
      <c r="O185" s="20">
        <f>IF(OR(L185="معرّض للرسوب",L185="على الحافة"),COUNTIFS($J$6:$J$205,"&lt;"&amp;J185,$L$6:$L$205,"معرّض للرسوب")+COUNTIFS($J$6:$J$205,"&lt;"&amp;J185,$L$6:$L$205,"على الحافة")+COUNTIFS($J$6:J185,J185,$L$6:L185,"معرّض للرسوب")+COUNTIFS($J$6:J185,J185,$L$6:L185,"على الحافة"),"")</f>
        <v/>
      </c>
    </row>
    <row r="186">
      <c r="A186" s="19" t="n"/>
      <c r="B186" s="5" t="n"/>
      <c r="C186" s="14" t="n"/>
      <c r="D186" s="14" t="n"/>
      <c r="E186" s="14" t="n"/>
      <c r="F186" s="14" t="n"/>
      <c r="G186" s="20">
        <f>IF(B186&amp;""="","",COUNT(C186:F186))</f>
        <v/>
      </c>
      <c r="H186" s="21">
        <f>IF(B186&amp;""="","",ROUND(IF(AND(ISNUMBER(C186),N('الإعدادات'!$C$8)&gt;0),C186/'الإعدادات'!$C$8*N('الإعدادات'!$B$8),0)+IF(AND(ISNUMBER(D186),N('الإعدادات'!$C$9)&gt;0),D186/'الإعدادات'!$C$9*N('الإعدادات'!$B$9),0)+IF(AND(ISNUMBER(E186),N('الإعدادات'!$C$10)&gt;0),E186/'الإعدادات'!$C$10*N('الإعدادات'!$B$10),0)+IF(AND(ISNUMBER(F186),N('الإعدادات'!$C$11)&gt;0),F186/'الإعدادات'!$C$11*N('الإعدادات'!$B$11),0),2))</f>
        <v/>
      </c>
      <c r="I186" s="15">
        <f>IF(B186&amp;""="","",IF(AND(ISNUMBER(C186),N('الإعدادات'!$C$8)&gt;0),N('الإعدادات'!$B$8),0)+IF(AND(ISNUMBER(D186),N('الإعدادات'!$C$9)&gt;0),N('الإعدادات'!$B$9),0)+IF(AND(ISNUMBER(E186),N('الإعدادات'!$C$10)&gt;0),N('الإعدادات'!$B$10),0)+IF(AND(ISNUMBER(F186),N('الإعدادات'!$C$11)&gt;0),N('الإعدادات'!$B$11),0))</f>
        <v/>
      </c>
      <c r="J186" s="22">
        <f>IF(B186&amp;""="","",IF(N(I186)=0,"",H186/I186))</f>
        <v/>
      </c>
      <c r="K186" s="6">
        <f>IF(J186="","",INDEX('الإعدادات'!$B$19:$B$23,MATCH(J186,'الإعدادات'!$A$19:$A$23,1)))</f>
        <v/>
      </c>
      <c r="L186" s="6">
        <f>IF(J186="","",IF(J186&lt;'الإعدادات'!$B$14,"معرّض للرسوب",IF(J186&lt;'الإعدادات'!$B$14+'الإعدادات'!$B$15,"على الحافة","آمن")))</f>
        <v/>
      </c>
      <c r="M186" s="6">
        <f>IF(B186&amp;""="","",IF(OR(AND(ISNUMBER(C186),OR(C186&gt;N('الإعدادات'!$C$8),C186&lt;0)),AND(ISNUMBER(D186),OR(D186&gt;N('الإعدادات'!$C$9),D186&lt;0)),AND(ISNUMBER(E186),OR(E186&gt;N('الإعدادات'!$C$10),E186&lt;0)),AND(ISNUMBER(F186),OR(F186&gt;N('الإعدادات'!$C$11),F186&lt;0))),"درجة خارج الحد",IF(G186&lt;4,"درجات ناقصة","")))</f>
        <v/>
      </c>
      <c r="N186" s="20">
        <f>IF(J186="","",COUNTIFS($J$6:$J$205,"&gt;"&amp;J186)+1)</f>
        <v/>
      </c>
      <c r="O186" s="20">
        <f>IF(OR(L186="معرّض للرسوب",L186="على الحافة"),COUNTIFS($J$6:$J$205,"&lt;"&amp;J186,$L$6:$L$205,"معرّض للرسوب")+COUNTIFS($J$6:$J$205,"&lt;"&amp;J186,$L$6:$L$205,"على الحافة")+COUNTIFS($J$6:J186,J186,$L$6:L186,"معرّض للرسوب")+COUNTIFS($J$6:J186,J186,$L$6:L186,"على الحافة"),"")</f>
        <v/>
      </c>
    </row>
    <row r="187">
      <c r="A187" s="19" t="n"/>
      <c r="B187" s="5" t="n"/>
      <c r="C187" s="14" t="n"/>
      <c r="D187" s="14" t="n"/>
      <c r="E187" s="14" t="n"/>
      <c r="F187" s="14" t="n"/>
      <c r="G187" s="20">
        <f>IF(B187&amp;""="","",COUNT(C187:F187))</f>
        <v/>
      </c>
      <c r="H187" s="21">
        <f>IF(B187&amp;""="","",ROUND(IF(AND(ISNUMBER(C187),N('الإعدادات'!$C$8)&gt;0),C187/'الإعدادات'!$C$8*N('الإعدادات'!$B$8),0)+IF(AND(ISNUMBER(D187),N('الإعدادات'!$C$9)&gt;0),D187/'الإعدادات'!$C$9*N('الإعدادات'!$B$9),0)+IF(AND(ISNUMBER(E187),N('الإعدادات'!$C$10)&gt;0),E187/'الإعدادات'!$C$10*N('الإعدادات'!$B$10),0)+IF(AND(ISNUMBER(F187),N('الإعدادات'!$C$11)&gt;0),F187/'الإعدادات'!$C$11*N('الإعدادات'!$B$11),0),2))</f>
        <v/>
      </c>
      <c r="I187" s="15">
        <f>IF(B187&amp;""="","",IF(AND(ISNUMBER(C187),N('الإعدادات'!$C$8)&gt;0),N('الإعدادات'!$B$8),0)+IF(AND(ISNUMBER(D187),N('الإعدادات'!$C$9)&gt;0),N('الإعدادات'!$B$9),0)+IF(AND(ISNUMBER(E187),N('الإعدادات'!$C$10)&gt;0),N('الإعدادات'!$B$10),0)+IF(AND(ISNUMBER(F187),N('الإعدادات'!$C$11)&gt;0),N('الإعدادات'!$B$11),0))</f>
        <v/>
      </c>
      <c r="J187" s="22">
        <f>IF(B187&amp;""="","",IF(N(I187)=0,"",H187/I187))</f>
        <v/>
      </c>
      <c r="K187" s="6">
        <f>IF(J187="","",INDEX('الإعدادات'!$B$19:$B$23,MATCH(J187,'الإعدادات'!$A$19:$A$23,1)))</f>
        <v/>
      </c>
      <c r="L187" s="6">
        <f>IF(J187="","",IF(J187&lt;'الإعدادات'!$B$14,"معرّض للرسوب",IF(J187&lt;'الإعدادات'!$B$14+'الإعدادات'!$B$15,"على الحافة","آمن")))</f>
        <v/>
      </c>
      <c r="M187" s="6">
        <f>IF(B187&amp;""="","",IF(OR(AND(ISNUMBER(C187),OR(C187&gt;N('الإعدادات'!$C$8),C187&lt;0)),AND(ISNUMBER(D187),OR(D187&gt;N('الإعدادات'!$C$9),D187&lt;0)),AND(ISNUMBER(E187),OR(E187&gt;N('الإعدادات'!$C$10),E187&lt;0)),AND(ISNUMBER(F187),OR(F187&gt;N('الإعدادات'!$C$11),F187&lt;0))),"درجة خارج الحد",IF(G187&lt;4,"درجات ناقصة","")))</f>
        <v/>
      </c>
      <c r="N187" s="20">
        <f>IF(J187="","",COUNTIFS($J$6:$J$205,"&gt;"&amp;J187)+1)</f>
        <v/>
      </c>
      <c r="O187" s="20">
        <f>IF(OR(L187="معرّض للرسوب",L187="على الحافة"),COUNTIFS($J$6:$J$205,"&lt;"&amp;J187,$L$6:$L$205,"معرّض للرسوب")+COUNTIFS($J$6:$J$205,"&lt;"&amp;J187,$L$6:$L$205,"على الحافة")+COUNTIFS($J$6:J187,J187,$L$6:L187,"معرّض للرسوب")+COUNTIFS($J$6:J187,J187,$L$6:L187,"على الحافة"),"")</f>
        <v/>
      </c>
    </row>
    <row r="188">
      <c r="A188" s="19" t="n"/>
      <c r="B188" s="5" t="n"/>
      <c r="C188" s="14" t="n"/>
      <c r="D188" s="14" t="n"/>
      <c r="E188" s="14" t="n"/>
      <c r="F188" s="14" t="n"/>
      <c r="G188" s="20">
        <f>IF(B188&amp;""="","",COUNT(C188:F188))</f>
        <v/>
      </c>
      <c r="H188" s="21">
        <f>IF(B188&amp;""="","",ROUND(IF(AND(ISNUMBER(C188),N('الإعدادات'!$C$8)&gt;0),C188/'الإعدادات'!$C$8*N('الإعدادات'!$B$8),0)+IF(AND(ISNUMBER(D188),N('الإعدادات'!$C$9)&gt;0),D188/'الإعدادات'!$C$9*N('الإعدادات'!$B$9),0)+IF(AND(ISNUMBER(E188),N('الإعدادات'!$C$10)&gt;0),E188/'الإعدادات'!$C$10*N('الإعدادات'!$B$10),0)+IF(AND(ISNUMBER(F188),N('الإعدادات'!$C$11)&gt;0),F188/'الإعدادات'!$C$11*N('الإعدادات'!$B$11),0),2))</f>
        <v/>
      </c>
      <c r="I188" s="15">
        <f>IF(B188&amp;""="","",IF(AND(ISNUMBER(C188),N('الإعدادات'!$C$8)&gt;0),N('الإعدادات'!$B$8),0)+IF(AND(ISNUMBER(D188),N('الإعدادات'!$C$9)&gt;0),N('الإعدادات'!$B$9),0)+IF(AND(ISNUMBER(E188),N('الإعدادات'!$C$10)&gt;0),N('الإعدادات'!$B$10),0)+IF(AND(ISNUMBER(F188),N('الإعدادات'!$C$11)&gt;0),N('الإعدادات'!$B$11),0))</f>
        <v/>
      </c>
      <c r="J188" s="22">
        <f>IF(B188&amp;""="","",IF(N(I188)=0,"",H188/I188))</f>
        <v/>
      </c>
      <c r="K188" s="6">
        <f>IF(J188="","",INDEX('الإعدادات'!$B$19:$B$23,MATCH(J188,'الإعدادات'!$A$19:$A$23,1)))</f>
        <v/>
      </c>
      <c r="L188" s="6">
        <f>IF(J188="","",IF(J188&lt;'الإعدادات'!$B$14,"معرّض للرسوب",IF(J188&lt;'الإعدادات'!$B$14+'الإعدادات'!$B$15,"على الحافة","آمن")))</f>
        <v/>
      </c>
      <c r="M188" s="6">
        <f>IF(B188&amp;""="","",IF(OR(AND(ISNUMBER(C188),OR(C188&gt;N('الإعدادات'!$C$8),C188&lt;0)),AND(ISNUMBER(D188),OR(D188&gt;N('الإعدادات'!$C$9),D188&lt;0)),AND(ISNUMBER(E188),OR(E188&gt;N('الإعدادات'!$C$10),E188&lt;0)),AND(ISNUMBER(F188),OR(F188&gt;N('الإعدادات'!$C$11),F188&lt;0))),"درجة خارج الحد",IF(G188&lt;4,"درجات ناقصة","")))</f>
        <v/>
      </c>
      <c r="N188" s="20">
        <f>IF(J188="","",COUNTIFS($J$6:$J$205,"&gt;"&amp;J188)+1)</f>
        <v/>
      </c>
      <c r="O188" s="20">
        <f>IF(OR(L188="معرّض للرسوب",L188="على الحافة"),COUNTIFS($J$6:$J$205,"&lt;"&amp;J188,$L$6:$L$205,"معرّض للرسوب")+COUNTIFS($J$6:$J$205,"&lt;"&amp;J188,$L$6:$L$205,"على الحافة")+COUNTIFS($J$6:J188,J188,$L$6:L188,"معرّض للرسوب")+COUNTIFS($J$6:J188,J188,$L$6:L188,"على الحافة"),"")</f>
        <v/>
      </c>
    </row>
    <row r="189">
      <c r="A189" s="19" t="n"/>
      <c r="B189" s="5" t="n"/>
      <c r="C189" s="14" t="n"/>
      <c r="D189" s="14" t="n"/>
      <c r="E189" s="14" t="n"/>
      <c r="F189" s="14" t="n"/>
      <c r="G189" s="20">
        <f>IF(B189&amp;""="","",COUNT(C189:F189))</f>
        <v/>
      </c>
      <c r="H189" s="21">
        <f>IF(B189&amp;""="","",ROUND(IF(AND(ISNUMBER(C189),N('الإعدادات'!$C$8)&gt;0),C189/'الإعدادات'!$C$8*N('الإعدادات'!$B$8),0)+IF(AND(ISNUMBER(D189),N('الإعدادات'!$C$9)&gt;0),D189/'الإعدادات'!$C$9*N('الإعدادات'!$B$9),0)+IF(AND(ISNUMBER(E189),N('الإعدادات'!$C$10)&gt;0),E189/'الإعدادات'!$C$10*N('الإعدادات'!$B$10),0)+IF(AND(ISNUMBER(F189),N('الإعدادات'!$C$11)&gt;0),F189/'الإعدادات'!$C$11*N('الإعدادات'!$B$11),0),2))</f>
        <v/>
      </c>
      <c r="I189" s="15">
        <f>IF(B189&amp;""="","",IF(AND(ISNUMBER(C189),N('الإعدادات'!$C$8)&gt;0),N('الإعدادات'!$B$8),0)+IF(AND(ISNUMBER(D189),N('الإعدادات'!$C$9)&gt;0),N('الإعدادات'!$B$9),0)+IF(AND(ISNUMBER(E189),N('الإعدادات'!$C$10)&gt;0),N('الإعدادات'!$B$10),0)+IF(AND(ISNUMBER(F189),N('الإعدادات'!$C$11)&gt;0),N('الإعدادات'!$B$11),0))</f>
        <v/>
      </c>
      <c r="J189" s="22">
        <f>IF(B189&amp;""="","",IF(N(I189)=0,"",H189/I189))</f>
        <v/>
      </c>
      <c r="K189" s="6">
        <f>IF(J189="","",INDEX('الإعدادات'!$B$19:$B$23,MATCH(J189,'الإعدادات'!$A$19:$A$23,1)))</f>
        <v/>
      </c>
      <c r="L189" s="6">
        <f>IF(J189="","",IF(J189&lt;'الإعدادات'!$B$14,"معرّض للرسوب",IF(J189&lt;'الإعدادات'!$B$14+'الإعدادات'!$B$15,"على الحافة","آمن")))</f>
        <v/>
      </c>
      <c r="M189" s="6">
        <f>IF(B189&amp;""="","",IF(OR(AND(ISNUMBER(C189),OR(C189&gt;N('الإعدادات'!$C$8),C189&lt;0)),AND(ISNUMBER(D189),OR(D189&gt;N('الإعدادات'!$C$9),D189&lt;0)),AND(ISNUMBER(E189),OR(E189&gt;N('الإعدادات'!$C$10),E189&lt;0)),AND(ISNUMBER(F189),OR(F189&gt;N('الإعدادات'!$C$11),F189&lt;0))),"درجة خارج الحد",IF(G189&lt;4,"درجات ناقصة","")))</f>
        <v/>
      </c>
      <c r="N189" s="20">
        <f>IF(J189="","",COUNTIFS($J$6:$J$205,"&gt;"&amp;J189)+1)</f>
        <v/>
      </c>
      <c r="O189" s="20">
        <f>IF(OR(L189="معرّض للرسوب",L189="على الحافة"),COUNTIFS($J$6:$J$205,"&lt;"&amp;J189,$L$6:$L$205,"معرّض للرسوب")+COUNTIFS($J$6:$J$205,"&lt;"&amp;J189,$L$6:$L$205,"على الحافة")+COUNTIFS($J$6:J189,J189,$L$6:L189,"معرّض للرسوب")+COUNTIFS($J$6:J189,J189,$L$6:L189,"على الحافة"),"")</f>
        <v/>
      </c>
    </row>
    <row r="190">
      <c r="A190" s="19" t="n"/>
      <c r="B190" s="5" t="n"/>
      <c r="C190" s="14" t="n"/>
      <c r="D190" s="14" t="n"/>
      <c r="E190" s="14" t="n"/>
      <c r="F190" s="14" t="n"/>
      <c r="G190" s="20">
        <f>IF(B190&amp;""="","",COUNT(C190:F190))</f>
        <v/>
      </c>
      <c r="H190" s="21">
        <f>IF(B190&amp;""="","",ROUND(IF(AND(ISNUMBER(C190),N('الإعدادات'!$C$8)&gt;0),C190/'الإعدادات'!$C$8*N('الإعدادات'!$B$8),0)+IF(AND(ISNUMBER(D190),N('الإعدادات'!$C$9)&gt;0),D190/'الإعدادات'!$C$9*N('الإعدادات'!$B$9),0)+IF(AND(ISNUMBER(E190),N('الإعدادات'!$C$10)&gt;0),E190/'الإعدادات'!$C$10*N('الإعدادات'!$B$10),0)+IF(AND(ISNUMBER(F190),N('الإعدادات'!$C$11)&gt;0),F190/'الإعدادات'!$C$11*N('الإعدادات'!$B$11),0),2))</f>
        <v/>
      </c>
      <c r="I190" s="15">
        <f>IF(B190&amp;""="","",IF(AND(ISNUMBER(C190),N('الإعدادات'!$C$8)&gt;0),N('الإعدادات'!$B$8),0)+IF(AND(ISNUMBER(D190),N('الإعدادات'!$C$9)&gt;0),N('الإعدادات'!$B$9),0)+IF(AND(ISNUMBER(E190),N('الإعدادات'!$C$10)&gt;0),N('الإعدادات'!$B$10),0)+IF(AND(ISNUMBER(F190),N('الإعدادات'!$C$11)&gt;0),N('الإعدادات'!$B$11),0))</f>
        <v/>
      </c>
      <c r="J190" s="22">
        <f>IF(B190&amp;""="","",IF(N(I190)=0,"",H190/I190))</f>
        <v/>
      </c>
      <c r="K190" s="6">
        <f>IF(J190="","",INDEX('الإعدادات'!$B$19:$B$23,MATCH(J190,'الإعدادات'!$A$19:$A$23,1)))</f>
        <v/>
      </c>
      <c r="L190" s="6">
        <f>IF(J190="","",IF(J190&lt;'الإعدادات'!$B$14,"معرّض للرسوب",IF(J190&lt;'الإعدادات'!$B$14+'الإعدادات'!$B$15,"على الحافة","آمن")))</f>
        <v/>
      </c>
      <c r="M190" s="6">
        <f>IF(B190&amp;""="","",IF(OR(AND(ISNUMBER(C190),OR(C190&gt;N('الإعدادات'!$C$8),C190&lt;0)),AND(ISNUMBER(D190),OR(D190&gt;N('الإعدادات'!$C$9),D190&lt;0)),AND(ISNUMBER(E190),OR(E190&gt;N('الإعدادات'!$C$10),E190&lt;0)),AND(ISNUMBER(F190),OR(F190&gt;N('الإعدادات'!$C$11),F190&lt;0))),"درجة خارج الحد",IF(G190&lt;4,"درجات ناقصة","")))</f>
        <v/>
      </c>
      <c r="N190" s="20">
        <f>IF(J190="","",COUNTIFS($J$6:$J$205,"&gt;"&amp;J190)+1)</f>
        <v/>
      </c>
      <c r="O190" s="20">
        <f>IF(OR(L190="معرّض للرسوب",L190="على الحافة"),COUNTIFS($J$6:$J$205,"&lt;"&amp;J190,$L$6:$L$205,"معرّض للرسوب")+COUNTIFS($J$6:$J$205,"&lt;"&amp;J190,$L$6:$L$205,"على الحافة")+COUNTIFS($J$6:J190,J190,$L$6:L190,"معرّض للرسوب")+COUNTIFS($J$6:J190,J190,$L$6:L190,"على الحافة"),"")</f>
        <v/>
      </c>
    </row>
    <row r="191">
      <c r="A191" s="19" t="n"/>
      <c r="B191" s="5" t="n"/>
      <c r="C191" s="14" t="n"/>
      <c r="D191" s="14" t="n"/>
      <c r="E191" s="14" t="n"/>
      <c r="F191" s="14" t="n"/>
      <c r="G191" s="20">
        <f>IF(B191&amp;""="","",COUNT(C191:F191))</f>
        <v/>
      </c>
      <c r="H191" s="21">
        <f>IF(B191&amp;""="","",ROUND(IF(AND(ISNUMBER(C191),N('الإعدادات'!$C$8)&gt;0),C191/'الإعدادات'!$C$8*N('الإعدادات'!$B$8),0)+IF(AND(ISNUMBER(D191),N('الإعدادات'!$C$9)&gt;0),D191/'الإعدادات'!$C$9*N('الإعدادات'!$B$9),0)+IF(AND(ISNUMBER(E191),N('الإعدادات'!$C$10)&gt;0),E191/'الإعدادات'!$C$10*N('الإعدادات'!$B$10),0)+IF(AND(ISNUMBER(F191),N('الإعدادات'!$C$11)&gt;0),F191/'الإعدادات'!$C$11*N('الإعدادات'!$B$11),0),2))</f>
        <v/>
      </c>
      <c r="I191" s="15">
        <f>IF(B191&amp;""="","",IF(AND(ISNUMBER(C191),N('الإعدادات'!$C$8)&gt;0),N('الإعدادات'!$B$8),0)+IF(AND(ISNUMBER(D191),N('الإعدادات'!$C$9)&gt;0),N('الإعدادات'!$B$9),0)+IF(AND(ISNUMBER(E191),N('الإعدادات'!$C$10)&gt;0),N('الإعدادات'!$B$10),0)+IF(AND(ISNUMBER(F191),N('الإعدادات'!$C$11)&gt;0),N('الإعدادات'!$B$11),0))</f>
        <v/>
      </c>
      <c r="J191" s="22">
        <f>IF(B191&amp;""="","",IF(N(I191)=0,"",H191/I191))</f>
        <v/>
      </c>
      <c r="K191" s="6">
        <f>IF(J191="","",INDEX('الإعدادات'!$B$19:$B$23,MATCH(J191,'الإعدادات'!$A$19:$A$23,1)))</f>
        <v/>
      </c>
      <c r="L191" s="6">
        <f>IF(J191="","",IF(J191&lt;'الإعدادات'!$B$14,"معرّض للرسوب",IF(J191&lt;'الإعدادات'!$B$14+'الإعدادات'!$B$15,"على الحافة","آمن")))</f>
        <v/>
      </c>
      <c r="M191" s="6">
        <f>IF(B191&amp;""="","",IF(OR(AND(ISNUMBER(C191),OR(C191&gt;N('الإعدادات'!$C$8),C191&lt;0)),AND(ISNUMBER(D191),OR(D191&gt;N('الإعدادات'!$C$9),D191&lt;0)),AND(ISNUMBER(E191),OR(E191&gt;N('الإعدادات'!$C$10),E191&lt;0)),AND(ISNUMBER(F191),OR(F191&gt;N('الإعدادات'!$C$11),F191&lt;0))),"درجة خارج الحد",IF(G191&lt;4,"درجات ناقصة","")))</f>
        <v/>
      </c>
      <c r="N191" s="20">
        <f>IF(J191="","",COUNTIFS($J$6:$J$205,"&gt;"&amp;J191)+1)</f>
        <v/>
      </c>
      <c r="O191" s="20">
        <f>IF(OR(L191="معرّض للرسوب",L191="على الحافة"),COUNTIFS($J$6:$J$205,"&lt;"&amp;J191,$L$6:$L$205,"معرّض للرسوب")+COUNTIFS($J$6:$J$205,"&lt;"&amp;J191,$L$6:$L$205,"على الحافة")+COUNTIFS($J$6:J191,J191,$L$6:L191,"معرّض للرسوب")+COUNTIFS($J$6:J191,J191,$L$6:L191,"على الحافة"),"")</f>
        <v/>
      </c>
    </row>
    <row r="192">
      <c r="A192" s="19" t="n"/>
      <c r="B192" s="5" t="n"/>
      <c r="C192" s="14" t="n"/>
      <c r="D192" s="14" t="n"/>
      <c r="E192" s="14" t="n"/>
      <c r="F192" s="14" t="n"/>
      <c r="G192" s="20">
        <f>IF(B192&amp;""="","",COUNT(C192:F192))</f>
        <v/>
      </c>
      <c r="H192" s="21">
        <f>IF(B192&amp;""="","",ROUND(IF(AND(ISNUMBER(C192),N('الإعدادات'!$C$8)&gt;0),C192/'الإعدادات'!$C$8*N('الإعدادات'!$B$8),0)+IF(AND(ISNUMBER(D192),N('الإعدادات'!$C$9)&gt;0),D192/'الإعدادات'!$C$9*N('الإعدادات'!$B$9),0)+IF(AND(ISNUMBER(E192),N('الإعدادات'!$C$10)&gt;0),E192/'الإعدادات'!$C$10*N('الإعدادات'!$B$10),0)+IF(AND(ISNUMBER(F192),N('الإعدادات'!$C$11)&gt;0),F192/'الإعدادات'!$C$11*N('الإعدادات'!$B$11),0),2))</f>
        <v/>
      </c>
      <c r="I192" s="15">
        <f>IF(B192&amp;""="","",IF(AND(ISNUMBER(C192),N('الإعدادات'!$C$8)&gt;0),N('الإعدادات'!$B$8),0)+IF(AND(ISNUMBER(D192),N('الإعدادات'!$C$9)&gt;0),N('الإعدادات'!$B$9),0)+IF(AND(ISNUMBER(E192),N('الإعدادات'!$C$10)&gt;0),N('الإعدادات'!$B$10),0)+IF(AND(ISNUMBER(F192),N('الإعدادات'!$C$11)&gt;0),N('الإعدادات'!$B$11),0))</f>
        <v/>
      </c>
      <c r="J192" s="22">
        <f>IF(B192&amp;""="","",IF(N(I192)=0,"",H192/I192))</f>
        <v/>
      </c>
      <c r="K192" s="6">
        <f>IF(J192="","",INDEX('الإعدادات'!$B$19:$B$23,MATCH(J192,'الإعدادات'!$A$19:$A$23,1)))</f>
        <v/>
      </c>
      <c r="L192" s="6">
        <f>IF(J192="","",IF(J192&lt;'الإعدادات'!$B$14,"معرّض للرسوب",IF(J192&lt;'الإعدادات'!$B$14+'الإعدادات'!$B$15,"على الحافة","آمن")))</f>
        <v/>
      </c>
      <c r="M192" s="6">
        <f>IF(B192&amp;""="","",IF(OR(AND(ISNUMBER(C192),OR(C192&gt;N('الإعدادات'!$C$8),C192&lt;0)),AND(ISNUMBER(D192),OR(D192&gt;N('الإعدادات'!$C$9),D192&lt;0)),AND(ISNUMBER(E192),OR(E192&gt;N('الإعدادات'!$C$10),E192&lt;0)),AND(ISNUMBER(F192),OR(F192&gt;N('الإعدادات'!$C$11),F192&lt;0))),"درجة خارج الحد",IF(G192&lt;4,"درجات ناقصة","")))</f>
        <v/>
      </c>
      <c r="N192" s="20">
        <f>IF(J192="","",COUNTIFS($J$6:$J$205,"&gt;"&amp;J192)+1)</f>
        <v/>
      </c>
      <c r="O192" s="20">
        <f>IF(OR(L192="معرّض للرسوب",L192="على الحافة"),COUNTIFS($J$6:$J$205,"&lt;"&amp;J192,$L$6:$L$205,"معرّض للرسوب")+COUNTIFS($J$6:$J$205,"&lt;"&amp;J192,$L$6:$L$205,"على الحافة")+COUNTIFS($J$6:J192,J192,$L$6:L192,"معرّض للرسوب")+COUNTIFS($J$6:J192,J192,$L$6:L192,"على الحافة"),"")</f>
        <v/>
      </c>
    </row>
    <row r="193">
      <c r="A193" s="19" t="n"/>
      <c r="B193" s="5" t="n"/>
      <c r="C193" s="14" t="n"/>
      <c r="D193" s="14" t="n"/>
      <c r="E193" s="14" t="n"/>
      <c r="F193" s="14" t="n"/>
      <c r="G193" s="20">
        <f>IF(B193&amp;""="","",COUNT(C193:F193))</f>
        <v/>
      </c>
      <c r="H193" s="21">
        <f>IF(B193&amp;""="","",ROUND(IF(AND(ISNUMBER(C193),N('الإعدادات'!$C$8)&gt;0),C193/'الإعدادات'!$C$8*N('الإعدادات'!$B$8),0)+IF(AND(ISNUMBER(D193),N('الإعدادات'!$C$9)&gt;0),D193/'الإعدادات'!$C$9*N('الإعدادات'!$B$9),0)+IF(AND(ISNUMBER(E193),N('الإعدادات'!$C$10)&gt;0),E193/'الإعدادات'!$C$10*N('الإعدادات'!$B$10),0)+IF(AND(ISNUMBER(F193),N('الإعدادات'!$C$11)&gt;0),F193/'الإعدادات'!$C$11*N('الإعدادات'!$B$11),0),2))</f>
        <v/>
      </c>
      <c r="I193" s="15">
        <f>IF(B193&amp;""="","",IF(AND(ISNUMBER(C193),N('الإعدادات'!$C$8)&gt;0),N('الإعدادات'!$B$8),0)+IF(AND(ISNUMBER(D193),N('الإعدادات'!$C$9)&gt;0),N('الإعدادات'!$B$9),0)+IF(AND(ISNUMBER(E193),N('الإعدادات'!$C$10)&gt;0),N('الإعدادات'!$B$10),0)+IF(AND(ISNUMBER(F193),N('الإعدادات'!$C$11)&gt;0),N('الإعدادات'!$B$11),0))</f>
        <v/>
      </c>
      <c r="J193" s="22">
        <f>IF(B193&amp;""="","",IF(N(I193)=0,"",H193/I193))</f>
        <v/>
      </c>
      <c r="K193" s="6">
        <f>IF(J193="","",INDEX('الإعدادات'!$B$19:$B$23,MATCH(J193,'الإعدادات'!$A$19:$A$23,1)))</f>
        <v/>
      </c>
      <c r="L193" s="6">
        <f>IF(J193="","",IF(J193&lt;'الإعدادات'!$B$14,"معرّض للرسوب",IF(J193&lt;'الإعدادات'!$B$14+'الإعدادات'!$B$15,"على الحافة","آمن")))</f>
        <v/>
      </c>
      <c r="M193" s="6">
        <f>IF(B193&amp;""="","",IF(OR(AND(ISNUMBER(C193),OR(C193&gt;N('الإعدادات'!$C$8),C193&lt;0)),AND(ISNUMBER(D193),OR(D193&gt;N('الإعدادات'!$C$9),D193&lt;0)),AND(ISNUMBER(E193),OR(E193&gt;N('الإعدادات'!$C$10),E193&lt;0)),AND(ISNUMBER(F193),OR(F193&gt;N('الإعدادات'!$C$11),F193&lt;0))),"درجة خارج الحد",IF(G193&lt;4,"درجات ناقصة","")))</f>
        <v/>
      </c>
      <c r="N193" s="20">
        <f>IF(J193="","",COUNTIFS($J$6:$J$205,"&gt;"&amp;J193)+1)</f>
        <v/>
      </c>
      <c r="O193" s="20">
        <f>IF(OR(L193="معرّض للرسوب",L193="على الحافة"),COUNTIFS($J$6:$J$205,"&lt;"&amp;J193,$L$6:$L$205,"معرّض للرسوب")+COUNTIFS($J$6:$J$205,"&lt;"&amp;J193,$L$6:$L$205,"على الحافة")+COUNTIFS($J$6:J193,J193,$L$6:L193,"معرّض للرسوب")+COUNTIFS($J$6:J193,J193,$L$6:L193,"على الحافة"),"")</f>
        <v/>
      </c>
    </row>
    <row r="194">
      <c r="A194" s="19" t="n"/>
      <c r="B194" s="5" t="n"/>
      <c r="C194" s="14" t="n"/>
      <c r="D194" s="14" t="n"/>
      <c r="E194" s="14" t="n"/>
      <c r="F194" s="14" t="n"/>
      <c r="G194" s="20">
        <f>IF(B194&amp;""="","",COUNT(C194:F194))</f>
        <v/>
      </c>
      <c r="H194" s="21">
        <f>IF(B194&amp;""="","",ROUND(IF(AND(ISNUMBER(C194),N('الإعدادات'!$C$8)&gt;0),C194/'الإعدادات'!$C$8*N('الإعدادات'!$B$8),0)+IF(AND(ISNUMBER(D194),N('الإعدادات'!$C$9)&gt;0),D194/'الإعدادات'!$C$9*N('الإعدادات'!$B$9),0)+IF(AND(ISNUMBER(E194),N('الإعدادات'!$C$10)&gt;0),E194/'الإعدادات'!$C$10*N('الإعدادات'!$B$10),0)+IF(AND(ISNUMBER(F194),N('الإعدادات'!$C$11)&gt;0),F194/'الإعدادات'!$C$11*N('الإعدادات'!$B$11),0),2))</f>
        <v/>
      </c>
      <c r="I194" s="15">
        <f>IF(B194&amp;""="","",IF(AND(ISNUMBER(C194),N('الإعدادات'!$C$8)&gt;0),N('الإعدادات'!$B$8),0)+IF(AND(ISNUMBER(D194),N('الإعدادات'!$C$9)&gt;0),N('الإعدادات'!$B$9),0)+IF(AND(ISNUMBER(E194),N('الإعدادات'!$C$10)&gt;0),N('الإعدادات'!$B$10),0)+IF(AND(ISNUMBER(F194),N('الإعدادات'!$C$11)&gt;0),N('الإعدادات'!$B$11),0))</f>
        <v/>
      </c>
      <c r="J194" s="22">
        <f>IF(B194&amp;""="","",IF(N(I194)=0,"",H194/I194))</f>
        <v/>
      </c>
      <c r="K194" s="6">
        <f>IF(J194="","",INDEX('الإعدادات'!$B$19:$B$23,MATCH(J194,'الإعدادات'!$A$19:$A$23,1)))</f>
        <v/>
      </c>
      <c r="L194" s="6">
        <f>IF(J194="","",IF(J194&lt;'الإعدادات'!$B$14,"معرّض للرسوب",IF(J194&lt;'الإعدادات'!$B$14+'الإعدادات'!$B$15,"على الحافة","آمن")))</f>
        <v/>
      </c>
      <c r="M194" s="6">
        <f>IF(B194&amp;""="","",IF(OR(AND(ISNUMBER(C194),OR(C194&gt;N('الإعدادات'!$C$8),C194&lt;0)),AND(ISNUMBER(D194),OR(D194&gt;N('الإعدادات'!$C$9),D194&lt;0)),AND(ISNUMBER(E194),OR(E194&gt;N('الإعدادات'!$C$10),E194&lt;0)),AND(ISNUMBER(F194),OR(F194&gt;N('الإعدادات'!$C$11),F194&lt;0))),"درجة خارج الحد",IF(G194&lt;4,"درجات ناقصة","")))</f>
        <v/>
      </c>
      <c r="N194" s="20">
        <f>IF(J194="","",COUNTIFS($J$6:$J$205,"&gt;"&amp;J194)+1)</f>
        <v/>
      </c>
      <c r="O194" s="20">
        <f>IF(OR(L194="معرّض للرسوب",L194="على الحافة"),COUNTIFS($J$6:$J$205,"&lt;"&amp;J194,$L$6:$L$205,"معرّض للرسوب")+COUNTIFS($J$6:$J$205,"&lt;"&amp;J194,$L$6:$L$205,"على الحافة")+COUNTIFS($J$6:J194,J194,$L$6:L194,"معرّض للرسوب")+COUNTIFS($J$6:J194,J194,$L$6:L194,"على الحافة"),"")</f>
        <v/>
      </c>
    </row>
    <row r="195">
      <c r="A195" s="19" t="n"/>
      <c r="B195" s="5" t="n"/>
      <c r="C195" s="14" t="n"/>
      <c r="D195" s="14" t="n"/>
      <c r="E195" s="14" t="n"/>
      <c r="F195" s="14" t="n"/>
      <c r="G195" s="20">
        <f>IF(B195&amp;""="","",COUNT(C195:F195))</f>
        <v/>
      </c>
      <c r="H195" s="21">
        <f>IF(B195&amp;""="","",ROUND(IF(AND(ISNUMBER(C195),N('الإعدادات'!$C$8)&gt;0),C195/'الإعدادات'!$C$8*N('الإعدادات'!$B$8),0)+IF(AND(ISNUMBER(D195),N('الإعدادات'!$C$9)&gt;0),D195/'الإعدادات'!$C$9*N('الإعدادات'!$B$9),0)+IF(AND(ISNUMBER(E195),N('الإعدادات'!$C$10)&gt;0),E195/'الإعدادات'!$C$10*N('الإعدادات'!$B$10),0)+IF(AND(ISNUMBER(F195),N('الإعدادات'!$C$11)&gt;0),F195/'الإعدادات'!$C$11*N('الإعدادات'!$B$11),0),2))</f>
        <v/>
      </c>
      <c r="I195" s="15">
        <f>IF(B195&amp;""="","",IF(AND(ISNUMBER(C195),N('الإعدادات'!$C$8)&gt;0),N('الإعدادات'!$B$8),0)+IF(AND(ISNUMBER(D195),N('الإعدادات'!$C$9)&gt;0),N('الإعدادات'!$B$9),0)+IF(AND(ISNUMBER(E195),N('الإعدادات'!$C$10)&gt;0),N('الإعدادات'!$B$10),0)+IF(AND(ISNUMBER(F195),N('الإعدادات'!$C$11)&gt;0),N('الإعدادات'!$B$11),0))</f>
        <v/>
      </c>
      <c r="J195" s="22">
        <f>IF(B195&amp;""="","",IF(N(I195)=0,"",H195/I195))</f>
        <v/>
      </c>
      <c r="K195" s="6">
        <f>IF(J195="","",INDEX('الإعدادات'!$B$19:$B$23,MATCH(J195,'الإعدادات'!$A$19:$A$23,1)))</f>
        <v/>
      </c>
      <c r="L195" s="6">
        <f>IF(J195="","",IF(J195&lt;'الإعدادات'!$B$14,"معرّض للرسوب",IF(J195&lt;'الإعدادات'!$B$14+'الإعدادات'!$B$15,"على الحافة","آمن")))</f>
        <v/>
      </c>
      <c r="M195" s="6">
        <f>IF(B195&amp;""="","",IF(OR(AND(ISNUMBER(C195),OR(C195&gt;N('الإعدادات'!$C$8),C195&lt;0)),AND(ISNUMBER(D195),OR(D195&gt;N('الإعدادات'!$C$9),D195&lt;0)),AND(ISNUMBER(E195),OR(E195&gt;N('الإعدادات'!$C$10),E195&lt;0)),AND(ISNUMBER(F195),OR(F195&gt;N('الإعدادات'!$C$11),F195&lt;0))),"درجة خارج الحد",IF(G195&lt;4,"درجات ناقصة","")))</f>
        <v/>
      </c>
      <c r="N195" s="20">
        <f>IF(J195="","",COUNTIFS($J$6:$J$205,"&gt;"&amp;J195)+1)</f>
        <v/>
      </c>
      <c r="O195" s="20">
        <f>IF(OR(L195="معرّض للرسوب",L195="على الحافة"),COUNTIFS($J$6:$J$205,"&lt;"&amp;J195,$L$6:$L$205,"معرّض للرسوب")+COUNTIFS($J$6:$J$205,"&lt;"&amp;J195,$L$6:$L$205,"على الحافة")+COUNTIFS($J$6:J195,J195,$L$6:L195,"معرّض للرسوب")+COUNTIFS($J$6:J195,J195,$L$6:L195,"على الحافة"),"")</f>
        <v/>
      </c>
    </row>
    <row r="196">
      <c r="A196" s="19" t="n"/>
      <c r="B196" s="5" t="n"/>
      <c r="C196" s="14" t="n"/>
      <c r="D196" s="14" t="n"/>
      <c r="E196" s="14" t="n"/>
      <c r="F196" s="14" t="n"/>
      <c r="G196" s="20">
        <f>IF(B196&amp;""="","",COUNT(C196:F196))</f>
        <v/>
      </c>
      <c r="H196" s="21">
        <f>IF(B196&amp;""="","",ROUND(IF(AND(ISNUMBER(C196),N('الإعدادات'!$C$8)&gt;0),C196/'الإعدادات'!$C$8*N('الإعدادات'!$B$8),0)+IF(AND(ISNUMBER(D196),N('الإعدادات'!$C$9)&gt;0),D196/'الإعدادات'!$C$9*N('الإعدادات'!$B$9),0)+IF(AND(ISNUMBER(E196),N('الإعدادات'!$C$10)&gt;0),E196/'الإعدادات'!$C$10*N('الإعدادات'!$B$10),0)+IF(AND(ISNUMBER(F196),N('الإعدادات'!$C$11)&gt;0),F196/'الإعدادات'!$C$11*N('الإعدادات'!$B$11),0),2))</f>
        <v/>
      </c>
      <c r="I196" s="15">
        <f>IF(B196&amp;""="","",IF(AND(ISNUMBER(C196),N('الإعدادات'!$C$8)&gt;0),N('الإعدادات'!$B$8),0)+IF(AND(ISNUMBER(D196),N('الإعدادات'!$C$9)&gt;0),N('الإعدادات'!$B$9),0)+IF(AND(ISNUMBER(E196),N('الإعدادات'!$C$10)&gt;0),N('الإعدادات'!$B$10),0)+IF(AND(ISNUMBER(F196),N('الإعدادات'!$C$11)&gt;0),N('الإعدادات'!$B$11),0))</f>
        <v/>
      </c>
      <c r="J196" s="22">
        <f>IF(B196&amp;""="","",IF(N(I196)=0,"",H196/I196))</f>
        <v/>
      </c>
      <c r="K196" s="6">
        <f>IF(J196="","",INDEX('الإعدادات'!$B$19:$B$23,MATCH(J196,'الإعدادات'!$A$19:$A$23,1)))</f>
        <v/>
      </c>
      <c r="L196" s="6">
        <f>IF(J196="","",IF(J196&lt;'الإعدادات'!$B$14,"معرّض للرسوب",IF(J196&lt;'الإعدادات'!$B$14+'الإعدادات'!$B$15,"على الحافة","آمن")))</f>
        <v/>
      </c>
      <c r="M196" s="6">
        <f>IF(B196&amp;""="","",IF(OR(AND(ISNUMBER(C196),OR(C196&gt;N('الإعدادات'!$C$8),C196&lt;0)),AND(ISNUMBER(D196),OR(D196&gt;N('الإعدادات'!$C$9),D196&lt;0)),AND(ISNUMBER(E196),OR(E196&gt;N('الإعدادات'!$C$10),E196&lt;0)),AND(ISNUMBER(F196),OR(F196&gt;N('الإعدادات'!$C$11),F196&lt;0))),"درجة خارج الحد",IF(G196&lt;4,"درجات ناقصة","")))</f>
        <v/>
      </c>
      <c r="N196" s="20">
        <f>IF(J196="","",COUNTIFS($J$6:$J$205,"&gt;"&amp;J196)+1)</f>
        <v/>
      </c>
      <c r="O196" s="20">
        <f>IF(OR(L196="معرّض للرسوب",L196="على الحافة"),COUNTIFS($J$6:$J$205,"&lt;"&amp;J196,$L$6:$L$205,"معرّض للرسوب")+COUNTIFS($J$6:$J$205,"&lt;"&amp;J196,$L$6:$L$205,"على الحافة")+COUNTIFS($J$6:J196,J196,$L$6:L196,"معرّض للرسوب")+COUNTIFS($J$6:J196,J196,$L$6:L196,"على الحافة"),"")</f>
        <v/>
      </c>
    </row>
    <row r="197">
      <c r="A197" s="19" t="n"/>
      <c r="B197" s="5" t="n"/>
      <c r="C197" s="14" t="n"/>
      <c r="D197" s="14" t="n"/>
      <c r="E197" s="14" t="n"/>
      <c r="F197" s="14" t="n"/>
      <c r="G197" s="20">
        <f>IF(B197&amp;""="","",COUNT(C197:F197))</f>
        <v/>
      </c>
      <c r="H197" s="21">
        <f>IF(B197&amp;""="","",ROUND(IF(AND(ISNUMBER(C197),N('الإعدادات'!$C$8)&gt;0),C197/'الإعدادات'!$C$8*N('الإعدادات'!$B$8),0)+IF(AND(ISNUMBER(D197),N('الإعدادات'!$C$9)&gt;0),D197/'الإعدادات'!$C$9*N('الإعدادات'!$B$9),0)+IF(AND(ISNUMBER(E197),N('الإعدادات'!$C$10)&gt;0),E197/'الإعدادات'!$C$10*N('الإعدادات'!$B$10),0)+IF(AND(ISNUMBER(F197),N('الإعدادات'!$C$11)&gt;0),F197/'الإعدادات'!$C$11*N('الإعدادات'!$B$11),0),2))</f>
        <v/>
      </c>
      <c r="I197" s="15">
        <f>IF(B197&amp;""="","",IF(AND(ISNUMBER(C197),N('الإعدادات'!$C$8)&gt;0),N('الإعدادات'!$B$8),0)+IF(AND(ISNUMBER(D197),N('الإعدادات'!$C$9)&gt;0),N('الإعدادات'!$B$9),0)+IF(AND(ISNUMBER(E197),N('الإعدادات'!$C$10)&gt;0),N('الإعدادات'!$B$10),0)+IF(AND(ISNUMBER(F197),N('الإعدادات'!$C$11)&gt;0),N('الإعدادات'!$B$11),0))</f>
        <v/>
      </c>
      <c r="J197" s="22">
        <f>IF(B197&amp;""="","",IF(N(I197)=0,"",H197/I197))</f>
        <v/>
      </c>
      <c r="K197" s="6">
        <f>IF(J197="","",INDEX('الإعدادات'!$B$19:$B$23,MATCH(J197,'الإعدادات'!$A$19:$A$23,1)))</f>
        <v/>
      </c>
      <c r="L197" s="6">
        <f>IF(J197="","",IF(J197&lt;'الإعدادات'!$B$14,"معرّض للرسوب",IF(J197&lt;'الإعدادات'!$B$14+'الإعدادات'!$B$15,"على الحافة","آمن")))</f>
        <v/>
      </c>
      <c r="M197" s="6">
        <f>IF(B197&amp;""="","",IF(OR(AND(ISNUMBER(C197),OR(C197&gt;N('الإعدادات'!$C$8),C197&lt;0)),AND(ISNUMBER(D197),OR(D197&gt;N('الإعدادات'!$C$9),D197&lt;0)),AND(ISNUMBER(E197),OR(E197&gt;N('الإعدادات'!$C$10),E197&lt;0)),AND(ISNUMBER(F197),OR(F197&gt;N('الإعدادات'!$C$11),F197&lt;0))),"درجة خارج الحد",IF(G197&lt;4,"درجات ناقصة","")))</f>
        <v/>
      </c>
      <c r="N197" s="20">
        <f>IF(J197="","",COUNTIFS($J$6:$J$205,"&gt;"&amp;J197)+1)</f>
        <v/>
      </c>
      <c r="O197" s="20">
        <f>IF(OR(L197="معرّض للرسوب",L197="على الحافة"),COUNTIFS($J$6:$J$205,"&lt;"&amp;J197,$L$6:$L$205,"معرّض للرسوب")+COUNTIFS($J$6:$J$205,"&lt;"&amp;J197,$L$6:$L$205,"على الحافة")+COUNTIFS($J$6:J197,J197,$L$6:L197,"معرّض للرسوب")+COUNTIFS($J$6:J197,J197,$L$6:L197,"على الحافة"),"")</f>
        <v/>
      </c>
    </row>
    <row r="198">
      <c r="A198" s="19" t="n"/>
      <c r="B198" s="5" t="n"/>
      <c r="C198" s="14" t="n"/>
      <c r="D198" s="14" t="n"/>
      <c r="E198" s="14" t="n"/>
      <c r="F198" s="14" t="n"/>
      <c r="G198" s="20">
        <f>IF(B198&amp;""="","",COUNT(C198:F198))</f>
        <v/>
      </c>
      <c r="H198" s="21">
        <f>IF(B198&amp;""="","",ROUND(IF(AND(ISNUMBER(C198),N('الإعدادات'!$C$8)&gt;0),C198/'الإعدادات'!$C$8*N('الإعدادات'!$B$8),0)+IF(AND(ISNUMBER(D198),N('الإعدادات'!$C$9)&gt;0),D198/'الإعدادات'!$C$9*N('الإعدادات'!$B$9),0)+IF(AND(ISNUMBER(E198),N('الإعدادات'!$C$10)&gt;0),E198/'الإعدادات'!$C$10*N('الإعدادات'!$B$10),0)+IF(AND(ISNUMBER(F198),N('الإعدادات'!$C$11)&gt;0),F198/'الإعدادات'!$C$11*N('الإعدادات'!$B$11),0),2))</f>
        <v/>
      </c>
      <c r="I198" s="15">
        <f>IF(B198&amp;""="","",IF(AND(ISNUMBER(C198),N('الإعدادات'!$C$8)&gt;0),N('الإعدادات'!$B$8),0)+IF(AND(ISNUMBER(D198),N('الإعدادات'!$C$9)&gt;0),N('الإعدادات'!$B$9),0)+IF(AND(ISNUMBER(E198),N('الإعدادات'!$C$10)&gt;0),N('الإعدادات'!$B$10),0)+IF(AND(ISNUMBER(F198),N('الإعدادات'!$C$11)&gt;0),N('الإعدادات'!$B$11),0))</f>
        <v/>
      </c>
      <c r="J198" s="22">
        <f>IF(B198&amp;""="","",IF(N(I198)=0,"",H198/I198))</f>
        <v/>
      </c>
      <c r="K198" s="6">
        <f>IF(J198="","",INDEX('الإعدادات'!$B$19:$B$23,MATCH(J198,'الإعدادات'!$A$19:$A$23,1)))</f>
        <v/>
      </c>
      <c r="L198" s="6">
        <f>IF(J198="","",IF(J198&lt;'الإعدادات'!$B$14,"معرّض للرسوب",IF(J198&lt;'الإعدادات'!$B$14+'الإعدادات'!$B$15,"على الحافة","آمن")))</f>
        <v/>
      </c>
      <c r="M198" s="6">
        <f>IF(B198&amp;""="","",IF(OR(AND(ISNUMBER(C198),OR(C198&gt;N('الإعدادات'!$C$8),C198&lt;0)),AND(ISNUMBER(D198),OR(D198&gt;N('الإعدادات'!$C$9),D198&lt;0)),AND(ISNUMBER(E198),OR(E198&gt;N('الإعدادات'!$C$10),E198&lt;0)),AND(ISNUMBER(F198),OR(F198&gt;N('الإعدادات'!$C$11),F198&lt;0))),"درجة خارج الحد",IF(G198&lt;4,"درجات ناقصة","")))</f>
        <v/>
      </c>
      <c r="N198" s="20">
        <f>IF(J198="","",COUNTIFS($J$6:$J$205,"&gt;"&amp;J198)+1)</f>
        <v/>
      </c>
      <c r="O198" s="20">
        <f>IF(OR(L198="معرّض للرسوب",L198="على الحافة"),COUNTIFS($J$6:$J$205,"&lt;"&amp;J198,$L$6:$L$205,"معرّض للرسوب")+COUNTIFS($J$6:$J$205,"&lt;"&amp;J198,$L$6:$L$205,"على الحافة")+COUNTIFS($J$6:J198,J198,$L$6:L198,"معرّض للرسوب")+COUNTIFS($J$6:J198,J198,$L$6:L198,"على الحافة"),"")</f>
        <v/>
      </c>
    </row>
    <row r="199">
      <c r="A199" s="19" t="n"/>
      <c r="B199" s="5" t="n"/>
      <c r="C199" s="14" t="n"/>
      <c r="D199" s="14" t="n"/>
      <c r="E199" s="14" t="n"/>
      <c r="F199" s="14" t="n"/>
      <c r="G199" s="20">
        <f>IF(B199&amp;""="","",COUNT(C199:F199))</f>
        <v/>
      </c>
      <c r="H199" s="21">
        <f>IF(B199&amp;""="","",ROUND(IF(AND(ISNUMBER(C199),N('الإعدادات'!$C$8)&gt;0),C199/'الإعدادات'!$C$8*N('الإعدادات'!$B$8),0)+IF(AND(ISNUMBER(D199),N('الإعدادات'!$C$9)&gt;0),D199/'الإعدادات'!$C$9*N('الإعدادات'!$B$9),0)+IF(AND(ISNUMBER(E199),N('الإعدادات'!$C$10)&gt;0),E199/'الإعدادات'!$C$10*N('الإعدادات'!$B$10),0)+IF(AND(ISNUMBER(F199),N('الإعدادات'!$C$11)&gt;0),F199/'الإعدادات'!$C$11*N('الإعدادات'!$B$11),0),2))</f>
        <v/>
      </c>
      <c r="I199" s="15">
        <f>IF(B199&amp;""="","",IF(AND(ISNUMBER(C199),N('الإعدادات'!$C$8)&gt;0),N('الإعدادات'!$B$8),0)+IF(AND(ISNUMBER(D199),N('الإعدادات'!$C$9)&gt;0),N('الإعدادات'!$B$9),0)+IF(AND(ISNUMBER(E199),N('الإعدادات'!$C$10)&gt;0),N('الإعدادات'!$B$10),0)+IF(AND(ISNUMBER(F199),N('الإعدادات'!$C$11)&gt;0),N('الإعدادات'!$B$11),0))</f>
        <v/>
      </c>
      <c r="J199" s="22">
        <f>IF(B199&amp;""="","",IF(N(I199)=0,"",H199/I199))</f>
        <v/>
      </c>
      <c r="K199" s="6">
        <f>IF(J199="","",INDEX('الإعدادات'!$B$19:$B$23,MATCH(J199,'الإعدادات'!$A$19:$A$23,1)))</f>
        <v/>
      </c>
      <c r="L199" s="6">
        <f>IF(J199="","",IF(J199&lt;'الإعدادات'!$B$14,"معرّض للرسوب",IF(J199&lt;'الإعدادات'!$B$14+'الإعدادات'!$B$15,"على الحافة","آمن")))</f>
        <v/>
      </c>
      <c r="M199" s="6">
        <f>IF(B199&amp;""="","",IF(OR(AND(ISNUMBER(C199),OR(C199&gt;N('الإعدادات'!$C$8),C199&lt;0)),AND(ISNUMBER(D199),OR(D199&gt;N('الإعدادات'!$C$9),D199&lt;0)),AND(ISNUMBER(E199),OR(E199&gt;N('الإعدادات'!$C$10),E199&lt;0)),AND(ISNUMBER(F199),OR(F199&gt;N('الإعدادات'!$C$11),F199&lt;0))),"درجة خارج الحد",IF(G199&lt;4,"درجات ناقصة","")))</f>
        <v/>
      </c>
      <c r="N199" s="20">
        <f>IF(J199="","",COUNTIFS($J$6:$J$205,"&gt;"&amp;J199)+1)</f>
        <v/>
      </c>
      <c r="O199" s="20">
        <f>IF(OR(L199="معرّض للرسوب",L199="على الحافة"),COUNTIFS($J$6:$J$205,"&lt;"&amp;J199,$L$6:$L$205,"معرّض للرسوب")+COUNTIFS($J$6:$J$205,"&lt;"&amp;J199,$L$6:$L$205,"على الحافة")+COUNTIFS($J$6:J199,J199,$L$6:L199,"معرّض للرسوب")+COUNTIFS($J$6:J199,J199,$L$6:L199,"على الحافة"),"")</f>
        <v/>
      </c>
    </row>
    <row r="200">
      <c r="A200" s="19" t="n"/>
      <c r="B200" s="5" t="n"/>
      <c r="C200" s="14" t="n"/>
      <c r="D200" s="14" t="n"/>
      <c r="E200" s="14" t="n"/>
      <c r="F200" s="14" t="n"/>
      <c r="G200" s="20">
        <f>IF(B200&amp;""="","",COUNT(C200:F200))</f>
        <v/>
      </c>
      <c r="H200" s="21">
        <f>IF(B200&amp;""="","",ROUND(IF(AND(ISNUMBER(C200),N('الإعدادات'!$C$8)&gt;0),C200/'الإعدادات'!$C$8*N('الإعدادات'!$B$8),0)+IF(AND(ISNUMBER(D200),N('الإعدادات'!$C$9)&gt;0),D200/'الإعدادات'!$C$9*N('الإعدادات'!$B$9),0)+IF(AND(ISNUMBER(E200),N('الإعدادات'!$C$10)&gt;0),E200/'الإعدادات'!$C$10*N('الإعدادات'!$B$10),0)+IF(AND(ISNUMBER(F200),N('الإعدادات'!$C$11)&gt;0),F200/'الإعدادات'!$C$11*N('الإعدادات'!$B$11),0),2))</f>
        <v/>
      </c>
      <c r="I200" s="15">
        <f>IF(B200&amp;""="","",IF(AND(ISNUMBER(C200),N('الإعدادات'!$C$8)&gt;0),N('الإعدادات'!$B$8),0)+IF(AND(ISNUMBER(D200),N('الإعدادات'!$C$9)&gt;0),N('الإعدادات'!$B$9),0)+IF(AND(ISNUMBER(E200),N('الإعدادات'!$C$10)&gt;0),N('الإعدادات'!$B$10),0)+IF(AND(ISNUMBER(F200),N('الإعدادات'!$C$11)&gt;0),N('الإعدادات'!$B$11),0))</f>
        <v/>
      </c>
      <c r="J200" s="22">
        <f>IF(B200&amp;""="","",IF(N(I200)=0,"",H200/I200))</f>
        <v/>
      </c>
      <c r="K200" s="6">
        <f>IF(J200="","",INDEX('الإعدادات'!$B$19:$B$23,MATCH(J200,'الإعدادات'!$A$19:$A$23,1)))</f>
        <v/>
      </c>
      <c r="L200" s="6">
        <f>IF(J200="","",IF(J200&lt;'الإعدادات'!$B$14,"معرّض للرسوب",IF(J200&lt;'الإعدادات'!$B$14+'الإعدادات'!$B$15,"على الحافة","آمن")))</f>
        <v/>
      </c>
      <c r="M200" s="6">
        <f>IF(B200&amp;""="","",IF(OR(AND(ISNUMBER(C200),OR(C200&gt;N('الإعدادات'!$C$8),C200&lt;0)),AND(ISNUMBER(D200),OR(D200&gt;N('الإعدادات'!$C$9),D200&lt;0)),AND(ISNUMBER(E200),OR(E200&gt;N('الإعدادات'!$C$10),E200&lt;0)),AND(ISNUMBER(F200),OR(F200&gt;N('الإعدادات'!$C$11),F200&lt;0))),"درجة خارج الحد",IF(G200&lt;4,"درجات ناقصة","")))</f>
        <v/>
      </c>
      <c r="N200" s="20">
        <f>IF(J200="","",COUNTIFS($J$6:$J$205,"&gt;"&amp;J200)+1)</f>
        <v/>
      </c>
      <c r="O200" s="20">
        <f>IF(OR(L200="معرّض للرسوب",L200="على الحافة"),COUNTIFS($J$6:$J$205,"&lt;"&amp;J200,$L$6:$L$205,"معرّض للرسوب")+COUNTIFS($J$6:$J$205,"&lt;"&amp;J200,$L$6:$L$205,"على الحافة")+COUNTIFS($J$6:J200,J200,$L$6:L200,"معرّض للرسوب")+COUNTIFS($J$6:J200,J200,$L$6:L200,"على الحافة"),"")</f>
        <v/>
      </c>
    </row>
    <row r="201">
      <c r="A201" s="19" t="n"/>
      <c r="B201" s="5" t="n"/>
      <c r="C201" s="14" t="n"/>
      <c r="D201" s="14" t="n"/>
      <c r="E201" s="14" t="n"/>
      <c r="F201" s="14" t="n"/>
      <c r="G201" s="20">
        <f>IF(B201&amp;""="","",COUNT(C201:F201))</f>
        <v/>
      </c>
      <c r="H201" s="21">
        <f>IF(B201&amp;""="","",ROUND(IF(AND(ISNUMBER(C201),N('الإعدادات'!$C$8)&gt;0),C201/'الإعدادات'!$C$8*N('الإعدادات'!$B$8),0)+IF(AND(ISNUMBER(D201),N('الإعدادات'!$C$9)&gt;0),D201/'الإعدادات'!$C$9*N('الإعدادات'!$B$9),0)+IF(AND(ISNUMBER(E201),N('الإعدادات'!$C$10)&gt;0),E201/'الإعدادات'!$C$10*N('الإعدادات'!$B$10),0)+IF(AND(ISNUMBER(F201),N('الإعدادات'!$C$11)&gt;0),F201/'الإعدادات'!$C$11*N('الإعدادات'!$B$11),0),2))</f>
        <v/>
      </c>
      <c r="I201" s="15">
        <f>IF(B201&amp;""="","",IF(AND(ISNUMBER(C201),N('الإعدادات'!$C$8)&gt;0),N('الإعدادات'!$B$8),0)+IF(AND(ISNUMBER(D201),N('الإعدادات'!$C$9)&gt;0),N('الإعدادات'!$B$9),0)+IF(AND(ISNUMBER(E201),N('الإعدادات'!$C$10)&gt;0),N('الإعدادات'!$B$10),0)+IF(AND(ISNUMBER(F201),N('الإعدادات'!$C$11)&gt;0),N('الإعدادات'!$B$11),0))</f>
        <v/>
      </c>
      <c r="J201" s="22">
        <f>IF(B201&amp;""="","",IF(N(I201)=0,"",H201/I201))</f>
        <v/>
      </c>
      <c r="K201" s="6">
        <f>IF(J201="","",INDEX('الإعدادات'!$B$19:$B$23,MATCH(J201,'الإعدادات'!$A$19:$A$23,1)))</f>
        <v/>
      </c>
      <c r="L201" s="6">
        <f>IF(J201="","",IF(J201&lt;'الإعدادات'!$B$14,"معرّض للرسوب",IF(J201&lt;'الإعدادات'!$B$14+'الإعدادات'!$B$15,"على الحافة","آمن")))</f>
        <v/>
      </c>
      <c r="M201" s="6">
        <f>IF(B201&amp;""="","",IF(OR(AND(ISNUMBER(C201),OR(C201&gt;N('الإعدادات'!$C$8),C201&lt;0)),AND(ISNUMBER(D201),OR(D201&gt;N('الإعدادات'!$C$9),D201&lt;0)),AND(ISNUMBER(E201),OR(E201&gt;N('الإعدادات'!$C$10),E201&lt;0)),AND(ISNUMBER(F201),OR(F201&gt;N('الإعدادات'!$C$11),F201&lt;0))),"درجة خارج الحد",IF(G201&lt;4,"درجات ناقصة","")))</f>
        <v/>
      </c>
      <c r="N201" s="20">
        <f>IF(J201="","",COUNTIFS($J$6:$J$205,"&gt;"&amp;J201)+1)</f>
        <v/>
      </c>
      <c r="O201" s="20">
        <f>IF(OR(L201="معرّض للرسوب",L201="على الحافة"),COUNTIFS($J$6:$J$205,"&lt;"&amp;J201,$L$6:$L$205,"معرّض للرسوب")+COUNTIFS($J$6:$J$205,"&lt;"&amp;J201,$L$6:$L$205,"على الحافة")+COUNTIFS($J$6:J201,J201,$L$6:L201,"معرّض للرسوب")+COUNTIFS($J$6:J201,J201,$L$6:L201,"على الحافة"),"")</f>
        <v/>
      </c>
    </row>
    <row r="202">
      <c r="A202" s="19" t="n"/>
      <c r="B202" s="5" t="n"/>
      <c r="C202" s="14" t="n"/>
      <c r="D202" s="14" t="n"/>
      <c r="E202" s="14" t="n"/>
      <c r="F202" s="14" t="n"/>
      <c r="G202" s="20">
        <f>IF(B202&amp;""="","",COUNT(C202:F202))</f>
        <v/>
      </c>
      <c r="H202" s="21">
        <f>IF(B202&amp;""="","",ROUND(IF(AND(ISNUMBER(C202),N('الإعدادات'!$C$8)&gt;0),C202/'الإعدادات'!$C$8*N('الإعدادات'!$B$8),0)+IF(AND(ISNUMBER(D202),N('الإعدادات'!$C$9)&gt;0),D202/'الإعدادات'!$C$9*N('الإعدادات'!$B$9),0)+IF(AND(ISNUMBER(E202),N('الإعدادات'!$C$10)&gt;0),E202/'الإعدادات'!$C$10*N('الإعدادات'!$B$10),0)+IF(AND(ISNUMBER(F202),N('الإعدادات'!$C$11)&gt;0),F202/'الإعدادات'!$C$11*N('الإعدادات'!$B$11),0),2))</f>
        <v/>
      </c>
      <c r="I202" s="15">
        <f>IF(B202&amp;""="","",IF(AND(ISNUMBER(C202),N('الإعدادات'!$C$8)&gt;0),N('الإعدادات'!$B$8),0)+IF(AND(ISNUMBER(D202),N('الإعدادات'!$C$9)&gt;0),N('الإعدادات'!$B$9),0)+IF(AND(ISNUMBER(E202),N('الإعدادات'!$C$10)&gt;0),N('الإعدادات'!$B$10),0)+IF(AND(ISNUMBER(F202),N('الإعدادات'!$C$11)&gt;0),N('الإعدادات'!$B$11),0))</f>
        <v/>
      </c>
      <c r="J202" s="22">
        <f>IF(B202&amp;""="","",IF(N(I202)=0,"",H202/I202))</f>
        <v/>
      </c>
      <c r="K202" s="6">
        <f>IF(J202="","",INDEX('الإعدادات'!$B$19:$B$23,MATCH(J202,'الإعدادات'!$A$19:$A$23,1)))</f>
        <v/>
      </c>
      <c r="L202" s="6">
        <f>IF(J202="","",IF(J202&lt;'الإعدادات'!$B$14,"معرّض للرسوب",IF(J202&lt;'الإعدادات'!$B$14+'الإعدادات'!$B$15,"على الحافة","آمن")))</f>
        <v/>
      </c>
      <c r="M202" s="6">
        <f>IF(B202&amp;""="","",IF(OR(AND(ISNUMBER(C202),OR(C202&gt;N('الإعدادات'!$C$8),C202&lt;0)),AND(ISNUMBER(D202),OR(D202&gt;N('الإعدادات'!$C$9),D202&lt;0)),AND(ISNUMBER(E202),OR(E202&gt;N('الإعدادات'!$C$10),E202&lt;0)),AND(ISNUMBER(F202),OR(F202&gt;N('الإعدادات'!$C$11),F202&lt;0))),"درجة خارج الحد",IF(G202&lt;4,"درجات ناقصة","")))</f>
        <v/>
      </c>
      <c r="N202" s="20">
        <f>IF(J202="","",COUNTIFS($J$6:$J$205,"&gt;"&amp;J202)+1)</f>
        <v/>
      </c>
      <c r="O202" s="20">
        <f>IF(OR(L202="معرّض للرسوب",L202="على الحافة"),COUNTIFS($J$6:$J$205,"&lt;"&amp;J202,$L$6:$L$205,"معرّض للرسوب")+COUNTIFS($J$6:$J$205,"&lt;"&amp;J202,$L$6:$L$205,"على الحافة")+COUNTIFS($J$6:J202,J202,$L$6:L202,"معرّض للرسوب")+COUNTIFS($J$6:J202,J202,$L$6:L202,"على الحافة"),"")</f>
        <v/>
      </c>
    </row>
    <row r="203">
      <c r="A203" s="19" t="n"/>
      <c r="B203" s="5" t="n"/>
      <c r="C203" s="14" t="n"/>
      <c r="D203" s="14" t="n"/>
      <c r="E203" s="14" t="n"/>
      <c r="F203" s="14" t="n"/>
      <c r="G203" s="20">
        <f>IF(B203&amp;""="","",COUNT(C203:F203))</f>
        <v/>
      </c>
      <c r="H203" s="21">
        <f>IF(B203&amp;""="","",ROUND(IF(AND(ISNUMBER(C203),N('الإعدادات'!$C$8)&gt;0),C203/'الإعدادات'!$C$8*N('الإعدادات'!$B$8),0)+IF(AND(ISNUMBER(D203),N('الإعدادات'!$C$9)&gt;0),D203/'الإعدادات'!$C$9*N('الإعدادات'!$B$9),0)+IF(AND(ISNUMBER(E203),N('الإعدادات'!$C$10)&gt;0),E203/'الإعدادات'!$C$10*N('الإعدادات'!$B$10),0)+IF(AND(ISNUMBER(F203),N('الإعدادات'!$C$11)&gt;0),F203/'الإعدادات'!$C$11*N('الإعدادات'!$B$11),0),2))</f>
        <v/>
      </c>
      <c r="I203" s="15">
        <f>IF(B203&amp;""="","",IF(AND(ISNUMBER(C203),N('الإعدادات'!$C$8)&gt;0),N('الإعدادات'!$B$8),0)+IF(AND(ISNUMBER(D203),N('الإعدادات'!$C$9)&gt;0),N('الإعدادات'!$B$9),0)+IF(AND(ISNUMBER(E203),N('الإعدادات'!$C$10)&gt;0),N('الإعدادات'!$B$10),0)+IF(AND(ISNUMBER(F203),N('الإعدادات'!$C$11)&gt;0),N('الإعدادات'!$B$11),0))</f>
        <v/>
      </c>
      <c r="J203" s="22">
        <f>IF(B203&amp;""="","",IF(N(I203)=0,"",H203/I203))</f>
        <v/>
      </c>
      <c r="K203" s="6">
        <f>IF(J203="","",INDEX('الإعدادات'!$B$19:$B$23,MATCH(J203,'الإعدادات'!$A$19:$A$23,1)))</f>
        <v/>
      </c>
      <c r="L203" s="6">
        <f>IF(J203="","",IF(J203&lt;'الإعدادات'!$B$14,"معرّض للرسوب",IF(J203&lt;'الإعدادات'!$B$14+'الإعدادات'!$B$15,"على الحافة","آمن")))</f>
        <v/>
      </c>
      <c r="M203" s="6">
        <f>IF(B203&amp;""="","",IF(OR(AND(ISNUMBER(C203),OR(C203&gt;N('الإعدادات'!$C$8),C203&lt;0)),AND(ISNUMBER(D203),OR(D203&gt;N('الإعدادات'!$C$9),D203&lt;0)),AND(ISNUMBER(E203),OR(E203&gt;N('الإعدادات'!$C$10),E203&lt;0)),AND(ISNUMBER(F203),OR(F203&gt;N('الإعدادات'!$C$11),F203&lt;0))),"درجة خارج الحد",IF(G203&lt;4,"درجات ناقصة","")))</f>
        <v/>
      </c>
      <c r="N203" s="20">
        <f>IF(J203="","",COUNTIFS($J$6:$J$205,"&gt;"&amp;J203)+1)</f>
        <v/>
      </c>
      <c r="O203" s="20">
        <f>IF(OR(L203="معرّض للرسوب",L203="على الحافة"),COUNTIFS($J$6:$J$205,"&lt;"&amp;J203,$L$6:$L$205,"معرّض للرسوب")+COUNTIFS($J$6:$J$205,"&lt;"&amp;J203,$L$6:$L$205,"على الحافة")+COUNTIFS($J$6:J203,J203,$L$6:L203,"معرّض للرسوب")+COUNTIFS($J$6:J203,J203,$L$6:L203,"على الحافة"),"")</f>
        <v/>
      </c>
    </row>
    <row r="204">
      <c r="A204" s="19" t="n"/>
      <c r="B204" s="5" t="n"/>
      <c r="C204" s="14" t="n"/>
      <c r="D204" s="14" t="n"/>
      <c r="E204" s="14" t="n"/>
      <c r="F204" s="14" t="n"/>
      <c r="G204" s="20">
        <f>IF(B204&amp;""="","",COUNT(C204:F204))</f>
        <v/>
      </c>
      <c r="H204" s="21">
        <f>IF(B204&amp;""="","",ROUND(IF(AND(ISNUMBER(C204),N('الإعدادات'!$C$8)&gt;0),C204/'الإعدادات'!$C$8*N('الإعدادات'!$B$8),0)+IF(AND(ISNUMBER(D204),N('الإعدادات'!$C$9)&gt;0),D204/'الإعدادات'!$C$9*N('الإعدادات'!$B$9),0)+IF(AND(ISNUMBER(E204),N('الإعدادات'!$C$10)&gt;0),E204/'الإعدادات'!$C$10*N('الإعدادات'!$B$10),0)+IF(AND(ISNUMBER(F204),N('الإعدادات'!$C$11)&gt;0),F204/'الإعدادات'!$C$11*N('الإعدادات'!$B$11),0),2))</f>
        <v/>
      </c>
      <c r="I204" s="15">
        <f>IF(B204&amp;""="","",IF(AND(ISNUMBER(C204),N('الإعدادات'!$C$8)&gt;0),N('الإعدادات'!$B$8),0)+IF(AND(ISNUMBER(D204),N('الإعدادات'!$C$9)&gt;0),N('الإعدادات'!$B$9),0)+IF(AND(ISNUMBER(E204),N('الإعدادات'!$C$10)&gt;0),N('الإعدادات'!$B$10),0)+IF(AND(ISNUMBER(F204),N('الإعدادات'!$C$11)&gt;0),N('الإعدادات'!$B$11),0))</f>
        <v/>
      </c>
      <c r="J204" s="22">
        <f>IF(B204&amp;""="","",IF(N(I204)=0,"",H204/I204))</f>
        <v/>
      </c>
      <c r="K204" s="6">
        <f>IF(J204="","",INDEX('الإعدادات'!$B$19:$B$23,MATCH(J204,'الإعدادات'!$A$19:$A$23,1)))</f>
        <v/>
      </c>
      <c r="L204" s="6">
        <f>IF(J204="","",IF(J204&lt;'الإعدادات'!$B$14,"معرّض للرسوب",IF(J204&lt;'الإعدادات'!$B$14+'الإعدادات'!$B$15,"على الحافة","آمن")))</f>
        <v/>
      </c>
      <c r="M204" s="6">
        <f>IF(B204&amp;""="","",IF(OR(AND(ISNUMBER(C204),OR(C204&gt;N('الإعدادات'!$C$8),C204&lt;0)),AND(ISNUMBER(D204),OR(D204&gt;N('الإعدادات'!$C$9),D204&lt;0)),AND(ISNUMBER(E204),OR(E204&gt;N('الإعدادات'!$C$10),E204&lt;0)),AND(ISNUMBER(F204),OR(F204&gt;N('الإعدادات'!$C$11),F204&lt;0))),"درجة خارج الحد",IF(G204&lt;4,"درجات ناقصة","")))</f>
        <v/>
      </c>
      <c r="N204" s="20">
        <f>IF(J204="","",COUNTIFS($J$6:$J$205,"&gt;"&amp;J204)+1)</f>
        <v/>
      </c>
      <c r="O204" s="20">
        <f>IF(OR(L204="معرّض للرسوب",L204="على الحافة"),COUNTIFS($J$6:$J$205,"&lt;"&amp;J204,$L$6:$L$205,"معرّض للرسوب")+COUNTIFS($J$6:$J$205,"&lt;"&amp;J204,$L$6:$L$205,"على الحافة")+COUNTIFS($J$6:J204,J204,$L$6:L204,"معرّض للرسوب")+COUNTIFS($J$6:J204,J204,$L$6:L204,"على الحافة"),"")</f>
        <v/>
      </c>
    </row>
    <row r="205">
      <c r="A205" s="19" t="n"/>
      <c r="B205" s="5" t="n"/>
      <c r="C205" s="14" t="n"/>
      <c r="D205" s="14" t="n"/>
      <c r="E205" s="14" t="n"/>
      <c r="F205" s="14" t="n"/>
      <c r="G205" s="20">
        <f>IF(B205&amp;""="","",COUNT(C205:F205))</f>
        <v/>
      </c>
      <c r="H205" s="21">
        <f>IF(B205&amp;""="","",ROUND(IF(AND(ISNUMBER(C205),N('الإعدادات'!$C$8)&gt;0),C205/'الإعدادات'!$C$8*N('الإعدادات'!$B$8),0)+IF(AND(ISNUMBER(D205),N('الإعدادات'!$C$9)&gt;0),D205/'الإعدادات'!$C$9*N('الإعدادات'!$B$9),0)+IF(AND(ISNUMBER(E205),N('الإعدادات'!$C$10)&gt;0),E205/'الإعدادات'!$C$10*N('الإعدادات'!$B$10),0)+IF(AND(ISNUMBER(F205),N('الإعدادات'!$C$11)&gt;0),F205/'الإعدادات'!$C$11*N('الإعدادات'!$B$11),0),2))</f>
        <v/>
      </c>
      <c r="I205" s="15">
        <f>IF(B205&amp;""="","",IF(AND(ISNUMBER(C205),N('الإعدادات'!$C$8)&gt;0),N('الإعدادات'!$B$8),0)+IF(AND(ISNUMBER(D205),N('الإعدادات'!$C$9)&gt;0),N('الإعدادات'!$B$9),0)+IF(AND(ISNUMBER(E205),N('الإعدادات'!$C$10)&gt;0),N('الإعدادات'!$B$10),0)+IF(AND(ISNUMBER(F205),N('الإعدادات'!$C$11)&gt;0),N('الإعدادات'!$B$11),0))</f>
        <v/>
      </c>
      <c r="J205" s="22">
        <f>IF(B205&amp;""="","",IF(N(I205)=0,"",H205/I205))</f>
        <v/>
      </c>
      <c r="K205" s="6">
        <f>IF(J205="","",INDEX('الإعدادات'!$B$19:$B$23,MATCH(J205,'الإعدادات'!$A$19:$A$23,1)))</f>
        <v/>
      </c>
      <c r="L205" s="6">
        <f>IF(J205="","",IF(J205&lt;'الإعدادات'!$B$14,"معرّض للرسوب",IF(J205&lt;'الإعدادات'!$B$14+'الإعدادات'!$B$15,"على الحافة","آمن")))</f>
        <v/>
      </c>
      <c r="M205" s="6">
        <f>IF(B205&amp;""="","",IF(OR(AND(ISNUMBER(C205),OR(C205&gt;N('الإعدادات'!$C$8),C205&lt;0)),AND(ISNUMBER(D205),OR(D205&gt;N('الإعدادات'!$C$9),D205&lt;0)),AND(ISNUMBER(E205),OR(E205&gt;N('الإعدادات'!$C$10),E205&lt;0)),AND(ISNUMBER(F205),OR(F205&gt;N('الإعدادات'!$C$11),F205&lt;0))),"درجة خارج الحد",IF(G205&lt;4,"درجات ناقصة","")))</f>
        <v/>
      </c>
      <c r="N205" s="20">
        <f>IF(J205="","",COUNTIFS($J$6:$J$205,"&gt;"&amp;J205)+1)</f>
        <v/>
      </c>
      <c r="O205" s="20">
        <f>IF(OR(L205="معرّض للرسوب",L205="على الحافة"),COUNTIFS($J$6:$J$205,"&lt;"&amp;J205,$L$6:$L$205,"معرّض للرسوب")+COUNTIFS($J$6:$J$205,"&lt;"&amp;J205,$L$6:$L$205,"على الحافة")+COUNTIFS($J$6:J205,J205,$L$6:L205,"معرّض للرسوب")+COUNTIFS($J$6:J205,J205,$L$6:L205,"على الحافة"),"")</f>
        <v/>
      </c>
    </row>
  </sheetData>
  <autoFilter ref="A5:O205"/>
  <mergeCells count="2">
    <mergeCell ref="A1:O1"/>
    <mergeCell ref="A2:O2"/>
  </mergeCells>
  <conditionalFormatting sqref="A6:O205">
    <cfRule type="expression" priority="1" dxfId="0">
      <formula>$L6="معرّض للرسوب"</formula>
    </cfRule>
    <cfRule type="expression" priority="2" dxfId="1">
      <formula>$L6="على الحافة"</formula>
    </cfRule>
  </conditionalFormatting>
  <conditionalFormatting sqref="M6:M205">
    <cfRule type="expression" priority="3" dxfId="1">
      <formula>$M6&lt;&gt;""</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G46"/>
  <sheetViews>
    <sheetView showGridLines="1" rightToLeft="1" workbookViewId="0">
      <pane ySplit="6" topLeftCell="A7" activePane="bottomLeft" state="frozen"/>
      <selection pane="bottomLeft" activeCell="A1" sqref="A1"/>
    </sheetView>
  </sheetViews>
  <sheetFormatPr baseColWidth="8" defaultRowHeight="15"/>
  <cols>
    <col width="6" customWidth="1" min="1" max="1"/>
    <col width="10" customWidth="1" min="2" max="2"/>
    <col width="22" customWidth="1" min="3" max="3"/>
    <col width="12" customWidth="1" min="4" max="4"/>
    <col width="12" customWidth="1" min="5" max="5"/>
    <col width="14" customWidth="1" min="6" max="6"/>
    <col width="18" customWidth="1" min="7" max="7"/>
  </cols>
  <sheetData>
    <row r="1" ht="26" customHeight="1">
      <c r="A1" s="10" t="inlineStr">
        <is>
          <t>دفتر درجات المدرس بالأوزان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عدد المعرّضين وعلى الحافة</t>
        </is>
      </c>
      <c r="B4" s="23">
        <f>COUNTIF('الدرجات'!$L$6:$L$205,"معرّض للرسوب")+COUNTIF('الدرجات'!$L$6:$L$205,"على الحافة")</f>
        <v/>
      </c>
    </row>
    <row r="6" ht="32" customHeight="1">
      <c r="A6" s="13" t="inlineStr">
        <is>
          <t>م</t>
        </is>
      </c>
      <c r="B6" s="13" t="inlineStr">
        <is>
          <t>رقم الطالب</t>
        </is>
      </c>
      <c r="C6" s="13" t="inlineStr">
        <is>
          <t>الطالب</t>
        </is>
      </c>
      <c r="D6" s="13" t="inlineStr">
        <is>
          <t>النسبة</t>
        </is>
      </c>
      <c r="E6" s="13" t="inlineStr">
        <is>
          <t>التقدير</t>
        </is>
      </c>
      <c r="F6" s="13" t="inlineStr">
        <is>
          <t>الحالة</t>
        </is>
      </c>
      <c r="G6" s="13" t="inlineStr">
        <is>
          <t>ملاحظة</t>
        </is>
      </c>
    </row>
    <row r="7">
      <c r="A7" s="6">
        <f>IF(1&lt;=$B$4,1,"")</f>
        <v/>
      </c>
      <c r="B7" s="24">
        <f>IF($A7="","",INDEX('الدرجات'!$A$6:$A$205,MATCH($A7,'الدرجات'!$O$6:$O$205,0)))</f>
        <v/>
      </c>
      <c r="C7" s="6">
        <f>IF($A7="","",INDEX('الدرجات'!$B$6:$B$205,MATCH($A7,'الدرجات'!$O$6:$O$205,0))&amp;"")</f>
        <v/>
      </c>
      <c r="D7" s="22">
        <f>IF($A7="","",INDEX('الدرجات'!$J$6:$J$205,MATCH($A7,'الدرجات'!$O$6:$O$205,0)))</f>
        <v/>
      </c>
      <c r="E7" s="6">
        <f>IF($A7="","",INDEX('الدرجات'!$K$6:$K$205,MATCH($A7,'الدرجات'!$O$6:$O$205,0))&amp;"")</f>
        <v/>
      </c>
      <c r="F7" s="6">
        <f>IF($A7="","",INDEX('الدرجات'!$L$6:$L$205,MATCH($A7,'الدرجات'!$O$6:$O$205,0))&amp;"")</f>
        <v/>
      </c>
      <c r="G7" s="6">
        <f>IF($A7="","",INDEX('الدرجات'!$M$6:$M$205,MATCH($A7,'الدرجات'!$O$6:$O$205,0))&amp;"")</f>
        <v/>
      </c>
    </row>
    <row r="8">
      <c r="A8" s="6">
        <f>IF(2&lt;=$B$4,2,"")</f>
        <v/>
      </c>
      <c r="B8" s="24">
        <f>IF($A8="","",INDEX('الدرجات'!$A$6:$A$205,MATCH($A8,'الدرجات'!$O$6:$O$205,0)))</f>
        <v/>
      </c>
      <c r="C8" s="6">
        <f>IF($A8="","",INDEX('الدرجات'!$B$6:$B$205,MATCH($A8,'الدرجات'!$O$6:$O$205,0))&amp;"")</f>
        <v/>
      </c>
      <c r="D8" s="22">
        <f>IF($A8="","",INDEX('الدرجات'!$J$6:$J$205,MATCH($A8,'الدرجات'!$O$6:$O$205,0)))</f>
        <v/>
      </c>
      <c r="E8" s="6">
        <f>IF($A8="","",INDEX('الدرجات'!$K$6:$K$205,MATCH($A8,'الدرجات'!$O$6:$O$205,0))&amp;"")</f>
        <v/>
      </c>
      <c r="F8" s="6">
        <f>IF($A8="","",INDEX('الدرجات'!$L$6:$L$205,MATCH($A8,'الدرجات'!$O$6:$O$205,0))&amp;"")</f>
        <v/>
      </c>
      <c r="G8" s="6">
        <f>IF($A8="","",INDEX('الدرجات'!$M$6:$M$205,MATCH($A8,'الدرجات'!$O$6:$O$205,0))&amp;"")</f>
        <v/>
      </c>
    </row>
    <row r="9">
      <c r="A9" s="6">
        <f>IF(3&lt;=$B$4,3,"")</f>
        <v/>
      </c>
      <c r="B9" s="24">
        <f>IF($A9="","",INDEX('الدرجات'!$A$6:$A$205,MATCH($A9,'الدرجات'!$O$6:$O$205,0)))</f>
        <v/>
      </c>
      <c r="C9" s="6">
        <f>IF($A9="","",INDEX('الدرجات'!$B$6:$B$205,MATCH($A9,'الدرجات'!$O$6:$O$205,0))&amp;"")</f>
        <v/>
      </c>
      <c r="D9" s="22">
        <f>IF($A9="","",INDEX('الدرجات'!$J$6:$J$205,MATCH($A9,'الدرجات'!$O$6:$O$205,0)))</f>
        <v/>
      </c>
      <c r="E9" s="6">
        <f>IF($A9="","",INDEX('الدرجات'!$K$6:$K$205,MATCH($A9,'الدرجات'!$O$6:$O$205,0))&amp;"")</f>
        <v/>
      </c>
      <c r="F9" s="6">
        <f>IF($A9="","",INDEX('الدرجات'!$L$6:$L$205,MATCH($A9,'الدرجات'!$O$6:$O$205,0))&amp;"")</f>
        <v/>
      </c>
      <c r="G9" s="6">
        <f>IF($A9="","",INDEX('الدرجات'!$M$6:$M$205,MATCH($A9,'الدرجات'!$O$6:$O$205,0))&amp;"")</f>
        <v/>
      </c>
    </row>
    <row r="10">
      <c r="A10" s="6">
        <f>IF(4&lt;=$B$4,4,"")</f>
        <v/>
      </c>
      <c r="B10" s="24">
        <f>IF($A10="","",INDEX('الدرجات'!$A$6:$A$205,MATCH($A10,'الدرجات'!$O$6:$O$205,0)))</f>
        <v/>
      </c>
      <c r="C10" s="6">
        <f>IF($A10="","",INDEX('الدرجات'!$B$6:$B$205,MATCH($A10,'الدرجات'!$O$6:$O$205,0))&amp;"")</f>
        <v/>
      </c>
      <c r="D10" s="22">
        <f>IF($A10="","",INDEX('الدرجات'!$J$6:$J$205,MATCH($A10,'الدرجات'!$O$6:$O$205,0)))</f>
        <v/>
      </c>
      <c r="E10" s="6">
        <f>IF($A10="","",INDEX('الدرجات'!$K$6:$K$205,MATCH($A10,'الدرجات'!$O$6:$O$205,0))&amp;"")</f>
        <v/>
      </c>
      <c r="F10" s="6">
        <f>IF($A10="","",INDEX('الدرجات'!$L$6:$L$205,MATCH($A10,'الدرجات'!$O$6:$O$205,0))&amp;"")</f>
        <v/>
      </c>
      <c r="G10" s="6">
        <f>IF($A10="","",INDEX('الدرجات'!$M$6:$M$205,MATCH($A10,'الدرجات'!$O$6:$O$205,0))&amp;"")</f>
        <v/>
      </c>
    </row>
    <row r="11">
      <c r="A11" s="6">
        <f>IF(5&lt;=$B$4,5,"")</f>
        <v/>
      </c>
      <c r="B11" s="24">
        <f>IF($A11="","",INDEX('الدرجات'!$A$6:$A$205,MATCH($A11,'الدرجات'!$O$6:$O$205,0)))</f>
        <v/>
      </c>
      <c r="C11" s="6">
        <f>IF($A11="","",INDEX('الدرجات'!$B$6:$B$205,MATCH($A11,'الدرجات'!$O$6:$O$205,0))&amp;"")</f>
        <v/>
      </c>
      <c r="D11" s="22">
        <f>IF($A11="","",INDEX('الدرجات'!$J$6:$J$205,MATCH($A11,'الدرجات'!$O$6:$O$205,0)))</f>
        <v/>
      </c>
      <c r="E11" s="6">
        <f>IF($A11="","",INDEX('الدرجات'!$K$6:$K$205,MATCH($A11,'الدرجات'!$O$6:$O$205,0))&amp;"")</f>
        <v/>
      </c>
      <c r="F11" s="6">
        <f>IF($A11="","",INDEX('الدرجات'!$L$6:$L$205,MATCH($A11,'الدرجات'!$O$6:$O$205,0))&amp;"")</f>
        <v/>
      </c>
      <c r="G11" s="6">
        <f>IF($A11="","",INDEX('الدرجات'!$M$6:$M$205,MATCH($A11,'الدرجات'!$O$6:$O$205,0))&amp;"")</f>
        <v/>
      </c>
    </row>
    <row r="12">
      <c r="A12" s="6">
        <f>IF(6&lt;=$B$4,6,"")</f>
        <v/>
      </c>
      <c r="B12" s="24">
        <f>IF($A12="","",INDEX('الدرجات'!$A$6:$A$205,MATCH($A12,'الدرجات'!$O$6:$O$205,0)))</f>
        <v/>
      </c>
      <c r="C12" s="6">
        <f>IF($A12="","",INDEX('الدرجات'!$B$6:$B$205,MATCH($A12,'الدرجات'!$O$6:$O$205,0))&amp;"")</f>
        <v/>
      </c>
      <c r="D12" s="22">
        <f>IF($A12="","",INDEX('الدرجات'!$J$6:$J$205,MATCH($A12,'الدرجات'!$O$6:$O$205,0)))</f>
        <v/>
      </c>
      <c r="E12" s="6">
        <f>IF($A12="","",INDEX('الدرجات'!$K$6:$K$205,MATCH($A12,'الدرجات'!$O$6:$O$205,0))&amp;"")</f>
        <v/>
      </c>
      <c r="F12" s="6">
        <f>IF($A12="","",INDEX('الدرجات'!$L$6:$L$205,MATCH($A12,'الدرجات'!$O$6:$O$205,0))&amp;"")</f>
        <v/>
      </c>
      <c r="G12" s="6">
        <f>IF($A12="","",INDEX('الدرجات'!$M$6:$M$205,MATCH($A12,'الدرجات'!$O$6:$O$205,0))&amp;"")</f>
        <v/>
      </c>
    </row>
    <row r="13">
      <c r="A13" s="6">
        <f>IF(7&lt;=$B$4,7,"")</f>
        <v/>
      </c>
      <c r="B13" s="24">
        <f>IF($A13="","",INDEX('الدرجات'!$A$6:$A$205,MATCH($A13,'الدرجات'!$O$6:$O$205,0)))</f>
        <v/>
      </c>
      <c r="C13" s="6">
        <f>IF($A13="","",INDEX('الدرجات'!$B$6:$B$205,MATCH($A13,'الدرجات'!$O$6:$O$205,0))&amp;"")</f>
        <v/>
      </c>
      <c r="D13" s="22">
        <f>IF($A13="","",INDEX('الدرجات'!$J$6:$J$205,MATCH($A13,'الدرجات'!$O$6:$O$205,0)))</f>
        <v/>
      </c>
      <c r="E13" s="6">
        <f>IF($A13="","",INDEX('الدرجات'!$K$6:$K$205,MATCH($A13,'الدرجات'!$O$6:$O$205,0))&amp;"")</f>
        <v/>
      </c>
      <c r="F13" s="6">
        <f>IF($A13="","",INDEX('الدرجات'!$L$6:$L$205,MATCH($A13,'الدرجات'!$O$6:$O$205,0))&amp;"")</f>
        <v/>
      </c>
      <c r="G13" s="6">
        <f>IF($A13="","",INDEX('الدرجات'!$M$6:$M$205,MATCH($A13,'الدرجات'!$O$6:$O$205,0))&amp;"")</f>
        <v/>
      </c>
    </row>
    <row r="14">
      <c r="A14" s="6">
        <f>IF(8&lt;=$B$4,8,"")</f>
        <v/>
      </c>
      <c r="B14" s="24">
        <f>IF($A14="","",INDEX('الدرجات'!$A$6:$A$205,MATCH($A14,'الدرجات'!$O$6:$O$205,0)))</f>
        <v/>
      </c>
      <c r="C14" s="6">
        <f>IF($A14="","",INDEX('الدرجات'!$B$6:$B$205,MATCH($A14,'الدرجات'!$O$6:$O$205,0))&amp;"")</f>
        <v/>
      </c>
      <c r="D14" s="22">
        <f>IF($A14="","",INDEX('الدرجات'!$J$6:$J$205,MATCH($A14,'الدرجات'!$O$6:$O$205,0)))</f>
        <v/>
      </c>
      <c r="E14" s="6">
        <f>IF($A14="","",INDEX('الدرجات'!$K$6:$K$205,MATCH($A14,'الدرجات'!$O$6:$O$205,0))&amp;"")</f>
        <v/>
      </c>
      <c r="F14" s="6">
        <f>IF($A14="","",INDEX('الدرجات'!$L$6:$L$205,MATCH($A14,'الدرجات'!$O$6:$O$205,0))&amp;"")</f>
        <v/>
      </c>
      <c r="G14" s="6">
        <f>IF($A14="","",INDEX('الدرجات'!$M$6:$M$205,MATCH($A14,'الدرجات'!$O$6:$O$205,0))&amp;"")</f>
        <v/>
      </c>
    </row>
    <row r="15">
      <c r="A15" s="6">
        <f>IF(9&lt;=$B$4,9,"")</f>
        <v/>
      </c>
      <c r="B15" s="24">
        <f>IF($A15="","",INDEX('الدرجات'!$A$6:$A$205,MATCH($A15,'الدرجات'!$O$6:$O$205,0)))</f>
        <v/>
      </c>
      <c r="C15" s="6">
        <f>IF($A15="","",INDEX('الدرجات'!$B$6:$B$205,MATCH($A15,'الدرجات'!$O$6:$O$205,0))&amp;"")</f>
        <v/>
      </c>
      <c r="D15" s="22">
        <f>IF($A15="","",INDEX('الدرجات'!$J$6:$J$205,MATCH($A15,'الدرجات'!$O$6:$O$205,0)))</f>
        <v/>
      </c>
      <c r="E15" s="6">
        <f>IF($A15="","",INDEX('الدرجات'!$K$6:$K$205,MATCH($A15,'الدرجات'!$O$6:$O$205,0))&amp;"")</f>
        <v/>
      </c>
      <c r="F15" s="6">
        <f>IF($A15="","",INDEX('الدرجات'!$L$6:$L$205,MATCH($A15,'الدرجات'!$O$6:$O$205,0))&amp;"")</f>
        <v/>
      </c>
      <c r="G15" s="6">
        <f>IF($A15="","",INDEX('الدرجات'!$M$6:$M$205,MATCH($A15,'الدرجات'!$O$6:$O$205,0))&amp;"")</f>
        <v/>
      </c>
    </row>
    <row r="16">
      <c r="A16" s="6">
        <f>IF(10&lt;=$B$4,10,"")</f>
        <v/>
      </c>
      <c r="B16" s="24">
        <f>IF($A16="","",INDEX('الدرجات'!$A$6:$A$205,MATCH($A16,'الدرجات'!$O$6:$O$205,0)))</f>
        <v/>
      </c>
      <c r="C16" s="6">
        <f>IF($A16="","",INDEX('الدرجات'!$B$6:$B$205,MATCH($A16,'الدرجات'!$O$6:$O$205,0))&amp;"")</f>
        <v/>
      </c>
      <c r="D16" s="22">
        <f>IF($A16="","",INDEX('الدرجات'!$J$6:$J$205,MATCH($A16,'الدرجات'!$O$6:$O$205,0)))</f>
        <v/>
      </c>
      <c r="E16" s="6">
        <f>IF($A16="","",INDEX('الدرجات'!$K$6:$K$205,MATCH($A16,'الدرجات'!$O$6:$O$205,0))&amp;"")</f>
        <v/>
      </c>
      <c r="F16" s="6">
        <f>IF($A16="","",INDEX('الدرجات'!$L$6:$L$205,MATCH($A16,'الدرجات'!$O$6:$O$205,0))&amp;"")</f>
        <v/>
      </c>
      <c r="G16" s="6">
        <f>IF($A16="","",INDEX('الدرجات'!$M$6:$M$205,MATCH($A16,'الدرجات'!$O$6:$O$205,0))&amp;"")</f>
        <v/>
      </c>
    </row>
    <row r="17">
      <c r="A17" s="6">
        <f>IF(11&lt;=$B$4,11,"")</f>
        <v/>
      </c>
      <c r="B17" s="24">
        <f>IF($A17="","",INDEX('الدرجات'!$A$6:$A$205,MATCH($A17,'الدرجات'!$O$6:$O$205,0)))</f>
        <v/>
      </c>
      <c r="C17" s="6">
        <f>IF($A17="","",INDEX('الدرجات'!$B$6:$B$205,MATCH($A17,'الدرجات'!$O$6:$O$205,0))&amp;"")</f>
        <v/>
      </c>
      <c r="D17" s="22">
        <f>IF($A17="","",INDEX('الدرجات'!$J$6:$J$205,MATCH($A17,'الدرجات'!$O$6:$O$205,0)))</f>
        <v/>
      </c>
      <c r="E17" s="6">
        <f>IF($A17="","",INDEX('الدرجات'!$K$6:$K$205,MATCH($A17,'الدرجات'!$O$6:$O$205,0))&amp;"")</f>
        <v/>
      </c>
      <c r="F17" s="6">
        <f>IF($A17="","",INDEX('الدرجات'!$L$6:$L$205,MATCH($A17,'الدرجات'!$O$6:$O$205,0))&amp;"")</f>
        <v/>
      </c>
      <c r="G17" s="6">
        <f>IF($A17="","",INDEX('الدرجات'!$M$6:$M$205,MATCH($A17,'الدرجات'!$O$6:$O$205,0))&amp;"")</f>
        <v/>
      </c>
    </row>
    <row r="18">
      <c r="A18" s="6">
        <f>IF(12&lt;=$B$4,12,"")</f>
        <v/>
      </c>
      <c r="B18" s="24">
        <f>IF($A18="","",INDEX('الدرجات'!$A$6:$A$205,MATCH($A18,'الدرجات'!$O$6:$O$205,0)))</f>
        <v/>
      </c>
      <c r="C18" s="6">
        <f>IF($A18="","",INDEX('الدرجات'!$B$6:$B$205,MATCH($A18,'الدرجات'!$O$6:$O$205,0))&amp;"")</f>
        <v/>
      </c>
      <c r="D18" s="22">
        <f>IF($A18="","",INDEX('الدرجات'!$J$6:$J$205,MATCH($A18,'الدرجات'!$O$6:$O$205,0)))</f>
        <v/>
      </c>
      <c r="E18" s="6">
        <f>IF($A18="","",INDEX('الدرجات'!$K$6:$K$205,MATCH($A18,'الدرجات'!$O$6:$O$205,0))&amp;"")</f>
        <v/>
      </c>
      <c r="F18" s="6">
        <f>IF($A18="","",INDEX('الدرجات'!$L$6:$L$205,MATCH($A18,'الدرجات'!$O$6:$O$205,0))&amp;"")</f>
        <v/>
      </c>
      <c r="G18" s="6">
        <f>IF($A18="","",INDEX('الدرجات'!$M$6:$M$205,MATCH($A18,'الدرجات'!$O$6:$O$205,0))&amp;"")</f>
        <v/>
      </c>
    </row>
    <row r="19">
      <c r="A19" s="6">
        <f>IF(13&lt;=$B$4,13,"")</f>
        <v/>
      </c>
      <c r="B19" s="24">
        <f>IF($A19="","",INDEX('الدرجات'!$A$6:$A$205,MATCH($A19,'الدرجات'!$O$6:$O$205,0)))</f>
        <v/>
      </c>
      <c r="C19" s="6">
        <f>IF($A19="","",INDEX('الدرجات'!$B$6:$B$205,MATCH($A19,'الدرجات'!$O$6:$O$205,0))&amp;"")</f>
        <v/>
      </c>
      <c r="D19" s="22">
        <f>IF($A19="","",INDEX('الدرجات'!$J$6:$J$205,MATCH($A19,'الدرجات'!$O$6:$O$205,0)))</f>
        <v/>
      </c>
      <c r="E19" s="6">
        <f>IF($A19="","",INDEX('الدرجات'!$K$6:$K$205,MATCH($A19,'الدرجات'!$O$6:$O$205,0))&amp;"")</f>
        <v/>
      </c>
      <c r="F19" s="6">
        <f>IF($A19="","",INDEX('الدرجات'!$L$6:$L$205,MATCH($A19,'الدرجات'!$O$6:$O$205,0))&amp;"")</f>
        <v/>
      </c>
      <c r="G19" s="6">
        <f>IF($A19="","",INDEX('الدرجات'!$M$6:$M$205,MATCH($A19,'الدرجات'!$O$6:$O$205,0))&amp;"")</f>
        <v/>
      </c>
    </row>
    <row r="20">
      <c r="A20" s="6">
        <f>IF(14&lt;=$B$4,14,"")</f>
        <v/>
      </c>
      <c r="B20" s="24">
        <f>IF($A20="","",INDEX('الدرجات'!$A$6:$A$205,MATCH($A20,'الدرجات'!$O$6:$O$205,0)))</f>
        <v/>
      </c>
      <c r="C20" s="6">
        <f>IF($A20="","",INDEX('الدرجات'!$B$6:$B$205,MATCH($A20,'الدرجات'!$O$6:$O$205,0))&amp;"")</f>
        <v/>
      </c>
      <c r="D20" s="22">
        <f>IF($A20="","",INDEX('الدرجات'!$J$6:$J$205,MATCH($A20,'الدرجات'!$O$6:$O$205,0)))</f>
        <v/>
      </c>
      <c r="E20" s="6">
        <f>IF($A20="","",INDEX('الدرجات'!$K$6:$K$205,MATCH($A20,'الدرجات'!$O$6:$O$205,0))&amp;"")</f>
        <v/>
      </c>
      <c r="F20" s="6">
        <f>IF($A20="","",INDEX('الدرجات'!$L$6:$L$205,MATCH($A20,'الدرجات'!$O$6:$O$205,0))&amp;"")</f>
        <v/>
      </c>
      <c r="G20" s="6">
        <f>IF($A20="","",INDEX('الدرجات'!$M$6:$M$205,MATCH($A20,'الدرجات'!$O$6:$O$205,0))&amp;"")</f>
        <v/>
      </c>
    </row>
    <row r="21">
      <c r="A21" s="6">
        <f>IF(15&lt;=$B$4,15,"")</f>
        <v/>
      </c>
      <c r="B21" s="24">
        <f>IF($A21="","",INDEX('الدرجات'!$A$6:$A$205,MATCH($A21,'الدرجات'!$O$6:$O$205,0)))</f>
        <v/>
      </c>
      <c r="C21" s="6">
        <f>IF($A21="","",INDEX('الدرجات'!$B$6:$B$205,MATCH($A21,'الدرجات'!$O$6:$O$205,0))&amp;"")</f>
        <v/>
      </c>
      <c r="D21" s="22">
        <f>IF($A21="","",INDEX('الدرجات'!$J$6:$J$205,MATCH($A21,'الدرجات'!$O$6:$O$205,0)))</f>
        <v/>
      </c>
      <c r="E21" s="6">
        <f>IF($A21="","",INDEX('الدرجات'!$K$6:$K$205,MATCH($A21,'الدرجات'!$O$6:$O$205,0))&amp;"")</f>
        <v/>
      </c>
      <c r="F21" s="6">
        <f>IF($A21="","",INDEX('الدرجات'!$L$6:$L$205,MATCH($A21,'الدرجات'!$O$6:$O$205,0))&amp;"")</f>
        <v/>
      </c>
      <c r="G21" s="6">
        <f>IF($A21="","",INDEX('الدرجات'!$M$6:$M$205,MATCH($A21,'الدرجات'!$O$6:$O$205,0))&amp;"")</f>
        <v/>
      </c>
    </row>
    <row r="22">
      <c r="A22" s="6">
        <f>IF(16&lt;=$B$4,16,"")</f>
        <v/>
      </c>
      <c r="B22" s="24">
        <f>IF($A22="","",INDEX('الدرجات'!$A$6:$A$205,MATCH($A22,'الدرجات'!$O$6:$O$205,0)))</f>
        <v/>
      </c>
      <c r="C22" s="6">
        <f>IF($A22="","",INDEX('الدرجات'!$B$6:$B$205,MATCH($A22,'الدرجات'!$O$6:$O$205,0))&amp;"")</f>
        <v/>
      </c>
      <c r="D22" s="22">
        <f>IF($A22="","",INDEX('الدرجات'!$J$6:$J$205,MATCH($A22,'الدرجات'!$O$6:$O$205,0)))</f>
        <v/>
      </c>
      <c r="E22" s="6">
        <f>IF($A22="","",INDEX('الدرجات'!$K$6:$K$205,MATCH($A22,'الدرجات'!$O$6:$O$205,0))&amp;"")</f>
        <v/>
      </c>
      <c r="F22" s="6">
        <f>IF($A22="","",INDEX('الدرجات'!$L$6:$L$205,MATCH($A22,'الدرجات'!$O$6:$O$205,0))&amp;"")</f>
        <v/>
      </c>
      <c r="G22" s="6">
        <f>IF($A22="","",INDEX('الدرجات'!$M$6:$M$205,MATCH($A22,'الدرجات'!$O$6:$O$205,0))&amp;"")</f>
        <v/>
      </c>
    </row>
    <row r="23">
      <c r="A23" s="6">
        <f>IF(17&lt;=$B$4,17,"")</f>
        <v/>
      </c>
      <c r="B23" s="24">
        <f>IF($A23="","",INDEX('الدرجات'!$A$6:$A$205,MATCH($A23,'الدرجات'!$O$6:$O$205,0)))</f>
        <v/>
      </c>
      <c r="C23" s="6">
        <f>IF($A23="","",INDEX('الدرجات'!$B$6:$B$205,MATCH($A23,'الدرجات'!$O$6:$O$205,0))&amp;"")</f>
        <v/>
      </c>
      <c r="D23" s="22">
        <f>IF($A23="","",INDEX('الدرجات'!$J$6:$J$205,MATCH($A23,'الدرجات'!$O$6:$O$205,0)))</f>
        <v/>
      </c>
      <c r="E23" s="6">
        <f>IF($A23="","",INDEX('الدرجات'!$K$6:$K$205,MATCH($A23,'الدرجات'!$O$6:$O$205,0))&amp;"")</f>
        <v/>
      </c>
      <c r="F23" s="6">
        <f>IF($A23="","",INDEX('الدرجات'!$L$6:$L$205,MATCH($A23,'الدرجات'!$O$6:$O$205,0))&amp;"")</f>
        <v/>
      </c>
      <c r="G23" s="6">
        <f>IF($A23="","",INDEX('الدرجات'!$M$6:$M$205,MATCH($A23,'الدرجات'!$O$6:$O$205,0))&amp;"")</f>
        <v/>
      </c>
    </row>
    <row r="24">
      <c r="A24" s="6">
        <f>IF(18&lt;=$B$4,18,"")</f>
        <v/>
      </c>
      <c r="B24" s="24">
        <f>IF($A24="","",INDEX('الدرجات'!$A$6:$A$205,MATCH($A24,'الدرجات'!$O$6:$O$205,0)))</f>
        <v/>
      </c>
      <c r="C24" s="6">
        <f>IF($A24="","",INDEX('الدرجات'!$B$6:$B$205,MATCH($A24,'الدرجات'!$O$6:$O$205,0))&amp;"")</f>
        <v/>
      </c>
      <c r="D24" s="22">
        <f>IF($A24="","",INDEX('الدرجات'!$J$6:$J$205,MATCH($A24,'الدرجات'!$O$6:$O$205,0)))</f>
        <v/>
      </c>
      <c r="E24" s="6">
        <f>IF($A24="","",INDEX('الدرجات'!$K$6:$K$205,MATCH($A24,'الدرجات'!$O$6:$O$205,0))&amp;"")</f>
        <v/>
      </c>
      <c r="F24" s="6">
        <f>IF($A24="","",INDEX('الدرجات'!$L$6:$L$205,MATCH($A24,'الدرجات'!$O$6:$O$205,0))&amp;"")</f>
        <v/>
      </c>
      <c r="G24" s="6">
        <f>IF($A24="","",INDEX('الدرجات'!$M$6:$M$205,MATCH($A24,'الدرجات'!$O$6:$O$205,0))&amp;"")</f>
        <v/>
      </c>
    </row>
    <row r="25">
      <c r="A25" s="6">
        <f>IF(19&lt;=$B$4,19,"")</f>
        <v/>
      </c>
      <c r="B25" s="24">
        <f>IF($A25="","",INDEX('الدرجات'!$A$6:$A$205,MATCH($A25,'الدرجات'!$O$6:$O$205,0)))</f>
        <v/>
      </c>
      <c r="C25" s="6">
        <f>IF($A25="","",INDEX('الدرجات'!$B$6:$B$205,MATCH($A25,'الدرجات'!$O$6:$O$205,0))&amp;"")</f>
        <v/>
      </c>
      <c r="D25" s="22">
        <f>IF($A25="","",INDEX('الدرجات'!$J$6:$J$205,MATCH($A25,'الدرجات'!$O$6:$O$205,0)))</f>
        <v/>
      </c>
      <c r="E25" s="6">
        <f>IF($A25="","",INDEX('الدرجات'!$K$6:$K$205,MATCH($A25,'الدرجات'!$O$6:$O$205,0))&amp;"")</f>
        <v/>
      </c>
      <c r="F25" s="6">
        <f>IF($A25="","",INDEX('الدرجات'!$L$6:$L$205,MATCH($A25,'الدرجات'!$O$6:$O$205,0))&amp;"")</f>
        <v/>
      </c>
      <c r="G25" s="6">
        <f>IF($A25="","",INDEX('الدرجات'!$M$6:$M$205,MATCH($A25,'الدرجات'!$O$6:$O$205,0))&amp;"")</f>
        <v/>
      </c>
    </row>
    <row r="26">
      <c r="A26" s="6">
        <f>IF(20&lt;=$B$4,20,"")</f>
        <v/>
      </c>
      <c r="B26" s="24">
        <f>IF($A26="","",INDEX('الدرجات'!$A$6:$A$205,MATCH($A26,'الدرجات'!$O$6:$O$205,0)))</f>
        <v/>
      </c>
      <c r="C26" s="6">
        <f>IF($A26="","",INDEX('الدرجات'!$B$6:$B$205,MATCH($A26,'الدرجات'!$O$6:$O$205,0))&amp;"")</f>
        <v/>
      </c>
      <c r="D26" s="22">
        <f>IF($A26="","",INDEX('الدرجات'!$J$6:$J$205,MATCH($A26,'الدرجات'!$O$6:$O$205,0)))</f>
        <v/>
      </c>
      <c r="E26" s="6">
        <f>IF($A26="","",INDEX('الدرجات'!$K$6:$K$205,MATCH($A26,'الدرجات'!$O$6:$O$205,0))&amp;"")</f>
        <v/>
      </c>
      <c r="F26" s="6">
        <f>IF($A26="","",INDEX('الدرجات'!$L$6:$L$205,MATCH($A26,'الدرجات'!$O$6:$O$205,0))&amp;"")</f>
        <v/>
      </c>
      <c r="G26" s="6">
        <f>IF($A26="","",INDEX('الدرجات'!$M$6:$M$205,MATCH($A26,'الدرجات'!$O$6:$O$205,0))&amp;"")</f>
        <v/>
      </c>
    </row>
    <row r="27">
      <c r="A27" s="6">
        <f>IF(21&lt;=$B$4,21,"")</f>
        <v/>
      </c>
      <c r="B27" s="24">
        <f>IF($A27="","",INDEX('الدرجات'!$A$6:$A$205,MATCH($A27,'الدرجات'!$O$6:$O$205,0)))</f>
        <v/>
      </c>
      <c r="C27" s="6">
        <f>IF($A27="","",INDEX('الدرجات'!$B$6:$B$205,MATCH($A27,'الدرجات'!$O$6:$O$205,0))&amp;"")</f>
        <v/>
      </c>
      <c r="D27" s="22">
        <f>IF($A27="","",INDEX('الدرجات'!$J$6:$J$205,MATCH($A27,'الدرجات'!$O$6:$O$205,0)))</f>
        <v/>
      </c>
      <c r="E27" s="6">
        <f>IF($A27="","",INDEX('الدرجات'!$K$6:$K$205,MATCH($A27,'الدرجات'!$O$6:$O$205,0))&amp;"")</f>
        <v/>
      </c>
      <c r="F27" s="6">
        <f>IF($A27="","",INDEX('الدرجات'!$L$6:$L$205,MATCH($A27,'الدرجات'!$O$6:$O$205,0))&amp;"")</f>
        <v/>
      </c>
      <c r="G27" s="6">
        <f>IF($A27="","",INDEX('الدرجات'!$M$6:$M$205,MATCH($A27,'الدرجات'!$O$6:$O$205,0))&amp;"")</f>
        <v/>
      </c>
    </row>
    <row r="28">
      <c r="A28" s="6">
        <f>IF(22&lt;=$B$4,22,"")</f>
        <v/>
      </c>
      <c r="B28" s="24">
        <f>IF($A28="","",INDEX('الدرجات'!$A$6:$A$205,MATCH($A28,'الدرجات'!$O$6:$O$205,0)))</f>
        <v/>
      </c>
      <c r="C28" s="6">
        <f>IF($A28="","",INDEX('الدرجات'!$B$6:$B$205,MATCH($A28,'الدرجات'!$O$6:$O$205,0))&amp;"")</f>
        <v/>
      </c>
      <c r="D28" s="22">
        <f>IF($A28="","",INDEX('الدرجات'!$J$6:$J$205,MATCH($A28,'الدرجات'!$O$6:$O$205,0)))</f>
        <v/>
      </c>
      <c r="E28" s="6">
        <f>IF($A28="","",INDEX('الدرجات'!$K$6:$K$205,MATCH($A28,'الدرجات'!$O$6:$O$205,0))&amp;"")</f>
        <v/>
      </c>
      <c r="F28" s="6">
        <f>IF($A28="","",INDEX('الدرجات'!$L$6:$L$205,MATCH($A28,'الدرجات'!$O$6:$O$205,0))&amp;"")</f>
        <v/>
      </c>
      <c r="G28" s="6">
        <f>IF($A28="","",INDEX('الدرجات'!$M$6:$M$205,MATCH($A28,'الدرجات'!$O$6:$O$205,0))&amp;"")</f>
        <v/>
      </c>
    </row>
    <row r="29">
      <c r="A29" s="6">
        <f>IF(23&lt;=$B$4,23,"")</f>
        <v/>
      </c>
      <c r="B29" s="24">
        <f>IF($A29="","",INDEX('الدرجات'!$A$6:$A$205,MATCH($A29,'الدرجات'!$O$6:$O$205,0)))</f>
        <v/>
      </c>
      <c r="C29" s="6">
        <f>IF($A29="","",INDEX('الدرجات'!$B$6:$B$205,MATCH($A29,'الدرجات'!$O$6:$O$205,0))&amp;"")</f>
        <v/>
      </c>
      <c r="D29" s="22">
        <f>IF($A29="","",INDEX('الدرجات'!$J$6:$J$205,MATCH($A29,'الدرجات'!$O$6:$O$205,0)))</f>
        <v/>
      </c>
      <c r="E29" s="6">
        <f>IF($A29="","",INDEX('الدرجات'!$K$6:$K$205,MATCH($A29,'الدرجات'!$O$6:$O$205,0))&amp;"")</f>
        <v/>
      </c>
      <c r="F29" s="6">
        <f>IF($A29="","",INDEX('الدرجات'!$L$6:$L$205,MATCH($A29,'الدرجات'!$O$6:$O$205,0))&amp;"")</f>
        <v/>
      </c>
      <c r="G29" s="6">
        <f>IF($A29="","",INDEX('الدرجات'!$M$6:$M$205,MATCH($A29,'الدرجات'!$O$6:$O$205,0))&amp;"")</f>
        <v/>
      </c>
    </row>
    <row r="30">
      <c r="A30" s="6">
        <f>IF(24&lt;=$B$4,24,"")</f>
        <v/>
      </c>
      <c r="B30" s="24">
        <f>IF($A30="","",INDEX('الدرجات'!$A$6:$A$205,MATCH($A30,'الدرجات'!$O$6:$O$205,0)))</f>
        <v/>
      </c>
      <c r="C30" s="6">
        <f>IF($A30="","",INDEX('الدرجات'!$B$6:$B$205,MATCH($A30,'الدرجات'!$O$6:$O$205,0))&amp;"")</f>
        <v/>
      </c>
      <c r="D30" s="22">
        <f>IF($A30="","",INDEX('الدرجات'!$J$6:$J$205,MATCH($A30,'الدرجات'!$O$6:$O$205,0)))</f>
        <v/>
      </c>
      <c r="E30" s="6">
        <f>IF($A30="","",INDEX('الدرجات'!$K$6:$K$205,MATCH($A30,'الدرجات'!$O$6:$O$205,0))&amp;"")</f>
        <v/>
      </c>
      <c r="F30" s="6">
        <f>IF($A30="","",INDEX('الدرجات'!$L$6:$L$205,MATCH($A30,'الدرجات'!$O$6:$O$205,0))&amp;"")</f>
        <v/>
      </c>
      <c r="G30" s="6">
        <f>IF($A30="","",INDEX('الدرجات'!$M$6:$M$205,MATCH($A30,'الدرجات'!$O$6:$O$205,0))&amp;"")</f>
        <v/>
      </c>
    </row>
    <row r="31">
      <c r="A31" s="6">
        <f>IF(25&lt;=$B$4,25,"")</f>
        <v/>
      </c>
      <c r="B31" s="24">
        <f>IF($A31="","",INDEX('الدرجات'!$A$6:$A$205,MATCH($A31,'الدرجات'!$O$6:$O$205,0)))</f>
        <v/>
      </c>
      <c r="C31" s="6">
        <f>IF($A31="","",INDEX('الدرجات'!$B$6:$B$205,MATCH($A31,'الدرجات'!$O$6:$O$205,0))&amp;"")</f>
        <v/>
      </c>
      <c r="D31" s="22">
        <f>IF($A31="","",INDEX('الدرجات'!$J$6:$J$205,MATCH($A31,'الدرجات'!$O$6:$O$205,0)))</f>
        <v/>
      </c>
      <c r="E31" s="6">
        <f>IF($A31="","",INDEX('الدرجات'!$K$6:$K$205,MATCH($A31,'الدرجات'!$O$6:$O$205,0))&amp;"")</f>
        <v/>
      </c>
      <c r="F31" s="6">
        <f>IF($A31="","",INDEX('الدرجات'!$L$6:$L$205,MATCH($A31,'الدرجات'!$O$6:$O$205,0))&amp;"")</f>
        <v/>
      </c>
      <c r="G31" s="6">
        <f>IF($A31="","",INDEX('الدرجات'!$M$6:$M$205,MATCH($A31,'الدرجات'!$O$6:$O$205,0))&amp;"")</f>
        <v/>
      </c>
    </row>
    <row r="32">
      <c r="A32" s="6">
        <f>IF(26&lt;=$B$4,26,"")</f>
        <v/>
      </c>
      <c r="B32" s="24">
        <f>IF($A32="","",INDEX('الدرجات'!$A$6:$A$205,MATCH($A32,'الدرجات'!$O$6:$O$205,0)))</f>
        <v/>
      </c>
      <c r="C32" s="6">
        <f>IF($A32="","",INDEX('الدرجات'!$B$6:$B$205,MATCH($A32,'الدرجات'!$O$6:$O$205,0))&amp;"")</f>
        <v/>
      </c>
      <c r="D32" s="22">
        <f>IF($A32="","",INDEX('الدرجات'!$J$6:$J$205,MATCH($A32,'الدرجات'!$O$6:$O$205,0)))</f>
        <v/>
      </c>
      <c r="E32" s="6">
        <f>IF($A32="","",INDEX('الدرجات'!$K$6:$K$205,MATCH($A32,'الدرجات'!$O$6:$O$205,0))&amp;"")</f>
        <v/>
      </c>
      <c r="F32" s="6">
        <f>IF($A32="","",INDEX('الدرجات'!$L$6:$L$205,MATCH($A32,'الدرجات'!$O$6:$O$205,0))&amp;"")</f>
        <v/>
      </c>
      <c r="G32" s="6">
        <f>IF($A32="","",INDEX('الدرجات'!$M$6:$M$205,MATCH($A32,'الدرجات'!$O$6:$O$205,0))&amp;"")</f>
        <v/>
      </c>
    </row>
    <row r="33">
      <c r="A33" s="6">
        <f>IF(27&lt;=$B$4,27,"")</f>
        <v/>
      </c>
      <c r="B33" s="24">
        <f>IF($A33="","",INDEX('الدرجات'!$A$6:$A$205,MATCH($A33,'الدرجات'!$O$6:$O$205,0)))</f>
        <v/>
      </c>
      <c r="C33" s="6">
        <f>IF($A33="","",INDEX('الدرجات'!$B$6:$B$205,MATCH($A33,'الدرجات'!$O$6:$O$205,0))&amp;"")</f>
        <v/>
      </c>
      <c r="D33" s="22">
        <f>IF($A33="","",INDEX('الدرجات'!$J$6:$J$205,MATCH($A33,'الدرجات'!$O$6:$O$205,0)))</f>
        <v/>
      </c>
      <c r="E33" s="6">
        <f>IF($A33="","",INDEX('الدرجات'!$K$6:$K$205,MATCH($A33,'الدرجات'!$O$6:$O$205,0))&amp;"")</f>
        <v/>
      </c>
      <c r="F33" s="6">
        <f>IF($A33="","",INDEX('الدرجات'!$L$6:$L$205,MATCH($A33,'الدرجات'!$O$6:$O$205,0))&amp;"")</f>
        <v/>
      </c>
      <c r="G33" s="6">
        <f>IF($A33="","",INDEX('الدرجات'!$M$6:$M$205,MATCH($A33,'الدرجات'!$O$6:$O$205,0))&amp;"")</f>
        <v/>
      </c>
    </row>
    <row r="34">
      <c r="A34" s="6">
        <f>IF(28&lt;=$B$4,28,"")</f>
        <v/>
      </c>
      <c r="B34" s="24">
        <f>IF($A34="","",INDEX('الدرجات'!$A$6:$A$205,MATCH($A34,'الدرجات'!$O$6:$O$205,0)))</f>
        <v/>
      </c>
      <c r="C34" s="6">
        <f>IF($A34="","",INDEX('الدرجات'!$B$6:$B$205,MATCH($A34,'الدرجات'!$O$6:$O$205,0))&amp;"")</f>
        <v/>
      </c>
      <c r="D34" s="22">
        <f>IF($A34="","",INDEX('الدرجات'!$J$6:$J$205,MATCH($A34,'الدرجات'!$O$6:$O$205,0)))</f>
        <v/>
      </c>
      <c r="E34" s="6">
        <f>IF($A34="","",INDEX('الدرجات'!$K$6:$K$205,MATCH($A34,'الدرجات'!$O$6:$O$205,0))&amp;"")</f>
        <v/>
      </c>
      <c r="F34" s="6">
        <f>IF($A34="","",INDEX('الدرجات'!$L$6:$L$205,MATCH($A34,'الدرجات'!$O$6:$O$205,0))&amp;"")</f>
        <v/>
      </c>
      <c r="G34" s="6">
        <f>IF($A34="","",INDEX('الدرجات'!$M$6:$M$205,MATCH($A34,'الدرجات'!$O$6:$O$205,0))&amp;"")</f>
        <v/>
      </c>
    </row>
    <row r="35">
      <c r="A35" s="6">
        <f>IF(29&lt;=$B$4,29,"")</f>
        <v/>
      </c>
      <c r="B35" s="24">
        <f>IF($A35="","",INDEX('الدرجات'!$A$6:$A$205,MATCH($A35,'الدرجات'!$O$6:$O$205,0)))</f>
        <v/>
      </c>
      <c r="C35" s="6">
        <f>IF($A35="","",INDEX('الدرجات'!$B$6:$B$205,MATCH($A35,'الدرجات'!$O$6:$O$205,0))&amp;"")</f>
        <v/>
      </c>
      <c r="D35" s="22">
        <f>IF($A35="","",INDEX('الدرجات'!$J$6:$J$205,MATCH($A35,'الدرجات'!$O$6:$O$205,0)))</f>
        <v/>
      </c>
      <c r="E35" s="6">
        <f>IF($A35="","",INDEX('الدرجات'!$K$6:$K$205,MATCH($A35,'الدرجات'!$O$6:$O$205,0))&amp;"")</f>
        <v/>
      </c>
      <c r="F35" s="6">
        <f>IF($A35="","",INDEX('الدرجات'!$L$6:$L$205,MATCH($A35,'الدرجات'!$O$6:$O$205,0))&amp;"")</f>
        <v/>
      </c>
      <c r="G35" s="6">
        <f>IF($A35="","",INDEX('الدرجات'!$M$6:$M$205,MATCH($A35,'الدرجات'!$O$6:$O$205,0))&amp;"")</f>
        <v/>
      </c>
    </row>
    <row r="36">
      <c r="A36" s="6">
        <f>IF(30&lt;=$B$4,30,"")</f>
        <v/>
      </c>
      <c r="B36" s="24">
        <f>IF($A36="","",INDEX('الدرجات'!$A$6:$A$205,MATCH($A36,'الدرجات'!$O$6:$O$205,0)))</f>
        <v/>
      </c>
      <c r="C36" s="6">
        <f>IF($A36="","",INDEX('الدرجات'!$B$6:$B$205,MATCH($A36,'الدرجات'!$O$6:$O$205,0))&amp;"")</f>
        <v/>
      </c>
      <c r="D36" s="22">
        <f>IF($A36="","",INDEX('الدرجات'!$J$6:$J$205,MATCH($A36,'الدرجات'!$O$6:$O$205,0)))</f>
        <v/>
      </c>
      <c r="E36" s="6">
        <f>IF($A36="","",INDEX('الدرجات'!$K$6:$K$205,MATCH($A36,'الدرجات'!$O$6:$O$205,0))&amp;"")</f>
        <v/>
      </c>
      <c r="F36" s="6">
        <f>IF($A36="","",INDEX('الدرجات'!$L$6:$L$205,MATCH($A36,'الدرجات'!$O$6:$O$205,0))&amp;"")</f>
        <v/>
      </c>
      <c r="G36" s="6">
        <f>IF($A36="","",INDEX('الدرجات'!$M$6:$M$205,MATCH($A36,'الدرجات'!$O$6:$O$205,0))&amp;"")</f>
        <v/>
      </c>
    </row>
    <row r="37">
      <c r="A37" s="6">
        <f>IF(31&lt;=$B$4,31,"")</f>
        <v/>
      </c>
      <c r="B37" s="24">
        <f>IF($A37="","",INDEX('الدرجات'!$A$6:$A$205,MATCH($A37,'الدرجات'!$O$6:$O$205,0)))</f>
        <v/>
      </c>
      <c r="C37" s="6">
        <f>IF($A37="","",INDEX('الدرجات'!$B$6:$B$205,MATCH($A37,'الدرجات'!$O$6:$O$205,0))&amp;"")</f>
        <v/>
      </c>
      <c r="D37" s="22">
        <f>IF($A37="","",INDEX('الدرجات'!$J$6:$J$205,MATCH($A37,'الدرجات'!$O$6:$O$205,0)))</f>
        <v/>
      </c>
      <c r="E37" s="6">
        <f>IF($A37="","",INDEX('الدرجات'!$K$6:$K$205,MATCH($A37,'الدرجات'!$O$6:$O$205,0))&amp;"")</f>
        <v/>
      </c>
      <c r="F37" s="6">
        <f>IF($A37="","",INDEX('الدرجات'!$L$6:$L$205,MATCH($A37,'الدرجات'!$O$6:$O$205,0))&amp;"")</f>
        <v/>
      </c>
      <c r="G37" s="6">
        <f>IF($A37="","",INDEX('الدرجات'!$M$6:$M$205,MATCH($A37,'الدرجات'!$O$6:$O$205,0))&amp;"")</f>
        <v/>
      </c>
    </row>
    <row r="38">
      <c r="A38" s="6">
        <f>IF(32&lt;=$B$4,32,"")</f>
        <v/>
      </c>
      <c r="B38" s="24">
        <f>IF($A38="","",INDEX('الدرجات'!$A$6:$A$205,MATCH($A38,'الدرجات'!$O$6:$O$205,0)))</f>
        <v/>
      </c>
      <c r="C38" s="6">
        <f>IF($A38="","",INDEX('الدرجات'!$B$6:$B$205,MATCH($A38,'الدرجات'!$O$6:$O$205,0))&amp;"")</f>
        <v/>
      </c>
      <c r="D38" s="22">
        <f>IF($A38="","",INDEX('الدرجات'!$J$6:$J$205,MATCH($A38,'الدرجات'!$O$6:$O$205,0)))</f>
        <v/>
      </c>
      <c r="E38" s="6">
        <f>IF($A38="","",INDEX('الدرجات'!$K$6:$K$205,MATCH($A38,'الدرجات'!$O$6:$O$205,0))&amp;"")</f>
        <v/>
      </c>
      <c r="F38" s="6">
        <f>IF($A38="","",INDEX('الدرجات'!$L$6:$L$205,MATCH($A38,'الدرجات'!$O$6:$O$205,0))&amp;"")</f>
        <v/>
      </c>
      <c r="G38" s="6">
        <f>IF($A38="","",INDEX('الدرجات'!$M$6:$M$205,MATCH($A38,'الدرجات'!$O$6:$O$205,0))&amp;"")</f>
        <v/>
      </c>
    </row>
    <row r="39">
      <c r="A39" s="6">
        <f>IF(33&lt;=$B$4,33,"")</f>
        <v/>
      </c>
      <c r="B39" s="24">
        <f>IF($A39="","",INDEX('الدرجات'!$A$6:$A$205,MATCH($A39,'الدرجات'!$O$6:$O$205,0)))</f>
        <v/>
      </c>
      <c r="C39" s="6">
        <f>IF($A39="","",INDEX('الدرجات'!$B$6:$B$205,MATCH($A39,'الدرجات'!$O$6:$O$205,0))&amp;"")</f>
        <v/>
      </c>
      <c r="D39" s="22">
        <f>IF($A39="","",INDEX('الدرجات'!$J$6:$J$205,MATCH($A39,'الدرجات'!$O$6:$O$205,0)))</f>
        <v/>
      </c>
      <c r="E39" s="6">
        <f>IF($A39="","",INDEX('الدرجات'!$K$6:$K$205,MATCH($A39,'الدرجات'!$O$6:$O$205,0))&amp;"")</f>
        <v/>
      </c>
      <c r="F39" s="6">
        <f>IF($A39="","",INDEX('الدرجات'!$L$6:$L$205,MATCH($A39,'الدرجات'!$O$6:$O$205,0))&amp;"")</f>
        <v/>
      </c>
      <c r="G39" s="6">
        <f>IF($A39="","",INDEX('الدرجات'!$M$6:$M$205,MATCH($A39,'الدرجات'!$O$6:$O$205,0))&amp;"")</f>
        <v/>
      </c>
    </row>
    <row r="40">
      <c r="A40" s="6">
        <f>IF(34&lt;=$B$4,34,"")</f>
        <v/>
      </c>
      <c r="B40" s="24">
        <f>IF($A40="","",INDEX('الدرجات'!$A$6:$A$205,MATCH($A40,'الدرجات'!$O$6:$O$205,0)))</f>
        <v/>
      </c>
      <c r="C40" s="6">
        <f>IF($A40="","",INDEX('الدرجات'!$B$6:$B$205,MATCH($A40,'الدرجات'!$O$6:$O$205,0))&amp;"")</f>
        <v/>
      </c>
      <c r="D40" s="22">
        <f>IF($A40="","",INDEX('الدرجات'!$J$6:$J$205,MATCH($A40,'الدرجات'!$O$6:$O$205,0)))</f>
        <v/>
      </c>
      <c r="E40" s="6">
        <f>IF($A40="","",INDEX('الدرجات'!$K$6:$K$205,MATCH($A40,'الدرجات'!$O$6:$O$205,0))&amp;"")</f>
        <v/>
      </c>
      <c r="F40" s="6">
        <f>IF($A40="","",INDEX('الدرجات'!$L$6:$L$205,MATCH($A40,'الدرجات'!$O$6:$O$205,0))&amp;"")</f>
        <v/>
      </c>
      <c r="G40" s="6">
        <f>IF($A40="","",INDEX('الدرجات'!$M$6:$M$205,MATCH($A40,'الدرجات'!$O$6:$O$205,0))&amp;"")</f>
        <v/>
      </c>
    </row>
    <row r="41">
      <c r="A41" s="6">
        <f>IF(35&lt;=$B$4,35,"")</f>
        <v/>
      </c>
      <c r="B41" s="24">
        <f>IF($A41="","",INDEX('الدرجات'!$A$6:$A$205,MATCH($A41,'الدرجات'!$O$6:$O$205,0)))</f>
        <v/>
      </c>
      <c r="C41" s="6">
        <f>IF($A41="","",INDEX('الدرجات'!$B$6:$B$205,MATCH($A41,'الدرجات'!$O$6:$O$205,0))&amp;"")</f>
        <v/>
      </c>
      <c r="D41" s="22">
        <f>IF($A41="","",INDEX('الدرجات'!$J$6:$J$205,MATCH($A41,'الدرجات'!$O$6:$O$205,0)))</f>
        <v/>
      </c>
      <c r="E41" s="6">
        <f>IF($A41="","",INDEX('الدرجات'!$K$6:$K$205,MATCH($A41,'الدرجات'!$O$6:$O$205,0))&amp;"")</f>
        <v/>
      </c>
      <c r="F41" s="6">
        <f>IF($A41="","",INDEX('الدرجات'!$L$6:$L$205,MATCH($A41,'الدرجات'!$O$6:$O$205,0))&amp;"")</f>
        <v/>
      </c>
      <c r="G41" s="6">
        <f>IF($A41="","",INDEX('الدرجات'!$M$6:$M$205,MATCH($A41,'الدرجات'!$O$6:$O$205,0))&amp;"")</f>
        <v/>
      </c>
    </row>
    <row r="42">
      <c r="A42" s="6">
        <f>IF(36&lt;=$B$4,36,"")</f>
        <v/>
      </c>
      <c r="B42" s="24">
        <f>IF($A42="","",INDEX('الدرجات'!$A$6:$A$205,MATCH($A42,'الدرجات'!$O$6:$O$205,0)))</f>
        <v/>
      </c>
      <c r="C42" s="6">
        <f>IF($A42="","",INDEX('الدرجات'!$B$6:$B$205,MATCH($A42,'الدرجات'!$O$6:$O$205,0))&amp;"")</f>
        <v/>
      </c>
      <c r="D42" s="22">
        <f>IF($A42="","",INDEX('الدرجات'!$J$6:$J$205,MATCH($A42,'الدرجات'!$O$6:$O$205,0)))</f>
        <v/>
      </c>
      <c r="E42" s="6">
        <f>IF($A42="","",INDEX('الدرجات'!$K$6:$K$205,MATCH($A42,'الدرجات'!$O$6:$O$205,0))&amp;"")</f>
        <v/>
      </c>
      <c r="F42" s="6">
        <f>IF($A42="","",INDEX('الدرجات'!$L$6:$L$205,MATCH($A42,'الدرجات'!$O$6:$O$205,0))&amp;"")</f>
        <v/>
      </c>
      <c r="G42" s="6">
        <f>IF($A42="","",INDEX('الدرجات'!$M$6:$M$205,MATCH($A42,'الدرجات'!$O$6:$O$205,0))&amp;"")</f>
        <v/>
      </c>
    </row>
    <row r="43">
      <c r="A43" s="6">
        <f>IF(37&lt;=$B$4,37,"")</f>
        <v/>
      </c>
      <c r="B43" s="24">
        <f>IF($A43="","",INDEX('الدرجات'!$A$6:$A$205,MATCH($A43,'الدرجات'!$O$6:$O$205,0)))</f>
        <v/>
      </c>
      <c r="C43" s="6">
        <f>IF($A43="","",INDEX('الدرجات'!$B$6:$B$205,MATCH($A43,'الدرجات'!$O$6:$O$205,0))&amp;"")</f>
        <v/>
      </c>
      <c r="D43" s="22">
        <f>IF($A43="","",INDEX('الدرجات'!$J$6:$J$205,MATCH($A43,'الدرجات'!$O$6:$O$205,0)))</f>
        <v/>
      </c>
      <c r="E43" s="6">
        <f>IF($A43="","",INDEX('الدرجات'!$K$6:$K$205,MATCH($A43,'الدرجات'!$O$6:$O$205,0))&amp;"")</f>
        <v/>
      </c>
      <c r="F43" s="6">
        <f>IF($A43="","",INDEX('الدرجات'!$L$6:$L$205,MATCH($A43,'الدرجات'!$O$6:$O$205,0))&amp;"")</f>
        <v/>
      </c>
      <c r="G43" s="6">
        <f>IF($A43="","",INDEX('الدرجات'!$M$6:$M$205,MATCH($A43,'الدرجات'!$O$6:$O$205,0))&amp;"")</f>
        <v/>
      </c>
    </row>
    <row r="44">
      <c r="A44" s="6">
        <f>IF(38&lt;=$B$4,38,"")</f>
        <v/>
      </c>
      <c r="B44" s="24">
        <f>IF($A44="","",INDEX('الدرجات'!$A$6:$A$205,MATCH($A44,'الدرجات'!$O$6:$O$205,0)))</f>
        <v/>
      </c>
      <c r="C44" s="6">
        <f>IF($A44="","",INDEX('الدرجات'!$B$6:$B$205,MATCH($A44,'الدرجات'!$O$6:$O$205,0))&amp;"")</f>
        <v/>
      </c>
      <c r="D44" s="22">
        <f>IF($A44="","",INDEX('الدرجات'!$J$6:$J$205,MATCH($A44,'الدرجات'!$O$6:$O$205,0)))</f>
        <v/>
      </c>
      <c r="E44" s="6">
        <f>IF($A44="","",INDEX('الدرجات'!$K$6:$K$205,MATCH($A44,'الدرجات'!$O$6:$O$205,0))&amp;"")</f>
        <v/>
      </c>
      <c r="F44" s="6">
        <f>IF($A44="","",INDEX('الدرجات'!$L$6:$L$205,MATCH($A44,'الدرجات'!$O$6:$O$205,0))&amp;"")</f>
        <v/>
      </c>
      <c r="G44" s="6">
        <f>IF($A44="","",INDEX('الدرجات'!$M$6:$M$205,MATCH($A44,'الدرجات'!$O$6:$O$205,0))&amp;"")</f>
        <v/>
      </c>
    </row>
    <row r="45">
      <c r="A45" s="6">
        <f>IF(39&lt;=$B$4,39,"")</f>
        <v/>
      </c>
      <c r="B45" s="24">
        <f>IF($A45="","",INDEX('الدرجات'!$A$6:$A$205,MATCH($A45,'الدرجات'!$O$6:$O$205,0)))</f>
        <v/>
      </c>
      <c r="C45" s="6">
        <f>IF($A45="","",INDEX('الدرجات'!$B$6:$B$205,MATCH($A45,'الدرجات'!$O$6:$O$205,0))&amp;"")</f>
        <v/>
      </c>
      <c r="D45" s="22">
        <f>IF($A45="","",INDEX('الدرجات'!$J$6:$J$205,MATCH($A45,'الدرجات'!$O$6:$O$205,0)))</f>
        <v/>
      </c>
      <c r="E45" s="6">
        <f>IF($A45="","",INDEX('الدرجات'!$K$6:$K$205,MATCH($A45,'الدرجات'!$O$6:$O$205,0))&amp;"")</f>
        <v/>
      </c>
      <c r="F45" s="6">
        <f>IF($A45="","",INDEX('الدرجات'!$L$6:$L$205,MATCH($A45,'الدرجات'!$O$6:$O$205,0))&amp;"")</f>
        <v/>
      </c>
      <c r="G45" s="6">
        <f>IF($A45="","",INDEX('الدرجات'!$M$6:$M$205,MATCH($A45,'الدرجات'!$O$6:$O$205,0))&amp;"")</f>
        <v/>
      </c>
    </row>
    <row r="46">
      <c r="A46" s="6">
        <f>IF(40&lt;=$B$4,40,"")</f>
        <v/>
      </c>
      <c r="B46" s="24">
        <f>IF($A46="","",INDEX('الدرجات'!$A$6:$A$205,MATCH($A46,'الدرجات'!$O$6:$O$205,0)))</f>
        <v/>
      </c>
      <c r="C46" s="6">
        <f>IF($A46="","",INDEX('الدرجات'!$B$6:$B$205,MATCH($A46,'الدرجات'!$O$6:$O$205,0))&amp;"")</f>
        <v/>
      </c>
      <c r="D46" s="22">
        <f>IF($A46="","",INDEX('الدرجات'!$J$6:$J$205,MATCH($A46,'الدرجات'!$O$6:$O$205,0)))</f>
        <v/>
      </c>
      <c r="E46" s="6">
        <f>IF($A46="","",INDEX('الدرجات'!$K$6:$K$205,MATCH($A46,'الدرجات'!$O$6:$O$205,0))&amp;"")</f>
        <v/>
      </c>
      <c r="F46" s="6">
        <f>IF($A46="","",INDEX('الدرجات'!$L$6:$L$205,MATCH($A46,'الدرجات'!$O$6:$O$205,0))&amp;"")</f>
        <v/>
      </c>
      <c r="G46" s="6">
        <f>IF($A46="","",INDEX('الدرجات'!$M$6:$M$205,MATCH($A46,'الدرجات'!$O$6:$O$205,0))&amp;"")</f>
        <v/>
      </c>
    </row>
  </sheetData>
  <mergeCells count="2">
    <mergeCell ref="A2:G2"/>
    <mergeCell ref="A1:G1"/>
  </mergeCells>
  <conditionalFormatting sqref="A7:G46">
    <cfRule type="expression" priority="1" dxfId="0">
      <formula>$F7="معرّض للرسوب"</formula>
    </cfRule>
    <cfRule type="expression" priority="2" dxfId="1">
      <formula>$F7="على الحافة"</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D32"/>
  <sheetViews>
    <sheetView showGridLines="1" rightToLeft="1" workbookViewId="0">
      <pane ySplit="3" topLeftCell="A4" activePane="bottomLeft" state="frozen"/>
      <selection pane="bottomLeft" activeCell="A1" sqref="A1"/>
    </sheetView>
  </sheetViews>
  <sheetFormatPr baseColWidth="8" defaultRowHeight="15"/>
  <cols>
    <col width="38" customWidth="1" min="1" max="1"/>
    <col width="16" customWidth="1" min="2" max="2"/>
    <col width="16" customWidth="1" min="3" max="3"/>
    <col width="18" customWidth="1" min="4" max="4"/>
  </cols>
  <sheetData>
    <row r="1" ht="26" customHeight="1">
      <c r="A1" s="10" t="inlineStr">
        <is>
          <t>دفتر درجات المدرس بالأوزان · قالب مجاني من Softwiro</t>
        </is>
      </c>
    </row>
    <row r="2">
      <c r="A2" s="11" t="inlineStr">
        <is>
          <t>هل تعبت من نقل الأرقام بين الشيتات؟ هذا العمل يتم تلقائيًا في برنامج مخصص من Softwiro ← اضغط هنا</t>
        </is>
      </c>
    </row>
    <row r="4">
      <c r="A4" s="25" t="inlineStr">
        <is>
          <t>الفصل</t>
        </is>
      </c>
    </row>
    <row r="5">
      <c r="A5" s="12" t="inlineStr">
        <is>
          <t>عدد الطلاب</t>
        </is>
      </c>
      <c r="B5" s="20">
        <f>COUNTIF('الدرجات'!$B$6:$B$205,"?*")</f>
        <v/>
      </c>
    </row>
    <row r="6">
      <c r="A6" s="12" t="inlineStr">
        <is>
          <t>طلاب لهم نسبة</t>
        </is>
      </c>
      <c r="B6" s="20">
        <f>COUNT('الدرجات'!$J$6:$J$205)</f>
        <v/>
      </c>
    </row>
    <row r="7">
      <c r="A7" s="12" t="inlineStr">
        <is>
          <t>طلاب بلا أي درجة</t>
        </is>
      </c>
      <c r="B7" s="20">
        <f>B5-B6</f>
        <v/>
      </c>
    </row>
    <row r="8">
      <c r="A8" s="12" t="inlineStr">
        <is>
          <t>متوسط النسبة</t>
        </is>
      </c>
      <c r="B8" s="26">
        <f>IF(B6=0,"",SUM('الدرجات'!$J$6:$J$205)/B6)</f>
        <v/>
      </c>
    </row>
    <row r="9">
      <c r="A9" s="12" t="inlineStr">
        <is>
          <t>أعلى نسبة</t>
        </is>
      </c>
      <c r="B9" s="22">
        <f>IF(B6=0,"",MAX('الدرجات'!$J$6:$J$205))</f>
        <v/>
      </c>
    </row>
    <row r="10">
      <c r="A10" s="12" t="inlineStr">
        <is>
          <t>أدنى نسبة</t>
        </is>
      </c>
      <c r="B10" s="22">
        <f>IF(B6=0,"",MIN('الدرجات'!$J$6:$J$205))</f>
        <v/>
      </c>
    </row>
    <row r="12">
      <c r="A12" s="25" t="inlineStr">
        <is>
          <t>حالة الطلاب</t>
        </is>
      </c>
    </row>
    <row r="13">
      <c r="A13" s="12" t="inlineStr">
        <is>
          <t>معرّض للرسوب</t>
        </is>
      </c>
      <c r="B13" s="23">
        <f>COUNTIF('الدرجات'!$L$6:$L$205,"معرّض للرسوب")</f>
        <v/>
      </c>
    </row>
    <row r="14">
      <c r="A14" s="12" t="inlineStr">
        <is>
          <t>على الحافة</t>
        </is>
      </c>
      <c r="B14" s="20">
        <f>COUNTIF('الدرجات'!$L$6:$L$205,"على الحافة")</f>
        <v/>
      </c>
    </row>
    <row r="15">
      <c r="A15" s="12" t="inlineStr">
        <is>
          <t>آمن</t>
        </is>
      </c>
      <c r="B15" s="20">
        <f>COUNTIF('الدرجات'!$L$6:$L$205,"آمن")</f>
        <v/>
      </c>
    </row>
    <row r="16">
      <c r="A16" s="12" t="inlineStr">
        <is>
          <t>نسبة المعرّضين للرسوب من أصحاب النسب</t>
        </is>
      </c>
      <c r="B16" s="22">
        <f>IF(B6=0,"",B13/B6)</f>
        <v/>
      </c>
    </row>
    <row r="18">
      <c r="A18" s="25" t="inlineStr">
        <is>
          <t>متوسط كل فئة</t>
        </is>
      </c>
    </row>
    <row r="19" ht="32" customHeight="1">
      <c r="A19" s="13" t="inlineStr">
        <is>
          <t>الفئة</t>
        </is>
      </c>
      <c r="B19" s="13" t="inlineStr">
        <is>
          <t>الوزن</t>
        </is>
      </c>
      <c r="C19" s="13" t="inlineStr">
        <is>
          <t>متوسط الدرجة</t>
        </is>
      </c>
      <c r="D19" s="13" t="inlineStr">
        <is>
          <t>متوسط النسبة من العظمى</t>
        </is>
      </c>
    </row>
    <row r="20">
      <c r="A20" s="12">
        <f>'الإعدادات'!A8</f>
        <v/>
      </c>
      <c r="B20" s="15">
        <f>'الإعدادات'!B8</f>
        <v/>
      </c>
      <c r="C20" s="21">
        <f>IF(COUNT('الدرجات'!$C$6:$C$205)=0,"",SUM('الدرجات'!$C$6:$C$205)/COUNT('الدرجات'!$C$6:$C$205))</f>
        <v/>
      </c>
      <c r="D20" s="22">
        <f>IF(OR(C20="",N('الإعدادات'!$C$8)=0),"",C20/'الإعدادات'!$C$8)</f>
        <v/>
      </c>
    </row>
    <row r="21">
      <c r="A21" s="12">
        <f>'الإعدادات'!A9</f>
        <v/>
      </c>
      <c r="B21" s="15">
        <f>'الإعدادات'!B9</f>
        <v/>
      </c>
      <c r="C21" s="21">
        <f>IF(COUNT('الدرجات'!$D$6:$D$205)=0,"",SUM('الدرجات'!$D$6:$D$205)/COUNT('الدرجات'!$D$6:$D$205))</f>
        <v/>
      </c>
      <c r="D21" s="22">
        <f>IF(OR(C21="",N('الإعدادات'!$C$9)=0),"",C21/'الإعدادات'!$C$9)</f>
        <v/>
      </c>
    </row>
    <row r="22">
      <c r="A22" s="12">
        <f>'الإعدادات'!A10</f>
        <v/>
      </c>
      <c r="B22" s="15">
        <f>'الإعدادات'!B10</f>
        <v/>
      </c>
      <c r="C22" s="21">
        <f>IF(COUNT('الدرجات'!$E$6:$E$205)=0,"",SUM('الدرجات'!$E$6:$E$205)/COUNT('الدرجات'!$E$6:$E$205))</f>
        <v/>
      </c>
      <c r="D22" s="22">
        <f>IF(OR(C22="",N('الإعدادات'!$C$10)=0),"",C22/'الإعدادات'!$C$10)</f>
        <v/>
      </c>
    </row>
    <row r="23">
      <c r="A23" s="12">
        <f>'الإعدادات'!A11</f>
        <v/>
      </c>
      <c r="B23" s="15">
        <f>'الإعدادات'!B11</f>
        <v/>
      </c>
      <c r="C23" s="21">
        <f>IF(COUNT('الدرجات'!$F$6:$F$205)=0,"",SUM('الدرجات'!$F$6:$F$205)/COUNT('الدرجات'!$F$6:$F$205))</f>
        <v/>
      </c>
      <c r="D23" s="22">
        <f>IF(OR(C23="",N('الإعدادات'!$C$11)=0),"",C23/'الإعدادات'!$C$11)</f>
        <v/>
      </c>
    </row>
    <row r="24">
      <c r="A24" s="12" t="inlineStr">
        <is>
          <t>أضعف فئة (أقل متوسط نسبة)</t>
        </is>
      </c>
      <c r="B24" s="6">
        <f>IF(COUNT(D20:D23)=0,"",INDEX(A20:A23,MATCH(MIN(D20:D23),D20:D23,0)))</f>
        <v/>
      </c>
    </row>
    <row r="26">
      <c r="A26" s="25" t="inlineStr">
        <is>
          <t>توزيع التقديرات</t>
        </is>
      </c>
    </row>
    <row r="27" ht="32" customHeight="1">
      <c r="A27" s="13" t="inlineStr">
        <is>
          <t>التقدير</t>
        </is>
      </c>
      <c r="B27" s="13" t="inlineStr">
        <is>
          <t>عدد الطلاب</t>
        </is>
      </c>
    </row>
    <row r="28">
      <c r="A28" s="12">
        <f>'الإعدادات'!B19</f>
        <v/>
      </c>
      <c r="B28" s="20">
        <f>COUNTIF('الدرجات'!$K$6:$K$205,A28)</f>
        <v/>
      </c>
    </row>
    <row r="29">
      <c r="A29" s="12">
        <f>'الإعدادات'!B20</f>
        <v/>
      </c>
      <c r="B29" s="20">
        <f>COUNTIF('الدرجات'!$K$6:$K$205,A29)</f>
        <v/>
      </c>
    </row>
    <row r="30">
      <c r="A30" s="12">
        <f>'الإعدادات'!B21</f>
        <v/>
      </c>
      <c r="B30" s="20">
        <f>COUNTIF('الدرجات'!$K$6:$K$205,A30)</f>
        <v/>
      </c>
    </row>
    <row r="31">
      <c r="A31" s="12">
        <f>'الإعدادات'!B22</f>
        <v/>
      </c>
      <c r="B31" s="20">
        <f>COUNTIF('الدرجات'!$K$6:$K$205,A31)</f>
        <v/>
      </c>
    </row>
    <row r="32">
      <c r="A32" s="12">
        <f>'الإعدادات'!B23</f>
        <v/>
      </c>
      <c r="B32" s="20">
        <f>COUNTIF('الدرجات'!$K$6:$K$205,A32)</f>
        <v/>
      </c>
    </row>
  </sheetData>
  <mergeCells count="2">
    <mergeCell ref="A1:D1"/>
    <mergeCell ref="A2:D2"/>
  </mergeCells>
  <conditionalFormatting sqref="B13">
    <cfRule type="expression" priority="1" dxfId="0">
      <formula>B13&gt;0</formula>
    </cfRule>
  </conditionalFormatting>
  <conditionalFormatting sqref="B14">
    <cfRule type="expression" priority="2" dxfId="1">
      <formula>B14&gt;0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3" t="inlineStr">
        <is>
          <t>في هذا الشيت</t>
        </is>
      </c>
      <c r="C5" s="13" t="inlineStr">
        <is>
          <t>في برنامج مخصص من Softwiro</t>
        </is>
      </c>
    </row>
    <row r="6" ht="48" customHeight="1">
      <c r="B6" s="5" t="inlineStr">
        <is>
          <t>ملف واحد يعدّل فيه شخص واحد في كل مرة، وتصلك النسخ بالواتساب.</t>
        </is>
      </c>
      <c r="C6" s="27"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7" t="inlineStr">
        <is>
          <t>نصمم الشاشات على خطوات عملك، فيسجّل كل شخص ما يخصه فقط.</t>
        </is>
      </c>
    </row>
    <row r="8" ht="48" customHeight="1">
      <c r="B8" s="5" t="inlineStr">
        <is>
          <t>الأعمدة والصيغ ثابتة كما صُمّم الشيت.</t>
        </is>
      </c>
      <c r="C8" s="27" t="inlineStr">
        <is>
          <t>نبني ما تحتاجه أنت: تقارير وتنبيهات وشاشات على طريقتك.</t>
        </is>
      </c>
    </row>
    <row r="9" ht="48" customHeight="1">
      <c r="B9" s="5" t="inlineStr">
        <is>
          <t>النسخ الاحتياطية والأمان على مسؤوليتك.</t>
        </is>
      </c>
      <c r="C9" s="27" t="inlineStr">
        <is>
          <t>البرنامج على خادم مؤمّن مع نسخ احتياطية دورية.</t>
        </is>
      </c>
    </row>
    <row r="11" ht="30" customHeight="1">
      <c r="B11" s="28" t="inlineStr">
        <is>
          <t>تعرّف على برنامج مخصص من Softwiro واطلب عرضًا تجريبيًا ←</t>
        </is>
      </c>
    </row>
    <row r="13">
      <c r="B13" s="29"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دفتر درجات المدرس بالأوزان</dc:title>
  <dc:description>دفتر درجات لفصل واحد تحدد فيه أنت فئات التقييم (واجبات واختبارات قصيرة ومشاريع ونهائي) ووزن كل فئة، فيحسب المجموع المرجّح والنسبة والتقدير والترتيب، ويعرض إحصائيات الفصل وقائمة الطلاب المعرّضين للرسوب.</dc:description>
  <dcterms:created xsi:type="dcterms:W3CDTF">2026-11-05T01:40:20Z</dcterms:created>
  <dcterms:modified xsi:type="dcterms:W3CDTF">2026-11-05T01:40:20Z</dcterms:modified>
  <cp:keywords>Softwiro, Excel, دفتر درجات المدرس بالأوزان</cp:keywords>
</cp:coreProperties>
</file>