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درجات" sheetId="3" state="visible" r:id="rId3"/>
    <sheet name="إحصائيات الفصل" sheetId="4" state="visible" r:id="rId4"/>
    <sheet name="شهادة الطالب" sheetId="5" state="visible" r:id="rId5"/>
    <sheet name="لماذا ما زلت على إكسل؟" sheetId="6" state="visible" r:id="rId6"/>
  </sheets>
  <definedNames>
    <definedName name="_xlnm._FilterDatabase" localSheetId="2" hidden="1">'الدرجات'!$A$5:$P$105</definedName>
    <definedName name="_xlnm.Print_Area" localSheetId="4">'شهادة الطالب'!$A$3:$C$27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6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0" fontId="9" fillId="2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164" fontId="4" fillId="2" borderId="1" applyAlignment="1" pivotButton="0" quotePrefix="0" xfId="0">
      <alignment horizontal="center" vertical="center" wrapText="1" readingOrder="2"/>
    </xf>
    <xf numFmtId="165" fontId="4" fillId="2" borderId="1" applyAlignment="1" pivotButton="0" quotePrefix="0" xfId="0">
      <alignment horizontal="center" vertical="center" wrapText="1" readingOrder="2"/>
    </xf>
    <xf numFmtId="1" fontId="4" fillId="2" borderId="1" applyAlignment="1" pivotButton="0" quotePrefix="0" xfId="0">
      <alignment horizontal="center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center" vertical="center" wrapText="1" readingOrder="2"/>
    </xf>
    <xf numFmtId="165" fontId="9" fillId="2" borderId="1" applyAlignment="1" pivotButton="0" quotePrefix="0" xfId="0">
      <alignment horizontal="center" vertical="center" wrapText="1" readingOrder="2"/>
    </xf>
    <xf numFmtId="2" fontId="4" fillId="2" borderId="1" applyAlignment="1" pivotButton="0" quotePrefix="0" xfId="0">
      <alignment horizontal="center" vertical="center" wrapText="1" readingOrder="2"/>
    </xf>
    <xf numFmtId="0" fontId="11" fillId="0" borderId="0" applyAlignment="1" pivotButton="0" quotePrefix="0" xfId="0">
      <alignment horizontal="center" vertical="center" wrapText="1" readingOrder="2"/>
    </xf>
    <xf numFmtId="164" fontId="9" fillId="2" borderId="1" applyAlignment="1" pivotButton="0" quotePrefix="0" xfId="0">
      <alignment horizontal="center" vertical="center" wrapText="1" readingOrder="2"/>
    </xf>
    <xf numFmtId="0" fontId="9" fillId="2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6">
    <dxf>
      <font>
        <color rgb="007F1D1D"/>
      </font>
      <fill>
        <patternFill patternType="solid">
          <fgColor rgb="00FCA5A5"/>
        </patternFill>
      </fill>
    </dxf>
    <dxf>
      <fill>
        <patternFill patternType="solid">
          <fgColor rgb="00FDE047"/>
        </patternFill>
      </fill>
    </dxf>
    <dxf>
      <fill>
        <patternFill patternType="solid">
          <fgColor rgb="00E2E8F0"/>
        </patternFill>
      </fill>
    </dxf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student-grades?utm_source=excel&amp;utm_medium=template&amp;utm_campaign=student-grade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grade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grade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grad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grade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grades" TargetMode="External" Id="rId1" /><Relationship Type="http://schemas.openxmlformats.org/officeDocument/2006/relationships/hyperlink" Target="https://softwiro.com/ar/contact?utm_source=excel&amp;utm_medium=template&amp;utm_campaign=student-grades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6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رصد درجات الطلاب</t>
        </is>
      </c>
    </row>
    <row r="3" ht="36" customHeight="1">
      <c r="B3" s="2" t="inlineStr">
        <is>
          <t>يرصد درجات فصل واحد في مادة واحدة، ويحسب المجموع والنسبة والتقدير والترتيب والنتيجة، ويعرض إحصائيات الفصل ويطبع شهادة لكل طالب.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اسم المدرسة والمعلم والفصل والمادة، ثم مكونات التقييم ودرجة كل مكون العظمى، ونسبة النجاح.</t>
        </is>
      </c>
    </row>
    <row r="7" ht="30" customHeight="1">
      <c r="B7" s="4" t="inlineStr">
        <is>
          <t>2. عدّل جدول التقديرات إن اختلف عن مدرستك: اكتب الحد الأدنى للنسبة واسم التقدير.</t>
        </is>
      </c>
    </row>
    <row r="8" ht="30" customHeight="1">
      <c r="B8" s="4" t="inlineStr">
        <is>
          <t>3. في شيت «الدرجات» اكتب رقم كل طالب واسمه ودرجته في كل مكون.</t>
        </is>
      </c>
    </row>
    <row r="9" ht="30" customHeight="1">
      <c r="B9" s="4" t="inlineStr">
        <is>
          <t>4. راجع عمود «ملاحظة»: الخانة الصفراء درجة ناقصة، والحمراء درجة أكبر من العظمى أو سالبة.</t>
        </is>
      </c>
    </row>
    <row r="10" ht="30" customHeight="1">
      <c r="B10" s="4" t="inlineStr">
        <is>
          <t>5. في شيت «إحصائيات الفصل» اعرف متوسط الفصل ونسبة النجاح وأضعف مكوّن.</t>
        </is>
      </c>
    </row>
    <row r="11" ht="30" customHeight="1">
      <c r="B11" s="4" t="inlineStr">
        <is>
          <t>6. في شيت «شهادة الطالب» اختر رقم الطالب من القائمة ثم اطبع الشهادة لولي الأمر.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يتسع الشيت لـ 100 طالب وثمانية مكونات للتقييم. المكون الذي تترك درجته العظمى فارغة يُتجاهل في كل الشيتات.</t>
        </is>
      </c>
    </row>
    <row r="20" ht="30" customHeight="1">
      <c r="B20" s="4" t="inlineStr">
        <is>
          <t>• الطالب الذي لديه درجات ناقصة يُحسب مجموعه من الدرجات المكتوبة فقط، وتظهر ملاحظة «درجات ناقصة» أمام اسمه.</t>
        </is>
      </c>
    </row>
    <row r="21" ht="30" customHeight="1">
      <c r="B21" s="4" t="inlineStr">
        <is>
          <t>• الطلاب ذوو المجموع المتساوي يأخذون الترتيب نفسه، ثم يتخطى الترتيب التالي بعددهم.</t>
        </is>
      </c>
    </row>
    <row r="22" ht="30" customHeight="1">
      <c r="B22" s="4" t="inlineStr">
        <is>
          <t>• اكتب رقمًا مختلفًا لكل طالب، فالشهادة تبحث به. للفصل الآخر احفظ نسخة جديدة من الملف.</t>
        </is>
      </c>
    </row>
    <row r="24">
      <c r="B24" s="8" t="inlineStr">
        <is>
          <t>الأرقام الموجودة في الشيت أمثلة توضيحية. امسحها واكتب أرقامك.</t>
        </is>
      </c>
    </row>
    <row r="25">
      <c r="B25" s="9" t="inlineStr">
        <is>
          <t>شرح الشيت وقوالب أخرى مجانية ← softwiro.com/ar/templates</t>
        </is>
      </c>
    </row>
    <row r="26">
      <c r="B26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E22"/>
  <sheetViews>
    <sheetView showGridLines="1" rightToLeft="1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4" customWidth="1" min="3" max="3"/>
    <col width="26" customWidth="1" min="4" max="4"/>
    <col width="22" customWidth="1" min="5" max="5"/>
  </cols>
  <sheetData>
    <row r="1" ht="26" customHeight="1">
      <c r="A1" s="10" t="inlineStr">
        <is>
          <t>شيت رصد درجات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4">
      <c r="A4" s="12" t="inlineStr">
        <is>
          <t>المدرسة</t>
        </is>
      </c>
      <c r="B4" s="5" t="inlineStr">
        <is>
          <t>مدرسة الأمل الابتدائية</t>
        </is>
      </c>
    </row>
    <row r="5">
      <c r="A5" s="12" t="inlineStr">
        <is>
          <t>المعلم</t>
        </is>
      </c>
      <c r="B5" s="5" t="inlineStr">
        <is>
          <t>أ. إبراهيم</t>
        </is>
      </c>
    </row>
    <row r="6">
      <c r="A6" s="12" t="inlineStr">
        <is>
          <t>الفصل</t>
        </is>
      </c>
      <c r="B6" s="5" t="inlineStr">
        <is>
          <t>الصف الخامس - فصل 2</t>
        </is>
      </c>
    </row>
    <row r="7">
      <c r="A7" s="12" t="inlineStr">
        <is>
          <t>المادة</t>
        </is>
      </c>
      <c r="B7" s="5" t="inlineStr">
        <is>
          <t>العلوم</t>
        </is>
      </c>
    </row>
    <row r="8">
      <c r="A8" s="12" t="inlineStr">
        <is>
          <t>الفصل الدراسي</t>
        </is>
      </c>
      <c r="B8" s="5" t="inlineStr">
        <is>
          <t>الفصل الدراسي الأول</t>
        </is>
      </c>
    </row>
    <row r="9">
      <c r="A9" s="12" t="inlineStr">
        <is>
          <t>نسبة النجاح (%)</t>
        </is>
      </c>
      <c r="B9" s="5" t="n">
        <v>50</v>
      </c>
    </row>
    <row r="11" ht="32" customHeight="1">
      <c r="A11" s="13" t="inlineStr">
        <is>
          <t>مكونات التقييم</t>
        </is>
      </c>
      <c r="B11" s="13" t="inlineStr">
        <is>
          <t>الدرجة العظمى</t>
        </is>
      </c>
      <c r="D11" s="13" t="inlineStr">
        <is>
          <t>الحد الأدنى للنسبة (%)</t>
        </is>
      </c>
      <c r="E11" s="13" t="inlineStr">
        <is>
          <t>التقدير</t>
        </is>
      </c>
    </row>
    <row r="12">
      <c r="A12" s="5" t="inlineStr">
        <is>
          <t>أعمال السنة</t>
        </is>
      </c>
      <c r="B12" s="5" t="n">
        <v>10</v>
      </c>
      <c r="D12" s="5" t="n">
        <v>90</v>
      </c>
      <c r="E12" s="5" t="inlineStr">
        <is>
          <t>ممتاز</t>
        </is>
      </c>
    </row>
    <row r="13">
      <c r="A13" s="5" t="inlineStr">
        <is>
          <t>الواجبات</t>
        </is>
      </c>
      <c r="B13" s="5" t="n">
        <v>10</v>
      </c>
      <c r="D13" s="5" t="n">
        <v>80</v>
      </c>
      <c r="E13" s="5" t="inlineStr">
        <is>
          <t>جيد جدًا</t>
        </is>
      </c>
    </row>
    <row r="14">
      <c r="A14" s="5" t="inlineStr">
        <is>
          <t>المشاركة</t>
        </is>
      </c>
      <c r="B14" s="5" t="n">
        <v>5</v>
      </c>
      <c r="D14" s="5" t="n">
        <v>65</v>
      </c>
      <c r="E14" s="5" t="inlineStr">
        <is>
          <t>جيد</t>
        </is>
      </c>
    </row>
    <row r="15">
      <c r="A15" s="5" t="inlineStr">
        <is>
          <t>اختبار شهري</t>
        </is>
      </c>
      <c r="B15" s="5" t="n">
        <v>15</v>
      </c>
      <c r="D15" s="5" t="n">
        <v>50</v>
      </c>
      <c r="E15" s="5" t="inlineStr">
        <is>
          <t>مقبول</t>
        </is>
      </c>
    </row>
    <row r="16">
      <c r="A16" s="5" t="inlineStr">
        <is>
          <t>الامتحان النهائي</t>
        </is>
      </c>
      <c r="B16" s="5" t="n">
        <v>60</v>
      </c>
      <c r="D16" s="5" t="n">
        <v>0</v>
      </c>
      <c r="E16" s="5" t="inlineStr">
        <is>
          <t>ضعيف</t>
        </is>
      </c>
    </row>
    <row r="17">
      <c r="A17" s="5" t="n"/>
      <c r="B17" s="5" t="n"/>
      <c r="D17" s="5" t="n"/>
      <c r="E17" s="5" t="n"/>
    </row>
    <row r="18">
      <c r="A18" s="5" t="n"/>
      <c r="B18" s="5" t="n"/>
      <c r="D18" s="5" t="n"/>
      <c r="E18" s="5" t="n"/>
    </row>
    <row r="19">
      <c r="A19" s="5" t="n"/>
      <c r="B19" s="5" t="n"/>
      <c r="D19" s="5" t="n"/>
      <c r="E19" s="5" t="n"/>
    </row>
    <row r="20">
      <c r="A20" s="12" t="inlineStr">
        <is>
          <t>مجموع الدرجات العظمى</t>
        </is>
      </c>
      <c r="B20" s="14">
        <f>SUM(B12:B19)</f>
        <v/>
      </c>
    </row>
    <row r="22" ht="34" customHeight="1">
      <c r="A22" s="8" t="inlineStr">
        <is>
          <t>اترك الصف فارغًا إذا لم تحتج إلى المكوّن، فيُتجاهل في كل الشيتات. يُعطى الطالب أعلى تقدير يصل حده الأدنى إلى نسبته، ولا يلزم ترتيب الجدول.</t>
        </is>
      </c>
    </row>
  </sheetData>
  <mergeCells count="3">
    <mergeCell ref="A2:E2"/>
    <mergeCell ref="A22:E22"/>
    <mergeCell ref="A1:E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R1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1" customWidth="1" min="11" max="11"/>
    <col width="11" customWidth="1" min="12" max="12"/>
    <col width="12" customWidth="1" min="13" max="13"/>
    <col width="9" customWidth="1" min="14" max="14"/>
    <col width="10" customWidth="1" min="15" max="15"/>
    <col width="26" customWidth="1" min="16" max="16"/>
    <col hidden="1" width="5" customWidth="1" min="17" max="17"/>
    <col hidden="1" width="5" customWidth="1" min="18" max="18"/>
  </cols>
  <sheetData>
    <row r="1" ht="26" customHeight="1">
      <c r="A1" s="10" t="inlineStr">
        <is>
          <t>شيت رصد درجات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3">
      <c r="B3" s="12" t="inlineStr">
        <is>
          <t>الدرجة العظمى</t>
        </is>
      </c>
      <c r="C3" s="15">
        <f>IF('الإعدادات'!$B$12="","",'الإعدادات'!$B$12)</f>
        <v/>
      </c>
      <c r="D3" s="15">
        <f>IF('الإعدادات'!$B$13="","",'الإعدادات'!$B$13)</f>
        <v/>
      </c>
      <c r="E3" s="15">
        <f>IF('الإعدادات'!$B$14="","",'الإعدادات'!$B$14)</f>
        <v/>
      </c>
      <c r="F3" s="15">
        <f>IF('الإعدادات'!$B$15="","",'الإعدادات'!$B$15)</f>
        <v/>
      </c>
      <c r="G3" s="15">
        <f>IF('الإعدادات'!$B$16="","",'الإعدادات'!$B$16)</f>
        <v/>
      </c>
      <c r="H3" s="15">
        <f>IF('الإعدادات'!$B$17="","",'الإعدادات'!$B$17)</f>
        <v/>
      </c>
      <c r="I3" s="15">
        <f>IF('الإعدادات'!$B$18="","",'الإعدادات'!$B$18)</f>
        <v/>
      </c>
      <c r="J3" s="15">
        <f>IF('الإعدادات'!$B$19="","",'الإعدادات'!$B$19)</f>
        <v/>
      </c>
      <c r="K3" s="15">
        <f>'الإعدادات'!$B$20</f>
        <v/>
      </c>
    </row>
    <row r="5" ht="32" customHeight="1">
      <c r="A5" s="13" t="inlineStr">
        <is>
          <t>رقم الطالب</t>
        </is>
      </c>
      <c r="B5" s="13" t="inlineStr">
        <is>
          <t>اسم الطالب</t>
        </is>
      </c>
      <c r="C5" s="13">
        <f>IF('الإعدادات'!$B$12="","",IF('الإعدادات'!$A$12="","مكوّن 1",'الإعدادات'!$A$12)&amp;" ("&amp;'الإعدادات'!$B$12&amp;")")</f>
        <v/>
      </c>
      <c r="D5" s="13">
        <f>IF('الإعدادات'!$B$13="","",IF('الإعدادات'!$A$13="","مكوّن 2",'الإعدادات'!$A$13)&amp;" ("&amp;'الإعدادات'!$B$13&amp;")")</f>
        <v/>
      </c>
      <c r="E5" s="13">
        <f>IF('الإعدادات'!$B$14="","",IF('الإعدادات'!$A$14="","مكوّن 3",'الإعدادات'!$A$14)&amp;" ("&amp;'الإعدادات'!$B$14&amp;")")</f>
        <v/>
      </c>
      <c r="F5" s="13">
        <f>IF('الإعدادات'!$B$15="","",IF('الإعدادات'!$A$15="","مكوّن 4",'الإعدادات'!$A$15)&amp;" ("&amp;'الإعدادات'!$B$15&amp;")")</f>
        <v/>
      </c>
      <c r="G5" s="13">
        <f>IF('الإعدادات'!$B$16="","",IF('الإعدادات'!$A$16="","مكوّن 5",'الإعدادات'!$A$16)&amp;" ("&amp;'الإعدادات'!$B$16&amp;")")</f>
        <v/>
      </c>
      <c r="H5" s="13">
        <f>IF('الإعدادات'!$B$17="","",IF('الإعدادات'!$A$17="","مكوّن 6",'الإعدادات'!$A$17)&amp;" ("&amp;'الإعدادات'!$B$17&amp;")")</f>
        <v/>
      </c>
      <c r="I5" s="13">
        <f>IF('الإعدادات'!$B$18="","",IF('الإعدادات'!$A$18="","مكوّن 7",'الإعدادات'!$A$18)&amp;" ("&amp;'الإعدادات'!$B$18&amp;")")</f>
        <v/>
      </c>
      <c r="J5" s="13">
        <f>IF('الإعدادات'!$B$19="","",IF('الإعدادات'!$A$19="","مكوّن 8",'الإعدادات'!$A$19)&amp;" ("&amp;'الإعدادات'!$B$19&amp;")")</f>
        <v/>
      </c>
      <c r="K5" s="13" t="inlineStr">
        <is>
          <t>المجموع</t>
        </is>
      </c>
      <c r="L5" s="13" t="inlineStr">
        <is>
          <t>النسبة</t>
        </is>
      </c>
      <c r="M5" s="13" t="inlineStr">
        <is>
          <t>التقدير</t>
        </is>
      </c>
      <c r="N5" s="13" t="inlineStr">
        <is>
          <t>الترتيب</t>
        </is>
      </c>
      <c r="O5" s="13" t="inlineStr">
        <is>
          <t>النتيجة</t>
        </is>
      </c>
      <c r="P5" s="13" t="inlineStr">
        <is>
          <t>ملاحظة</t>
        </is>
      </c>
      <c r="Q5" s="13" t="inlineStr">
        <is>
          <t>خطأ</t>
        </is>
      </c>
      <c r="R5" s="13" t="inlineStr">
        <is>
          <t>نقص</t>
        </is>
      </c>
    </row>
    <row r="6">
      <c r="A6" s="5" t="n">
        <v>101</v>
      </c>
      <c r="B6" s="5" t="inlineStr">
        <is>
          <t>أحمد سمير</t>
        </is>
      </c>
      <c r="C6" s="16" t="n">
        <v>9</v>
      </c>
      <c r="D6" s="16" t="n">
        <v>10</v>
      </c>
      <c r="E6" s="16" t="n">
        <v>5</v>
      </c>
      <c r="F6" s="16" t="n">
        <v>14</v>
      </c>
      <c r="G6" s="16" t="n">
        <v>55</v>
      </c>
      <c r="H6" s="16" t="n"/>
      <c r="I6" s="16" t="n"/>
      <c r="J6" s="16" t="n"/>
      <c r="K6" s="17">
        <f>IF(COUNT(C6:J6)=0,"",SUMIF($C$3:$J$3,"&gt;0",C6:J6))</f>
        <v/>
      </c>
      <c r="L6" s="18">
        <f>IF(K6="","",IF($K$3&gt;0,K6/$K$3,""))</f>
        <v/>
      </c>
      <c r="M6" s="15">
        <f>IF(L6="","",IFERROR(INDEX('الإعدادات'!$E$12:$E$19,MATCH(SMALL('الإعدادات'!$D$12:$D$19,COUNTIF('الإعدادات'!$D$12:$D$19,"&lt;="&amp;ROUND(L6*100,2))),'الإعدادات'!$D$12:$D$19,0)),""))</f>
        <v/>
      </c>
      <c r="N6" s="19">
        <f>IF(K6="","",COUNTIF($K$6:$K$105,"&gt;"&amp;K6)+1)</f>
        <v/>
      </c>
      <c r="O6" s="15">
        <f>IF(L6="","",IF(ROUND(L6*100,2)&lt;'الإعدادات'!$B$9,"راسب","ناجح"))</f>
        <v/>
      </c>
      <c r="P6" s="6">
        <f>IF(Q6="","",TRIM(IF(Q6=1,"درجة غير صحيحة","")&amp;IF(AND(Q6=1,R6=1)," · ","")&amp;IF(R6=1,"درجات ناقصة","")))</f>
        <v/>
      </c>
      <c r="Q6" s="20">
        <f>IF(OR($A6&amp;""&lt;&gt;"",$B6&amp;""&lt;&gt;""),IF(OR(IF(AND(ISNUMBER(C6),ISNUMBER(C$3)),OR(C6&lt;0,C6&gt;C$3),FALSE),IF(AND(ISNUMBER(D6),ISNUMBER(D$3)),OR(D6&lt;0,D6&gt;D$3),FALSE),IF(AND(ISNUMBER(E6),ISNUMBER(E$3)),OR(E6&lt;0,E6&gt;E$3),FALSE),IF(AND(ISNUMBER(F6),ISNUMBER(F$3)),OR(F6&lt;0,F6&gt;F$3),FALSE),IF(AND(ISNUMBER(G6),ISNUMBER(G$3)),OR(G6&lt;0,G6&gt;G$3),FALSE),IF(AND(ISNUMBER(H6),ISNUMBER(H$3)),OR(H6&lt;0,H6&gt;H$3),FALSE),IF(AND(ISNUMBER(I6),ISNUMBER(I$3)),OR(I6&lt;0,I6&gt;I$3),FALSE),IF(AND(ISNUMBER(J6),ISNUMBER(J$3)),OR(J6&lt;0,J6&gt;J$3),FALSE)),1,0),"")</f>
        <v/>
      </c>
      <c r="R6" s="20">
        <f>IF(OR($A6&amp;""&lt;&gt;"",$B6&amp;""&lt;&gt;""),IF(OR(AND(ISNUMBER(C$3),NOT(ISNUMBER(C6))),AND(ISNUMBER(D$3),NOT(ISNUMBER(D6))),AND(ISNUMBER(E$3),NOT(ISNUMBER(E6))),AND(ISNUMBER(F$3),NOT(ISNUMBER(F6))),AND(ISNUMBER(G$3),NOT(ISNUMBER(G6))),AND(ISNUMBER(H$3),NOT(ISNUMBER(H6))),AND(ISNUMBER(I$3),NOT(ISNUMBER(I6))),AND(ISNUMBER(J$3),NOT(ISNUMBER(J6)))),1,0),"")</f>
        <v/>
      </c>
    </row>
    <row r="7">
      <c r="A7" s="5" t="n">
        <v>102</v>
      </c>
      <c r="B7" s="5" t="inlineStr">
        <is>
          <t>سارة عادل</t>
        </is>
      </c>
      <c r="C7" s="16" t="n">
        <v>8</v>
      </c>
      <c r="D7" s="16" t="n">
        <v>9</v>
      </c>
      <c r="E7" s="16" t="n">
        <v>4</v>
      </c>
      <c r="F7" s="16" t="n">
        <v>13</v>
      </c>
      <c r="G7" s="16" t="n">
        <v>50</v>
      </c>
      <c r="H7" s="16" t="n"/>
      <c r="I7" s="16" t="n"/>
      <c r="J7" s="16" t="n"/>
      <c r="K7" s="17">
        <f>IF(COUNT(C7:J7)=0,"",SUMIF($C$3:$J$3,"&gt;0",C7:J7))</f>
        <v/>
      </c>
      <c r="L7" s="18">
        <f>IF(K7="","",IF($K$3&gt;0,K7/$K$3,""))</f>
        <v/>
      </c>
      <c r="M7" s="15">
        <f>IF(L7="","",IFERROR(INDEX('الإعدادات'!$E$12:$E$19,MATCH(SMALL('الإعدادات'!$D$12:$D$19,COUNTIF('الإعدادات'!$D$12:$D$19,"&lt;="&amp;ROUND(L7*100,2))),'الإعدادات'!$D$12:$D$19,0)),""))</f>
        <v/>
      </c>
      <c r="N7" s="19">
        <f>IF(K7="","",COUNTIF($K$6:$K$105,"&gt;"&amp;K7)+1)</f>
        <v/>
      </c>
      <c r="O7" s="15">
        <f>IF(L7="","",IF(ROUND(L7*100,2)&lt;'الإعدادات'!$B$9,"راسب","ناجح"))</f>
        <v/>
      </c>
      <c r="P7" s="6">
        <f>IF(Q7="","",TRIM(IF(Q7=1,"درجة غير صحيحة","")&amp;IF(AND(Q7=1,R7=1)," · ","")&amp;IF(R7=1,"درجات ناقصة","")))</f>
        <v/>
      </c>
      <c r="Q7" s="20">
        <f>IF(OR($A7&amp;""&lt;&gt;"",$B7&amp;""&lt;&gt;""),IF(OR(IF(AND(ISNUMBER(C7),ISNUMBER(C$3)),OR(C7&lt;0,C7&gt;C$3),FALSE),IF(AND(ISNUMBER(D7),ISNUMBER(D$3)),OR(D7&lt;0,D7&gt;D$3),FALSE),IF(AND(ISNUMBER(E7),ISNUMBER(E$3)),OR(E7&lt;0,E7&gt;E$3),FALSE),IF(AND(ISNUMBER(F7),ISNUMBER(F$3)),OR(F7&lt;0,F7&gt;F$3),FALSE),IF(AND(ISNUMBER(G7),ISNUMBER(G$3)),OR(G7&lt;0,G7&gt;G$3),FALSE),IF(AND(ISNUMBER(H7),ISNUMBER(H$3)),OR(H7&lt;0,H7&gt;H$3),FALSE),IF(AND(ISNUMBER(I7),ISNUMBER(I$3)),OR(I7&lt;0,I7&gt;I$3),FALSE),IF(AND(ISNUMBER(J7),ISNUMBER(J$3)),OR(J7&lt;0,J7&gt;J$3),FALSE)),1,0),"")</f>
        <v/>
      </c>
      <c r="R7" s="20">
        <f>IF(OR($A7&amp;""&lt;&gt;"",$B7&amp;""&lt;&gt;""),IF(OR(AND(ISNUMBER(C$3),NOT(ISNUMBER(C7))),AND(ISNUMBER(D$3),NOT(ISNUMBER(D7))),AND(ISNUMBER(E$3),NOT(ISNUMBER(E7))),AND(ISNUMBER(F$3),NOT(ISNUMBER(F7))),AND(ISNUMBER(G$3),NOT(ISNUMBER(G7))),AND(ISNUMBER(H$3),NOT(ISNUMBER(H7))),AND(ISNUMBER(I$3),NOT(ISNUMBER(I7))),AND(ISNUMBER(J$3),NOT(ISNUMBER(J7)))),1,0),"")</f>
        <v/>
      </c>
    </row>
    <row r="8">
      <c r="A8" s="5" t="n">
        <v>103</v>
      </c>
      <c r="B8" s="5" t="inlineStr">
        <is>
          <t>محمد حسن</t>
        </is>
      </c>
      <c r="C8" s="16" t="n">
        <v>7</v>
      </c>
      <c r="D8" s="16" t="n">
        <v>8</v>
      </c>
      <c r="E8" s="16" t="n">
        <v>5</v>
      </c>
      <c r="F8" s="16" t="n">
        <v>11</v>
      </c>
      <c r="G8" s="16" t="n">
        <v>42</v>
      </c>
      <c r="H8" s="16" t="n"/>
      <c r="I8" s="16" t="n"/>
      <c r="J8" s="16" t="n"/>
      <c r="K8" s="17">
        <f>IF(COUNT(C8:J8)=0,"",SUMIF($C$3:$J$3,"&gt;0",C8:J8))</f>
        <v/>
      </c>
      <c r="L8" s="18">
        <f>IF(K8="","",IF($K$3&gt;0,K8/$K$3,""))</f>
        <v/>
      </c>
      <c r="M8" s="15">
        <f>IF(L8="","",IFERROR(INDEX('الإعدادات'!$E$12:$E$19,MATCH(SMALL('الإعدادات'!$D$12:$D$19,COUNTIF('الإعدادات'!$D$12:$D$19,"&lt;="&amp;ROUND(L8*100,2))),'الإعدادات'!$D$12:$D$19,0)),""))</f>
        <v/>
      </c>
      <c r="N8" s="19">
        <f>IF(K8="","",COUNTIF($K$6:$K$105,"&gt;"&amp;K8)+1)</f>
        <v/>
      </c>
      <c r="O8" s="15">
        <f>IF(L8="","",IF(ROUND(L8*100,2)&lt;'الإعدادات'!$B$9,"راسب","ناجح"))</f>
        <v/>
      </c>
      <c r="P8" s="6">
        <f>IF(Q8="","",TRIM(IF(Q8=1,"درجة غير صحيحة","")&amp;IF(AND(Q8=1,R8=1)," · ","")&amp;IF(R8=1,"درجات ناقصة","")))</f>
        <v/>
      </c>
      <c r="Q8" s="20">
        <f>IF(OR($A8&amp;""&lt;&gt;"",$B8&amp;""&lt;&gt;""),IF(OR(IF(AND(ISNUMBER(C8),ISNUMBER(C$3)),OR(C8&lt;0,C8&gt;C$3),FALSE),IF(AND(ISNUMBER(D8),ISNUMBER(D$3)),OR(D8&lt;0,D8&gt;D$3),FALSE),IF(AND(ISNUMBER(E8),ISNUMBER(E$3)),OR(E8&lt;0,E8&gt;E$3),FALSE),IF(AND(ISNUMBER(F8),ISNUMBER(F$3)),OR(F8&lt;0,F8&gt;F$3),FALSE),IF(AND(ISNUMBER(G8),ISNUMBER(G$3)),OR(G8&lt;0,G8&gt;G$3),FALSE),IF(AND(ISNUMBER(H8),ISNUMBER(H$3)),OR(H8&lt;0,H8&gt;H$3),FALSE),IF(AND(ISNUMBER(I8),ISNUMBER(I$3)),OR(I8&lt;0,I8&gt;I$3),FALSE),IF(AND(ISNUMBER(J8),ISNUMBER(J$3)),OR(J8&lt;0,J8&gt;J$3),FALSE)),1,0),"")</f>
        <v/>
      </c>
      <c r="R8" s="20">
        <f>IF(OR($A8&amp;""&lt;&gt;"",$B8&amp;""&lt;&gt;""),IF(OR(AND(ISNUMBER(C$3),NOT(ISNUMBER(C8))),AND(ISNUMBER(D$3),NOT(ISNUMBER(D8))),AND(ISNUMBER(E$3),NOT(ISNUMBER(E8))),AND(ISNUMBER(F$3),NOT(ISNUMBER(F8))),AND(ISNUMBER(G$3),NOT(ISNUMBER(G8))),AND(ISNUMBER(H$3),NOT(ISNUMBER(H8))),AND(ISNUMBER(I$3),NOT(ISNUMBER(I8))),AND(ISNUMBER(J$3),NOT(ISNUMBER(J8)))),1,0),"")</f>
        <v/>
      </c>
    </row>
    <row r="9">
      <c r="A9" s="5" t="n">
        <v>104</v>
      </c>
      <c r="B9" s="5" t="inlineStr">
        <is>
          <t>مريم خالد</t>
        </is>
      </c>
      <c r="C9" s="16" t="n">
        <v>10</v>
      </c>
      <c r="D9" s="16" t="n">
        <v>10</v>
      </c>
      <c r="E9" s="16" t="n">
        <v>5</v>
      </c>
      <c r="F9" s="16" t="n">
        <v>15</v>
      </c>
      <c r="G9" s="16" t="n">
        <v>58</v>
      </c>
      <c r="H9" s="16" t="n"/>
      <c r="I9" s="16" t="n"/>
      <c r="J9" s="16" t="n"/>
      <c r="K9" s="17">
        <f>IF(COUNT(C9:J9)=0,"",SUMIF($C$3:$J$3,"&gt;0",C9:J9))</f>
        <v/>
      </c>
      <c r="L9" s="18">
        <f>IF(K9="","",IF($K$3&gt;0,K9/$K$3,""))</f>
        <v/>
      </c>
      <c r="M9" s="15">
        <f>IF(L9="","",IFERROR(INDEX('الإعدادات'!$E$12:$E$19,MATCH(SMALL('الإعدادات'!$D$12:$D$19,COUNTIF('الإعدادات'!$D$12:$D$19,"&lt;="&amp;ROUND(L9*100,2))),'الإعدادات'!$D$12:$D$19,0)),""))</f>
        <v/>
      </c>
      <c r="N9" s="19">
        <f>IF(K9="","",COUNTIF($K$6:$K$105,"&gt;"&amp;K9)+1)</f>
        <v/>
      </c>
      <c r="O9" s="15">
        <f>IF(L9="","",IF(ROUND(L9*100,2)&lt;'الإعدادات'!$B$9,"راسب","ناجح"))</f>
        <v/>
      </c>
      <c r="P9" s="6">
        <f>IF(Q9="","",TRIM(IF(Q9=1,"درجة غير صحيحة","")&amp;IF(AND(Q9=1,R9=1)," · ","")&amp;IF(R9=1,"درجات ناقصة","")))</f>
        <v/>
      </c>
      <c r="Q9" s="20">
        <f>IF(OR($A9&amp;""&lt;&gt;"",$B9&amp;""&lt;&gt;""),IF(OR(IF(AND(ISNUMBER(C9),ISNUMBER(C$3)),OR(C9&lt;0,C9&gt;C$3),FALSE),IF(AND(ISNUMBER(D9),ISNUMBER(D$3)),OR(D9&lt;0,D9&gt;D$3),FALSE),IF(AND(ISNUMBER(E9),ISNUMBER(E$3)),OR(E9&lt;0,E9&gt;E$3),FALSE),IF(AND(ISNUMBER(F9),ISNUMBER(F$3)),OR(F9&lt;0,F9&gt;F$3),FALSE),IF(AND(ISNUMBER(G9),ISNUMBER(G$3)),OR(G9&lt;0,G9&gt;G$3),FALSE),IF(AND(ISNUMBER(H9),ISNUMBER(H$3)),OR(H9&lt;0,H9&gt;H$3),FALSE),IF(AND(ISNUMBER(I9),ISNUMBER(I$3)),OR(I9&lt;0,I9&gt;I$3),FALSE),IF(AND(ISNUMBER(J9),ISNUMBER(J$3)),OR(J9&lt;0,J9&gt;J$3),FALSE)),1,0),"")</f>
        <v/>
      </c>
      <c r="R9" s="20">
        <f>IF(OR($A9&amp;""&lt;&gt;"",$B9&amp;""&lt;&gt;""),IF(OR(AND(ISNUMBER(C$3),NOT(ISNUMBER(C9))),AND(ISNUMBER(D$3),NOT(ISNUMBER(D9))),AND(ISNUMBER(E$3),NOT(ISNUMBER(E9))),AND(ISNUMBER(F$3),NOT(ISNUMBER(F9))),AND(ISNUMBER(G$3),NOT(ISNUMBER(G9))),AND(ISNUMBER(H$3),NOT(ISNUMBER(H9))),AND(ISNUMBER(I$3),NOT(ISNUMBER(I9))),AND(ISNUMBER(J$3),NOT(ISNUMBER(J9)))),1,0),"")</f>
        <v/>
      </c>
    </row>
    <row r="10">
      <c r="A10" s="5" t="n">
        <v>105</v>
      </c>
      <c r="B10" s="5" t="inlineStr">
        <is>
          <t>خالد محمود</t>
        </is>
      </c>
      <c r="C10" s="16" t="n">
        <v>4</v>
      </c>
      <c r="D10" s="16" t="n">
        <v>5</v>
      </c>
      <c r="E10" s="16" t="n">
        <v>2</v>
      </c>
      <c r="F10" s="16" t="n">
        <v>6</v>
      </c>
      <c r="G10" s="16" t="n">
        <v>20</v>
      </c>
      <c r="H10" s="16" t="n"/>
      <c r="I10" s="16" t="n"/>
      <c r="J10" s="16" t="n"/>
      <c r="K10" s="17">
        <f>IF(COUNT(C10:J10)=0,"",SUMIF($C$3:$J$3,"&gt;0",C10:J10))</f>
        <v/>
      </c>
      <c r="L10" s="18">
        <f>IF(K10="","",IF($K$3&gt;0,K10/$K$3,""))</f>
        <v/>
      </c>
      <c r="M10" s="15">
        <f>IF(L10="","",IFERROR(INDEX('الإعدادات'!$E$12:$E$19,MATCH(SMALL('الإعدادات'!$D$12:$D$19,COUNTIF('الإعدادات'!$D$12:$D$19,"&lt;="&amp;ROUND(L10*100,2))),'الإعدادات'!$D$12:$D$19,0)),""))</f>
        <v/>
      </c>
      <c r="N10" s="19">
        <f>IF(K10="","",COUNTIF($K$6:$K$105,"&gt;"&amp;K10)+1)</f>
        <v/>
      </c>
      <c r="O10" s="15">
        <f>IF(L10="","",IF(ROUND(L10*100,2)&lt;'الإعدادات'!$B$9,"راسب","ناجح"))</f>
        <v/>
      </c>
      <c r="P10" s="6">
        <f>IF(Q10="","",TRIM(IF(Q10=1,"درجة غير صحيحة","")&amp;IF(AND(Q10=1,R10=1)," · ","")&amp;IF(R10=1,"درجات ناقصة","")))</f>
        <v/>
      </c>
      <c r="Q10" s="20">
        <f>IF(OR($A10&amp;""&lt;&gt;"",$B10&amp;""&lt;&gt;""),IF(OR(IF(AND(ISNUMBER(C10),ISNUMBER(C$3)),OR(C10&lt;0,C10&gt;C$3),FALSE),IF(AND(ISNUMBER(D10),ISNUMBER(D$3)),OR(D10&lt;0,D10&gt;D$3),FALSE),IF(AND(ISNUMBER(E10),ISNUMBER(E$3)),OR(E10&lt;0,E10&gt;E$3),FALSE),IF(AND(ISNUMBER(F10),ISNUMBER(F$3)),OR(F10&lt;0,F10&gt;F$3),FALSE),IF(AND(ISNUMBER(G10),ISNUMBER(G$3)),OR(G10&lt;0,G10&gt;G$3),FALSE),IF(AND(ISNUMBER(H10),ISNUMBER(H$3)),OR(H10&lt;0,H10&gt;H$3),FALSE),IF(AND(ISNUMBER(I10),ISNUMBER(I$3)),OR(I10&lt;0,I10&gt;I$3),FALSE),IF(AND(ISNUMBER(J10),ISNUMBER(J$3)),OR(J10&lt;0,J10&gt;J$3),FALSE)),1,0),"")</f>
        <v/>
      </c>
      <c r="R10" s="20">
        <f>IF(OR($A10&amp;""&lt;&gt;"",$B10&amp;""&lt;&gt;""),IF(OR(AND(ISNUMBER(C$3),NOT(ISNUMBER(C10))),AND(ISNUMBER(D$3),NOT(ISNUMBER(D10))),AND(ISNUMBER(E$3),NOT(ISNUMBER(E10))),AND(ISNUMBER(F$3),NOT(ISNUMBER(F10))),AND(ISNUMBER(G$3),NOT(ISNUMBER(G10))),AND(ISNUMBER(H$3),NOT(ISNUMBER(H10))),AND(ISNUMBER(I$3),NOT(ISNUMBER(I10))),AND(ISNUMBER(J$3),NOT(ISNUMBER(J10)))),1,0),"")</f>
        <v/>
      </c>
    </row>
    <row r="11">
      <c r="A11" s="5" t="n">
        <v>106</v>
      </c>
      <c r="B11" s="5" t="inlineStr">
        <is>
          <t>هدى علي</t>
        </is>
      </c>
      <c r="C11" s="16" t="n">
        <v>8</v>
      </c>
      <c r="D11" s="16" t="n">
        <v>9</v>
      </c>
      <c r="E11" s="16" t="n">
        <v>4</v>
      </c>
      <c r="F11" s="16" t="n">
        <v>13</v>
      </c>
      <c r="G11" s="16" t="n">
        <v>50</v>
      </c>
      <c r="H11" s="16" t="n"/>
      <c r="I11" s="16" t="n"/>
      <c r="J11" s="16" t="n"/>
      <c r="K11" s="17">
        <f>IF(COUNT(C11:J11)=0,"",SUMIF($C$3:$J$3,"&gt;0",C11:J11))</f>
        <v/>
      </c>
      <c r="L11" s="18">
        <f>IF(K11="","",IF($K$3&gt;0,K11/$K$3,""))</f>
        <v/>
      </c>
      <c r="M11" s="15">
        <f>IF(L11="","",IFERROR(INDEX('الإعدادات'!$E$12:$E$19,MATCH(SMALL('الإعدادات'!$D$12:$D$19,COUNTIF('الإعدادات'!$D$12:$D$19,"&lt;="&amp;ROUND(L11*100,2))),'الإعدادات'!$D$12:$D$19,0)),""))</f>
        <v/>
      </c>
      <c r="N11" s="19">
        <f>IF(K11="","",COUNTIF($K$6:$K$105,"&gt;"&amp;K11)+1)</f>
        <v/>
      </c>
      <c r="O11" s="15">
        <f>IF(L11="","",IF(ROUND(L11*100,2)&lt;'الإعدادات'!$B$9,"راسب","ناجح"))</f>
        <v/>
      </c>
      <c r="P11" s="6">
        <f>IF(Q11="","",TRIM(IF(Q11=1,"درجة غير صحيحة","")&amp;IF(AND(Q11=1,R11=1)," · ","")&amp;IF(R11=1,"درجات ناقصة","")))</f>
        <v/>
      </c>
      <c r="Q11" s="20">
        <f>IF(OR($A11&amp;""&lt;&gt;"",$B11&amp;""&lt;&gt;""),IF(OR(IF(AND(ISNUMBER(C11),ISNUMBER(C$3)),OR(C11&lt;0,C11&gt;C$3),FALSE),IF(AND(ISNUMBER(D11),ISNUMBER(D$3)),OR(D11&lt;0,D11&gt;D$3),FALSE),IF(AND(ISNUMBER(E11),ISNUMBER(E$3)),OR(E11&lt;0,E11&gt;E$3),FALSE),IF(AND(ISNUMBER(F11),ISNUMBER(F$3)),OR(F11&lt;0,F11&gt;F$3),FALSE),IF(AND(ISNUMBER(G11),ISNUMBER(G$3)),OR(G11&lt;0,G11&gt;G$3),FALSE),IF(AND(ISNUMBER(H11),ISNUMBER(H$3)),OR(H11&lt;0,H11&gt;H$3),FALSE),IF(AND(ISNUMBER(I11),ISNUMBER(I$3)),OR(I11&lt;0,I11&gt;I$3),FALSE),IF(AND(ISNUMBER(J11),ISNUMBER(J$3)),OR(J11&lt;0,J11&gt;J$3),FALSE)),1,0),"")</f>
        <v/>
      </c>
      <c r="R11" s="20">
        <f>IF(OR($A11&amp;""&lt;&gt;"",$B11&amp;""&lt;&gt;""),IF(OR(AND(ISNUMBER(C$3),NOT(ISNUMBER(C11))),AND(ISNUMBER(D$3),NOT(ISNUMBER(D11))),AND(ISNUMBER(E$3),NOT(ISNUMBER(E11))),AND(ISNUMBER(F$3),NOT(ISNUMBER(F11))),AND(ISNUMBER(G$3),NOT(ISNUMBER(G11))),AND(ISNUMBER(H$3),NOT(ISNUMBER(H11))),AND(ISNUMBER(I$3),NOT(ISNUMBER(I11))),AND(ISNUMBER(J$3),NOT(ISNUMBER(J11)))),1,0),"")</f>
        <v/>
      </c>
    </row>
    <row r="12">
      <c r="A12" s="5" t="n">
        <v>107</v>
      </c>
      <c r="B12" s="5" t="inlineStr">
        <is>
          <t>يوسف نبيل</t>
        </is>
      </c>
      <c r="C12" s="16" t="n">
        <v>6</v>
      </c>
      <c r="D12" s="16" t="n">
        <v>7</v>
      </c>
      <c r="E12" s="16" t="n">
        <v>3</v>
      </c>
      <c r="F12" s="16" t="n">
        <v>9</v>
      </c>
      <c r="G12" s="16" t="n">
        <v>35</v>
      </c>
      <c r="H12" s="16" t="n"/>
      <c r="I12" s="16" t="n"/>
      <c r="J12" s="16" t="n"/>
      <c r="K12" s="17">
        <f>IF(COUNT(C12:J12)=0,"",SUMIF($C$3:$J$3,"&gt;0",C12:J12))</f>
        <v/>
      </c>
      <c r="L12" s="18">
        <f>IF(K12="","",IF($K$3&gt;0,K12/$K$3,""))</f>
        <v/>
      </c>
      <c r="M12" s="15">
        <f>IF(L12="","",IFERROR(INDEX('الإعدادات'!$E$12:$E$19,MATCH(SMALL('الإعدادات'!$D$12:$D$19,COUNTIF('الإعدادات'!$D$12:$D$19,"&lt;="&amp;ROUND(L12*100,2))),'الإعدادات'!$D$12:$D$19,0)),""))</f>
        <v/>
      </c>
      <c r="N12" s="19">
        <f>IF(K12="","",COUNTIF($K$6:$K$105,"&gt;"&amp;K12)+1)</f>
        <v/>
      </c>
      <c r="O12" s="15">
        <f>IF(L12="","",IF(ROUND(L12*100,2)&lt;'الإعدادات'!$B$9,"راسب","ناجح"))</f>
        <v/>
      </c>
      <c r="P12" s="6">
        <f>IF(Q12="","",TRIM(IF(Q12=1,"درجة غير صحيحة","")&amp;IF(AND(Q12=1,R12=1)," · ","")&amp;IF(R12=1,"درجات ناقصة","")))</f>
        <v/>
      </c>
      <c r="Q12" s="20">
        <f>IF(OR($A12&amp;""&lt;&gt;"",$B12&amp;""&lt;&gt;""),IF(OR(IF(AND(ISNUMBER(C12),ISNUMBER(C$3)),OR(C12&lt;0,C12&gt;C$3),FALSE),IF(AND(ISNUMBER(D12),ISNUMBER(D$3)),OR(D12&lt;0,D12&gt;D$3),FALSE),IF(AND(ISNUMBER(E12),ISNUMBER(E$3)),OR(E12&lt;0,E12&gt;E$3),FALSE),IF(AND(ISNUMBER(F12),ISNUMBER(F$3)),OR(F12&lt;0,F12&gt;F$3),FALSE),IF(AND(ISNUMBER(G12),ISNUMBER(G$3)),OR(G12&lt;0,G12&gt;G$3),FALSE),IF(AND(ISNUMBER(H12),ISNUMBER(H$3)),OR(H12&lt;0,H12&gt;H$3),FALSE),IF(AND(ISNUMBER(I12),ISNUMBER(I$3)),OR(I12&lt;0,I12&gt;I$3),FALSE),IF(AND(ISNUMBER(J12),ISNUMBER(J$3)),OR(J12&lt;0,J12&gt;J$3),FALSE)),1,0),"")</f>
        <v/>
      </c>
      <c r="R12" s="20">
        <f>IF(OR($A12&amp;""&lt;&gt;"",$B12&amp;""&lt;&gt;""),IF(OR(AND(ISNUMBER(C$3),NOT(ISNUMBER(C12))),AND(ISNUMBER(D$3),NOT(ISNUMBER(D12))),AND(ISNUMBER(E$3),NOT(ISNUMBER(E12))),AND(ISNUMBER(F$3),NOT(ISNUMBER(F12))),AND(ISNUMBER(G$3),NOT(ISNUMBER(G12))),AND(ISNUMBER(H$3),NOT(ISNUMBER(H12))),AND(ISNUMBER(I$3),NOT(ISNUMBER(I12))),AND(ISNUMBER(J$3),NOT(ISNUMBER(J12)))),1,0),"")</f>
        <v/>
      </c>
    </row>
    <row r="13">
      <c r="A13" s="5" t="n">
        <v>108</v>
      </c>
      <c r="B13" s="5" t="inlineStr">
        <is>
          <t>نور الدين</t>
        </is>
      </c>
      <c r="C13" s="16" t="n">
        <v>7</v>
      </c>
      <c r="D13" s="16" t="n">
        <v>6</v>
      </c>
      <c r="E13" s="16" t="n">
        <v>4</v>
      </c>
      <c r="F13" s="16" t="n">
        <v>10</v>
      </c>
      <c r="G13" s="16" t="n"/>
      <c r="H13" s="16" t="n"/>
      <c r="I13" s="16" t="n"/>
      <c r="J13" s="16" t="n"/>
      <c r="K13" s="17">
        <f>IF(COUNT(C13:J13)=0,"",SUMIF($C$3:$J$3,"&gt;0",C13:J13))</f>
        <v/>
      </c>
      <c r="L13" s="18">
        <f>IF(K13="","",IF($K$3&gt;0,K13/$K$3,""))</f>
        <v/>
      </c>
      <c r="M13" s="15">
        <f>IF(L13="","",IFERROR(INDEX('الإعدادات'!$E$12:$E$19,MATCH(SMALL('الإعدادات'!$D$12:$D$19,COUNTIF('الإعدادات'!$D$12:$D$19,"&lt;="&amp;ROUND(L13*100,2))),'الإعدادات'!$D$12:$D$19,0)),""))</f>
        <v/>
      </c>
      <c r="N13" s="19">
        <f>IF(K13="","",COUNTIF($K$6:$K$105,"&gt;"&amp;K13)+1)</f>
        <v/>
      </c>
      <c r="O13" s="15">
        <f>IF(L13="","",IF(ROUND(L13*100,2)&lt;'الإعدادات'!$B$9,"راسب","ناجح"))</f>
        <v/>
      </c>
      <c r="P13" s="6">
        <f>IF(Q13="","",TRIM(IF(Q13=1,"درجة غير صحيحة","")&amp;IF(AND(Q13=1,R13=1)," · ","")&amp;IF(R13=1,"درجات ناقصة","")))</f>
        <v/>
      </c>
      <c r="Q13" s="20">
        <f>IF(OR($A13&amp;""&lt;&gt;"",$B13&amp;""&lt;&gt;""),IF(OR(IF(AND(ISNUMBER(C13),ISNUMBER(C$3)),OR(C13&lt;0,C13&gt;C$3),FALSE),IF(AND(ISNUMBER(D13),ISNUMBER(D$3)),OR(D13&lt;0,D13&gt;D$3),FALSE),IF(AND(ISNUMBER(E13),ISNUMBER(E$3)),OR(E13&lt;0,E13&gt;E$3),FALSE),IF(AND(ISNUMBER(F13),ISNUMBER(F$3)),OR(F13&lt;0,F13&gt;F$3),FALSE),IF(AND(ISNUMBER(G13),ISNUMBER(G$3)),OR(G13&lt;0,G13&gt;G$3),FALSE),IF(AND(ISNUMBER(H13),ISNUMBER(H$3)),OR(H13&lt;0,H13&gt;H$3),FALSE),IF(AND(ISNUMBER(I13),ISNUMBER(I$3)),OR(I13&lt;0,I13&gt;I$3),FALSE),IF(AND(ISNUMBER(J13),ISNUMBER(J$3)),OR(J13&lt;0,J13&gt;J$3),FALSE)),1,0),"")</f>
        <v/>
      </c>
      <c r="R13" s="20">
        <f>IF(OR($A13&amp;""&lt;&gt;"",$B13&amp;""&lt;&gt;""),IF(OR(AND(ISNUMBER(C$3),NOT(ISNUMBER(C13))),AND(ISNUMBER(D$3),NOT(ISNUMBER(D13))),AND(ISNUMBER(E$3),NOT(ISNUMBER(E13))),AND(ISNUMBER(F$3),NOT(ISNUMBER(F13))),AND(ISNUMBER(G$3),NOT(ISNUMBER(G13))),AND(ISNUMBER(H$3),NOT(ISNUMBER(H13))),AND(ISNUMBER(I$3),NOT(ISNUMBER(I13))),AND(ISNUMBER(J$3),NOT(ISNUMBER(J13)))),1,0),"")</f>
        <v/>
      </c>
    </row>
    <row r="14">
      <c r="A14" s="5" t="n">
        <v>109</v>
      </c>
      <c r="B14" s="5" t="inlineStr">
        <is>
          <t>عمر فاروق</t>
        </is>
      </c>
      <c r="C14" s="16" t="n">
        <v>9</v>
      </c>
      <c r="D14" s="16" t="n">
        <v>8</v>
      </c>
      <c r="E14" s="16" t="n">
        <v>5</v>
      </c>
      <c r="F14" s="16" t="n">
        <v>12</v>
      </c>
      <c r="G14" s="16" t="n">
        <v>48</v>
      </c>
      <c r="H14" s="16" t="n"/>
      <c r="I14" s="16" t="n"/>
      <c r="J14" s="16" t="n"/>
      <c r="K14" s="17">
        <f>IF(COUNT(C14:J14)=0,"",SUMIF($C$3:$J$3,"&gt;0",C14:J14))</f>
        <v/>
      </c>
      <c r="L14" s="18">
        <f>IF(K14="","",IF($K$3&gt;0,K14/$K$3,""))</f>
        <v/>
      </c>
      <c r="M14" s="15">
        <f>IF(L14="","",IFERROR(INDEX('الإعدادات'!$E$12:$E$19,MATCH(SMALL('الإعدادات'!$D$12:$D$19,COUNTIF('الإعدادات'!$D$12:$D$19,"&lt;="&amp;ROUND(L14*100,2))),'الإعدادات'!$D$12:$D$19,0)),""))</f>
        <v/>
      </c>
      <c r="N14" s="19">
        <f>IF(K14="","",COUNTIF($K$6:$K$105,"&gt;"&amp;K14)+1)</f>
        <v/>
      </c>
      <c r="O14" s="15">
        <f>IF(L14="","",IF(ROUND(L14*100,2)&lt;'الإعدادات'!$B$9,"راسب","ناجح"))</f>
        <v/>
      </c>
      <c r="P14" s="6">
        <f>IF(Q14="","",TRIM(IF(Q14=1,"درجة غير صحيحة","")&amp;IF(AND(Q14=1,R14=1)," · ","")&amp;IF(R14=1,"درجات ناقصة","")))</f>
        <v/>
      </c>
      <c r="Q14" s="20">
        <f>IF(OR($A14&amp;""&lt;&gt;"",$B14&amp;""&lt;&gt;""),IF(OR(IF(AND(ISNUMBER(C14),ISNUMBER(C$3)),OR(C14&lt;0,C14&gt;C$3),FALSE),IF(AND(ISNUMBER(D14),ISNUMBER(D$3)),OR(D14&lt;0,D14&gt;D$3),FALSE),IF(AND(ISNUMBER(E14),ISNUMBER(E$3)),OR(E14&lt;0,E14&gt;E$3),FALSE),IF(AND(ISNUMBER(F14),ISNUMBER(F$3)),OR(F14&lt;0,F14&gt;F$3),FALSE),IF(AND(ISNUMBER(G14),ISNUMBER(G$3)),OR(G14&lt;0,G14&gt;G$3),FALSE),IF(AND(ISNUMBER(H14),ISNUMBER(H$3)),OR(H14&lt;0,H14&gt;H$3),FALSE),IF(AND(ISNUMBER(I14),ISNUMBER(I$3)),OR(I14&lt;0,I14&gt;I$3),FALSE),IF(AND(ISNUMBER(J14),ISNUMBER(J$3)),OR(J14&lt;0,J14&gt;J$3),FALSE)),1,0),"")</f>
        <v/>
      </c>
      <c r="R14" s="20">
        <f>IF(OR($A14&amp;""&lt;&gt;"",$B14&amp;""&lt;&gt;""),IF(OR(AND(ISNUMBER(C$3),NOT(ISNUMBER(C14))),AND(ISNUMBER(D$3),NOT(ISNUMBER(D14))),AND(ISNUMBER(E$3),NOT(ISNUMBER(E14))),AND(ISNUMBER(F$3),NOT(ISNUMBER(F14))),AND(ISNUMBER(G$3),NOT(ISNUMBER(G14))),AND(ISNUMBER(H$3),NOT(ISNUMBER(H14))),AND(ISNUMBER(I$3),NOT(ISNUMBER(I14))),AND(ISNUMBER(J$3),NOT(ISNUMBER(J14)))),1,0),"")</f>
        <v/>
      </c>
    </row>
    <row r="15">
      <c r="A15" s="5" t="n">
        <v>110</v>
      </c>
      <c r="B15" s="5" t="inlineStr">
        <is>
          <t>ليلى مصطفى</t>
        </is>
      </c>
      <c r="C15" s="16" t="n">
        <v>5</v>
      </c>
      <c r="D15" s="16" t="n">
        <v>6</v>
      </c>
      <c r="E15" s="16" t="n">
        <v>3</v>
      </c>
      <c r="F15" s="16" t="n">
        <v>8</v>
      </c>
      <c r="G15" s="16" t="n">
        <v>30</v>
      </c>
      <c r="H15" s="16" t="n"/>
      <c r="I15" s="16" t="n"/>
      <c r="J15" s="16" t="n"/>
      <c r="K15" s="17">
        <f>IF(COUNT(C15:J15)=0,"",SUMIF($C$3:$J$3,"&gt;0",C15:J15))</f>
        <v/>
      </c>
      <c r="L15" s="18">
        <f>IF(K15="","",IF($K$3&gt;0,K15/$K$3,""))</f>
        <v/>
      </c>
      <c r="M15" s="15">
        <f>IF(L15="","",IFERROR(INDEX('الإعدادات'!$E$12:$E$19,MATCH(SMALL('الإعدادات'!$D$12:$D$19,COUNTIF('الإعدادات'!$D$12:$D$19,"&lt;="&amp;ROUND(L15*100,2))),'الإعدادات'!$D$12:$D$19,0)),""))</f>
        <v/>
      </c>
      <c r="N15" s="19">
        <f>IF(K15="","",COUNTIF($K$6:$K$105,"&gt;"&amp;K15)+1)</f>
        <v/>
      </c>
      <c r="O15" s="15">
        <f>IF(L15="","",IF(ROUND(L15*100,2)&lt;'الإعدادات'!$B$9,"راسب","ناجح"))</f>
        <v/>
      </c>
      <c r="P15" s="6">
        <f>IF(Q15="","",TRIM(IF(Q15=1,"درجة غير صحيحة","")&amp;IF(AND(Q15=1,R15=1)," · ","")&amp;IF(R15=1,"درجات ناقصة","")))</f>
        <v/>
      </c>
      <c r="Q15" s="20">
        <f>IF(OR($A15&amp;""&lt;&gt;"",$B15&amp;""&lt;&gt;""),IF(OR(IF(AND(ISNUMBER(C15),ISNUMBER(C$3)),OR(C15&lt;0,C15&gt;C$3),FALSE),IF(AND(ISNUMBER(D15),ISNUMBER(D$3)),OR(D15&lt;0,D15&gt;D$3),FALSE),IF(AND(ISNUMBER(E15),ISNUMBER(E$3)),OR(E15&lt;0,E15&gt;E$3),FALSE),IF(AND(ISNUMBER(F15),ISNUMBER(F$3)),OR(F15&lt;0,F15&gt;F$3),FALSE),IF(AND(ISNUMBER(G15),ISNUMBER(G$3)),OR(G15&lt;0,G15&gt;G$3),FALSE),IF(AND(ISNUMBER(H15),ISNUMBER(H$3)),OR(H15&lt;0,H15&gt;H$3),FALSE),IF(AND(ISNUMBER(I15),ISNUMBER(I$3)),OR(I15&lt;0,I15&gt;I$3),FALSE),IF(AND(ISNUMBER(J15),ISNUMBER(J$3)),OR(J15&lt;0,J15&gt;J$3),FALSE)),1,0),"")</f>
        <v/>
      </c>
      <c r="R15" s="20">
        <f>IF(OR($A15&amp;""&lt;&gt;"",$B15&amp;""&lt;&gt;""),IF(OR(AND(ISNUMBER(C$3),NOT(ISNUMBER(C15))),AND(ISNUMBER(D$3),NOT(ISNUMBER(D15))),AND(ISNUMBER(E$3),NOT(ISNUMBER(E15))),AND(ISNUMBER(F$3),NOT(ISNUMBER(F15))),AND(ISNUMBER(G$3),NOT(ISNUMBER(G15))),AND(ISNUMBER(H$3),NOT(ISNUMBER(H15))),AND(ISNUMBER(I$3),NOT(ISNUMBER(I15))),AND(ISNUMBER(J$3),NOT(ISNUMBER(J15)))),1,0),"")</f>
        <v/>
      </c>
    </row>
    <row r="16">
      <c r="A16" s="5" t="n">
        <v>111</v>
      </c>
      <c r="B16" s="5" t="inlineStr">
        <is>
          <t>إبراهيم ماهر</t>
        </is>
      </c>
      <c r="C16" s="16" t="n">
        <v>12</v>
      </c>
      <c r="D16" s="16" t="n">
        <v>8</v>
      </c>
      <c r="E16" s="16" t="n">
        <v>4</v>
      </c>
      <c r="F16" s="16" t="n">
        <v>10</v>
      </c>
      <c r="G16" s="16" t="n">
        <v>38</v>
      </c>
      <c r="H16" s="16" t="n"/>
      <c r="I16" s="16" t="n"/>
      <c r="J16" s="16" t="n"/>
      <c r="K16" s="17">
        <f>IF(COUNT(C16:J16)=0,"",SUMIF($C$3:$J$3,"&gt;0",C16:J16))</f>
        <v/>
      </c>
      <c r="L16" s="18">
        <f>IF(K16="","",IF($K$3&gt;0,K16/$K$3,""))</f>
        <v/>
      </c>
      <c r="M16" s="15">
        <f>IF(L16="","",IFERROR(INDEX('الإعدادات'!$E$12:$E$19,MATCH(SMALL('الإعدادات'!$D$12:$D$19,COUNTIF('الإعدادات'!$D$12:$D$19,"&lt;="&amp;ROUND(L16*100,2))),'الإعدادات'!$D$12:$D$19,0)),""))</f>
        <v/>
      </c>
      <c r="N16" s="19">
        <f>IF(K16="","",COUNTIF($K$6:$K$105,"&gt;"&amp;K16)+1)</f>
        <v/>
      </c>
      <c r="O16" s="15">
        <f>IF(L16="","",IF(ROUND(L16*100,2)&lt;'الإعدادات'!$B$9,"راسب","ناجح"))</f>
        <v/>
      </c>
      <c r="P16" s="6">
        <f>IF(Q16="","",TRIM(IF(Q16=1,"درجة غير صحيحة","")&amp;IF(AND(Q16=1,R16=1)," · ","")&amp;IF(R16=1,"درجات ناقصة","")))</f>
        <v/>
      </c>
      <c r="Q16" s="20">
        <f>IF(OR($A16&amp;""&lt;&gt;"",$B16&amp;""&lt;&gt;""),IF(OR(IF(AND(ISNUMBER(C16),ISNUMBER(C$3)),OR(C16&lt;0,C16&gt;C$3),FALSE),IF(AND(ISNUMBER(D16),ISNUMBER(D$3)),OR(D16&lt;0,D16&gt;D$3),FALSE),IF(AND(ISNUMBER(E16),ISNUMBER(E$3)),OR(E16&lt;0,E16&gt;E$3),FALSE),IF(AND(ISNUMBER(F16),ISNUMBER(F$3)),OR(F16&lt;0,F16&gt;F$3),FALSE),IF(AND(ISNUMBER(G16),ISNUMBER(G$3)),OR(G16&lt;0,G16&gt;G$3),FALSE),IF(AND(ISNUMBER(H16),ISNUMBER(H$3)),OR(H16&lt;0,H16&gt;H$3),FALSE),IF(AND(ISNUMBER(I16),ISNUMBER(I$3)),OR(I16&lt;0,I16&gt;I$3),FALSE),IF(AND(ISNUMBER(J16),ISNUMBER(J$3)),OR(J16&lt;0,J16&gt;J$3),FALSE)),1,0),"")</f>
        <v/>
      </c>
      <c r="R16" s="20">
        <f>IF(OR($A16&amp;""&lt;&gt;"",$B16&amp;""&lt;&gt;""),IF(OR(AND(ISNUMBER(C$3),NOT(ISNUMBER(C16))),AND(ISNUMBER(D$3),NOT(ISNUMBER(D16))),AND(ISNUMBER(E$3),NOT(ISNUMBER(E16))),AND(ISNUMBER(F$3),NOT(ISNUMBER(F16))),AND(ISNUMBER(G$3),NOT(ISNUMBER(G16))),AND(ISNUMBER(H$3),NOT(ISNUMBER(H16))),AND(ISNUMBER(I$3),NOT(ISNUMBER(I16))),AND(ISNUMBER(J$3),NOT(ISNUMBER(J16)))),1,0),"")</f>
        <v/>
      </c>
    </row>
    <row r="17">
      <c r="A17" s="5" t="n">
        <v>112</v>
      </c>
      <c r="B17" s="5" t="inlineStr">
        <is>
          <t>آية سعيد</t>
        </is>
      </c>
      <c r="C17" s="16" t="n">
        <v>8</v>
      </c>
      <c r="D17" s="16" t="n">
        <v>7</v>
      </c>
      <c r="E17" s="16" t="n">
        <v>4</v>
      </c>
      <c r="F17" s="16" t="n">
        <v>12</v>
      </c>
      <c r="G17" s="16" t="n">
        <v>45</v>
      </c>
      <c r="H17" s="16" t="n"/>
      <c r="I17" s="16" t="n"/>
      <c r="J17" s="16" t="n"/>
      <c r="K17" s="17">
        <f>IF(COUNT(C17:J17)=0,"",SUMIF($C$3:$J$3,"&gt;0",C17:J17))</f>
        <v/>
      </c>
      <c r="L17" s="18">
        <f>IF(K17="","",IF($K$3&gt;0,K17/$K$3,""))</f>
        <v/>
      </c>
      <c r="M17" s="15">
        <f>IF(L17="","",IFERROR(INDEX('الإعدادات'!$E$12:$E$19,MATCH(SMALL('الإعدادات'!$D$12:$D$19,COUNTIF('الإعدادات'!$D$12:$D$19,"&lt;="&amp;ROUND(L17*100,2))),'الإعدادات'!$D$12:$D$19,0)),""))</f>
        <v/>
      </c>
      <c r="N17" s="19">
        <f>IF(K17="","",COUNTIF($K$6:$K$105,"&gt;"&amp;K17)+1)</f>
        <v/>
      </c>
      <c r="O17" s="15">
        <f>IF(L17="","",IF(ROUND(L17*100,2)&lt;'الإعدادات'!$B$9,"راسب","ناجح"))</f>
        <v/>
      </c>
      <c r="P17" s="6">
        <f>IF(Q17="","",TRIM(IF(Q17=1,"درجة غير صحيحة","")&amp;IF(AND(Q17=1,R17=1)," · ","")&amp;IF(R17=1,"درجات ناقصة","")))</f>
        <v/>
      </c>
      <c r="Q17" s="20">
        <f>IF(OR($A17&amp;""&lt;&gt;"",$B17&amp;""&lt;&gt;""),IF(OR(IF(AND(ISNUMBER(C17),ISNUMBER(C$3)),OR(C17&lt;0,C17&gt;C$3),FALSE),IF(AND(ISNUMBER(D17),ISNUMBER(D$3)),OR(D17&lt;0,D17&gt;D$3),FALSE),IF(AND(ISNUMBER(E17),ISNUMBER(E$3)),OR(E17&lt;0,E17&gt;E$3),FALSE),IF(AND(ISNUMBER(F17),ISNUMBER(F$3)),OR(F17&lt;0,F17&gt;F$3),FALSE),IF(AND(ISNUMBER(G17),ISNUMBER(G$3)),OR(G17&lt;0,G17&gt;G$3),FALSE),IF(AND(ISNUMBER(H17),ISNUMBER(H$3)),OR(H17&lt;0,H17&gt;H$3),FALSE),IF(AND(ISNUMBER(I17),ISNUMBER(I$3)),OR(I17&lt;0,I17&gt;I$3),FALSE),IF(AND(ISNUMBER(J17),ISNUMBER(J$3)),OR(J17&lt;0,J17&gt;J$3),FALSE)),1,0),"")</f>
        <v/>
      </c>
      <c r="R17" s="20">
        <f>IF(OR($A17&amp;""&lt;&gt;"",$B17&amp;""&lt;&gt;""),IF(OR(AND(ISNUMBER(C$3),NOT(ISNUMBER(C17))),AND(ISNUMBER(D$3),NOT(ISNUMBER(D17))),AND(ISNUMBER(E$3),NOT(ISNUMBER(E17))),AND(ISNUMBER(F$3),NOT(ISNUMBER(F17))),AND(ISNUMBER(G$3),NOT(ISNUMBER(G17))),AND(ISNUMBER(H$3),NOT(ISNUMBER(H17))),AND(ISNUMBER(I$3),NOT(ISNUMBER(I17))),AND(ISNUMBER(J$3),NOT(ISNUMBER(J17)))),1,0),"")</f>
        <v/>
      </c>
    </row>
    <row r="18">
      <c r="A18" s="5" t="n">
        <v>113</v>
      </c>
      <c r="B18" s="5" t="inlineStr">
        <is>
          <t>حسن رضا</t>
        </is>
      </c>
      <c r="C18" s="16" t="n">
        <v>3</v>
      </c>
      <c r="D18" s="16" t="n">
        <v>4</v>
      </c>
      <c r="E18" s="16" t="n">
        <v>2</v>
      </c>
      <c r="F18" s="16" t="n">
        <v>5</v>
      </c>
      <c r="G18" s="16" t="n">
        <v>22</v>
      </c>
      <c r="H18" s="16" t="n"/>
      <c r="I18" s="16" t="n"/>
      <c r="J18" s="16" t="n"/>
      <c r="K18" s="17">
        <f>IF(COUNT(C18:J18)=0,"",SUMIF($C$3:$J$3,"&gt;0",C18:J18))</f>
        <v/>
      </c>
      <c r="L18" s="18">
        <f>IF(K18="","",IF($K$3&gt;0,K18/$K$3,""))</f>
        <v/>
      </c>
      <c r="M18" s="15">
        <f>IF(L18="","",IFERROR(INDEX('الإعدادات'!$E$12:$E$19,MATCH(SMALL('الإعدادات'!$D$12:$D$19,COUNTIF('الإعدادات'!$D$12:$D$19,"&lt;="&amp;ROUND(L18*100,2))),'الإعدادات'!$D$12:$D$19,0)),""))</f>
        <v/>
      </c>
      <c r="N18" s="19">
        <f>IF(K18="","",COUNTIF($K$6:$K$105,"&gt;"&amp;K18)+1)</f>
        <v/>
      </c>
      <c r="O18" s="15">
        <f>IF(L18="","",IF(ROUND(L18*100,2)&lt;'الإعدادات'!$B$9,"راسب","ناجح"))</f>
        <v/>
      </c>
      <c r="P18" s="6">
        <f>IF(Q18="","",TRIM(IF(Q18=1,"درجة غير صحيحة","")&amp;IF(AND(Q18=1,R18=1)," · ","")&amp;IF(R18=1,"درجات ناقصة","")))</f>
        <v/>
      </c>
      <c r="Q18" s="20">
        <f>IF(OR($A18&amp;""&lt;&gt;"",$B18&amp;""&lt;&gt;""),IF(OR(IF(AND(ISNUMBER(C18),ISNUMBER(C$3)),OR(C18&lt;0,C18&gt;C$3),FALSE),IF(AND(ISNUMBER(D18),ISNUMBER(D$3)),OR(D18&lt;0,D18&gt;D$3),FALSE),IF(AND(ISNUMBER(E18),ISNUMBER(E$3)),OR(E18&lt;0,E18&gt;E$3),FALSE),IF(AND(ISNUMBER(F18),ISNUMBER(F$3)),OR(F18&lt;0,F18&gt;F$3),FALSE),IF(AND(ISNUMBER(G18),ISNUMBER(G$3)),OR(G18&lt;0,G18&gt;G$3),FALSE),IF(AND(ISNUMBER(H18),ISNUMBER(H$3)),OR(H18&lt;0,H18&gt;H$3),FALSE),IF(AND(ISNUMBER(I18),ISNUMBER(I$3)),OR(I18&lt;0,I18&gt;I$3),FALSE),IF(AND(ISNUMBER(J18),ISNUMBER(J$3)),OR(J18&lt;0,J18&gt;J$3),FALSE)),1,0),"")</f>
        <v/>
      </c>
      <c r="R18" s="20">
        <f>IF(OR($A18&amp;""&lt;&gt;"",$B18&amp;""&lt;&gt;""),IF(OR(AND(ISNUMBER(C$3),NOT(ISNUMBER(C18))),AND(ISNUMBER(D$3),NOT(ISNUMBER(D18))),AND(ISNUMBER(E$3),NOT(ISNUMBER(E18))),AND(ISNUMBER(F$3),NOT(ISNUMBER(F18))),AND(ISNUMBER(G$3),NOT(ISNUMBER(G18))),AND(ISNUMBER(H$3),NOT(ISNUMBER(H18))),AND(ISNUMBER(I$3),NOT(ISNUMBER(I18))),AND(ISNUMBER(J$3),NOT(ISNUMBER(J18)))),1,0),"")</f>
        <v/>
      </c>
    </row>
    <row r="19">
      <c r="A19" s="5" t="n">
        <v>114</v>
      </c>
      <c r="B19" s="5" t="inlineStr">
        <is>
          <t>رنا طارق</t>
        </is>
      </c>
      <c r="C19" s="16" t="n">
        <v>9</v>
      </c>
      <c r="D19" s="16" t="n">
        <v>9</v>
      </c>
      <c r="E19" s="16" t="n">
        <v>5</v>
      </c>
      <c r="F19" s="16" t="n">
        <v>14</v>
      </c>
      <c r="G19" s="16" t="n">
        <v>52</v>
      </c>
      <c r="H19" s="16" t="n"/>
      <c r="I19" s="16" t="n"/>
      <c r="J19" s="16" t="n"/>
      <c r="K19" s="17">
        <f>IF(COUNT(C19:J19)=0,"",SUMIF($C$3:$J$3,"&gt;0",C19:J19))</f>
        <v/>
      </c>
      <c r="L19" s="18">
        <f>IF(K19="","",IF($K$3&gt;0,K19/$K$3,""))</f>
        <v/>
      </c>
      <c r="M19" s="15">
        <f>IF(L19="","",IFERROR(INDEX('الإعدادات'!$E$12:$E$19,MATCH(SMALL('الإعدادات'!$D$12:$D$19,COUNTIF('الإعدادات'!$D$12:$D$19,"&lt;="&amp;ROUND(L19*100,2))),'الإعدادات'!$D$12:$D$19,0)),""))</f>
        <v/>
      </c>
      <c r="N19" s="19">
        <f>IF(K19="","",COUNTIF($K$6:$K$105,"&gt;"&amp;K19)+1)</f>
        <v/>
      </c>
      <c r="O19" s="15">
        <f>IF(L19="","",IF(ROUND(L19*100,2)&lt;'الإعدادات'!$B$9,"راسب","ناجح"))</f>
        <v/>
      </c>
      <c r="P19" s="6">
        <f>IF(Q19="","",TRIM(IF(Q19=1,"درجة غير صحيحة","")&amp;IF(AND(Q19=1,R19=1)," · ","")&amp;IF(R19=1,"درجات ناقصة","")))</f>
        <v/>
      </c>
      <c r="Q19" s="20">
        <f>IF(OR($A19&amp;""&lt;&gt;"",$B19&amp;""&lt;&gt;""),IF(OR(IF(AND(ISNUMBER(C19),ISNUMBER(C$3)),OR(C19&lt;0,C19&gt;C$3),FALSE),IF(AND(ISNUMBER(D19),ISNUMBER(D$3)),OR(D19&lt;0,D19&gt;D$3),FALSE),IF(AND(ISNUMBER(E19),ISNUMBER(E$3)),OR(E19&lt;0,E19&gt;E$3),FALSE),IF(AND(ISNUMBER(F19),ISNUMBER(F$3)),OR(F19&lt;0,F19&gt;F$3),FALSE),IF(AND(ISNUMBER(G19),ISNUMBER(G$3)),OR(G19&lt;0,G19&gt;G$3),FALSE),IF(AND(ISNUMBER(H19),ISNUMBER(H$3)),OR(H19&lt;0,H19&gt;H$3),FALSE),IF(AND(ISNUMBER(I19),ISNUMBER(I$3)),OR(I19&lt;0,I19&gt;I$3),FALSE),IF(AND(ISNUMBER(J19),ISNUMBER(J$3)),OR(J19&lt;0,J19&gt;J$3),FALSE)),1,0),"")</f>
        <v/>
      </c>
      <c r="R19" s="20">
        <f>IF(OR($A19&amp;""&lt;&gt;"",$B19&amp;""&lt;&gt;""),IF(OR(AND(ISNUMBER(C$3),NOT(ISNUMBER(C19))),AND(ISNUMBER(D$3),NOT(ISNUMBER(D19))),AND(ISNUMBER(E$3),NOT(ISNUMBER(E19))),AND(ISNUMBER(F$3),NOT(ISNUMBER(F19))),AND(ISNUMBER(G$3),NOT(ISNUMBER(G19))),AND(ISNUMBER(H$3),NOT(ISNUMBER(H19))),AND(ISNUMBER(I$3),NOT(ISNUMBER(I19))),AND(ISNUMBER(J$3),NOT(ISNUMBER(J19)))),1,0),"")</f>
        <v/>
      </c>
    </row>
    <row r="20">
      <c r="A20" s="5" t="n">
        <v>115</v>
      </c>
      <c r="B20" s="5" t="inlineStr">
        <is>
          <t>زياد وليد</t>
        </is>
      </c>
      <c r="C20" s="16" t="n">
        <v>6</v>
      </c>
      <c r="D20" s="16" t="n">
        <v>6</v>
      </c>
      <c r="E20" s="16" t="n">
        <v>3</v>
      </c>
      <c r="F20" s="16" t="n">
        <v>9</v>
      </c>
      <c r="G20" s="16" t="n">
        <v>33</v>
      </c>
      <c r="H20" s="16" t="n"/>
      <c r="I20" s="16" t="n"/>
      <c r="J20" s="16" t="n"/>
      <c r="K20" s="17">
        <f>IF(COUNT(C20:J20)=0,"",SUMIF($C$3:$J$3,"&gt;0",C20:J20))</f>
        <v/>
      </c>
      <c r="L20" s="18">
        <f>IF(K20="","",IF($K$3&gt;0,K20/$K$3,""))</f>
        <v/>
      </c>
      <c r="M20" s="15">
        <f>IF(L20="","",IFERROR(INDEX('الإعدادات'!$E$12:$E$19,MATCH(SMALL('الإعدادات'!$D$12:$D$19,COUNTIF('الإعدادات'!$D$12:$D$19,"&lt;="&amp;ROUND(L20*100,2))),'الإعدادات'!$D$12:$D$19,0)),""))</f>
        <v/>
      </c>
      <c r="N20" s="19">
        <f>IF(K20="","",COUNTIF($K$6:$K$105,"&gt;"&amp;K20)+1)</f>
        <v/>
      </c>
      <c r="O20" s="15">
        <f>IF(L20="","",IF(ROUND(L20*100,2)&lt;'الإعدادات'!$B$9,"راسب","ناجح"))</f>
        <v/>
      </c>
      <c r="P20" s="6">
        <f>IF(Q20="","",TRIM(IF(Q20=1,"درجة غير صحيحة","")&amp;IF(AND(Q20=1,R20=1)," · ","")&amp;IF(R20=1,"درجات ناقصة","")))</f>
        <v/>
      </c>
      <c r="Q20" s="20">
        <f>IF(OR($A20&amp;""&lt;&gt;"",$B20&amp;""&lt;&gt;""),IF(OR(IF(AND(ISNUMBER(C20),ISNUMBER(C$3)),OR(C20&lt;0,C20&gt;C$3),FALSE),IF(AND(ISNUMBER(D20),ISNUMBER(D$3)),OR(D20&lt;0,D20&gt;D$3),FALSE),IF(AND(ISNUMBER(E20),ISNUMBER(E$3)),OR(E20&lt;0,E20&gt;E$3),FALSE),IF(AND(ISNUMBER(F20),ISNUMBER(F$3)),OR(F20&lt;0,F20&gt;F$3),FALSE),IF(AND(ISNUMBER(G20),ISNUMBER(G$3)),OR(G20&lt;0,G20&gt;G$3),FALSE),IF(AND(ISNUMBER(H20),ISNUMBER(H$3)),OR(H20&lt;0,H20&gt;H$3),FALSE),IF(AND(ISNUMBER(I20),ISNUMBER(I$3)),OR(I20&lt;0,I20&gt;I$3),FALSE),IF(AND(ISNUMBER(J20),ISNUMBER(J$3)),OR(J20&lt;0,J20&gt;J$3),FALSE)),1,0),"")</f>
        <v/>
      </c>
      <c r="R20" s="20">
        <f>IF(OR($A20&amp;""&lt;&gt;"",$B20&amp;""&lt;&gt;""),IF(OR(AND(ISNUMBER(C$3),NOT(ISNUMBER(C20))),AND(ISNUMBER(D$3),NOT(ISNUMBER(D20))),AND(ISNUMBER(E$3),NOT(ISNUMBER(E20))),AND(ISNUMBER(F$3),NOT(ISNUMBER(F20))),AND(ISNUMBER(G$3),NOT(ISNUMBER(G20))),AND(ISNUMBER(H$3),NOT(ISNUMBER(H20))),AND(ISNUMBER(I$3),NOT(ISNUMBER(I20))),AND(ISNUMBER(J$3),NOT(ISNUMBER(J20)))),1,0),"")</f>
        <v/>
      </c>
    </row>
    <row r="21">
      <c r="A21" s="5" t="n"/>
      <c r="B21" s="5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7">
        <f>IF(COUNT(C21:J21)=0,"",SUMIF($C$3:$J$3,"&gt;0",C21:J21))</f>
        <v/>
      </c>
      <c r="L21" s="18">
        <f>IF(K21="","",IF($K$3&gt;0,K21/$K$3,""))</f>
        <v/>
      </c>
      <c r="M21" s="15">
        <f>IF(L21="","",IFERROR(INDEX('الإعدادات'!$E$12:$E$19,MATCH(SMALL('الإعدادات'!$D$12:$D$19,COUNTIF('الإعدادات'!$D$12:$D$19,"&lt;="&amp;ROUND(L21*100,2))),'الإعدادات'!$D$12:$D$19,0)),""))</f>
        <v/>
      </c>
      <c r="N21" s="19">
        <f>IF(K21="","",COUNTIF($K$6:$K$105,"&gt;"&amp;K21)+1)</f>
        <v/>
      </c>
      <c r="O21" s="15">
        <f>IF(L21="","",IF(ROUND(L21*100,2)&lt;'الإعدادات'!$B$9,"راسب","ناجح"))</f>
        <v/>
      </c>
      <c r="P21" s="6">
        <f>IF(Q21="","",TRIM(IF(Q21=1,"درجة غير صحيحة","")&amp;IF(AND(Q21=1,R21=1)," · ","")&amp;IF(R21=1,"درجات ناقصة","")))</f>
        <v/>
      </c>
      <c r="Q21" s="20">
        <f>IF(OR($A21&amp;""&lt;&gt;"",$B21&amp;""&lt;&gt;""),IF(OR(IF(AND(ISNUMBER(C21),ISNUMBER(C$3)),OR(C21&lt;0,C21&gt;C$3),FALSE),IF(AND(ISNUMBER(D21),ISNUMBER(D$3)),OR(D21&lt;0,D21&gt;D$3),FALSE),IF(AND(ISNUMBER(E21),ISNUMBER(E$3)),OR(E21&lt;0,E21&gt;E$3),FALSE),IF(AND(ISNUMBER(F21),ISNUMBER(F$3)),OR(F21&lt;0,F21&gt;F$3),FALSE),IF(AND(ISNUMBER(G21),ISNUMBER(G$3)),OR(G21&lt;0,G21&gt;G$3),FALSE),IF(AND(ISNUMBER(H21),ISNUMBER(H$3)),OR(H21&lt;0,H21&gt;H$3),FALSE),IF(AND(ISNUMBER(I21),ISNUMBER(I$3)),OR(I21&lt;0,I21&gt;I$3),FALSE),IF(AND(ISNUMBER(J21),ISNUMBER(J$3)),OR(J21&lt;0,J21&gt;J$3),FALSE)),1,0),"")</f>
        <v/>
      </c>
      <c r="R21" s="20">
        <f>IF(OR($A21&amp;""&lt;&gt;"",$B21&amp;""&lt;&gt;""),IF(OR(AND(ISNUMBER(C$3),NOT(ISNUMBER(C21))),AND(ISNUMBER(D$3),NOT(ISNUMBER(D21))),AND(ISNUMBER(E$3),NOT(ISNUMBER(E21))),AND(ISNUMBER(F$3),NOT(ISNUMBER(F21))),AND(ISNUMBER(G$3),NOT(ISNUMBER(G21))),AND(ISNUMBER(H$3),NOT(ISNUMBER(H21))),AND(ISNUMBER(I$3),NOT(ISNUMBER(I21))),AND(ISNUMBER(J$3),NOT(ISNUMBER(J21)))),1,0),"")</f>
        <v/>
      </c>
    </row>
    <row r="22">
      <c r="A22" s="5" t="n"/>
      <c r="B22" s="5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7">
        <f>IF(COUNT(C22:J22)=0,"",SUMIF($C$3:$J$3,"&gt;0",C22:J22))</f>
        <v/>
      </c>
      <c r="L22" s="18">
        <f>IF(K22="","",IF($K$3&gt;0,K22/$K$3,""))</f>
        <v/>
      </c>
      <c r="M22" s="15">
        <f>IF(L22="","",IFERROR(INDEX('الإعدادات'!$E$12:$E$19,MATCH(SMALL('الإعدادات'!$D$12:$D$19,COUNTIF('الإعدادات'!$D$12:$D$19,"&lt;="&amp;ROUND(L22*100,2))),'الإعدادات'!$D$12:$D$19,0)),""))</f>
        <v/>
      </c>
      <c r="N22" s="19">
        <f>IF(K22="","",COUNTIF($K$6:$K$105,"&gt;"&amp;K22)+1)</f>
        <v/>
      </c>
      <c r="O22" s="15">
        <f>IF(L22="","",IF(ROUND(L22*100,2)&lt;'الإعدادات'!$B$9,"راسب","ناجح"))</f>
        <v/>
      </c>
      <c r="P22" s="6">
        <f>IF(Q22="","",TRIM(IF(Q22=1,"درجة غير صحيحة","")&amp;IF(AND(Q22=1,R22=1)," · ","")&amp;IF(R22=1,"درجات ناقصة","")))</f>
        <v/>
      </c>
      <c r="Q22" s="20">
        <f>IF(OR($A22&amp;""&lt;&gt;"",$B22&amp;""&lt;&gt;""),IF(OR(IF(AND(ISNUMBER(C22),ISNUMBER(C$3)),OR(C22&lt;0,C22&gt;C$3),FALSE),IF(AND(ISNUMBER(D22),ISNUMBER(D$3)),OR(D22&lt;0,D22&gt;D$3),FALSE),IF(AND(ISNUMBER(E22),ISNUMBER(E$3)),OR(E22&lt;0,E22&gt;E$3),FALSE),IF(AND(ISNUMBER(F22),ISNUMBER(F$3)),OR(F22&lt;0,F22&gt;F$3),FALSE),IF(AND(ISNUMBER(G22),ISNUMBER(G$3)),OR(G22&lt;0,G22&gt;G$3),FALSE),IF(AND(ISNUMBER(H22),ISNUMBER(H$3)),OR(H22&lt;0,H22&gt;H$3),FALSE),IF(AND(ISNUMBER(I22),ISNUMBER(I$3)),OR(I22&lt;0,I22&gt;I$3),FALSE),IF(AND(ISNUMBER(J22),ISNUMBER(J$3)),OR(J22&lt;0,J22&gt;J$3),FALSE)),1,0),"")</f>
        <v/>
      </c>
      <c r="R22" s="20">
        <f>IF(OR($A22&amp;""&lt;&gt;"",$B22&amp;""&lt;&gt;""),IF(OR(AND(ISNUMBER(C$3),NOT(ISNUMBER(C22))),AND(ISNUMBER(D$3),NOT(ISNUMBER(D22))),AND(ISNUMBER(E$3),NOT(ISNUMBER(E22))),AND(ISNUMBER(F$3),NOT(ISNUMBER(F22))),AND(ISNUMBER(G$3),NOT(ISNUMBER(G22))),AND(ISNUMBER(H$3),NOT(ISNUMBER(H22))),AND(ISNUMBER(I$3),NOT(ISNUMBER(I22))),AND(ISNUMBER(J$3),NOT(ISNUMBER(J22)))),1,0),"")</f>
        <v/>
      </c>
    </row>
    <row r="23">
      <c r="A23" s="5" t="n"/>
      <c r="B23" s="5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7">
        <f>IF(COUNT(C23:J23)=0,"",SUMIF($C$3:$J$3,"&gt;0",C23:J23))</f>
        <v/>
      </c>
      <c r="L23" s="18">
        <f>IF(K23="","",IF($K$3&gt;0,K23/$K$3,""))</f>
        <v/>
      </c>
      <c r="M23" s="15">
        <f>IF(L23="","",IFERROR(INDEX('الإعدادات'!$E$12:$E$19,MATCH(SMALL('الإعدادات'!$D$12:$D$19,COUNTIF('الإعدادات'!$D$12:$D$19,"&lt;="&amp;ROUND(L23*100,2))),'الإعدادات'!$D$12:$D$19,0)),""))</f>
        <v/>
      </c>
      <c r="N23" s="19">
        <f>IF(K23="","",COUNTIF($K$6:$K$105,"&gt;"&amp;K23)+1)</f>
        <v/>
      </c>
      <c r="O23" s="15">
        <f>IF(L23="","",IF(ROUND(L23*100,2)&lt;'الإعدادات'!$B$9,"راسب","ناجح"))</f>
        <v/>
      </c>
      <c r="P23" s="6">
        <f>IF(Q23="","",TRIM(IF(Q23=1,"درجة غير صحيحة","")&amp;IF(AND(Q23=1,R23=1)," · ","")&amp;IF(R23=1,"درجات ناقصة","")))</f>
        <v/>
      </c>
      <c r="Q23" s="20">
        <f>IF(OR($A23&amp;""&lt;&gt;"",$B23&amp;""&lt;&gt;""),IF(OR(IF(AND(ISNUMBER(C23),ISNUMBER(C$3)),OR(C23&lt;0,C23&gt;C$3),FALSE),IF(AND(ISNUMBER(D23),ISNUMBER(D$3)),OR(D23&lt;0,D23&gt;D$3),FALSE),IF(AND(ISNUMBER(E23),ISNUMBER(E$3)),OR(E23&lt;0,E23&gt;E$3),FALSE),IF(AND(ISNUMBER(F23),ISNUMBER(F$3)),OR(F23&lt;0,F23&gt;F$3),FALSE),IF(AND(ISNUMBER(G23),ISNUMBER(G$3)),OR(G23&lt;0,G23&gt;G$3),FALSE),IF(AND(ISNUMBER(H23),ISNUMBER(H$3)),OR(H23&lt;0,H23&gt;H$3),FALSE),IF(AND(ISNUMBER(I23),ISNUMBER(I$3)),OR(I23&lt;0,I23&gt;I$3),FALSE),IF(AND(ISNUMBER(J23),ISNUMBER(J$3)),OR(J23&lt;0,J23&gt;J$3),FALSE)),1,0),"")</f>
        <v/>
      </c>
      <c r="R23" s="20">
        <f>IF(OR($A23&amp;""&lt;&gt;"",$B23&amp;""&lt;&gt;""),IF(OR(AND(ISNUMBER(C$3),NOT(ISNUMBER(C23))),AND(ISNUMBER(D$3),NOT(ISNUMBER(D23))),AND(ISNUMBER(E$3),NOT(ISNUMBER(E23))),AND(ISNUMBER(F$3),NOT(ISNUMBER(F23))),AND(ISNUMBER(G$3),NOT(ISNUMBER(G23))),AND(ISNUMBER(H$3),NOT(ISNUMBER(H23))),AND(ISNUMBER(I$3),NOT(ISNUMBER(I23))),AND(ISNUMBER(J$3),NOT(ISNUMBER(J23)))),1,0),"")</f>
        <v/>
      </c>
    </row>
    <row r="24">
      <c r="A24" s="5" t="n"/>
      <c r="B24" s="5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7">
        <f>IF(COUNT(C24:J24)=0,"",SUMIF($C$3:$J$3,"&gt;0",C24:J24))</f>
        <v/>
      </c>
      <c r="L24" s="18">
        <f>IF(K24="","",IF($K$3&gt;0,K24/$K$3,""))</f>
        <v/>
      </c>
      <c r="M24" s="15">
        <f>IF(L24="","",IFERROR(INDEX('الإعدادات'!$E$12:$E$19,MATCH(SMALL('الإعدادات'!$D$12:$D$19,COUNTIF('الإعدادات'!$D$12:$D$19,"&lt;="&amp;ROUND(L24*100,2))),'الإعدادات'!$D$12:$D$19,0)),""))</f>
        <v/>
      </c>
      <c r="N24" s="19">
        <f>IF(K24="","",COUNTIF($K$6:$K$105,"&gt;"&amp;K24)+1)</f>
        <v/>
      </c>
      <c r="O24" s="15">
        <f>IF(L24="","",IF(ROUND(L24*100,2)&lt;'الإعدادات'!$B$9,"راسب","ناجح"))</f>
        <v/>
      </c>
      <c r="P24" s="6">
        <f>IF(Q24="","",TRIM(IF(Q24=1,"درجة غير صحيحة","")&amp;IF(AND(Q24=1,R24=1)," · ","")&amp;IF(R24=1,"درجات ناقصة","")))</f>
        <v/>
      </c>
      <c r="Q24" s="20">
        <f>IF(OR($A24&amp;""&lt;&gt;"",$B24&amp;""&lt;&gt;""),IF(OR(IF(AND(ISNUMBER(C24),ISNUMBER(C$3)),OR(C24&lt;0,C24&gt;C$3),FALSE),IF(AND(ISNUMBER(D24),ISNUMBER(D$3)),OR(D24&lt;0,D24&gt;D$3),FALSE),IF(AND(ISNUMBER(E24),ISNUMBER(E$3)),OR(E24&lt;0,E24&gt;E$3),FALSE),IF(AND(ISNUMBER(F24),ISNUMBER(F$3)),OR(F24&lt;0,F24&gt;F$3),FALSE),IF(AND(ISNUMBER(G24),ISNUMBER(G$3)),OR(G24&lt;0,G24&gt;G$3),FALSE),IF(AND(ISNUMBER(H24),ISNUMBER(H$3)),OR(H24&lt;0,H24&gt;H$3),FALSE),IF(AND(ISNUMBER(I24),ISNUMBER(I$3)),OR(I24&lt;0,I24&gt;I$3),FALSE),IF(AND(ISNUMBER(J24),ISNUMBER(J$3)),OR(J24&lt;0,J24&gt;J$3),FALSE)),1,0),"")</f>
        <v/>
      </c>
      <c r="R24" s="20">
        <f>IF(OR($A24&amp;""&lt;&gt;"",$B24&amp;""&lt;&gt;""),IF(OR(AND(ISNUMBER(C$3),NOT(ISNUMBER(C24))),AND(ISNUMBER(D$3),NOT(ISNUMBER(D24))),AND(ISNUMBER(E$3),NOT(ISNUMBER(E24))),AND(ISNUMBER(F$3),NOT(ISNUMBER(F24))),AND(ISNUMBER(G$3),NOT(ISNUMBER(G24))),AND(ISNUMBER(H$3),NOT(ISNUMBER(H24))),AND(ISNUMBER(I$3),NOT(ISNUMBER(I24))),AND(ISNUMBER(J$3),NOT(ISNUMBER(J24)))),1,0),"")</f>
        <v/>
      </c>
    </row>
    <row r="25">
      <c r="A25" s="5" t="n"/>
      <c r="B25" s="5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7">
        <f>IF(COUNT(C25:J25)=0,"",SUMIF($C$3:$J$3,"&gt;0",C25:J25))</f>
        <v/>
      </c>
      <c r="L25" s="18">
        <f>IF(K25="","",IF($K$3&gt;0,K25/$K$3,""))</f>
        <v/>
      </c>
      <c r="M25" s="15">
        <f>IF(L25="","",IFERROR(INDEX('الإعدادات'!$E$12:$E$19,MATCH(SMALL('الإعدادات'!$D$12:$D$19,COUNTIF('الإعدادات'!$D$12:$D$19,"&lt;="&amp;ROUND(L25*100,2))),'الإعدادات'!$D$12:$D$19,0)),""))</f>
        <v/>
      </c>
      <c r="N25" s="19">
        <f>IF(K25="","",COUNTIF($K$6:$K$105,"&gt;"&amp;K25)+1)</f>
        <v/>
      </c>
      <c r="O25" s="15">
        <f>IF(L25="","",IF(ROUND(L25*100,2)&lt;'الإعدادات'!$B$9,"راسب","ناجح"))</f>
        <v/>
      </c>
      <c r="P25" s="6">
        <f>IF(Q25="","",TRIM(IF(Q25=1,"درجة غير صحيحة","")&amp;IF(AND(Q25=1,R25=1)," · ","")&amp;IF(R25=1,"درجات ناقصة","")))</f>
        <v/>
      </c>
      <c r="Q25" s="20">
        <f>IF(OR($A25&amp;""&lt;&gt;"",$B25&amp;""&lt;&gt;""),IF(OR(IF(AND(ISNUMBER(C25),ISNUMBER(C$3)),OR(C25&lt;0,C25&gt;C$3),FALSE),IF(AND(ISNUMBER(D25),ISNUMBER(D$3)),OR(D25&lt;0,D25&gt;D$3),FALSE),IF(AND(ISNUMBER(E25),ISNUMBER(E$3)),OR(E25&lt;0,E25&gt;E$3),FALSE),IF(AND(ISNUMBER(F25),ISNUMBER(F$3)),OR(F25&lt;0,F25&gt;F$3),FALSE),IF(AND(ISNUMBER(G25),ISNUMBER(G$3)),OR(G25&lt;0,G25&gt;G$3),FALSE),IF(AND(ISNUMBER(H25),ISNUMBER(H$3)),OR(H25&lt;0,H25&gt;H$3),FALSE),IF(AND(ISNUMBER(I25),ISNUMBER(I$3)),OR(I25&lt;0,I25&gt;I$3),FALSE),IF(AND(ISNUMBER(J25),ISNUMBER(J$3)),OR(J25&lt;0,J25&gt;J$3),FALSE)),1,0),"")</f>
        <v/>
      </c>
      <c r="R25" s="20">
        <f>IF(OR($A25&amp;""&lt;&gt;"",$B25&amp;""&lt;&gt;""),IF(OR(AND(ISNUMBER(C$3),NOT(ISNUMBER(C25))),AND(ISNUMBER(D$3),NOT(ISNUMBER(D25))),AND(ISNUMBER(E$3),NOT(ISNUMBER(E25))),AND(ISNUMBER(F$3),NOT(ISNUMBER(F25))),AND(ISNUMBER(G$3),NOT(ISNUMBER(G25))),AND(ISNUMBER(H$3),NOT(ISNUMBER(H25))),AND(ISNUMBER(I$3),NOT(ISNUMBER(I25))),AND(ISNUMBER(J$3),NOT(ISNUMBER(J25)))),1,0),"")</f>
        <v/>
      </c>
    </row>
    <row r="26">
      <c r="A26" s="5" t="n"/>
      <c r="B26" s="5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7">
        <f>IF(COUNT(C26:J26)=0,"",SUMIF($C$3:$J$3,"&gt;0",C26:J26))</f>
        <v/>
      </c>
      <c r="L26" s="18">
        <f>IF(K26="","",IF($K$3&gt;0,K26/$K$3,""))</f>
        <v/>
      </c>
      <c r="M26" s="15">
        <f>IF(L26="","",IFERROR(INDEX('الإعدادات'!$E$12:$E$19,MATCH(SMALL('الإعدادات'!$D$12:$D$19,COUNTIF('الإعدادات'!$D$12:$D$19,"&lt;="&amp;ROUND(L26*100,2))),'الإعدادات'!$D$12:$D$19,0)),""))</f>
        <v/>
      </c>
      <c r="N26" s="19">
        <f>IF(K26="","",COUNTIF($K$6:$K$105,"&gt;"&amp;K26)+1)</f>
        <v/>
      </c>
      <c r="O26" s="15">
        <f>IF(L26="","",IF(ROUND(L26*100,2)&lt;'الإعدادات'!$B$9,"راسب","ناجح"))</f>
        <v/>
      </c>
      <c r="P26" s="6">
        <f>IF(Q26="","",TRIM(IF(Q26=1,"درجة غير صحيحة","")&amp;IF(AND(Q26=1,R26=1)," · ","")&amp;IF(R26=1,"درجات ناقصة","")))</f>
        <v/>
      </c>
      <c r="Q26" s="20">
        <f>IF(OR($A26&amp;""&lt;&gt;"",$B26&amp;""&lt;&gt;""),IF(OR(IF(AND(ISNUMBER(C26),ISNUMBER(C$3)),OR(C26&lt;0,C26&gt;C$3),FALSE),IF(AND(ISNUMBER(D26),ISNUMBER(D$3)),OR(D26&lt;0,D26&gt;D$3),FALSE),IF(AND(ISNUMBER(E26),ISNUMBER(E$3)),OR(E26&lt;0,E26&gt;E$3),FALSE),IF(AND(ISNUMBER(F26),ISNUMBER(F$3)),OR(F26&lt;0,F26&gt;F$3),FALSE),IF(AND(ISNUMBER(G26),ISNUMBER(G$3)),OR(G26&lt;0,G26&gt;G$3),FALSE),IF(AND(ISNUMBER(H26),ISNUMBER(H$3)),OR(H26&lt;0,H26&gt;H$3),FALSE),IF(AND(ISNUMBER(I26),ISNUMBER(I$3)),OR(I26&lt;0,I26&gt;I$3),FALSE),IF(AND(ISNUMBER(J26),ISNUMBER(J$3)),OR(J26&lt;0,J26&gt;J$3),FALSE)),1,0),"")</f>
        <v/>
      </c>
      <c r="R26" s="20">
        <f>IF(OR($A26&amp;""&lt;&gt;"",$B26&amp;""&lt;&gt;""),IF(OR(AND(ISNUMBER(C$3),NOT(ISNUMBER(C26))),AND(ISNUMBER(D$3),NOT(ISNUMBER(D26))),AND(ISNUMBER(E$3),NOT(ISNUMBER(E26))),AND(ISNUMBER(F$3),NOT(ISNUMBER(F26))),AND(ISNUMBER(G$3),NOT(ISNUMBER(G26))),AND(ISNUMBER(H$3),NOT(ISNUMBER(H26))),AND(ISNUMBER(I$3),NOT(ISNUMBER(I26))),AND(ISNUMBER(J$3),NOT(ISNUMBER(J26)))),1,0),"")</f>
        <v/>
      </c>
    </row>
    <row r="27">
      <c r="A27" s="5" t="n"/>
      <c r="B27" s="5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7">
        <f>IF(COUNT(C27:J27)=0,"",SUMIF($C$3:$J$3,"&gt;0",C27:J27))</f>
        <v/>
      </c>
      <c r="L27" s="18">
        <f>IF(K27="","",IF($K$3&gt;0,K27/$K$3,""))</f>
        <v/>
      </c>
      <c r="M27" s="15">
        <f>IF(L27="","",IFERROR(INDEX('الإعدادات'!$E$12:$E$19,MATCH(SMALL('الإعدادات'!$D$12:$D$19,COUNTIF('الإعدادات'!$D$12:$D$19,"&lt;="&amp;ROUND(L27*100,2))),'الإعدادات'!$D$12:$D$19,0)),""))</f>
        <v/>
      </c>
      <c r="N27" s="19">
        <f>IF(K27="","",COUNTIF($K$6:$K$105,"&gt;"&amp;K27)+1)</f>
        <v/>
      </c>
      <c r="O27" s="15">
        <f>IF(L27="","",IF(ROUND(L27*100,2)&lt;'الإعدادات'!$B$9,"راسب","ناجح"))</f>
        <v/>
      </c>
      <c r="P27" s="6">
        <f>IF(Q27="","",TRIM(IF(Q27=1,"درجة غير صحيحة","")&amp;IF(AND(Q27=1,R27=1)," · ","")&amp;IF(R27=1,"درجات ناقصة","")))</f>
        <v/>
      </c>
      <c r="Q27" s="20">
        <f>IF(OR($A27&amp;""&lt;&gt;"",$B27&amp;""&lt;&gt;""),IF(OR(IF(AND(ISNUMBER(C27),ISNUMBER(C$3)),OR(C27&lt;0,C27&gt;C$3),FALSE),IF(AND(ISNUMBER(D27),ISNUMBER(D$3)),OR(D27&lt;0,D27&gt;D$3),FALSE),IF(AND(ISNUMBER(E27),ISNUMBER(E$3)),OR(E27&lt;0,E27&gt;E$3),FALSE),IF(AND(ISNUMBER(F27),ISNUMBER(F$3)),OR(F27&lt;0,F27&gt;F$3),FALSE),IF(AND(ISNUMBER(G27),ISNUMBER(G$3)),OR(G27&lt;0,G27&gt;G$3),FALSE),IF(AND(ISNUMBER(H27),ISNUMBER(H$3)),OR(H27&lt;0,H27&gt;H$3),FALSE),IF(AND(ISNUMBER(I27),ISNUMBER(I$3)),OR(I27&lt;0,I27&gt;I$3),FALSE),IF(AND(ISNUMBER(J27),ISNUMBER(J$3)),OR(J27&lt;0,J27&gt;J$3),FALSE)),1,0),"")</f>
        <v/>
      </c>
      <c r="R27" s="20">
        <f>IF(OR($A27&amp;""&lt;&gt;"",$B27&amp;""&lt;&gt;""),IF(OR(AND(ISNUMBER(C$3),NOT(ISNUMBER(C27))),AND(ISNUMBER(D$3),NOT(ISNUMBER(D27))),AND(ISNUMBER(E$3),NOT(ISNUMBER(E27))),AND(ISNUMBER(F$3),NOT(ISNUMBER(F27))),AND(ISNUMBER(G$3),NOT(ISNUMBER(G27))),AND(ISNUMBER(H$3),NOT(ISNUMBER(H27))),AND(ISNUMBER(I$3),NOT(ISNUMBER(I27))),AND(ISNUMBER(J$3),NOT(ISNUMBER(J27)))),1,0),"")</f>
        <v/>
      </c>
    </row>
    <row r="28">
      <c r="A28" s="5" t="n"/>
      <c r="B28" s="5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7">
        <f>IF(COUNT(C28:J28)=0,"",SUMIF($C$3:$J$3,"&gt;0",C28:J28))</f>
        <v/>
      </c>
      <c r="L28" s="18">
        <f>IF(K28="","",IF($K$3&gt;0,K28/$K$3,""))</f>
        <v/>
      </c>
      <c r="M28" s="15">
        <f>IF(L28="","",IFERROR(INDEX('الإعدادات'!$E$12:$E$19,MATCH(SMALL('الإعدادات'!$D$12:$D$19,COUNTIF('الإعدادات'!$D$12:$D$19,"&lt;="&amp;ROUND(L28*100,2))),'الإعدادات'!$D$12:$D$19,0)),""))</f>
        <v/>
      </c>
      <c r="N28" s="19">
        <f>IF(K28="","",COUNTIF($K$6:$K$105,"&gt;"&amp;K28)+1)</f>
        <v/>
      </c>
      <c r="O28" s="15">
        <f>IF(L28="","",IF(ROUND(L28*100,2)&lt;'الإعدادات'!$B$9,"راسب","ناجح"))</f>
        <v/>
      </c>
      <c r="P28" s="6">
        <f>IF(Q28="","",TRIM(IF(Q28=1,"درجة غير صحيحة","")&amp;IF(AND(Q28=1,R28=1)," · ","")&amp;IF(R28=1,"درجات ناقصة","")))</f>
        <v/>
      </c>
      <c r="Q28" s="20">
        <f>IF(OR($A28&amp;""&lt;&gt;"",$B28&amp;""&lt;&gt;""),IF(OR(IF(AND(ISNUMBER(C28),ISNUMBER(C$3)),OR(C28&lt;0,C28&gt;C$3),FALSE),IF(AND(ISNUMBER(D28),ISNUMBER(D$3)),OR(D28&lt;0,D28&gt;D$3),FALSE),IF(AND(ISNUMBER(E28),ISNUMBER(E$3)),OR(E28&lt;0,E28&gt;E$3),FALSE),IF(AND(ISNUMBER(F28),ISNUMBER(F$3)),OR(F28&lt;0,F28&gt;F$3),FALSE),IF(AND(ISNUMBER(G28),ISNUMBER(G$3)),OR(G28&lt;0,G28&gt;G$3),FALSE),IF(AND(ISNUMBER(H28),ISNUMBER(H$3)),OR(H28&lt;0,H28&gt;H$3),FALSE),IF(AND(ISNUMBER(I28),ISNUMBER(I$3)),OR(I28&lt;0,I28&gt;I$3),FALSE),IF(AND(ISNUMBER(J28),ISNUMBER(J$3)),OR(J28&lt;0,J28&gt;J$3),FALSE)),1,0),"")</f>
        <v/>
      </c>
      <c r="R28" s="20">
        <f>IF(OR($A28&amp;""&lt;&gt;"",$B28&amp;""&lt;&gt;""),IF(OR(AND(ISNUMBER(C$3),NOT(ISNUMBER(C28))),AND(ISNUMBER(D$3),NOT(ISNUMBER(D28))),AND(ISNUMBER(E$3),NOT(ISNUMBER(E28))),AND(ISNUMBER(F$3),NOT(ISNUMBER(F28))),AND(ISNUMBER(G$3),NOT(ISNUMBER(G28))),AND(ISNUMBER(H$3),NOT(ISNUMBER(H28))),AND(ISNUMBER(I$3),NOT(ISNUMBER(I28))),AND(ISNUMBER(J$3),NOT(ISNUMBER(J28)))),1,0),"")</f>
        <v/>
      </c>
    </row>
    <row r="29">
      <c r="A29" s="5" t="n"/>
      <c r="B29" s="5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7">
        <f>IF(COUNT(C29:J29)=0,"",SUMIF($C$3:$J$3,"&gt;0",C29:J29))</f>
        <v/>
      </c>
      <c r="L29" s="18">
        <f>IF(K29="","",IF($K$3&gt;0,K29/$K$3,""))</f>
        <v/>
      </c>
      <c r="M29" s="15">
        <f>IF(L29="","",IFERROR(INDEX('الإعدادات'!$E$12:$E$19,MATCH(SMALL('الإعدادات'!$D$12:$D$19,COUNTIF('الإعدادات'!$D$12:$D$19,"&lt;="&amp;ROUND(L29*100,2))),'الإعدادات'!$D$12:$D$19,0)),""))</f>
        <v/>
      </c>
      <c r="N29" s="19">
        <f>IF(K29="","",COUNTIF($K$6:$K$105,"&gt;"&amp;K29)+1)</f>
        <v/>
      </c>
      <c r="O29" s="15">
        <f>IF(L29="","",IF(ROUND(L29*100,2)&lt;'الإعدادات'!$B$9,"راسب","ناجح"))</f>
        <v/>
      </c>
      <c r="P29" s="6">
        <f>IF(Q29="","",TRIM(IF(Q29=1,"درجة غير صحيحة","")&amp;IF(AND(Q29=1,R29=1)," · ","")&amp;IF(R29=1,"درجات ناقصة","")))</f>
        <v/>
      </c>
      <c r="Q29" s="20">
        <f>IF(OR($A29&amp;""&lt;&gt;"",$B29&amp;""&lt;&gt;""),IF(OR(IF(AND(ISNUMBER(C29),ISNUMBER(C$3)),OR(C29&lt;0,C29&gt;C$3),FALSE),IF(AND(ISNUMBER(D29),ISNUMBER(D$3)),OR(D29&lt;0,D29&gt;D$3),FALSE),IF(AND(ISNUMBER(E29),ISNUMBER(E$3)),OR(E29&lt;0,E29&gt;E$3),FALSE),IF(AND(ISNUMBER(F29),ISNUMBER(F$3)),OR(F29&lt;0,F29&gt;F$3),FALSE),IF(AND(ISNUMBER(G29),ISNUMBER(G$3)),OR(G29&lt;0,G29&gt;G$3),FALSE),IF(AND(ISNUMBER(H29),ISNUMBER(H$3)),OR(H29&lt;0,H29&gt;H$3),FALSE),IF(AND(ISNUMBER(I29),ISNUMBER(I$3)),OR(I29&lt;0,I29&gt;I$3),FALSE),IF(AND(ISNUMBER(J29),ISNUMBER(J$3)),OR(J29&lt;0,J29&gt;J$3),FALSE)),1,0),"")</f>
        <v/>
      </c>
      <c r="R29" s="20">
        <f>IF(OR($A29&amp;""&lt;&gt;"",$B29&amp;""&lt;&gt;""),IF(OR(AND(ISNUMBER(C$3),NOT(ISNUMBER(C29))),AND(ISNUMBER(D$3),NOT(ISNUMBER(D29))),AND(ISNUMBER(E$3),NOT(ISNUMBER(E29))),AND(ISNUMBER(F$3),NOT(ISNUMBER(F29))),AND(ISNUMBER(G$3),NOT(ISNUMBER(G29))),AND(ISNUMBER(H$3),NOT(ISNUMBER(H29))),AND(ISNUMBER(I$3),NOT(ISNUMBER(I29))),AND(ISNUMBER(J$3),NOT(ISNUMBER(J29)))),1,0),"")</f>
        <v/>
      </c>
    </row>
    <row r="30">
      <c r="A30" s="5" t="n"/>
      <c r="B30" s="5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7">
        <f>IF(COUNT(C30:J30)=0,"",SUMIF($C$3:$J$3,"&gt;0",C30:J30))</f>
        <v/>
      </c>
      <c r="L30" s="18">
        <f>IF(K30="","",IF($K$3&gt;0,K30/$K$3,""))</f>
        <v/>
      </c>
      <c r="M30" s="15">
        <f>IF(L30="","",IFERROR(INDEX('الإعدادات'!$E$12:$E$19,MATCH(SMALL('الإعدادات'!$D$12:$D$19,COUNTIF('الإعدادات'!$D$12:$D$19,"&lt;="&amp;ROUND(L30*100,2))),'الإعدادات'!$D$12:$D$19,0)),""))</f>
        <v/>
      </c>
      <c r="N30" s="19">
        <f>IF(K30="","",COUNTIF($K$6:$K$105,"&gt;"&amp;K30)+1)</f>
        <v/>
      </c>
      <c r="O30" s="15">
        <f>IF(L30="","",IF(ROUND(L30*100,2)&lt;'الإعدادات'!$B$9,"راسب","ناجح"))</f>
        <v/>
      </c>
      <c r="P30" s="6">
        <f>IF(Q30="","",TRIM(IF(Q30=1,"درجة غير صحيحة","")&amp;IF(AND(Q30=1,R30=1)," · ","")&amp;IF(R30=1,"درجات ناقصة","")))</f>
        <v/>
      </c>
      <c r="Q30" s="20">
        <f>IF(OR($A30&amp;""&lt;&gt;"",$B30&amp;""&lt;&gt;""),IF(OR(IF(AND(ISNUMBER(C30),ISNUMBER(C$3)),OR(C30&lt;0,C30&gt;C$3),FALSE),IF(AND(ISNUMBER(D30),ISNUMBER(D$3)),OR(D30&lt;0,D30&gt;D$3),FALSE),IF(AND(ISNUMBER(E30),ISNUMBER(E$3)),OR(E30&lt;0,E30&gt;E$3),FALSE),IF(AND(ISNUMBER(F30),ISNUMBER(F$3)),OR(F30&lt;0,F30&gt;F$3),FALSE),IF(AND(ISNUMBER(G30),ISNUMBER(G$3)),OR(G30&lt;0,G30&gt;G$3),FALSE),IF(AND(ISNUMBER(H30),ISNUMBER(H$3)),OR(H30&lt;0,H30&gt;H$3),FALSE),IF(AND(ISNUMBER(I30),ISNUMBER(I$3)),OR(I30&lt;0,I30&gt;I$3),FALSE),IF(AND(ISNUMBER(J30),ISNUMBER(J$3)),OR(J30&lt;0,J30&gt;J$3),FALSE)),1,0),"")</f>
        <v/>
      </c>
      <c r="R30" s="20">
        <f>IF(OR($A30&amp;""&lt;&gt;"",$B30&amp;""&lt;&gt;""),IF(OR(AND(ISNUMBER(C$3),NOT(ISNUMBER(C30))),AND(ISNUMBER(D$3),NOT(ISNUMBER(D30))),AND(ISNUMBER(E$3),NOT(ISNUMBER(E30))),AND(ISNUMBER(F$3),NOT(ISNUMBER(F30))),AND(ISNUMBER(G$3),NOT(ISNUMBER(G30))),AND(ISNUMBER(H$3),NOT(ISNUMBER(H30))),AND(ISNUMBER(I$3),NOT(ISNUMBER(I30))),AND(ISNUMBER(J$3),NOT(ISNUMBER(J30)))),1,0),"")</f>
        <v/>
      </c>
    </row>
    <row r="31">
      <c r="A31" s="5" t="n"/>
      <c r="B31" s="5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7">
        <f>IF(COUNT(C31:J31)=0,"",SUMIF($C$3:$J$3,"&gt;0",C31:J31))</f>
        <v/>
      </c>
      <c r="L31" s="18">
        <f>IF(K31="","",IF($K$3&gt;0,K31/$K$3,""))</f>
        <v/>
      </c>
      <c r="M31" s="15">
        <f>IF(L31="","",IFERROR(INDEX('الإعدادات'!$E$12:$E$19,MATCH(SMALL('الإعدادات'!$D$12:$D$19,COUNTIF('الإعدادات'!$D$12:$D$19,"&lt;="&amp;ROUND(L31*100,2))),'الإعدادات'!$D$12:$D$19,0)),""))</f>
        <v/>
      </c>
      <c r="N31" s="19">
        <f>IF(K31="","",COUNTIF($K$6:$K$105,"&gt;"&amp;K31)+1)</f>
        <v/>
      </c>
      <c r="O31" s="15">
        <f>IF(L31="","",IF(ROUND(L31*100,2)&lt;'الإعدادات'!$B$9,"راسب","ناجح"))</f>
        <v/>
      </c>
      <c r="P31" s="6">
        <f>IF(Q31="","",TRIM(IF(Q31=1,"درجة غير صحيحة","")&amp;IF(AND(Q31=1,R31=1)," · ","")&amp;IF(R31=1,"درجات ناقصة","")))</f>
        <v/>
      </c>
      <c r="Q31" s="20">
        <f>IF(OR($A31&amp;""&lt;&gt;"",$B31&amp;""&lt;&gt;""),IF(OR(IF(AND(ISNUMBER(C31),ISNUMBER(C$3)),OR(C31&lt;0,C31&gt;C$3),FALSE),IF(AND(ISNUMBER(D31),ISNUMBER(D$3)),OR(D31&lt;0,D31&gt;D$3),FALSE),IF(AND(ISNUMBER(E31),ISNUMBER(E$3)),OR(E31&lt;0,E31&gt;E$3),FALSE),IF(AND(ISNUMBER(F31),ISNUMBER(F$3)),OR(F31&lt;0,F31&gt;F$3),FALSE),IF(AND(ISNUMBER(G31),ISNUMBER(G$3)),OR(G31&lt;0,G31&gt;G$3),FALSE),IF(AND(ISNUMBER(H31),ISNUMBER(H$3)),OR(H31&lt;0,H31&gt;H$3),FALSE),IF(AND(ISNUMBER(I31),ISNUMBER(I$3)),OR(I31&lt;0,I31&gt;I$3),FALSE),IF(AND(ISNUMBER(J31),ISNUMBER(J$3)),OR(J31&lt;0,J31&gt;J$3),FALSE)),1,0),"")</f>
        <v/>
      </c>
      <c r="R31" s="20">
        <f>IF(OR($A31&amp;""&lt;&gt;"",$B31&amp;""&lt;&gt;""),IF(OR(AND(ISNUMBER(C$3),NOT(ISNUMBER(C31))),AND(ISNUMBER(D$3),NOT(ISNUMBER(D31))),AND(ISNUMBER(E$3),NOT(ISNUMBER(E31))),AND(ISNUMBER(F$3),NOT(ISNUMBER(F31))),AND(ISNUMBER(G$3),NOT(ISNUMBER(G31))),AND(ISNUMBER(H$3),NOT(ISNUMBER(H31))),AND(ISNUMBER(I$3),NOT(ISNUMBER(I31))),AND(ISNUMBER(J$3),NOT(ISNUMBER(J31)))),1,0),"")</f>
        <v/>
      </c>
    </row>
    <row r="32">
      <c r="A32" s="5" t="n"/>
      <c r="B32" s="5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7">
        <f>IF(COUNT(C32:J32)=0,"",SUMIF($C$3:$J$3,"&gt;0",C32:J32))</f>
        <v/>
      </c>
      <c r="L32" s="18">
        <f>IF(K32="","",IF($K$3&gt;0,K32/$K$3,""))</f>
        <v/>
      </c>
      <c r="M32" s="15">
        <f>IF(L32="","",IFERROR(INDEX('الإعدادات'!$E$12:$E$19,MATCH(SMALL('الإعدادات'!$D$12:$D$19,COUNTIF('الإعدادات'!$D$12:$D$19,"&lt;="&amp;ROUND(L32*100,2))),'الإعدادات'!$D$12:$D$19,0)),""))</f>
        <v/>
      </c>
      <c r="N32" s="19">
        <f>IF(K32="","",COUNTIF($K$6:$K$105,"&gt;"&amp;K32)+1)</f>
        <v/>
      </c>
      <c r="O32" s="15">
        <f>IF(L32="","",IF(ROUND(L32*100,2)&lt;'الإعدادات'!$B$9,"راسب","ناجح"))</f>
        <v/>
      </c>
      <c r="P32" s="6">
        <f>IF(Q32="","",TRIM(IF(Q32=1,"درجة غير صحيحة","")&amp;IF(AND(Q32=1,R32=1)," · ","")&amp;IF(R32=1,"درجات ناقصة","")))</f>
        <v/>
      </c>
      <c r="Q32" s="20">
        <f>IF(OR($A32&amp;""&lt;&gt;"",$B32&amp;""&lt;&gt;""),IF(OR(IF(AND(ISNUMBER(C32),ISNUMBER(C$3)),OR(C32&lt;0,C32&gt;C$3),FALSE),IF(AND(ISNUMBER(D32),ISNUMBER(D$3)),OR(D32&lt;0,D32&gt;D$3),FALSE),IF(AND(ISNUMBER(E32),ISNUMBER(E$3)),OR(E32&lt;0,E32&gt;E$3),FALSE),IF(AND(ISNUMBER(F32),ISNUMBER(F$3)),OR(F32&lt;0,F32&gt;F$3),FALSE),IF(AND(ISNUMBER(G32),ISNUMBER(G$3)),OR(G32&lt;0,G32&gt;G$3),FALSE),IF(AND(ISNUMBER(H32),ISNUMBER(H$3)),OR(H32&lt;0,H32&gt;H$3),FALSE),IF(AND(ISNUMBER(I32),ISNUMBER(I$3)),OR(I32&lt;0,I32&gt;I$3),FALSE),IF(AND(ISNUMBER(J32),ISNUMBER(J$3)),OR(J32&lt;0,J32&gt;J$3),FALSE)),1,0),"")</f>
        <v/>
      </c>
      <c r="R32" s="20">
        <f>IF(OR($A32&amp;""&lt;&gt;"",$B32&amp;""&lt;&gt;""),IF(OR(AND(ISNUMBER(C$3),NOT(ISNUMBER(C32))),AND(ISNUMBER(D$3),NOT(ISNUMBER(D32))),AND(ISNUMBER(E$3),NOT(ISNUMBER(E32))),AND(ISNUMBER(F$3),NOT(ISNUMBER(F32))),AND(ISNUMBER(G$3),NOT(ISNUMBER(G32))),AND(ISNUMBER(H$3),NOT(ISNUMBER(H32))),AND(ISNUMBER(I$3),NOT(ISNUMBER(I32))),AND(ISNUMBER(J$3),NOT(ISNUMBER(J32)))),1,0),"")</f>
        <v/>
      </c>
    </row>
    <row r="33">
      <c r="A33" s="5" t="n"/>
      <c r="B33" s="5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7">
        <f>IF(COUNT(C33:J33)=0,"",SUMIF($C$3:$J$3,"&gt;0",C33:J33))</f>
        <v/>
      </c>
      <c r="L33" s="18">
        <f>IF(K33="","",IF($K$3&gt;0,K33/$K$3,""))</f>
        <v/>
      </c>
      <c r="M33" s="15">
        <f>IF(L33="","",IFERROR(INDEX('الإعدادات'!$E$12:$E$19,MATCH(SMALL('الإعدادات'!$D$12:$D$19,COUNTIF('الإعدادات'!$D$12:$D$19,"&lt;="&amp;ROUND(L33*100,2))),'الإعدادات'!$D$12:$D$19,0)),""))</f>
        <v/>
      </c>
      <c r="N33" s="19">
        <f>IF(K33="","",COUNTIF($K$6:$K$105,"&gt;"&amp;K33)+1)</f>
        <v/>
      </c>
      <c r="O33" s="15">
        <f>IF(L33="","",IF(ROUND(L33*100,2)&lt;'الإعدادات'!$B$9,"راسب","ناجح"))</f>
        <v/>
      </c>
      <c r="P33" s="6">
        <f>IF(Q33="","",TRIM(IF(Q33=1,"درجة غير صحيحة","")&amp;IF(AND(Q33=1,R33=1)," · ","")&amp;IF(R33=1,"درجات ناقصة","")))</f>
        <v/>
      </c>
      <c r="Q33" s="20">
        <f>IF(OR($A33&amp;""&lt;&gt;"",$B33&amp;""&lt;&gt;""),IF(OR(IF(AND(ISNUMBER(C33),ISNUMBER(C$3)),OR(C33&lt;0,C33&gt;C$3),FALSE),IF(AND(ISNUMBER(D33),ISNUMBER(D$3)),OR(D33&lt;0,D33&gt;D$3),FALSE),IF(AND(ISNUMBER(E33),ISNUMBER(E$3)),OR(E33&lt;0,E33&gt;E$3),FALSE),IF(AND(ISNUMBER(F33),ISNUMBER(F$3)),OR(F33&lt;0,F33&gt;F$3),FALSE),IF(AND(ISNUMBER(G33),ISNUMBER(G$3)),OR(G33&lt;0,G33&gt;G$3),FALSE),IF(AND(ISNUMBER(H33),ISNUMBER(H$3)),OR(H33&lt;0,H33&gt;H$3),FALSE),IF(AND(ISNUMBER(I33),ISNUMBER(I$3)),OR(I33&lt;0,I33&gt;I$3),FALSE),IF(AND(ISNUMBER(J33),ISNUMBER(J$3)),OR(J33&lt;0,J33&gt;J$3),FALSE)),1,0),"")</f>
        <v/>
      </c>
      <c r="R33" s="20">
        <f>IF(OR($A33&amp;""&lt;&gt;"",$B33&amp;""&lt;&gt;""),IF(OR(AND(ISNUMBER(C$3),NOT(ISNUMBER(C33))),AND(ISNUMBER(D$3),NOT(ISNUMBER(D33))),AND(ISNUMBER(E$3),NOT(ISNUMBER(E33))),AND(ISNUMBER(F$3),NOT(ISNUMBER(F33))),AND(ISNUMBER(G$3),NOT(ISNUMBER(G33))),AND(ISNUMBER(H$3),NOT(ISNUMBER(H33))),AND(ISNUMBER(I$3),NOT(ISNUMBER(I33))),AND(ISNUMBER(J$3),NOT(ISNUMBER(J33)))),1,0),"")</f>
        <v/>
      </c>
    </row>
    <row r="34">
      <c r="A34" s="5" t="n"/>
      <c r="B34" s="5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7">
        <f>IF(COUNT(C34:J34)=0,"",SUMIF($C$3:$J$3,"&gt;0",C34:J34))</f>
        <v/>
      </c>
      <c r="L34" s="18">
        <f>IF(K34="","",IF($K$3&gt;0,K34/$K$3,""))</f>
        <v/>
      </c>
      <c r="M34" s="15">
        <f>IF(L34="","",IFERROR(INDEX('الإعدادات'!$E$12:$E$19,MATCH(SMALL('الإعدادات'!$D$12:$D$19,COUNTIF('الإعدادات'!$D$12:$D$19,"&lt;="&amp;ROUND(L34*100,2))),'الإعدادات'!$D$12:$D$19,0)),""))</f>
        <v/>
      </c>
      <c r="N34" s="19">
        <f>IF(K34="","",COUNTIF($K$6:$K$105,"&gt;"&amp;K34)+1)</f>
        <v/>
      </c>
      <c r="O34" s="15">
        <f>IF(L34="","",IF(ROUND(L34*100,2)&lt;'الإعدادات'!$B$9,"راسب","ناجح"))</f>
        <v/>
      </c>
      <c r="P34" s="6">
        <f>IF(Q34="","",TRIM(IF(Q34=1,"درجة غير صحيحة","")&amp;IF(AND(Q34=1,R34=1)," · ","")&amp;IF(R34=1,"درجات ناقصة","")))</f>
        <v/>
      </c>
      <c r="Q34" s="20">
        <f>IF(OR($A34&amp;""&lt;&gt;"",$B34&amp;""&lt;&gt;""),IF(OR(IF(AND(ISNUMBER(C34),ISNUMBER(C$3)),OR(C34&lt;0,C34&gt;C$3),FALSE),IF(AND(ISNUMBER(D34),ISNUMBER(D$3)),OR(D34&lt;0,D34&gt;D$3),FALSE),IF(AND(ISNUMBER(E34),ISNUMBER(E$3)),OR(E34&lt;0,E34&gt;E$3),FALSE),IF(AND(ISNUMBER(F34),ISNUMBER(F$3)),OR(F34&lt;0,F34&gt;F$3),FALSE),IF(AND(ISNUMBER(G34),ISNUMBER(G$3)),OR(G34&lt;0,G34&gt;G$3),FALSE),IF(AND(ISNUMBER(H34),ISNUMBER(H$3)),OR(H34&lt;0,H34&gt;H$3),FALSE),IF(AND(ISNUMBER(I34),ISNUMBER(I$3)),OR(I34&lt;0,I34&gt;I$3),FALSE),IF(AND(ISNUMBER(J34),ISNUMBER(J$3)),OR(J34&lt;0,J34&gt;J$3),FALSE)),1,0),"")</f>
        <v/>
      </c>
      <c r="R34" s="20">
        <f>IF(OR($A34&amp;""&lt;&gt;"",$B34&amp;""&lt;&gt;""),IF(OR(AND(ISNUMBER(C$3),NOT(ISNUMBER(C34))),AND(ISNUMBER(D$3),NOT(ISNUMBER(D34))),AND(ISNUMBER(E$3),NOT(ISNUMBER(E34))),AND(ISNUMBER(F$3),NOT(ISNUMBER(F34))),AND(ISNUMBER(G$3),NOT(ISNUMBER(G34))),AND(ISNUMBER(H$3),NOT(ISNUMBER(H34))),AND(ISNUMBER(I$3),NOT(ISNUMBER(I34))),AND(ISNUMBER(J$3),NOT(ISNUMBER(J34)))),1,0),"")</f>
        <v/>
      </c>
    </row>
    <row r="35">
      <c r="A35" s="5" t="n"/>
      <c r="B35" s="5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7">
        <f>IF(COUNT(C35:J35)=0,"",SUMIF($C$3:$J$3,"&gt;0",C35:J35))</f>
        <v/>
      </c>
      <c r="L35" s="18">
        <f>IF(K35="","",IF($K$3&gt;0,K35/$K$3,""))</f>
        <v/>
      </c>
      <c r="M35" s="15">
        <f>IF(L35="","",IFERROR(INDEX('الإعدادات'!$E$12:$E$19,MATCH(SMALL('الإعدادات'!$D$12:$D$19,COUNTIF('الإعدادات'!$D$12:$D$19,"&lt;="&amp;ROUND(L35*100,2))),'الإعدادات'!$D$12:$D$19,0)),""))</f>
        <v/>
      </c>
      <c r="N35" s="19">
        <f>IF(K35="","",COUNTIF($K$6:$K$105,"&gt;"&amp;K35)+1)</f>
        <v/>
      </c>
      <c r="O35" s="15">
        <f>IF(L35="","",IF(ROUND(L35*100,2)&lt;'الإعدادات'!$B$9,"راسب","ناجح"))</f>
        <v/>
      </c>
      <c r="P35" s="6">
        <f>IF(Q35="","",TRIM(IF(Q35=1,"درجة غير صحيحة","")&amp;IF(AND(Q35=1,R35=1)," · ","")&amp;IF(R35=1,"درجات ناقصة","")))</f>
        <v/>
      </c>
      <c r="Q35" s="20">
        <f>IF(OR($A35&amp;""&lt;&gt;"",$B35&amp;""&lt;&gt;""),IF(OR(IF(AND(ISNUMBER(C35),ISNUMBER(C$3)),OR(C35&lt;0,C35&gt;C$3),FALSE),IF(AND(ISNUMBER(D35),ISNUMBER(D$3)),OR(D35&lt;0,D35&gt;D$3),FALSE),IF(AND(ISNUMBER(E35),ISNUMBER(E$3)),OR(E35&lt;0,E35&gt;E$3),FALSE),IF(AND(ISNUMBER(F35),ISNUMBER(F$3)),OR(F35&lt;0,F35&gt;F$3),FALSE),IF(AND(ISNUMBER(G35),ISNUMBER(G$3)),OR(G35&lt;0,G35&gt;G$3),FALSE),IF(AND(ISNUMBER(H35),ISNUMBER(H$3)),OR(H35&lt;0,H35&gt;H$3),FALSE),IF(AND(ISNUMBER(I35),ISNUMBER(I$3)),OR(I35&lt;0,I35&gt;I$3),FALSE),IF(AND(ISNUMBER(J35),ISNUMBER(J$3)),OR(J35&lt;0,J35&gt;J$3),FALSE)),1,0),"")</f>
        <v/>
      </c>
      <c r="R35" s="20">
        <f>IF(OR($A35&amp;""&lt;&gt;"",$B35&amp;""&lt;&gt;""),IF(OR(AND(ISNUMBER(C$3),NOT(ISNUMBER(C35))),AND(ISNUMBER(D$3),NOT(ISNUMBER(D35))),AND(ISNUMBER(E$3),NOT(ISNUMBER(E35))),AND(ISNUMBER(F$3),NOT(ISNUMBER(F35))),AND(ISNUMBER(G$3),NOT(ISNUMBER(G35))),AND(ISNUMBER(H$3),NOT(ISNUMBER(H35))),AND(ISNUMBER(I$3),NOT(ISNUMBER(I35))),AND(ISNUMBER(J$3),NOT(ISNUMBER(J35)))),1,0),"")</f>
        <v/>
      </c>
    </row>
    <row r="36">
      <c r="A36" s="5" t="n"/>
      <c r="B36" s="5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7">
        <f>IF(COUNT(C36:J36)=0,"",SUMIF($C$3:$J$3,"&gt;0",C36:J36))</f>
        <v/>
      </c>
      <c r="L36" s="18">
        <f>IF(K36="","",IF($K$3&gt;0,K36/$K$3,""))</f>
        <v/>
      </c>
      <c r="M36" s="15">
        <f>IF(L36="","",IFERROR(INDEX('الإعدادات'!$E$12:$E$19,MATCH(SMALL('الإعدادات'!$D$12:$D$19,COUNTIF('الإعدادات'!$D$12:$D$19,"&lt;="&amp;ROUND(L36*100,2))),'الإعدادات'!$D$12:$D$19,0)),""))</f>
        <v/>
      </c>
      <c r="N36" s="19">
        <f>IF(K36="","",COUNTIF($K$6:$K$105,"&gt;"&amp;K36)+1)</f>
        <v/>
      </c>
      <c r="O36" s="15">
        <f>IF(L36="","",IF(ROUND(L36*100,2)&lt;'الإعدادات'!$B$9,"راسب","ناجح"))</f>
        <v/>
      </c>
      <c r="P36" s="6">
        <f>IF(Q36="","",TRIM(IF(Q36=1,"درجة غير صحيحة","")&amp;IF(AND(Q36=1,R36=1)," · ","")&amp;IF(R36=1,"درجات ناقصة","")))</f>
        <v/>
      </c>
      <c r="Q36" s="20">
        <f>IF(OR($A36&amp;""&lt;&gt;"",$B36&amp;""&lt;&gt;""),IF(OR(IF(AND(ISNUMBER(C36),ISNUMBER(C$3)),OR(C36&lt;0,C36&gt;C$3),FALSE),IF(AND(ISNUMBER(D36),ISNUMBER(D$3)),OR(D36&lt;0,D36&gt;D$3),FALSE),IF(AND(ISNUMBER(E36),ISNUMBER(E$3)),OR(E36&lt;0,E36&gt;E$3),FALSE),IF(AND(ISNUMBER(F36),ISNUMBER(F$3)),OR(F36&lt;0,F36&gt;F$3),FALSE),IF(AND(ISNUMBER(G36),ISNUMBER(G$3)),OR(G36&lt;0,G36&gt;G$3),FALSE),IF(AND(ISNUMBER(H36),ISNUMBER(H$3)),OR(H36&lt;0,H36&gt;H$3),FALSE),IF(AND(ISNUMBER(I36),ISNUMBER(I$3)),OR(I36&lt;0,I36&gt;I$3),FALSE),IF(AND(ISNUMBER(J36),ISNUMBER(J$3)),OR(J36&lt;0,J36&gt;J$3),FALSE)),1,0),"")</f>
        <v/>
      </c>
      <c r="R36" s="20">
        <f>IF(OR($A36&amp;""&lt;&gt;"",$B36&amp;""&lt;&gt;""),IF(OR(AND(ISNUMBER(C$3),NOT(ISNUMBER(C36))),AND(ISNUMBER(D$3),NOT(ISNUMBER(D36))),AND(ISNUMBER(E$3),NOT(ISNUMBER(E36))),AND(ISNUMBER(F$3),NOT(ISNUMBER(F36))),AND(ISNUMBER(G$3),NOT(ISNUMBER(G36))),AND(ISNUMBER(H$3),NOT(ISNUMBER(H36))),AND(ISNUMBER(I$3),NOT(ISNUMBER(I36))),AND(ISNUMBER(J$3),NOT(ISNUMBER(J36)))),1,0),"")</f>
        <v/>
      </c>
    </row>
    <row r="37">
      <c r="A37" s="5" t="n"/>
      <c r="B37" s="5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7">
        <f>IF(COUNT(C37:J37)=0,"",SUMIF($C$3:$J$3,"&gt;0",C37:J37))</f>
        <v/>
      </c>
      <c r="L37" s="18">
        <f>IF(K37="","",IF($K$3&gt;0,K37/$K$3,""))</f>
        <v/>
      </c>
      <c r="M37" s="15">
        <f>IF(L37="","",IFERROR(INDEX('الإعدادات'!$E$12:$E$19,MATCH(SMALL('الإعدادات'!$D$12:$D$19,COUNTIF('الإعدادات'!$D$12:$D$19,"&lt;="&amp;ROUND(L37*100,2))),'الإعدادات'!$D$12:$D$19,0)),""))</f>
        <v/>
      </c>
      <c r="N37" s="19">
        <f>IF(K37="","",COUNTIF($K$6:$K$105,"&gt;"&amp;K37)+1)</f>
        <v/>
      </c>
      <c r="O37" s="15">
        <f>IF(L37="","",IF(ROUND(L37*100,2)&lt;'الإعدادات'!$B$9,"راسب","ناجح"))</f>
        <v/>
      </c>
      <c r="P37" s="6">
        <f>IF(Q37="","",TRIM(IF(Q37=1,"درجة غير صحيحة","")&amp;IF(AND(Q37=1,R37=1)," · ","")&amp;IF(R37=1,"درجات ناقصة","")))</f>
        <v/>
      </c>
      <c r="Q37" s="20">
        <f>IF(OR($A37&amp;""&lt;&gt;"",$B37&amp;""&lt;&gt;""),IF(OR(IF(AND(ISNUMBER(C37),ISNUMBER(C$3)),OR(C37&lt;0,C37&gt;C$3),FALSE),IF(AND(ISNUMBER(D37),ISNUMBER(D$3)),OR(D37&lt;0,D37&gt;D$3),FALSE),IF(AND(ISNUMBER(E37),ISNUMBER(E$3)),OR(E37&lt;0,E37&gt;E$3),FALSE),IF(AND(ISNUMBER(F37),ISNUMBER(F$3)),OR(F37&lt;0,F37&gt;F$3),FALSE),IF(AND(ISNUMBER(G37),ISNUMBER(G$3)),OR(G37&lt;0,G37&gt;G$3),FALSE),IF(AND(ISNUMBER(H37),ISNUMBER(H$3)),OR(H37&lt;0,H37&gt;H$3),FALSE),IF(AND(ISNUMBER(I37),ISNUMBER(I$3)),OR(I37&lt;0,I37&gt;I$3),FALSE),IF(AND(ISNUMBER(J37),ISNUMBER(J$3)),OR(J37&lt;0,J37&gt;J$3),FALSE)),1,0),"")</f>
        <v/>
      </c>
      <c r="R37" s="20">
        <f>IF(OR($A37&amp;""&lt;&gt;"",$B37&amp;""&lt;&gt;""),IF(OR(AND(ISNUMBER(C$3),NOT(ISNUMBER(C37))),AND(ISNUMBER(D$3),NOT(ISNUMBER(D37))),AND(ISNUMBER(E$3),NOT(ISNUMBER(E37))),AND(ISNUMBER(F$3),NOT(ISNUMBER(F37))),AND(ISNUMBER(G$3),NOT(ISNUMBER(G37))),AND(ISNUMBER(H$3),NOT(ISNUMBER(H37))),AND(ISNUMBER(I$3),NOT(ISNUMBER(I37))),AND(ISNUMBER(J$3),NOT(ISNUMBER(J37)))),1,0),"")</f>
        <v/>
      </c>
    </row>
    <row r="38">
      <c r="A38" s="5" t="n"/>
      <c r="B38" s="5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7">
        <f>IF(COUNT(C38:J38)=0,"",SUMIF($C$3:$J$3,"&gt;0",C38:J38))</f>
        <v/>
      </c>
      <c r="L38" s="18">
        <f>IF(K38="","",IF($K$3&gt;0,K38/$K$3,""))</f>
        <v/>
      </c>
      <c r="M38" s="15">
        <f>IF(L38="","",IFERROR(INDEX('الإعدادات'!$E$12:$E$19,MATCH(SMALL('الإعدادات'!$D$12:$D$19,COUNTIF('الإعدادات'!$D$12:$D$19,"&lt;="&amp;ROUND(L38*100,2))),'الإعدادات'!$D$12:$D$19,0)),""))</f>
        <v/>
      </c>
      <c r="N38" s="19">
        <f>IF(K38="","",COUNTIF($K$6:$K$105,"&gt;"&amp;K38)+1)</f>
        <v/>
      </c>
      <c r="O38" s="15">
        <f>IF(L38="","",IF(ROUND(L38*100,2)&lt;'الإعدادات'!$B$9,"راسب","ناجح"))</f>
        <v/>
      </c>
      <c r="P38" s="6">
        <f>IF(Q38="","",TRIM(IF(Q38=1,"درجة غير صحيحة","")&amp;IF(AND(Q38=1,R38=1)," · ","")&amp;IF(R38=1,"درجات ناقصة","")))</f>
        <v/>
      </c>
      <c r="Q38" s="20">
        <f>IF(OR($A38&amp;""&lt;&gt;"",$B38&amp;""&lt;&gt;""),IF(OR(IF(AND(ISNUMBER(C38),ISNUMBER(C$3)),OR(C38&lt;0,C38&gt;C$3),FALSE),IF(AND(ISNUMBER(D38),ISNUMBER(D$3)),OR(D38&lt;0,D38&gt;D$3),FALSE),IF(AND(ISNUMBER(E38),ISNUMBER(E$3)),OR(E38&lt;0,E38&gt;E$3),FALSE),IF(AND(ISNUMBER(F38),ISNUMBER(F$3)),OR(F38&lt;0,F38&gt;F$3),FALSE),IF(AND(ISNUMBER(G38),ISNUMBER(G$3)),OR(G38&lt;0,G38&gt;G$3),FALSE),IF(AND(ISNUMBER(H38),ISNUMBER(H$3)),OR(H38&lt;0,H38&gt;H$3),FALSE),IF(AND(ISNUMBER(I38),ISNUMBER(I$3)),OR(I38&lt;0,I38&gt;I$3),FALSE),IF(AND(ISNUMBER(J38),ISNUMBER(J$3)),OR(J38&lt;0,J38&gt;J$3),FALSE)),1,0),"")</f>
        <v/>
      </c>
      <c r="R38" s="20">
        <f>IF(OR($A38&amp;""&lt;&gt;"",$B38&amp;""&lt;&gt;""),IF(OR(AND(ISNUMBER(C$3),NOT(ISNUMBER(C38))),AND(ISNUMBER(D$3),NOT(ISNUMBER(D38))),AND(ISNUMBER(E$3),NOT(ISNUMBER(E38))),AND(ISNUMBER(F$3),NOT(ISNUMBER(F38))),AND(ISNUMBER(G$3),NOT(ISNUMBER(G38))),AND(ISNUMBER(H$3),NOT(ISNUMBER(H38))),AND(ISNUMBER(I$3),NOT(ISNUMBER(I38))),AND(ISNUMBER(J$3),NOT(ISNUMBER(J38)))),1,0),"")</f>
        <v/>
      </c>
    </row>
    <row r="39">
      <c r="A39" s="5" t="n"/>
      <c r="B39" s="5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7">
        <f>IF(COUNT(C39:J39)=0,"",SUMIF($C$3:$J$3,"&gt;0",C39:J39))</f>
        <v/>
      </c>
      <c r="L39" s="18">
        <f>IF(K39="","",IF($K$3&gt;0,K39/$K$3,""))</f>
        <v/>
      </c>
      <c r="M39" s="15">
        <f>IF(L39="","",IFERROR(INDEX('الإعدادات'!$E$12:$E$19,MATCH(SMALL('الإعدادات'!$D$12:$D$19,COUNTIF('الإعدادات'!$D$12:$D$19,"&lt;="&amp;ROUND(L39*100,2))),'الإعدادات'!$D$12:$D$19,0)),""))</f>
        <v/>
      </c>
      <c r="N39" s="19">
        <f>IF(K39="","",COUNTIF($K$6:$K$105,"&gt;"&amp;K39)+1)</f>
        <v/>
      </c>
      <c r="O39" s="15">
        <f>IF(L39="","",IF(ROUND(L39*100,2)&lt;'الإعدادات'!$B$9,"راسب","ناجح"))</f>
        <v/>
      </c>
      <c r="P39" s="6">
        <f>IF(Q39="","",TRIM(IF(Q39=1,"درجة غير صحيحة","")&amp;IF(AND(Q39=1,R39=1)," · ","")&amp;IF(R39=1,"درجات ناقصة","")))</f>
        <v/>
      </c>
      <c r="Q39" s="20">
        <f>IF(OR($A39&amp;""&lt;&gt;"",$B39&amp;""&lt;&gt;""),IF(OR(IF(AND(ISNUMBER(C39),ISNUMBER(C$3)),OR(C39&lt;0,C39&gt;C$3),FALSE),IF(AND(ISNUMBER(D39),ISNUMBER(D$3)),OR(D39&lt;0,D39&gt;D$3),FALSE),IF(AND(ISNUMBER(E39),ISNUMBER(E$3)),OR(E39&lt;0,E39&gt;E$3),FALSE),IF(AND(ISNUMBER(F39),ISNUMBER(F$3)),OR(F39&lt;0,F39&gt;F$3),FALSE),IF(AND(ISNUMBER(G39),ISNUMBER(G$3)),OR(G39&lt;0,G39&gt;G$3),FALSE),IF(AND(ISNUMBER(H39),ISNUMBER(H$3)),OR(H39&lt;0,H39&gt;H$3),FALSE),IF(AND(ISNUMBER(I39),ISNUMBER(I$3)),OR(I39&lt;0,I39&gt;I$3),FALSE),IF(AND(ISNUMBER(J39),ISNUMBER(J$3)),OR(J39&lt;0,J39&gt;J$3),FALSE)),1,0),"")</f>
        <v/>
      </c>
      <c r="R39" s="20">
        <f>IF(OR($A39&amp;""&lt;&gt;"",$B39&amp;""&lt;&gt;""),IF(OR(AND(ISNUMBER(C$3),NOT(ISNUMBER(C39))),AND(ISNUMBER(D$3),NOT(ISNUMBER(D39))),AND(ISNUMBER(E$3),NOT(ISNUMBER(E39))),AND(ISNUMBER(F$3),NOT(ISNUMBER(F39))),AND(ISNUMBER(G$3),NOT(ISNUMBER(G39))),AND(ISNUMBER(H$3),NOT(ISNUMBER(H39))),AND(ISNUMBER(I$3),NOT(ISNUMBER(I39))),AND(ISNUMBER(J$3),NOT(ISNUMBER(J39)))),1,0),"")</f>
        <v/>
      </c>
    </row>
    <row r="40">
      <c r="A40" s="5" t="n"/>
      <c r="B40" s="5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7">
        <f>IF(COUNT(C40:J40)=0,"",SUMIF($C$3:$J$3,"&gt;0",C40:J40))</f>
        <v/>
      </c>
      <c r="L40" s="18">
        <f>IF(K40="","",IF($K$3&gt;0,K40/$K$3,""))</f>
        <v/>
      </c>
      <c r="M40" s="15">
        <f>IF(L40="","",IFERROR(INDEX('الإعدادات'!$E$12:$E$19,MATCH(SMALL('الإعدادات'!$D$12:$D$19,COUNTIF('الإعدادات'!$D$12:$D$19,"&lt;="&amp;ROUND(L40*100,2))),'الإعدادات'!$D$12:$D$19,0)),""))</f>
        <v/>
      </c>
      <c r="N40" s="19">
        <f>IF(K40="","",COUNTIF($K$6:$K$105,"&gt;"&amp;K40)+1)</f>
        <v/>
      </c>
      <c r="O40" s="15">
        <f>IF(L40="","",IF(ROUND(L40*100,2)&lt;'الإعدادات'!$B$9,"راسب","ناجح"))</f>
        <v/>
      </c>
      <c r="P40" s="6">
        <f>IF(Q40="","",TRIM(IF(Q40=1,"درجة غير صحيحة","")&amp;IF(AND(Q40=1,R40=1)," · ","")&amp;IF(R40=1,"درجات ناقصة","")))</f>
        <v/>
      </c>
      <c r="Q40" s="20">
        <f>IF(OR($A40&amp;""&lt;&gt;"",$B40&amp;""&lt;&gt;""),IF(OR(IF(AND(ISNUMBER(C40),ISNUMBER(C$3)),OR(C40&lt;0,C40&gt;C$3),FALSE),IF(AND(ISNUMBER(D40),ISNUMBER(D$3)),OR(D40&lt;0,D40&gt;D$3),FALSE),IF(AND(ISNUMBER(E40),ISNUMBER(E$3)),OR(E40&lt;0,E40&gt;E$3),FALSE),IF(AND(ISNUMBER(F40),ISNUMBER(F$3)),OR(F40&lt;0,F40&gt;F$3),FALSE),IF(AND(ISNUMBER(G40),ISNUMBER(G$3)),OR(G40&lt;0,G40&gt;G$3),FALSE),IF(AND(ISNUMBER(H40),ISNUMBER(H$3)),OR(H40&lt;0,H40&gt;H$3),FALSE),IF(AND(ISNUMBER(I40),ISNUMBER(I$3)),OR(I40&lt;0,I40&gt;I$3),FALSE),IF(AND(ISNUMBER(J40),ISNUMBER(J$3)),OR(J40&lt;0,J40&gt;J$3),FALSE)),1,0),"")</f>
        <v/>
      </c>
      <c r="R40" s="20">
        <f>IF(OR($A40&amp;""&lt;&gt;"",$B40&amp;""&lt;&gt;""),IF(OR(AND(ISNUMBER(C$3),NOT(ISNUMBER(C40))),AND(ISNUMBER(D$3),NOT(ISNUMBER(D40))),AND(ISNUMBER(E$3),NOT(ISNUMBER(E40))),AND(ISNUMBER(F$3),NOT(ISNUMBER(F40))),AND(ISNUMBER(G$3),NOT(ISNUMBER(G40))),AND(ISNUMBER(H$3),NOT(ISNUMBER(H40))),AND(ISNUMBER(I$3),NOT(ISNUMBER(I40))),AND(ISNUMBER(J$3),NOT(ISNUMBER(J40)))),1,0),"")</f>
        <v/>
      </c>
    </row>
    <row r="41">
      <c r="A41" s="5" t="n"/>
      <c r="B41" s="5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7">
        <f>IF(COUNT(C41:J41)=0,"",SUMIF($C$3:$J$3,"&gt;0",C41:J41))</f>
        <v/>
      </c>
      <c r="L41" s="18">
        <f>IF(K41="","",IF($K$3&gt;0,K41/$K$3,""))</f>
        <v/>
      </c>
      <c r="M41" s="15">
        <f>IF(L41="","",IFERROR(INDEX('الإعدادات'!$E$12:$E$19,MATCH(SMALL('الإعدادات'!$D$12:$D$19,COUNTIF('الإعدادات'!$D$12:$D$19,"&lt;="&amp;ROUND(L41*100,2))),'الإعدادات'!$D$12:$D$19,0)),""))</f>
        <v/>
      </c>
      <c r="N41" s="19">
        <f>IF(K41="","",COUNTIF($K$6:$K$105,"&gt;"&amp;K41)+1)</f>
        <v/>
      </c>
      <c r="O41" s="15">
        <f>IF(L41="","",IF(ROUND(L41*100,2)&lt;'الإعدادات'!$B$9,"راسب","ناجح"))</f>
        <v/>
      </c>
      <c r="P41" s="6">
        <f>IF(Q41="","",TRIM(IF(Q41=1,"درجة غير صحيحة","")&amp;IF(AND(Q41=1,R41=1)," · ","")&amp;IF(R41=1,"درجات ناقصة","")))</f>
        <v/>
      </c>
      <c r="Q41" s="20">
        <f>IF(OR($A41&amp;""&lt;&gt;"",$B41&amp;""&lt;&gt;""),IF(OR(IF(AND(ISNUMBER(C41),ISNUMBER(C$3)),OR(C41&lt;0,C41&gt;C$3),FALSE),IF(AND(ISNUMBER(D41),ISNUMBER(D$3)),OR(D41&lt;0,D41&gt;D$3),FALSE),IF(AND(ISNUMBER(E41),ISNUMBER(E$3)),OR(E41&lt;0,E41&gt;E$3),FALSE),IF(AND(ISNUMBER(F41),ISNUMBER(F$3)),OR(F41&lt;0,F41&gt;F$3),FALSE),IF(AND(ISNUMBER(G41),ISNUMBER(G$3)),OR(G41&lt;0,G41&gt;G$3),FALSE),IF(AND(ISNUMBER(H41),ISNUMBER(H$3)),OR(H41&lt;0,H41&gt;H$3),FALSE),IF(AND(ISNUMBER(I41),ISNUMBER(I$3)),OR(I41&lt;0,I41&gt;I$3),FALSE),IF(AND(ISNUMBER(J41),ISNUMBER(J$3)),OR(J41&lt;0,J41&gt;J$3),FALSE)),1,0),"")</f>
        <v/>
      </c>
      <c r="R41" s="20">
        <f>IF(OR($A41&amp;""&lt;&gt;"",$B41&amp;""&lt;&gt;""),IF(OR(AND(ISNUMBER(C$3),NOT(ISNUMBER(C41))),AND(ISNUMBER(D$3),NOT(ISNUMBER(D41))),AND(ISNUMBER(E$3),NOT(ISNUMBER(E41))),AND(ISNUMBER(F$3),NOT(ISNUMBER(F41))),AND(ISNUMBER(G$3),NOT(ISNUMBER(G41))),AND(ISNUMBER(H$3),NOT(ISNUMBER(H41))),AND(ISNUMBER(I$3),NOT(ISNUMBER(I41))),AND(ISNUMBER(J$3),NOT(ISNUMBER(J41)))),1,0),"")</f>
        <v/>
      </c>
    </row>
    <row r="42">
      <c r="A42" s="5" t="n"/>
      <c r="B42" s="5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7">
        <f>IF(COUNT(C42:J42)=0,"",SUMIF($C$3:$J$3,"&gt;0",C42:J42))</f>
        <v/>
      </c>
      <c r="L42" s="18">
        <f>IF(K42="","",IF($K$3&gt;0,K42/$K$3,""))</f>
        <v/>
      </c>
      <c r="M42" s="15">
        <f>IF(L42="","",IFERROR(INDEX('الإعدادات'!$E$12:$E$19,MATCH(SMALL('الإعدادات'!$D$12:$D$19,COUNTIF('الإعدادات'!$D$12:$D$19,"&lt;="&amp;ROUND(L42*100,2))),'الإعدادات'!$D$12:$D$19,0)),""))</f>
        <v/>
      </c>
      <c r="N42" s="19">
        <f>IF(K42="","",COUNTIF($K$6:$K$105,"&gt;"&amp;K42)+1)</f>
        <v/>
      </c>
      <c r="O42" s="15">
        <f>IF(L42="","",IF(ROUND(L42*100,2)&lt;'الإعدادات'!$B$9,"راسب","ناجح"))</f>
        <v/>
      </c>
      <c r="P42" s="6">
        <f>IF(Q42="","",TRIM(IF(Q42=1,"درجة غير صحيحة","")&amp;IF(AND(Q42=1,R42=1)," · ","")&amp;IF(R42=1,"درجات ناقصة","")))</f>
        <v/>
      </c>
      <c r="Q42" s="20">
        <f>IF(OR($A42&amp;""&lt;&gt;"",$B42&amp;""&lt;&gt;""),IF(OR(IF(AND(ISNUMBER(C42),ISNUMBER(C$3)),OR(C42&lt;0,C42&gt;C$3),FALSE),IF(AND(ISNUMBER(D42),ISNUMBER(D$3)),OR(D42&lt;0,D42&gt;D$3),FALSE),IF(AND(ISNUMBER(E42),ISNUMBER(E$3)),OR(E42&lt;0,E42&gt;E$3),FALSE),IF(AND(ISNUMBER(F42),ISNUMBER(F$3)),OR(F42&lt;0,F42&gt;F$3),FALSE),IF(AND(ISNUMBER(G42),ISNUMBER(G$3)),OR(G42&lt;0,G42&gt;G$3),FALSE),IF(AND(ISNUMBER(H42),ISNUMBER(H$3)),OR(H42&lt;0,H42&gt;H$3),FALSE),IF(AND(ISNUMBER(I42),ISNUMBER(I$3)),OR(I42&lt;0,I42&gt;I$3),FALSE),IF(AND(ISNUMBER(J42),ISNUMBER(J$3)),OR(J42&lt;0,J42&gt;J$3),FALSE)),1,0),"")</f>
        <v/>
      </c>
      <c r="R42" s="20">
        <f>IF(OR($A42&amp;""&lt;&gt;"",$B42&amp;""&lt;&gt;""),IF(OR(AND(ISNUMBER(C$3),NOT(ISNUMBER(C42))),AND(ISNUMBER(D$3),NOT(ISNUMBER(D42))),AND(ISNUMBER(E$3),NOT(ISNUMBER(E42))),AND(ISNUMBER(F$3),NOT(ISNUMBER(F42))),AND(ISNUMBER(G$3),NOT(ISNUMBER(G42))),AND(ISNUMBER(H$3),NOT(ISNUMBER(H42))),AND(ISNUMBER(I$3),NOT(ISNUMBER(I42))),AND(ISNUMBER(J$3),NOT(ISNUMBER(J42)))),1,0),"")</f>
        <v/>
      </c>
    </row>
    <row r="43">
      <c r="A43" s="5" t="n"/>
      <c r="B43" s="5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7">
        <f>IF(COUNT(C43:J43)=0,"",SUMIF($C$3:$J$3,"&gt;0",C43:J43))</f>
        <v/>
      </c>
      <c r="L43" s="18">
        <f>IF(K43="","",IF($K$3&gt;0,K43/$K$3,""))</f>
        <v/>
      </c>
      <c r="M43" s="15">
        <f>IF(L43="","",IFERROR(INDEX('الإعدادات'!$E$12:$E$19,MATCH(SMALL('الإعدادات'!$D$12:$D$19,COUNTIF('الإعدادات'!$D$12:$D$19,"&lt;="&amp;ROUND(L43*100,2))),'الإعدادات'!$D$12:$D$19,0)),""))</f>
        <v/>
      </c>
      <c r="N43" s="19">
        <f>IF(K43="","",COUNTIF($K$6:$K$105,"&gt;"&amp;K43)+1)</f>
        <v/>
      </c>
      <c r="O43" s="15">
        <f>IF(L43="","",IF(ROUND(L43*100,2)&lt;'الإعدادات'!$B$9,"راسب","ناجح"))</f>
        <v/>
      </c>
      <c r="P43" s="6">
        <f>IF(Q43="","",TRIM(IF(Q43=1,"درجة غير صحيحة","")&amp;IF(AND(Q43=1,R43=1)," · ","")&amp;IF(R43=1,"درجات ناقصة","")))</f>
        <v/>
      </c>
      <c r="Q43" s="20">
        <f>IF(OR($A43&amp;""&lt;&gt;"",$B43&amp;""&lt;&gt;""),IF(OR(IF(AND(ISNUMBER(C43),ISNUMBER(C$3)),OR(C43&lt;0,C43&gt;C$3),FALSE),IF(AND(ISNUMBER(D43),ISNUMBER(D$3)),OR(D43&lt;0,D43&gt;D$3),FALSE),IF(AND(ISNUMBER(E43),ISNUMBER(E$3)),OR(E43&lt;0,E43&gt;E$3),FALSE),IF(AND(ISNUMBER(F43),ISNUMBER(F$3)),OR(F43&lt;0,F43&gt;F$3),FALSE),IF(AND(ISNUMBER(G43),ISNUMBER(G$3)),OR(G43&lt;0,G43&gt;G$3),FALSE),IF(AND(ISNUMBER(H43),ISNUMBER(H$3)),OR(H43&lt;0,H43&gt;H$3),FALSE),IF(AND(ISNUMBER(I43),ISNUMBER(I$3)),OR(I43&lt;0,I43&gt;I$3),FALSE),IF(AND(ISNUMBER(J43),ISNUMBER(J$3)),OR(J43&lt;0,J43&gt;J$3),FALSE)),1,0),"")</f>
        <v/>
      </c>
      <c r="R43" s="20">
        <f>IF(OR($A43&amp;""&lt;&gt;"",$B43&amp;""&lt;&gt;""),IF(OR(AND(ISNUMBER(C$3),NOT(ISNUMBER(C43))),AND(ISNUMBER(D$3),NOT(ISNUMBER(D43))),AND(ISNUMBER(E$3),NOT(ISNUMBER(E43))),AND(ISNUMBER(F$3),NOT(ISNUMBER(F43))),AND(ISNUMBER(G$3),NOT(ISNUMBER(G43))),AND(ISNUMBER(H$3),NOT(ISNUMBER(H43))),AND(ISNUMBER(I$3),NOT(ISNUMBER(I43))),AND(ISNUMBER(J$3),NOT(ISNUMBER(J43)))),1,0),"")</f>
        <v/>
      </c>
    </row>
    <row r="44">
      <c r="A44" s="5" t="n"/>
      <c r="B44" s="5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7">
        <f>IF(COUNT(C44:J44)=0,"",SUMIF($C$3:$J$3,"&gt;0",C44:J44))</f>
        <v/>
      </c>
      <c r="L44" s="18">
        <f>IF(K44="","",IF($K$3&gt;0,K44/$K$3,""))</f>
        <v/>
      </c>
      <c r="M44" s="15">
        <f>IF(L44="","",IFERROR(INDEX('الإعدادات'!$E$12:$E$19,MATCH(SMALL('الإعدادات'!$D$12:$D$19,COUNTIF('الإعدادات'!$D$12:$D$19,"&lt;="&amp;ROUND(L44*100,2))),'الإعدادات'!$D$12:$D$19,0)),""))</f>
        <v/>
      </c>
      <c r="N44" s="19">
        <f>IF(K44="","",COUNTIF($K$6:$K$105,"&gt;"&amp;K44)+1)</f>
        <v/>
      </c>
      <c r="O44" s="15">
        <f>IF(L44="","",IF(ROUND(L44*100,2)&lt;'الإعدادات'!$B$9,"راسب","ناجح"))</f>
        <v/>
      </c>
      <c r="P44" s="6">
        <f>IF(Q44="","",TRIM(IF(Q44=1,"درجة غير صحيحة","")&amp;IF(AND(Q44=1,R44=1)," · ","")&amp;IF(R44=1,"درجات ناقصة","")))</f>
        <v/>
      </c>
      <c r="Q44" s="20">
        <f>IF(OR($A44&amp;""&lt;&gt;"",$B44&amp;""&lt;&gt;""),IF(OR(IF(AND(ISNUMBER(C44),ISNUMBER(C$3)),OR(C44&lt;0,C44&gt;C$3),FALSE),IF(AND(ISNUMBER(D44),ISNUMBER(D$3)),OR(D44&lt;0,D44&gt;D$3),FALSE),IF(AND(ISNUMBER(E44),ISNUMBER(E$3)),OR(E44&lt;0,E44&gt;E$3),FALSE),IF(AND(ISNUMBER(F44),ISNUMBER(F$3)),OR(F44&lt;0,F44&gt;F$3),FALSE),IF(AND(ISNUMBER(G44),ISNUMBER(G$3)),OR(G44&lt;0,G44&gt;G$3),FALSE),IF(AND(ISNUMBER(H44),ISNUMBER(H$3)),OR(H44&lt;0,H44&gt;H$3),FALSE),IF(AND(ISNUMBER(I44),ISNUMBER(I$3)),OR(I44&lt;0,I44&gt;I$3),FALSE),IF(AND(ISNUMBER(J44),ISNUMBER(J$3)),OR(J44&lt;0,J44&gt;J$3),FALSE)),1,0),"")</f>
        <v/>
      </c>
      <c r="R44" s="20">
        <f>IF(OR($A44&amp;""&lt;&gt;"",$B44&amp;""&lt;&gt;""),IF(OR(AND(ISNUMBER(C$3),NOT(ISNUMBER(C44))),AND(ISNUMBER(D$3),NOT(ISNUMBER(D44))),AND(ISNUMBER(E$3),NOT(ISNUMBER(E44))),AND(ISNUMBER(F$3),NOT(ISNUMBER(F44))),AND(ISNUMBER(G$3),NOT(ISNUMBER(G44))),AND(ISNUMBER(H$3),NOT(ISNUMBER(H44))),AND(ISNUMBER(I$3),NOT(ISNUMBER(I44))),AND(ISNUMBER(J$3),NOT(ISNUMBER(J44)))),1,0),"")</f>
        <v/>
      </c>
    </row>
    <row r="45">
      <c r="A45" s="5" t="n"/>
      <c r="B45" s="5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7">
        <f>IF(COUNT(C45:J45)=0,"",SUMIF($C$3:$J$3,"&gt;0",C45:J45))</f>
        <v/>
      </c>
      <c r="L45" s="18">
        <f>IF(K45="","",IF($K$3&gt;0,K45/$K$3,""))</f>
        <v/>
      </c>
      <c r="M45" s="15">
        <f>IF(L45="","",IFERROR(INDEX('الإعدادات'!$E$12:$E$19,MATCH(SMALL('الإعدادات'!$D$12:$D$19,COUNTIF('الإعدادات'!$D$12:$D$19,"&lt;="&amp;ROUND(L45*100,2))),'الإعدادات'!$D$12:$D$19,0)),""))</f>
        <v/>
      </c>
      <c r="N45" s="19">
        <f>IF(K45="","",COUNTIF($K$6:$K$105,"&gt;"&amp;K45)+1)</f>
        <v/>
      </c>
      <c r="O45" s="15">
        <f>IF(L45="","",IF(ROUND(L45*100,2)&lt;'الإعدادات'!$B$9,"راسب","ناجح"))</f>
        <v/>
      </c>
      <c r="P45" s="6">
        <f>IF(Q45="","",TRIM(IF(Q45=1,"درجة غير صحيحة","")&amp;IF(AND(Q45=1,R45=1)," · ","")&amp;IF(R45=1,"درجات ناقصة","")))</f>
        <v/>
      </c>
      <c r="Q45" s="20">
        <f>IF(OR($A45&amp;""&lt;&gt;"",$B45&amp;""&lt;&gt;""),IF(OR(IF(AND(ISNUMBER(C45),ISNUMBER(C$3)),OR(C45&lt;0,C45&gt;C$3),FALSE),IF(AND(ISNUMBER(D45),ISNUMBER(D$3)),OR(D45&lt;0,D45&gt;D$3),FALSE),IF(AND(ISNUMBER(E45),ISNUMBER(E$3)),OR(E45&lt;0,E45&gt;E$3),FALSE),IF(AND(ISNUMBER(F45),ISNUMBER(F$3)),OR(F45&lt;0,F45&gt;F$3),FALSE),IF(AND(ISNUMBER(G45),ISNUMBER(G$3)),OR(G45&lt;0,G45&gt;G$3),FALSE),IF(AND(ISNUMBER(H45),ISNUMBER(H$3)),OR(H45&lt;0,H45&gt;H$3),FALSE),IF(AND(ISNUMBER(I45),ISNUMBER(I$3)),OR(I45&lt;0,I45&gt;I$3),FALSE),IF(AND(ISNUMBER(J45),ISNUMBER(J$3)),OR(J45&lt;0,J45&gt;J$3),FALSE)),1,0),"")</f>
        <v/>
      </c>
      <c r="R45" s="20">
        <f>IF(OR($A45&amp;""&lt;&gt;"",$B45&amp;""&lt;&gt;""),IF(OR(AND(ISNUMBER(C$3),NOT(ISNUMBER(C45))),AND(ISNUMBER(D$3),NOT(ISNUMBER(D45))),AND(ISNUMBER(E$3),NOT(ISNUMBER(E45))),AND(ISNUMBER(F$3),NOT(ISNUMBER(F45))),AND(ISNUMBER(G$3),NOT(ISNUMBER(G45))),AND(ISNUMBER(H$3),NOT(ISNUMBER(H45))),AND(ISNUMBER(I$3),NOT(ISNUMBER(I45))),AND(ISNUMBER(J$3),NOT(ISNUMBER(J45)))),1,0),"")</f>
        <v/>
      </c>
    </row>
    <row r="46">
      <c r="A46" s="5" t="n"/>
      <c r="B46" s="5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7">
        <f>IF(COUNT(C46:J46)=0,"",SUMIF($C$3:$J$3,"&gt;0",C46:J46))</f>
        <v/>
      </c>
      <c r="L46" s="18">
        <f>IF(K46="","",IF($K$3&gt;0,K46/$K$3,""))</f>
        <v/>
      </c>
      <c r="M46" s="15">
        <f>IF(L46="","",IFERROR(INDEX('الإعدادات'!$E$12:$E$19,MATCH(SMALL('الإعدادات'!$D$12:$D$19,COUNTIF('الإعدادات'!$D$12:$D$19,"&lt;="&amp;ROUND(L46*100,2))),'الإعدادات'!$D$12:$D$19,0)),""))</f>
        <v/>
      </c>
      <c r="N46" s="19">
        <f>IF(K46="","",COUNTIF($K$6:$K$105,"&gt;"&amp;K46)+1)</f>
        <v/>
      </c>
      <c r="O46" s="15">
        <f>IF(L46="","",IF(ROUND(L46*100,2)&lt;'الإعدادات'!$B$9,"راسب","ناجح"))</f>
        <v/>
      </c>
      <c r="P46" s="6">
        <f>IF(Q46="","",TRIM(IF(Q46=1,"درجة غير صحيحة","")&amp;IF(AND(Q46=1,R46=1)," · ","")&amp;IF(R46=1,"درجات ناقصة","")))</f>
        <v/>
      </c>
      <c r="Q46" s="20">
        <f>IF(OR($A46&amp;""&lt;&gt;"",$B46&amp;""&lt;&gt;""),IF(OR(IF(AND(ISNUMBER(C46),ISNUMBER(C$3)),OR(C46&lt;0,C46&gt;C$3),FALSE),IF(AND(ISNUMBER(D46),ISNUMBER(D$3)),OR(D46&lt;0,D46&gt;D$3),FALSE),IF(AND(ISNUMBER(E46),ISNUMBER(E$3)),OR(E46&lt;0,E46&gt;E$3),FALSE),IF(AND(ISNUMBER(F46),ISNUMBER(F$3)),OR(F46&lt;0,F46&gt;F$3),FALSE),IF(AND(ISNUMBER(G46),ISNUMBER(G$3)),OR(G46&lt;0,G46&gt;G$3),FALSE),IF(AND(ISNUMBER(H46),ISNUMBER(H$3)),OR(H46&lt;0,H46&gt;H$3),FALSE),IF(AND(ISNUMBER(I46),ISNUMBER(I$3)),OR(I46&lt;0,I46&gt;I$3),FALSE),IF(AND(ISNUMBER(J46),ISNUMBER(J$3)),OR(J46&lt;0,J46&gt;J$3),FALSE)),1,0),"")</f>
        <v/>
      </c>
      <c r="R46" s="20">
        <f>IF(OR($A46&amp;""&lt;&gt;"",$B46&amp;""&lt;&gt;""),IF(OR(AND(ISNUMBER(C$3),NOT(ISNUMBER(C46))),AND(ISNUMBER(D$3),NOT(ISNUMBER(D46))),AND(ISNUMBER(E$3),NOT(ISNUMBER(E46))),AND(ISNUMBER(F$3),NOT(ISNUMBER(F46))),AND(ISNUMBER(G$3),NOT(ISNUMBER(G46))),AND(ISNUMBER(H$3),NOT(ISNUMBER(H46))),AND(ISNUMBER(I$3),NOT(ISNUMBER(I46))),AND(ISNUMBER(J$3),NOT(ISNUMBER(J46)))),1,0),"")</f>
        <v/>
      </c>
    </row>
    <row r="47">
      <c r="A47" s="5" t="n"/>
      <c r="B47" s="5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7">
        <f>IF(COUNT(C47:J47)=0,"",SUMIF($C$3:$J$3,"&gt;0",C47:J47))</f>
        <v/>
      </c>
      <c r="L47" s="18">
        <f>IF(K47="","",IF($K$3&gt;0,K47/$K$3,""))</f>
        <v/>
      </c>
      <c r="M47" s="15">
        <f>IF(L47="","",IFERROR(INDEX('الإعدادات'!$E$12:$E$19,MATCH(SMALL('الإعدادات'!$D$12:$D$19,COUNTIF('الإعدادات'!$D$12:$D$19,"&lt;="&amp;ROUND(L47*100,2))),'الإعدادات'!$D$12:$D$19,0)),""))</f>
        <v/>
      </c>
      <c r="N47" s="19">
        <f>IF(K47="","",COUNTIF($K$6:$K$105,"&gt;"&amp;K47)+1)</f>
        <v/>
      </c>
      <c r="O47" s="15">
        <f>IF(L47="","",IF(ROUND(L47*100,2)&lt;'الإعدادات'!$B$9,"راسب","ناجح"))</f>
        <v/>
      </c>
      <c r="P47" s="6">
        <f>IF(Q47="","",TRIM(IF(Q47=1,"درجة غير صحيحة","")&amp;IF(AND(Q47=1,R47=1)," · ","")&amp;IF(R47=1,"درجات ناقصة","")))</f>
        <v/>
      </c>
      <c r="Q47" s="20">
        <f>IF(OR($A47&amp;""&lt;&gt;"",$B47&amp;""&lt;&gt;""),IF(OR(IF(AND(ISNUMBER(C47),ISNUMBER(C$3)),OR(C47&lt;0,C47&gt;C$3),FALSE),IF(AND(ISNUMBER(D47),ISNUMBER(D$3)),OR(D47&lt;0,D47&gt;D$3),FALSE),IF(AND(ISNUMBER(E47),ISNUMBER(E$3)),OR(E47&lt;0,E47&gt;E$3),FALSE),IF(AND(ISNUMBER(F47),ISNUMBER(F$3)),OR(F47&lt;0,F47&gt;F$3),FALSE),IF(AND(ISNUMBER(G47),ISNUMBER(G$3)),OR(G47&lt;0,G47&gt;G$3),FALSE),IF(AND(ISNUMBER(H47),ISNUMBER(H$3)),OR(H47&lt;0,H47&gt;H$3),FALSE),IF(AND(ISNUMBER(I47),ISNUMBER(I$3)),OR(I47&lt;0,I47&gt;I$3),FALSE),IF(AND(ISNUMBER(J47),ISNUMBER(J$3)),OR(J47&lt;0,J47&gt;J$3),FALSE)),1,0),"")</f>
        <v/>
      </c>
      <c r="R47" s="20">
        <f>IF(OR($A47&amp;""&lt;&gt;"",$B47&amp;""&lt;&gt;""),IF(OR(AND(ISNUMBER(C$3),NOT(ISNUMBER(C47))),AND(ISNUMBER(D$3),NOT(ISNUMBER(D47))),AND(ISNUMBER(E$3),NOT(ISNUMBER(E47))),AND(ISNUMBER(F$3),NOT(ISNUMBER(F47))),AND(ISNUMBER(G$3),NOT(ISNUMBER(G47))),AND(ISNUMBER(H$3),NOT(ISNUMBER(H47))),AND(ISNUMBER(I$3),NOT(ISNUMBER(I47))),AND(ISNUMBER(J$3),NOT(ISNUMBER(J47)))),1,0),"")</f>
        <v/>
      </c>
    </row>
    <row r="48">
      <c r="A48" s="5" t="n"/>
      <c r="B48" s="5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7">
        <f>IF(COUNT(C48:J48)=0,"",SUMIF($C$3:$J$3,"&gt;0",C48:J48))</f>
        <v/>
      </c>
      <c r="L48" s="18">
        <f>IF(K48="","",IF($K$3&gt;0,K48/$K$3,""))</f>
        <v/>
      </c>
      <c r="M48" s="15">
        <f>IF(L48="","",IFERROR(INDEX('الإعدادات'!$E$12:$E$19,MATCH(SMALL('الإعدادات'!$D$12:$D$19,COUNTIF('الإعدادات'!$D$12:$D$19,"&lt;="&amp;ROUND(L48*100,2))),'الإعدادات'!$D$12:$D$19,0)),""))</f>
        <v/>
      </c>
      <c r="N48" s="19">
        <f>IF(K48="","",COUNTIF($K$6:$K$105,"&gt;"&amp;K48)+1)</f>
        <v/>
      </c>
      <c r="O48" s="15">
        <f>IF(L48="","",IF(ROUND(L48*100,2)&lt;'الإعدادات'!$B$9,"راسب","ناجح"))</f>
        <v/>
      </c>
      <c r="P48" s="6">
        <f>IF(Q48="","",TRIM(IF(Q48=1,"درجة غير صحيحة","")&amp;IF(AND(Q48=1,R48=1)," · ","")&amp;IF(R48=1,"درجات ناقصة","")))</f>
        <v/>
      </c>
      <c r="Q48" s="20">
        <f>IF(OR($A48&amp;""&lt;&gt;"",$B48&amp;""&lt;&gt;""),IF(OR(IF(AND(ISNUMBER(C48),ISNUMBER(C$3)),OR(C48&lt;0,C48&gt;C$3),FALSE),IF(AND(ISNUMBER(D48),ISNUMBER(D$3)),OR(D48&lt;0,D48&gt;D$3),FALSE),IF(AND(ISNUMBER(E48),ISNUMBER(E$3)),OR(E48&lt;0,E48&gt;E$3),FALSE),IF(AND(ISNUMBER(F48),ISNUMBER(F$3)),OR(F48&lt;0,F48&gt;F$3),FALSE),IF(AND(ISNUMBER(G48),ISNUMBER(G$3)),OR(G48&lt;0,G48&gt;G$3),FALSE),IF(AND(ISNUMBER(H48),ISNUMBER(H$3)),OR(H48&lt;0,H48&gt;H$3),FALSE),IF(AND(ISNUMBER(I48),ISNUMBER(I$3)),OR(I48&lt;0,I48&gt;I$3),FALSE),IF(AND(ISNUMBER(J48),ISNUMBER(J$3)),OR(J48&lt;0,J48&gt;J$3),FALSE)),1,0),"")</f>
        <v/>
      </c>
      <c r="R48" s="20">
        <f>IF(OR($A48&amp;""&lt;&gt;"",$B48&amp;""&lt;&gt;""),IF(OR(AND(ISNUMBER(C$3),NOT(ISNUMBER(C48))),AND(ISNUMBER(D$3),NOT(ISNUMBER(D48))),AND(ISNUMBER(E$3),NOT(ISNUMBER(E48))),AND(ISNUMBER(F$3),NOT(ISNUMBER(F48))),AND(ISNUMBER(G$3),NOT(ISNUMBER(G48))),AND(ISNUMBER(H$3),NOT(ISNUMBER(H48))),AND(ISNUMBER(I$3),NOT(ISNUMBER(I48))),AND(ISNUMBER(J$3),NOT(ISNUMBER(J48)))),1,0),"")</f>
        <v/>
      </c>
    </row>
    <row r="49">
      <c r="A49" s="5" t="n"/>
      <c r="B49" s="5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7">
        <f>IF(COUNT(C49:J49)=0,"",SUMIF($C$3:$J$3,"&gt;0",C49:J49))</f>
        <v/>
      </c>
      <c r="L49" s="18">
        <f>IF(K49="","",IF($K$3&gt;0,K49/$K$3,""))</f>
        <v/>
      </c>
      <c r="M49" s="15">
        <f>IF(L49="","",IFERROR(INDEX('الإعدادات'!$E$12:$E$19,MATCH(SMALL('الإعدادات'!$D$12:$D$19,COUNTIF('الإعدادات'!$D$12:$D$19,"&lt;="&amp;ROUND(L49*100,2))),'الإعدادات'!$D$12:$D$19,0)),""))</f>
        <v/>
      </c>
      <c r="N49" s="19">
        <f>IF(K49="","",COUNTIF($K$6:$K$105,"&gt;"&amp;K49)+1)</f>
        <v/>
      </c>
      <c r="O49" s="15">
        <f>IF(L49="","",IF(ROUND(L49*100,2)&lt;'الإعدادات'!$B$9,"راسب","ناجح"))</f>
        <v/>
      </c>
      <c r="P49" s="6">
        <f>IF(Q49="","",TRIM(IF(Q49=1,"درجة غير صحيحة","")&amp;IF(AND(Q49=1,R49=1)," · ","")&amp;IF(R49=1,"درجات ناقصة","")))</f>
        <v/>
      </c>
      <c r="Q49" s="20">
        <f>IF(OR($A49&amp;""&lt;&gt;"",$B49&amp;""&lt;&gt;""),IF(OR(IF(AND(ISNUMBER(C49),ISNUMBER(C$3)),OR(C49&lt;0,C49&gt;C$3),FALSE),IF(AND(ISNUMBER(D49),ISNUMBER(D$3)),OR(D49&lt;0,D49&gt;D$3),FALSE),IF(AND(ISNUMBER(E49),ISNUMBER(E$3)),OR(E49&lt;0,E49&gt;E$3),FALSE),IF(AND(ISNUMBER(F49),ISNUMBER(F$3)),OR(F49&lt;0,F49&gt;F$3),FALSE),IF(AND(ISNUMBER(G49),ISNUMBER(G$3)),OR(G49&lt;0,G49&gt;G$3),FALSE),IF(AND(ISNUMBER(H49),ISNUMBER(H$3)),OR(H49&lt;0,H49&gt;H$3),FALSE),IF(AND(ISNUMBER(I49),ISNUMBER(I$3)),OR(I49&lt;0,I49&gt;I$3),FALSE),IF(AND(ISNUMBER(J49),ISNUMBER(J$3)),OR(J49&lt;0,J49&gt;J$3),FALSE)),1,0),"")</f>
        <v/>
      </c>
      <c r="R49" s="20">
        <f>IF(OR($A49&amp;""&lt;&gt;"",$B49&amp;""&lt;&gt;""),IF(OR(AND(ISNUMBER(C$3),NOT(ISNUMBER(C49))),AND(ISNUMBER(D$3),NOT(ISNUMBER(D49))),AND(ISNUMBER(E$3),NOT(ISNUMBER(E49))),AND(ISNUMBER(F$3),NOT(ISNUMBER(F49))),AND(ISNUMBER(G$3),NOT(ISNUMBER(G49))),AND(ISNUMBER(H$3),NOT(ISNUMBER(H49))),AND(ISNUMBER(I$3),NOT(ISNUMBER(I49))),AND(ISNUMBER(J$3),NOT(ISNUMBER(J49)))),1,0),"")</f>
        <v/>
      </c>
    </row>
    <row r="50">
      <c r="A50" s="5" t="n"/>
      <c r="B50" s="5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7">
        <f>IF(COUNT(C50:J50)=0,"",SUMIF($C$3:$J$3,"&gt;0",C50:J50))</f>
        <v/>
      </c>
      <c r="L50" s="18">
        <f>IF(K50="","",IF($K$3&gt;0,K50/$K$3,""))</f>
        <v/>
      </c>
      <c r="M50" s="15">
        <f>IF(L50="","",IFERROR(INDEX('الإعدادات'!$E$12:$E$19,MATCH(SMALL('الإعدادات'!$D$12:$D$19,COUNTIF('الإعدادات'!$D$12:$D$19,"&lt;="&amp;ROUND(L50*100,2))),'الإعدادات'!$D$12:$D$19,0)),""))</f>
        <v/>
      </c>
      <c r="N50" s="19">
        <f>IF(K50="","",COUNTIF($K$6:$K$105,"&gt;"&amp;K50)+1)</f>
        <v/>
      </c>
      <c r="O50" s="15">
        <f>IF(L50="","",IF(ROUND(L50*100,2)&lt;'الإعدادات'!$B$9,"راسب","ناجح"))</f>
        <v/>
      </c>
      <c r="P50" s="6">
        <f>IF(Q50="","",TRIM(IF(Q50=1,"درجة غير صحيحة","")&amp;IF(AND(Q50=1,R50=1)," · ","")&amp;IF(R50=1,"درجات ناقصة","")))</f>
        <v/>
      </c>
      <c r="Q50" s="20">
        <f>IF(OR($A50&amp;""&lt;&gt;"",$B50&amp;""&lt;&gt;""),IF(OR(IF(AND(ISNUMBER(C50),ISNUMBER(C$3)),OR(C50&lt;0,C50&gt;C$3),FALSE),IF(AND(ISNUMBER(D50),ISNUMBER(D$3)),OR(D50&lt;0,D50&gt;D$3),FALSE),IF(AND(ISNUMBER(E50),ISNUMBER(E$3)),OR(E50&lt;0,E50&gt;E$3),FALSE),IF(AND(ISNUMBER(F50),ISNUMBER(F$3)),OR(F50&lt;0,F50&gt;F$3),FALSE),IF(AND(ISNUMBER(G50),ISNUMBER(G$3)),OR(G50&lt;0,G50&gt;G$3),FALSE),IF(AND(ISNUMBER(H50),ISNUMBER(H$3)),OR(H50&lt;0,H50&gt;H$3),FALSE),IF(AND(ISNUMBER(I50),ISNUMBER(I$3)),OR(I50&lt;0,I50&gt;I$3),FALSE),IF(AND(ISNUMBER(J50),ISNUMBER(J$3)),OR(J50&lt;0,J50&gt;J$3),FALSE)),1,0),"")</f>
        <v/>
      </c>
      <c r="R50" s="20">
        <f>IF(OR($A50&amp;""&lt;&gt;"",$B50&amp;""&lt;&gt;""),IF(OR(AND(ISNUMBER(C$3),NOT(ISNUMBER(C50))),AND(ISNUMBER(D$3),NOT(ISNUMBER(D50))),AND(ISNUMBER(E$3),NOT(ISNUMBER(E50))),AND(ISNUMBER(F$3),NOT(ISNUMBER(F50))),AND(ISNUMBER(G$3),NOT(ISNUMBER(G50))),AND(ISNUMBER(H$3),NOT(ISNUMBER(H50))),AND(ISNUMBER(I$3),NOT(ISNUMBER(I50))),AND(ISNUMBER(J$3),NOT(ISNUMBER(J50)))),1,0),"")</f>
        <v/>
      </c>
    </row>
    <row r="51">
      <c r="A51" s="5" t="n"/>
      <c r="B51" s="5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7">
        <f>IF(COUNT(C51:J51)=0,"",SUMIF($C$3:$J$3,"&gt;0",C51:J51))</f>
        <v/>
      </c>
      <c r="L51" s="18">
        <f>IF(K51="","",IF($K$3&gt;0,K51/$K$3,""))</f>
        <v/>
      </c>
      <c r="M51" s="15">
        <f>IF(L51="","",IFERROR(INDEX('الإعدادات'!$E$12:$E$19,MATCH(SMALL('الإعدادات'!$D$12:$D$19,COUNTIF('الإعدادات'!$D$12:$D$19,"&lt;="&amp;ROUND(L51*100,2))),'الإعدادات'!$D$12:$D$19,0)),""))</f>
        <v/>
      </c>
      <c r="N51" s="19">
        <f>IF(K51="","",COUNTIF($K$6:$K$105,"&gt;"&amp;K51)+1)</f>
        <v/>
      </c>
      <c r="O51" s="15">
        <f>IF(L51="","",IF(ROUND(L51*100,2)&lt;'الإعدادات'!$B$9,"راسب","ناجح"))</f>
        <v/>
      </c>
      <c r="P51" s="6">
        <f>IF(Q51="","",TRIM(IF(Q51=1,"درجة غير صحيحة","")&amp;IF(AND(Q51=1,R51=1)," · ","")&amp;IF(R51=1,"درجات ناقصة","")))</f>
        <v/>
      </c>
      <c r="Q51" s="20">
        <f>IF(OR($A51&amp;""&lt;&gt;"",$B51&amp;""&lt;&gt;""),IF(OR(IF(AND(ISNUMBER(C51),ISNUMBER(C$3)),OR(C51&lt;0,C51&gt;C$3),FALSE),IF(AND(ISNUMBER(D51),ISNUMBER(D$3)),OR(D51&lt;0,D51&gt;D$3),FALSE),IF(AND(ISNUMBER(E51),ISNUMBER(E$3)),OR(E51&lt;0,E51&gt;E$3),FALSE),IF(AND(ISNUMBER(F51),ISNUMBER(F$3)),OR(F51&lt;0,F51&gt;F$3),FALSE),IF(AND(ISNUMBER(G51),ISNUMBER(G$3)),OR(G51&lt;0,G51&gt;G$3),FALSE),IF(AND(ISNUMBER(H51),ISNUMBER(H$3)),OR(H51&lt;0,H51&gt;H$3),FALSE),IF(AND(ISNUMBER(I51),ISNUMBER(I$3)),OR(I51&lt;0,I51&gt;I$3),FALSE),IF(AND(ISNUMBER(J51),ISNUMBER(J$3)),OR(J51&lt;0,J51&gt;J$3),FALSE)),1,0),"")</f>
        <v/>
      </c>
      <c r="R51" s="20">
        <f>IF(OR($A51&amp;""&lt;&gt;"",$B51&amp;""&lt;&gt;""),IF(OR(AND(ISNUMBER(C$3),NOT(ISNUMBER(C51))),AND(ISNUMBER(D$3),NOT(ISNUMBER(D51))),AND(ISNUMBER(E$3),NOT(ISNUMBER(E51))),AND(ISNUMBER(F$3),NOT(ISNUMBER(F51))),AND(ISNUMBER(G$3),NOT(ISNUMBER(G51))),AND(ISNUMBER(H$3),NOT(ISNUMBER(H51))),AND(ISNUMBER(I$3),NOT(ISNUMBER(I51))),AND(ISNUMBER(J$3),NOT(ISNUMBER(J51)))),1,0),"")</f>
        <v/>
      </c>
    </row>
    <row r="52">
      <c r="A52" s="5" t="n"/>
      <c r="B52" s="5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7">
        <f>IF(COUNT(C52:J52)=0,"",SUMIF($C$3:$J$3,"&gt;0",C52:J52))</f>
        <v/>
      </c>
      <c r="L52" s="18">
        <f>IF(K52="","",IF($K$3&gt;0,K52/$K$3,""))</f>
        <v/>
      </c>
      <c r="M52" s="15">
        <f>IF(L52="","",IFERROR(INDEX('الإعدادات'!$E$12:$E$19,MATCH(SMALL('الإعدادات'!$D$12:$D$19,COUNTIF('الإعدادات'!$D$12:$D$19,"&lt;="&amp;ROUND(L52*100,2))),'الإعدادات'!$D$12:$D$19,0)),""))</f>
        <v/>
      </c>
      <c r="N52" s="19">
        <f>IF(K52="","",COUNTIF($K$6:$K$105,"&gt;"&amp;K52)+1)</f>
        <v/>
      </c>
      <c r="O52" s="15">
        <f>IF(L52="","",IF(ROUND(L52*100,2)&lt;'الإعدادات'!$B$9,"راسب","ناجح"))</f>
        <v/>
      </c>
      <c r="P52" s="6">
        <f>IF(Q52="","",TRIM(IF(Q52=1,"درجة غير صحيحة","")&amp;IF(AND(Q52=1,R52=1)," · ","")&amp;IF(R52=1,"درجات ناقصة","")))</f>
        <v/>
      </c>
      <c r="Q52" s="20">
        <f>IF(OR($A52&amp;""&lt;&gt;"",$B52&amp;""&lt;&gt;""),IF(OR(IF(AND(ISNUMBER(C52),ISNUMBER(C$3)),OR(C52&lt;0,C52&gt;C$3),FALSE),IF(AND(ISNUMBER(D52),ISNUMBER(D$3)),OR(D52&lt;0,D52&gt;D$3),FALSE),IF(AND(ISNUMBER(E52),ISNUMBER(E$3)),OR(E52&lt;0,E52&gt;E$3),FALSE),IF(AND(ISNUMBER(F52),ISNUMBER(F$3)),OR(F52&lt;0,F52&gt;F$3),FALSE),IF(AND(ISNUMBER(G52),ISNUMBER(G$3)),OR(G52&lt;0,G52&gt;G$3),FALSE),IF(AND(ISNUMBER(H52),ISNUMBER(H$3)),OR(H52&lt;0,H52&gt;H$3),FALSE),IF(AND(ISNUMBER(I52),ISNUMBER(I$3)),OR(I52&lt;0,I52&gt;I$3),FALSE),IF(AND(ISNUMBER(J52),ISNUMBER(J$3)),OR(J52&lt;0,J52&gt;J$3),FALSE)),1,0),"")</f>
        <v/>
      </c>
      <c r="R52" s="20">
        <f>IF(OR($A52&amp;""&lt;&gt;"",$B52&amp;""&lt;&gt;""),IF(OR(AND(ISNUMBER(C$3),NOT(ISNUMBER(C52))),AND(ISNUMBER(D$3),NOT(ISNUMBER(D52))),AND(ISNUMBER(E$3),NOT(ISNUMBER(E52))),AND(ISNUMBER(F$3),NOT(ISNUMBER(F52))),AND(ISNUMBER(G$3),NOT(ISNUMBER(G52))),AND(ISNUMBER(H$3),NOT(ISNUMBER(H52))),AND(ISNUMBER(I$3),NOT(ISNUMBER(I52))),AND(ISNUMBER(J$3),NOT(ISNUMBER(J52)))),1,0),"")</f>
        <v/>
      </c>
    </row>
    <row r="53">
      <c r="A53" s="5" t="n"/>
      <c r="B53" s="5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7">
        <f>IF(COUNT(C53:J53)=0,"",SUMIF($C$3:$J$3,"&gt;0",C53:J53))</f>
        <v/>
      </c>
      <c r="L53" s="18">
        <f>IF(K53="","",IF($K$3&gt;0,K53/$K$3,""))</f>
        <v/>
      </c>
      <c r="M53" s="15">
        <f>IF(L53="","",IFERROR(INDEX('الإعدادات'!$E$12:$E$19,MATCH(SMALL('الإعدادات'!$D$12:$D$19,COUNTIF('الإعدادات'!$D$12:$D$19,"&lt;="&amp;ROUND(L53*100,2))),'الإعدادات'!$D$12:$D$19,0)),""))</f>
        <v/>
      </c>
      <c r="N53" s="19">
        <f>IF(K53="","",COUNTIF($K$6:$K$105,"&gt;"&amp;K53)+1)</f>
        <v/>
      </c>
      <c r="O53" s="15">
        <f>IF(L53="","",IF(ROUND(L53*100,2)&lt;'الإعدادات'!$B$9,"راسب","ناجح"))</f>
        <v/>
      </c>
      <c r="P53" s="6">
        <f>IF(Q53="","",TRIM(IF(Q53=1,"درجة غير صحيحة","")&amp;IF(AND(Q53=1,R53=1)," · ","")&amp;IF(R53=1,"درجات ناقصة","")))</f>
        <v/>
      </c>
      <c r="Q53" s="20">
        <f>IF(OR($A53&amp;""&lt;&gt;"",$B53&amp;""&lt;&gt;""),IF(OR(IF(AND(ISNUMBER(C53),ISNUMBER(C$3)),OR(C53&lt;0,C53&gt;C$3),FALSE),IF(AND(ISNUMBER(D53),ISNUMBER(D$3)),OR(D53&lt;0,D53&gt;D$3),FALSE),IF(AND(ISNUMBER(E53),ISNUMBER(E$3)),OR(E53&lt;0,E53&gt;E$3),FALSE),IF(AND(ISNUMBER(F53),ISNUMBER(F$3)),OR(F53&lt;0,F53&gt;F$3),FALSE),IF(AND(ISNUMBER(G53),ISNUMBER(G$3)),OR(G53&lt;0,G53&gt;G$3),FALSE),IF(AND(ISNUMBER(H53),ISNUMBER(H$3)),OR(H53&lt;0,H53&gt;H$3),FALSE),IF(AND(ISNUMBER(I53),ISNUMBER(I$3)),OR(I53&lt;0,I53&gt;I$3),FALSE),IF(AND(ISNUMBER(J53),ISNUMBER(J$3)),OR(J53&lt;0,J53&gt;J$3),FALSE)),1,0),"")</f>
        <v/>
      </c>
      <c r="R53" s="20">
        <f>IF(OR($A53&amp;""&lt;&gt;"",$B53&amp;""&lt;&gt;""),IF(OR(AND(ISNUMBER(C$3),NOT(ISNUMBER(C53))),AND(ISNUMBER(D$3),NOT(ISNUMBER(D53))),AND(ISNUMBER(E$3),NOT(ISNUMBER(E53))),AND(ISNUMBER(F$3),NOT(ISNUMBER(F53))),AND(ISNUMBER(G$3),NOT(ISNUMBER(G53))),AND(ISNUMBER(H$3),NOT(ISNUMBER(H53))),AND(ISNUMBER(I$3),NOT(ISNUMBER(I53))),AND(ISNUMBER(J$3),NOT(ISNUMBER(J53)))),1,0),"")</f>
        <v/>
      </c>
    </row>
    <row r="54">
      <c r="A54" s="5" t="n"/>
      <c r="B54" s="5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7">
        <f>IF(COUNT(C54:J54)=0,"",SUMIF($C$3:$J$3,"&gt;0",C54:J54))</f>
        <v/>
      </c>
      <c r="L54" s="18">
        <f>IF(K54="","",IF($K$3&gt;0,K54/$K$3,""))</f>
        <v/>
      </c>
      <c r="M54" s="15">
        <f>IF(L54="","",IFERROR(INDEX('الإعدادات'!$E$12:$E$19,MATCH(SMALL('الإعدادات'!$D$12:$D$19,COUNTIF('الإعدادات'!$D$12:$D$19,"&lt;="&amp;ROUND(L54*100,2))),'الإعدادات'!$D$12:$D$19,0)),""))</f>
        <v/>
      </c>
      <c r="N54" s="19">
        <f>IF(K54="","",COUNTIF($K$6:$K$105,"&gt;"&amp;K54)+1)</f>
        <v/>
      </c>
      <c r="O54" s="15">
        <f>IF(L54="","",IF(ROUND(L54*100,2)&lt;'الإعدادات'!$B$9,"راسب","ناجح"))</f>
        <v/>
      </c>
      <c r="P54" s="6">
        <f>IF(Q54="","",TRIM(IF(Q54=1,"درجة غير صحيحة","")&amp;IF(AND(Q54=1,R54=1)," · ","")&amp;IF(R54=1,"درجات ناقصة","")))</f>
        <v/>
      </c>
      <c r="Q54" s="20">
        <f>IF(OR($A54&amp;""&lt;&gt;"",$B54&amp;""&lt;&gt;""),IF(OR(IF(AND(ISNUMBER(C54),ISNUMBER(C$3)),OR(C54&lt;0,C54&gt;C$3),FALSE),IF(AND(ISNUMBER(D54),ISNUMBER(D$3)),OR(D54&lt;0,D54&gt;D$3),FALSE),IF(AND(ISNUMBER(E54),ISNUMBER(E$3)),OR(E54&lt;0,E54&gt;E$3),FALSE),IF(AND(ISNUMBER(F54),ISNUMBER(F$3)),OR(F54&lt;0,F54&gt;F$3),FALSE),IF(AND(ISNUMBER(G54),ISNUMBER(G$3)),OR(G54&lt;0,G54&gt;G$3),FALSE),IF(AND(ISNUMBER(H54),ISNUMBER(H$3)),OR(H54&lt;0,H54&gt;H$3),FALSE),IF(AND(ISNUMBER(I54),ISNUMBER(I$3)),OR(I54&lt;0,I54&gt;I$3),FALSE),IF(AND(ISNUMBER(J54),ISNUMBER(J$3)),OR(J54&lt;0,J54&gt;J$3),FALSE)),1,0),"")</f>
        <v/>
      </c>
      <c r="R54" s="20">
        <f>IF(OR($A54&amp;""&lt;&gt;"",$B54&amp;""&lt;&gt;""),IF(OR(AND(ISNUMBER(C$3),NOT(ISNUMBER(C54))),AND(ISNUMBER(D$3),NOT(ISNUMBER(D54))),AND(ISNUMBER(E$3),NOT(ISNUMBER(E54))),AND(ISNUMBER(F$3),NOT(ISNUMBER(F54))),AND(ISNUMBER(G$3),NOT(ISNUMBER(G54))),AND(ISNUMBER(H$3),NOT(ISNUMBER(H54))),AND(ISNUMBER(I$3),NOT(ISNUMBER(I54))),AND(ISNUMBER(J$3),NOT(ISNUMBER(J54)))),1,0),"")</f>
        <v/>
      </c>
    </row>
    <row r="55">
      <c r="A55" s="5" t="n"/>
      <c r="B55" s="5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7">
        <f>IF(COUNT(C55:J55)=0,"",SUMIF($C$3:$J$3,"&gt;0",C55:J55))</f>
        <v/>
      </c>
      <c r="L55" s="18">
        <f>IF(K55="","",IF($K$3&gt;0,K55/$K$3,""))</f>
        <v/>
      </c>
      <c r="M55" s="15">
        <f>IF(L55="","",IFERROR(INDEX('الإعدادات'!$E$12:$E$19,MATCH(SMALL('الإعدادات'!$D$12:$D$19,COUNTIF('الإعدادات'!$D$12:$D$19,"&lt;="&amp;ROUND(L55*100,2))),'الإعدادات'!$D$12:$D$19,0)),""))</f>
        <v/>
      </c>
      <c r="N55" s="19">
        <f>IF(K55="","",COUNTIF($K$6:$K$105,"&gt;"&amp;K55)+1)</f>
        <v/>
      </c>
      <c r="O55" s="15">
        <f>IF(L55="","",IF(ROUND(L55*100,2)&lt;'الإعدادات'!$B$9,"راسب","ناجح"))</f>
        <v/>
      </c>
      <c r="P55" s="6">
        <f>IF(Q55="","",TRIM(IF(Q55=1,"درجة غير صحيحة","")&amp;IF(AND(Q55=1,R55=1)," · ","")&amp;IF(R55=1,"درجات ناقصة","")))</f>
        <v/>
      </c>
      <c r="Q55" s="20">
        <f>IF(OR($A55&amp;""&lt;&gt;"",$B55&amp;""&lt;&gt;""),IF(OR(IF(AND(ISNUMBER(C55),ISNUMBER(C$3)),OR(C55&lt;0,C55&gt;C$3),FALSE),IF(AND(ISNUMBER(D55),ISNUMBER(D$3)),OR(D55&lt;0,D55&gt;D$3),FALSE),IF(AND(ISNUMBER(E55),ISNUMBER(E$3)),OR(E55&lt;0,E55&gt;E$3),FALSE),IF(AND(ISNUMBER(F55),ISNUMBER(F$3)),OR(F55&lt;0,F55&gt;F$3),FALSE),IF(AND(ISNUMBER(G55),ISNUMBER(G$3)),OR(G55&lt;0,G55&gt;G$3),FALSE),IF(AND(ISNUMBER(H55),ISNUMBER(H$3)),OR(H55&lt;0,H55&gt;H$3),FALSE),IF(AND(ISNUMBER(I55),ISNUMBER(I$3)),OR(I55&lt;0,I55&gt;I$3),FALSE),IF(AND(ISNUMBER(J55),ISNUMBER(J$3)),OR(J55&lt;0,J55&gt;J$3),FALSE)),1,0),"")</f>
        <v/>
      </c>
      <c r="R55" s="20">
        <f>IF(OR($A55&amp;""&lt;&gt;"",$B55&amp;""&lt;&gt;""),IF(OR(AND(ISNUMBER(C$3),NOT(ISNUMBER(C55))),AND(ISNUMBER(D$3),NOT(ISNUMBER(D55))),AND(ISNUMBER(E$3),NOT(ISNUMBER(E55))),AND(ISNUMBER(F$3),NOT(ISNUMBER(F55))),AND(ISNUMBER(G$3),NOT(ISNUMBER(G55))),AND(ISNUMBER(H$3),NOT(ISNUMBER(H55))),AND(ISNUMBER(I$3),NOT(ISNUMBER(I55))),AND(ISNUMBER(J$3),NOT(ISNUMBER(J55)))),1,0),"")</f>
        <v/>
      </c>
    </row>
    <row r="56">
      <c r="A56" s="5" t="n"/>
      <c r="B56" s="5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7">
        <f>IF(COUNT(C56:J56)=0,"",SUMIF($C$3:$J$3,"&gt;0",C56:J56))</f>
        <v/>
      </c>
      <c r="L56" s="18">
        <f>IF(K56="","",IF($K$3&gt;0,K56/$K$3,""))</f>
        <v/>
      </c>
      <c r="M56" s="15">
        <f>IF(L56="","",IFERROR(INDEX('الإعدادات'!$E$12:$E$19,MATCH(SMALL('الإعدادات'!$D$12:$D$19,COUNTIF('الإعدادات'!$D$12:$D$19,"&lt;="&amp;ROUND(L56*100,2))),'الإعدادات'!$D$12:$D$19,0)),""))</f>
        <v/>
      </c>
      <c r="N56" s="19">
        <f>IF(K56="","",COUNTIF($K$6:$K$105,"&gt;"&amp;K56)+1)</f>
        <v/>
      </c>
      <c r="O56" s="15">
        <f>IF(L56="","",IF(ROUND(L56*100,2)&lt;'الإعدادات'!$B$9,"راسب","ناجح"))</f>
        <v/>
      </c>
      <c r="P56" s="6">
        <f>IF(Q56="","",TRIM(IF(Q56=1,"درجة غير صحيحة","")&amp;IF(AND(Q56=1,R56=1)," · ","")&amp;IF(R56=1,"درجات ناقصة","")))</f>
        <v/>
      </c>
      <c r="Q56" s="20">
        <f>IF(OR($A56&amp;""&lt;&gt;"",$B56&amp;""&lt;&gt;""),IF(OR(IF(AND(ISNUMBER(C56),ISNUMBER(C$3)),OR(C56&lt;0,C56&gt;C$3),FALSE),IF(AND(ISNUMBER(D56),ISNUMBER(D$3)),OR(D56&lt;0,D56&gt;D$3),FALSE),IF(AND(ISNUMBER(E56),ISNUMBER(E$3)),OR(E56&lt;0,E56&gt;E$3),FALSE),IF(AND(ISNUMBER(F56),ISNUMBER(F$3)),OR(F56&lt;0,F56&gt;F$3),FALSE),IF(AND(ISNUMBER(G56),ISNUMBER(G$3)),OR(G56&lt;0,G56&gt;G$3),FALSE),IF(AND(ISNUMBER(H56),ISNUMBER(H$3)),OR(H56&lt;0,H56&gt;H$3),FALSE),IF(AND(ISNUMBER(I56),ISNUMBER(I$3)),OR(I56&lt;0,I56&gt;I$3),FALSE),IF(AND(ISNUMBER(J56),ISNUMBER(J$3)),OR(J56&lt;0,J56&gt;J$3),FALSE)),1,0),"")</f>
        <v/>
      </c>
      <c r="R56" s="20">
        <f>IF(OR($A56&amp;""&lt;&gt;"",$B56&amp;""&lt;&gt;""),IF(OR(AND(ISNUMBER(C$3),NOT(ISNUMBER(C56))),AND(ISNUMBER(D$3),NOT(ISNUMBER(D56))),AND(ISNUMBER(E$3),NOT(ISNUMBER(E56))),AND(ISNUMBER(F$3),NOT(ISNUMBER(F56))),AND(ISNUMBER(G$3),NOT(ISNUMBER(G56))),AND(ISNUMBER(H$3),NOT(ISNUMBER(H56))),AND(ISNUMBER(I$3),NOT(ISNUMBER(I56))),AND(ISNUMBER(J$3),NOT(ISNUMBER(J56)))),1,0),"")</f>
        <v/>
      </c>
    </row>
    <row r="57">
      <c r="A57" s="5" t="n"/>
      <c r="B57" s="5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7">
        <f>IF(COUNT(C57:J57)=0,"",SUMIF($C$3:$J$3,"&gt;0",C57:J57))</f>
        <v/>
      </c>
      <c r="L57" s="18">
        <f>IF(K57="","",IF($K$3&gt;0,K57/$K$3,""))</f>
        <v/>
      </c>
      <c r="M57" s="15">
        <f>IF(L57="","",IFERROR(INDEX('الإعدادات'!$E$12:$E$19,MATCH(SMALL('الإعدادات'!$D$12:$D$19,COUNTIF('الإعدادات'!$D$12:$D$19,"&lt;="&amp;ROUND(L57*100,2))),'الإعدادات'!$D$12:$D$19,0)),""))</f>
        <v/>
      </c>
      <c r="N57" s="19">
        <f>IF(K57="","",COUNTIF($K$6:$K$105,"&gt;"&amp;K57)+1)</f>
        <v/>
      </c>
      <c r="O57" s="15">
        <f>IF(L57="","",IF(ROUND(L57*100,2)&lt;'الإعدادات'!$B$9,"راسب","ناجح"))</f>
        <v/>
      </c>
      <c r="P57" s="6">
        <f>IF(Q57="","",TRIM(IF(Q57=1,"درجة غير صحيحة","")&amp;IF(AND(Q57=1,R57=1)," · ","")&amp;IF(R57=1,"درجات ناقصة","")))</f>
        <v/>
      </c>
      <c r="Q57" s="20">
        <f>IF(OR($A57&amp;""&lt;&gt;"",$B57&amp;""&lt;&gt;""),IF(OR(IF(AND(ISNUMBER(C57),ISNUMBER(C$3)),OR(C57&lt;0,C57&gt;C$3),FALSE),IF(AND(ISNUMBER(D57),ISNUMBER(D$3)),OR(D57&lt;0,D57&gt;D$3),FALSE),IF(AND(ISNUMBER(E57),ISNUMBER(E$3)),OR(E57&lt;0,E57&gt;E$3),FALSE),IF(AND(ISNUMBER(F57),ISNUMBER(F$3)),OR(F57&lt;0,F57&gt;F$3),FALSE),IF(AND(ISNUMBER(G57),ISNUMBER(G$3)),OR(G57&lt;0,G57&gt;G$3),FALSE),IF(AND(ISNUMBER(H57),ISNUMBER(H$3)),OR(H57&lt;0,H57&gt;H$3),FALSE),IF(AND(ISNUMBER(I57),ISNUMBER(I$3)),OR(I57&lt;0,I57&gt;I$3),FALSE),IF(AND(ISNUMBER(J57),ISNUMBER(J$3)),OR(J57&lt;0,J57&gt;J$3),FALSE)),1,0),"")</f>
        <v/>
      </c>
      <c r="R57" s="20">
        <f>IF(OR($A57&amp;""&lt;&gt;"",$B57&amp;""&lt;&gt;""),IF(OR(AND(ISNUMBER(C$3),NOT(ISNUMBER(C57))),AND(ISNUMBER(D$3),NOT(ISNUMBER(D57))),AND(ISNUMBER(E$3),NOT(ISNUMBER(E57))),AND(ISNUMBER(F$3),NOT(ISNUMBER(F57))),AND(ISNUMBER(G$3),NOT(ISNUMBER(G57))),AND(ISNUMBER(H$3),NOT(ISNUMBER(H57))),AND(ISNUMBER(I$3),NOT(ISNUMBER(I57))),AND(ISNUMBER(J$3),NOT(ISNUMBER(J57)))),1,0),"")</f>
        <v/>
      </c>
    </row>
    <row r="58">
      <c r="A58" s="5" t="n"/>
      <c r="B58" s="5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7">
        <f>IF(COUNT(C58:J58)=0,"",SUMIF($C$3:$J$3,"&gt;0",C58:J58))</f>
        <v/>
      </c>
      <c r="L58" s="18">
        <f>IF(K58="","",IF($K$3&gt;0,K58/$K$3,""))</f>
        <v/>
      </c>
      <c r="M58" s="15">
        <f>IF(L58="","",IFERROR(INDEX('الإعدادات'!$E$12:$E$19,MATCH(SMALL('الإعدادات'!$D$12:$D$19,COUNTIF('الإعدادات'!$D$12:$D$19,"&lt;="&amp;ROUND(L58*100,2))),'الإعدادات'!$D$12:$D$19,0)),""))</f>
        <v/>
      </c>
      <c r="N58" s="19">
        <f>IF(K58="","",COUNTIF($K$6:$K$105,"&gt;"&amp;K58)+1)</f>
        <v/>
      </c>
      <c r="O58" s="15">
        <f>IF(L58="","",IF(ROUND(L58*100,2)&lt;'الإعدادات'!$B$9,"راسب","ناجح"))</f>
        <v/>
      </c>
      <c r="P58" s="6">
        <f>IF(Q58="","",TRIM(IF(Q58=1,"درجة غير صحيحة","")&amp;IF(AND(Q58=1,R58=1)," · ","")&amp;IF(R58=1,"درجات ناقصة","")))</f>
        <v/>
      </c>
      <c r="Q58" s="20">
        <f>IF(OR($A58&amp;""&lt;&gt;"",$B58&amp;""&lt;&gt;""),IF(OR(IF(AND(ISNUMBER(C58),ISNUMBER(C$3)),OR(C58&lt;0,C58&gt;C$3),FALSE),IF(AND(ISNUMBER(D58),ISNUMBER(D$3)),OR(D58&lt;0,D58&gt;D$3),FALSE),IF(AND(ISNUMBER(E58),ISNUMBER(E$3)),OR(E58&lt;0,E58&gt;E$3),FALSE),IF(AND(ISNUMBER(F58),ISNUMBER(F$3)),OR(F58&lt;0,F58&gt;F$3),FALSE),IF(AND(ISNUMBER(G58),ISNUMBER(G$3)),OR(G58&lt;0,G58&gt;G$3),FALSE),IF(AND(ISNUMBER(H58),ISNUMBER(H$3)),OR(H58&lt;0,H58&gt;H$3),FALSE),IF(AND(ISNUMBER(I58),ISNUMBER(I$3)),OR(I58&lt;0,I58&gt;I$3),FALSE),IF(AND(ISNUMBER(J58),ISNUMBER(J$3)),OR(J58&lt;0,J58&gt;J$3),FALSE)),1,0),"")</f>
        <v/>
      </c>
      <c r="R58" s="20">
        <f>IF(OR($A58&amp;""&lt;&gt;"",$B58&amp;""&lt;&gt;""),IF(OR(AND(ISNUMBER(C$3),NOT(ISNUMBER(C58))),AND(ISNUMBER(D$3),NOT(ISNUMBER(D58))),AND(ISNUMBER(E$3),NOT(ISNUMBER(E58))),AND(ISNUMBER(F$3),NOT(ISNUMBER(F58))),AND(ISNUMBER(G$3),NOT(ISNUMBER(G58))),AND(ISNUMBER(H$3),NOT(ISNUMBER(H58))),AND(ISNUMBER(I$3),NOT(ISNUMBER(I58))),AND(ISNUMBER(J$3),NOT(ISNUMBER(J58)))),1,0),"")</f>
        <v/>
      </c>
    </row>
    <row r="59">
      <c r="A59" s="5" t="n"/>
      <c r="B59" s="5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7">
        <f>IF(COUNT(C59:J59)=0,"",SUMIF($C$3:$J$3,"&gt;0",C59:J59))</f>
        <v/>
      </c>
      <c r="L59" s="18">
        <f>IF(K59="","",IF($K$3&gt;0,K59/$K$3,""))</f>
        <v/>
      </c>
      <c r="M59" s="15">
        <f>IF(L59="","",IFERROR(INDEX('الإعدادات'!$E$12:$E$19,MATCH(SMALL('الإعدادات'!$D$12:$D$19,COUNTIF('الإعدادات'!$D$12:$D$19,"&lt;="&amp;ROUND(L59*100,2))),'الإعدادات'!$D$12:$D$19,0)),""))</f>
        <v/>
      </c>
      <c r="N59" s="19">
        <f>IF(K59="","",COUNTIF($K$6:$K$105,"&gt;"&amp;K59)+1)</f>
        <v/>
      </c>
      <c r="O59" s="15">
        <f>IF(L59="","",IF(ROUND(L59*100,2)&lt;'الإعدادات'!$B$9,"راسب","ناجح"))</f>
        <v/>
      </c>
      <c r="P59" s="6">
        <f>IF(Q59="","",TRIM(IF(Q59=1,"درجة غير صحيحة","")&amp;IF(AND(Q59=1,R59=1)," · ","")&amp;IF(R59=1,"درجات ناقصة","")))</f>
        <v/>
      </c>
      <c r="Q59" s="20">
        <f>IF(OR($A59&amp;""&lt;&gt;"",$B59&amp;""&lt;&gt;""),IF(OR(IF(AND(ISNUMBER(C59),ISNUMBER(C$3)),OR(C59&lt;0,C59&gt;C$3),FALSE),IF(AND(ISNUMBER(D59),ISNUMBER(D$3)),OR(D59&lt;0,D59&gt;D$3),FALSE),IF(AND(ISNUMBER(E59),ISNUMBER(E$3)),OR(E59&lt;0,E59&gt;E$3),FALSE),IF(AND(ISNUMBER(F59),ISNUMBER(F$3)),OR(F59&lt;0,F59&gt;F$3),FALSE),IF(AND(ISNUMBER(G59),ISNUMBER(G$3)),OR(G59&lt;0,G59&gt;G$3),FALSE),IF(AND(ISNUMBER(H59),ISNUMBER(H$3)),OR(H59&lt;0,H59&gt;H$3),FALSE),IF(AND(ISNUMBER(I59),ISNUMBER(I$3)),OR(I59&lt;0,I59&gt;I$3),FALSE),IF(AND(ISNUMBER(J59),ISNUMBER(J$3)),OR(J59&lt;0,J59&gt;J$3),FALSE)),1,0),"")</f>
        <v/>
      </c>
      <c r="R59" s="20">
        <f>IF(OR($A59&amp;""&lt;&gt;"",$B59&amp;""&lt;&gt;""),IF(OR(AND(ISNUMBER(C$3),NOT(ISNUMBER(C59))),AND(ISNUMBER(D$3),NOT(ISNUMBER(D59))),AND(ISNUMBER(E$3),NOT(ISNUMBER(E59))),AND(ISNUMBER(F$3),NOT(ISNUMBER(F59))),AND(ISNUMBER(G$3),NOT(ISNUMBER(G59))),AND(ISNUMBER(H$3),NOT(ISNUMBER(H59))),AND(ISNUMBER(I$3),NOT(ISNUMBER(I59))),AND(ISNUMBER(J$3),NOT(ISNUMBER(J59)))),1,0),"")</f>
        <v/>
      </c>
    </row>
    <row r="60">
      <c r="A60" s="5" t="n"/>
      <c r="B60" s="5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7">
        <f>IF(COUNT(C60:J60)=0,"",SUMIF($C$3:$J$3,"&gt;0",C60:J60))</f>
        <v/>
      </c>
      <c r="L60" s="18">
        <f>IF(K60="","",IF($K$3&gt;0,K60/$K$3,""))</f>
        <v/>
      </c>
      <c r="M60" s="15">
        <f>IF(L60="","",IFERROR(INDEX('الإعدادات'!$E$12:$E$19,MATCH(SMALL('الإعدادات'!$D$12:$D$19,COUNTIF('الإعدادات'!$D$12:$D$19,"&lt;="&amp;ROUND(L60*100,2))),'الإعدادات'!$D$12:$D$19,0)),""))</f>
        <v/>
      </c>
      <c r="N60" s="19">
        <f>IF(K60="","",COUNTIF($K$6:$K$105,"&gt;"&amp;K60)+1)</f>
        <v/>
      </c>
      <c r="O60" s="15">
        <f>IF(L60="","",IF(ROUND(L60*100,2)&lt;'الإعدادات'!$B$9,"راسب","ناجح"))</f>
        <v/>
      </c>
      <c r="P60" s="6">
        <f>IF(Q60="","",TRIM(IF(Q60=1,"درجة غير صحيحة","")&amp;IF(AND(Q60=1,R60=1)," · ","")&amp;IF(R60=1,"درجات ناقصة","")))</f>
        <v/>
      </c>
      <c r="Q60" s="20">
        <f>IF(OR($A60&amp;""&lt;&gt;"",$B60&amp;""&lt;&gt;""),IF(OR(IF(AND(ISNUMBER(C60),ISNUMBER(C$3)),OR(C60&lt;0,C60&gt;C$3),FALSE),IF(AND(ISNUMBER(D60),ISNUMBER(D$3)),OR(D60&lt;0,D60&gt;D$3),FALSE),IF(AND(ISNUMBER(E60),ISNUMBER(E$3)),OR(E60&lt;0,E60&gt;E$3),FALSE),IF(AND(ISNUMBER(F60),ISNUMBER(F$3)),OR(F60&lt;0,F60&gt;F$3),FALSE),IF(AND(ISNUMBER(G60),ISNUMBER(G$3)),OR(G60&lt;0,G60&gt;G$3),FALSE),IF(AND(ISNUMBER(H60),ISNUMBER(H$3)),OR(H60&lt;0,H60&gt;H$3),FALSE),IF(AND(ISNUMBER(I60),ISNUMBER(I$3)),OR(I60&lt;0,I60&gt;I$3),FALSE),IF(AND(ISNUMBER(J60),ISNUMBER(J$3)),OR(J60&lt;0,J60&gt;J$3),FALSE)),1,0),"")</f>
        <v/>
      </c>
      <c r="R60" s="20">
        <f>IF(OR($A60&amp;""&lt;&gt;"",$B60&amp;""&lt;&gt;""),IF(OR(AND(ISNUMBER(C$3),NOT(ISNUMBER(C60))),AND(ISNUMBER(D$3),NOT(ISNUMBER(D60))),AND(ISNUMBER(E$3),NOT(ISNUMBER(E60))),AND(ISNUMBER(F$3),NOT(ISNUMBER(F60))),AND(ISNUMBER(G$3),NOT(ISNUMBER(G60))),AND(ISNUMBER(H$3),NOT(ISNUMBER(H60))),AND(ISNUMBER(I$3),NOT(ISNUMBER(I60))),AND(ISNUMBER(J$3),NOT(ISNUMBER(J60)))),1,0),"")</f>
        <v/>
      </c>
    </row>
    <row r="61">
      <c r="A61" s="5" t="n"/>
      <c r="B61" s="5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7">
        <f>IF(COUNT(C61:J61)=0,"",SUMIF($C$3:$J$3,"&gt;0",C61:J61))</f>
        <v/>
      </c>
      <c r="L61" s="18">
        <f>IF(K61="","",IF($K$3&gt;0,K61/$K$3,""))</f>
        <v/>
      </c>
      <c r="M61" s="15">
        <f>IF(L61="","",IFERROR(INDEX('الإعدادات'!$E$12:$E$19,MATCH(SMALL('الإعدادات'!$D$12:$D$19,COUNTIF('الإعدادات'!$D$12:$D$19,"&lt;="&amp;ROUND(L61*100,2))),'الإعدادات'!$D$12:$D$19,0)),""))</f>
        <v/>
      </c>
      <c r="N61" s="19">
        <f>IF(K61="","",COUNTIF($K$6:$K$105,"&gt;"&amp;K61)+1)</f>
        <v/>
      </c>
      <c r="O61" s="15">
        <f>IF(L61="","",IF(ROUND(L61*100,2)&lt;'الإعدادات'!$B$9,"راسب","ناجح"))</f>
        <v/>
      </c>
      <c r="P61" s="6">
        <f>IF(Q61="","",TRIM(IF(Q61=1,"درجة غير صحيحة","")&amp;IF(AND(Q61=1,R61=1)," · ","")&amp;IF(R61=1,"درجات ناقصة","")))</f>
        <v/>
      </c>
      <c r="Q61" s="20">
        <f>IF(OR($A61&amp;""&lt;&gt;"",$B61&amp;""&lt;&gt;""),IF(OR(IF(AND(ISNUMBER(C61),ISNUMBER(C$3)),OR(C61&lt;0,C61&gt;C$3),FALSE),IF(AND(ISNUMBER(D61),ISNUMBER(D$3)),OR(D61&lt;0,D61&gt;D$3),FALSE),IF(AND(ISNUMBER(E61),ISNUMBER(E$3)),OR(E61&lt;0,E61&gt;E$3),FALSE),IF(AND(ISNUMBER(F61),ISNUMBER(F$3)),OR(F61&lt;0,F61&gt;F$3),FALSE),IF(AND(ISNUMBER(G61),ISNUMBER(G$3)),OR(G61&lt;0,G61&gt;G$3),FALSE),IF(AND(ISNUMBER(H61),ISNUMBER(H$3)),OR(H61&lt;0,H61&gt;H$3),FALSE),IF(AND(ISNUMBER(I61),ISNUMBER(I$3)),OR(I61&lt;0,I61&gt;I$3),FALSE),IF(AND(ISNUMBER(J61),ISNUMBER(J$3)),OR(J61&lt;0,J61&gt;J$3),FALSE)),1,0),"")</f>
        <v/>
      </c>
      <c r="R61" s="20">
        <f>IF(OR($A61&amp;""&lt;&gt;"",$B61&amp;""&lt;&gt;""),IF(OR(AND(ISNUMBER(C$3),NOT(ISNUMBER(C61))),AND(ISNUMBER(D$3),NOT(ISNUMBER(D61))),AND(ISNUMBER(E$3),NOT(ISNUMBER(E61))),AND(ISNUMBER(F$3),NOT(ISNUMBER(F61))),AND(ISNUMBER(G$3),NOT(ISNUMBER(G61))),AND(ISNUMBER(H$3),NOT(ISNUMBER(H61))),AND(ISNUMBER(I$3),NOT(ISNUMBER(I61))),AND(ISNUMBER(J$3),NOT(ISNUMBER(J61)))),1,0),"")</f>
        <v/>
      </c>
    </row>
    <row r="62">
      <c r="A62" s="5" t="n"/>
      <c r="B62" s="5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7">
        <f>IF(COUNT(C62:J62)=0,"",SUMIF($C$3:$J$3,"&gt;0",C62:J62))</f>
        <v/>
      </c>
      <c r="L62" s="18">
        <f>IF(K62="","",IF($K$3&gt;0,K62/$K$3,""))</f>
        <v/>
      </c>
      <c r="M62" s="15">
        <f>IF(L62="","",IFERROR(INDEX('الإعدادات'!$E$12:$E$19,MATCH(SMALL('الإعدادات'!$D$12:$D$19,COUNTIF('الإعدادات'!$D$12:$D$19,"&lt;="&amp;ROUND(L62*100,2))),'الإعدادات'!$D$12:$D$19,0)),""))</f>
        <v/>
      </c>
      <c r="N62" s="19">
        <f>IF(K62="","",COUNTIF($K$6:$K$105,"&gt;"&amp;K62)+1)</f>
        <v/>
      </c>
      <c r="O62" s="15">
        <f>IF(L62="","",IF(ROUND(L62*100,2)&lt;'الإعدادات'!$B$9,"راسب","ناجح"))</f>
        <v/>
      </c>
      <c r="P62" s="6">
        <f>IF(Q62="","",TRIM(IF(Q62=1,"درجة غير صحيحة","")&amp;IF(AND(Q62=1,R62=1)," · ","")&amp;IF(R62=1,"درجات ناقصة","")))</f>
        <v/>
      </c>
      <c r="Q62" s="20">
        <f>IF(OR($A62&amp;""&lt;&gt;"",$B62&amp;""&lt;&gt;""),IF(OR(IF(AND(ISNUMBER(C62),ISNUMBER(C$3)),OR(C62&lt;0,C62&gt;C$3),FALSE),IF(AND(ISNUMBER(D62),ISNUMBER(D$3)),OR(D62&lt;0,D62&gt;D$3),FALSE),IF(AND(ISNUMBER(E62),ISNUMBER(E$3)),OR(E62&lt;0,E62&gt;E$3),FALSE),IF(AND(ISNUMBER(F62),ISNUMBER(F$3)),OR(F62&lt;0,F62&gt;F$3),FALSE),IF(AND(ISNUMBER(G62),ISNUMBER(G$3)),OR(G62&lt;0,G62&gt;G$3),FALSE),IF(AND(ISNUMBER(H62),ISNUMBER(H$3)),OR(H62&lt;0,H62&gt;H$3),FALSE),IF(AND(ISNUMBER(I62),ISNUMBER(I$3)),OR(I62&lt;0,I62&gt;I$3),FALSE),IF(AND(ISNUMBER(J62),ISNUMBER(J$3)),OR(J62&lt;0,J62&gt;J$3),FALSE)),1,0),"")</f>
        <v/>
      </c>
      <c r="R62" s="20">
        <f>IF(OR($A62&amp;""&lt;&gt;"",$B62&amp;""&lt;&gt;""),IF(OR(AND(ISNUMBER(C$3),NOT(ISNUMBER(C62))),AND(ISNUMBER(D$3),NOT(ISNUMBER(D62))),AND(ISNUMBER(E$3),NOT(ISNUMBER(E62))),AND(ISNUMBER(F$3),NOT(ISNUMBER(F62))),AND(ISNUMBER(G$3),NOT(ISNUMBER(G62))),AND(ISNUMBER(H$3),NOT(ISNUMBER(H62))),AND(ISNUMBER(I$3),NOT(ISNUMBER(I62))),AND(ISNUMBER(J$3),NOT(ISNUMBER(J62)))),1,0),"")</f>
        <v/>
      </c>
    </row>
    <row r="63">
      <c r="A63" s="5" t="n"/>
      <c r="B63" s="5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7">
        <f>IF(COUNT(C63:J63)=0,"",SUMIF($C$3:$J$3,"&gt;0",C63:J63))</f>
        <v/>
      </c>
      <c r="L63" s="18">
        <f>IF(K63="","",IF($K$3&gt;0,K63/$K$3,""))</f>
        <v/>
      </c>
      <c r="M63" s="15">
        <f>IF(L63="","",IFERROR(INDEX('الإعدادات'!$E$12:$E$19,MATCH(SMALL('الإعدادات'!$D$12:$D$19,COUNTIF('الإعدادات'!$D$12:$D$19,"&lt;="&amp;ROUND(L63*100,2))),'الإعدادات'!$D$12:$D$19,0)),""))</f>
        <v/>
      </c>
      <c r="N63" s="19">
        <f>IF(K63="","",COUNTIF($K$6:$K$105,"&gt;"&amp;K63)+1)</f>
        <v/>
      </c>
      <c r="O63" s="15">
        <f>IF(L63="","",IF(ROUND(L63*100,2)&lt;'الإعدادات'!$B$9,"راسب","ناجح"))</f>
        <v/>
      </c>
      <c r="P63" s="6">
        <f>IF(Q63="","",TRIM(IF(Q63=1,"درجة غير صحيحة","")&amp;IF(AND(Q63=1,R63=1)," · ","")&amp;IF(R63=1,"درجات ناقصة","")))</f>
        <v/>
      </c>
      <c r="Q63" s="20">
        <f>IF(OR($A63&amp;""&lt;&gt;"",$B63&amp;""&lt;&gt;""),IF(OR(IF(AND(ISNUMBER(C63),ISNUMBER(C$3)),OR(C63&lt;0,C63&gt;C$3),FALSE),IF(AND(ISNUMBER(D63),ISNUMBER(D$3)),OR(D63&lt;0,D63&gt;D$3),FALSE),IF(AND(ISNUMBER(E63),ISNUMBER(E$3)),OR(E63&lt;0,E63&gt;E$3),FALSE),IF(AND(ISNUMBER(F63),ISNUMBER(F$3)),OR(F63&lt;0,F63&gt;F$3),FALSE),IF(AND(ISNUMBER(G63),ISNUMBER(G$3)),OR(G63&lt;0,G63&gt;G$3),FALSE),IF(AND(ISNUMBER(H63),ISNUMBER(H$3)),OR(H63&lt;0,H63&gt;H$3),FALSE),IF(AND(ISNUMBER(I63),ISNUMBER(I$3)),OR(I63&lt;0,I63&gt;I$3),FALSE),IF(AND(ISNUMBER(J63),ISNUMBER(J$3)),OR(J63&lt;0,J63&gt;J$3),FALSE)),1,0),"")</f>
        <v/>
      </c>
      <c r="R63" s="20">
        <f>IF(OR($A63&amp;""&lt;&gt;"",$B63&amp;""&lt;&gt;""),IF(OR(AND(ISNUMBER(C$3),NOT(ISNUMBER(C63))),AND(ISNUMBER(D$3),NOT(ISNUMBER(D63))),AND(ISNUMBER(E$3),NOT(ISNUMBER(E63))),AND(ISNUMBER(F$3),NOT(ISNUMBER(F63))),AND(ISNUMBER(G$3),NOT(ISNUMBER(G63))),AND(ISNUMBER(H$3),NOT(ISNUMBER(H63))),AND(ISNUMBER(I$3),NOT(ISNUMBER(I63))),AND(ISNUMBER(J$3),NOT(ISNUMBER(J63)))),1,0),"")</f>
        <v/>
      </c>
    </row>
    <row r="64">
      <c r="A64" s="5" t="n"/>
      <c r="B64" s="5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7">
        <f>IF(COUNT(C64:J64)=0,"",SUMIF($C$3:$J$3,"&gt;0",C64:J64))</f>
        <v/>
      </c>
      <c r="L64" s="18">
        <f>IF(K64="","",IF($K$3&gt;0,K64/$K$3,""))</f>
        <v/>
      </c>
      <c r="M64" s="15">
        <f>IF(L64="","",IFERROR(INDEX('الإعدادات'!$E$12:$E$19,MATCH(SMALL('الإعدادات'!$D$12:$D$19,COUNTIF('الإعدادات'!$D$12:$D$19,"&lt;="&amp;ROUND(L64*100,2))),'الإعدادات'!$D$12:$D$19,0)),""))</f>
        <v/>
      </c>
      <c r="N64" s="19">
        <f>IF(K64="","",COUNTIF($K$6:$K$105,"&gt;"&amp;K64)+1)</f>
        <v/>
      </c>
      <c r="O64" s="15">
        <f>IF(L64="","",IF(ROUND(L64*100,2)&lt;'الإعدادات'!$B$9,"راسب","ناجح"))</f>
        <v/>
      </c>
      <c r="P64" s="6">
        <f>IF(Q64="","",TRIM(IF(Q64=1,"درجة غير صحيحة","")&amp;IF(AND(Q64=1,R64=1)," · ","")&amp;IF(R64=1,"درجات ناقصة","")))</f>
        <v/>
      </c>
      <c r="Q64" s="20">
        <f>IF(OR($A64&amp;""&lt;&gt;"",$B64&amp;""&lt;&gt;""),IF(OR(IF(AND(ISNUMBER(C64),ISNUMBER(C$3)),OR(C64&lt;0,C64&gt;C$3),FALSE),IF(AND(ISNUMBER(D64),ISNUMBER(D$3)),OR(D64&lt;0,D64&gt;D$3),FALSE),IF(AND(ISNUMBER(E64),ISNUMBER(E$3)),OR(E64&lt;0,E64&gt;E$3),FALSE),IF(AND(ISNUMBER(F64),ISNUMBER(F$3)),OR(F64&lt;0,F64&gt;F$3),FALSE),IF(AND(ISNUMBER(G64),ISNUMBER(G$3)),OR(G64&lt;0,G64&gt;G$3),FALSE),IF(AND(ISNUMBER(H64),ISNUMBER(H$3)),OR(H64&lt;0,H64&gt;H$3),FALSE),IF(AND(ISNUMBER(I64),ISNUMBER(I$3)),OR(I64&lt;0,I64&gt;I$3),FALSE),IF(AND(ISNUMBER(J64),ISNUMBER(J$3)),OR(J64&lt;0,J64&gt;J$3),FALSE)),1,0),"")</f>
        <v/>
      </c>
      <c r="R64" s="20">
        <f>IF(OR($A64&amp;""&lt;&gt;"",$B64&amp;""&lt;&gt;""),IF(OR(AND(ISNUMBER(C$3),NOT(ISNUMBER(C64))),AND(ISNUMBER(D$3),NOT(ISNUMBER(D64))),AND(ISNUMBER(E$3),NOT(ISNUMBER(E64))),AND(ISNUMBER(F$3),NOT(ISNUMBER(F64))),AND(ISNUMBER(G$3),NOT(ISNUMBER(G64))),AND(ISNUMBER(H$3),NOT(ISNUMBER(H64))),AND(ISNUMBER(I$3),NOT(ISNUMBER(I64))),AND(ISNUMBER(J$3),NOT(ISNUMBER(J64)))),1,0),"")</f>
        <v/>
      </c>
    </row>
    <row r="65">
      <c r="A65" s="5" t="n"/>
      <c r="B65" s="5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7">
        <f>IF(COUNT(C65:J65)=0,"",SUMIF($C$3:$J$3,"&gt;0",C65:J65))</f>
        <v/>
      </c>
      <c r="L65" s="18">
        <f>IF(K65="","",IF($K$3&gt;0,K65/$K$3,""))</f>
        <v/>
      </c>
      <c r="M65" s="15">
        <f>IF(L65="","",IFERROR(INDEX('الإعدادات'!$E$12:$E$19,MATCH(SMALL('الإعدادات'!$D$12:$D$19,COUNTIF('الإعدادات'!$D$12:$D$19,"&lt;="&amp;ROUND(L65*100,2))),'الإعدادات'!$D$12:$D$19,0)),""))</f>
        <v/>
      </c>
      <c r="N65" s="19">
        <f>IF(K65="","",COUNTIF($K$6:$K$105,"&gt;"&amp;K65)+1)</f>
        <v/>
      </c>
      <c r="O65" s="15">
        <f>IF(L65="","",IF(ROUND(L65*100,2)&lt;'الإعدادات'!$B$9,"راسب","ناجح"))</f>
        <v/>
      </c>
      <c r="P65" s="6">
        <f>IF(Q65="","",TRIM(IF(Q65=1,"درجة غير صحيحة","")&amp;IF(AND(Q65=1,R65=1)," · ","")&amp;IF(R65=1,"درجات ناقصة","")))</f>
        <v/>
      </c>
      <c r="Q65" s="20">
        <f>IF(OR($A65&amp;""&lt;&gt;"",$B65&amp;""&lt;&gt;""),IF(OR(IF(AND(ISNUMBER(C65),ISNUMBER(C$3)),OR(C65&lt;0,C65&gt;C$3),FALSE),IF(AND(ISNUMBER(D65),ISNUMBER(D$3)),OR(D65&lt;0,D65&gt;D$3),FALSE),IF(AND(ISNUMBER(E65),ISNUMBER(E$3)),OR(E65&lt;0,E65&gt;E$3),FALSE),IF(AND(ISNUMBER(F65),ISNUMBER(F$3)),OR(F65&lt;0,F65&gt;F$3),FALSE),IF(AND(ISNUMBER(G65),ISNUMBER(G$3)),OR(G65&lt;0,G65&gt;G$3),FALSE),IF(AND(ISNUMBER(H65),ISNUMBER(H$3)),OR(H65&lt;0,H65&gt;H$3),FALSE),IF(AND(ISNUMBER(I65),ISNUMBER(I$3)),OR(I65&lt;0,I65&gt;I$3),FALSE),IF(AND(ISNUMBER(J65),ISNUMBER(J$3)),OR(J65&lt;0,J65&gt;J$3),FALSE)),1,0),"")</f>
        <v/>
      </c>
      <c r="R65" s="20">
        <f>IF(OR($A65&amp;""&lt;&gt;"",$B65&amp;""&lt;&gt;""),IF(OR(AND(ISNUMBER(C$3),NOT(ISNUMBER(C65))),AND(ISNUMBER(D$3),NOT(ISNUMBER(D65))),AND(ISNUMBER(E$3),NOT(ISNUMBER(E65))),AND(ISNUMBER(F$3),NOT(ISNUMBER(F65))),AND(ISNUMBER(G$3),NOT(ISNUMBER(G65))),AND(ISNUMBER(H$3),NOT(ISNUMBER(H65))),AND(ISNUMBER(I$3),NOT(ISNUMBER(I65))),AND(ISNUMBER(J$3),NOT(ISNUMBER(J65)))),1,0),"")</f>
        <v/>
      </c>
    </row>
    <row r="66">
      <c r="A66" s="5" t="n"/>
      <c r="B66" s="5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7">
        <f>IF(COUNT(C66:J66)=0,"",SUMIF($C$3:$J$3,"&gt;0",C66:J66))</f>
        <v/>
      </c>
      <c r="L66" s="18">
        <f>IF(K66="","",IF($K$3&gt;0,K66/$K$3,""))</f>
        <v/>
      </c>
      <c r="M66" s="15">
        <f>IF(L66="","",IFERROR(INDEX('الإعدادات'!$E$12:$E$19,MATCH(SMALL('الإعدادات'!$D$12:$D$19,COUNTIF('الإعدادات'!$D$12:$D$19,"&lt;="&amp;ROUND(L66*100,2))),'الإعدادات'!$D$12:$D$19,0)),""))</f>
        <v/>
      </c>
      <c r="N66" s="19">
        <f>IF(K66="","",COUNTIF($K$6:$K$105,"&gt;"&amp;K66)+1)</f>
        <v/>
      </c>
      <c r="O66" s="15">
        <f>IF(L66="","",IF(ROUND(L66*100,2)&lt;'الإعدادات'!$B$9,"راسب","ناجح"))</f>
        <v/>
      </c>
      <c r="P66" s="6">
        <f>IF(Q66="","",TRIM(IF(Q66=1,"درجة غير صحيحة","")&amp;IF(AND(Q66=1,R66=1)," · ","")&amp;IF(R66=1,"درجات ناقصة","")))</f>
        <v/>
      </c>
      <c r="Q66" s="20">
        <f>IF(OR($A66&amp;""&lt;&gt;"",$B66&amp;""&lt;&gt;""),IF(OR(IF(AND(ISNUMBER(C66),ISNUMBER(C$3)),OR(C66&lt;0,C66&gt;C$3),FALSE),IF(AND(ISNUMBER(D66),ISNUMBER(D$3)),OR(D66&lt;0,D66&gt;D$3),FALSE),IF(AND(ISNUMBER(E66),ISNUMBER(E$3)),OR(E66&lt;0,E66&gt;E$3),FALSE),IF(AND(ISNUMBER(F66),ISNUMBER(F$3)),OR(F66&lt;0,F66&gt;F$3),FALSE),IF(AND(ISNUMBER(G66),ISNUMBER(G$3)),OR(G66&lt;0,G66&gt;G$3),FALSE),IF(AND(ISNUMBER(H66),ISNUMBER(H$3)),OR(H66&lt;0,H66&gt;H$3),FALSE),IF(AND(ISNUMBER(I66),ISNUMBER(I$3)),OR(I66&lt;0,I66&gt;I$3),FALSE),IF(AND(ISNUMBER(J66),ISNUMBER(J$3)),OR(J66&lt;0,J66&gt;J$3),FALSE)),1,0),"")</f>
        <v/>
      </c>
      <c r="R66" s="20">
        <f>IF(OR($A66&amp;""&lt;&gt;"",$B66&amp;""&lt;&gt;""),IF(OR(AND(ISNUMBER(C$3),NOT(ISNUMBER(C66))),AND(ISNUMBER(D$3),NOT(ISNUMBER(D66))),AND(ISNUMBER(E$3),NOT(ISNUMBER(E66))),AND(ISNUMBER(F$3),NOT(ISNUMBER(F66))),AND(ISNUMBER(G$3),NOT(ISNUMBER(G66))),AND(ISNUMBER(H$3),NOT(ISNUMBER(H66))),AND(ISNUMBER(I$3),NOT(ISNUMBER(I66))),AND(ISNUMBER(J$3),NOT(ISNUMBER(J66)))),1,0),"")</f>
        <v/>
      </c>
    </row>
    <row r="67">
      <c r="A67" s="5" t="n"/>
      <c r="B67" s="5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7">
        <f>IF(COUNT(C67:J67)=0,"",SUMIF($C$3:$J$3,"&gt;0",C67:J67))</f>
        <v/>
      </c>
      <c r="L67" s="18">
        <f>IF(K67="","",IF($K$3&gt;0,K67/$K$3,""))</f>
        <v/>
      </c>
      <c r="M67" s="15">
        <f>IF(L67="","",IFERROR(INDEX('الإعدادات'!$E$12:$E$19,MATCH(SMALL('الإعدادات'!$D$12:$D$19,COUNTIF('الإعدادات'!$D$12:$D$19,"&lt;="&amp;ROUND(L67*100,2))),'الإعدادات'!$D$12:$D$19,0)),""))</f>
        <v/>
      </c>
      <c r="N67" s="19">
        <f>IF(K67="","",COUNTIF($K$6:$K$105,"&gt;"&amp;K67)+1)</f>
        <v/>
      </c>
      <c r="O67" s="15">
        <f>IF(L67="","",IF(ROUND(L67*100,2)&lt;'الإعدادات'!$B$9,"راسب","ناجح"))</f>
        <v/>
      </c>
      <c r="P67" s="6">
        <f>IF(Q67="","",TRIM(IF(Q67=1,"درجة غير صحيحة","")&amp;IF(AND(Q67=1,R67=1)," · ","")&amp;IF(R67=1,"درجات ناقصة","")))</f>
        <v/>
      </c>
      <c r="Q67" s="20">
        <f>IF(OR($A67&amp;""&lt;&gt;"",$B67&amp;""&lt;&gt;""),IF(OR(IF(AND(ISNUMBER(C67),ISNUMBER(C$3)),OR(C67&lt;0,C67&gt;C$3),FALSE),IF(AND(ISNUMBER(D67),ISNUMBER(D$3)),OR(D67&lt;0,D67&gt;D$3),FALSE),IF(AND(ISNUMBER(E67),ISNUMBER(E$3)),OR(E67&lt;0,E67&gt;E$3),FALSE),IF(AND(ISNUMBER(F67),ISNUMBER(F$3)),OR(F67&lt;0,F67&gt;F$3),FALSE),IF(AND(ISNUMBER(G67),ISNUMBER(G$3)),OR(G67&lt;0,G67&gt;G$3),FALSE),IF(AND(ISNUMBER(H67),ISNUMBER(H$3)),OR(H67&lt;0,H67&gt;H$3),FALSE),IF(AND(ISNUMBER(I67),ISNUMBER(I$3)),OR(I67&lt;0,I67&gt;I$3),FALSE),IF(AND(ISNUMBER(J67),ISNUMBER(J$3)),OR(J67&lt;0,J67&gt;J$3),FALSE)),1,0),"")</f>
        <v/>
      </c>
      <c r="R67" s="20">
        <f>IF(OR($A67&amp;""&lt;&gt;"",$B67&amp;""&lt;&gt;""),IF(OR(AND(ISNUMBER(C$3),NOT(ISNUMBER(C67))),AND(ISNUMBER(D$3),NOT(ISNUMBER(D67))),AND(ISNUMBER(E$3),NOT(ISNUMBER(E67))),AND(ISNUMBER(F$3),NOT(ISNUMBER(F67))),AND(ISNUMBER(G$3),NOT(ISNUMBER(G67))),AND(ISNUMBER(H$3),NOT(ISNUMBER(H67))),AND(ISNUMBER(I$3),NOT(ISNUMBER(I67))),AND(ISNUMBER(J$3),NOT(ISNUMBER(J67)))),1,0),"")</f>
        <v/>
      </c>
    </row>
    <row r="68">
      <c r="A68" s="5" t="n"/>
      <c r="B68" s="5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7">
        <f>IF(COUNT(C68:J68)=0,"",SUMIF($C$3:$J$3,"&gt;0",C68:J68))</f>
        <v/>
      </c>
      <c r="L68" s="18">
        <f>IF(K68="","",IF($K$3&gt;0,K68/$K$3,""))</f>
        <v/>
      </c>
      <c r="M68" s="15">
        <f>IF(L68="","",IFERROR(INDEX('الإعدادات'!$E$12:$E$19,MATCH(SMALL('الإعدادات'!$D$12:$D$19,COUNTIF('الإعدادات'!$D$12:$D$19,"&lt;="&amp;ROUND(L68*100,2))),'الإعدادات'!$D$12:$D$19,0)),""))</f>
        <v/>
      </c>
      <c r="N68" s="19">
        <f>IF(K68="","",COUNTIF($K$6:$K$105,"&gt;"&amp;K68)+1)</f>
        <v/>
      </c>
      <c r="O68" s="15">
        <f>IF(L68="","",IF(ROUND(L68*100,2)&lt;'الإعدادات'!$B$9,"راسب","ناجح"))</f>
        <v/>
      </c>
      <c r="P68" s="6">
        <f>IF(Q68="","",TRIM(IF(Q68=1,"درجة غير صحيحة","")&amp;IF(AND(Q68=1,R68=1)," · ","")&amp;IF(R68=1,"درجات ناقصة","")))</f>
        <v/>
      </c>
      <c r="Q68" s="20">
        <f>IF(OR($A68&amp;""&lt;&gt;"",$B68&amp;""&lt;&gt;""),IF(OR(IF(AND(ISNUMBER(C68),ISNUMBER(C$3)),OR(C68&lt;0,C68&gt;C$3),FALSE),IF(AND(ISNUMBER(D68),ISNUMBER(D$3)),OR(D68&lt;0,D68&gt;D$3),FALSE),IF(AND(ISNUMBER(E68),ISNUMBER(E$3)),OR(E68&lt;0,E68&gt;E$3),FALSE),IF(AND(ISNUMBER(F68),ISNUMBER(F$3)),OR(F68&lt;0,F68&gt;F$3),FALSE),IF(AND(ISNUMBER(G68),ISNUMBER(G$3)),OR(G68&lt;0,G68&gt;G$3),FALSE),IF(AND(ISNUMBER(H68),ISNUMBER(H$3)),OR(H68&lt;0,H68&gt;H$3),FALSE),IF(AND(ISNUMBER(I68),ISNUMBER(I$3)),OR(I68&lt;0,I68&gt;I$3),FALSE),IF(AND(ISNUMBER(J68),ISNUMBER(J$3)),OR(J68&lt;0,J68&gt;J$3),FALSE)),1,0),"")</f>
        <v/>
      </c>
      <c r="R68" s="20">
        <f>IF(OR($A68&amp;""&lt;&gt;"",$B68&amp;""&lt;&gt;""),IF(OR(AND(ISNUMBER(C$3),NOT(ISNUMBER(C68))),AND(ISNUMBER(D$3),NOT(ISNUMBER(D68))),AND(ISNUMBER(E$3),NOT(ISNUMBER(E68))),AND(ISNUMBER(F$3),NOT(ISNUMBER(F68))),AND(ISNUMBER(G$3),NOT(ISNUMBER(G68))),AND(ISNUMBER(H$3),NOT(ISNUMBER(H68))),AND(ISNUMBER(I$3),NOT(ISNUMBER(I68))),AND(ISNUMBER(J$3),NOT(ISNUMBER(J68)))),1,0),"")</f>
        <v/>
      </c>
    </row>
    <row r="69">
      <c r="A69" s="5" t="n"/>
      <c r="B69" s="5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7">
        <f>IF(COUNT(C69:J69)=0,"",SUMIF($C$3:$J$3,"&gt;0",C69:J69))</f>
        <v/>
      </c>
      <c r="L69" s="18">
        <f>IF(K69="","",IF($K$3&gt;0,K69/$K$3,""))</f>
        <v/>
      </c>
      <c r="M69" s="15">
        <f>IF(L69="","",IFERROR(INDEX('الإعدادات'!$E$12:$E$19,MATCH(SMALL('الإعدادات'!$D$12:$D$19,COUNTIF('الإعدادات'!$D$12:$D$19,"&lt;="&amp;ROUND(L69*100,2))),'الإعدادات'!$D$12:$D$19,0)),""))</f>
        <v/>
      </c>
      <c r="N69" s="19">
        <f>IF(K69="","",COUNTIF($K$6:$K$105,"&gt;"&amp;K69)+1)</f>
        <v/>
      </c>
      <c r="O69" s="15">
        <f>IF(L69="","",IF(ROUND(L69*100,2)&lt;'الإعدادات'!$B$9,"راسب","ناجح"))</f>
        <v/>
      </c>
      <c r="P69" s="6">
        <f>IF(Q69="","",TRIM(IF(Q69=1,"درجة غير صحيحة","")&amp;IF(AND(Q69=1,R69=1)," · ","")&amp;IF(R69=1,"درجات ناقصة","")))</f>
        <v/>
      </c>
      <c r="Q69" s="20">
        <f>IF(OR($A69&amp;""&lt;&gt;"",$B69&amp;""&lt;&gt;""),IF(OR(IF(AND(ISNUMBER(C69),ISNUMBER(C$3)),OR(C69&lt;0,C69&gt;C$3),FALSE),IF(AND(ISNUMBER(D69),ISNUMBER(D$3)),OR(D69&lt;0,D69&gt;D$3),FALSE),IF(AND(ISNUMBER(E69),ISNUMBER(E$3)),OR(E69&lt;0,E69&gt;E$3),FALSE),IF(AND(ISNUMBER(F69),ISNUMBER(F$3)),OR(F69&lt;0,F69&gt;F$3),FALSE),IF(AND(ISNUMBER(G69),ISNUMBER(G$3)),OR(G69&lt;0,G69&gt;G$3),FALSE),IF(AND(ISNUMBER(H69),ISNUMBER(H$3)),OR(H69&lt;0,H69&gt;H$3),FALSE),IF(AND(ISNUMBER(I69),ISNUMBER(I$3)),OR(I69&lt;0,I69&gt;I$3),FALSE),IF(AND(ISNUMBER(J69),ISNUMBER(J$3)),OR(J69&lt;0,J69&gt;J$3),FALSE)),1,0),"")</f>
        <v/>
      </c>
      <c r="R69" s="20">
        <f>IF(OR($A69&amp;""&lt;&gt;"",$B69&amp;""&lt;&gt;""),IF(OR(AND(ISNUMBER(C$3),NOT(ISNUMBER(C69))),AND(ISNUMBER(D$3),NOT(ISNUMBER(D69))),AND(ISNUMBER(E$3),NOT(ISNUMBER(E69))),AND(ISNUMBER(F$3),NOT(ISNUMBER(F69))),AND(ISNUMBER(G$3),NOT(ISNUMBER(G69))),AND(ISNUMBER(H$3),NOT(ISNUMBER(H69))),AND(ISNUMBER(I$3),NOT(ISNUMBER(I69))),AND(ISNUMBER(J$3),NOT(ISNUMBER(J69)))),1,0),"")</f>
        <v/>
      </c>
    </row>
    <row r="70">
      <c r="A70" s="5" t="n"/>
      <c r="B70" s="5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7">
        <f>IF(COUNT(C70:J70)=0,"",SUMIF($C$3:$J$3,"&gt;0",C70:J70))</f>
        <v/>
      </c>
      <c r="L70" s="18">
        <f>IF(K70="","",IF($K$3&gt;0,K70/$K$3,""))</f>
        <v/>
      </c>
      <c r="M70" s="15">
        <f>IF(L70="","",IFERROR(INDEX('الإعدادات'!$E$12:$E$19,MATCH(SMALL('الإعدادات'!$D$12:$D$19,COUNTIF('الإعدادات'!$D$12:$D$19,"&lt;="&amp;ROUND(L70*100,2))),'الإعدادات'!$D$12:$D$19,0)),""))</f>
        <v/>
      </c>
      <c r="N70" s="19">
        <f>IF(K70="","",COUNTIF($K$6:$K$105,"&gt;"&amp;K70)+1)</f>
        <v/>
      </c>
      <c r="O70" s="15">
        <f>IF(L70="","",IF(ROUND(L70*100,2)&lt;'الإعدادات'!$B$9,"راسب","ناجح"))</f>
        <v/>
      </c>
      <c r="P70" s="6">
        <f>IF(Q70="","",TRIM(IF(Q70=1,"درجة غير صحيحة","")&amp;IF(AND(Q70=1,R70=1)," · ","")&amp;IF(R70=1,"درجات ناقصة","")))</f>
        <v/>
      </c>
      <c r="Q70" s="20">
        <f>IF(OR($A70&amp;""&lt;&gt;"",$B70&amp;""&lt;&gt;""),IF(OR(IF(AND(ISNUMBER(C70),ISNUMBER(C$3)),OR(C70&lt;0,C70&gt;C$3),FALSE),IF(AND(ISNUMBER(D70),ISNUMBER(D$3)),OR(D70&lt;0,D70&gt;D$3),FALSE),IF(AND(ISNUMBER(E70),ISNUMBER(E$3)),OR(E70&lt;0,E70&gt;E$3),FALSE),IF(AND(ISNUMBER(F70),ISNUMBER(F$3)),OR(F70&lt;0,F70&gt;F$3),FALSE),IF(AND(ISNUMBER(G70),ISNUMBER(G$3)),OR(G70&lt;0,G70&gt;G$3),FALSE),IF(AND(ISNUMBER(H70),ISNUMBER(H$3)),OR(H70&lt;0,H70&gt;H$3),FALSE),IF(AND(ISNUMBER(I70),ISNUMBER(I$3)),OR(I70&lt;0,I70&gt;I$3),FALSE),IF(AND(ISNUMBER(J70),ISNUMBER(J$3)),OR(J70&lt;0,J70&gt;J$3),FALSE)),1,0),"")</f>
        <v/>
      </c>
      <c r="R70" s="20">
        <f>IF(OR($A70&amp;""&lt;&gt;"",$B70&amp;""&lt;&gt;""),IF(OR(AND(ISNUMBER(C$3),NOT(ISNUMBER(C70))),AND(ISNUMBER(D$3),NOT(ISNUMBER(D70))),AND(ISNUMBER(E$3),NOT(ISNUMBER(E70))),AND(ISNUMBER(F$3),NOT(ISNUMBER(F70))),AND(ISNUMBER(G$3),NOT(ISNUMBER(G70))),AND(ISNUMBER(H$3),NOT(ISNUMBER(H70))),AND(ISNUMBER(I$3),NOT(ISNUMBER(I70))),AND(ISNUMBER(J$3),NOT(ISNUMBER(J70)))),1,0),"")</f>
        <v/>
      </c>
    </row>
    <row r="71">
      <c r="A71" s="5" t="n"/>
      <c r="B71" s="5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7">
        <f>IF(COUNT(C71:J71)=0,"",SUMIF($C$3:$J$3,"&gt;0",C71:J71))</f>
        <v/>
      </c>
      <c r="L71" s="18">
        <f>IF(K71="","",IF($K$3&gt;0,K71/$K$3,""))</f>
        <v/>
      </c>
      <c r="M71" s="15">
        <f>IF(L71="","",IFERROR(INDEX('الإعدادات'!$E$12:$E$19,MATCH(SMALL('الإعدادات'!$D$12:$D$19,COUNTIF('الإعدادات'!$D$12:$D$19,"&lt;="&amp;ROUND(L71*100,2))),'الإعدادات'!$D$12:$D$19,0)),""))</f>
        <v/>
      </c>
      <c r="N71" s="19">
        <f>IF(K71="","",COUNTIF($K$6:$K$105,"&gt;"&amp;K71)+1)</f>
        <v/>
      </c>
      <c r="O71" s="15">
        <f>IF(L71="","",IF(ROUND(L71*100,2)&lt;'الإعدادات'!$B$9,"راسب","ناجح"))</f>
        <v/>
      </c>
      <c r="P71" s="6">
        <f>IF(Q71="","",TRIM(IF(Q71=1,"درجة غير صحيحة","")&amp;IF(AND(Q71=1,R71=1)," · ","")&amp;IF(R71=1,"درجات ناقصة","")))</f>
        <v/>
      </c>
      <c r="Q71" s="20">
        <f>IF(OR($A71&amp;""&lt;&gt;"",$B71&amp;""&lt;&gt;""),IF(OR(IF(AND(ISNUMBER(C71),ISNUMBER(C$3)),OR(C71&lt;0,C71&gt;C$3),FALSE),IF(AND(ISNUMBER(D71),ISNUMBER(D$3)),OR(D71&lt;0,D71&gt;D$3),FALSE),IF(AND(ISNUMBER(E71),ISNUMBER(E$3)),OR(E71&lt;0,E71&gt;E$3),FALSE),IF(AND(ISNUMBER(F71),ISNUMBER(F$3)),OR(F71&lt;0,F71&gt;F$3),FALSE),IF(AND(ISNUMBER(G71),ISNUMBER(G$3)),OR(G71&lt;0,G71&gt;G$3),FALSE),IF(AND(ISNUMBER(H71),ISNUMBER(H$3)),OR(H71&lt;0,H71&gt;H$3),FALSE),IF(AND(ISNUMBER(I71),ISNUMBER(I$3)),OR(I71&lt;0,I71&gt;I$3),FALSE),IF(AND(ISNUMBER(J71),ISNUMBER(J$3)),OR(J71&lt;0,J71&gt;J$3),FALSE)),1,0),"")</f>
        <v/>
      </c>
      <c r="R71" s="20">
        <f>IF(OR($A71&amp;""&lt;&gt;"",$B71&amp;""&lt;&gt;""),IF(OR(AND(ISNUMBER(C$3),NOT(ISNUMBER(C71))),AND(ISNUMBER(D$3),NOT(ISNUMBER(D71))),AND(ISNUMBER(E$3),NOT(ISNUMBER(E71))),AND(ISNUMBER(F$3),NOT(ISNUMBER(F71))),AND(ISNUMBER(G$3),NOT(ISNUMBER(G71))),AND(ISNUMBER(H$3),NOT(ISNUMBER(H71))),AND(ISNUMBER(I$3),NOT(ISNUMBER(I71))),AND(ISNUMBER(J$3),NOT(ISNUMBER(J71)))),1,0),"")</f>
        <v/>
      </c>
    </row>
    <row r="72">
      <c r="A72" s="5" t="n"/>
      <c r="B72" s="5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7">
        <f>IF(COUNT(C72:J72)=0,"",SUMIF($C$3:$J$3,"&gt;0",C72:J72))</f>
        <v/>
      </c>
      <c r="L72" s="18">
        <f>IF(K72="","",IF($K$3&gt;0,K72/$K$3,""))</f>
        <v/>
      </c>
      <c r="M72" s="15">
        <f>IF(L72="","",IFERROR(INDEX('الإعدادات'!$E$12:$E$19,MATCH(SMALL('الإعدادات'!$D$12:$D$19,COUNTIF('الإعدادات'!$D$12:$D$19,"&lt;="&amp;ROUND(L72*100,2))),'الإعدادات'!$D$12:$D$19,0)),""))</f>
        <v/>
      </c>
      <c r="N72" s="19">
        <f>IF(K72="","",COUNTIF($K$6:$K$105,"&gt;"&amp;K72)+1)</f>
        <v/>
      </c>
      <c r="O72" s="15">
        <f>IF(L72="","",IF(ROUND(L72*100,2)&lt;'الإعدادات'!$B$9,"راسب","ناجح"))</f>
        <v/>
      </c>
      <c r="P72" s="6">
        <f>IF(Q72="","",TRIM(IF(Q72=1,"درجة غير صحيحة","")&amp;IF(AND(Q72=1,R72=1)," · ","")&amp;IF(R72=1,"درجات ناقصة","")))</f>
        <v/>
      </c>
      <c r="Q72" s="20">
        <f>IF(OR($A72&amp;""&lt;&gt;"",$B72&amp;""&lt;&gt;""),IF(OR(IF(AND(ISNUMBER(C72),ISNUMBER(C$3)),OR(C72&lt;0,C72&gt;C$3),FALSE),IF(AND(ISNUMBER(D72),ISNUMBER(D$3)),OR(D72&lt;0,D72&gt;D$3),FALSE),IF(AND(ISNUMBER(E72),ISNUMBER(E$3)),OR(E72&lt;0,E72&gt;E$3),FALSE),IF(AND(ISNUMBER(F72),ISNUMBER(F$3)),OR(F72&lt;0,F72&gt;F$3),FALSE),IF(AND(ISNUMBER(G72),ISNUMBER(G$3)),OR(G72&lt;0,G72&gt;G$3),FALSE),IF(AND(ISNUMBER(H72),ISNUMBER(H$3)),OR(H72&lt;0,H72&gt;H$3),FALSE),IF(AND(ISNUMBER(I72),ISNUMBER(I$3)),OR(I72&lt;0,I72&gt;I$3),FALSE),IF(AND(ISNUMBER(J72),ISNUMBER(J$3)),OR(J72&lt;0,J72&gt;J$3),FALSE)),1,0),"")</f>
        <v/>
      </c>
      <c r="R72" s="20">
        <f>IF(OR($A72&amp;""&lt;&gt;"",$B72&amp;""&lt;&gt;""),IF(OR(AND(ISNUMBER(C$3),NOT(ISNUMBER(C72))),AND(ISNUMBER(D$3),NOT(ISNUMBER(D72))),AND(ISNUMBER(E$3),NOT(ISNUMBER(E72))),AND(ISNUMBER(F$3),NOT(ISNUMBER(F72))),AND(ISNUMBER(G$3),NOT(ISNUMBER(G72))),AND(ISNUMBER(H$3),NOT(ISNUMBER(H72))),AND(ISNUMBER(I$3),NOT(ISNUMBER(I72))),AND(ISNUMBER(J$3),NOT(ISNUMBER(J72)))),1,0),"")</f>
        <v/>
      </c>
    </row>
    <row r="73">
      <c r="A73" s="5" t="n"/>
      <c r="B73" s="5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7">
        <f>IF(COUNT(C73:J73)=0,"",SUMIF($C$3:$J$3,"&gt;0",C73:J73))</f>
        <v/>
      </c>
      <c r="L73" s="18">
        <f>IF(K73="","",IF($K$3&gt;0,K73/$K$3,""))</f>
        <v/>
      </c>
      <c r="M73" s="15">
        <f>IF(L73="","",IFERROR(INDEX('الإعدادات'!$E$12:$E$19,MATCH(SMALL('الإعدادات'!$D$12:$D$19,COUNTIF('الإعدادات'!$D$12:$D$19,"&lt;="&amp;ROUND(L73*100,2))),'الإعدادات'!$D$12:$D$19,0)),""))</f>
        <v/>
      </c>
      <c r="N73" s="19">
        <f>IF(K73="","",COUNTIF($K$6:$K$105,"&gt;"&amp;K73)+1)</f>
        <v/>
      </c>
      <c r="O73" s="15">
        <f>IF(L73="","",IF(ROUND(L73*100,2)&lt;'الإعدادات'!$B$9,"راسب","ناجح"))</f>
        <v/>
      </c>
      <c r="P73" s="6">
        <f>IF(Q73="","",TRIM(IF(Q73=1,"درجة غير صحيحة","")&amp;IF(AND(Q73=1,R73=1)," · ","")&amp;IF(R73=1,"درجات ناقصة","")))</f>
        <v/>
      </c>
      <c r="Q73" s="20">
        <f>IF(OR($A73&amp;""&lt;&gt;"",$B73&amp;""&lt;&gt;""),IF(OR(IF(AND(ISNUMBER(C73),ISNUMBER(C$3)),OR(C73&lt;0,C73&gt;C$3),FALSE),IF(AND(ISNUMBER(D73),ISNUMBER(D$3)),OR(D73&lt;0,D73&gt;D$3),FALSE),IF(AND(ISNUMBER(E73),ISNUMBER(E$3)),OR(E73&lt;0,E73&gt;E$3),FALSE),IF(AND(ISNUMBER(F73),ISNUMBER(F$3)),OR(F73&lt;0,F73&gt;F$3),FALSE),IF(AND(ISNUMBER(G73),ISNUMBER(G$3)),OR(G73&lt;0,G73&gt;G$3),FALSE),IF(AND(ISNUMBER(H73),ISNUMBER(H$3)),OR(H73&lt;0,H73&gt;H$3),FALSE),IF(AND(ISNUMBER(I73),ISNUMBER(I$3)),OR(I73&lt;0,I73&gt;I$3),FALSE),IF(AND(ISNUMBER(J73),ISNUMBER(J$3)),OR(J73&lt;0,J73&gt;J$3),FALSE)),1,0),"")</f>
        <v/>
      </c>
      <c r="R73" s="20">
        <f>IF(OR($A73&amp;""&lt;&gt;"",$B73&amp;""&lt;&gt;""),IF(OR(AND(ISNUMBER(C$3),NOT(ISNUMBER(C73))),AND(ISNUMBER(D$3),NOT(ISNUMBER(D73))),AND(ISNUMBER(E$3),NOT(ISNUMBER(E73))),AND(ISNUMBER(F$3),NOT(ISNUMBER(F73))),AND(ISNUMBER(G$3),NOT(ISNUMBER(G73))),AND(ISNUMBER(H$3),NOT(ISNUMBER(H73))),AND(ISNUMBER(I$3),NOT(ISNUMBER(I73))),AND(ISNUMBER(J$3),NOT(ISNUMBER(J73)))),1,0),"")</f>
        <v/>
      </c>
    </row>
    <row r="74">
      <c r="A74" s="5" t="n"/>
      <c r="B74" s="5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7">
        <f>IF(COUNT(C74:J74)=0,"",SUMIF($C$3:$J$3,"&gt;0",C74:J74))</f>
        <v/>
      </c>
      <c r="L74" s="18">
        <f>IF(K74="","",IF($K$3&gt;0,K74/$K$3,""))</f>
        <v/>
      </c>
      <c r="M74" s="15">
        <f>IF(L74="","",IFERROR(INDEX('الإعدادات'!$E$12:$E$19,MATCH(SMALL('الإعدادات'!$D$12:$D$19,COUNTIF('الإعدادات'!$D$12:$D$19,"&lt;="&amp;ROUND(L74*100,2))),'الإعدادات'!$D$12:$D$19,0)),""))</f>
        <v/>
      </c>
      <c r="N74" s="19">
        <f>IF(K74="","",COUNTIF($K$6:$K$105,"&gt;"&amp;K74)+1)</f>
        <v/>
      </c>
      <c r="O74" s="15">
        <f>IF(L74="","",IF(ROUND(L74*100,2)&lt;'الإعدادات'!$B$9,"راسب","ناجح"))</f>
        <v/>
      </c>
      <c r="P74" s="6">
        <f>IF(Q74="","",TRIM(IF(Q74=1,"درجة غير صحيحة","")&amp;IF(AND(Q74=1,R74=1)," · ","")&amp;IF(R74=1,"درجات ناقصة","")))</f>
        <v/>
      </c>
      <c r="Q74" s="20">
        <f>IF(OR($A74&amp;""&lt;&gt;"",$B74&amp;""&lt;&gt;""),IF(OR(IF(AND(ISNUMBER(C74),ISNUMBER(C$3)),OR(C74&lt;0,C74&gt;C$3),FALSE),IF(AND(ISNUMBER(D74),ISNUMBER(D$3)),OR(D74&lt;0,D74&gt;D$3),FALSE),IF(AND(ISNUMBER(E74),ISNUMBER(E$3)),OR(E74&lt;0,E74&gt;E$3),FALSE),IF(AND(ISNUMBER(F74),ISNUMBER(F$3)),OR(F74&lt;0,F74&gt;F$3),FALSE),IF(AND(ISNUMBER(G74),ISNUMBER(G$3)),OR(G74&lt;0,G74&gt;G$3),FALSE),IF(AND(ISNUMBER(H74),ISNUMBER(H$3)),OR(H74&lt;0,H74&gt;H$3),FALSE),IF(AND(ISNUMBER(I74),ISNUMBER(I$3)),OR(I74&lt;0,I74&gt;I$3),FALSE),IF(AND(ISNUMBER(J74),ISNUMBER(J$3)),OR(J74&lt;0,J74&gt;J$3),FALSE)),1,0),"")</f>
        <v/>
      </c>
      <c r="R74" s="20">
        <f>IF(OR($A74&amp;""&lt;&gt;"",$B74&amp;""&lt;&gt;""),IF(OR(AND(ISNUMBER(C$3),NOT(ISNUMBER(C74))),AND(ISNUMBER(D$3),NOT(ISNUMBER(D74))),AND(ISNUMBER(E$3),NOT(ISNUMBER(E74))),AND(ISNUMBER(F$3),NOT(ISNUMBER(F74))),AND(ISNUMBER(G$3),NOT(ISNUMBER(G74))),AND(ISNUMBER(H$3),NOT(ISNUMBER(H74))),AND(ISNUMBER(I$3),NOT(ISNUMBER(I74))),AND(ISNUMBER(J$3),NOT(ISNUMBER(J74)))),1,0),"")</f>
        <v/>
      </c>
    </row>
    <row r="75">
      <c r="A75" s="5" t="n"/>
      <c r="B75" s="5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7">
        <f>IF(COUNT(C75:J75)=0,"",SUMIF($C$3:$J$3,"&gt;0",C75:J75))</f>
        <v/>
      </c>
      <c r="L75" s="18">
        <f>IF(K75="","",IF($K$3&gt;0,K75/$K$3,""))</f>
        <v/>
      </c>
      <c r="M75" s="15">
        <f>IF(L75="","",IFERROR(INDEX('الإعدادات'!$E$12:$E$19,MATCH(SMALL('الإعدادات'!$D$12:$D$19,COUNTIF('الإعدادات'!$D$12:$D$19,"&lt;="&amp;ROUND(L75*100,2))),'الإعدادات'!$D$12:$D$19,0)),""))</f>
        <v/>
      </c>
      <c r="N75" s="19">
        <f>IF(K75="","",COUNTIF($K$6:$K$105,"&gt;"&amp;K75)+1)</f>
        <v/>
      </c>
      <c r="O75" s="15">
        <f>IF(L75="","",IF(ROUND(L75*100,2)&lt;'الإعدادات'!$B$9,"راسب","ناجح"))</f>
        <v/>
      </c>
      <c r="P75" s="6">
        <f>IF(Q75="","",TRIM(IF(Q75=1,"درجة غير صحيحة","")&amp;IF(AND(Q75=1,R75=1)," · ","")&amp;IF(R75=1,"درجات ناقصة","")))</f>
        <v/>
      </c>
      <c r="Q75" s="20">
        <f>IF(OR($A75&amp;""&lt;&gt;"",$B75&amp;""&lt;&gt;""),IF(OR(IF(AND(ISNUMBER(C75),ISNUMBER(C$3)),OR(C75&lt;0,C75&gt;C$3),FALSE),IF(AND(ISNUMBER(D75),ISNUMBER(D$3)),OR(D75&lt;0,D75&gt;D$3),FALSE),IF(AND(ISNUMBER(E75),ISNUMBER(E$3)),OR(E75&lt;0,E75&gt;E$3),FALSE),IF(AND(ISNUMBER(F75),ISNUMBER(F$3)),OR(F75&lt;0,F75&gt;F$3),FALSE),IF(AND(ISNUMBER(G75),ISNUMBER(G$3)),OR(G75&lt;0,G75&gt;G$3),FALSE),IF(AND(ISNUMBER(H75),ISNUMBER(H$3)),OR(H75&lt;0,H75&gt;H$3),FALSE),IF(AND(ISNUMBER(I75),ISNUMBER(I$3)),OR(I75&lt;0,I75&gt;I$3),FALSE),IF(AND(ISNUMBER(J75),ISNUMBER(J$3)),OR(J75&lt;0,J75&gt;J$3),FALSE)),1,0),"")</f>
        <v/>
      </c>
      <c r="R75" s="20">
        <f>IF(OR($A75&amp;""&lt;&gt;"",$B75&amp;""&lt;&gt;""),IF(OR(AND(ISNUMBER(C$3),NOT(ISNUMBER(C75))),AND(ISNUMBER(D$3),NOT(ISNUMBER(D75))),AND(ISNUMBER(E$3),NOT(ISNUMBER(E75))),AND(ISNUMBER(F$3),NOT(ISNUMBER(F75))),AND(ISNUMBER(G$3),NOT(ISNUMBER(G75))),AND(ISNUMBER(H$3),NOT(ISNUMBER(H75))),AND(ISNUMBER(I$3),NOT(ISNUMBER(I75))),AND(ISNUMBER(J$3),NOT(ISNUMBER(J75)))),1,0),"")</f>
        <v/>
      </c>
    </row>
    <row r="76">
      <c r="A76" s="5" t="n"/>
      <c r="B76" s="5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7">
        <f>IF(COUNT(C76:J76)=0,"",SUMIF($C$3:$J$3,"&gt;0",C76:J76))</f>
        <v/>
      </c>
      <c r="L76" s="18">
        <f>IF(K76="","",IF($K$3&gt;0,K76/$K$3,""))</f>
        <v/>
      </c>
      <c r="M76" s="15">
        <f>IF(L76="","",IFERROR(INDEX('الإعدادات'!$E$12:$E$19,MATCH(SMALL('الإعدادات'!$D$12:$D$19,COUNTIF('الإعدادات'!$D$12:$D$19,"&lt;="&amp;ROUND(L76*100,2))),'الإعدادات'!$D$12:$D$19,0)),""))</f>
        <v/>
      </c>
      <c r="N76" s="19">
        <f>IF(K76="","",COUNTIF($K$6:$K$105,"&gt;"&amp;K76)+1)</f>
        <v/>
      </c>
      <c r="O76" s="15">
        <f>IF(L76="","",IF(ROUND(L76*100,2)&lt;'الإعدادات'!$B$9,"راسب","ناجح"))</f>
        <v/>
      </c>
      <c r="P76" s="6">
        <f>IF(Q76="","",TRIM(IF(Q76=1,"درجة غير صحيحة","")&amp;IF(AND(Q76=1,R76=1)," · ","")&amp;IF(R76=1,"درجات ناقصة","")))</f>
        <v/>
      </c>
      <c r="Q76" s="20">
        <f>IF(OR($A76&amp;""&lt;&gt;"",$B76&amp;""&lt;&gt;""),IF(OR(IF(AND(ISNUMBER(C76),ISNUMBER(C$3)),OR(C76&lt;0,C76&gt;C$3),FALSE),IF(AND(ISNUMBER(D76),ISNUMBER(D$3)),OR(D76&lt;0,D76&gt;D$3),FALSE),IF(AND(ISNUMBER(E76),ISNUMBER(E$3)),OR(E76&lt;0,E76&gt;E$3),FALSE),IF(AND(ISNUMBER(F76),ISNUMBER(F$3)),OR(F76&lt;0,F76&gt;F$3),FALSE),IF(AND(ISNUMBER(G76),ISNUMBER(G$3)),OR(G76&lt;0,G76&gt;G$3),FALSE),IF(AND(ISNUMBER(H76),ISNUMBER(H$3)),OR(H76&lt;0,H76&gt;H$3),FALSE),IF(AND(ISNUMBER(I76),ISNUMBER(I$3)),OR(I76&lt;0,I76&gt;I$3),FALSE),IF(AND(ISNUMBER(J76),ISNUMBER(J$3)),OR(J76&lt;0,J76&gt;J$3),FALSE)),1,0),"")</f>
        <v/>
      </c>
      <c r="R76" s="20">
        <f>IF(OR($A76&amp;""&lt;&gt;"",$B76&amp;""&lt;&gt;""),IF(OR(AND(ISNUMBER(C$3),NOT(ISNUMBER(C76))),AND(ISNUMBER(D$3),NOT(ISNUMBER(D76))),AND(ISNUMBER(E$3),NOT(ISNUMBER(E76))),AND(ISNUMBER(F$3),NOT(ISNUMBER(F76))),AND(ISNUMBER(G$3),NOT(ISNUMBER(G76))),AND(ISNUMBER(H$3),NOT(ISNUMBER(H76))),AND(ISNUMBER(I$3),NOT(ISNUMBER(I76))),AND(ISNUMBER(J$3),NOT(ISNUMBER(J76)))),1,0),"")</f>
        <v/>
      </c>
    </row>
    <row r="77">
      <c r="A77" s="5" t="n"/>
      <c r="B77" s="5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7">
        <f>IF(COUNT(C77:J77)=0,"",SUMIF($C$3:$J$3,"&gt;0",C77:J77))</f>
        <v/>
      </c>
      <c r="L77" s="18">
        <f>IF(K77="","",IF($K$3&gt;0,K77/$K$3,""))</f>
        <v/>
      </c>
      <c r="M77" s="15">
        <f>IF(L77="","",IFERROR(INDEX('الإعدادات'!$E$12:$E$19,MATCH(SMALL('الإعدادات'!$D$12:$D$19,COUNTIF('الإعدادات'!$D$12:$D$19,"&lt;="&amp;ROUND(L77*100,2))),'الإعدادات'!$D$12:$D$19,0)),""))</f>
        <v/>
      </c>
      <c r="N77" s="19">
        <f>IF(K77="","",COUNTIF($K$6:$K$105,"&gt;"&amp;K77)+1)</f>
        <v/>
      </c>
      <c r="O77" s="15">
        <f>IF(L77="","",IF(ROUND(L77*100,2)&lt;'الإعدادات'!$B$9,"راسب","ناجح"))</f>
        <v/>
      </c>
      <c r="P77" s="6">
        <f>IF(Q77="","",TRIM(IF(Q77=1,"درجة غير صحيحة","")&amp;IF(AND(Q77=1,R77=1)," · ","")&amp;IF(R77=1,"درجات ناقصة","")))</f>
        <v/>
      </c>
      <c r="Q77" s="20">
        <f>IF(OR($A77&amp;""&lt;&gt;"",$B77&amp;""&lt;&gt;""),IF(OR(IF(AND(ISNUMBER(C77),ISNUMBER(C$3)),OR(C77&lt;0,C77&gt;C$3),FALSE),IF(AND(ISNUMBER(D77),ISNUMBER(D$3)),OR(D77&lt;0,D77&gt;D$3),FALSE),IF(AND(ISNUMBER(E77),ISNUMBER(E$3)),OR(E77&lt;0,E77&gt;E$3),FALSE),IF(AND(ISNUMBER(F77),ISNUMBER(F$3)),OR(F77&lt;0,F77&gt;F$3),FALSE),IF(AND(ISNUMBER(G77),ISNUMBER(G$3)),OR(G77&lt;0,G77&gt;G$3),FALSE),IF(AND(ISNUMBER(H77),ISNUMBER(H$3)),OR(H77&lt;0,H77&gt;H$3),FALSE),IF(AND(ISNUMBER(I77),ISNUMBER(I$3)),OR(I77&lt;0,I77&gt;I$3),FALSE),IF(AND(ISNUMBER(J77),ISNUMBER(J$3)),OR(J77&lt;0,J77&gt;J$3),FALSE)),1,0),"")</f>
        <v/>
      </c>
      <c r="R77" s="20">
        <f>IF(OR($A77&amp;""&lt;&gt;"",$B77&amp;""&lt;&gt;""),IF(OR(AND(ISNUMBER(C$3),NOT(ISNUMBER(C77))),AND(ISNUMBER(D$3),NOT(ISNUMBER(D77))),AND(ISNUMBER(E$3),NOT(ISNUMBER(E77))),AND(ISNUMBER(F$3),NOT(ISNUMBER(F77))),AND(ISNUMBER(G$3),NOT(ISNUMBER(G77))),AND(ISNUMBER(H$3),NOT(ISNUMBER(H77))),AND(ISNUMBER(I$3),NOT(ISNUMBER(I77))),AND(ISNUMBER(J$3),NOT(ISNUMBER(J77)))),1,0),"")</f>
        <v/>
      </c>
    </row>
    <row r="78">
      <c r="A78" s="5" t="n"/>
      <c r="B78" s="5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7">
        <f>IF(COUNT(C78:J78)=0,"",SUMIF($C$3:$J$3,"&gt;0",C78:J78))</f>
        <v/>
      </c>
      <c r="L78" s="18">
        <f>IF(K78="","",IF($K$3&gt;0,K78/$K$3,""))</f>
        <v/>
      </c>
      <c r="M78" s="15">
        <f>IF(L78="","",IFERROR(INDEX('الإعدادات'!$E$12:$E$19,MATCH(SMALL('الإعدادات'!$D$12:$D$19,COUNTIF('الإعدادات'!$D$12:$D$19,"&lt;="&amp;ROUND(L78*100,2))),'الإعدادات'!$D$12:$D$19,0)),""))</f>
        <v/>
      </c>
      <c r="N78" s="19">
        <f>IF(K78="","",COUNTIF($K$6:$K$105,"&gt;"&amp;K78)+1)</f>
        <v/>
      </c>
      <c r="O78" s="15">
        <f>IF(L78="","",IF(ROUND(L78*100,2)&lt;'الإعدادات'!$B$9,"راسب","ناجح"))</f>
        <v/>
      </c>
      <c r="P78" s="6">
        <f>IF(Q78="","",TRIM(IF(Q78=1,"درجة غير صحيحة","")&amp;IF(AND(Q78=1,R78=1)," · ","")&amp;IF(R78=1,"درجات ناقصة","")))</f>
        <v/>
      </c>
      <c r="Q78" s="20">
        <f>IF(OR($A78&amp;""&lt;&gt;"",$B78&amp;""&lt;&gt;""),IF(OR(IF(AND(ISNUMBER(C78),ISNUMBER(C$3)),OR(C78&lt;0,C78&gt;C$3),FALSE),IF(AND(ISNUMBER(D78),ISNUMBER(D$3)),OR(D78&lt;0,D78&gt;D$3),FALSE),IF(AND(ISNUMBER(E78),ISNUMBER(E$3)),OR(E78&lt;0,E78&gt;E$3),FALSE),IF(AND(ISNUMBER(F78),ISNUMBER(F$3)),OR(F78&lt;0,F78&gt;F$3),FALSE),IF(AND(ISNUMBER(G78),ISNUMBER(G$3)),OR(G78&lt;0,G78&gt;G$3),FALSE),IF(AND(ISNUMBER(H78),ISNUMBER(H$3)),OR(H78&lt;0,H78&gt;H$3),FALSE),IF(AND(ISNUMBER(I78),ISNUMBER(I$3)),OR(I78&lt;0,I78&gt;I$3),FALSE),IF(AND(ISNUMBER(J78),ISNUMBER(J$3)),OR(J78&lt;0,J78&gt;J$3),FALSE)),1,0),"")</f>
        <v/>
      </c>
      <c r="R78" s="20">
        <f>IF(OR($A78&amp;""&lt;&gt;"",$B78&amp;""&lt;&gt;""),IF(OR(AND(ISNUMBER(C$3),NOT(ISNUMBER(C78))),AND(ISNUMBER(D$3),NOT(ISNUMBER(D78))),AND(ISNUMBER(E$3),NOT(ISNUMBER(E78))),AND(ISNUMBER(F$3),NOT(ISNUMBER(F78))),AND(ISNUMBER(G$3),NOT(ISNUMBER(G78))),AND(ISNUMBER(H$3),NOT(ISNUMBER(H78))),AND(ISNUMBER(I$3),NOT(ISNUMBER(I78))),AND(ISNUMBER(J$3),NOT(ISNUMBER(J78)))),1,0),"")</f>
        <v/>
      </c>
    </row>
    <row r="79">
      <c r="A79" s="5" t="n"/>
      <c r="B79" s="5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7">
        <f>IF(COUNT(C79:J79)=0,"",SUMIF($C$3:$J$3,"&gt;0",C79:J79))</f>
        <v/>
      </c>
      <c r="L79" s="18">
        <f>IF(K79="","",IF($K$3&gt;0,K79/$K$3,""))</f>
        <v/>
      </c>
      <c r="M79" s="15">
        <f>IF(L79="","",IFERROR(INDEX('الإعدادات'!$E$12:$E$19,MATCH(SMALL('الإعدادات'!$D$12:$D$19,COUNTIF('الإعدادات'!$D$12:$D$19,"&lt;="&amp;ROUND(L79*100,2))),'الإعدادات'!$D$12:$D$19,0)),""))</f>
        <v/>
      </c>
      <c r="N79" s="19">
        <f>IF(K79="","",COUNTIF($K$6:$K$105,"&gt;"&amp;K79)+1)</f>
        <v/>
      </c>
      <c r="O79" s="15">
        <f>IF(L79="","",IF(ROUND(L79*100,2)&lt;'الإعدادات'!$B$9,"راسب","ناجح"))</f>
        <v/>
      </c>
      <c r="P79" s="6">
        <f>IF(Q79="","",TRIM(IF(Q79=1,"درجة غير صحيحة","")&amp;IF(AND(Q79=1,R79=1)," · ","")&amp;IF(R79=1,"درجات ناقصة","")))</f>
        <v/>
      </c>
      <c r="Q79" s="20">
        <f>IF(OR($A79&amp;""&lt;&gt;"",$B79&amp;""&lt;&gt;""),IF(OR(IF(AND(ISNUMBER(C79),ISNUMBER(C$3)),OR(C79&lt;0,C79&gt;C$3),FALSE),IF(AND(ISNUMBER(D79),ISNUMBER(D$3)),OR(D79&lt;0,D79&gt;D$3),FALSE),IF(AND(ISNUMBER(E79),ISNUMBER(E$3)),OR(E79&lt;0,E79&gt;E$3),FALSE),IF(AND(ISNUMBER(F79),ISNUMBER(F$3)),OR(F79&lt;0,F79&gt;F$3),FALSE),IF(AND(ISNUMBER(G79),ISNUMBER(G$3)),OR(G79&lt;0,G79&gt;G$3),FALSE),IF(AND(ISNUMBER(H79),ISNUMBER(H$3)),OR(H79&lt;0,H79&gt;H$3),FALSE),IF(AND(ISNUMBER(I79),ISNUMBER(I$3)),OR(I79&lt;0,I79&gt;I$3),FALSE),IF(AND(ISNUMBER(J79),ISNUMBER(J$3)),OR(J79&lt;0,J79&gt;J$3),FALSE)),1,0),"")</f>
        <v/>
      </c>
      <c r="R79" s="20">
        <f>IF(OR($A79&amp;""&lt;&gt;"",$B79&amp;""&lt;&gt;""),IF(OR(AND(ISNUMBER(C$3),NOT(ISNUMBER(C79))),AND(ISNUMBER(D$3),NOT(ISNUMBER(D79))),AND(ISNUMBER(E$3),NOT(ISNUMBER(E79))),AND(ISNUMBER(F$3),NOT(ISNUMBER(F79))),AND(ISNUMBER(G$3),NOT(ISNUMBER(G79))),AND(ISNUMBER(H$3),NOT(ISNUMBER(H79))),AND(ISNUMBER(I$3),NOT(ISNUMBER(I79))),AND(ISNUMBER(J$3),NOT(ISNUMBER(J79)))),1,0),"")</f>
        <v/>
      </c>
    </row>
    <row r="80">
      <c r="A80" s="5" t="n"/>
      <c r="B80" s="5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7">
        <f>IF(COUNT(C80:J80)=0,"",SUMIF($C$3:$J$3,"&gt;0",C80:J80))</f>
        <v/>
      </c>
      <c r="L80" s="18">
        <f>IF(K80="","",IF($K$3&gt;0,K80/$K$3,""))</f>
        <v/>
      </c>
      <c r="M80" s="15">
        <f>IF(L80="","",IFERROR(INDEX('الإعدادات'!$E$12:$E$19,MATCH(SMALL('الإعدادات'!$D$12:$D$19,COUNTIF('الإعدادات'!$D$12:$D$19,"&lt;="&amp;ROUND(L80*100,2))),'الإعدادات'!$D$12:$D$19,0)),""))</f>
        <v/>
      </c>
      <c r="N80" s="19">
        <f>IF(K80="","",COUNTIF($K$6:$K$105,"&gt;"&amp;K80)+1)</f>
        <v/>
      </c>
      <c r="O80" s="15">
        <f>IF(L80="","",IF(ROUND(L80*100,2)&lt;'الإعدادات'!$B$9,"راسب","ناجح"))</f>
        <v/>
      </c>
      <c r="P80" s="6">
        <f>IF(Q80="","",TRIM(IF(Q80=1,"درجة غير صحيحة","")&amp;IF(AND(Q80=1,R80=1)," · ","")&amp;IF(R80=1,"درجات ناقصة","")))</f>
        <v/>
      </c>
      <c r="Q80" s="20">
        <f>IF(OR($A80&amp;""&lt;&gt;"",$B80&amp;""&lt;&gt;""),IF(OR(IF(AND(ISNUMBER(C80),ISNUMBER(C$3)),OR(C80&lt;0,C80&gt;C$3),FALSE),IF(AND(ISNUMBER(D80),ISNUMBER(D$3)),OR(D80&lt;0,D80&gt;D$3),FALSE),IF(AND(ISNUMBER(E80),ISNUMBER(E$3)),OR(E80&lt;0,E80&gt;E$3),FALSE),IF(AND(ISNUMBER(F80),ISNUMBER(F$3)),OR(F80&lt;0,F80&gt;F$3),FALSE),IF(AND(ISNUMBER(G80),ISNUMBER(G$3)),OR(G80&lt;0,G80&gt;G$3),FALSE),IF(AND(ISNUMBER(H80),ISNUMBER(H$3)),OR(H80&lt;0,H80&gt;H$3),FALSE),IF(AND(ISNUMBER(I80),ISNUMBER(I$3)),OR(I80&lt;0,I80&gt;I$3),FALSE),IF(AND(ISNUMBER(J80),ISNUMBER(J$3)),OR(J80&lt;0,J80&gt;J$3),FALSE)),1,0),"")</f>
        <v/>
      </c>
      <c r="R80" s="20">
        <f>IF(OR($A80&amp;""&lt;&gt;"",$B80&amp;""&lt;&gt;""),IF(OR(AND(ISNUMBER(C$3),NOT(ISNUMBER(C80))),AND(ISNUMBER(D$3),NOT(ISNUMBER(D80))),AND(ISNUMBER(E$3),NOT(ISNUMBER(E80))),AND(ISNUMBER(F$3),NOT(ISNUMBER(F80))),AND(ISNUMBER(G$3),NOT(ISNUMBER(G80))),AND(ISNUMBER(H$3),NOT(ISNUMBER(H80))),AND(ISNUMBER(I$3),NOT(ISNUMBER(I80))),AND(ISNUMBER(J$3),NOT(ISNUMBER(J80)))),1,0),"")</f>
        <v/>
      </c>
    </row>
    <row r="81">
      <c r="A81" s="5" t="n"/>
      <c r="B81" s="5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7">
        <f>IF(COUNT(C81:J81)=0,"",SUMIF($C$3:$J$3,"&gt;0",C81:J81))</f>
        <v/>
      </c>
      <c r="L81" s="18">
        <f>IF(K81="","",IF($K$3&gt;0,K81/$K$3,""))</f>
        <v/>
      </c>
      <c r="M81" s="15">
        <f>IF(L81="","",IFERROR(INDEX('الإعدادات'!$E$12:$E$19,MATCH(SMALL('الإعدادات'!$D$12:$D$19,COUNTIF('الإعدادات'!$D$12:$D$19,"&lt;="&amp;ROUND(L81*100,2))),'الإعدادات'!$D$12:$D$19,0)),""))</f>
        <v/>
      </c>
      <c r="N81" s="19">
        <f>IF(K81="","",COUNTIF($K$6:$K$105,"&gt;"&amp;K81)+1)</f>
        <v/>
      </c>
      <c r="O81" s="15">
        <f>IF(L81="","",IF(ROUND(L81*100,2)&lt;'الإعدادات'!$B$9,"راسب","ناجح"))</f>
        <v/>
      </c>
      <c r="P81" s="6">
        <f>IF(Q81="","",TRIM(IF(Q81=1,"درجة غير صحيحة","")&amp;IF(AND(Q81=1,R81=1)," · ","")&amp;IF(R81=1,"درجات ناقصة","")))</f>
        <v/>
      </c>
      <c r="Q81" s="20">
        <f>IF(OR($A81&amp;""&lt;&gt;"",$B81&amp;""&lt;&gt;""),IF(OR(IF(AND(ISNUMBER(C81),ISNUMBER(C$3)),OR(C81&lt;0,C81&gt;C$3),FALSE),IF(AND(ISNUMBER(D81),ISNUMBER(D$3)),OR(D81&lt;0,D81&gt;D$3),FALSE),IF(AND(ISNUMBER(E81),ISNUMBER(E$3)),OR(E81&lt;0,E81&gt;E$3),FALSE),IF(AND(ISNUMBER(F81),ISNUMBER(F$3)),OR(F81&lt;0,F81&gt;F$3),FALSE),IF(AND(ISNUMBER(G81),ISNUMBER(G$3)),OR(G81&lt;0,G81&gt;G$3),FALSE),IF(AND(ISNUMBER(H81),ISNUMBER(H$3)),OR(H81&lt;0,H81&gt;H$3),FALSE),IF(AND(ISNUMBER(I81),ISNUMBER(I$3)),OR(I81&lt;0,I81&gt;I$3),FALSE),IF(AND(ISNUMBER(J81),ISNUMBER(J$3)),OR(J81&lt;0,J81&gt;J$3),FALSE)),1,0),"")</f>
        <v/>
      </c>
      <c r="R81" s="20">
        <f>IF(OR($A81&amp;""&lt;&gt;"",$B81&amp;""&lt;&gt;""),IF(OR(AND(ISNUMBER(C$3),NOT(ISNUMBER(C81))),AND(ISNUMBER(D$3),NOT(ISNUMBER(D81))),AND(ISNUMBER(E$3),NOT(ISNUMBER(E81))),AND(ISNUMBER(F$3),NOT(ISNUMBER(F81))),AND(ISNUMBER(G$3),NOT(ISNUMBER(G81))),AND(ISNUMBER(H$3),NOT(ISNUMBER(H81))),AND(ISNUMBER(I$3),NOT(ISNUMBER(I81))),AND(ISNUMBER(J$3),NOT(ISNUMBER(J81)))),1,0),"")</f>
        <v/>
      </c>
    </row>
    <row r="82">
      <c r="A82" s="5" t="n"/>
      <c r="B82" s="5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7">
        <f>IF(COUNT(C82:J82)=0,"",SUMIF($C$3:$J$3,"&gt;0",C82:J82))</f>
        <v/>
      </c>
      <c r="L82" s="18">
        <f>IF(K82="","",IF($K$3&gt;0,K82/$K$3,""))</f>
        <v/>
      </c>
      <c r="M82" s="15">
        <f>IF(L82="","",IFERROR(INDEX('الإعدادات'!$E$12:$E$19,MATCH(SMALL('الإعدادات'!$D$12:$D$19,COUNTIF('الإعدادات'!$D$12:$D$19,"&lt;="&amp;ROUND(L82*100,2))),'الإعدادات'!$D$12:$D$19,0)),""))</f>
        <v/>
      </c>
      <c r="N82" s="19">
        <f>IF(K82="","",COUNTIF($K$6:$K$105,"&gt;"&amp;K82)+1)</f>
        <v/>
      </c>
      <c r="O82" s="15">
        <f>IF(L82="","",IF(ROUND(L82*100,2)&lt;'الإعدادات'!$B$9,"راسب","ناجح"))</f>
        <v/>
      </c>
      <c r="P82" s="6">
        <f>IF(Q82="","",TRIM(IF(Q82=1,"درجة غير صحيحة","")&amp;IF(AND(Q82=1,R82=1)," · ","")&amp;IF(R82=1,"درجات ناقصة","")))</f>
        <v/>
      </c>
      <c r="Q82" s="20">
        <f>IF(OR($A82&amp;""&lt;&gt;"",$B82&amp;""&lt;&gt;""),IF(OR(IF(AND(ISNUMBER(C82),ISNUMBER(C$3)),OR(C82&lt;0,C82&gt;C$3),FALSE),IF(AND(ISNUMBER(D82),ISNUMBER(D$3)),OR(D82&lt;0,D82&gt;D$3),FALSE),IF(AND(ISNUMBER(E82),ISNUMBER(E$3)),OR(E82&lt;0,E82&gt;E$3),FALSE),IF(AND(ISNUMBER(F82),ISNUMBER(F$3)),OR(F82&lt;0,F82&gt;F$3),FALSE),IF(AND(ISNUMBER(G82),ISNUMBER(G$3)),OR(G82&lt;0,G82&gt;G$3),FALSE),IF(AND(ISNUMBER(H82),ISNUMBER(H$3)),OR(H82&lt;0,H82&gt;H$3),FALSE),IF(AND(ISNUMBER(I82),ISNUMBER(I$3)),OR(I82&lt;0,I82&gt;I$3),FALSE),IF(AND(ISNUMBER(J82),ISNUMBER(J$3)),OR(J82&lt;0,J82&gt;J$3),FALSE)),1,0),"")</f>
        <v/>
      </c>
      <c r="R82" s="20">
        <f>IF(OR($A82&amp;""&lt;&gt;"",$B82&amp;""&lt;&gt;""),IF(OR(AND(ISNUMBER(C$3),NOT(ISNUMBER(C82))),AND(ISNUMBER(D$3),NOT(ISNUMBER(D82))),AND(ISNUMBER(E$3),NOT(ISNUMBER(E82))),AND(ISNUMBER(F$3),NOT(ISNUMBER(F82))),AND(ISNUMBER(G$3),NOT(ISNUMBER(G82))),AND(ISNUMBER(H$3),NOT(ISNUMBER(H82))),AND(ISNUMBER(I$3),NOT(ISNUMBER(I82))),AND(ISNUMBER(J$3),NOT(ISNUMBER(J82)))),1,0),"")</f>
        <v/>
      </c>
    </row>
    <row r="83">
      <c r="A83" s="5" t="n"/>
      <c r="B83" s="5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7">
        <f>IF(COUNT(C83:J83)=0,"",SUMIF($C$3:$J$3,"&gt;0",C83:J83))</f>
        <v/>
      </c>
      <c r="L83" s="18">
        <f>IF(K83="","",IF($K$3&gt;0,K83/$K$3,""))</f>
        <v/>
      </c>
      <c r="M83" s="15">
        <f>IF(L83="","",IFERROR(INDEX('الإعدادات'!$E$12:$E$19,MATCH(SMALL('الإعدادات'!$D$12:$D$19,COUNTIF('الإعدادات'!$D$12:$D$19,"&lt;="&amp;ROUND(L83*100,2))),'الإعدادات'!$D$12:$D$19,0)),""))</f>
        <v/>
      </c>
      <c r="N83" s="19">
        <f>IF(K83="","",COUNTIF($K$6:$K$105,"&gt;"&amp;K83)+1)</f>
        <v/>
      </c>
      <c r="O83" s="15">
        <f>IF(L83="","",IF(ROUND(L83*100,2)&lt;'الإعدادات'!$B$9,"راسب","ناجح"))</f>
        <v/>
      </c>
      <c r="P83" s="6">
        <f>IF(Q83="","",TRIM(IF(Q83=1,"درجة غير صحيحة","")&amp;IF(AND(Q83=1,R83=1)," · ","")&amp;IF(R83=1,"درجات ناقصة","")))</f>
        <v/>
      </c>
      <c r="Q83" s="20">
        <f>IF(OR($A83&amp;""&lt;&gt;"",$B83&amp;""&lt;&gt;""),IF(OR(IF(AND(ISNUMBER(C83),ISNUMBER(C$3)),OR(C83&lt;0,C83&gt;C$3),FALSE),IF(AND(ISNUMBER(D83),ISNUMBER(D$3)),OR(D83&lt;0,D83&gt;D$3),FALSE),IF(AND(ISNUMBER(E83),ISNUMBER(E$3)),OR(E83&lt;0,E83&gt;E$3),FALSE),IF(AND(ISNUMBER(F83),ISNUMBER(F$3)),OR(F83&lt;0,F83&gt;F$3),FALSE),IF(AND(ISNUMBER(G83),ISNUMBER(G$3)),OR(G83&lt;0,G83&gt;G$3),FALSE),IF(AND(ISNUMBER(H83),ISNUMBER(H$3)),OR(H83&lt;0,H83&gt;H$3),FALSE),IF(AND(ISNUMBER(I83),ISNUMBER(I$3)),OR(I83&lt;0,I83&gt;I$3),FALSE),IF(AND(ISNUMBER(J83),ISNUMBER(J$3)),OR(J83&lt;0,J83&gt;J$3),FALSE)),1,0),"")</f>
        <v/>
      </c>
      <c r="R83" s="20">
        <f>IF(OR($A83&amp;""&lt;&gt;"",$B83&amp;""&lt;&gt;""),IF(OR(AND(ISNUMBER(C$3),NOT(ISNUMBER(C83))),AND(ISNUMBER(D$3),NOT(ISNUMBER(D83))),AND(ISNUMBER(E$3),NOT(ISNUMBER(E83))),AND(ISNUMBER(F$3),NOT(ISNUMBER(F83))),AND(ISNUMBER(G$3),NOT(ISNUMBER(G83))),AND(ISNUMBER(H$3),NOT(ISNUMBER(H83))),AND(ISNUMBER(I$3),NOT(ISNUMBER(I83))),AND(ISNUMBER(J$3),NOT(ISNUMBER(J83)))),1,0),"")</f>
        <v/>
      </c>
    </row>
    <row r="84">
      <c r="A84" s="5" t="n"/>
      <c r="B84" s="5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7">
        <f>IF(COUNT(C84:J84)=0,"",SUMIF($C$3:$J$3,"&gt;0",C84:J84))</f>
        <v/>
      </c>
      <c r="L84" s="18">
        <f>IF(K84="","",IF($K$3&gt;0,K84/$K$3,""))</f>
        <v/>
      </c>
      <c r="M84" s="15">
        <f>IF(L84="","",IFERROR(INDEX('الإعدادات'!$E$12:$E$19,MATCH(SMALL('الإعدادات'!$D$12:$D$19,COUNTIF('الإعدادات'!$D$12:$D$19,"&lt;="&amp;ROUND(L84*100,2))),'الإعدادات'!$D$12:$D$19,0)),""))</f>
        <v/>
      </c>
      <c r="N84" s="19">
        <f>IF(K84="","",COUNTIF($K$6:$K$105,"&gt;"&amp;K84)+1)</f>
        <v/>
      </c>
      <c r="O84" s="15">
        <f>IF(L84="","",IF(ROUND(L84*100,2)&lt;'الإعدادات'!$B$9,"راسب","ناجح"))</f>
        <v/>
      </c>
      <c r="P84" s="6">
        <f>IF(Q84="","",TRIM(IF(Q84=1,"درجة غير صحيحة","")&amp;IF(AND(Q84=1,R84=1)," · ","")&amp;IF(R84=1,"درجات ناقصة","")))</f>
        <v/>
      </c>
      <c r="Q84" s="20">
        <f>IF(OR($A84&amp;""&lt;&gt;"",$B84&amp;""&lt;&gt;""),IF(OR(IF(AND(ISNUMBER(C84),ISNUMBER(C$3)),OR(C84&lt;0,C84&gt;C$3),FALSE),IF(AND(ISNUMBER(D84),ISNUMBER(D$3)),OR(D84&lt;0,D84&gt;D$3),FALSE),IF(AND(ISNUMBER(E84),ISNUMBER(E$3)),OR(E84&lt;0,E84&gt;E$3),FALSE),IF(AND(ISNUMBER(F84),ISNUMBER(F$3)),OR(F84&lt;0,F84&gt;F$3),FALSE),IF(AND(ISNUMBER(G84),ISNUMBER(G$3)),OR(G84&lt;0,G84&gt;G$3),FALSE),IF(AND(ISNUMBER(H84),ISNUMBER(H$3)),OR(H84&lt;0,H84&gt;H$3),FALSE),IF(AND(ISNUMBER(I84),ISNUMBER(I$3)),OR(I84&lt;0,I84&gt;I$3),FALSE),IF(AND(ISNUMBER(J84),ISNUMBER(J$3)),OR(J84&lt;0,J84&gt;J$3),FALSE)),1,0),"")</f>
        <v/>
      </c>
      <c r="R84" s="20">
        <f>IF(OR($A84&amp;""&lt;&gt;"",$B84&amp;""&lt;&gt;""),IF(OR(AND(ISNUMBER(C$3),NOT(ISNUMBER(C84))),AND(ISNUMBER(D$3),NOT(ISNUMBER(D84))),AND(ISNUMBER(E$3),NOT(ISNUMBER(E84))),AND(ISNUMBER(F$3),NOT(ISNUMBER(F84))),AND(ISNUMBER(G$3),NOT(ISNUMBER(G84))),AND(ISNUMBER(H$3),NOT(ISNUMBER(H84))),AND(ISNUMBER(I$3),NOT(ISNUMBER(I84))),AND(ISNUMBER(J$3),NOT(ISNUMBER(J84)))),1,0),"")</f>
        <v/>
      </c>
    </row>
    <row r="85">
      <c r="A85" s="5" t="n"/>
      <c r="B85" s="5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7">
        <f>IF(COUNT(C85:J85)=0,"",SUMIF($C$3:$J$3,"&gt;0",C85:J85))</f>
        <v/>
      </c>
      <c r="L85" s="18">
        <f>IF(K85="","",IF($K$3&gt;0,K85/$K$3,""))</f>
        <v/>
      </c>
      <c r="M85" s="15">
        <f>IF(L85="","",IFERROR(INDEX('الإعدادات'!$E$12:$E$19,MATCH(SMALL('الإعدادات'!$D$12:$D$19,COUNTIF('الإعدادات'!$D$12:$D$19,"&lt;="&amp;ROUND(L85*100,2))),'الإعدادات'!$D$12:$D$19,0)),""))</f>
        <v/>
      </c>
      <c r="N85" s="19">
        <f>IF(K85="","",COUNTIF($K$6:$K$105,"&gt;"&amp;K85)+1)</f>
        <v/>
      </c>
      <c r="O85" s="15">
        <f>IF(L85="","",IF(ROUND(L85*100,2)&lt;'الإعدادات'!$B$9,"راسب","ناجح"))</f>
        <v/>
      </c>
      <c r="P85" s="6">
        <f>IF(Q85="","",TRIM(IF(Q85=1,"درجة غير صحيحة","")&amp;IF(AND(Q85=1,R85=1)," · ","")&amp;IF(R85=1,"درجات ناقصة","")))</f>
        <v/>
      </c>
      <c r="Q85" s="20">
        <f>IF(OR($A85&amp;""&lt;&gt;"",$B85&amp;""&lt;&gt;""),IF(OR(IF(AND(ISNUMBER(C85),ISNUMBER(C$3)),OR(C85&lt;0,C85&gt;C$3),FALSE),IF(AND(ISNUMBER(D85),ISNUMBER(D$3)),OR(D85&lt;0,D85&gt;D$3),FALSE),IF(AND(ISNUMBER(E85),ISNUMBER(E$3)),OR(E85&lt;0,E85&gt;E$3),FALSE),IF(AND(ISNUMBER(F85),ISNUMBER(F$3)),OR(F85&lt;0,F85&gt;F$3),FALSE),IF(AND(ISNUMBER(G85),ISNUMBER(G$3)),OR(G85&lt;0,G85&gt;G$3),FALSE),IF(AND(ISNUMBER(H85),ISNUMBER(H$3)),OR(H85&lt;0,H85&gt;H$3),FALSE),IF(AND(ISNUMBER(I85),ISNUMBER(I$3)),OR(I85&lt;0,I85&gt;I$3),FALSE),IF(AND(ISNUMBER(J85),ISNUMBER(J$3)),OR(J85&lt;0,J85&gt;J$3),FALSE)),1,0),"")</f>
        <v/>
      </c>
      <c r="R85" s="20">
        <f>IF(OR($A85&amp;""&lt;&gt;"",$B85&amp;""&lt;&gt;""),IF(OR(AND(ISNUMBER(C$3),NOT(ISNUMBER(C85))),AND(ISNUMBER(D$3),NOT(ISNUMBER(D85))),AND(ISNUMBER(E$3),NOT(ISNUMBER(E85))),AND(ISNUMBER(F$3),NOT(ISNUMBER(F85))),AND(ISNUMBER(G$3),NOT(ISNUMBER(G85))),AND(ISNUMBER(H$3),NOT(ISNUMBER(H85))),AND(ISNUMBER(I$3),NOT(ISNUMBER(I85))),AND(ISNUMBER(J$3),NOT(ISNUMBER(J85)))),1,0),"")</f>
        <v/>
      </c>
    </row>
    <row r="86">
      <c r="A86" s="5" t="n"/>
      <c r="B86" s="5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7">
        <f>IF(COUNT(C86:J86)=0,"",SUMIF($C$3:$J$3,"&gt;0",C86:J86))</f>
        <v/>
      </c>
      <c r="L86" s="18">
        <f>IF(K86="","",IF($K$3&gt;0,K86/$K$3,""))</f>
        <v/>
      </c>
      <c r="M86" s="15">
        <f>IF(L86="","",IFERROR(INDEX('الإعدادات'!$E$12:$E$19,MATCH(SMALL('الإعدادات'!$D$12:$D$19,COUNTIF('الإعدادات'!$D$12:$D$19,"&lt;="&amp;ROUND(L86*100,2))),'الإعدادات'!$D$12:$D$19,0)),""))</f>
        <v/>
      </c>
      <c r="N86" s="19">
        <f>IF(K86="","",COUNTIF($K$6:$K$105,"&gt;"&amp;K86)+1)</f>
        <v/>
      </c>
      <c r="O86" s="15">
        <f>IF(L86="","",IF(ROUND(L86*100,2)&lt;'الإعدادات'!$B$9,"راسب","ناجح"))</f>
        <v/>
      </c>
      <c r="P86" s="6">
        <f>IF(Q86="","",TRIM(IF(Q86=1,"درجة غير صحيحة","")&amp;IF(AND(Q86=1,R86=1)," · ","")&amp;IF(R86=1,"درجات ناقصة","")))</f>
        <v/>
      </c>
      <c r="Q86" s="20">
        <f>IF(OR($A86&amp;""&lt;&gt;"",$B86&amp;""&lt;&gt;""),IF(OR(IF(AND(ISNUMBER(C86),ISNUMBER(C$3)),OR(C86&lt;0,C86&gt;C$3),FALSE),IF(AND(ISNUMBER(D86),ISNUMBER(D$3)),OR(D86&lt;0,D86&gt;D$3),FALSE),IF(AND(ISNUMBER(E86),ISNUMBER(E$3)),OR(E86&lt;0,E86&gt;E$3),FALSE),IF(AND(ISNUMBER(F86),ISNUMBER(F$3)),OR(F86&lt;0,F86&gt;F$3),FALSE),IF(AND(ISNUMBER(G86),ISNUMBER(G$3)),OR(G86&lt;0,G86&gt;G$3),FALSE),IF(AND(ISNUMBER(H86),ISNUMBER(H$3)),OR(H86&lt;0,H86&gt;H$3),FALSE),IF(AND(ISNUMBER(I86),ISNUMBER(I$3)),OR(I86&lt;0,I86&gt;I$3),FALSE),IF(AND(ISNUMBER(J86),ISNUMBER(J$3)),OR(J86&lt;0,J86&gt;J$3),FALSE)),1,0),"")</f>
        <v/>
      </c>
      <c r="R86" s="20">
        <f>IF(OR($A86&amp;""&lt;&gt;"",$B86&amp;""&lt;&gt;""),IF(OR(AND(ISNUMBER(C$3),NOT(ISNUMBER(C86))),AND(ISNUMBER(D$3),NOT(ISNUMBER(D86))),AND(ISNUMBER(E$3),NOT(ISNUMBER(E86))),AND(ISNUMBER(F$3),NOT(ISNUMBER(F86))),AND(ISNUMBER(G$3),NOT(ISNUMBER(G86))),AND(ISNUMBER(H$3),NOT(ISNUMBER(H86))),AND(ISNUMBER(I$3),NOT(ISNUMBER(I86))),AND(ISNUMBER(J$3),NOT(ISNUMBER(J86)))),1,0),"")</f>
        <v/>
      </c>
    </row>
    <row r="87">
      <c r="A87" s="5" t="n"/>
      <c r="B87" s="5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7">
        <f>IF(COUNT(C87:J87)=0,"",SUMIF($C$3:$J$3,"&gt;0",C87:J87))</f>
        <v/>
      </c>
      <c r="L87" s="18">
        <f>IF(K87="","",IF($K$3&gt;0,K87/$K$3,""))</f>
        <v/>
      </c>
      <c r="M87" s="15">
        <f>IF(L87="","",IFERROR(INDEX('الإعدادات'!$E$12:$E$19,MATCH(SMALL('الإعدادات'!$D$12:$D$19,COUNTIF('الإعدادات'!$D$12:$D$19,"&lt;="&amp;ROUND(L87*100,2))),'الإعدادات'!$D$12:$D$19,0)),""))</f>
        <v/>
      </c>
      <c r="N87" s="19">
        <f>IF(K87="","",COUNTIF($K$6:$K$105,"&gt;"&amp;K87)+1)</f>
        <v/>
      </c>
      <c r="O87" s="15">
        <f>IF(L87="","",IF(ROUND(L87*100,2)&lt;'الإعدادات'!$B$9,"راسب","ناجح"))</f>
        <v/>
      </c>
      <c r="P87" s="6">
        <f>IF(Q87="","",TRIM(IF(Q87=1,"درجة غير صحيحة","")&amp;IF(AND(Q87=1,R87=1)," · ","")&amp;IF(R87=1,"درجات ناقصة","")))</f>
        <v/>
      </c>
      <c r="Q87" s="20">
        <f>IF(OR($A87&amp;""&lt;&gt;"",$B87&amp;""&lt;&gt;""),IF(OR(IF(AND(ISNUMBER(C87),ISNUMBER(C$3)),OR(C87&lt;0,C87&gt;C$3),FALSE),IF(AND(ISNUMBER(D87),ISNUMBER(D$3)),OR(D87&lt;0,D87&gt;D$3),FALSE),IF(AND(ISNUMBER(E87),ISNUMBER(E$3)),OR(E87&lt;0,E87&gt;E$3),FALSE),IF(AND(ISNUMBER(F87),ISNUMBER(F$3)),OR(F87&lt;0,F87&gt;F$3),FALSE),IF(AND(ISNUMBER(G87),ISNUMBER(G$3)),OR(G87&lt;0,G87&gt;G$3),FALSE),IF(AND(ISNUMBER(H87),ISNUMBER(H$3)),OR(H87&lt;0,H87&gt;H$3),FALSE),IF(AND(ISNUMBER(I87),ISNUMBER(I$3)),OR(I87&lt;0,I87&gt;I$3),FALSE),IF(AND(ISNUMBER(J87),ISNUMBER(J$3)),OR(J87&lt;0,J87&gt;J$3),FALSE)),1,0),"")</f>
        <v/>
      </c>
      <c r="R87" s="20">
        <f>IF(OR($A87&amp;""&lt;&gt;"",$B87&amp;""&lt;&gt;""),IF(OR(AND(ISNUMBER(C$3),NOT(ISNUMBER(C87))),AND(ISNUMBER(D$3),NOT(ISNUMBER(D87))),AND(ISNUMBER(E$3),NOT(ISNUMBER(E87))),AND(ISNUMBER(F$3),NOT(ISNUMBER(F87))),AND(ISNUMBER(G$3),NOT(ISNUMBER(G87))),AND(ISNUMBER(H$3),NOT(ISNUMBER(H87))),AND(ISNUMBER(I$3),NOT(ISNUMBER(I87))),AND(ISNUMBER(J$3),NOT(ISNUMBER(J87)))),1,0),"")</f>
        <v/>
      </c>
    </row>
    <row r="88">
      <c r="A88" s="5" t="n"/>
      <c r="B88" s="5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7">
        <f>IF(COUNT(C88:J88)=0,"",SUMIF($C$3:$J$3,"&gt;0",C88:J88))</f>
        <v/>
      </c>
      <c r="L88" s="18">
        <f>IF(K88="","",IF($K$3&gt;0,K88/$K$3,""))</f>
        <v/>
      </c>
      <c r="M88" s="15">
        <f>IF(L88="","",IFERROR(INDEX('الإعدادات'!$E$12:$E$19,MATCH(SMALL('الإعدادات'!$D$12:$D$19,COUNTIF('الإعدادات'!$D$12:$D$19,"&lt;="&amp;ROUND(L88*100,2))),'الإعدادات'!$D$12:$D$19,0)),""))</f>
        <v/>
      </c>
      <c r="N88" s="19">
        <f>IF(K88="","",COUNTIF($K$6:$K$105,"&gt;"&amp;K88)+1)</f>
        <v/>
      </c>
      <c r="O88" s="15">
        <f>IF(L88="","",IF(ROUND(L88*100,2)&lt;'الإعدادات'!$B$9,"راسب","ناجح"))</f>
        <v/>
      </c>
      <c r="P88" s="6">
        <f>IF(Q88="","",TRIM(IF(Q88=1,"درجة غير صحيحة","")&amp;IF(AND(Q88=1,R88=1)," · ","")&amp;IF(R88=1,"درجات ناقصة","")))</f>
        <v/>
      </c>
      <c r="Q88" s="20">
        <f>IF(OR($A88&amp;""&lt;&gt;"",$B88&amp;""&lt;&gt;""),IF(OR(IF(AND(ISNUMBER(C88),ISNUMBER(C$3)),OR(C88&lt;0,C88&gt;C$3),FALSE),IF(AND(ISNUMBER(D88),ISNUMBER(D$3)),OR(D88&lt;0,D88&gt;D$3),FALSE),IF(AND(ISNUMBER(E88),ISNUMBER(E$3)),OR(E88&lt;0,E88&gt;E$3),FALSE),IF(AND(ISNUMBER(F88),ISNUMBER(F$3)),OR(F88&lt;0,F88&gt;F$3),FALSE),IF(AND(ISNUMBER(G88),ISNUMBER(G$3)),OR(G88&lt;0,G88&gt;G$3),FALSE),IF(AND(ISNUMBER(H88),ISNUMBER(H$3)),OR(H88&lt;0,H88&gt;H$3),FALSE),IF(AND(ISNUMBER(I88),ISNUMBER(I$3)),OR(I88&lt;0,I88&gt;I$3),FALSE),IF(AND(ISNUMBER(J88),ISNUMBER(J$3)),OR(J88&lt;0,J88&gt;J$3),FALSE)),1,0),"")</f>
        <v/>
      </c>
      <c r="R88" s="20">
        <f>IF(OR($A88&amp;""&lt;&gt;"",$B88&amp;""&lt;&gt;""),IF(OR(AND(ISNUMBER(C$3),NOT(ISNUMBER(C88))),AND(ISNUMBER(D$3),NOT(ISNUMBER(D88))),AND(ISNUMBER(E$3),NOT(ISNUMBER(E88))),AND(ISNUMBER(F$3),NOT(ISNUMBER(F88))),AND(ISNUMBER(G$3),NOT(ISNUMBER(G88))),AND(ISNUMBER(H$3),NOT(ISNUMBER(H88))),AND(ISNUMBER(I$3),NOT(ISNUMBER(I88))),AND(ISNUMBER(J$3),NOT(ISNUMBER(J88)))),1,0),"")</f>
        <v/>
      </c>
    </row>
    <row r="89">
      <c r="A89" s="5" t="n"/>
      <c r="B89" s="5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7">
        <f>IF(COUNT(C89:J89)=0,"",SUMIF($C$3:$J$3,"&gt;0",C89:J89))</f>
        <v/>
      </c>
      <c r="L89" s="18">
        <f>IF(K89="","",IF($K$3&gt;0,K89/$K$3,""))</f>
        <v/>
      </c>
      <c r="M89" s="15">
        <f>IF(L89="","",IFERROR(INDEX('الإعدادات'!$E$12:$E$19,MATCH(SMALL('الإعدادات'!$D$12:$D$19,COUNTIF('الإعدادات'!$D$12:$D$19,"&lt;="&amp;ROUND(L89*100,2))),'الإعدادات'!$D$12:$D$19,0)),""))</f>
        <v/>
      </c>
      <c r="N89" s="19">
        <f>IF(K89="","",COUNTIF($K$6:$K$105,"&gt;"&amp;K89)+1)</f>
        <v/>
      </c>
      <c r="O89" s="15">
        <f>IF(L89="","",IF(ROUND(L89*100,2)&lt;'الإعدادات'!$B$9,"راسب","ناجح"))</f>
        <v/>
      </c>
      <c r="P89" s="6">
        <f>IF(Q89="","",TRIM(IF(Q89=1,"درجة غير صحيحة","")&amp;IF(AND(Q89=1,R89=1)," · ","")&amp;IF(R89=1,"درجات ناقصة","")))</f>
        <v/>
      </c>
      <c r="Q89" s="20">
        <f>IF(OR($A89&amp;""&lt;&gt;"",$B89&amp;""&lt;&gt;""),IF(OR(IF(AND(ISNUMBER(C89),ISNUMBER(C$3)),OR(C89&lt;0,C89&gt;C$3),FALSE),IF(AND(ISNUMBER(D89),ISNUMBER(D$3)),OR(D89&lt;0,D89&gt;D$3),FALSE),IF(AND(ISNUMBER(E89),ISNUMBER(E$3)),OR(E89&lt;0,E89&gt;E$3),FALSE),IF(AND(ISNUMBER(F89),ISNUMBER(F$3)),OR(F89&lt;0,F89&gt;F$3),FALSE),IF(AND(ISNUMBER(G89),ISNUMBER(G$3)),OR(G89&lt;0,G89&gt;G$3),FALSE),IF(AND(ISNUMBER(H89),ISNUMBER(H$3)),OR(H89&lt;0,H89&gt;H$3),FALSE),IF(AND(ISNUMBER(I89),ISNUMBER(I$3)),OR(I89&lt;0,I89&gt;I$3),FALSE),IF(AND(ISNUMBER(J89),ISNUMBER(J$3)),OR(J89&lt;0,J89&gt;J$3),FALSE)),1,0),"")</f>
        <v/>
      </c>
      <c r="R89" s="20">
        <f>IF(OR($A89&amp;""&lt;&gt;"",$B89&amp;""&lt;&gt;""),IF(OR(AND(ISNUMBER(C$3),NOT(ISNUMBER(C89))),AND(ISNUMBER(D$3),NOT(ISNUMBER(D89))),AND(ISNUMBER(E$3),NOT(ISNUMBER(E89))),AND(ISNUMBER(F$3),NOT(ISNUMBER(F89))),AND(ISNUMBER(G$3),NOT(ISNUMBER(G89))),AND(ISNUMBER(H$3),NOT(ISNUMBER(H89))),AND(ISNUMBER(I$3),NOT(ISNUMBER(I89))),AND(ISNUMBER(J$3),NOT(ISNUMBER(J89)))),1,0),"")</f>
        <v/>
      </c>
    </row>
    <row r="90">
      <c r="A90" s="5" t="n"/>
      <c r="B90" s="5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7">
        <f>IF(COUNT(C90:J90)=0,"",SUMIF($C$3:$J$3,"&gt;0",C90:J90))</f>
        <v/>
      </c>
      <c r="L90" s="18">
        <f>IF(K90="","",IF($K$3&gt;0,K90/$K$3,""))</f>
        <v/>
      </c>
      <c r="M90" s="15">
        <f>IF(L90="","",IFERROR(INDEX('الإعدادات'!$E$12:$E$19,MATCH(SMALL('الإعدادات'!$D$12:$D$19,COUNTIF('الإعدادات'!$D$12:$D$19,"&lt;="&amp;ROUND(L90*100,2))),'الإعدادات'!$D$12:$D$19,0)),""))</f>
        <v/>
      </c>
      <c r="N90" s="19">
        <f>IF(K90="","",COUNTIF($K$6:$K$105,"&gt;"&amp;K90)+1)</f>
        <v/>
      </c>
      <c r="O90" s="15">
        <f>IF(L90="","",IF(ROUND(L90*100,2)&lt;'الإعدادات'!$B$9,"راسب","ناجح"))</f>
        <v/>
      </c>
      <c r="P90" s="6">
        <f>IF(Q90="","",TRIM(IF(Q90=1,"درجة غير صحيحة","")&amp;IF(AND(Q90=1,R90=1)," · ","")&amp;IF(R90=1,"درجات ناقصة","")))</f>
        <v/>
      </c>
      <c r="Q90" s="20">
        <f>IF(OR($A90&amp;""&lt;&gt;"",$B90&amp;""&lt;&gt;""),IF(OR(IF(AND(ISNUMBER(C90),ISNUMBER(C$3)),OR(C90&lt;0,C90&gt;C$3),FALSE),IF(AND(ISNUMBER(D90),ISNUMBER(D$3)),OR(D90&lt;0,D90&gt;D$3),FALSE),IF(AND(ISNUMBER(E90),ISNUMBER(E$3)),OR(E90&lt;0,E90&gt;E$3),FALSE),IF(AND(ISNUMBER(F90),ISNUMBER(F$3)),OR(F90&lt;0,F90&gt;F$3),FALSE),IF(AND(ISNUMBER(G90),ISNUMBER(G$3)),OR(G90&lt;0,G90&gt;G$3),FALSE),IF(AND(ISNUMBER(H90),ISNUMBER(H$3)),OR(H90&lt;0,H90&gt;H$3),FALSE),IF(AND(ISNUMBER(I90),ISNUMBER(I$3)),OR(I90&lt;0,I90&gt;I$3),FALSE),IF(AND(ISNUMBER(J90),ISNUMBER(J$3)),OR(J90&lt;0,J90&gt;J$3),FALSE)),1,0),"")</f>
        <v/>
      </c>
      <c r="R90" s="20">
        <f>IF(OR($A90&amp;""&lt;&gt;"",$B90&amp;""&lt;&gt;""),IF(OR(AND(ISNUMBER(C$3),NOT(ISNUMBER(C90))),AND(ISNUMBER(D$3),NOT(ISNUMBER(D90))),AND(ISNUMBER(E$3),NOT(ISNUMBER(E90))),AND(ISNUMBER(F$3),NOT(ISNUMBER(F90))),AND(ISNUMBER(G$3),NOT(ISNUMBER(G90))),AND(ISNUMBER(H$3),NOT(ISNUMBER(H90))),AND(ISNUMBER(I$3),NOT(ISNUMBER(I90))),AND(ISNUMBER(J$3),NOT(ISNUMBER(J90)))),1,0),"")</f>
        <v/>
      </c>
    </row>
    <row r="91">
      <c r="A91" s="5" t="n"/>
      <c r="B91" s="5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7">
        <f>IF(COUNT(C91:J91)=0,"",SUMIF($C$3:$J$3,"&gt;0",C91:J91))</f>
        <v/>
      </c>
      <c r="L91" s="18">
        <f>IF(K91="","",IF($K$3&gt;0,K91/$K$3,""))</f>
        <v/>
      </c>
      <c r="M91" s="15">
        <f>IF(L91="","",IFERROR(INDEX('الإعدادات'!$E$12:$E$19,MATCH(SMALL('الإعدادات'!$D$12:$D$19,COUNTIF('الإعدادات'!$D$12:$D$19,"&lt;="&amp;ROUND(L91*100,2))),'الإعدادات'!$D$12:$D$19,0)),""))</f>
        <v/>
      </c>
      <c r="N91" s="19">
        <f>IF(K91="","",COUNTIF($K$6:$K$105,"&gt;"&amp;K91)+1)</f>
        <v/>
      </c>
      <c r="O91" s="15">
        <f>IF(L91="","",IF(ROUND(L91*100,2)&lt;'الإعدادات'!$B$9,"راسب","ناجح"))</f>
        <v/>
      </c>
      <c r="P91" s="6">
        <f>IF(Q91="","",TRIM(IF(Q91=1,"درجة غير صحيحة","")&amp;IF(AND(Q91=1,R91=1)," · ","")&amp;IF(R91=1,"درجات ناقصة","")))</f>
        <v/>
      </c>
      <c r="Q91" s="20">
        <f>IF(OR($A91&amp;""&lt;&gt;"",$B91&amp;""&lt;&gt;""),IF(OR(IF(AND(ISNUMBER(C91),ISNUMBER(C$3)),OR(C91&lt;0,C91&gt;C$3),FALSE),IF(AND(ISNUMBER(D91),ISNUMBER(D$3)),OR(D91&lt;0,D91&gt;D$3),FALSE),IF(AND(ISNUMBER(E91),ISNUMBER(E$3)),OR(E91&lt;0,E91&gt;E$3),FALSE),IF(AND(ISNUMBER(F91),ISNUMBER(F$3)),OR(F91&lt;0,F91&gt;F$3),FALSE),IF(AND(ISNUMBER(G91),ISNUMBER(G$3)),OR(G91&lt;0,G91&gt;G$3),FALSE),IF(AND(ISNUMBER(H91),ISNUMBER(H$3)),OR(H91&lt;0,H91&gt;H$3),FALSE),IF(AND(ISNUMBER(I91),ISNUMBER(I$3)),OR(I91&lt;0,I91&gt;I$3),FALSE),IF(AND(ISNUMBER(J91),ISNUMBER(J$3)),OR(J91&lt;0,J91&gt;J$3),FALSE)),1,0),"")</f>
        <v/>
      </c>
      <c r="R91" s="20">
        <f>IF(OR($A91&amp;""&lt;&gt;"",$B91&amp;""&lt;&gt;""),IF(OR(AND(ISNUMBER(C$3),NOT(ISNUMBER(C91))),AND(ISNUMBER(D$3),NOT(ISNUMBER(D91))),AND(ISNUMBER(E$3),NOT(ISNUMBER(E91))),AND(ISNUMBER(F$3),NOT(ISNUMBER(F91))),AND(ISNUMBER(G$3),NOT(ISNUMBER(G91))),AND(ISNUMBER(H$3),NOT(ISNUMBER(H91))),AND(ISNUMBER(I$3),NOT(ISNUMBER(I91))),AND(ISNUMBER(J$3),NOT(ISNUMBER(J91)))),1,0),"")</f>
        <v/>
      </c>
    </row>
    <row r="92">
      <c r="A92" s="5" t="n"/>
      <c r="B92" s="5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7">
        <f>IF(COUNT(C92:J92)=0,"",SUMIF($C$3:$J$3,"&gt;0",C92:J92))</f>
        <v/>
      </c>
      <c r="L92" s="18">
        <f>IF(K92="","",IF($K$3&gt;0,K92/$K$3,""))</f>
        <v/>
      </c>
      <c r="M92" s="15">
        <f>IF(L92="","",IFERROR(INDEX('الإعدادات'!$E$12:$E$19,MATCH(SMALL('الإعدادات'!$D$12:$D$19,COUNTIF('الإعدادات'!$D$12:$D$19,"&lt;="&amp;ROUND(L92*100,2))),'الإعدادات'!$D$12:$D$19,0)),""))</f>
        <v/>
      </c>
      <c r="N92" s="19">
        <f>IF(K92="","",COUNTIF($K$6:$K$105,"&gt;"&amp;K92)+1)</f>
        <v/>
      </c>
      <c r="O92" s="15">
        <f>IF(L92="","",IF(ROUND(L92*100,2)&lt;'الإعدادات'!$B$9,"راسب","ناجح"))</f>
        <v/>
      </c>
      <c r="P92" s="6">
        <f>IF(Q92="","",TRIM(IF(Q92=1,"درجة غير صحيحة","")&amp;IF(AND(Q92=1,R92=1)," · ","")&amp;IF(R92=1,"درجات ناقصة","")))</f>
        <v/>
      </c>
      <c r="Q92" s="20">
        <f>IF(OR($A92&amp;""&lt;&gt;"",$B92&amp;""&lt;&gt;""),IF(OR(IF(AND(ISNUMBER(C92),ISNUMBER(C$3)),OR(C92&lt;0,C92&gt;C$3),FALSE),IF(AND(ISNUMBER(D92),ISNUMBER(D$3)),OR(D92&lt;0,D92&gt;D$3),FALSE),IF(AND(ISNUMBER(E92),ISNUMBER(E$3)),OR(E92&lt;0,E92&gt;E$3),FALSE),IF(AND(ISNUMBER(F92),ISNUMBER(F$3)),OR(F92&lt;0,F92&gt;F$3),FALSE),IF(AND(ISNUMBER(G92),ISNUMBER(G$3)),OR(G92&lt;0,G92&gt;G$3),FALSE),IF(AND(ISNUMBER(H92),ISNUMBER(H$3)),OR(H92&lt;0,H92&gt;H$3),FALSE),IF(AND(ISNUMBER(I92),ISNUMBER(I$3)),OR(I92&lt;0,I92&gt;I$3),FALSE),IF(AND(ISNUMBER(J92),ISNUMBER(J$3)),OR(J92&lt;0,J92&gt;J$3),FALSE)),1,0),"")</f>
        <v/>
      </c>
      <c r="R92" s="20">
        <f>IF(OR($A92&amp;""&lt;&gt;"",$B92&amp;""&lt;&gt;""),IF(OR(AND(ISNUMBER(C$3),NOT(ISNUMBER(C92))),AND(ISNUMBER(D$3),NOT(ISNUMBER(D92))),AND(ISNUMBER(E$3),NOT(ISNUMBER(E92))),AND(ISNUMBER(F$3),NOT(ISNUMBER(F92))),AND(ISNUMBER(G$3),NOT(ISNUMBER(G92))),AND(ISNUMBER(H$3),NOT(ISNUMBER(H92))),AND(ISNUMBER(I$3),NOT(ISNUMBER(I92))),AND(ISNUMBER(J$3),NOT(ISNUMBER(J92)))),1,0),"")</f>
        <v/>
      </c>
    </row>
    <row r="93">
      <c r="A93" s="5" t="n"/>
      <c r="B93" s="5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7">
        <f>IF(COUNT(C93:J93)=0,"",SUMIF($C$3:$J$3,"&gt;0",C93:J93))</f>
        <v/>
      </c>
      <c r="L93" s="18">
        <f>IF(K93="","",IF($K$3&gt;0,K93/$K$3,""))</f>
        <v/>
      </c>
      <c r="M93" s="15">
        <f>IF(L93="","",IFERROR(INDEX('الإعدادات'!$E$12:$E$19,MATCH(SMALL('الإعدادات'!$D$12:$D$19,COUNTIF('الإعدادات'!$D$12:$D$19,"&lt;="&amp;ROUND(L93*100,2))),'الإعدادات'!$D$12:$D$19,0)),""))</f>
        <v/>
      </c>
      <c r="N93" s="19">
        <f>IF(K93="","",COUNTIF($K$6:$K$105,"&gt;"&amp;K93)+1)</f>
        <v/>
      </c>
      <c r="O93" s="15">
        <f>IF(L93="","",IF(ROUND(L93*100,2)&lt;'الإعدادات'!$B$9,"راسب","ناجح"))</f>
        <v/>
      </c>
      <c r="P93" s="6">
        <f>IF(Q93="","",TRIM(IF(Q93=1,"درجة غير صحيحة","")&amp;IF(AND(Q93=1,R93=1)," · ","")&amp;IF(R93=1,"درجات ناقصة","")))</f>
        <v/>
      </c>
      <c r="Q93" s="20">
        <f>IF(OR($A93&amp;""&lt;&gt;"",$B93&amp;""&lt;&gt;""),IF(OR(IF(AND(ISNUMBER(C93),ISNUMBER(C$3)),OR(C93&lt;0,C93&gt;C$3),FALSE),IF(AND(ISNUMBER(D93),ISNUMBER(D$3)),OR(D93&lt;0,D93&gt;D$3),FALSE),IF(AND(ISNUMBER(E93),ISNUMBER(E$3)),OR(E93&lt;0,E93&gt;E$3),FALSE),IF(AND(ISNUMBER(F93),ISNUMBER(F$3)),OR(F93&lt;0,F93&gt;F$3),FALSE),IF(AND(ISNUMBER(G93),ISNUMBER(G$3)),OR(G93&lt;0,G93&gt;G$3),FALSE),IF(AND(ISNUMBER(H93),ISNUMBER(H$3)),OR(H93&lt;0,H93&gt;H$3),FALSE),IF(AND(ISNUMBER(I93),ISNUMBER(I$3)),OR(I93&lt;0,I93&gt;I$3),FALSE),IF(AND(ISNUMBER(J93),ISNUMBER(J$3)),OR(J93&lt;0,J93&gt;J$3),FALSE)),1,0),"")</f>
        <v/>
      </c>
      <c r="R93" s="20">
        <f>IF(OR($A93&amp;""&lt;&gt;"",$B93&amp;""&lt;&gt;""),IF(OR(AND(ISNUMBER(C$3),NOT(ISNUMBER(C93))),AND(ISNUMBER(D$3),NOT(ISNUMBER(D93))),AND(ISNUMBER(E$3),NOT(ISNUMBER(E93))),AND(ISNUMBER(F$3),NOT(ISNUMBER(F93))),AND(ISNUMBER(G$3),NOT(ISNUMBER(G93))),AND(ISNUMBER(H$3),NOT(ISNUMBER(H93))),AND(ISNUMBER(I$3),NOT(ISNUMBER(I93))),AND(ISNUMBER(J$3),NOT(ISNUMBER(J93)))),1,0),"")</f>
        <v/>
      </c>
    </row>
    <row r="94">
      <c r="A94" s="5" t="n"/>
      <c r="B94" s="5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7">
        <f>IF(COUNT(C94:J94)=0,"",SUMIF($C$3:$J$3,"&gt;0",C94:J94))</f>
        <v/>
      </c>
      <c r="L94" s="18">
        <f>IF(K94="","",IF($K$3&gt;0,K94/$K$3,""))</f>
        <v/>
      </c>
      <c r="M94" s="15">
        <f>IF(L94="","",IFERROR(INDEX('الإعدادات'!$E$12:$E$19,MATCH(SMALL('الإعدادات'!$D$12:$D$19,COUNTIF('الإعدادات'!$D$12:$D$19,"&lt;="&amp;ROUND(L94*100,2))),'الإعدادات'!$D$12:$D$19,0)),""))</f>
        <v/>
      </c>
      <c r="N94" s="19">
        <f>IF(K94="","",COUNTIF($K$6:$K$105,"&gt;"&amp;K94)+1)</f>
        <v/>
      </c>
      <c r="O94" s="15">
        <f>IF(L94="","",IF(ROUND(L94*100,2)&lt;'الإعدادات'!$B$9,"راسب","ناجح"))</f>
        <v/>
      </c>
      <c r="P94" s="6">
        <f>IF(Q94="","",TRIM(IF(Q94=1,"درجة غير صحيحة","")&amp;IF(AND(Q94=1,R94=1)," · ","")&amp;IF(R94=1,"درجات ناقصة","")))</f>
        <v/>
      </c>
      <c r="Q94" s="20">
        <f>IF(OR($A94&amp;""&lt;&gt;"",$B94&amp;""&lt;&gt;""),IF(OR(IF(AND(ISNUMBER(C94),ISNUMBER(C$3)),OR(C94&lt;0,C94&gt;C$3),FALSE),IF(AND(ISNUMBER(D94),ISNUMBER(D$3)),OR(D94&lt;0,D94&gt;D$3),FALSE),IF(AND(ISNUMBER(E94),ISNUMBER(E$3)),OR(E94&lt;0,E94&gt;E$3),FALSE),IF(AND(ISNUMBER(F94),ISNUMBER(F$3)),OR(F94&lt;0,F94&gt;F$3),FALSE),IF(AND(ISNUMBER(G94),ISNUMBER(G$3)),OR(G94&lt;0,G94&gt;G$3),FALSE),IF(AND(ISNUMBER(H94),ISNUMBER(H$3)),OR(H94&lt;0,H94&gt;H$3),FALSE),IF(AND(ISNUMBER(I94),ISNUMBER(I$3)),OR(I94&lt;0,I94&gt;I$3),FALSE),IF(AND(ISNUMBER(J94),ISNUMBER(J$3)),OR(J94&lt;0,J94&gt;J$3),FALSE)),1,0),"")</f>
        <v/>
      </c>
      <c r="R94" s="20">
        <f>IF(OR($A94&amp;""&lt;&gt;"",$B94&amp;""&lt;&gt;""),IF(OR(AND(ISNUMBER(C$3),NOT(ISNUMBER(C94))),AND(ISNUMBER(D$3),NOT(ISNUMBER(D94))),AND(ISNUMBER(E$3),NOT(ISNUMBER(E94))),AND(ISNUMBER(F$3),NOT(ISNUMBER(F94))),AND(ISNUMBER(G$3),NOT(ISNUMBER(G94))),AND(ISNUMBER(H$3),NOT(ISNUMBER(H94))),AND(ISNUMBER(I$3),NOT(ISNUMBER(I94))),AND(ISNUMBER(J$3),NOT(ISNUMBER(J94)))),1,0),"")</f>
        <v/>
      </c>
    </row>
    <row r="95">
      <c r="A95" s="5" t="n"/>
      <c r="B95" s="5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7">
        <f>IF(COUNT(C95:J95)=0,"",SUMIF($C$3:$J$3,"&gt;0",C95:J95))</f>
        <v/>
      </c>
      <c r="L95" s="18">
        <f>IF(K95="","",IF($K$3&gt;0,K95/$K$3,""))</f>
        <v/>
      </c>
      <c r="M95" s="15">
        <f>IF(L95="","",IFERROR(INDEX('الإعدادات'!$E$12:$E$19,MATCH(SMALL('الإعدادات'!$D$12:$D$19,COUNTIF('الإعدادات'!$D$12:$D$19,"&lt;="&amp;ROUND(L95*100,2))),'الإعدادات'!$D$12:$D$19,0)),""))</f>
        <v/>
      </c>
      <c r="N95" s="19">
        <f>IF(K95="","",COUNTIF($K$6:$K$105,"&gt;"&amp;K95)+1)</f>
        <v/>
      </c>
      <c r="O95" s="15">
        <f>IF(L95="","",IF(ROUND(L95*100,2)&lt;'الإعدادات'!$B$9,"راسب","ناجح"))</f>
        <v/>
      </c>
      <c r="P95" s="6">
        <f>IF(Q95="","",TRIM(IF(Q95=1,"درجة غير صحيحة","")&amp;IF(AND(Q95=1,R95=1)," · ","")&amp;IF(R95=1,"درجات ناقصة","")))</f>
        <v/>
      </c>
      <c r="Q95" s="20">
        <f>IF(OR($A95&amp;""&lt;&gt;"",$B95&amp;""&lt;&gt;""),IF(OR(IF(AND(ISNUMBER(C95),ISNUMBER(C$3)),OR(C95&lt;0,C95&gt;C$3),FALSE),IF(AND(ISNUMBER(D95),ISNUMBER(D$3)),OR(D95&lt;0,D95&gt;D$3),FALSE),IF(AND(ISNUMBER(E95),ISNUMBER(E$3)),OR(E95&lt;0,E95&gt;E$3),FALSE),IF(AND(ISNUMBER(F95),ISNUMBER(F$3)),OR(F95&lt;0,F95&gt;F$3),FALSE),IF(AND(ISNUMBER(G95),ISNUMBER(G$3)),OR(G95&lt;0,G95&gt;G$3),FALSE),IF(AND(ISNUMBER(H95),ISNUMBER(H$3)),OR(H95&lt;0,H95&gt;H$3),FALSE),IF(AND(ISNUMBER(I95),ISNUMBER(I$3)),OR(I95&lt;0,I95&gt;I$3),FALSE),IF(AND(ISNUMBER(J95),ISNUMBER(J$3)),OR(J95&lt;0,J95&gt;J$3),FALSE)),1,0),"")</f>
        <v/>
      </c>
      <c r="R95" s="20">
        <f>IF(OR($A95&amp;""&lt;&gt;"",$B95&amp;""&lt;&gt;""),IF(OR(AND(ISNUMBER(C$3),NOT(ISNUMBER(C95))),AND(ISNUMBER(D$3),NOT(ISNUMBER(D95))),AND(ISNUMBER(E$3),NOT(ISNUMBER(E95))),AND(ISNUMBER(F$3),NOT(ISNUMBER(F95))),AND(ISNUMBER(G$3),NOT(ISNUMBER(G95))),AND(ISNUMBER(H$3),NOT(ISNUMBER(H95))),AND(ISNUMBER(I$3),NOT(ISNUMBER(I95))),AND(ISNUMBER(J$3),NOT(ISNUMBER(J95)))),1,0),"")</f>
        <v/>
      </c>
    </row>
    <row r="96">
      <c r="A96" s="5" t="n"/>
      <c r="B96" s="5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7">
        <f>IF(COUNT(C96:J96)=0,"",SUMIF($C$3:$J$3,"&gt;0",C96:J96))</f>
        <v/>
      </c>
      <c r="L96" s="18">
        <f>IF(K96="","",IF($K$3&gt;0,K96/$K$3,""))</f>
        <v/>
      </c>
      <c r="M96" s="15">
        <f>IF(L96="","",IFERROR(INDEX('الإعدادات'!$E$12:$E$19,MATCH(SMALL('الإعدادات'!$D$12:$D$19,COUNTIF('الإعدادات'!$D$12:$D$19,"&lt;="&amp;ROUND(L96*100,2))),'الإعدادات'!$D$12:$D$19,0)),""))</f>
        <v/>
      </c>
      <c r="N96" s="19">
        <f>IF(K96="","",COUNTIF($K$6:$K$105,"&gt;"&amp;K96)+1)</f>
        <v/>
      </c>
      <c r="O96" s="15">
        <f>IF(L96="","",IF(ROUND(L96*100,2)&lt;'الإعدادات'!$B$9,"راسب","ناجح"))</f>
        <v/>
      </c>
      <c r="P96" s="6">
        <f>IF(Q96="","",TRIM(IF(Q96=1,"درجة غير صحيحة","")&amp;IF(AND(Q96=1,R96=1)," · ","")&amp;IF(R96=1,"درجات ناقصة","")))</f>
        <v/>
      </c>
      <c r="Q96" s="20">
        <f>IF(OR($A96&amp;""&lt;&gt;"",$B96&amp;""&lt;&gt;""),IF(OR(IF(AND(ISNUMBER(C96),ISNUMBER(C$3)),OR(C96&lt;0,C96&gt;C$3),FALSE),IF(AND(ISNUMBER(D96),ISNUMBER(D$3)),OR(D96&lt;0,D96&gt;D$3),FALSE),IF(AND(ISNUMBER(E96),ISNUMBER(E$3)),OR(E96&lt;0,E96&gt;E$3),FALSE),IF(AND(ISNUMBER(F96),ISNUMBER(F$3)),OR(F96&lt;0,F96&gt;F$3),FALSE),IF(AND(ISNUMBER(G96),ISNUMBER(G$3)),OR(G96&lt;0,G96&gt;G$3),FALSE),IF(AND(ISNUMBER(H96),ISNUMBER(H$3)),OR(H96&lt;0,H96&gt;H$3),FALSE),IF(AND(ISNUMBER(I96),ISNUMBER(I$3)),OR(I96&lt;0,I96&gt;I$3),FALSE),IF(AND(ISNUMBER(J96),ISNUMBER(J$3)),OR(J96&lt;0,J96&gt;J$3),FALSE)),1,0),"")</f>
        <v/>
      </c>
      <c r="R96" s="20">
        <f>IF(OR($A96&amp;""&lt;&gt;"",$B96&amp;""&lt;&gt;""),IF(OR(AND(ISNUMBER(C$3),NOT(ISNUMBER(C96))),AND(ISNUMBER(D$3),NOT(ISNUMBER(D96))),AND(ISNUMBER(E$3),NOT(ISNUMBER(E96))),AND(ISNUMBER(F$3),NOT(ISNUMBER(F96))),AND(ISNUMBER(G$3),NOT(ISNUMBER(G96))),AND(ISNUMBER(H$3),NOT(ISNUMBER(H96))),AND(ISNUMBER(I$3),NOT(ISNUMBER(I96))),AND(ISNUMBER(J$3),NOT(ISNUMBER(J96)))),1,0),"")</f>
        <v/>
      </c>
    </row>
    <row r="97">
      <c r="A97" s="5" t="n"/>
      <c r="B97" s="5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7">
        <f>IF(COUNT(C97:J97)=0,"",SUMIF($C$3:$J$3,"&gt;0",C97:J97))</f>
        <v/>
      </c>
      <c r="L97" s="18">
        <f>IF(K97="","",IF($K$3&gt;0,K97/$K$3,""))</f>
        <v/>
      </c>
      <c r="M97" s="15">
        <f>IF(L97="","",IFERROR(INDEX('الإعدادات'!$E$12:$E$19,MATCH(SMALL('الإعدادات'!$D$12:$D$19,COUNTIF('الإعدادات'!$D$12:$D$19,"&lt;="&amp;ROUND(L97*100,2))),'الإعدادات'!$D$12:$D$19,0)),""))</f>
        <v/>
      </c>
      <c r="N97" s="19">
        <f>IF(K97="","",COUNTIF($K$6:$K$105,"&gt;"&amp;K97)+1)</f>
        <v/>
      </c>
      <c r="O97" s="15">
        <f>IF(L97="","",IF(ROUND(L97*100,2)&lt;'الإعدادات'!$B$9,"راسب","ناجح"))</f>
        <v/>
      </c>
      <c r="P97" s="6">
        <f>IF(Q97="","",TRIM(IF(Q97=1,"درجة غير صحيحة","")&amp;IF(AND(Q97=1,R97=1)," · ","")&amp;IF(R97=1,"درجات ناقصة","")))</f>
        <v/>
      </c>
      <c r="Q97" s="20">
        <f>IF(OR($A97&amp;""&lt;&gt;"",$B97&amp;""&lt;&gt;""),IF(OR(IF(AND(ISNUMBER(C97),ISNUMBER(C$3)),OR(C97&lt;0,C97&gt;C$3),FALSE),IF(AND(ISNUMBER(D97),ISNUMBER(D$3)),OR(D97&lt;0,D97&gt;D$3),FALSE),IF(AND(ISNUMBER(E97),ISNUMBER(E$3)),OR(E97&lt;0,E97&gt;E$3),FALSE),IF(AND(ISNUMBER(F97),ISNUMBER(F$3)),OR(F97&lt;0,F97&gt;F$3),FALSE),IF(AND(ISNUMBER(G97),ISNUMBER(G$3)),OR(G97&lt;0,G97&gt;G$3),FALSE),IF(AND(ISNUMBER(H97),ISNUMBER(H$3)),OR(H97&lt;0,H97&gt;H$3),FALSE),IF(AND(ISNUMBER(I97),ISNUMBER(I$3)),OR(I97&lt;0,I97&gt;I$3),FALSE),IF(AND(ISNUMBER(J97),ISNUMBER(J$3)),OR(J97&lt;0,J97&gt;J$3),FALSE)),1,0),"")</f>
        <v/>
      </c>
      <c r="R97" s="20">
        <f>IF(OR($A97&amp;""&lt;&gt;"",$B97&amp;""&lt;&gt;""),IF(OR(AND(ISNUMBER(C$3),NOT(ISNUMBER(C97))),AND(ISNUMBER(D$3),NOT(ISNUMBER(D97))),AND(ISNUMBER(E$3),NOT(ISNUMBER(E97))),AND(ISNUMBER(F$3),NOT(ISNUMBER(F97))),AND(ISNUMBER(G$3),NOT(ISNUMBER(G97))),AND(ISNUMBER(H$3),NOT(ISNUMBER(H97))),AND(ISNUMBER(I$3),NOT(ISNUMBER(I97))),AND(ISNUMBER(J$3),NOT(ISNUMBER(J97)))),1,0),"")</f>
        <v/>
      </c>
    </row>
    <row r="98">
      <c r="A98" s="5" t="n"/>
      <c r="B98" s="5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7">
        <f>IF(COUNT(C98:J98)=0,"",SUMIF($C$3:$J$3,"&gt;0",C98:J98))</f>
        <v/>
      </c>
      <c r="L98" s="18">
        <f>IF(K98="","",IF($K$3&gt;0,K98/$K$3,""))</f>
        <v/>
      </c>
      <c r="M98" s="15">
        <f>IF(L98="","",IFERROR(INDEX('الإعدادات'!$E$12:$E$19,MATCH(SMALL('الإعدادات'!$D$12:$D$19,COUNTIF('الإعدادات'!$D$12:$D$19,"&lt;="&amp;ROUND(L98*100,2))),'الإعدادات'!$D$12:$D$19,0)),""))</f>
        <v/>
      </c>
      <c r="N98" s="19">
        <f>IF(K98="","",COUNTIF($K$6:$K$105,"&gt;"&amp;K98)+1)</f>
        <v/>
      </c>
      <c r="O98" s="15">
        <f>IF(L98="","",IF(ROUND(L98*100,2)&lt;'الإعدادات'!$B$9,"راسب","ناجح"))</f>
        <v/>
      </c>
      <c r="P98" s="6">
        <f>IF(Q98="","",TRIM(IF(Q98=1,"درجة غير صحيحة","")&amp;IF(AND(Q98=1,R98=1)," · ","")&amp;IF(R98=1,"درجات ناقصة","")))</f>
        <v/>
      </c>
      <c r="Q98" s="20">
        <f>IF(OR($A98&amp;""&lt;&gt;"",$B98&amp;""&lt;&gt;""),IF(OR(IF(AND(ISNUMBER(C98),ISNUMBER(C$3)),OR(C98&lt;0,C98&gt;C$3),FALSE),IF(AND(ISNUMBER(D98),ISNUMBER(D$3)),OR(D98&lt;0,D98&gt;D$3),FALSE),IF(AND(ISNUMBER(E98),ISNUMBER(E$3)),OR(E98&lt;0,E98&gt;E$3),FALSE),IF(AND(ISNUMBER(F98),ISNUMBER(F$3)),OR(F98&lt;0,F98&gt;F$3),FALSE),IF(AND(ISNUMBER(G98),ISNUMBER(G$3)),OR(G98&lt;0,G98&gt;G$3),FALSE),IF(AND(ISNUMBER(H98),ISNUMBER(H$3)),OR(H98&lt;0,H98&gt;H$3),FALSE),IF(AND(ISNUMBER(I98),ISNUMBER(I$3)),OR(I98&lt;0,I98&gt;I$3),FALSE),IF(AND(ISNUMBER(J98),ISNUMBER(J$3)),OR(J98&lt;0,J98&gt;J$3),FALSE)),1,0),"")</f>
        <v/>
      </c>
      <c r="R98" s="20">
        <f>IF(OR($A98&amp;""&lt;&gt;"",$B98&amp;""&lt;&gt;""),IF(OR(AND(ISNUMBER(C$3),NOT(ISNUMBER(C98))),AND(ISNUMBER(D$3),NOT(ISNUMBER(D98))),AND(ISNUMBER(E$3),NOT(ISNUMBER(E98))),AND(ISNUMBER(F$3),NOT(ISNUMBER(F98))),AND(ISNUMBER(G$3),NOT(ISNUMBER(G98))),AND(ISNUMBER(H$3),NOT(ISNUMBER(H98))),AND(ISNUMBER(I$3),NOT(ISNUMBER(I98))),AND(ISNUMBER(J$3),NOT(ISNUMBER(J98)))),1,0),"")</f>
        <v/>
      </c>
    </row>
    <row r="99">
      <c r="A99" s="5" t="n"/>
      <c r="B99" s="5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7">
        <f>IF(COUNT(C99:J99)=0,"",SUMIF($C$3:$J$3,"&gt;0",C99:J99))</f>
        <v/>
      </c>
      <c r="L99" s="18">
        <f>IF(K99="","",IF($K$3&gt;0,K99/$K$3,""))</f>
        <v/>
      </c>
      <c r="M99" s="15">
        <f>IF(L99="","",IFERROR(INDEX('الإعدادات'!$E$12:$E$19,MATCH(SMALL('الإعدادات'!$D$12:$D$19,COUNTIF('الإعدادات'!$D$12:$D$19,"&lt;="&amp;ROUND(L99*100,2))),'الإعدادات'!$D$12:$D$19,0)),""))</f>
        <v/>
      </c>
      <c r="N99" s="19">
        <f>IF(K99="","",COUNTIF($K$6:$K$105,"&gt;"&amp;K99)+1)</f>
        <v/>
      </c>
      <c r="O99" s="15">
        <f>IF(L99="","",IF(ROUND(L99*100,2)&lt;'الإعدادات'!$B$9,"راسب","ناجح"))</f>
        <v/>
      </c>
      <c r="P99" s="6">
        <f>IF(Q99="","",TRIM(IF(Q99=1,"درجة غير صحيحة","")&amp;IF(AND(Q99=1,R99=1)," · ","")&amp;IF(R99=1,"درجات ناقصة","")))</f>
        <v/>
      </c>
      <c r="Q99" s="20">
        <f>IF(OR($A99&amp;""&lt;&gt;"",$B99&amp;""&lt;&gt;""),IF(OR(IF(AND(ISNUMBER(C99),ISNUMBER(C$3)),OR(C99&lt;0,C99&gt;C$3),FALSE),IF(AND(ISNUMBER(D99),ISNUMBER(D$3)),OR(D99&lt;0,D99&gt;D$3),FALSE),IF(AND(ISNUMBER(E99),ISNUMBER(E$3)),OR(E99&lt;0,E99&gt;E$3),FALSE),IF(AND(ISNUMBER(F99),ISNUMBER(F$3)),OR(F99&lt;0,F99&gt;F$3),FALSE),IF(AND(ISNUMBER(G99),ISNUMBER(G$3)),OR(G99&lt;0,G99&gt;G$3),FALSE),IF(AND(ISNUMBER(H99),ISNUMBER(H$3)),OR(H99&lt;0,H99&gt;H$3),FALSE),IF(AND(ISNUMBER(I99),ISNUMBER(I$3)),OR(I99&lt;0,I99&gt;I$3),FALSE),IF(AND(ISNUMBER(J99),ISNUMBER(J$3)),OR(J99&lt;0,J99&gt;J$3),FALSE)),1,0),"")</f>
        <v/>
      </c>
      <c r="R99" s="20">
        <f>IF(OR($A99&amp;""&lt;&gt;"",$B99&amp;""&lt;&gt;""),IF(OR(AND(ISNUMBER(C$3),NOT(ISNUMBER(C99))),AND(ISNUMBER(D$3),NOT(ISNUMBER(D99))),AND(ISNUMBER(E$3),NOT(ISNUMBER(E99))),AND(ISNUMBER(F$3),NOT(ISNUMBER(F99))),AND(ISNUMBER(G$3),NOT(ISNUMBER(G99))),AND(ISNUMBER(H$3),NOT(ISNUMBER(H99))),AND(ISNUMBER(I$3),NOT(ISNUMBER(I99))),AND(ISNUMBER(J$3),NOT(ISNUMBER(J99)))),1,0),"")</f>
        <v/>
      </c>
    </row>
    <row r="100">
      <c r="A100" s="5" t="n"/>
      <c r="B100" s="5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7">
        <f>IF(COUNT(C100:J100)=0,"",SUMIF($C$3:$J$3,"&gt;0",C100:J100))</f>
        <v/>
      </c>
      <c r="L100" s="18">
        <f>IF(K100="","",IF($K$3&gt;0,K100/$K$3,""))</f>
        <v/>
      </c>
      <c r="M100" s="15">
        <f>IF(L100="","",IFERROR(INDEX('الإعدادات'!$E$12:$E$19,MATCH(SMALL('الإعدادات'!$D$12:$D$19,COUNTIF('الإعدادات'!$D$12:$D$19,"&lt;="&amp;ROUND(L100*100,2))),'الإعدادات'!$D$12:$D$19,0)),""))</f>
        <v/>
      </c>
      <c r="N100" s="19">
        <f>IF(K100="","",COUNTIF($K$6:$K$105,"&gt;"&amp;K100)+1)</f>
        <v/>
      </c>
      <c r="O100" s="15">
        <f>IF(L100="","",IF(ROUND(L100*100,2)&lt;'الإعدادات'!$B$9,"راسب","ناجح"))</f>
        <v/>
      </c>
      <c r="P100" s="6">
        <f>IF(Q100="","",TRIM(IF(Q100=1,"درجة غير صحيحة","")&amp;IF(AND(Q100=1,R100=1)," · ","")&amp;IF(R100=1,"درجات ناقصة","")))</f>
        <v/>
      </c>
      <c r="Q100" s="20">
        <f>IF(OR($A100&amp;""&lt;&gt;"",$B100&amp;""&lt;&gt;""),IF(OR(IF(AND(ISNUMBER(C100),ISNUMBER(C$3)),OR(C100&lt;0,C100&gt;C$3),FALSE),IF(AND(ISNUMBER(D100),ISNUMBER(D$3)),OR(D100&lt;0,D100&gt;D$3),FALSE),IF(AND(ISNUMBER(E100),ISNUMBER(E$3)),OR(E100&lt;0,E100&gt;E$3),FALSE),IF(AND(ISNUMBER(F100),ISNUMBER(F$3)),OR(F100&lt;0,F100&gt;F$3),FALSE),IF(AND(ISNUMBER(G100),ISNUMBER(G$3)),OR(G100&lt;0,G100&gt;G$3),FALSE),IF(AND(ISNUMBER(H100),ISNUMBER(H$3)),OR(H100&lt;0,H100&gt;H$3),FALSE),IF(AND(ISNUMBER(I100),ISNUMBER(I$3)),OR(I100&lt;0,I100&gt;I$3),FALSE),IF(AND(ISNUMBER(J100),ISNUMBER(J$3)),OR(J100&lt;0,J100&gt;J$3),FALSE)),1,0),"")</f>
        <v/>
      </c>
      <c r="R100" s="20">
        <f>IF(OR($A100&amp;""&lt;&gt;"",$B100&amp;""&lt;&gt;""),IF(OR(AND(ISNUMBER(C$3),NOT(ISNUMBER(C100))),AND(ISNUMBER(D$3),NOT(ISNUMBER(D100))),AND(ISNUMBER(E$3),NOT(ISNUMBER(E100))),AND(ISNUMBER(F$3),NOT(ISNUMBER(F100))),AND(ISNUMBER(G$3),NOT(ISNUMBER(G100))),AND(ISNUMBER(H$3),NOT(ISNUMBER(H100))),AND(ISNUMBER(I$3),NOT(ISNUMBER(I100))),AND(ISNUMBER(J$3),NOT(ISNUMBER(J100)))),1,0),"")</f>
        <v/>
      </c>
    </row>
    <row r="101">
      <c r="A101" s="5" t="n"/>
      <c r="B101" s="5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7">
        <f>IF(COUNT(C101:J101)=0,"",SUMIF($C$3:$J$3,"&gt;0",C101:J101))</f>
        <v/>
      </c>
      <c r="L101" s="18">
        <f>IF(K101="","",IF($K$3&gt;0,K101/$K$3,""))</f>
        <v/>
      </c>
      <c r="M101" s="15">
        <f>IF(L101="","",IFERROR(INDEX('الإعدادات'!$E$12:$E$19,MATCH(SMALL('الإعدادات'!$D$12:$D$19,COUNTIF('الإعدادات'!$D$12:$D$19,"&lt;="&amp;ROUND(L101*100,2))),'الإعدادات'!$D$12:$D$19,0)),""))</f>
        <v/>
      </c>
      <c r="N101" s="19">
        <f>IF(K101="","",COUNTIF($K$6:$K$105,"&gt;"&amp;K101)+1)</f>
        <v/>
      </c>
      <c r="O101" s="15">
        <f>IF(L101="","",IF(ROUND(L101*100,2)&lt;'الإعدادات'!$B$9,"راسب","ناجح"))</f>
        <v/>
      </c>
      <c r="P101" s="6">
        <f>IF(Q101="","",TRIM(IF(Q101=1,"درجة غير صحيحة","")&amp;IF(AND(Q101=1,R101=1)," · ","")&amp;IF(R101=1,"درجات ناقصة","")))</f>
        <v/>
      </c>
      <c r="Q101" s="20">
        <f>IF(OR($A101&amp;""&lt;&gt;"",$B101&amp;""&lt;&gt;""),IF(OR(IF(AND(ISNUMBER(C101),ISNUMBER(C$3)),OR(C101&lt;0,C101&gt;C$3),FALSE),IF(AND(ISNUMBER(D101),ISNUMBER(D$3)),OR(D101&lt;0,D101&gt;D$3),FALSE),IF(AND(ISNUMBER(E101),ISNUMBER(E$3)),OR(E101&lt;0,E101&gt;E$3),FALSE),IF(AND(ISNUMBER(F101),ISNUMBER(F$3)),OR(F101&lt;0,F101&gt;F$3),FALSE),IF(AND(ISNUMBER(G101),ISNUMBER(G$3)),OR(G101&lt;0,G101&gt;G$3),FALSE),IF(AND(ISNUMBER(H101),ISNUMBER(H$3)),OR(H101&lt;0,H101&gt;H$3),FALSE),IF(AND(ISNUMBER(I101),ISNUMBER(I$3)),OR(I101&lt;0,I101&gt;I$3),FALSE),IF(AND(ISNUMBER(J101),ISNUMBER(J$3)),OR(J101&lt;0,J101&gt;J$3),FALSE)),1,0),"")</f>
        <v/>
      </c>
      <c r="R101" s="20">
        <f>IF(OR($A101&amp;""&lt;&gt;"",$B101&amp;""&lt;&gt;""),IF(OR(AND(ISNUMBER(C$3),NOT(ISNUMBER(C101))),AND(ISNUMBER(D$3),NOT(ISNUMBER(D101))),AND(ISNUMBER(E$3),NOT(ISNUMBER(E101))),AND(ISNUMBER(F$3),NOT(ISNUMBER(F101))),AND(ISNUMBER(G$3),NOT(ISNUMBER(G101))),AND(ISNUMBER(H$3),NOT(ISNUMBER(H101))),AND(ISNUMBER(I$3),NOT(ISNUMBER(I101))),AND(ISNUMBER(J$3),NOT(ISNUMBER(J101)))),1,0),"")</f>
        <v/>
      </c>
    </row>
    <row r="102">
      <c r="A102" s="5" t="n"/>
      <c r="B102" s="5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7">
        <f>IF(COUNT(C102:J102)=0,"",SUMIF($C$3:$J$3,"&gt;0",C102:J102))</f>
        <v/>
      </c>
      <c r="L102" s="18">
        <f>IF(K102="","",IF($K$3&gt;0,K102/$K$3,""))</f>
        <v/>
      </c>
      <c r="M102" s="15">
        <f>IF(L102="","",IFERROR(INDEX('الإعدادات'!$E$12:$E$19,MATCH(SMALL('الإعدادات'!$D$12:$D$19,COUNTIF('الإعدادات'!$D$12:$D$19,"&lt;="&amp;ROUND(L102*100,2))),'الإعدادات'!$D$12:$D$19,0)),""))</f>
        <v/>
      </c>
      <c r="N102" s="19">
        <f>IF(K102="","",COUNTIF($K$6:$K$105,"&gt;"&amp;K102)+1)</f>
        <v/>
      </c>
      <c r="O102" s="15">
        <f>IF(L102="","",IF(ROUND(L102*100,2)&lt;'الإعدادات'!$B$9,"راسب","ناجح"))</f>
        <v/>
      </c>
      <c r="P102" s="6">
        <f>IF(Q102="","",TRIM(IF(Q102=1,"درجة غير صحيحة","")&amp;IF(AND(Q102=1,R102=1)," · ","")&amp;IF(R102=1,"درجات ناقصة","")))</f>
        <v/>
      </c>
      <c r="Q102" s="20">
        <f>IF(OR($A102&amp;""&lt;&gt;"",$B102&amp;""&lt;&gt;""),IF(OR(IF(AND(ISNUMBER(C102),ISNUMBER(C$3)),OR(C102&lt;0,C102&gt;C$3),FALSE),IF(AND(ISNUMBER(D102),ISNUMBER(D$3)),OR(D102&lt;0,D102&gt;D$3),FALSE),IF(AND(ISNUMBER(E102),ISNUMBER(E$3)),OR(E102&lt;0,E102&gt;E$3),FALSE),IF(AND(ISNUMBER(F102),ISNUMBER(F$3)),OR(F102&lt;0,F102&gt;F$3),FALSE),IF(AND(ISNUMBER(G102),ISNUMBER(G$3)),OR(G102&lt;0,G102&gt;G$3),FALSE),IF(AND(ISNUMBER(H102),ISNUMBER(H$3)),OR(H102&lt;0,H102&gt;H$3),FALSE),IF(AND(ISNUMBER(I102),ISNUMBER(I$3)),OR(I102&lt;0,I102&gt;I$3),FALSE),IF(AND(ISNUMBER(J102),ISNUMBER(J$3)),OR(J102&lt;0,J102&gt;J$3),FALSE)),1,0),"")</f>
        <v/>
      </c>
      <c r="R102" s="20">
        <f>IF(OR($A102&amp;""&lt;&gt;"",$B102&amp;""&lt;&gt;""),IF(OR(AND(ISNUMBER(C$3),NOT(ISNUMBER(C102))),AND(ISNUMBER(D$3),NOT(ISNUMBER(D102))),AND(ISNUMBER(E$3),NOT(ISNUMBER(E102))),AND(ISNUMBER(F$3),NOT(ISNUMBER(F102))),AND(ISNUMBER(G$3),NOT(ISNUMBER(G102))),AND(ISNUMBER(H$3),NOT(ISNUMBER(H102))),AND(ISNUMBER(I$3),NOT(ISNUMBER(I102))),AND(ISNUMBER(J$3),NOT(ISNUMBER(J102)))),1,0),"")</f>
        <v/>
      </c>
    </row>
    <row r="103">
      <c r="A103" s="5" t="n"/>
      <c r="B103" s="5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7">
        <f>IF(COUNT(C103:J103)=0,"",SUMIF($C$3:$J$3,"&gt;0",C103:J103))</f>
        <v/>
      </c>
      <c r="L103" s="18">
        <f>IF(K103="","",IF($K$3&gt;0,K103/$K$3,""))</f>
        <v/>
      </c>
      <c r="M103" s="15">
        <f>IF(L103="","",IFERROR(INDEX('الإعدادات'!$E$12:$E$19,MATCH(SMALL('الإعدادات'!$D$12:$D$19,COUNTIF('الإعدادات'!$D$12:$D$19,"&lt;="&amp;ROUND(L103*100,2))),'الإعدادات'!$D$12:$D$19,0)),""))</f>
        <v/>
      </c>
      <c r="N103" s="19">
        <f>IF(K103="","",COUNTIF($K$6:$K$105,"&gt;"&amp;K103)+1)</f>
        <v/>
      </c>
      <c r="O103" s="15">
        <f>IF(L103="","",IF(ROUND(L103*100,2)&lt;'الإعدادات'!$B$9,"راسب","ناجح"))</f>
        <v/>
      </c>
      <c r="P103" s="6">
        <f>IF(Q103="","",TRIM(IF(Q103=1,"درجة غير صحيحة","")&amp;IF(AND(Q103=1,R103=1)," · ","")&amp;IF(R103=1,"درجات ناقصة","")))</f>
        <v/>
      </c>
      <c r="Q103" s="20">
        <f>IF(OR($A103&amp;""&lt;&gt;"",$B103&amp;""&lt;&gt;""),IF(OR(IF(AND(ISNUMBER(C103),ISNUMBER(C$3)),OR(C103&lt;0,C103&gt;C$3),FALSE),IF(AND(ISNUMBER(D103),ISNUMBER(D$3)),OR(D103&lt;0,D103&gt;D$3),FALSE),IF(AND(ISNUMBER(E103),ISNUMBER(E$3)),OR(E103&lt;0,E103&gt;E$3),FALSE),IF(AND(ISNUMBER(F103),ISNUMBER(F$3)),OR(F103&lt;0,F103&gt;F$3),FALSE),IF(AND(ISNUMBER(G103),ISNUMBER(G$3)),OR(G103&lt;0,G103&gt;G$3),FALSE),IF(AND(ISNUMBER(H103),ISNUMBER(H$3)),OR(H103&lt;0,H103&gt;H$3),FALSE),IF(AND(ISNUMBER(I103),ISNUMBER(I$3)),OR(I103&lt;0,I103&gt;I$3),FALSE),IF(AND(ISNUMBER(J103),ISNUMBER(J$3)),OR(J103&lt;0,J103&gt;J$3),FALSE)),1,0),"")</f>
        <v/>
      </c>
      <c r="R103" s="20">
        <f>IF(OR($A103&amp;""&lt;&gt;"",$B103&amp;""&lt;&gt;""),IF(OR(AND(ISNUMBER(C$3),NOT(ISNUMBER(C103))),AND(ISNUMBER(D$3),NOT(ISNUMBER(D103))),AND(ISNUMBER(E$3),NOT(ISNUMBER(E103))),AND(ISNUMBER(F$3),NOT(ISNUMBER(F103))),AND(ISNUMBER(G$3),NOT(ISNUMBER(G103))),AND(ISNUMBER(H$3),NOT(ISNUMBER(H103))),AND(ISNUMBER(I$3),NOT(ISNUMBER(I103))),AND(ISNUMBER(J$3),NOT(ISNUMBER(J103)))),1,0),"")</f>
        <v/>
      </c>
    </row>
    <row r="104">
      <c r="A104" s="5" t="n"/>
      <c r="B104" s="5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7">
        <f>IF(COUNT(C104:J104)=0,"",SUMIF($C$3:$J$3,"&gt;0",C104:J104))</f>
        <v/>
      </c>
      <c r="L104" s="18">
        <f>IF(K104="","",IF($K$3&gt;0,K104/$K$3,""))</f>
        <v/>
      </c>
      <c r="M104" s="15">
        <f>IF(L104="","",IFERROR(INDEX('الإعدادات'!$E$12:$E$19,MATCH(SMALL('الإعدادات'!$D$12:$D$19,COUNTIF('الإعدادات'!$D$12:$D$19,"&lt;="&amp;ROUND(L104*100,2))),'الإعدادات'!$D$12:$D$19,0)),""))</f>
        <v/>
      </c>
      <c r="N104" s="19">
        <f>IF(K104="","",COUNTIF($K$6:$K$105,"&gt;"&amp;K104)+1)</f>
        <v/>
      </c>
      <c r="O104" s="15">
        <f>IF(L104="","",IF(ROUND(L104*100,2)&lt;'الإعدادات'!$B$9,"راسب","ناجح"))</f>
        <v/>
      </c>
      <c r="P104" s="6">
        <f>IF(Q104="","",TRIM(IF(Q104=1,"درجة غير صحيحة","")&amp;IF(AND(Q104=1,R104=1)," · ","")&amp;IF(R104=1,"درجات ناقصة","")))</f>
        <v/>
      </c>
      <c r="Q104" s="20">
        <f>IF(OR($A104&amp;""&lt;&gt;"",$B104&amp;""&lt;&gt;""),IF(OR(IF(AND(ISNUMBER(C104),ISNUMBER(C$3)),OR(C104&lt;0,C104&gt;C$3),FALSE),IF(AND(ISNUMBER(D104),ISNUMBER(D$3)),OR(D104&lt;0,D104&gt;D$3),FALSE),IF(AND(ISNUMBER(E104),ISNUMBER(E$3)),OR(E104&lt;0,E104&gt;E$3),FALSE),IF(AND(ISNUMBER(F104),ISNUMBER(F$3)),OR(F104&lt;0,F104&gt;F$3),FALSE),IF(AND(ISNUMBER(G104),ISNUMBER(G$3)),OR(G104&lt;0,G104&gt;G$3),FALSE),IF(AND(ISNUMBER(H104),ISNUMBER(H$3)),OR(H104&lt;0,H104&gt;H$3),FALSE),IF(AND(ISNUMBER(I104),ISNUMBER(I$3)),OR(I104&lt;0,I104&gt;I$3),FALSE),IF(AND(ISNUMBER(J104),ISNUMBER(J$3)),OR(J104&lt;0,J104&gt;J$3),FALSE)),1,0),"")</f>
        <v/>
      </c>
      <c r="R104" s="20">
        <f>IF(OR($A104&amp;""&lt;&gt;"",$B104&amp;""&lt;&gt;""),IF(OR(AND(ISNUMBER(C$3),NOT(ISNUMBER(C104))),AND(ISNUMBER(D$3),NOT(ISNUMBER(D104))),AND(ISNUMBER(E$3),NOT(ISNUMBER(E104))),AND(ISNUMBER(F$3),NOT(ISNUMBER(F104))),AND(ISNUMBER(G$3),NOT(ISNUMBER(G104))),AND(ISNUMBER(H$3),NOT(ISNUMBER(H104))),AND(ISNUMBER(I$3),NOT(ISNUMBER(I104))),AND(ISNUMBER(J$3),NOT(ISNUMBER(J104)))),1,0),"")</f>
        <v/>
      </c>
    </row>
    <row r="105">
      <c r="A105" s="5" t="n"/>
      <c r="B105" s="5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7">
        <f>IF(COUNT(C105:J105)=0,"",SUMIF($C$3:$J$3,"&gt;0",C105:J105))</f>
        <v/>
      </c>
      <c r="L105" s="18">
        <f>IF(K105="","",IF($K$3&gt;0,K105/$K$3,""))</f>
        <v/>
      </c>
      <c r="M105" s="15">
        <f>IF(L105="","",IFERROR(INDEX('الإعدادات'!$E$12:$E$19,MATCH(SMALL('الإعدادات'!$D$12:$D$19,COUNTIF('الإعدادات'!$D$12:$D$19,"&lt;="&amp;ROUND(L105*100,2))),'الإعدادات'!$D$12:$D$19,0)),""))</f>
        <v/>
      </c>
      <c r="N105" s="19">
        <f>IF(K105="","",COUNTIF($K$6:$K$105,"&gt;"&amp;K105)+1)</f>
        <v/>
      </c>
      <c r="O105" s="15">
        <f>IF(L105="","",IF(ROUND(L105*100,2)&lt;'الإعدادات'!$B$9,"راسب","ناجح"))</f>
        <v/>
      </c>
      <c r="P105" s="6">
        <f>IF(Q105="","",TRIM(IF(Q105=1,"درجة غير صحيحة","")&amp;IF(AND(Q105=1,R105=1)," · ","")&amp;IF(R105=1,"درجات ناقصة","")))</f>
        <v/>
      </c>
      <c r="Q105" s="20">
        <f>IF(OR($A105&amp;""&lt;&gt;"",$B105&amp;""&lt;&gt;""),IF(OR(IF(AND(ISNUMBER(C105),ISNUMBER(C$3)),OR(C105&lt;0,C105&gt;C$3),FALSE),IF(AND(ISNUMBER(D105),ISNUMBER(D$3)),OR(D105&lt;0,D105&gt;D$3),FALSE),IF(AND(ISNUMBER(E105),ISNUMBER(E$3)),OR(E105&lt;0,E105&gt;E$3),FALSE),IF(AND(ISNUMBER(F105),ISNUMBER(F$3)),OR(F105&lt;0,F105&gt;F$3),FALSE),IF(AND(ISNUMBER(G105),ISNUMBER(G$3)),OR(G105&lt;0,G105&gt;G$3),FALSE),IF(AND(ISNUMBER(H105),ISNUMBER(H$3)),OR(H105&lt;0,H105&gt;H$3),FALSE),IF(AND(ISNUMBER(I105),ISNUMBER(I$3)),OR(I105&lt;0,I105&gt;I$3),FALSE),IF(AND(ISNUMBER(J105),ISNUMBER(J$3)),OR(J105&lt;0,J105&gt;J$3),FALSE)),1,0),"")</f>
        <v/>
      </c>
      <c r="R105" s="20">
        <f>IF(OR($A105&amp;""&lt;&gt;"",$B105&amp;""&lt;&gt;""),IF(OR(AND(ISNUMBER(C$3),NOT(ISNUMBER(C105))),AND(ISNUMBER(D$3),NOT(ISNUMBER(D105))),AND(ISNUMBER(E$3),NOT(ISNUMBER(E105))),AND(ISNUMBER(F$3),NOT(ISNUMBER(F105))),AND(ISNUMBER(G$3),NOT(ISNUMBER(G105))),AND(ISNUMBER(H$3),NOT(ISNUMBER(H105))),AND(ISNUMBER(I$3),NOT(ISNUMBER(I105))),AND(ISNUMBER(J$3),NOT(ISNUMBER(J105)))),1,0),"")</f>
        <v/>
      </c>
    </row>
  </sheetData>
  <autoFilter ref="A5:P105"/>
  <mergeCells count="2">
    <mergeCell ref="A1:P1"/>
    <mergeCell ref="A2:P2"/>
  </mergeCells>
  <conditionalFormatting sqref="C6:J105">
    <cfRule type="expression" priority="1" dxfId="0">
      <formula>AND(ISNUMBER(C$3),ISNUMBER(C6),OR(C6&lt;0,C6&gt;C$3))</formula>
    </cfRule>
    <cfRule type="expression" priority="2" dxfId="1">
      <formula>AND(OR($A6&amp;""&lt;&gt;"",$B6&amp;""&lt;&gt;""),ISNUMBER(C$3),NOT(ISNUMBER(C6)))</formula>
    </cfRule>
    <cfRule type="expression" priority="3" dxfId="2">
      <formula>NOT(ISNUMBER(C$3))</formula>
    </cfRule>
  </conditionalFormatting>
  <conditionalFormatting sqref="K6:P105">
    <cfRule type="expression" priority="4" dxfId="0">
      <formula>$Q6=1</formula>
    </cfRule>
  </conditionalFormatting>
  <conditionalFormatting sqref="P6:P105">
    <cfRule type="expression" priority="5" dxfId="1">
      <formula>$R6=1</formula>
    </cfRule>
  </conditionalFormatting>
  <conditionalFormatting sqref="A6:P105">
    <cfRule type="expression" priority="6" dxfId="3">
      <formula>$O6="راسب"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35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22" customWidth="1" min="4" max="4"/>
  </cols>
  <sheetData>
    <row r="1" ht="26" customHeight="1">
      <c r="A1" s="10" t="inlineStr">
        <is>
          <t>شيت رصد درجات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4">
      <c r="A4" s="12" t="inlineStr">
        <is>
          <t>عدد الطلاب</t>
        </is>
      </c>
      <c r="B4" s="19">
        <f>COUNT('الدرجات'!$K$6:$K$105)</f>
        <v/>
      </c>
      <c r="C4" s="21" t="n"/>
      <c r="D4" s="21" t="n"/>
    </row>
    <row r="5">
      <c r="A5" s="12" t="inlineStr">
        <is>
          <t>متوسط نسبة الفصل</t>
        </is>
      </c>
      <c r="B5" s="18">
        <f>IF(B4=0,"",SUM('الدرجات'!$L$6:$L$105)/B4)</f>
        <v/>
      </c>
      <c r="C5" s="21" t="n"/>
      <c r="D5" s="21" t="n"/>
    </row>
    <row r="6">
      <c r="A6" s="12" t="inlineStr">
        <is>
          <t>أعلى نسبة</t>
        </is>
      </c>
      <c r="B6" s="18">
        <f>IF(B4=0,"",MAX('الدرجات'!$L$6:$L$105))</f>
        <v/>
      </c>
      <c r="C6" s="21" t="n"/>
      <c r="D6" s="21" t="n"/>
    </row>
    <row r="7">
      <c r="A7" s="12" t="inlineStr">
        <is>
          <t>أدنى نسبة</t>
        </is>
      </c>
      <c r="B7" s="18">
        <f>IF(B4=0,"",MIN('الدرجات'!$L$6:$L$105))</f>
        <v/>
      </c>
      <c r="C7" s="21" t="n"/>
      <c r="D7" s="21" t="n"/>
    </row>
    <row r="8">
      <c r="A8" s="12" t="inlineStr">
        <is>
          <t>عدد الناجحين</t>
        </is>
      </c>
      <c r="B8" s="19">
        <f>COUNTIF('الدرجات'!$O$6:$O$105,"ناجح")</f>
        <v/>
      </c>
      <c r="C8" s="21" t="n"/>
      <c r="D8" s="21" t="n"/>
    </row>
    <row r="9">
      <c r="A9" s="12" t="inlineStr">
        <is>
          <t>عدد الراسبين</t>
        </is>
      </c>
      <c r="B9" s="19">
        <f>COUNTIF('الدرجات'!$O$6:$O$105,"راسب")</f>
        <v/>
      </c>
      <c r="C9" s="21" t="n"/>
      <c r="D9" s="21" t="n"/>
    </row>
    <row r="10">
      <c r="A10" s="12" t="inlineStr">
        <is>
          <t>نسبة النجاح</t>
        </is>
      </c>
      <c r="B10" s="22">
        <f>IF(B4=0,"",B8/B4)</f>
        <v/>
      </c>
      <c r="C10" s="21" t="n"/>
      <c r="D10" s="21" t="n"/>
    </row>
    <row r="11">
      <c r="A11" s="12" t="inlineStr">
        <is>
          <t>طلاب بدرجات ناقصة</t>
        </is>
      </c>
      <c r="B11" s="19">
        <f>COUNTIF('الدرجات'!$R$6:$R$105,1)</f>
        <v/>
      </c>
      <c r="C11" s="21" t="n"/>
      <c r="D11" s="21" t="n"/>
    </row>
    <row r="12">
      <c r="A12" s="12" t="inlineStr">
        <is>
          <t>طلاب بدرجات غير صحيحة</t>
        </is>
      </c>
      <c r="B12" s="19">
        <f>COUNTIF('الدرجات'!$Q$6:$Q$105,1)</f>
        <v/>
      </c>
      <c r="C12" s="21" t="n"/>
      <c r="D12" s="21" t="n"/>
    </row>
    <row r="14" ht="32" customHeight="1">
      <c r="A14" s="13" t="inlineStr">
        <is>
          <t>التقدير</t>
        </is>
      </c>
      <c r="B14" s="13" t="inlineStr">
        <is>
          <t>الحد الأدنى (%)</t>
        </is>
      </c>
      <c r="C14" s="13" t="inlineStr">
        <is>
          <t>عدد الطلاب</t>
        </is>
      </c>
      <c r="D14" s="13" t="inlineStr">
        <is>
          <t>نسبتهم من الفصل</t>
        </is>
      </c>
    </row>
    <row r="15">
      <c r="A15" s="6">
        <f>IF('الإعدادات'!$E$12="","",'الإعدادات'!$E$12)</f>
        <v/>
      </c>
      <c r="B15" s="19">
        <f>IF('الإعدادات'!$E$12="","",'الإعدادات'!$D$12)</f>
        <v/>
      </c>
      <c r="C15" s="19">
        <f>IF(A15="","",COUNTIF('الدرجات'!$M$6:$M$105,A15))</f>
        <v/>
      </c>
      <c r="D15" s="18">
        <f>IF(OR(A15="",$B$4=0),"",C15/$B$4)</f>
        <v/>
      </c>
    </row>
    <row r="16">
      <c r="A16" s="6">
        <f>IF('الإعدادات'!$E$13="","",'الإعدادات'!$E$13)</f>
        <v/>
      </c>
      <c r="B16" s="19">
        <f>IF('الإعدادات'!$E$13="","",'الإعدادات'!$D$13)</f>
        <v/>
      </c>
      <c r="C16" s="19">
        <f>IF(A16="","",COUNTIF('الدرجات'!$M$6:$M$105,A16))</f>
        <v/>
      </c>
      <c r="D16" s="18">
        <f>IF(OR(A16="",$B$4=0),"",C16/$B$4)</f>
        <v/>
      </c>
    </row>
    <row r="17">
      <c r="A17" s="6">
        <f>IF('الإعدادات'!$E$14="","",'الإعدادات'!$E$14)</f>
        <v/>
      </c>
      <c r="B17" s="19">
        <f>IF('الإعدادات'!$E$14="","",'الإعدادات'!$D$14)</f>
        <v/>
      </c>
      <c r="C17" s="19">
        <f>IF(A17="","",COUNTIF('الدرجات'!$M$6:$M$105,A17))</f>
        <v/>
      </c>
      <c r="D17" s="18">
        <f>IF(OR(A17="",$B$4=0),"",C17/$B$4)</f>
        <v/>
      </c>
    </row>
    <row r="18">
      <c r="A18" s="6">
        <f>IF('الإعدادات'!$E$15="","",'الإعدادات'!$E$15)</f>
        <v/>
      </c>
      <c r="B18" s="19">
        <f>IF('الإعدادات'!$E$15="","",'الإعدادات'!$D$15)</f>
        <v/>
      </c>
      <c r="C18" s="19">
        <f>IF(A18="","",COUNTIF('الدرجات'!$M$6:$M$105,A18))</f>
        <v/>
      </c>
      <c r="D18" s="18">
        <f>IF(OR(A18="",$B$4=0),"",C18/$B$4)</f>
        <v/>
      </c>
    </row>
    <row r="19">
      <c r="A19" s="6">
        <f>IF('الإعدادات'!$E$16="","",'الإعدادات'!$E$16)</f>
        <v/>
      </c>
      <c r="B19" s="19">
        <f>IF('الإعدادات'!$E$16="","",'الإعدادات'!$D$16)</f>
        <v/>
      </c>
      <c r="C19" s="19">
        <f>IF(A19="","",COUNTIF('الدرجات'!$M$6:$M$105,A19))</f>
        <v/>
      </c>
      <c r="D19" s="18">
        <f>IF(OR(A19="",$B$4=0),"",C19/$B$4)</f>
        <v/>
      </c>
    </row>
    <row r="20">
      <c r="A20" s="6">
        <f>IF('الإعدادات'!$E$17="","",'الإعدادات'!$E$17)</f>
        <v/>
      </c>
      <c r="B20" s="19">
        <f>IF('الإعدادات'!$E$17="","",'الإعدادات'!$D$17)</f>
        <v/>
      </c>
      <c r="C20" s="19">
        <f>IF(A20="","",COUNTIF('الدرجات'!$M$6:$M$105,A20))</f>
        <v/>
      </c>
      <c r="D20" s="18">
        <f>IF(OR(A20="",$B$4=0),"",C20/$B$4)</f>
        <v/>
      </c>
    </row>
    <row r="21">
      <c r="A21" s="6">
        <f>IF('الإعدادات'!$E$18="","",'الإعدادات'!$E$18)</f>
        <v/>
      </c>
      <c r="B21" s="19">
        <f>IF('الإعدادات'!$E$18="","",'الإعدادات'!$D$18)</f>
        <v/>
      </c>
      <c r="C21" s="19">
        <f>IF(A21="","",COUNTIF('الدرجات'!$M$6:$M$105,A21))</f>
        <v/>
      </c>
      <c r="D21" s="18">
        <f>IF(OR(A21="",$B$4=0),"",C21/$B$4)</f>
        <v/>
      </c>
    </row>
    <row r="22">
      <c r="A22" s="6">
        <f>IF('الإعدادات'!$E$19="","",'الإعدادات'!$E$19)</f>
        <v/>
      </c>
      <c r="B22" s="19">
        <f>IF('الإعدادات'!$E$19="","",'الإعدادات'!$D$19)</f>
        <v/>
      </c>
      <c r="C22" s="19">
        <f>IF(A22="","",COUNTIF('الدرجات'!$M$6:$M$105,A22))</f>
        <v/>
      </c>
      <c r="D22" s="18">
        <f>IF(OR(A22="",$B$4=0),"",C22/$B$4)</f>
        <v/>
      </c>
    </row>
    <row r="25" ht="32" customHeight="1">
      <c r="A25" s="13" t="inlineStr">
        <is>
          <t>المكوّن</t>
        </is>
      </c>
      <c r="B25" s="13" t="inlineStr">
        <is>
          <t>الدرجة العظمى</t>
        </is>
      </c>
      <c r="C25" s="13" t="inlineStr">
        <is>
          <t>متوسط الدرجات</t>
        </is>
      </c>
      <c r="D25" s="13" t="inlineStr">
        <is>
          <t>المتوسط من العظمى</t>
        </is>
      </c>
    </row>
    <row r="26">
      <c r="A26" s="6">
        <f>IF('الإعدادات'!$B$12="","",IF('الإعدادات'!$A$12="","مكوّن 1",'الإعدادات'!$A$12))</f>
        <v/>
      </c>
      <c r="B26" s="17">
        <f>IF('الإعدادات'!$B$12="","",'الإعدادات'!$B$12)</f>
        <v/>
      </c>
      <c r="C26" s="23">
        <f>IF(OR(B26="",COUNT('الدرجات'!$C$6:$C$105)=0),"",SUM('الدرجات'!$C$6:$C$105)/COUNT('الدرجات'!$C$6:$C$105))</f>
        <v/>
      </c>
      <c r="D26" s="18">
        <f>IF(OR(C26="",N(B26)=0),"",C26/B26)</f>
        <v/>
      </c>
    </row>
    <row r="27">
      <c r="A27" s="6">
        <f>IF('الإعدادات'!$B$13="","",IF('الإعدادات'!$A$13="","مكوّن 2",'الإعدادات'!$A$13))</f>
        <v/>
      </c>
      <c r="B27" s="17">
        <f>IF('الإعدادات'!$B$13="","",'الإعدادات'!$B$13)</f>
        <v/>
      </c>
      <c r="C27" s="23">
        <f>IF(OR(B27="",COUNT('الدرجات'!$D$6:$D$105)=0),"",SUM('الدرجات'!$D$6:$D$105)/COUNT('الدرجات'!$D$6:$D$105))</f>
        <v/>
      </c>
      <c r="D27" s="18">
        <f>IF(OR(C27="",N(B27)=0),"",C27/B27)</f>
        <v/>
      </c>
    </row>
    <row r="28">
      <c r="A28" s="6">
        <f>IF('الإعدادات'!$B$14="","",IF('الإعدادات'!$A$14="","مكوّن 3",'الإعدادات'!$A$14))</f>
        <v/>
      </c>
      <c r="B28" s="17">
        <f>IF('الإعدادات'!$B$14="","",'الإعدادات'!$B$14)</f>
        <v/>
      </c>
      <c r="C28" s="23">
        <f>IF(OR(B28="",COUNT('الدرجات'!$E$6:$E$105)=0),"",SUM('الدرجات'!$E$6:$E$105)/COUNT('الدرجات'!$E$6:$E$105))</f>
        <v/>
      </c>
      <c r="D28" s="18">
        <f>IF(OR(C28="",N(B28)=0),"",C28/B28)</f>
        <v/>
      </c>
    </row>
    <row r="29">
      <c r="A29" s="6">
        <f>IF('الإعدادات'!$B$15="","",IF('الإعدادات'!$A$15="","مكوّن 4",'الإعدادات'!$A$15))</f>
        <v/>
      </c>
      <c r="B29" s="17">
        <f>IF('الإعدادات'!$B$15="","",'الإعدادات'!$B$15)</f>
        <v/>
      </c>
      <c r="C29" s="23">
        <f>IF(OR(B29="",COUNT('الدرجات'!$F$6:$F$105)=0),"",SUM('الدرجات'!$F$6:$F$105)/COUNT('الدرجات'!$F$6:$F$105))</f>
        <v/>
      </c>
      <c r="D29" s="18">
        <f>IF(OR(C29="",N(B29)=0),"",C29/B29)</f>
        <v/>
      </c>
    </row>
    <row r="30">
      <c r="A30" s="6">
        <f>IF('الإعدادات'!$B$16="","",IF('الإعدادات'!$A$16="","مكوّن 5",'الإعدادات'!$A$16))</f>
        <v/>
      </c>
      <c r="B30" s="17">
        <f>IF('الإعدادات'!$B$16="","",'الإعدادات'!$B$16)</f>
        <v/>
      </c>
      <c r="C30" s="23">
        <f>IF(OR(B30="",COUNT('الدرجات'!$G$6:$G$105)=0),"",SUM('الدرجات'!$G$6:$G$105)/COUNT('الدرجات'!$G$6:$G$105))</f>
        <v/>
      </c>
      <c r="D30" s="18">
        <f>IF(OR(C30="",N(B30)=0),"",C30/B30)</f>
        <v/>
      </c>
    </row>
    <row r="31">
      <c r="A31" s="6">
        <f>IF('الإعدادات'!$B$17="","",IF('الإعدادات'!$A$17="","مكوّن 6",'الإعدادات'!$A$17))</f>
        <v/>
      </c>
      <c r="B31" s="17">
        <f>IF('الإعدادات'!$B$17="","",'الإعدادات'!$B$17)</f>
        <v/>
      </c>
      <c r="C31" s="23">
        <f>IF(OR(B31="",COUNT('الدرجات'!$H$6:$H$105)=0),"",SUM('الدرجات'!$H$6:$H$105)/COUNT('الدرجات'!$H$6:$H$105))</f>
        <v/>
      </c>
      <c r="D31" s="18">
        <f>IF(OR(C31="",N(B31)=0),"",C31/B31)</f>
        <v/>
      </c>
    </row>
    <row r="32">
      <c r="A32" s="6">
        <f>IF('الإعدادات'!$B$18="","",IF('الإعدادات'!$A$18="","مكوّن 7",'الإعدادات'!$A$18))</f>
        <v/>
      </c>
      <c r="B32" s="17">
        <f>IF('الإعدادات'!$B$18="","",'الإعدادات'!$B$18)</f>
        <v/>
      </c>
      <c r="C32" s="23">
        <f>IF(OR(B32="",COUNT('الدرجات'!$I$6:$I$105)=0),"",SUM('الدرجات'!$I$6:$I$105)/COUNT('الدرجات'!$I$6:$I$105))</f>
        <v/>
      </c>
      <c r="D32" s="18">
        <f>IF(OR(C32="",N(B32)=0),"",C32/B32)</f>
        <v/>
      </c>
    </row>
    <row r="33">
      <c r="A33" s="6">
        <f>IF('الإعدادات'!$B$19="","",IF('الإعدادات'!$A$19="","مكوّن 8",'الإعدادات'!$A$19))</f>
        <v/>
      </c>
      <c r="B33" s="17">
        <f>IF('الإعدادات'!$B$19="","",'الإعدادات'!$B$19)</f>
        <v/>
      </c>
      <c r="C33" s="23">
        <f>IF(OR(B33="",COUNT('الدرجات'!$J$6:$J$105)=0),"",SUM('الدرجات'!$J$6:$J$105)/COUNT('الدرجات'!$J$6:$J$105))</f>
        <v/>
      </c>
      <c r="D33" s="18">
        <f>IF(OR(C33="",N(B33)=0),"",C33/B33)</f>
        <v/>
      </c>
    </row>
    <row r="35">
      <c r="A35" s="12" t="inlineStr">
        <is>
          <t>أضعف مكوّن</t>
        </is>
      </c>
      <c r="B35" s="14">
        <f>IFERROR(INDEX(A26:A33,MATCH(MIN(D26:D33),D26:D33,0)),"")</f>
        <v/>
      </c>
    </row>
  </sheetData>
  <mergeCells count="2">
    <mergeCell ref="A1:D1"/>
    <mergeCell ref="A2:D2"/>
  </mergeCells>
  <conditionalFormatting sqref="D26:D33">
    <cfRule type="expression" priority="1" dxfId="4">
      <formula>AND(D26&lt;&gt;"",D26=MIN($D$26:$D$33))</formula>
    </cfRule>
  </conditionalFormatting>
  <conditionalFormatting sqref="B10">
    <cfRule type="expression" priority="2" dxfId="3">
      <formula>AND(B10&lt;&gt;"",B10&lt;0.5)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27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4" customWidth="1" min="4" max="4"/>
  </cols>
  <sheetData>
    <row r="1" ht="26" customHeight="1">
      <c r="A1" s="10" t="inlineStr">
        <is>
          <t>شيت رصد درجات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3" ht="30" customHeight="1">
      <c r="A3" s="24" t="inlineStr">
        <is>
          <t>شهادة درجات الطالب</t>
        </is>
      </c>
    </row>
    <row r="4">
      <c r="A4" s="12" t="inlineStr">
        <is>
          <t>رقم الطالب (اختره من القائمة)</t>
        </is>
      </c>
      <c r="B4" s="5" t="n">
        <v>106</v>
      </c>
    </row>
    <row r="5">
      <c r="A5" s="12" t="inlineStr">
        <is>
          <t>المدرسة</t>
        </is>
      </c>
      <c r="B5" s="6">
        <f>'الإعدادات'!B4&amp;""</f>
        <v/>
      </c>
    </row>
    <row r="6">
      <c r="A6" s="12" t="inlineStr">
        <is>
          <t>الفصل</t>
        </is>
      </c>
      <c r="B6" s="6">
        <f>'الإعدادات'!B6&amp;""</f>
        <v/>
      </c>
    </row>
    <row r="7">
      <c r="A7" s="12" t="inlineStr">
        <is>
          <t>المادة</t>
        </is>
      </c>
      <c r="B7" s="6">
        <f>'الإعدادات'!B7&amp;""</f>
        <v/>
      </c>
    </row>
    <row r="8">
      <c r="A8" s="12" t="inlineStr">
        <is>
          <t>الفصل الدراسي</t>
        </is>
      </c>
      <c r="B8" s="6">
        <f>'الإعدادات'!B8&amp;""</f>
        <v/>
      </c>
    </row>
    <row r="9">
      <c r="A9" s="12" t="inlineStr">
        <is>
          <t>اسم الطالب</t>
        </is>
      </c>
      <c r="B9" s="14">
        <f>IF($B$4="","",IF(ISNUMBER(MATCH($B$4,'الدرجات'!$A$6:$A$105,0)),INDEX('الدرجات'!$B$6:$B$105,MATCH($B$4,'الدرجات'!$A$6:$A$105,0))&amp;"","رقم غير موجود"))</f>
        <v/>
      </c>
    </row>
    <row r="11" ht="32" customHeight="1">
      <c r="A11" s="13" t="inlineStr">
        <is>
          <t>المكوّن</t>
        </is>
      </c>
      <c r="B11" s="13" t="inlineStr">
        <is>
          <t>الدرجة</t>
        </is>
      </c>
      <c r="C11" s="13" t="inlineStr">
        <is>
          <t>الدرجة العظمى</t>
        </is>
      </c>
    </row>
    <row r="12">
      <c r="A12" s="6">
        <f>IF('الإعدادات'!$B$12&lt;&gt;"",IF('الإعدادات'!$A$12="","مكوّن 1",'الإعدادات'!$A$12),"")</f>
        <v/>
      </c>
      <c r="B12" s="17">
        <f>IF(AND('الإعدادات'!$B$12&lt;&gt;"",ISNUMBER(MATCH($B$4,'الدرجات'!$A$6:$A$105,0))),IF(ISNUMBER(INDEX('الدرجات'!$C$6:$C$105,MATCH($B$4,'الدرجات'!$A$6:$A$105,0))),INDEX('الدرجات'!$C$6:$C$105,MATCH($B$4,'الدرجات'!$A$6:$A$105,0)),"—"),"")</f>
        <v/>
      </c>
      <c r="C12" s="17">
        <f>IF('الإعدادات'!$B$12&lt;&gt;"",'الإعدادات'!$B$12,"")</f>
        <v/>
      </c>
    </row>
    <row r="13">
      <c r="A13" s="6">
        <f>IF('الإعدادات'!$B$13&lt;&gt;"",IF('الإعدادات'!$A$13="","مكوّن 2",'الإعدادات'!$A$13),"")</f>
        <v/>
      </c>
      <c r="B13" s="17">
        <f>IF(AND('الإعدادات'!$B$13&lt;&gt;"",ISNUMBER(MATCH($B$4,'الدرجات'!$A$6:$A$105,0))),IF(ISNUMBER(INDEX('الدرجات'!$D$6:$D$105,MATCH($B$4,'الدرجات'!$A$6:$A$105,0))),INDEX('الدرجات'!$D$6:$D$105,MATCH($B$4,'الدرجات'!$A$6:$A$105,0)),"—"),"")</f>
        <v/>
      </c>
      <c r="C13" s="17">
        <f>IF('الإعدادات'!$B$13&lt;&gt;"",'الإعدادات'!$B$13,"")</f>
        <v/>
      </c>
    </row>
    <row r="14">
      <c r="A14" s="6">
        <f>IF('الإعدادات'!$B$14&lt;&gt;"",IF('الإعدادات'!$A$14="","مكوّن 3",'الإعدادات'!$A$14),"")</f>
        <v/>
      </c>
      <c r="B14" s="17">
        <f>IF(AND('الإعدادات'!$B$14&lt;&gt;"",ISNUMBER(MATCH($B$4,'الدرجات'!$A$6:$A$105,0))),IF(ISNUMBER(INDEX('الدرجات'!$E$6:$E$105,MATCH($B$4,'الدرجات'!$A$6:$A$105,0))),INDEX('الدرجات'!$E$6:$E$105,MATCH($B$4,'الدرجات'!$A$6:$A$105,0)),"—"),"")</f>
        <v/>
      </c>
      <c r="C14" s="17">
        <f>IF('الإعدادات'!$B$14&lt;&gt;"",'الإعدادات'!$B$14,"")</f>
        <v/>
      </c>
    </row>
    <row r="15">
      <c r="A15" s="6">
        <f>IF('الإعدادات'!$B$15&lt;&gt;"",IF('الإعدادات'!$A$15="","مكوّن 4",'الإعدادات'!$A$15),"")</f>
        <v/>
      </c>
      <c r="B15" s="17">
        <f>IF(AND('الإعدادات'!$B$15&lt;&gt;"",ISNUMBER(MATCH($B$4,'الدرجات'!$A$6:$A$105,0))),IF(ISNUMBER(INDEX('الدرجات'!$F$6:$F$105,MATCH($B$4,'الدرجات'!$A$6:$A$105,0))),INDEX('الدرجات'!$F$6:$F$105,MATCH($B$4,'الدرجات'!$A$6:$A$105,0)),"—"),"")</f>
        <v/>
      </c>
      <c r="C15" s="17">
        <f>IF('الإعدادات'!$B$15&lt;&gt;"",'الإعدادات'!$B$15,"")</f>
        <v/>
      </c>
    </row>
    <row r="16">
      <c r="A16" s="6">
        <f>IF('الإعدادات'!$B$16&lt;&gt;"",IF('الإعدادات'!$A$16="","مكوّن 5",'الإعدادات'!$A$16),"")</f>
        <v/>
      </c>
      <c r="B16" s="17">
        <f>IF(AND('الإعدادات'!$B$16&lt;&gt;"",ISNUMBER(MATCH($B$4,'الدرجات'!$A$6:$A$105,0))),IF(ISNUMBER(INDEX('الدرجات'!$G$6:$G$105,MATCH($B$4,'الدرجات'!$A$6:$A$105,0))),INDEX('الدرجات'!$G$6:$G$105,MATCH($B$4,'الدرجات'!$A$6:$A$105,0)),"—"),"")</f>
        <v/>
      </c>
      <c r="C16" s="17">
        <f>IF('الإعدادات'!$B$16&lt;&gt;"",'الإعدادات'!$B$16,"")</f>
        <v/>
      </c>
    </row>
    <row r="17">
      <c r="A17" s="6">
        <f>IF('الإعدادات'!$B$17&lt;&gt;"",IF('الإعدادات'!$A$17="","مكوّن 6",'الإعدادات'!$A$17),"")</f>
        <v/>
      </c>
      <c r="B17" s="17">
        <f>IF(AND('الإعدادات'!$B$17&lt;&gt;"",ISNUMBER(MATCH($B$4,'الدرجات'!$A$6:$A$105,0))),IF(ISNUMBER(INDEX('الدرجات'!$H$6:$H$105,MATCH($B$4,'الدرجات'!$A$6:$A$105,0))),INDEX('الدرجات'!$H$6:$H$105,MATCH($B$4,'الدرجات'!$A$6:$A$105,0)),"—"),"")</f>
        <v/>
      </c>
      <c r="C17" s="17">
        <f>IF('الإعدادات'!$B$17&lt;&gt;"",'الإعدادات'!$B$17,"")</f>
        <v/>
      </c>
    </row>
    <row r="18">
      <c r="A18" s="6">
        <f>IF('الإعدادات'!$B$18&lt;&gt;"",IF('الإعدادات'!$A$18="","مكوّن 7",'الإعدادات'!$A$18),"")</f>
        <v/>
      </c>
      <c r="B18" s="17">
        <f>IF(AND('الإعدادات'!$B$18&lt;&gt;"",ISNUMBER(MATCH($B$4,'الدرجات'!$A$6:$A$105,0))),IF(ISNUMBER(INDEX('الدرجات'!$I$6:$I$105,MATCH($B$4,'الدرجات'!$A$6:$A$105,0))),INDEX('الدرجات'!$I$6:$I$105,MATCH($B$4,'الدرجات'!$A$6:$A$105,0)),"—"),"")</f>
        <v/>
      </c>
      <c r="C18" s="17">
        <f>IF('الإعدادات'!$B$18&lt;&gt;"",'الإعدادات'!$B$18,"")</f>
        <v/>
      </c>
    </row>
    <row r="19">
      <c r="A19" s="6">
        <f>IF('الإعدادات'!$B$19&lt;&gt;"",IF('الإعدادات'!$A$19="","مكوّن 8",'الإعدادات'!$A$19),"")</f>
        <v/>
      </c>
      <c r="B19" s="17">
        <f>IF(AND('الإعدادات'!$B$19&lt;&gt;"",ISNUMBER(MATCH($B$4,'الدرجات'!$A$6:$A$105,0))),IF(ISNUMBER(INDEX('الدرجات'!$J$6:$J$105,MATCH($B$4,'الدرجات'!$A$6:$A$105,0))),INDEX('الدرجات'!$J$6:$J$105,MATCH($B$4,'الدرجات'!$A$6:$A$105,0)),"—"),"")</f>
        <v/>
      </c>
      <c r="C19" s="17">
        <f>IF('الإعدادات'!$B$19&lt;&gt;"",'الإعدادات'!$B$19,"")</f>
        <v/>
      </c>
    </row>
    <row r="20">
      <c r="A20" s="12" t="inlineStr">
        <is>
          <t>المجموع</t>
        </is>
      </c>
      <c r="B20" s="25">
        <f>IF(ISNUMBER(MATCH($B$4,'الدرجات'!$A$6:$A$105,0)),INDEX('الدرجات'!$K$6:$K$105,MATCH($B$4,'الدرجات'!$A$6:$A$105,0)),"")</f>
        <v/>
      </c>
      <c r="C20" s="25">
        <f>'الإعدادات'!B20</f>
        <v/>
      </c>
    </row>
    <row r="21">
      <c r="A21" s="12" t="inlineStr">
        <is>
          <t>النسبة المئوية</t>
        </is>
      </c>
      <c r="B21" s="18">
        <f>IF(ISNUMBER(MATCH($B$4,'الدرجات'!$A$6:$A$105,0)),INDEX('الدرجات'!$L$6:$L$105,MATCH($B$4,'الدرجات'!$A$6:$A$105,0)),"")</f>
        <v/>
      </c>
      <c r="C21" s="21" t="n"/>
    </row>
    <row r="22">
      <c r="A22" s="12" t="inlineStr">
        <is>
          <t>التقدير</t>
        </is>
      </c>
      <c r="B22" s="26">
        <f>IF(ISNUMBER(MATCH($B$4,'الدرجات'!$A$6:$A$105,0)),INDEX('الدرجات'!$M$6:$M$105,MATCH($B$4,'الدرجات'!$A$6:$A$105,0)),"")</f>
        <v/>
      </c>
      <c r="C22" s="21" t="n"/>
    </row>
    <row r="23">
      <c r="A23" s="12" t="inlineStr">
        <is>
          <t>الترتيب في الفصل</t>
        </is>
      </c>
      <c r="B23" s="15">
        <f>IF(ISNUMBER(MATCH($B$4,'الدرجات'!$A$6:$A$105,0)),IF(INDEX('الدرجات'!$N$6:$N$105,MATCH($B$4,'الدرجات'!$A$6:$A$105,0))="","",INDEX('الدرجات'!$N$6:$N$105,MATCH($B$4,'الدرجات'!$A$6:$A$105,0))&amp;" من "&amp;COUNT('الدرجات'!$K$6:$K$105)),"")</f>
        <v/>
      </c>
      <c r="C23" s="21" t="n"/>
    </row>
    <row r="24">
      <c r="A24" s="12" t="inlineStr">
        <is>
          <t>النتيجة</t>
        </is>
      </c>
      <c r="B24" s="26">
        <f>IF(ISNUMBER(MATCH($B$4,'الدرجات'!$A$6:$A$105,0)),INDEX('الدرجات'!$O$6:$O$105,MATCH($B$4,'الدرجات'!$A$6:$A$105,0)),"")</f>
        <v/>
      </c>
      <c r="C24" s="21" t="n"/>
    </row>
    <row r="25">
      <c r="A25" s="12" t="inlineStr">
        <is>
          <t>ملاحظة</t>
        </is>
      </c>
      <c r="B25" s="15">
        <f>IF(ISNUMBER(MATCH($B$4,'الدرجات'!$A$6:$A$105,0)),INDEX('الدرجات'!$P$6:$P$105,MATCH($B$4,'الدرجات'!$A$6:$A$105,0)),"")</f>
        <v/>
      </c>
      <c r="C25" s="21" t="n"/>
    </row>
    <row r="27">
      <c r="A27" s="4">
        <f>"المعلم: "&amp;'الإعدادات'!B5&amp;"          توقيع ولي الأمر: ....................."</f>
        <v/>
      </c>
    </row>
  </sheetData>
  <mergeCells count="4">
    <mergeCell ref="A1:C1"/>
    <mergeCell ref="A27:C27"/>
    <mergeCell ref="A3:C3"/>
    <mergeCell ref="A2:C2"/>
  </mergeCells>
  <conditionalFormatting sqref="B24">
    <cfRule type="expression" priority="1" dxfId="3">
      <formula>B24="راسب"</formula>
    </cfRule>
    <cfRule type="expression" priority="2" dxfId="5">
      <formula>B24="ناجح"</formula>
    </cfRule>
  </conditionalFormatting>
  <dataValidations count="1">
    <dataValidation sqref="B4" showDropDown="0" showInputMessage="0" showErrorMessage="0" allowBlank="1" type="list">
      <formula1>='الدرجات'!$A$6:$A$105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يجمع هذا الشيت أرقام فصل واحد يكتبها معلم واحد. في منصة متابعة أداء الطلاب تجتمع الدرجات والحضور وملاحظات المعلمين لكل طالب، وتصل التقارير إلى أولياء الأمور.</t>
        </is>
      </c>
    </row>
    <row r="5" ht="32" customHeight="1">
      <c r="B5" s="13" t="inlineStr">
        <is>
          <t>في هذا الشيت</t>
        </is>
      </c>
      <c r="C5" s="13" t="inlineStr">
        <is>
          <t>في منصة متابعة أداء الطلاب</t>
        </is>
      </c>
    </row>
    <row r="6" ht="48" customHeight="1">
      <c r="B6" s="5" t="inlineStr">
        <is>
          <t>لكل معلم شيت، والإدارة تجمع الملفات.</t>
        </is>
      </c>
      <c r="C6" s="27" t="inlineStr">
        <is>
          <t>لوحة تحكم واحدة للطلاب والمعلمين والفصول، ومتابعة نتائج الامتحانات، ومقارنة الأداء بين الفترات الدراسية.</t>
        </is>
      </c>
    </row>
    <row r="7" ht="48" customHeight="1">
      <c r="B7" s="5" t="inlineStr">
        <is>
          <t>يظهر تراجع الطالب في نتيجة آخر الفصل.</t>
        </is>
      </c>
      <c r="C7" s="27" t="inlineStr">
        <is>
          <t>يحلّل الذكاء الاصطناعي درجات الطالب وحضوره وملاحظات معلميه، وينبّه مبكرًا إلى احتمال تراجع مستواه، ويقترح خطة تطوير يتخذ المعلم قراره بشأنها.</t>
        </is>
      </c>
    </row>
    <row r="8" ht="48" customHeight="1">
      <c r="B8" s="5" t="inlineStr">
        <is>
          <t>يعرف ولي الأمر بالمشكلة متأخرًا.</t>
        </is>
      </c>
      <c r="C8" s="27" t="inlineStr">
        <is>
          <t>تقارير دورية لولي الأمر عن مستوى الطالب، وملاحظات المعلمين، وسجل الحضور والغياب، وتواصل مباشر مع المدرسة عبر التطبيق.</t>
        </is>
      </c>
    </row>
    <row r="9" ht="48" customHeight="1">
      <c r="B9" s="5" t="inlineStr">
        <is>
          <t>الحضور في دفتر أو شيت لكل فصل.</t>
        </is>
      </c>
      <c r="C9" s="27" t="inlineStr">
        <is>
          <t>يُسجَّل الحضور والغياب والتأخير لكل طالب، ويتحول إلى تقارير حضور ونسب تتابعها الإدارة على مستوى كل فصل.</t>
        </is>
      </c>
    </row>
    <row r="11" ht="30" customHeight="1">
      <c r="B11" s="28" t="inlineStr">
        <is>
          <t>تعرّف على منصة متابعة أداء الطلاب واطلب عرضًا تجريبيًا ←</t>
        </is>
      </c>
    </row>
    <row r="13">
      <c r="B13" s="29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رصد درجات الطلاب</dc:title>
  <dc:description>يرصد درجات فصل واحد في مادة واحدة، ويحسب المجموع والنسبة والتقدير والترتيب والنتيجة، ويعرض إحصائيات الفصل ويطبع شهادة لكل طالب.</dc:description>
  <dcterms:created xsi:type="dcterms:W3CDTF">2026-11-03T00:17:36Z</dcterms:created>
  <dcterms:modified xsi:type="dcterms:W3CDTF">2026-11-03T00:17:36Z</dcterms:modified>
  <cp:keywords>Softwiro, Excel, شيت رصد درجات الطلاب</cp:keywords>
</cp:coreProperties>
</file>