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ابدأ هنا" sheetId="1" state="visible" r:id="rId1"/>
    <sheet name="الإعدادات" sheetId="2" state="visible" r:id="rId2"/>
    <sheet name="المستأجرون" sheetId="3" state="visible" r:id="rId3"/>
    <sheet name="الدفعات" sheetId="4" state="visible" r:id="rId4"/>
    <sheet name="للمتابعة" sheetId="5" state="visible" r:id="rId5"/>
    <sheet name="الملخص" sheetId="6" state="visible" r:id="rId6"/>
    <sheet name="لماذا ما زلت على إكسل؟" sheetId="7" state="visible" r:id="rId7"/>
  </sheets>
  <definedNames>
    <definedName name="_xlnm._FilterDatabase" localSheetId="2" hidden="1">'المستأجرون'!$A$5:$S$205</definedName>
    <definedName name="_xlnm._FilterDatabase" localSheetId="3" hidden="1">'الدفعات'!$A$5:$G$2005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F172A"/>
      <sz val="18"/>
    </font>
    <font>
      <name val="Arial"/>
      <color rgb="0064748B"/>
      <sz val="11"/>
    </font>
    <font>
      <name val="Arial"/>
      <b val="1"/>
      <color rgb="000F172A"/>
      <sz val="13"/>
    </font>
    <font>
      <name val="Arial"/>
      <color rgb="000F172A"/>
      <sz val="11"/>
    </font>
    <font>
      <name val="Arial"/>
      <i val="1"/>
      <color rgb="0064748B"/>
      <sz val="11"/>
    </font>
    <font>
      <name val="Arial"/>
      <color rgb="004F46E5"/>
      <sz val="11"/>
    </font>
    <font>
      <name val="Arial"/>
      <b val="1"/>
      <color rgb="00FFFFFF"/>
      <sz val="14"/>
    </font>
    <font>
      <name val="Arial"/>
      <color rgb="004F46E5"/>
      <sz val="10"/>
    </font>
    <font>
      <name val="Arial"/>
      <b val="1"/>
      <color rgb="000F172A"/>
      <sz val="11"/>
    </font>
    <font>
      <name val="Arial"/>
      <b val="1"/>
      <color rgb="00FFFFFF"/>
      <sz val="11"/>
    </font>
    <font>
      <name val="Arial"/>
      <b val="1"/>
      <color rgb="000F172A"/>
      <sz val="12"/>
    </font>
    <font>
      <name val="Arial"/>
      <b val="1"/>
      <color rgb="00FFFFFF"/>
      <sz val="13"/>
    </font>
  </fonts>
  <fills count="8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  <fill>
      <patternFill patternType="solid">
        <fgColor rgb="004F46E5"/>
      </patternFill>
    </fill>
    <fill>
      <patternFill patternType="solid">
        <fgColor rgb="00EEF2FF"/>
      </patternFill>
    </fill>
    <fill>
      <patternFill patternType="solid">
        <fgColor rgb="000F172A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 readingOrder="2"/>
    </xf>
    <xf numFmtId="0" fontId="2" fillId="0" borderId="0" applyAlignment="1" pivotButton="0" quotePrefix="0" xfId="0">
      <alignment horizontal="right" vertical="center" wrapText="1" readingOrder="2"/>
    </xf>
    <xf numFmtId="0" fontId="3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5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  <xf numFmtId="0" fontId="7" fillId="4" borderId="0" applyAlignment="1" pivotButton="0" quotePrefix="0" xfId="0">
      <alignment horizontal="right" vertical="center" wrapText="1" readingOrder="2"/>
    </xf>
    <xf numFmtId="0" fontId="8" fillId="5" borderId="0" applyAlignment="1" pivotButton="0" quotePrefix="0" xfId="0">
      <alignment horizontal="right" vertical="center" wrapText="1" readingOrder="2"/>
    </xf>
    <xf numFmtId="0" fontId="9" fillId="5" borderId="1" applyAlignment="1" pivotButton="0" quotePrefix="0" xfId="0">
      <alignment horizontal="right" vertical="center" wrapText="1" readingOrder="2"/>
    </xf>
    <xf numFmtId="164" fontId="4" fillId="0" borderId="1" applyAlignment="1" pivotButton="0" quotePrefix="0" xfId="0">
      <alignment horizontal="right" vertical="center" wrapText="1" readingOrder="2"/>
    </xf>
    <xf numFmtId="1" fontId="4" fillId="0" borderId="1" applyAlignment="1" pivotButton="0" quotePrefix="0" xfId="0">
      <alignment horizontal="right" vertical="center" wrapText="1" readingOrder="2"/>
    </xf>
    <xf numFmtId="0" fontId="10" fillId="6" borderId="1" applyAlignment="1" pivotButton="0" quotePrefix="0" xfId="0">
      <alignment horizontal="center" vertical="center" wrapText="1" readingOrder="2"/>
    </xf>
    <xf numFmtId="49" fontId="4" fillId="0" borderId="1" applyAlignment="1" pivotButton="0" quotePrefix="0" xfId="0">
      <alignment horizontal="right" vertical="center" wrapText="1" readingOrder="2"/>
    </xf>
    <xf numFmtId="4" fontId="4" fillId="0" borderId="1" applyAlignment="1" pivotButton="0" quotePrefix="0" xfId="0">
      <alignment horizontal="right" vertical="center" wrapText="1" readingOrder="2"/>
    </xf>
    <xf numFmtId="3" fontId="4" fillId="2" borderId="1" applyAlignment="1" pivotButton="0" quotePrefix="0" xfId="0">
      <alignment horizontal="right" vertical="center" wrapText="1" readingOrder="2"/>
    </xf>
    <xf numFmtId="4" fontId="4" fillId="2" borderId="1" applyAlignment="1" pivotButton="0" quotePrefix="0" xfId="0">
      <alignment horizontal="right" vertical="center" wrapText="1" readingOrder="2"/>
    </xf>
    <xf numFmtId="164" fontId="4" fillId="2" borderId="1" applyAlignment="1" pivotButton="0" quotePrefix="0" xfId="0">
      <alignment horizontal="right" vertical="center" wrapText="1" readingOrder="2"/>
    </xf>
    <xf numFmtId="165" fontId="4" fillId="2" borderId="1" applyAlignment="1" pivotButton="0" quotePrefix="0" xfId="0">
      <alignment horizontal="right" vertical="center" wrapText="1" readingOrder="2"/>
    </xf>
    <xf numFmtId="1" fontId="4" fillId="2" borderId="1" applyAlignment="1" pivotButton="0" quotePrefix="0" xfId="0">
      <alignment horizontal="right" vertical="center" wrapText="1" readingOrder="2"/>
    </xf>
    <xf numFmtId="3" fontId="9" fillId="2" borderId="1" applyAlignment="1" pivotButton="0" quotePrefix="0" xfId="0">
      <alignment horizontal="right" vertical="center" wrapText="1" readingOrder="2"/>
    </xf>
    <xf numFmtId="0" fontId="11" fillId="0" borderId="0" applyAlignment="1" pivotButton="0" quotePrefix="0" xfId="0">
      <alignment horizontal="right" vertical="center" wrapText="1" readingOrder="2"/>
    </xf>
    <xf numFmtId="4" fontId="9" fillId="2" borderId="1" applyAlignment="1" pivotButton="0" quotePrefix="0" xfId="0">
      <alignment horizontal="right" vertical="center" wrapText="1" readingOrder="2"/>
    </xf>
    <xf numFmtId="165" fontId="9" fillId="2" borderId="1" applyAlignment="1" pivotButton="0" quotePrefix="0" xfId="0">
      <alignment horizontal="right" vertical="center" wrapText="1" readingOrder="2"/>
    </xf>
    <xf numFmtId="0" fontId="4" fillId="7" borderId="1" applyAlignment="1" pivotButton="0" quotePrefix="0" xfId="0">
      <alignment horizontal="right" vertical="center" wrapText="1" readingOrder="2"/>
    </xf>
    <xf numFmtId="0" fontId="12" fillId="4" borderId="0" applyAlignment="1" pivotButton="0" quotePrefix="0" xfId="0">
      <alignment horizontal="center" vertical="center" wrapText="1" readingOrder="2"/>
    </xf>
    <xf numFmtId="0" fontId="6" fillId="0" borderId="0" applyAlignment="1" pivotButton="0" quotePrefix="0" xfId="0">
      <alignment horizontal="center" vertical="center" wrapText="1" readingOrder="2"/>
    </xf>
  </cellXfs>
  <cellStyles count="1">
    <cellStyle name="Normal" xfId="0" builtinId="0" hidden="0"/>
  </cellStyles>
  <dxfs count="3">
    <dxf>
      <font>
        <color rgb="00991B1B"/>
      </font>
      <fill>
        <patternFill patternType="solid">
          <fgColor rgb="00FEE2E2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oftwiro.com/ar/templates/rent-collection?utm_source=excel&amp;utm_medium=template&amp;utm_campaign=rent-collection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softwiro.com/systems/ar/budoor.html?utm_source=excel&amp;utm_medium=template&amp;utm_campaign=rent-collection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softwiro.com/systems/ar/budoor.html?utm_source=excel&amp;utm_medium=template&amp;utm_campaign=rent-collection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softwiro.com/systems/ar/budoor.html?utm_source=excel&amp;utm_medium=template&amp;utm_campaign=rent-collection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softwiro.com/systems/ar/budoor.html?utm_source=excel&amp;utm_medium=template&amp;utm_campaign=rent-collection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softwiro.com/systems/ar/budoor.html?utm_source=excel&amp;utm_medium=template&amp;utm_campaign=rent-collection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softwiro.com/systems/ar/budoor.html?utm_source=excel&amp;utm_medium=template&amp;utm_campaign=rent-collection" TargetMode="External" Id="rId1" /><Relationship Type="http://schemas.openxmlformats.org/officeDocument/2006/relationships/hyperlink" Target="https://softwiro.com/ar/contact?utm_source=excel&amp;utm_medium=template&amp;utm_campaign=rent-collection" TargetMode="External" Id="rId2" /></Relationships>
</file>

<file path=xl/worksheets/sheet1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2:B28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شيت تحصيل إيجارات العقارات</t>
        </is>
      </c>
    </row>
    <row r="3" ht="36" customHeight="1">
      <c r="B3" s="2" t="inlineStr">
        <is>
          <t>يتابع إيجارات وحداتك ومستأجريك: ما استحق حتى اليوم وما دُفع، والرصيد المستحق وعدد الأشهر المتأخرة وآخر دفعة، وتنبيه بالعقود التي تنتهي قريبًا، وقائمة بمن تحتاج إلى متابعته.</t>
        </is>
      </c>
    </row>
    <row r="5">
      <c r="B5" s="3" t="inlineStr">
        <is>
          <t>طريقة الاستخدام</t>
        </is>
      </c>
    </row>
    <row r="6" ht="30" customHeight="1">
      <c r="B6" s="4" t="inlineStr">
        <is>
          <t>1. في شيت «الإعدادات» اكتب تاريخ اليوم (أو اكتب =TODAY() ليتحدث وحده)، وعدد الأيام التي تنبهك قبل انتهاء العقد.</t>
        </is>
      </c>
    </row>
    <row r="7" ht="30" customHeight="1">
      <c r="B7" s="4" t="inlineStr">
        <is>
          <t>2. في شيت «المستأجرون» اكتب لكل وحدة: الكود والوصف واسم المستأجر والجوال والإيجار الشهري وبداية العقد ونهايته ويوم الاستحقاق من الشهر.</t>
        </is>
      </c>
    </row>
    <row r="8" ht="30" customHeight="1">
      <c r="B8" s="4" t="inlineStr">
        <is>
          <t>3. اترك خانة المستأجر فارغة للوحدة الشاغرة، فتظهر حالتها «شاغرة».</t>
        </is>
      </c>
    </row>
    <row r="9" ht="30" customHeight="1">
      <c r="B9" s="4" t="inlineStr">
        <is>
          <t>4. في شيت «الدفعات» سجّل كل دفعة تستلمها: التاريخ وكود الوحدة والمبلغ وطريقة الدفع.</t>
        </is>
      </c>
    </row>
    <row r="10" ht="30" customHeight="1">
      <c r="B10" s="4" t="inlineStr">
        <is>
          <t>5. يحسب شيت «المستأجرون» تلقائيًا الأشهر المستحقة والمستحق والمدفوع والرصيد والأشهر المتأخرة وآخر دفعة وحالة كل مستأجر.</t>
        </is>
      </c>
    </row>
    <row r="11" ht="30" customHeight="1">
      <c r="B11" s="4" t="inlineStr">
        <is>
          <t>6. افتح شيت «للمتابعة» لتجد المتأخرين مرتبين من الأكبر رصيدًا، وراجع شيت «الملخص» للإشغال والمستحق والمحصّل.</t>
        </is>
      </c>
    </row>
    <row r="13">
      <c r="B13" s="3" t="inlineStr">
        <is>
          <t>الألوان</t>
        </is>
      </c>
    </row>
    <row r="14">
      <c r="A14" s="5" t="n"/>
      <c r="B14" s="4" t="inlineStr">
        <is>
          <t>الخانة البيضاء: اكتب فيها.</t>
        </is>
      </c>
    </row>
    <row r="15">
      <c r="A15" s="6" t="n"/>
      <c r="B15" s="4" t="inlineStr">
        <is>
          <t>الخانة الرمادية: تُحسب تلقائيًا، فلا تكتب فيها.</t>
        </is>
      </c>
    </row>
    <row r="16">
      <c r="A16" s="7" t="n"/>
      <c r="B16" s="4" t="inlineStr">
        <is>
          <t>الخانة الصفراء أو الحمراء: تنبيه يحتاج إلى مراجعتك.</t>
        </is>
      </c>
    </row>
    <row r="18">
      <c r="B18" s="3" t="inlineStr">
        <is>
          <t>معلومات مهمة</t>
        </is>
      </c>
    </row>
    <row r="19" ht="30" customHeight="1">
      <c r="B19" s="4" t="inlineStr">
        <is>
          <t>• الأشهر المستحقة هي عدد مواعيد الاستحقاق الشهرية من بداية العقد حتى اليوم أو نهاية العقد إن كانت أقرب. المستحق = الأشهر المستحقة × الإيجار الشهري.</t>
        </is>
      </c>
    </row>
    <row r="20" ht="30" customHeight="1">
      <c r="B20" s="4" t="inlineStr">
        <is>
          <t>• الرصيد المستحق = المستحق − المدفوع. الرصيد السالب يعني أن المستأجر دفع مقدمًا، وتظهر حالته «دفع مقدمًا».</t>
        </is>
      </c>
    </row>
    <row r="21" ht="30" customHeight="1">
      <c r="B21" s="4" t="inlineStr">
        <is>
          <t>• الأشهر المتأخرة = الرصيد المستحق مقسومًا على الإيجار الشهري، مقرّبًا إلى أعلى.</t>
        </is>
      </c>
    </row>
    <row r="22" ht="30" customHeight="1">
      <c r="B22" s="4" t="inlineStr">
        <is>
          <t>• اكتب يوم الاستحقاق من 1 إلى 28 حتى يصلح لكل الشهور.</t>
        </is>
      </c>
    </row>
    <row r="23" ht="30" customHeight="1">
      <c r="B23" s="4" t="inlineStr">
        <is>
          <t>• الوحدة المحسوبة مؤجرة هي التي كُتب لها اسم مستأجر. عند خروج المستأجر امسح اسمه وتواريخ عقده، وسجّل دفعاته في الدفعات كما هي.</t>
        </is>
      </c>
    </row>
    <row r="24" ht="30" customHeight="1">
      <c r="B24" s="4" t="inlineStr">
        <is>
          <t>• يتسع الشيت لـ 200 وحدة و2000 دفعة، وتعرض قائمة «للمتابعة» أول 50 متأخرًا.</t>
        </is>
      </c>
    </row>
    <row r="26">
      <c r="B26" s="8" t="inlineStr">
        <is>
          <t>الأرقام الموجودة في الشيت أمثلة توضيحية. امسحها واكتب أرقامك.</t>
        </is>
      </c>
    </row>
    <row r="27">
      <c r="B27" s="9" t="inlineStr">
        <is>
          <t>شرح الشيت وقوالب أخرى مجانية ← softwiro.com/ar/templates</t>
        </is>
      </c>
    </row>
    <row r="28">
      <c r="B28" s="2" t="inlineStr">
        <is>
          <t>القالب مجاني: استخدمه وعدّله وشاركه كما تشاء.</t>
        </is>
      </c>
    </row>
  </sheetData>
  <hyperlinks>
    <hyperlink xmlns:r="http://schemas.openxmlformats.org/officeDocument/2006/relationships" ref="B27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C9"/>
  <sheetViews>
    <sheetView showGridLines="1"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4" customWidth="1" min="3" max="3"/>
  </cols>
  <sheetData>
    <row r="1" ht="26" customHeight="1">
      <c r="A1" s="10" t="inlineStr">
        <is>
          <t>شيت تحصيل إيجارات العقارات · قالب مجاني من Softwiro</t>
        </is>
      </c>
    </row>
    <row r="2">
      <c r="A2" s="11" t="inlineStr">
        <is>
          <t>ينقل Accountwiro فواتير العميل ومدفوعاته إلى كشف حساب واحد برصيده المستحق، بدل نقلها بيدك ← اضغط هنا</t>
        </is>
      </c>
    </row>
    <row r="4">
      <c r="A4" s="12" t="inlineStr">
        <is>
          <t>تاريخ اليوم</t>
        </is>
      </c>
      <c r="B4" s="13" t="n">
        <v>46327</v>
      </c>
    </row>
    <row r="5">
      <c r="A5" s="12" t="inlineStr">
        <is>
          <t>تنبيه انتهاء العقد قبل (يوم)</t>
        </is>
      </c>
      <c r="B5" s="14" t="n">
        <v>60</v>
      </c>
    </row>
    <row r="7">
      <c r="A7" s="8" t="inlineStr">
        <is>
          <t>تاريخ اليوم مكتوب هنا بتاريخ المثال. اكتب بدله =TODAY() ليتحدث وحده كل يوم، أو اكتب تاريخ أي يوم تريد مراجعة موقفه.</t>
        </is>
      </c>
    </row>
    <row r="8"/>
    <row r="9"/>
  </sheetData>
  <mergeCells count="3">
    <mergeCell ref="A1:C1"/>
    <mergeCell ref="A2:C2"/>
    <mergeCell ref="A7:B9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S205"/>
  <sheetViews>
    <sheetView showGridLines="1" rightToLeft="1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18" customWidth="1" min="3" max="3"/>
    <col width="15" customWidth="1" min="4" max="4"/>
    <col width="13" customWidth="1" min="5" max="5"/>
    <col width="13" customWidth="1" min="6" max="6"/>
    <col width="13" customWidth="1" min="7" max="7"/>
    <col width="11" customWidth="1" min="8" max="8"/>
    <col width="11" customWidth="1" min="9" max="9"/>
    <col width="15" customWidth="1" min="10" max="10"/>
    <col width="15" customWidth="1" min="11" max="11"/>
    <col width="15" customWidth="1" min="12" max="12"/>
    <col width="11" customWidth="1" min="13" max="13"/>
    <col width="14" customWidth="1" min="14" max="14"/>
    <col width="11" customWidth="1" min="15" max="15"/>
    <col width="13" customWidth="1" min="16" max="16"/>
    <col width="13" customWidth="1" min="17" max="17"/>
    <col width="14" customWidth="1" min="18" max="18"/>
    <col width="11" customWidth="1" min="19" max="19"/>
  </cols>
  <sheetData>
    <row r="1" ht="26" customHeight="1">
      <c r="A1" s="10" t="inlineStr">
        <is>
          <t>شيت تحصيل إيجارات العقارات · قالب مجاني من Softwiro</t>
        </is>
      </c>
    </row>
    <row r="2">
      <c r="A2" s="11" t="inlineStr">
        <is>
          <t>ينقل Accountwiro فواتير العميل ومدفوعاته إلى كشف حساب واحد برصيده المستحق، بدل نقلها بيدك ← اضغط هنا</t>
        </is>
      </c>
    </row>
    <row r="5" ht="32" customHeight="1">
      <c r="A5" s="15" t="inlineStr">
        <is>
          <t>كود الوحدة</t>
        </is>
      </c>
      <c r="B5" s="15" t="inlineStr">
        <is>
          <t>وصف الوحدة</t>
        </is>
      </c>
      <c r="C5" s="15" t="inlineStr">
        <is>
          <t>المستأجر</t>
        </is>
      </c>
      <c r="D5" s="15" t="inlineStr">
        <is>
          <t>الجوال</t>
        </is>
      </c>
      <c r="E5" s="15" t="inlineStr">
        <is>
          <t>الإيجار الشهري</t>
        </is>
      </c>
      <c r="F5" s="15" t="inlineStr">
        <is>
          <t>بداية العقد</t>
        </is>
      </c>
      <c r="G5" s="15" t="inlineStr">
        <is>
          <t>نهاية العقد</t>
        </is>
      </c>
      <c r="H5" s="15" t="inlineStr">
        <is>
          <t>يوم الاستحقاق</t>
        </is>
      </c>
      <c r="I5" s="15" t="inlineStr">
        <is>
          <t>الأشهر المستحقة</t>
        </is>
      </c>
      <c r="J5" s="15" t="inlineStr">
        <is>
          <t>إجمالي المستحق</t>
        </is>
      </c>
      <c r="K5" s="15" t="inlineStr">
        <is>
          <t>المدفوع</t>
        </is>
      </c>
      <c r="L5" s="15" t="inlineStr">
        <is>
          <t>الرصيد المستحق</t>
        </is>
      </c>
      <c r="M5" s="15" t="inlineStr">
        <is>
          <t>الأشهر المتأخرة</t>
        </is>
      </c>
      <c r="N5" s="15" t="inlineStr">
        <is>
          <t>آخر دفعة</t>
        </is>
      </c>
      <c r="O5" s="15" t="inlineStr">
        <is>
          <t>نسبة التحصيل</t>
        </is>
      </c>
      <c r="P5" s="15" t="inlineStr">
        <is>
          <t>الحالة</t>
        </is>
      </c>
      <c r="Q5" s="15" t="inlineStr">
        <is>
          <t>أيام حتى نهاية العقد</t>
        </is>
      </c>
      <c r="R5" s="15" t="inlineStr">
        <is>
          <t>تنبيه العقد</t>
        </is>
      </c>
      <c r="S5" s="15" t="inlineStr">
        <is>
          <t>ترتيب المتابعة</t>
        </is>
      </c>
    </row>
    <row r="6">
      <c r="A6" s="5" t="inlineStr">
        <is>
          <t>U01</t>
        </is>
      </c>
      <c r="B6" s="5" t="inlineStr">
        <is>
          <t>شقة 1 - الدور الأول</t>
        </is>
      </c>
      <c r="C6" s="5" t="inlineStr">
        <is>
          <t>أحمد سالم</t>
        </is>
      </c>
      <c r="D6" s="16" t="inlineStr">
        <is>
          <t>01010000001</t>
        </is>
      </c>
      <c r="E6" s="17" t="n">
        <v>5000</v>
      </c>
      <c r="F6" s="13" t="n">
        <v>46023</v>
      </c>
      <c r="G6" s="13" t="n">
        <v>46388</v>
      </c>
      <c r="H6" s="14" t="n">
        <v>1</v>
      </c>
      <c r="I6" s="18">
        <f>IF(OR(C6&amp;""="",NOT(ISNUMBER(F6)),NOT(ISNUMBER(H6))),"",MAX(0,(YEAR(IF(ISNUMBER(G6),MIN('الإعدادات'!$B$4,G6),'الإعدادات'!$B$4))-YEAR(F6))*12+MONTH(IF(ISNUMBER(G6),MIN('الإعدادات'!$B$4,G6),'الإعدادات'!$B$4))-MONTH(F6)+IF(DAY(IF(ISNUMBER(G6),MIN('الإعدادات'!$B$4,G6),'الإعدادات'!$B$4))&gt;=H6,1,0)-IF(DAY(F6)&gt;H6,1,0)))</f>
        <v/>
      </c>
      <c r="J6" s="19">
        <f>IF(I6="","",ROUND(I6*N(E6),2))</f>
        <v/>
      </c>
      <c r="K6" s="19">
        <f>IF(C6&amp;""="","",SUMIFS('الدفعات'!$C$6:$C$2005,'الدفعات'!$B$6:$B$2005,A6&amp;""))</f>
        <v/>
      </c>
      <c r="L6" s="19">
        <f>IF(J6="","",ROUND(J6-K6,2))</f>
        <v/>
      </c>
      <c r="M6" s="18">
        <f>IF(L6="","",IF(AND(L6&gt;0,N(E6)&gt;0),ROUNDUP(ROUND(L6/E6,4),0),0))</f>
        <v/>
      </c>
      <c r="N6" s="20">
        <f>IF(C6&amp;""="","",IFERROR(SUMIFS('الدفعات'!$A$6:$A$2005,'الدفعات'!$B$6:$B$2005,A6&amp;"",'الدفعات'!$G$6:$G$2005,1)/COUNTIFS('الدفعات'!$B$6:$B$2005,A6&amp;"",'الدفعات'!$G$6:$G$2005,1),""))</f>
        <v/>
      </c>
      <c r="O6" s="21">
        <f>IF(OR(J6="",J6=0),"",MIN(1,K6/J6))</f>
        <v/>
      </c>
      <c r="P6" s="6">
        <f>IF(A6&amp;""="","",IF(C6&amp;""="","شاغرة",IF(L6="","بيانات ناقصة",IF(L6&gt;0,"متأخر",IF(L6&lt;0,"دفع مقدمًا","مسدد")))))</f>
        <v/>
      </c>
      <c r="Q6" s="18">
        <f>IF(OR(C6&amp;""="",NOT(ISNUMBER(G6))),"",G6-'الإعدادات'!$B$4)</f>
        <v/>
      </c>
      <c r="R6" s="6">
        <f>IF(Q6="","",IF(Q6&lt;0,"منتهي",IF(Q6&lt;='الإعدادات'!$B$5,"ينتهي قريبًا","")))</f>
        <v/>
      </c>
      <c r="S6" s="18">
        <f>IF(ISNUMBER(L6),IF(L6&gt;0,COUNTIFS($L$6:$L$205,"&gt;"&amp;L6)+COUNTIFS($L$6:L6,L6),""),"")</f>
        <v/>
      </c>
    </row>
    <row r="7">
      <c r="A7" s="5" t="inlineStr">
        <is>
          <t>U02</t>
        </is>
      </c>
      <c r="B7" s="5" t="inlineStr">
        <is>
          <t>شقة 2 - الدور الأول</t>
        </is>
      </c>
      <c r="C7" s="5" t="inlineStr">
        <is>
          <t>مها حسن</t>
        </is>
      </c>
      <c r="D7" s="16" t="inlineStr">
        <is>
          <t>01010000002</t>
        </is>
      </c>
      <c r="E7" s="17" t="n">
        <v>6000</v>
      </c>
      <c r="F7" s="13" t="n">
        <v>46023</v>
      </c>
      <c r="G7" s="13" t="n">
        <v>46387</v>
      </c>
      <c r="H7" s="14" t="n">
        <v>5</v>
      </c>
      <c r="I7" s="18">
        <f>IF(OR(C7&amp;""="",NOT(ISNUMBER(F7)),NOT(ISNUMBER(H7))),"",MAX(0,(YEAR(IF(ISNUMBER(G7),MIN('الإعدادات'!$B$4,G7),'الإعدادات'!$B$4))-YEAR(F7))*12+MONTH(IF(ISNUMBER(G7),MIN('الإعدادات'!$B$4,G7),'الإعدادات'!$B$4))-MONTH(F7)+IF(DAY(IF(ISNUMBER(G7),MIN('الإعدادات'!$B$4,G7),'الإعدادات'!$B$4))&gt;=H7,1,0)-IF(DAY(F7)&gt;H7,1,0)))</f>
        <v/>
      </c>
      <c r="J7" s="19">
        <f>IF(I7="","",ROUND(I7*N(E7),2))</f>
        <v/>
      </c>
      <c r="K7" s="19">
        <f>IF(C7&amp;""="","",SUMIFS('الدفعات'!$C$6:$C$2005,'الدفعات'!$B$6:$B$2005,A7&amp;""))</f>
        <v/>
      </c>
      <c r="L7" s="19">
        <f>IF(J7="","",ROUND(J7-K7,2))</f>
        <v/>
      </c>
      <c r="M7" s="18">
        <f>IF(L7="","",IF(AND(L7&gt;0,N(E7)&gt;0),ROUNDUP(ROUND(L7/E7,4),0),0))</f>
        <v/>
      </c>
      <c r="N7" s="20">
        <f>IF(C7&amp;""="","",IFERROR(SUMIFS('الدفعات'!$A$6:$A$2005,'الدفعات'!$B$6:$B$2005,A7&amp;"",'الدفعات'!$G$6:$G$2005,1)/COUNTIFS('الدفعات'!$B$6:$B$2005,A7&amp;"",'الدفعات'!$G$6:$G$2005,1),""))</f>
        <v/>
      </c>
      <c r="O7" s="21">
        <f>IF(OR(J7="",J7=0),"",MIN(1,K7/J7))</f>
        <v/>
      </c>
      <c r="P7" s="6">
        <f>IF(A7&amp;""="","",IF(C7&amp;""="","شاغرة",IF(L7="","بيانات ناقصة",IF(L7&gt;0,"متأخر",IF(L7&lt;0,"دفع مقدمًا","مسدد")))))</f>
        <v/>
      </c>
      <c r="Q7" s="18">
        <f>IF(OR(C7&amp;""="",NOT(ISNUMBER(G7))),"",G7-'الإعدادات'!$B$4)</f>
        <v/>
      </c>
      <c r="R7" s="6">
        <f>IF(Q7="","",IF(Q7&lt;0,"منتهي",IF(Q7&lt;='الإعدادات'!$B$5,"ينتهي قريبًا","")))</f>
        <v/>
      </c>
      <c r="S7" s="18">
        <f>IF(ISNUMBER(L7),IF(L7&gt;0,COUNTIFS($L$6:$L$205,"&gt;"&amp;L7)+COUNTIFS($L$6:L7,L7),""),"")</f>
        <v/>
      </c>
    </row>
    <row r="8">
      <c r="A8" s="5" t="inlineStr">
        <is>
          <t>U03</t>
        </is>
      </c>
      <c r="B8" s="5" t="inlineStr">
        <is>
          <t>شقة 3 - الدور الثاني</t>
        </is>
      </c>
      <c r="C8" s="5" t="inlineStr">
        <is>
          <t>خالد عمر</t>
        </is>
      </c>
      <c r="D8" s="16" t="inlineStr">
        <is>
          <t>01010000003</t>
        </is>
      </c>
      <c r="E8" s="17" t="n">
        <v>4500</v>
      </c>
      <c r="F8" s="13" t="n">
        <v>46082</v>
      </c>
      <c r="G8" s="13" t="n">
        <v>46446</v>
      </c>
      <c r="H8" s="14" t="n">
        <v>1</v>
      </c>
      <c r="I8" s="18">
        <f>IF(OR(C8&amp;""="",NOT(ISNUMBER(F8)),NOT(ISNUMBER(H8))),"",MAX(0,(YEAR(IF(ISNUMBER(G8),MIN('الإعدادات'!$B$4,G8),'الإعدادات'!$B$4))-YEAR(F8))*12+MONTH(IF(ISNUMBER(G8),MIN('الإعدادات'!$B$4,G8),'الإعدادات'!$B$4))-MONTH(F8)+IF(DAY(IF(ISNUMBER(G8),MIN('الإعدادات'!$B$4,G8),'الإعدادات'!$B$4))&gt;=H8,1,0)-IF(DAY(F8)&gt;H8,1,0)))</f>
        <v/>
      </c>
      <c r="J8" s="19">
        <f>IF(I8="","",ROUND(I8*N(E8),2))</f>
        <v/>
      </c>
      <c r="K8" s="19">
        <f>IF(C8&amp;""="","",SUMIFS('الدفعات'!$C$6:$C$2005,'الدفعات'!$B$6:$B$2005,A8&amp;""))</f>
        <v/>
      </c>
      <c r="L8" s="19">
        <f>IF(J8="","",ROUND(J8-K8,2))</f>
        <v/>
      </c>
      <c r="M8" s="18">
        <f>IF(L8="","",IF(AND(L8&gt;0,N(E8)&gt;0),ROUNDUP(ROUND(L8/E8,4),0),0))</f>
        <v/>
      </c>
      <c r="N8" s="20">
        <f>IF(C8&amp;""="","",IFERROR(SUMIFS('الدفعات'!$A$6:$A$2005,'الدفعات'!$B$6:$B$2005,A8&amp;"",'الدفعات'!$G$6:$G$2005,1)/COUNTIFS('الدفعات'!$B$6:$B$2005,A8&amp;"",'الدفعات'!$G$6:$G$2005,1),""))</f>
        <v/>
      </c>
      <c r="O8" s="21">
        <f>IF(OR(J8="",J8=0),"",MIN(1,K8/J8))</f>
        <v/>
      </c>
      <c r="P8" s="6">
        <f>IF(A8&amp;""="","",IF(C8&amp;""="","شاغرة",IF(L8="","بيانات ناقصة",IF(L8&gt;0,"متأخر",IF(L8&lt;0,"دفع مقدمًا","مسدد")))))</f>
        <v/>
      </c>
      <c r="Q8" s="18">
        <f>IF(OR(C8&amp;""="",NOT(ISNUMBER(G8))),"",G8-'الإعدادات'!$B$4)</f>
        <v/>
      </c>
      <c r="R8" s="6">
        <f>IF(Q8="","",IF(Q8&lt;0,"منتهي",IF(Q8&lt;='الإعدادات'!$B$5,"ينتهي قريبًا","")))</f>
        <v/>
      </c>
      <c r="S8" s="18">
        <f>IF(ISNUMBER(L8),IF(L8&gt;0,COUNTIFS($L$6:$L$205,"&gt;"&amp;L8)+COUNTIFS($L$6:L8,L8),""),"")</f>
        <v/>
      </c>
    </row>
    <row r="9">
      <c r="A9" s="5" t="inlineStr">
        <is>
          <t>U04</t>
        </is>
      </c>
      <c r="B9" s="5" t="inlineStr">
        <is>
          <t>شقة 4 - الدور الثاني</t>
        </is>
      </c>
      <c r="C9" s="5" t="inlineStr">
        <is>
          <t>سارة يوسف</t>
        </is>
      </c>
      <c r="D9" s="16" t="inlineStr">
        <is>
          <t>01010000004</t>
        </is>
      </c>
      <c r="E9" s="17" t="n">
        <v>7000</v>
      </c>
      <c r="F9" s="13" t="n">
        <v>46183</v>
      </c>
      <c r="G9" s="13" t="n">
        <v>46547</v>
      </c>
      <c r="H9" s="14" t="n">
        <v>10</v>
      </c>
      <c r="I9" s="18">
        <f>IF(OR(C9&amp;""="",NOT(ISNUMBER(F9)),NOT(ISNUMBER(H9))),"",MAX(0,(YEAR(IF(ISNUMBER(G9),MIN('الإعدادات'!$B$4,G9),'الإعدادات'!$B$4))-YEAR(F9))*12+MONTH(IF(ISNUMBER(G9),MIN('الإعدادات'!$B$4,G9),'الإعدادات'!$B$4))-MONTH(F9)+IF(DAY(IF(ISNUMBER(G9),MIN('الإعدادات'!$B$4,G9),'الإعدادات'!$B$4))&gt;=H9,1,0)-IF(DAY(F9)&gt;H9,1,0)))</f>
        <v/>
      </c>
      <c r="J9" s="19">
        <f>IF(I9="","",ROUND(I9*N(E9),2))</f>
        <v/>
      </c>
      <c r="K9" s="19">
        <f>IF(C9&amp;""="","",SUMIFS('الدفعات'!$C$6:$C$2005,'الدفعات'!$B$6:$B$2005,A9&amp;""))</f>
        <v/>
      </c>
      <c r="L9" s="19">
        <f>IF(J9="","",ROUND(J9-K9,2))</f>
        <v/>
      </c>
      <c r="M9" s="18">
        <f>IF(L9="","",IF(AND(L9&gt;0,N(E9)&gt;0),ROUNDUP(ROUND(L9/E9,4),0),0))</f>
        <v/>
      </c>
      <c r="N9" s="20">
        <f>IF(C9&amp;""="","",IFERROR(SUMIFS('الدفعات'!$A$6:$A$2005,'الدفعات'!$B$6:$B$2005,A9&amp;"",'الدفعات'!$G$6:$G$2005,1)/COUNTIFS('الدفعات'!$B$6:$B$2005,A9&amp;"",'الدفعات'!$G$6:$G$2005,1),""))</f>
        <v/>
      </c>
      <c r="O9" s="21">
        <f>IF(OR(J9="",J9=0),"",MIN(1,K9/J9))</f>
        <v/>
      </c>
      <c r="P9" s="6">
        <f>IF(A9&amp;""="","",IF(C9&amp;""="","شاغرة",IF(L9="","بيانات ناقصة",IF(L9&gt;0,"متأخر",IF(L9&lt;0,"دفع مقدمًا","مسدد")))))</f>
        <v/>
      </c>
      <c r="Q9" s="18">
        <f>IF(OR(C9&amp;""="",NOT(ISNUMBER(G9))),"",G9-'الإعدادات'!$B$4)</f>
        <v/>
      </c>
      <c r="R9" s="6">
        <f>IF(Q9="","",IF(Q9&lt;0,"منتهي",IF(Q9&lt;='الإعدادات'!$B$5,"ينتهي قريبًا","")))</f>
        <v/>
      </c>
      <c r="S9" s="18">
        <f>IF(ISNUMBER(L9),IF(L9&gt;0,COUNTIFS($L$6:$L$205,"&gt;"&amp;L9)+COUNTIFS($L$6:L9,L9),""),"")</f>
        <v/>
      </c>
    </row>
    <row r="10">
      <c r="A10" s="5" t="inlineStr">
        <is>
          <t>U05</t>
        </is>
      </c>
      <c r="B10" s="5" t="inlineStr">
        <is>
          <t>محل 1 - الدور الأرضي</t>
        </is>
      </c>
      <c r="C10" s="5" t="inlineStr">
        <is>
          <t>طارق مجدي</t>
        </is>
      </c>
      <c r="D10" s="16" t="inlineStr">
        <is>
          <t>01010000005</t>
        </is>
      </c>
      <c r="E10" s="17" t="n">
        <v>12000</v>
      </c>
      <c r="F10" s="13" t="n">
        <v>45992</v>
      </c>
      <c r="G10" s="13" t="n">
        <v>46346</v>
      </c>
      <c r="H10" s="14" t="n">
        <v>1</v>
      </c>
      <c r="I10" s="18">
        <f>IF(OR(C10&amp;""="",NOT(ISNUMBER(F10)),NOT(ISNUMBER(H10))),"",MAX(0,(YEAR(IF(ISNUMBER(G10),MIN('الإعدادات'!$B$4,G10),'الإعدادات'!$B$4))-YEAR(F10))*12+MONTH(IF(ISNUMBER(G10),MIN('الإعدادات'!$B$4,G10),'الإعدادات'!$B$4))-MONTH(F10)+IF(DAY(IF(ISNUMBER(G10),MIN('الإعدادات'!$B$4,G10),'الإعدادات'!$B$4))&gt;=H10,1,0)-IF(DAY(F10)&gt;H10,1,0)))</f>
        <v/>
      </c>
      <c r="J10" s="19">
        <f>IF(I10="","",ROUND(I10*N(E10),2))</f>
        <v/>
      </c>
      <c r="K10" s="19">
        <f>IF(C10&amp;""="","",SUMIFS('الدفعات'!$C$6:$C$2005,'الدفعات'!$B$6:$B$2005,A10&amp;""))</f>
        <v/>
      </c>
      <c r="L10" s="19">
        <f>IF(J10="","",ROUND(J10-K10,2))</f>
        <v/>
      </c>
      <c r="M10" s="18">
        <f>IF(L10="","",IF(AND(L10&gt;0,N(E10)&gt;0),ROUNDUP(ROUND(L10/E10,4),0),0))</f>
        <v/>
      </c>
      <c r="N10" s="20">
        <f>IF(C10&amp;""="","",IFERROR(SUMIFS('الدفعات'!$A$6:$A$2005,'الدفعات'!$B$6:$B$2005,A10&amp;"",'الدفعات'!$G$6:$G$2005,1)/COUNTIFS('الدفعات'!$B$6:$B$2005,A10&amp;"",'الدفعات'!$G$6:$G$2005,1),""))</f>
        <v/>
      </c>
      <c r="O10" s="21">
        <f>IF(OR(J10="",J10=0),"",MIN(1,K10/J10))</f>
        <v/>
      </c>
      <c r="P10" s="6">
        <f>IF(A10&amp;""="","",IF(C10&amp;""="","شاغرة",IF(L10="","بيانات ناقصة",IF(L10&gt;0,"متأخر",IF(L10&lt;0,"دفع مقدمًا","مسدد")))))</f>
        <v/>
      </c>
      <c r="Q10" s="18">
        <f>IF(OR(C10&amp;""="",NOT(ISNUMBER(G10))),"",G10-'الإعدادات'!$B$4)</f>
        <v/>
      </c>
      <c r="R10" s="6">
        <f>IF(Q10="","",IF(Q10&lt;0,"منتهي",IF(Q10&lt;='الإعدادات'!$B$5,"ينتهي قريبًا","")))</f>
        <v/>
      </c>
      <c r="S10" s="18">
        <f>IF(ISNUMBER(L10),IF(L10&gt;0,COUNTIFS($L$6:$L$205,"&gt;"&amp;L10)+COUNTIFS($L$6:L10,L10),""),"")</f>
        <v/>
      </c>
    </row>
    <row r="11">
      <c r="A11" s="5" t="inlineStr">
        <is>
          <t>U06</t>
        </is>
      </c>
      <c r="B11" s="5" t="inlineStr">
        <is>
          <t>شقة 5 - الدور الثالث</t>
        </is>
      </c>
      <c r="C11" s="5" t="inlineStr">
        <is>
          <t>منى حسن</t>
        </is>
      </c>
      <c r="D11" s="16" t="inlineStr">
        <is>
          <t>01010000006</t>
        </is>
      </c>
      <c r="E11" s="17" t="n">
        <v>5500</v>
      </c>
      <c r="F11" s="13" t="n">
        <v>46266</v>
      </c>
      <c r="G11" s="13" t="n">
        <v>46630</v>
      </c>
      <c r="H11" s="14" t="n">
        <v>1</v>
      </c>
      <c r="I11" s="18">
        <f>IF(OR(C11&amp;""="",NOT(ISNUMBER(F11)),NOT(ISNUMBER(H11))),"",MAX(0,(YEAR(IF(ISNUMBER(G11),MIN('الإعدادات'!$B$4,G11),'الإعدادات'!$B$4))-YEAR(F11))*12+MONTH(IF(ISNUMBER(G11),MIN('الإعدادات'!$B$4,G11),'الإعدادات'!$B$4))-MONTH(F11)+IF(DAY(IF(ISNUMBER(G11),MIN('الإعدادات'!$B$4,G11),'الإعدادات'!$B$4))&gt;=H11,1,0)-IF(DAY(F11)&gt;H11,1,0)))</f>
        <v/>
      </c>
      <c r="J11" s="19">
        <f>IF(I11="","",ROUND(I11*N(E11),2))</f>
        <v/>
      </c>
      <c r="K11" s="19">
        <f>IF(C11&amp;""="","",SUMIFS('الدفعات'!$C$6:$C$2005,'الدفعات'!$B$6:$B$2005,A11&amp;""))</f>
        <v/>
      </c>
      <c r="L11" s="19">
        <f>IF(J11="","",ROUND(J11-K11,2))</f>
        <v/>
      </c>
      <c r="M11" s="18">
        <f>IF(L11="","",IF(AND(L11&gt;0,N(E11)&gt;0),ROUNDUP(ROUND(L11/E11,4),0),0))</f>
        <v/>
      </c>
      <c r="N11" s="20">
        <f>IF(C11&amp;""="","",IFERROR(SUMIFS('الدفعات'!$A$6:$A$2005,'الدفعات'!$B$6:$B$2005,A11&amp;"",'الدفعات'!$G$6:$G$2005,1)/COUNTIFS('الدفعات'!$B$6:$B$2005,A11&amp;"",'الدفعات'!$G$6:$G$2005,1),""))</f>
        <v/>
      </c>
      <c r="O11" s="21">
        <f>IF(OR(J11="",J11=0),"",MIN(1,K11/J11))</f>
        <v/>
      </c>
      <c r="P11" s="6">
        <f>IF(A11&amp;""="","",IF(C11&amp;""="","شاغرة",IF(L11="","بيانات ناقصة",IF(L11&gt;0,"متأخر",IF(L11&lt;0,"دفع مقدمًا","مسدد")))))</f>
        <v/>
      </c>
      <c r="Q11" s="18">
        <f>IF(OR(C11&amp;""="",NOT(ISNUMBER(G11))),"",G11-'الإعدادات'!$B$4)</f>
        <v/>
      </c>
      <c r="R11" s="6">
        <f>IF(Q11="","",IF(Q11&lt;0,"منتهي",IF(Q11&lt;='الإعدادات'!$B$5,"ينتهي قريبًا","")))</f>
        <v/>
      </c>
      <c r="S11" s="18">
        <f>IF(ISNUMBER(L11),IF(L11&gt;0,COUNTIFS($L$6:$L$205,"&gt;"&amp;L11)+COUNTIFS($L$6:L11,L11),""),"")</f>
        <v/>
      </c>
    </row>
    <row r="12">
      <c r="A12" s="5" t="inlineStr">
        <is>
          <t>U07</t>
        </is>
      </c>
      <c r="B12" s="5" t="inlineStr">
        <is>
          <t>شقة 6 - الدور الثالث</t>
        </is>
      </c>
      <c r="C12" s="5" t="n"/>
      <c r="D12" s="16" t="n"/>
      <c r="E12" s="17" t="n">
        <v>6500</v>
      </c>
      <c r="F12" s="13" t="n"/>
      <c r="G12" s="13" t="n"/>
      <c r="H12" s="14" t="n"/>
      <c r="I12" s="18">
        <f>IF(OR(C12&amp;""="",NOT(ISNUMBER(F12)),NOT(ISNUMBER(H12))),"",MAX(0,(YEAR(IF(ISNUMBER(G12),MIN('الإعدادات'!$B$4,G12),'الإعدادات'!$B$4))-YEAR(F12))*12+MONTH(IF(ISNUMBER(G12),MIN('الإعدادات'!$B$4,G12),'الإعدادات'!$B$4))-MONTH(F12)+IF(DAY(IF(ISNUMBER(G12),MIN('الإعدادات'!$B$4,G12),'الإعدادات'!$B$4))&gt;=H12,1,0)-IF(DAY(F12)&gt;H12,1,0)))</f>
        <v/>
      </c>
      <c r="J12" s="19">
        <f>IF(I12="","",ROUND(I12*N(E12),2))</f>
        <v/>
      </c>
      <c r="K12" s="19">
        <f>IF(C12&amp;""="","",SUMIFS('الدفعات'!$C$6:$C$2005,'الدفعات'!$B$6:$B$2005,A12&amp;""))</f>
        <v/>
      </c>
      <c r="L12" s="19">
        <f>IF(J12="","",ROUND(J12-K12,2))</f>
        <v/>
      </c>
      <c r="M12" s="18">
        <f>IF(L12="","",IF(AND(L12&gt;0,N(E12)&gt;0),ROUNDUP(ROUND(L12/E12,4),0),0))</f>
        <v/>
      </c>
      <c r="N12" s="20">
        <f>IF(C12&amp;""="","",IFERROR(SUMIFS('الدفعات'!$A$6:$A$2005,'الدفعات'!$B$6:$B$2005,A12&amp;"",'الدفعات'!$G$6:$G$2005,1)/COUNTIFS('الدفعات'!$B$6:$B$2005,A12&amp;"",'الدفعات'!$G$6:$G$2005,1),""))</f>
        <v/>
      </c>
      <c r="O12" s="21">
        <f>IF(OR(J12="",J12=0),"",MIN(1,K12/J12))</f>
        <v/>
      </c>
      <c r="P12" s="6">
        <f>IF(A12&amp;""="","",IF(C12&amp;""="","شاغرة",IF(L12="","بيانات ناقصة",IF(L12&gt;0,"متأخر",IF(L12&lt;0,"دفع مقدمًا","مسدد")))))</f>
        <v/>
      </c>
      <c r="Q12" s="18">
        <f>IF(OR(C12&amp;""="",NOT(ISNUMBER(G12))),"",G12-'الإعدادات'!$B$4)</f>
        <v/>
      </c>
      <c r="R12" s="6">
        <f>IF(Q12="","",IF(Q12&lt;0,"منتهي",IF(Q12&lt;='الإعدادات'!$B$5,"ينتهي قريبًا","")))</f>
        <v/>
      </c>
      <c r="S12" s="18">
        <f>IF(ISNUMBER(L12),IF(L12&gt;0,COUNTIFS($L$6:$L$205,"&gt;"&amp;L12)+COUNTIFS($L$6:L12,L12),""),"")</f>
        <v/>
      </c>
    </row>
    <row r="13">
      <c r="A13" s="5" t="inlineStr">
        <is>
          <t>U08</t>
        </is>
      </c>
      <c r="B13" s="5" t="inlineStr">
        <is>
          <t>مكتب 1 - الدور الأول</t>
        </is>
      </c>
      <c r="C13" s="5" t="inlineStr">
        <is>
          <t>هشام لطفي</t>
        </is>
      </c>
      <c r="D13" s="16" t="inlineStr">
        <is>
          <t>01010000008</t>
        </is>
      </c>
      <c r="E13" s="17" t="n">
        <v>4000</v>
      </c>
      <c r="F13" s="13" t="n">
        <v>45962</v>
      </c>
      <c r="G13" s="13" t="n">
        <v>46310</v>
      </c>
      <c r="H13" s="14" t="n">
        <v>1</v>
      </c>
      <c r="I13" s="18">
        <f>IF(OR(C13&amp;""="",NOT(ISNUMBER(F13)),NOT(ISNUMBER(H13))),"",MAX(0,(YEAR(IF(ISNUMBER(G13),MIN('الإعدادات'!$B$4,G13),'الإعدادات'!$B$4))-YEAR(F13))*12+MONTH(IF(ISNUMBER(G13),MIN('الإعدادات'!$B$4,G13),'الإعدادات'!$B$4))-MONTH(F13)+IF(DAY(IF(ISNUMBER(G13),MIN('الإعدادات'!$B$4,G13),'الإعدادات'!$B$4))&gt;=H13,1,0)-IF(DAY(F13)&gt;H13,1,0)))</f>
        <v/>
      </c>
      <c r="J13" s="19">
        <f>IF(I13="","",ROUND(I13*N(E13),2))</f>
        <v/>
      </c>
      <c r="K13" s="19">
        <f>IF(C13&amp;""="","",SUMIFS('الدفعات'!$C$6:$C$2005,'الدفعات'!$B$6:$B$2005,A13&amp;""))</f>
        <v/>
      </c>
      <c r="L13" s="19">
        <f>IF(J13="","",ROUND(J13-K13,2))</f>
        <v/>
      </c>
      <c r="M13" s="18">
        <f>IF(L13="","",IF(AND(L13&gt;0,N(E13)&gt;0),ROUNDUP(ROUND(L13/E13,4),0),0))</f>
        <v/>
      </c>
      <c r="N13" s="20">
        <f>IF(C13&amp;""="","",IFERROR(SUMIFS('الدفعات'!$A$6:$A$2005,'الدفعات'!$B$6:$B$2005,A13&amp;"",'الدفعات'!$G$6:$G$2005,1)/COUNTIFS('الدفعات'!$B$6:$B$2005,A13&amp;"",'الدفعات'!$G$6:$G$2005,1),""))</f>
        <v/>
      </c>
      <c r="O13" s="21">
        <f>IF(OR(J13="",J13=0),"",MIN(1,K13/J13))</f>
        <v/>
      </c>
      <c r="P13" s="6">
        <f>IF(A13&amp;""="","",IF(C13&amp;""="","شاغرة",IF(L13="","بيانات ناقصة",IF(L13&gt;0,"متأخر",IF(L13&lt;0,"دفع مقدمًا","مسدد")))))</f>
        <v/>
      </c>
      <c r="Q13" s="18">
        <f>IF(OR(C13&amp;""="",NOT(ISNUMBER(G13))),"",G13-'الإعدادات'!$B$4)</f>
        <v/>
      </c>
      <c r="R13" s="6">
        <f>IF(Q13="","",IF(Q13&lt;0,"منتهي",IF(Q13&lt;='الإعدادات'!$B$5,"ينتهي قريبًا","")))</f>
        <v/>
      </c>
      <c r="S13" s="18">
        <f>IF(ISNUMBER(L13),IF(L13&gt;0,COUNTIFS($L$6:$L$205,"&gt;"&amp;L13)+COUNTIFS($L$6:L13,L13),""),"")</f>
        <v/>
      </c>
    </row>
    <row r="14">
      <c r="A14" s="5" t="n"/>
      <c r="B14" s="5" t="n"/>
      <c r="C14" s="5" t="n"/>
      <c r="D14" s="16" t="n"/>
      <c r="E14" s="17" t="n"/>
      <c r="F14" s="13" t="n"/>
      <c r="G14" s="13" t="n"/>
      <c r="H14" s="14" t="n"/>
      <c r="I14" s="18">
        <f>IF(OR(C14&amp;""="",NOT(ISNUMBER(F14)),NOT(ISNUMBER(H14))),"",MAX(0,(YEAR(IF(ISNUMBER(G14),MIN('الإعدادات'!$B$4,G14),'الإعدادات'!$B$4))-YEAR(F14))*12+MONTH(IF(ISNUMBER(G14),MIN('الإعدادات'!$B$4,G14),'الإعدادات'!$B$4))-MONTH(F14)+IF(DAY(IF(ISNUMBER(G14),MIN('الإعدادات'!$B$4,G14),'الإعدادات'!$B$4))&gt;=H14,1,0)-IF(DAY(F14)&gt;H14,1,0)))</f>
        <v/>
      </c>
      <c r="J14" s="19">
        <f>IF(I14="","",ROUND(I14*N(E14),2))</f>
        <v/>
      </c>
      <c r="K14" s="19">
        <f>IF(C14&amp;""="","",SUMIFS('الدفعات'!$C$6:$C$2005,'الدفعات'!$B$6:$B$2005,A14&amp;""))</f>
        <v/>
      </c>
      <c r="L14" s="19">
        <f>IF(J14="","",ROUND(J14-K14,2))</f>
        <v/>
      </c>
      <c r="M14" s="18">
        <f>IF(L14="","",IF(AND(L14&gt;0,N(E14)&gt;0),ROUNDUP(ROUND(L14/E14,4),0),0))</f>
        <v/>
      </c>
      <c r="N14" s="20">
        <f>IF(C14&amp;""="","",IFERROR(SUMIFS('الدفعات'!$A$6:$A$2005,'الدفعات'!$B$6:$B$2005,A14&amp;"",'الدفعات'!$G$6:$G$2005,1)/COUNTIFS('الدفعات'!$B$6:$B$2005,A14&amp;"",'الدفعات'!$G$6:$G$2005,1),""))</f>
        <v/>
      </c>
      <c r="O14" s="21">
        <f>IF(OR(J14="",J14=0),"",MIN(1,K14/J14))</f>
        <v/>
      </c>
      <c r="P14" s="6">
        <f>IF(A14&amp;""="","",IF(C14&amp;""="","شاغرة",IF(L14="","بيانات ناقصة",IF(L14&gt;0,"متأخر",IF(L14&lt;0,"دفع مقدمًا","مسدد")))))</f>
        <v/>
      </c>
      <c r="Q14" s="18">
        <f>IF(OR(C14&amp;""="",NOT(ISNUMBER(G14))),"",G14-'الإعدادات'!$B$4)</f>
        <v/>
      </c>
      <c r="R14" s="6">
        <f>IF(Q14="","",IF(Q14&lt;0,"منتهي",IF(Q14&lt;='الإعدادات'!$B$5,"ينتهي قريبًا","")))</f>
        <v/>
      </c>
      <c r="S14" s="18">
        <f>IF(ISNUMBER(L14),IF(L14&gt;0,COUNTIFS($L$6:$L$205,"&gt;"&amp;L14)+COUNTIFS($L$6:L14,L14),""),"")</f>
        <v/>
      </c>
    </row>
    <row r="15">
      <c r="A15" s="5" t="n"/>
      <c r="B15" s="5" t="n"/>
      <c r="C15" s="5" t="n"/>
      <c r="D15" s="16" t="n"/>
      <c r="E15" s="17" t="n"/>
      <c r="F15" s="13" t="n"/>
      <c r="G15" s="13" t="n"/>
      <c r="H15" s="14" t="n"/>
      <c r="I15" s="18">
        <f>IF(OR(C15&amp;""="",NOT(ISNUMBER(F15)),NOT(ISNUMBER(H15))),"",MAX(0,(YEAR(IF(ISNUMBER(G15),MIN('الإعدادات'!$B$4,G15),'الإعدادات'!$B$4))-YEAR(F15))*12+MONTH(IF(ISNUMBER(G15),MIN('الإعدادات'!$B$4,G15),'الإعدادات'!$B$4))-MONTH(F15)+IF(DAY(IF(ISNUMBER(G15),MIN('الإعدادات'!$B$4,G15),'الإعدادات'!$B$4))&gt;=H15,1,0)-IF(DAY(F15)&gt;H15,1,0)))</f>
        <v/>
      </c>
      <c r="J15" s="19">
        <f>IF(I15="","",ROUND(I15*N(E15),2))</f>
        <v/>
      </c>
      <c r="K15" s="19">
        <f>IF(C15&amp;""="","",SUMIFS('الدفعات'!$C$6:$C$2005,'الدفعات'!$B$6:$B$2005,A15&amp;""))</f>
        <v/>
      </c>
      <c r="L15" s="19">
        <f>IF(J15="","",ROUND(J15-K15,2))</f>
        <v/>
      </c>
      <c r="M15" s="18">
        <f>IF(L15="","",IF(AND(L15&gt;0,N(E15)&gt;0),ROUNDUP(ROUND(L15/E15,4),0),0))</f>
        <v/>
      </c>
      <c r="N15" s="20">
        <f>IF(C15&amp;""="","",IFERROR(SUMIFS('الدفعات'!$A$6:$A$2005,'الدفعات'!$B$6:$B$2005,A15&amp;"",'الدفعات'!$G$6:$G$2005,1)/COUNTIFS('الدفعات'!$B$6:$B$2005,A15&amp;"",'الدفعات'!$G$6:$G$2005,1),""))</f>
        <v/>
      </c>
      <c r="O15" s="21">
        <f>IF(OR(J15="",J15=0),"",MIN(1,K15/J15))</f>
        <v/>
      </c>
      <c r="P15" s="6">
        <f>IF(A15&amp;""="","",IF(C15&amp;""="","شاغرة",IF(L15="","بيانات ناقصة",IF(L15&gt;0,"متأخر",IF(L15&lt;0,"دفع مقدمًا","مسدد")))))</f>
        <v/>
      </c>
      <c r="Q15" s="18">
        <f>IF(OR(C15&amp;""="",NOT(ISNUMBER(G15))),"",G15-'الإعدادات'!$B$4)</f>
        <v/>
      </c>
      <c r="R15" s="6">
        <f>IF(Q15="","",IF(Q15&lt;0,"منتهي",IF(Q15&lt;='الإعدادات'!$B$5,"ينتهي قريبًا","")))</f>
        <v/>
      </c>
      <c r="S15" s="18">
        <f>IF(ISNUMBER(L15),IF(L15&gt;0,COUNTIFS($L$6:$L$205,"&gt;"&amp;L15)+COUNTIFS($L$6:L15,L15),""),"")</f>
        <v/>
      </c>
    </row>
    <row r="16">
      <c r="A16" s="5" t="n"/>
      <c r="B16" s="5" t="n"/>
      <c r="C16" s="5" t="n"/>
      <c r="D16" s="16" t="n"/>
      <c r="E16" s="17" t="n"/>
      <c r="F16" s="13" t="n"/>
      <c r="G16" s="13" t="n"/>
      <c r="H16" s="14" t="n"/>
      <c r="I16" s="18">
        <f>IF(OR(C16&amp;""="",NOT(ISNUMBER(F16)),NOT(ISNUMBER(H16))),"",MAX(0,(YEAR(IF(ISNUMBER(G16),MIN('الإعدادات'!$B$4,G16),'الإعدادات'!$B$4))-YEAR(F16))*12+MONTH(IF(ISNUMBER(G16),MIN('الإعدادات'!$B$4,G16),'الإعدادات'!$B$4))-MONTH(F16)+IF(DAY(IF(ISNUMBER(G16),MIN('الإعدادات'!$B$4,G16),'الإعدادات'!$B$4))&gt;=H16,1,0)-IF(DAY(F16)&gt;H16,1,0)))</f>
        <v/>
      </c>
      <c r="J16" s="19">
        <f>IF(I16="","",ROUND(I16*N(E16),2))</f>
        <v/>
      </c>
      <c r="K16" s="19">
        <f>IF(C16&amp;""="","",SUMIFS('الدفعات'!$C$6:$C$2005,'الدفعات'!$B$6:$B$2005,A16&amp;""))</f>
        <v/>
      </c>
      <c r="L16" s="19">
        <f>IF(J16="","",ROUND(J16-K16,2))</f>
        <v/>
      </c>
      <c r="M16" s="18">
        <f>IF(L16="","",IF(AND(L16&gt;0,N(E16)&gt;0),ROUNDUP(ROUND(L16/E16,4),0),0))</f>
        <v/>
      </c>
      <c r="N16" s="20">
        <f>IF(C16&amp;""="","",IFERROR(SUMIFS('الدفعات'!$A$6:$A$2005,'الدفعات'!$B$6:$B$2005,A16&amp;"",'الدفعات'!$G$6:$G$2005,1)/COUNTIFS('الدفعات'!$B$6:$B$2005,A16&amp;"",'الدفعات'!$G$6:$G$2005,1),""))</f>
        <v/>
      </c>
      <c r="O16" s="21">
        <f>IF(OR(J16="",J16=0),"",MIN(1,K16/J16))</f>
        <v/>
      </c>
      <c r="P16" s="6">
        <f>IF(A16&amp;""="","",IF(C16&amp;""="","شاغرة",IF(L16="","بيانات ناقصة",IF(L16&gt;0,"متأخر",IF(L16&lt;0,"دفع مقدمًا","مسدد")))))</f>
        <v/>
      </c>
      <c r="Q16" s="18">
        <f>IF(OR(C16&amp;""="",NOT(ISNUMBER(G16))),"",G16-'الإعدادات'!$B$4)</f>
        <v/>
      </c>
      <c r="R16" s="6">
        <f>IF(Q16="","",IF(Q16&lt;0,"منتهي",IF(Q16&lt;='الإعدادات'!$B$5,"ينتهي قريبًا","")))</f>
        <v/>
      </c>
      <c r="S16" s="18">
        <f>IF(ISNUMBER(L16),IF(L16&gt;0,COUNTIFS($L$6:$L$205,"&gt;"&amp;L16)+COUNTIFS($L$6:L16,L16),""),"")</f>
        <v/>
      </c>
    </row>
    <row r="17">
      <c r="A17" s="5" t="n"/>
      <c r="B17" s="5" t="n"/>
      <c r="C17" s="5" t="n"/>
      <c r="D17" s="16" t="n"/>
      <c r="E17" s="17" t="n"/>
      <c r="F17" s="13" t="n"/>
      <c r="G17" s="13" t="n"/>
      <c r="H17" s="14" t="n"/>
      <c r="I17" s="18">
        <f>IF(OR(C17&amp;""="",NOT(ISNUMBER(F17)),NOT(ISNUMBER(H17))),"",MAX(0,(YEAR(IF(ISNUMBER(G17),MIN('الإعدادات'!$B$4,G17),'الإعدادات'!$B$4))-YEAR(F17))*12+MONTH(IF(ISNUMBER(G17),MIN('الإعدادات'!$B$4,G17),'الإعدادات'!$B$4))-MONTH(F17)+IF(DAY(IF(ISNUMBER(G17),MIN('الإعدادات'!$B$4,G17),'الإعدادات'!$B$4))&gt;=H17,1,0)-IF(DAY(F17)&gt;H17,1,0)))</f>
        <v/>
      </c>
      <c r="J17" s="19">
        <f>IF(I17="","",ROUND(I17*N(E17),2))</f>
        <v/>
      </c>
      <c r="K17" s="19">
        <f>IF(C17&amp;""="","",SUMIFS('الدفعات'!$C$6:$C$2005,'الدفعات'!$B$6:$B$2005,A17&amp;""))</f>
        <v/>
      </c>
      <c r="L17" s="19">
        <f>IF(J17="","",ROUND(J17-K17,2))</f>
        <v/>
      </c>
      <c r="M17" s="18">
        <f>IF(L17="","",IF(AND(L17&gt;0,N(E17)&gt;0),ROUNDUP(ROUND(L17/E17,4),0),0))</f>
        <v/>
      </c>
      <c r="N17" s="20">
        <f>IF(C17&amp;""="","",IFERROR(SUMIFS('الدفعات'!$A$6:$A$2005,'الدفعات'!$B$6:$B$2005,A17&amp;"",'الدفعات'!$G$6:$G$2005,1)/COUNTIFS('الدفعات'!$B$6:$B$2005,A17&amp;"",'الدفعات'!$G$6:$G$2005,1),""))</f>
        <v/>
      </c>
      <c r="O17" s="21">
        <f>IF(OR(J17="",J17=0),"",MIN(1,K17/J17))</f>
        <v/>
      </c>
      <c r="P17" s="6">
        <f>IF(A17&amp;""="","",IF(C17&amp;""="","شاغرة",IF(L17="","بيانات ناقصة",IF(L17&gt;0,"متأخر",IF(L17&lt;0,"دفع مقدمًا","مسدد")))))</f>
        <v/>
      </c>
      <c r="Q17" s="18">
        <f>IF(OR(C17&amp;""="",NOT(ISNUMBER(G17))),"",G17-'الإعدادات'!$B$4)</f>
        <v/>
      </c>
      <c r="R17" s="6">
        <f>IF(Q17="","",IF(Q17&lt;0,"منتهي",IF(Q17&lt;='الإعدادات'!$B$5,"ينتهي قريبًا","")))</f>
        <v/>
      </c>
      <c r="S17" s="18">
        <f>IF(ISNUMBER(L17),IF(L17&gt;0,COUNTIFS($L$6:$L$205,"&gt;"&amp;L17)+COUNTIFS($L$6:L17,L17),""),"")</f>
        <v/>
      </c>
    </row>
    <row r="18">
      <c r="A18" s="5" t="n"/>
      <c r="B18" s="5" t="n"/>
      <c r="C18" s="5" t="n"/>
      <c r="D18" s="16" t="n"/>
      <c r="E18" s="17" t="n"/>
      <c r="F18" s="13" t="n"/>
      <c r="G18" s="13" t="n"/>
      <c r="H18" s="14" t="n"/>
      <c r="I18" s="18">
        <f>IF(OR(C18&amp;""="",NOT(ISNUMBER(F18)),NOT(ISNUMBER(H18))),"",MAX(0,(YEAR(IF(ISNUMBER(G18),MIN('الإعدادات'!$B$4,G18),'الإعدادات'!$B$4))-YEAR(F18))*12+MONTH(IF(ISNUMBER(G18),MIN('الإعدادات'!$B$4,G18),'الإعدادات'!$B$4))-MONTH(F18)+IF(DAY(IF(ISNUMBER(G18),MIN('الإعدادات'!$B$4,G18),'الإعدادات'!$B$4))&gt;=H18,1,0)-IF(DAY(F18)&gt;H18,1,0)))</f>
        <v/>
      </c>
      <c r="J18" s="19">
        <f>IF(I18="","",ROUND(I18*N(E18),2))</f>
        <v/>
      </c>
      <c r="K18" s="19">
        <f>IF(C18&amp;""="","",SUMIFS('الدفعات'!$C$6:$C$2005,'الدفعات'!$B$6:$B$2005,A18&amp;""))</f>
        <v/>
      </c>
      <c r="L18" s="19">
        <f>IF(J18="","",ROUND(J18-K18,2))</f>
        <v/>
      </c>
      <c r="M18" s="18">
        <f>IF(L18="","",IF(AND(L18&gt;0,N(E18)&gt;0),ROUNDUP(ROUND(L18/E18,4),0),0))</f>
        <v/>
      </c>
      <c r="N18" s="20">
        <f>IF(C18&amp;""="","",IFERROR(SUMIFS('الدفعات'!$A$6:$A$2005,'الدفعات'!$B$6:$B$2005,A18&amp;"",'الدفعات'!$G$6:$G$2005,1)/COUNTIFS('الدفعات'!$B$6:$B$2005,A18&amp;"",'الدفعات'!$G$6:$G$2005,1),""))</f>
        <v/>
      </c>
      <c r="O18" s="21">
        <f>IF(OR(J18="",J18=0),"",MIN(1,K18/J18))</f>
        <v/>
      </c>
      <c r="P18" s="6">
        <f>IF(A18&amp;""="","",IF(C18&amp;""="","شاغرة",IF(L18="","بيانات ناقصة",IF(L18&gt;0,"متأخر",IF(L18&lt;0,"دفع مقدمًا","مسدد")))))</f>
        <v/>
      </c>
      <c r="Q18" s="18">
        <f>IF(OR(C18&amp;""="",NOT(ISNUMBER(G18))),"",G18-'الإعدادات'!$B$4)</f>
        <v/>
      </c>
      <c r="R18" s="6">
        <f>IF(Q18="","",IF(Q18&lt;0,"منتهي",IF(Q18&lt;='الإعدادات'!$B$5,"ينتهي قريبًا","")))</f>
        <v/>
      </c>
      <c r="S18" s="18">
        <f>IF(ISNUMBER(L18),IF(L18&gt;0,COUNTIFS($L$6:$L$205,"&gt;"&amp;L18)+COUNTIFS($L$6:L18,L18),""),"")</f>
        <v/>
      </c>
    </row>
    <row r="19">
      <c r="A19" s="5" t="n"/>
      <c r="B19" s="5" t="n"/>
      <c r="C19" s="5" t="n"/>
      <c r="D19" s="16" t="n"/>
      <c r="E19" s="17" t="n"/>
      <c r="F19" s="13" t="n"/>
      <c r="G19" s="13" t="n"/>
      <c r="H19" s="14" t="n"/>
      <c r="I19" s="18">
        <f>IF(OR(C19&amp;""="",NOT(ISNUMBER(F19)),NOT(ISNUMBER(H19))),"",MAX(0,(YEAR(IF(ISNUMBER(G19),MIN('الإعدادات'!$B$4,G19),'الإعدادات'!$B$4))-YEAR(F19))*12+MONTH(IF(ISNUMBER(G19),MIN('الإعدادات'!$B$4,G19),'الإعدادات'!$B$4))-MONTH(F19)+IF(DAY(IF(ISNUMBER(G19),MIN('الإعدادات'!$B$4,G19),'الإعدادات'!$B$4))&gt;=H19,1,0)-IF(DAY(F19)&gt;H19,1,0)))</f>
        <v/>
      </c>
      <c r="J19" s="19">
        <f>IF(I19="","",ROUND(I19*N(E19),2))</f>
        <v/>
      </c>
      <c r="K19" s="19">
        <f>IF(C19&amp;""="","",SUMIFS('الدفعات'!$C$6:$C$2005,'الدفعات'!$B$6:$B$2005,A19&amp;""))</f>
        <v/>
      </c>
      <c r="L19" s="19">
        <f>IF(J19="","",ROUND(J19-K19,2))</f>
        <v/>
      </c>
      <c r="M19" s="18">
        <f>IF(L19="","",IF(AND(L19&gt;0,N(E19)&gt;0),ROUNDUP(ROUND(L19/E19,4),0),0))</f>
        <v/>
      </c>
      <c r="N19" s="20">
        <f>IF(C19&amp;""="","",IFERROR(SUMIFS('الدفعات'!$A$6:$A$2005,'الدفعات'!$B$6:$B$2005,A19&amp;"",'الدفعات'!$G$6:$G$2005,1)/COUNTIFS('الدفعات'!$B$6:$B$2005,A19&amp;"",'الدفعات'!$G$6:$G$2005,1),""))</f>
        <v/>
      </c>
      <c r="O19" s="21">
        <f>IF(OR(J19="",J19=0),"",MIN(1,K19/J19))</f>
        <v/>
      </c>
      <c r="P19" s="6">
        <f>IF(A19&amp;""="","",IF(C19&amp;""="","شاغرة",IF(L19="","بيانات ناقصة",IF(L19&gt;0,"متأخر",IF(L19&lt;0,"دفع مقدمًا","مسدد")))))</f>
        <v/>
      </c>
      <c r="Q19" s="18">
        <f>IF(OR(C19&amp;""="",NOT(ISNUMBER(G19))),"",G19-'الإعدادات'!$B$4)</f>
        <v/>
      </c>
      <c r="R19" s="6">
        <f>IF(Q19="","",IF(Q19&lt;0,"منتهي",IF(Q19&lt;='الإعدادات'!$B$5,"ينتهي قريبًا","")))</f>
        <v/>
      </c>
      <c r="S19" s="18">
        <f>IF(ISNUMBER(L19),IF(L19&gt;0,COUNTIFS($L$6:$L$205,"&gt;"&amp;L19)+COUNTIFS($L$6:L19,L19),""),"")</f>
        <v/>
      </c>
    </row>
    <row r="20">
      <c r="A20" s="5" t="n"/>
      <c r="B20" s="5" t="n"/>
      <c r="C20" s="5" t="n"/>
      <c r="D20" s="16" t="n"/>
      <c r="E20" s="17" t="n"/>
      <c r="F20" s="13" t="n"/>
      <c r="G20" s="13" t="n"/>
      <c r="H20" s="14" t="n"/>
      <c r="I20" s="18">
        <f>IF(OR(C20&amp;""="",NOT(ISNUMBER(F20)),NOT(ISNUMBER(H20))),"",MAX(0,(YEAR(IF(ISNUMBER(G20),MIN('الإعدادات'!$B$4,G20),'الإعدادات'!$B$4))-YEAR(F20))*12+MONTH(IF(ISNUMBER(G20),MIN('الإعدادات'!$B$4,G20),'الإعدادات'!$B$4))-MONTH(F20)+IF(DAY(IF(ISNUMBER(G20),MIN('الإعدادات'!$B$4,G20),'الإعدادات'!$B$4))&gt;=H20,1,0)-IF(DAY(F20)&gt;H20,1,0)))</f>
        <v/>
      </c>
      <c r="J20" s="19">
        <f>IF(I20="","",ROUND(I20*N(E20),2))</f>
        <v/>
      </c>
      <c r="K20" s="19">
        <f>IF(C20&amp;""="","",SUMIFS('الدفعات'!$C$6:$C$2005,'الدفعات'!$B$6:$B$2005,A20&amp;""))</f>
        <v/>
      </c>
      <c r="L20" s="19">
        <f>IF(J20="","",ROUND(J20-K20,2))</f>
        <v/>
      </c>
      <c r="M20" s="18">
        <f>IF(L20="","",IF(AND(L20&gt;0,N(E20)&gt;0),ROUNDUP(ROUND(L20/E20,4),0),0))</f>
        <v/>
      </c>
      <c r="N20" s="20">
        <f>IF(C20&amp;""="","",IFERROR(SUMIFS('الدفعات'!$A$6:$A$2005,'الدفعات'!$B$6:$B$2005,A20&amp;"",'الدفعات'!$G$6:$G$2005,1)/COUNTIFS('الدفعات'!$B$6:$B$2005,A20&amp;"",'الدفعات'!$G$6:$G$2005,1),""))</f>
        <v/>
      </c>
      <c r="O20" s="21">
        <f>IF(OR(J20="",J20=0),"",MIN(1,K20/J20))</f>
        <v/>
      </c>
      <c r="P20" s="6">
        <f>IF(A20&amp;""="","",IF(C20&amp;""="","شاغرة",IF(L20="","بيانات ناقصة",IF(L20&gt;0,"متأخر",IF(L20&lt;0,"دفع مقدمًا","مسدد")))))</f>
        <v/>
      </c>
      <c r="Q20" s="18">
        <f>IF(OR(C20&amp;""="",NOT(ISNUMBER(G20))),"",G20-'الإعدادات'!$B$4)</f>
        <v/>
      </c>
      <c r="R20" s="6">
        <f>IF(Q20="","",IF(Q20&lt;0,"منتهي",IF(Q20&lt;='الإعدادات'!$B$5,"ينتهي قريبًا","")))</f>
        <v/>
      </c>
      <c r="S20" s="18">
        <f>IF(ISNUMBER(L20),IF(L20&gt;0,COUNTIFS($L$6:$L$205,"&gt;"&amp;L20)+COUNTIFS($L$6:L20,L20),""),"")</f>
        <v/>
      </c>
    </row>
    <row r="21">
      <c r="A21" s="5" t="n"/>
      <c r="B21" s="5" t="n"/>
      <c r="C21" s="5" t="n"/>
      <c r="D21" s="16" t="n"/>
      <c r="E21" s="17" t="n"/>
      <c r="F21" s="13" t="n"/>
      <c r="G21" s="13" t="n"/>
      <c r="H21" s="14" t="n"/>
      <c r="I21" s="18">
        <f>IF(OR(C21&amp;""="",NOT(ISNUMBER(F21)),NOT(ISNUMBER(H21))),"",MAX(0,(YEAR(IF(ISNUMBER(G21),MIN('الإعدادات'!$B$4,G21),'الإعدادات'!$B$4))-YEAR(F21))*12+MONTH(IF(ISNUMBER(G21),MIN('الإعدادات'!$B$4,G21),'الإعدادات'!$B$4))-MONTH(F21)+IF(DAY(IF(ISNUMBER(G21),MIN('الإعدادات'!$B$4,G21),'الإعدادات'!$B$4))&gt;=H21,1,0)-IF(DAY(F21)&gt;H21,1,0)))</f>
        <v/>
      </c>
      <c r="J21" s="19">
        <f>IF(I21="","",ROUND(I21*N(E21),2))</f>
        <v/>
      </c>
      <c r="K21" s="19">
        <f>IF(C21&amp;""="","",SUMIFS('الدفعات'!$C$6:$C$2005,'الدفعات'!$B$6:$B$2005,A21&amp;""))</f>
        <v/>
      </c>
      <c r="L21" s="19">
        <f>IF(J21="","",ROUND(J21-K21,2))</f>
        <v/>
      </c>
      <c r="M21" s="18">
        <f>IF(L21="","",IF(AND(L21&gt;0,N(E21)&gt;0),ROUNDUP(ROUND(L21/E21,4),0),0))</f>
        <v/>
      </c>
      <c r="N21" s="20">
        <f>IF(C21&amp;""="","",IFERROR(SUMIFS('الدفعات'!$A$6:$A$2005,'الدفعات'!$B$6:$B$2005,A21&amp;"",'الدفعات'!$G$6:$G$2005,1)/COUNTIFS('الدفعات'!$B$6:$B$2005,A21&amp;"",'الدفعات'!$G$6:$G$2005,1),""))</f>
        <v/>
      </c>
      <c r="O21" s="21">
        <f>IF(OR(J21="",J21=0),"",MIN(1,K21/J21))</f>
        <v/>
      </c>
      <c r="P21" s="6">
        <f>IF(A21&amp;""="","",IF(C21&amp;""="","شاغرة",IF(L21="","بيانات ناقصة",IF(L21&gt;0,"متأخر",IF(L21&lt;0,"دفع مقدمًا","مسدد")))))</f>
        <v/>
      </c>
      <c r="Q21" s="18">
        <f>IF(OR(C21&amp;""="",NOT(ISNUMBER(G21))),"",G21-'الإعدادات'!$B$4)</f>
        <v/>
      </c>
      <c r="R21" s="6">
        <f>IF(Q21="","",IF(Q21&lt;0,"منتهي",IF(Q21&lt;='الإعدادات'!$B$5,"ينتهي قريبًا","")))</f>
        <v/>
      </c>
      <c r="S21" s="18">
        <f>IF(ISNUMBER(L21),IF(L21&gt;0,COUNTIFS($L$6:$L$205,"&gt;"&amp;L21)+COUNTIFS($L$6:L21,L21),""),"")</f>
        <v/>
      </c>
    </row>
    <row r="22">
      <c r="A22" s="5" t="n"/>
      <c r="B22" s="5" t="n"/>
      <c r="C22" s="5" t="n"/>
      <c r="D22" s="16" t="n"/>
      <c r="E22" s="17" t="n"/>
      <c r="F22" s="13" t="n"/>
      <c r="G22" s="13" t="n"/>
      <c r="H22" s="14" t="n"/>
      <c r="I22" s="18">
        <f>IF(OR(C22&amp;""="",NOT(ISNUMBER(F22)),NOT(ISNUMBER(H22))),"",MAX(0,(YEAR(IF(ISNUMBER(G22),MIN('الإعدادات'!$B$4,G22),'الإعدادات'!$B$4))-YEAR(F22))*12+MONTH(IF(ISNUMBER(G22),MIN('الإعدادات'!$B$4,G22),'الإعدادات'!$B$4))-MONTH(F22)+IF(DAY(IF(ISNUMBER(G22),MIN('الإعدادات'!$B$4,G22),'الإعدادات'!$B$4))&gt;=H22,1,0)-IF(DAY(F22)&gt;H22,1,0)))</f>
        <v/>
      </c>
      <c r="J22" s="19">
        <f>IF(I22="","",ROUND(I22*N(E22),2))</f>
        <v/>
      </c>
      <c r="K22" s="19">
        <f>IF(C22&amp;""="","",SUMIFS('الدفعات'!$C$6:$C$2005,'الدفعات'!$B$6:$B$2005,A22&amp;""))</f>
        <v/>
      </c>
      <c r="L22" s="19">
        <f>IF(J22="","",ROUND(J22-K22,2))</f>
        <v/>
      </c>
      <c r="M22" s="18">
        <f>IF(L22="","",IF(AND(L22&gt;0,N(E22)&gt;0),ROUNDUP(ROUND(L22/E22,4),0),0))</f>
        <v/>
      </c>
      <c r="N22" s="20">
        <f>IF(C22&amp;""="","",IFERROR(SUMIFS('الدفعات'!$A$6:$A$2005,'الدفعات'!$B$6:$B$2005,A22&amp;"",'الدفعات'!$G$6:$G$2005,1)/COUNTIFS('الدفعات'!$B$6:$B$2005,A22&amp;"",'الدفعات'!$G$6:$G$2005,1),""))</f>
        <v/>
      </c>
      <c r="O22" s="21">
        <f>IF(OR(J22="",J22=0),"",MIN(1,K22/J22))</f>
        <v/>
      </c>
      <c r="P22" s="6">
        <f>IF(A22&amp;""="","",IF(C22&amp;""="","شاغرة",IF(L22="","بيانات ناقصة",IF(L22&gt;0,"متأخر",IF(L22&lt;0,"دفع مقدمًا","مسدد")))))</f>
        <v/>
      </c>
      <c r="Q22" s="18">
        <f>IF(OR(C22&amp;""="",NOT(ISNUMBER(G22))),"",G22-'الإعدادات'!$B$4)</f>
        <v/>
      </c>
      <c r="R22" s="6">
        <f>IF(Q22="","",IF(Q22&lt;0,"منتهي",IF(Q22&lt;='الإعدادات'!$B$5,"ينتهي قريبًا","")))</f>
        <v/>
      </c>
      <c r="S22" s="18">
        <f>IF(ISNUMBER(L22),IF(L22&gt;0,COUNTIFS($L$6:$L$205,"&gt;"&amp;L22)+COUNTIFS($L$6:L22,L22),""),"")</f>
        <v/>
      </c>
    </row>
    <row r="23">
      <c r="A23" s="5" t="n"/>
      <c r="B23" s="5" t="n"/>
      <c r="C23" s="5" t="n"/>
      <c r="D23" s="16" t="n"/>
      <c r="E23" s="17" t="n"/>
      <c r="F23" s="13" t="n"/>
      <c r="G23" s="13" t="n"/>
      <c r="H23" s="14" t="n"/>
      <c r="I23" s="18">
        <f>IF(OR(C23&amp;""="",NOT(ISNUMBER(F23)),NOT(ISNUMBER(H23))),"",MAX(0,(YEAR(IF(ISNUMBER(G23),MIN('الإعدادات'!$B$4,G23),'الإعدادات'!$B$4))-YEAR(F23))*12+MONTH(IF(ISNUMBER(G23),MIN('الإعدادات'!$B$4,G23),'الإعدادات'!$B$4))-MONTH(F23)+IF(DAY(IF(ISNUMBER(G23),MIN('الإعدادات'!$B$4,G23),'الإعدادات'!$B$4))&gt;=H23,1,0)-IF(DAY(F23)&gt;H23,1,0)))</f>
        <v/>
      </c>
      <c r="J23" s="19">
        <f>IF(I23="","",ROUND(I23*N(E23),2))</f>
        <v/>
      </c>
      <c r="K23" s="19">
        <f>IF(C23&amp;""="","",SUMIFS('الدفعات'!$C$6:$C$2005,'الدفعات'!$B$6:$B$2005,A23&amp;""))</f>
        <v/>
      </c>
      <c r="L23" s="19">
        <f>IF(J23="","",ROUND(J23-K23,2))</f>
        <v/>
      </c>
      <c r="M23" s="18">
        <f>IF(L23="","",IF(AND(L23&gt;0,N(E23)&gt;0),ROUNDUP(ROUND(L23/E23,4),0),0))</f>
        <v/>
      </c>
      <c r="N23" s="20">
        <f>IF(C23&amp;""="","",IFERROR(SUMIFS('الدفعات'!$A$6:$A$2005,'الدفعات'!$B$6:$B$2005,A23&amp;"",'الدفعات'!$G$6:$G$2005,1)/COUNTIFS('الدفعات'!$B$6:$B$2005,A23&amp;"",'الدفعات'!$G$6:$G$2005,1),""))</f>
        <v/>
      </c>
      <c r="O23" s="21">
        <f>IF(OR(J23="",J23=0),"",MIN(1,K23/J23))</f>
        <v/>
      </c>
      <c r="P23" s="6">
        <f>IF(A23&amp;""="","",IF(C23&amp;""="","شاغرة",IF(L23="","بيانات ناقصة",IF(L23&gt;0,"متأخر",IF(L23&lt;0,"دفع مقدمًا","مسدد")))))</f>
        <v/>
      </c>
      <c r="Q23" s="18">
        <f>IF(OR(C23&amp;""="",NOT(ISNUMBER(G23))),"",G23-'الإعدادات'!$B$4)</f>
        <v/>
      </c>
      <c r="R23" s="6">
        <f>IF(Q23="","",IF(Q23&lt;0,"منتهي",IF(Q23&lt;='الإعدادات'!$B$5,"ينتهي قريبًا","")))</f>
        <v/>
      </c>
      <c r="S23" s="18">
        <f>IF(ISNUMBER(L23),IF(L23&gt;0,COUNTIFS($L$6:$L$205,"&gt;"&amp;L23)+COUNTIFS($L$6:L23,L23),""),"")</f>
        <v/>
      </c>
    </row>
    <row r="24">
      <c r="A24" s="5" t="n"/>
      <c r="B24" s="5" t="n"/>
      <c r="C24" s="5" t="n"/>
      <c r="D24" s="16" t="n"/>
      <c r="E24" s="17" t="n"/>
      <c r="F24" s="13" t="n"/>
      <c r="G24" s="13" t="n"/>
      <c r="H24" s="14" t="n"/>
      <c r="I24" s="18">
        <f>IF(OR(C24&amp;""="",NOT(ISNUMBER(F24)),NOT(ISNUMBER(H24))),"",MAX(0,(YEAR(IF(ISNUMBER(G24),MIN('الإعدادات'!$B$4,G24),'الإعدادات'!$B$4))-YEAR(F24))*12+MONTH(IF(ISNUMBER(G24),MIN('الإعدادات'!$B$4,G24),'الإعدادات'!$B$4))-MONTH(F24)+IF(DAY(IF(ISNUMBER(G24),MIN('الإعدادات'!$B$4,G24),'الإعدادات'!$B$4))&gt;=H24,1,0)-IF(DAY(F24)&gt;H24,1,0)))</f>
        <v/>
      </c>
      <c r="J24" s="19">
        <f>IF(I24="","",ROUND(I24*N(E24),2))</f>
        <v/>
      </c>
      <c r="K24" s="19">
        <f>IF(C24&amp;""="","",SUMIFS('الدفعات'!$C$6:$C$2005,'الدفعات'!$B$6:$B$2005,A24&amp;""))</f>
        <v/>
      </c>
      <c r="L24" s="19">
        <f>IF(J24="","",ROUND(J24-K24,2))</f>
        <v/>
      </c>
      <c r="M24" s="18">
        <f>IF(L24="","",IF(AND(L24&gt;0,N(E24)&gt;0),ROUNDUP(ROUND(L24/E24,4),0),0))</f>
        <v/>
      </c>
      <c r="N24" s="20">
        <f>IF(C24&amp;""="","",IFERROR(SUMIFS('الدفعات'!$A$6:$A$2005,'الدفعات'!$B$6:$B$2005,A24&amp;"",'الدفعات'!$G$6:$G$2005,1)/COUNTIFS('الدفعات'!$B$6:$B$2005,A24&amp;"",'الدفعات'!$G$6:$G$2005,1),""))</f>
        <v/>
      </c>
      <c r="O24" s="21">
        <f>IF(OR(J24="",J24=0),"",MIN(1,K24/J24))</f>
        <v/>
      </c>
      <c r="P24" s="6">
        <f>IF(A24&amp;""="","",IF(C24&amp;""="","شاغرة",IF(L24="","بيانات ناقصة",IF(L24&gt;0,"متأخر",IF(L24&lt;0,"دفع مقدمًا","مسدد")))))</f>
        <v/>
      </c>
      <c r="Q24" s="18">
        <f>IF(OR(C24&amp;""="",NOT(ISNUMBER(G24))),"",G24-'الإعدادات'!$B$4)</f>
        <v/>
      </c>
      <c r="R24" s="6">
        <f>IF(Q24="","",IF(Q24&lt;0,"منتهي",IF(Q24&lt;='الإعدادات'!$B$5,"ينتهي قريبًا","")))</f>
        <v/>
      </c>
      <c r="S24" s="18">
        <f>IF(ISNUMBER(L24),IF(L24&gt;0,COUNTIFS($L$6:$L$205,"&gt;"&amp;L24)+COUNTIFS($L$6:L24,L24),""),"")</f>
        <v/>
      </c>
    </row>
    <row r="25">
      <c r="A25" s="5" t="n"/>
      <c r="B25" s="5" t="n"/>
      <c r="C25" s="5" t="n"/>
      <c r="D25" s="16" t="n"/>
      <c r="E25" s="17" t="n"/>
      <c r="F25" s="13" t="n"/>
      <c r="G25" s="13" t="n"/>
      <c r="H25" s="14" t="n"/>
      <c r="I25" s="18">
        <f>IF(OR(C25&amp;""="",NOT(ISNUMBER(F25)),NOT(ISNUMBER(H25))),"",MAX(0,(YEAR(IF(ISNUMBER(G25),MIN('الإعدادات'!$B$4,G25),'الإعدادات'!$B$4))-YEAR(F25))*12+MONTH(IF(ISNUMBER(G25),MIN('الإعدادات'!$B$4,G25),'الإعدادات'!$B$4))-MONTH(F25)+IF(DAY(IF(ISNUMBER(G25),MIN('الإعدادات'!$B$4,G25),'الإعدادات'!$B$4))&gt;=H25,1,0)-IF(DAY(F25)&gt;H25,1,0)))</f>
        <v/>
      </c>
      <c r="J25" s="19">
        <f>IF(I25="","",ROUND(I25*N(E25),2))</f>
        <v/>
      </c>
      <c r="K25" s="19">
        <f>IF(C25&amp;""="","",SUMIFS('الدفعات'!$C$6:$C$2005,'الدفعات'!$B$6:$B$2005,A25&amp;""))</f>
        <v/>
      </c>
      <c r="L25" s="19">
        <f>IF(J25="","",ROUND(J25-K25,2))</f>
        <v/>
      </c>
      <c r="M25" s="18">
        <f>IF(L25="","",IF(AND(L25&gt;0,N(E25)&gt;0),ROUNDUP(ROUND(L25/E25,4),0),0))</f>
        <v/>
      </c>
      <c r="N25" s="20">
        <f>IF(C25&amp;""="","",IFERROR(SUMIFS('الدفعات'!$A$6:$A$2005,'الدفعات'!$B$6:$B$2005,A25&amp;"",'الدفعات'!$G$6:$G$2005,1)/COUNTIFS('الدفعات'!$B$6:$B$2005,A25&amp;"",'الدفعات'!$G$6:$G$2005,1),""))</f>
        <v/>
      </c>
      <c r="O25" s="21">
        <f>IF(OR(J25="",J25=0),"",MIN(1,K25/J25))</f>
        <v/>
      </c>
      <c r="P25" s="6">
        <f>IF(A25&amp;""="","",IF(C25&amp;""="","شاغرة",IF(L25="","بيانات ناقصة",IF(L25&gt;0,"متأخر",IF(L25&lt;0,"دفع مقدمًا","مسدد")))))</f>
        <v/>
      </c>
      <c r="Q25" s="18">
        <f>IF(OR(C25&amp;""="",NOT(ISNUMBER(G25))),"",G25-'الإعدادات'!$B$4)</f>
        <v/>
      </c>
      <c r="R25" s="6">
        <f>IF(Q25="","",IF(Q25&lt;0,"منتهي",IF(Q25&lt;='الإعدادات'!$B$5,"ينتهي قريبًا","")))</f>
        <v/>
      </c>
      <c r="S25" s="18">
        <f>IF(ISNUMBER(L25),IF(L25&gt;0,COUNTIFS($L$6:$L$205,"&gt;"&amp;L25)+COUNTIFS($L$6:L25,L25),""),"")</f>
        <v/>
      </c>
    </row>
    <row r="26">
      <c r="A26" s="5" t="n"/>
      <c r="B26" s="5" t="n"/>
      <c r="C26" s="5" t="n"/>
      <c r="D26" s="16" t="n"/>
      <c r="E26" s="17" t="n"/>
      <c r="F26" s="13" t="n"/>
      <c r="G26" s="13" t="n"/>
      <c r="H26" s="14" t="n"/>
      <c r="I26" s="18">
        <f>IF(OR(C26&amp;""="",NOT(ISNUMBER(F26)),NOT(ISNUMBER(H26))),"",MAX(0,(YEAR(IF(ISNUMBER(G26),MIN('الإعدادات'!$B$4,G26),'الإعدادات'!$B$4))-YEAR(F26))*12+MONTH(IF(ISNUMBER(G26),MIN('الإعدادات'!$B$4,G26),'الإعدادات'!$B$4))-MONTH(F26)+IF(DAY(IF(ISNUMBER(G26),MIN('الإعدادات'!$B$4,G26),'الإعدادات'!$B$4))&gt;=H26,1,0)-IF(DAY(F26)&gt;H26,1,0)))</f>
        <v/>
      </c>
      <c r="J26" s="19">
        <f>IF(I26="","",ROUND(I26*N(E26),2))</f>
        <v/>
      </c>
      <c r="K26" s="19">
        <f>IF(C26&amp;""="","",SUMIFS('الدفعات'!$C$6:$C$2005,'الدفعات'!$B$6:$B$2005,A26&amp;""))</f>
        <v/>
      </c>
      <c r="L26" s="19">
        <f>IF(J26="","",ROUND(J26-K26,2))</f>
        <v/>
      </c>
      <c r="M26" s="18">
        <f>IF(L26="","",IF(AND(L26&gt;0,N(E26)&gt;0),ROUNDUP(ROUND(L26/E26,4),0),0))</f>
        <v/>
      </c>
      <c r="N26" s="20">
        <f>IF(C26&amp;""="","",IFERROR(SUMIFS('الدفعات'!$A$6:$A$2005,'الدفعات'!$B$6:$B$2005,A26&amp;"",'الدفعات'!$G$6:$G$2005,1)/COUNTIFS('الدفعات'!$B$6:$B$2005,A26&amp;"",'الدفعات'!$G$6:$G$2005,1),""))</f>
        <v/>
      </c>
      <c r="O26" s="21">
        <f>IF(OR(J26="",J26=0),"",MIN(1,K26/J26))</f>
        <v/>
      </c>
      <c r="P26" s="6">
        <f>IF(A26&amp;""="","",IF(C26&amp;""="","شاغرة",IF(L26="","بيانات ناقصة",IF(L26&gt;0,"متأخر",IF(L26&lt;0,"دفع مقدمًا","مسدد")))))</f>
        <v/>
      </c>
      <c r="Q26" s="18">
        <f>IF(OR(C26&amp;""="",NOT(ISNUMBER(G26))),"",G26-'الإعدادات'!$B$4)</f>
        <v/>
      </c>
      <c r="R26" s="6">
        <f>IF(Q26="","",IF(Q26&lt;0,"منتهي",IF(Q26&lt;='الإعدادات'!$B$5,"ينتهي قريبًا","")))</f>
        <v/>
      </c>
      <c r="S26" s="18">
        <f>IF(ISNUMBER(L26),IF(L26&gt;0,COUNTIFS($L$6:$L$205,"&gt;"&amp;L26)+COUNTIFS($L$6:L26,L26),""),"")</f>
        <v/>
      </c>
    </row>
    <row r="27">
      <c r="A27" s="5" t="n"/>
      <c r="B27" s="5" t="n"/>
      <c r="C27" s="5" t="n"/>
      <c r="D27" s="16" t="n"/>
      <c r="E27" s="17" t="n"/>
      <c r="F27" s="13" t="n"/>
      <c r="G27" s="13" t="n"/>
      <c r="H27" s="14" t="n"/>
      <c r="I27" s="18">
        <f>IF(OR(C27&amp;""="",NOT(ISNUMBER(F27)),NOT(ISNUMBER(H27))),"",MAX(0,(YEAR(IF(ISNUMBER(G27),MIN('الإعدادات'!$B$4,G27),'الإعدادات'!$B$4))-YEAR(F27))*12+MONTH(IF(ISNUMBER(G27),MIN('الإعدادات'!$B$4,G27),'الإعدادات'!$B$4))-MONTH(F27)+IF(DAY(IF(ISNUMBER(G27),MIN('الإعدادات'!$B$4,G27),'الإعدادات'!$B$4))&gt;=H27,1,0)-IF(DAY(F27)&gt;H27,1,0)))</f>
        <v/>
      </c>
      <c r="J27" s="19">
        <f>IF(I27="","",ROUND(I27*N(E27),2))</f>
        <v/>
      </c>
      <c r="K27" s="19">
        <f>IF(C27&amp;""="","",SUMIFS('الدفعات'!$C$6:$C$2005,'الدفعات'!$B$6:$B$2005,A27&amp;""))</f>
        <v/>
      </c>
      <c r="L27" s="19">
        <f>IF(J27="","",ROUND(J27-K27,2))</f>
        <v/>
      </c>
      <c r="M27" s="18">
        <f>IF(L27="","",IF(AND(L27&gt;0,N(E27)&gt;0),ROUNDUP(ROUND(L27/E27,4),0),0))</f>
        <v/>
      </c>
      <c r="N27" s="20">
        <f>IF(C27&amp;""="","",IFERROR(SUMIFS('الدفعات'!$A$6:$A$2005,'الدفعات'!$B$6:$B$2005,A27&amp;"",'الدفعات'!$G$6:$G$2005,1)/COUNTIFS('الدفعات'!$B$6:$B$2005,A27&amp;"",'الدفعات'!$G$6:$G$2005,1),""))</f>
        <v/>
      </c>
      <c r="O27" s="21">
        <f>IF(OR(J27="",J27=0),"",MIN(1,K27/J27))</f>
        <v/>
      </c>
      <c r="P27" s="6">
        <f>IF(A27&amp;""="","",IF(C27&amp;""="","شاغرة",IF(L27="","بيانات ناقصة",IF(L27&gt;0,"متأخر",IF(L27&lt;0,"دفع مقدمًا","مسدد")))))</f>
        <v/>
      </c>
      <c r="Q27" s="18">
        <f>IF(OR(C27&amp;""="",NOT(ISNUMBER(G27))),"",G27-'الإعدادات'!$B$4)</f>
        <v/>
      </c>
      <c r="R27" s="6">
        <f>IF(Q27="","",IF(Q27&lt;0,"منتهي",IF(Q27&lt;='الإعدادات'!$B$5,"ينتهي قريبًا","")))</f>
        <v/>
      </c>
      <c r="S27" s="18">
        <f>IF(ISNUMBER(L27),IF(L27&gt;0,COUNTIFS($L$6:$L$205,"&gt;"&amp;L27)+COUNTIFS($L$6:L27,L27),""),"")</f>
        <v/>
      </c>
    </row>
    <row r="28">
      <c r="A28" s="5" t="n"/>
      <c r="B28" s="5" t="n"/>
      <c r="C28" s="5" t="n"/>
      <c r="D28" s="16" t="n"/>
      <c r="E28" s="17" t="n"/>
      <c r="F28" s="13" t="n"/>
      <c r="G28" s="13" t="n"/>
      <c r="H28" s="14" t="n"/>
      <c r="I28" s="18">
        <f>IF(OR(C28&amp;""="",NOT(ISNUMBER(F28)),NOT(ISNUMBER(H28))),"",MAX(0,(YEAR(IF(ISNUMBER(G28),MIN('الإعدادات'!$B$4,G28),'الإعدادات'!$B$4))-YEAR(F28))*12+MONTH(IF(ISNUMBER(G28),MIN('الإعدادات'!$B$4,G28),'الإعدادات'!$B$4))-MONTH(F28)+IF(DAY(IF(ISNUMBER(G28),MIN('الإعدادات'!$B$4,G28),'الإعدادات'!$B$4))&gt;=H28,1,0)-IF(DAY(F28)&gt;H28,1,0)))</f>
        <v/>
      </c>
      <c r="J28" s="19">
        <f>IF(I28="","",ROUND(I28*N(E28),2))</f>
        <v/>
      </c>
      <c r="K28" s="19">
        <f>IF(C28&amp;""="","",SUMIFS('الدفعات'!$C$6:$C$2005,'الدفعات'!$B$6:$B$2005,A28&amp;""))</f>
        <v/>
      </c>
      <c r="L28" s="19">
        <f>IF(J28="","",ROUND(J28-K28,2))</f>
        <v/>
      </c>
      <c r="M28" s="18">
        <f>IF(L28="","",IF(AND(L28&gt;0,N(E28)&gt;0),ROUNDUP(ROUND(L28/E28,4),0),0))</f>
        <v/>
      </c>
      <c r="N28" s="20">
        <f>IF(C28&amp;""="","",IFERROR(SUMIFS('الدفعات'!$A$6:$A$2005,'الدفعات'!$B$6:$B$2005,A28&amp;"",'الدفعات'!$G$6:$G$2005,1)/COUNTIFS('الدفعات'!$B$6:$B$2005,A28&amp;"",'الدفعات'!$G$6:$G$2005,1),""))</f>
        <v/>
      </c>
      <c r="O28" s="21">
        <f>IF(OR(J28="",J28=0),"",MIN(1,K28/J28))</f>
        <v/>
      </c>
      <c r="P28" s="6">
        <f>IF(A28&amp;""="","",IF(C28&amp;""="","شاغرة",IF(L28="","بيانات ناقصة",IF(L28&gt;0,"متأخر",IF(L28&lt;0,"دفع مقدمًا","مسدد")))))</f>
        <v/>
      </c>
      <c r="Q28" s="18">
        <f>IF(OR(C28&amp;""="",NOT(ISNUMBER(G28))),"",G28-'الإعدادات'!$B$4)</f>
        <v/>
      </c>
      <c r="R28" s="6">
        <f>IF(Q28="","",IF(Q28&lt;0,"منتهي",IF(Q28&lt;='الإعدادات'!$B$5,"ينتهي قريبًا","")))</f>
        <v/>
      </c>
      <c r="S28" s="18">
        <f>IF(ISNUMBER(L28),IF(L28&gt;0,COUNTIFS($L$6:$L$205,"&gt;"&amp;L28)+COUNTIFS($L$6:L28,L28),""),"")</f>
        <v/>
      </c>
    </row>
    <row r="29">
      <c r="A29" s="5" t="n"/>
      <c r="B29" s="5" t="n"/>
      <c r="C29" s="5" t="n"/>
      <c r="D29" s="16" t="n"/>
      <c r="E29" s="17" t="n"/>
      <c r="F29" s="13" t="n"/>
      <c r="G29" s="13" t="n"/>
      <c r="H29" s="14" t="n"/>
      <c r="I29" s="18">
        <f>IF(OR(C29&amp;""="",NOT(ISNUMBER(F29)),NOT(ISNUMBER(H29))),"",MAX(0,(YEAR(IF(ISNUMBER(G29),MIN('الإعدادات'!$B$4,G29),'الإعدادات'!$B$4))-YEAR(F29))*12+MONTH(IF(ISNUMBER(G29),MIN('الإعدادات'!$B$4,G29),'الإعدادات'!$B$4))-MONTH(F29)+IF(DAY(IF(ISNUMBER(G29),MIN('الإعدادات'!$B$4,G29),'الإعدادات'!$B$4))&gt;=H29,1,0)-IF(DAY(F29)&gt;H29,1,0)))</f>
        <v/>
      </c>
      <c r="J29" s="19">
        <f>IF(I29="","",ROUND(I29*N(E29),2))</f>
        <v/>
      </c>
      <c r="K29" s="19">
        <f>IF(C29&amp;""="","",SUMIFS('الدفعات'!$C$6:$C$2005,'الدفعات'!$B$6:$B$2005,A29&amp;""))</f>
        <v/>
      </c>
      <c r="L29" s="19">
        <f>IF(J29="","",ROUND(J29-K29,2))</f>
        <v/>
      </c>
      <c r="M29" s="18">
        <f>IF(L29="","",IF(AND(L29&gt;0,N(E29)&gt;0),ROUNDUP(ROUND(L29/E29,4),0),0))</f>
        <v/>
      </c>
      <c r="N29" s="20">
        <f>IF(C29&amp;""="","",IFERROR(SUMIFS('الدفعات'!$A$6:$A$2005,'الدفعات'!$B$6:$B$2005,A29&amp;"",'الدفعات'!$G$6:$G$2005,1)/COUNTIFS('الدفعات'!$B$6:$B$2005,A29&amp;"",'الدفعات'!$G$6:$G$2005,1),""))</f>
        <v/>
      </c>
      <c r="O29" s="21">
        <f>IF(OR(J29="",J29=0),"",MIN(1,K29/J29))</f>
        <v/>
      </c>
      <c r="P29" s="6">
        <f>IF(A29&amp;""="","",IF(C29&amp;""="","شاغرة",IF(L29="","بيانات ناقصة",IF(L29&gt;0,"متأخر",IF(L29&lt;0,"دفع مقدمًا","مسدد")))))</f>
        <v/>
      </c>
      <c r="Q29" s="18">
        <f>IF(OR(C29&amp;""="",NOT(ISNUMBER(G29))),"",G29-'الإعدادات'!$B$4)</f>
        <v/>
      </c>
      <c r="R29" s="6">
        <f>IF(Q29="","",IF(Q29&lt;0,"منتهي",IF(Q29&lt;='الإعدادات'!$B$5,"ينتهي قريبًا","")))</f>
        <v/>
      </c>
      <c r="S29" s="18">
        <f>IF(ISNUMBER(L29),IF(L29&gt;0,COUNTIFS($L$6:$L$205,"&gt;"&amp;L29)+COUNTIFS($L$6:L29,L29),""),"")</f>
        <v/>
      </c>
    </row>
    <row r="30">
      <c r="A30" s="5" t="n"/>
      <c r="B30" s="5" t="n"/>
      <c r="C30" s="5" t="n"/>
      <c r="D30" s="16" t="n"/>
      <c r="E30" s="17" t="n"/>
      <c r="F30" s="13" t="n"/>
      <c r="G30" s="13" t="n"/>
      <c r="H30" s="14" t="n"/>
      <c r="I30" s="18">
        <f>IF(OR(C30&amp;""="",NOT(ISNUMBER(F30)),NOT(ISNUMBER(H30))),"",MAX(0,(YEAR(IF(ISNUMBER(G30),MIN('الإعدادات'!$B$4,G30),'الإعدادات'!$B$4))-YEAR(F30))*12+MONTH(IF(ISNUMBER(G30),MIN('الإعدادات'!$B$4,G30),'الإعدادات'!$B$4))-MONTH(F30)+IF(DAY(IF(ISNUMBER(G30),MIN('الإعدادات'!$B$4,G30),'الإعدادات'!$B$4))&gt;=H30,1,0)-IF(DAY(F30)&gt;H30,1,0)))</f>
        <v/>
      </c>
      <c r="J30" s="19">
        <f>IF(I30="","",ROUND(I30*N(E30),2))</f>
        <v/>
      </c>
      <c r="K30" s="19">
        <f>IF(C30&amp;""="","",SUMIFS('الدفعات'!$C$6:$C$2005,'الدفعات'!$B$6:$B$2005,A30&amp;""))</f>
        <v/>
      </c>
      <c r="L30" s="19">
        <f>IF(J30="","",ROUND(J30-K30,2))</f>
        <v/>
      </c>
      <c r="M30" s="18">
        <f>IF(L30="","",IF(AND(L30&gt;0,N(E30)&gt;0),ROUNDUP(ROUND(L30/E30,4),0),0))</f>
        <v/>
      </c>
      <c r="N30" s="20">
        <f>IF(C30&amp;""="","",IFERROR(SUMIFS('الدفعات'!$A$6:$A$2005,'الدفعات'!$B$6:$B$2005,A30&amp;"",'الدفعات'!$G$6:$G$2005,1)/COUNTIFS('الدفعات'!$B$6:$B$2005,A30&amp;"",'الدفعات'!$G$6:$G$2005,1),""))</f>
        <v/>
      </c>
      <c r="O30" s="21">
        <f>IF(OR(J30="",J30=0),"",MIN(1,K30/J30))</f>
        <v/>
      </c>
      <c r="P30" s="6">
        <f>IF(A30&amp;""="","",IF(C30&amp;""="","شاغرة",IF(L30="","بيانات ناقصة",IF(L30&gt;0,"متأخر",IF(L30&lt;0,"دفع مقدمًا","مسدد")))))</f>
        <v/>
      </c>
      <c r="Q30" s="18">
        <f>IF(OR(C30&amp;""="",NOT(ISNUMBER(G30))),"",G30-'الإعدادات'!$B$4)</f>
        <v/>
      </c>
      <c r="R30" s="6">
        <f>IF(Q30="","",IF(Q30&lt;0,"منتهي",IF(Q30&lt;='الإعدادات'!$B$5,"ينتهي قريبًا","")))</f>
        <v/>
      </c>
      <c r="S30" s="18">
        <f>IF(ISNUMBER(L30),IF(L30&gt;0,COUNTIFS($L$6:$L$205,"&gt;"&amp;L30)+COUNTIFS($L$6:L30,L30),""),"")</f>
        <v/>
      </c>
    </row>
    <row r="31">
      <c r="A31" s="5" t="n"/>
      <c r="B31" s="5" t="n"/>
      <c r="C31" s="5" t="n"/>
      <c r="D31" s="16" t="n"/>
      <c r="E31" s="17" t="n"/>
      <c r="F31" s="13" t="n"/>
      <c r="G31" s="13" t="n"/>
      <c r="H31" s="14" t="n"/>
      <c r="I31" s="18">
        <f>IF(OR(C31&amp;""="",NOT(ISNUMBER(F31)),NOT(ISNUMBER(H31))),"",MAX(0,(YEAR(IF(ISNUMBER(G31),MIN('الإعدادات'!$B$4,G31),'الإعدادات'!$B$4))-YEAR(F31))*12+MONTH(IF(ISNUMBER(G31),MIN('الإعدادات'!$B$4,G31),'الإعدادات'!$B$4))-MONTH(F31)+IF(DAY(IF(ISNUMBER(G31),MIN('الإعدادات'!$B$4,G31),'الإعدادات'!$B$4))&gt;=H31,1,0)-IF(DAY(F31)&gt;H31,1,0)))</f>
        <v/>
      </c>
      <c r="J31" s="19">
        <f>IF(I31="","",ROUND(I31*N(E31),2))</f>
        <v/>
      </c>
      <c r="K31" s="19">
        <f>IF(C31&amp;""="","",SUMIFS('الدفعات'!$C$6:$C$2005,'الدفعات'!$B$6:$B$2005,A31&amp;""))</f>
        <v/>
      </c>
      <c r="L31" s="19">
        <f>IF(J31="","",ROUND(J31-K31,2))</f>
        <v/>
      </c>
      <c r="M31" s="18">
        <f>IF(L31="","",IF(AND(L31&gt;0,N(E31)&gt;0),ROUNDUP(ROUND(L31/E31,4),0),0))</f>
        <v/>
      </c>
      <c r="N31" s="20">
        <f>IF(C31&amp;""="","",IFERROR(SUMIFS('الدفعات'!$A$6:$A$2005,'الدفعات'!$B$6:$B$2005,A31&amp;"",'الدفعات'!$G$6:$G$2005,1)/COUNTIFS('الدفعات'!$B$6:$B$2005,A31&amp;"",'الدفعات'!$G$6:$G$2005,1),""))</f>
        <v/>
      </c>
      <c r="O31" s="21">
        <f>IF(OR(J31="",J31=0),"",MIN(1,K31/J31))</f>
        <v/>
      </c>
      <c r="P31" s="6">
        <f>IF(A31&amp;""="","",IF(C31&amp;""="","شاغرة",IF(L31="","بيانات ناقصة",IF(L31&gt;0,"متأخر",IF(L31&lt;0,"دفع مقدمًا","مسدد")))))</f>
        <v/>
      </c>
      <c r="Q31" s="18">
        <f>IF(OR(C31&amp;""="",NOT(ISNUMBER(G31))),"",G31-'الإعدادات'!$B$4)</f>
        <v/>
      </c>
      <c r="R31" s="6">
        <f>IF(Q31="","",IF(Q31&lt;0,"منتهي",IF(Q31&lt;='الإعدادات'!$B$5,"ينتهي قريبًا","")))</f>
        <v/>
      </c>
      <c r="S31" s="18">
        <f>IF(ISNUMBER(L31),IF(L31&gt;0,COUNTIFS($L$6:$L$205,"&gt;"&amp;L31)+COUNTIFS($L$6:L31,L31),""),"")</f>
        <v/>
      </c>
    </row>
    <row r="32">
      <c r="A32" s="5" t="n"/>
      <c r="B32" s="5" t="n"/>
      <c r="C32" s="5" t="n"/>
      <c r="D32" s="16" t="n"/>
      <c r="E32" s="17" t="n"/>
      <c r="F32" s="13" t="n"/>
      <c r="G32" s="13" t="n"/>
      <c r="H32" s="14" t="n"/>
      <c r="I32" s="18">
        <f>IF(OR(C32&amp;""="",NOT(ISNUMBER(F32)),NOT(ISNUMBER(H32))),"",MAX(0,(YEAR(IF(ISNUMBER(G32),MIN('الإعدادات'!$B$4,G32),'الإعدادات'!$B$4))-YEAR(F32))*12+MONTH(IF(ISNUMBER(G32),MIN('الإعدادات'!$B$4,G32),'الإعدادات'!$B$4))-MONTH(F32)+IF(DAY(IF(ISNUMBER(G32),MIN('الإعدادات'!$B$4,G32),'الإعدادات'!$B$4))&gt;=H32,1,0)-IF(DAY(F32)&gt;H32,1,0)))</f>
        <v/>
      </c>
      <c r="J32" s="19">
        <f>IF(I32="","",ROUND(I32*N(E32),2))</f>
        <v/>
      </c>
      <c r="K32" s="19">
        <f>IF(C32&amp;""="","",SUMIFS('الدفعات'!$C$6:$C$2005,'الدفعات'!$B$6:$B$2005,A32&amp;""))</f>
        <v/>
      </c>
      <c r="L32" s="19">
        <f>IF(J32="","",ROUND(J32-K32,2))</f>
        <v/>
      </c>
      <c r="M32" s="18">
        <f>IF(L32="","",IF(AND(L32&gt;0,N(E32)&gt;0),ROUNDUP(ROUND(L32/E32,4),0),0))</f>
        <v/>
      </c>
      <c r="N32" s="20">
        <f>IF(C32&amp;""="","",IFERROR(SUMIFS('الدفعات'!$A$6:$A$2005,'الدفعات'!$B$6:$B$2005,A32&amp;"",'الدفعات'!$G$6:$G$2005,1)/COUNTIFS('الدفعات'!$B$6:$B$2005,A32&amp;"",'الدفعات'!$G$6:$G$2005,1),""))</f>
        <v/>
      </c>
      <c r="O32" s="21">
        <f>IF(OR(J32="",J32=0),"",MIN(1,K32/J32))</f>
        <v/>
      </c>
      <c r="P32" s="6">
        <f>IF(A32&amp;""="","",IF(C32&amp;""="","شاغرة",IF(L32="","بيانات ناقصة",IF(L32&gt;0,"متأخر",IF(L32&lt;0,"دفع مقدمًا","مسدد")))))</f>
        <v/>
      </c>
      <c r="Q32" s="18">
        <f>IF(OR(C32&amp;""="",NOT(ISNUMBER(G32))),"",G32-'الإعدادات'!$B$4)</f>
        <v/>
      </c>
      <c r="R32" s="6">
        <f>IF(Q32="","",IF(Q32&lt;0,"منتهي",IF(Q32&lt;='الإعدادات'!$B$5,"ينتهي قريبًا","")))</f>
        <v/>
      </c>
      <c r="S32" s="18">
        <f>IF(ISNUMBER(L32),IF(L32&gt;0,COUNTIFS($L$6:$L$205,"&gt;"&amp;L32)+COUNTIFS($L$6:L32,L32),""),"")</f>
        <v/>
      </c>
    </row>
    <row r="33">
      <c r="A33" s="5" t="n"/>
      <c r="B33" s="5" t="n"/>
      <c r="C33" s="5" t="n"/>
      <c r="D33" s="16" t="n"/>
      <c r="E33" s="17" t="n"/>
      <c r="F33" s="13" t="n"/>
      <c r="G33" s="13" t="n"/>
      <c r="H33" s="14" t="n"/>
      <c r="I33" s="18">
        <f>IF(OR(C33&amp;""="",NOT(ISNUMBER(F33)),NOT(ISNUMBER(H33))),"",MAX(0,(YEAR(IF(ISNUMBER(G33),MIN('الإعدادات'!$B$4,G33),'الإعدادات'!$B$4))-YEAR(F33))*12+MONTH(IF(ISNUMBER(G33),MIN('الإعدادات'!$B$4,G33),'الإعدادات'!$B$4))-MONTH(F33)+IF(DAY(IF(ISNUMBER(G33),MIN('الإعدادات'!$B$4,G33),'الإعدادات'!$B$4))&gt;=H33,1,0)-IF(DAY(F33)&gt;H33,1,0)))</f>
        <v/>
      </c>
      <c r="J33" s="19">
        <f>IF(I33="","",ROUND(I33*N(E33),2))</f>
        <v/>
      </c>
      <c r="K33" s="19">
        <f>IF(C33&amp;""="","",SUMIFS('الدفعات'!$C$6:$C$2005,'الدفعات'!$B$6:$B$2005,A33&amp;""))</f>
        <v/>
      </c>
      <c r="L33" s="19">
        <f>IF(J33="","",ROUND(J33-K33,2))</f>
        <v/>
      </c>
      <c r="M33" s="18">
        <f>IF(L33="","",IF(AND(L33&gt;0,N(E33)&gt;0),ROUNDUP(ROUND(L33/E33,4),0),0))</f>
        <v/>
      </c>
      <c r="N33" s="20">
        <f>IF(C33&amp;""="","",IFERROR(SUMIFS('الدفعات'!$A$6:$A$2005,'الدفعات'!$B$6:$B$2005,A33&amp;"",'الدفعات'!$G$6:$G$2005,1)/COUNTIFS('الدفعات'!$B$6:$B$2005,A33&amp;"",'الدفعات'!$G$6:$G$2005,1),""))</f>
        <v/>
      </c>
      <c r="O33" s="21">
        <f>IF(OR(J33="",J33=0),"",MIN(1,K33/J33))</f>
        <v/>
      </c>
      <c r="P33" s="6">
        <f>IF(A33&amp;""="","",IF(C33&amp;""="","شاغرة",IF(L33="","بيانات ناقصة",IF(L33&gt;0,"متأخر",IF(L33&lt;0,"دفع مقدمًا","مسدد")))))</f>
        <v/>
      </c>
      <c r="Q33" s="18">
        <f>IF(OR(C33&amp;""="",NOT(ISNUMBER(G33))),"",G33-'الإعدادات'!$B$4)</f>
        <v/>
      </c>
      <c r="R33" s="6">
        <f>IF(Q33="","",IF(Q33&lt;0,"منتهي",IF(Q33&lt;='الإعدادات'!$B$5,"ينتهي قريبًا","")))</f>
        <v/>
      </c>
      <c r="S33" s="18">
        <f>IF(ISNUMBER(L33),IF(L33&gt;0,COUNTIFS($L$6:$L$205,"&gt;"&amp;L33)+COUNTIFS($L$6:L33,L33),""),"")</f>
        <v/>
      </c>
    </row>
    <row r="34">
      <c r="A34" s="5" t="n"/>
      <c r="B34" s="5" t="n"/>
      <c r="C34" s="5" t="n"/>
      <c r="D34" s="16" t="n"/>
      <c r="E34" s="17" t="n"/>
      <c r="F34" s="13" t="n"/>
      <c r="G34" s="13" t="n"/>
      <c r="H34" s="14" t="n"/>
      <c r="I34" s="18">
        <f>IF(OR(C34&amp;""="",NOT(ISNUMBER(F34)),NOT(ISNUMBER(H34))),"",MAX(0,(YEAR(IF(ISNUMBER(G34),MIN('الإعدادات'!$B$4,G34),'الإعدادات'!$B$4))-YEAR(F34))*12+MONTH(IF(ISNUMBER(G34),MIN('الإعدادات'!$B$4,G34),'الإعدادات'!$B$4))-MONTH(F34)+IF(DAY(IF(ISNUMBER(G34),MIN('الإعدادات'!$B$4,G34),'الإعدادات'!$B$4))&gt;=H34,1,0)-IF(DAY(F34)&gt;H34,1,0)))</f>
        <v/>
      </c>
      <c r="J34" s="19">
        <f>IF(I34="","",ROUND(I34*N(E34),2))</f>
        <v/>
      </c>
      <c r="K34" s="19">
        <f>IF(C34&amp;""="","",SUMIFS('الدفعات'!$C$6:$C$2005,'الدفعات'!$B$6:$B$2005,A34&amp;""))</f>
        <v/>
      </c>
      <c r="L34" s="19">
        <f>IF(J34="","",ROUND(J34-K34,2))</f>
        <v/>
      </c>
      <c r="M34" s="18">
        <f>IF(L34="","",IF(AND(L34&gt;0,N(E34)&gt;0),ROUNDUP(ROUND(L34/E34,4),0),0))</f>
        <v/>
      </c>
      <c r="N34" s="20">
        <f>IF(C34&amp;""="","",IFERROR(SUMIFS('الدفعات'!$A$6:$A$2005,'الدفعات'!$B$6:$B$2005,A34&amp;"",'الدفعات'!$G$6:$G$2005,1)/COUNTIFS('الدفعات'!$B$6:$B$2005,A34&amp;"",'الدفعات'!$G$6:$G$2005,1),""))</f>
        <v/>
      </c>
      <c r="O34" s="21">
        <f>IF(OR(J34="",J34=0),"",MIN(1,K34/J34))</f>
        <v/>
      </c>
      <c r="P34" s="6">
        <f>IF(A34&amp;""="","",IF(C34&amp;""="","شاغرة",IF(L34="","بيانات ناقصة",IF(L34&gt;0,"متأخر",IF(L34&lt;0,"دفع مقدمًا","مسدد")))))</f>
        <v/>
      </c>
      <c r="Q34" s="18">
        <f>IF(OR(C34&amp;""="",NOT(ISNUMBER(G34))),"",G34-'الإعدادات'!$B$4)</f>
        <v/>
      </c>
      <c r="R34" s="6">
        <f>IF(Q34="","",IF(Q34&lt;0,"منتهي",IF(Q34&lt;='الإعدادات'!$B$5,"ينتهي قريبًا","")))</f>
        <v/>
      </c>
      <c r="S34" s="18">
        <f>IF(ISNUMBER(L34),IF(L34&gt;0,COUNTIFS($L$6:$L$205,"&gt;"&amp;L34)+COUNTIFS($L$6:L34,L34),""),"")</f>
        <v/>
      </c>
    </row>
    <row r="35">
      <c r="A35" s="5" t="n"/>
      <c r="B35" s="5" t="n"/>
      <c r="C35" s="5" t="n"/>
      <c r="D35" s="16" t="n"/>
      <c r="E35" s="17" t="n"/>
      <c r="F35" s="13" t="n"/>
      <c r="G35" s="13" t="n"/>
      <c r="H35" s="14" t="n"/>
      <c r="I35" s="18">
        <f>IF(OR(C35&amp;""="",NOT(ISNUMBER(F35)),NOT(ISNUMBER(H35))),"",MAX(0,(YEAR(IF(ISNUMBER(G35),MIN('الإعدادات'!$B$4,G35),'الإعدادات'!$B$4))-YEAR(F35))*12+MONTH(IF(ISNUMBER(G35),MIN('الإعدادات'!$B$4,G35),'الإعدادات'!$B$4))-MONTH(F35)+IF(DAY(IF(ISNUMBER(G35),MIN('الإعدادات'!$B$4,G35),'الإعدادات'!$B$4))&gt;=H35,1,0)-IF(DAY(F35)&gt;H35,1,0)))</f>
        <v/>
      </c>
      <c r="J35" s="19">
        <f>IF(I35="","",ROUND(I35*N(E35),2))</f>
        <v/>
      </c>
      <c r="K35" s="19">
        <f>IF(C35&amp;""="","",SUMIFS('الدفعات'!$C$6:$C$2005,'الدفعات'!$B$6:$B$2005,A35&amp;""))</f>
        <v/>
      </c>
      <c r="L35" s="19">
        <f>IF(J35="","",ROUND(J35-K35,2))</f>
        <v/>
      </c>
      <c r="M35" s="18">
        <f>IF(L35="","",IF(AND(L35&gt;0,N(E35)&gt;0),ROUNDUP(ROUND(L35/E35,4),0),0))</f>
        <v/>
      </c>
      <c r="N35" s="20">
        <f>IF(C35&amp;""="","",IFERROR(SUMIFS('الدفعات'!$A$6:$A$2005,'الدفعات'!$B$6:$B$2005,A35&amp;"",'الدفعات'!$G$6:$G$2005,1)/COUNTIFS('الدفعات'!$B$6:$B$2005,A35&amp;"",'الدفعات'!$G$6:$G$2005,1),""))</f>
        <v/>
      </c>
      <c r="O35" s="21">
        <f>IF(OR(J35="",J35=0),"",MIN(1,K35/J35))</f>
        <v/>
      </c>
      <c r="P35" s="6">
        <f>IF(A35&amp;""="","",IF(C35&amp;""="","شاغرة",IF(L35="","بيانات ناقصة",IF(L35&gt;0,"متأخر",IF(L35&lt;0,"دفع مقدمًا","مسدد")))))</f>
        <v/>
      </c>
      <c r="Q35" s="18">
        <f>IF(OR(C35&amp;""="",NOT(ISNUMBER(G35))),"",G35-'الإعدادات'!$B$4)</f>
        <v/>
      </c>
      <c r="R35" s="6">
        <f>IF(Q35="","",IF(Q35&lt;0,"منتهي",IF(Q35&lt;='الإعدادات'!$B$5,"ينتهي قريبًا","")))</f>
        <v/>
      </c>
      <c r="S35" s="18">
        <f>IF(ISNUMBER(L35),IF(L35&gt;0,COUNTIFS($L$6:$L$205,"&gt;"&amp;L35)+COUNTIFS($L$6:L35,L35),""),"")</f>
        <v/>
      </c>
    </row>
    <row r="36">
      <c r="A36" s="5" t="n"/>
      <c r="B36" s="5" t="n"/>
      <c r="C36" s="5" t="n"/>
      <c r="D36" s="16" t="n"/>
      <c r="E36" s="17" t="n"/>
      <c r="F36" s="13" t="n"/>
      <c r="G36" s="13" t="n"/>
      <c r="H36" s="14" t="n"/>
      <c r="I36" s="18">
        <f>IF(OR(C36&amp;""="",NOT(ISNUMBER(F36)),NOT(ISNUMBER(H36))),"",MAX(0,(YEAR(IF(ISNUMBER(G36),MIN('الإعدادات'!$B$4,G36),'الإعدادات'!$B$4))-YEAR(F36))*12+MONTH(IF(ISNUMBER(G36),MIN('الإعدادات'!$B$4,G36),'الإعدادات'!$B$4))-MONTH(F36)+IF(DAY(IF(ISNUMBER(G36),MIN('الإعدادات'!$B$4,G36),'الإعدادات'!$B$4))&gt;=H36,1,0)-IF(DAY(F36)&gt;H36,1,0)))</f>
        <v/>
      </c>
      <c r="J36" s="19">
        <f>IF(I36="","",ROUND(I36*N(E36),2))</f>
        <v/>
      </c>
      <c r="K36" s="19">
        <f>IF(C36&amp;""="","",SUMIFS('الدفعات'!$C$6:$C$2005,'الدفعات'!$B$6:$B$2005,A36&amp;""))</f>
        <v/>
      </c>
      <c r="L36" s="19">
        <f>IF(J36="","",ROUND(J36-K36,2))</f>
        <v/>
      </c>
      <c r="M36" s="18">
        <f>IF(L36="","",IF(AND(L36&gt;0,N(E36)&gt;0),ROUNDUP(ROUND(L36/E36,4),0),0))</f>
        <v/>
      </c>
      <c r="N36" s="20">
        <f>IF(C36&amp;""="","",IFERROR(SUMIFS('الدفعات'!$A$6:$A$2005,'الدفعات'!$B$6:$B$2005,A36&amp;"",'الدفعات'!$G$6:$G$2005,1)/COUNTIFS('الدفعات'!$B$6:$B$2005,A36&amp;"",'الدفعات'!$G$6:$G$2005,1),""))</f>
        <v/>
      </c>
      <c r="O36" s="21">
        <f>IF(OR(J36="",J36=0),"",MIN(1,K36/J36))</f>
        <v/>
      </c>
      <c r="P36" s="6">
        <f>IF(A36&amp;""="","",IF(C36&amp;""="","شاغرة",IF(L36="","بيانات ناقصة",IF(L36&gt;0,"متأخر",IF(L36&lt;0,"دفع مقدمًا","مسدد")))))</f>
        <v/>
      </c>
      <c r="Q36" s="18">
        <f>IF(OR(C36&amp;""="",NOT(ISNUMBER(G36))),"",G36-'الإعدادات'!$B$4)</f>
        <v/>
      </c>
      <c r="R36" s="6">
        <f>IF(Q36="","",IF(Q36&lt;0,"منتهي",IF(Q36&lt;='الإعدادات'!$B$5,"ينتهي قريبًا","")))</f>
        <v/>
      </c>
      <c r="S36" s="18">
        <f>IF(ISNUMBER(L36),IF(L36&gt;0,COUNTIFS($L$6:$L$205,"&gt;"&amp;L36)+COUNTIFS($L$6:L36,L36),""),"")</f>
        <v/>
      </c>
    </row>
    <row r="37">
      <c r="A37" s="5" t="n"/>
      <c r="B37" s="5" t="n"/>
      <c r="C37" s="5" t="n"/>
      <c r="D37" s="16" t="n"/>
      <c r="E37" s="17" t="n"/>
      <c r="F37" s="13" t="n"/>
      <c r="G37" s="13" t="n"/>
      <c r="H37" s="14" t="n"/>
      <c r="I37" s="18">
        <f>IF(OR(C37&amp;""="",NOT(ISNUMBER(F37)),NOT(ISNUMBER(H37))),"",MAX(0,(YEAR(IF(ISNUMBER(G37),MIN('الإعدادات'!$B$4,G37),'الإعدادات'!$B$4))-YEAR(F37))*12+MONTH(IF(ISNUMBER(G37),MIN('الإعدادات'!$B$4,G37),'الإعدادات'!$B$4))-MONTH(F37)+IF(DAY(IF(ISNUMBER(G37),MIN('الإعدادات'!$B$4,G37),'الإعدادات'!$B$4))&gt;=H37,1,0)-IF(DAY(F37)&gt;H37,1,0)))</f>
        <v/>
      </c>
      <c r="J37" s="19">
        <f>IF(I37="","",ROUND(I37*N(E37),2))</f>
        <v/>
      </c>
      <c r="K37" s="19">
        <f>IF(C37&amp;""="","",SUMIFS('الدفعات'!$C$6:$C$2005,'الدفعات'!$B$6:$B$2005,A37&amp;""))</f>
        <v/>
      </c>
      <c r="L37" s="19">
        <f>IF(J37="","",ROUND(J37-K37,2))</f>
        <v/>
      </c>
      <c r="M37" s="18">
        <f>IF(L37="","",IF(AND(L37&gt;0,N(E37)&gt;0),ROUNDUP(ROUND(L37/E37,4),0),0))</f>
        <v/>
      </c>
      <c r="N37" s="20">
        <f>IF(C37&amp;""="","",IFERROR(SUMIFS('الدفعات'!$A$6:$A$2005,'الدفعات'!$B$6:$B$2005,A37&amp;"",'الدفعات'!$G$6:$G$2005,1)/COUNTIFS('الدفعات'!$B$6:$B$2005,A37&amp;"",'الدفعات'!$G$6:$G$2005,1),""))</f>
        <v/>
      </c>
      <c r="O37" s="21">
        <f>IF(OR(J37="",J37=0),"",MIN(1,K37/J37))</f>
        <v/>
      </c>
      <c r="P37" s="6">
        <f>IF(A37&amp;""="","",IF(C37&amp;""="","شاغرة",IF(L37="","بيانات ناقصة",IF(L37&gt;0,"متأخر",IF(L37&lt;0,"دفع مقدمًا","مسدد")))))</f>
        <v/>
      </c>
      <c r="Q37" s="18">
        <f>IF(OR(C37&amp;""="",NOT(ISNUMBER(G37))),"",G37-'الإعدادات'!$B$4)</f>
        <v/>
      </c>
      <c r="R37" s="6">
        <f>IF(Q37="","",IF(Q37&lt;0,"منتهي",IF(Q37&lt;='الإعدادات'!$B$5,"ينتهي قريبًا","")))</f>
        <v/>
      </c>
      <c r="S37" s="18">
        <f>IF(ISNUMBER(L37),IF(L37&gt;0,COUNTIFS($L$6:$L$205,"&gt;"&amp;L37)+COUNTIFS($L$6:L37,L37),""),"")</f>
        <v/>
      </c>
    </row>
    <row r="38">
      <c r="A38" s="5" t="n"/>
      <c r="B38" s="5" t="n"/>
      <c r="C38" s="5" t="n"/>
      <c r="D38" s="16" t="n"/>
      <c r="E38" s="17" t="n"/>
      <c r="F38" s="13" t="n"/>
      <c r="G38" s="13" t="n"/>
      <c r="H38" s="14" t="n"/>
      <c r="I38" s="18">
        <f>IF(OR(C38&amp;""="",NOT(ISNUMBER(F38)),NOT(ISNUMBER(H38))),"",MAX(0,(YEAR(IF(ISNUMBER(G38),MIN('الإعدادات'!$B$4,G38),'الإعدادات'!$B$4))-YEAR(F38))*12+MONTH(IF(ISNUMBER(G38),MIN('الإعدادات'!$B$4,G38),'الإعدادات'!$B$4))-MONTH(F38)+IF(DAY(IF(ISNUMBER(G38),MIN('الإعدادات'!$B$4,G38),'الإعدادات'!$B$4))&gt;=H38,1,0)-IF(DAY(F38)&gt;H38,1,0)))</f>
        <v/>
      </c>
      <c r="J38" s="19">
        <f>IF(I38="","",ROUND(I38*N(E38),2))</f>
        <v/>
      </c>
      <c r="K38" s="19">
        <f>IF(C38&amp;""="","",SUMIFS('الدفعات'!$C$6:$C$2005,'الدفعات'!$B$6:$B$2005,A38&amp;""))</f>
        <v/>
      </c>
      <c r="L38" s="19">
        <f>IF(J38="","",ROUND(J38-K38,2))</f>
        <v/>
      </c>
      <c r="M38" s="18">
        <f>IF(L38="","",IF(AND(L38&gt;0,N(E38)&gt;0),ROUNDUP(ROUND(L38/E38,4),0),0))</f>
        <v/>
      </c>
      <c r="N38" s="20">
        <f>IF(C38&amp;""="","",IFERROR(SUMIFS('الدفعات'!$A$6:$A$2005,'الدفعات'!$B$6:$B$2005,A38&amp;"",'الدفعات'!$G$6:$G$2005,1)/COUNTIFS('الدفعات'!$B$6:$B$2005,A38&amp;"",'الدفعات'!$G$6:$G$2005,1),""))</f>
        <v/>
      </c>
      <c r="O38" s="21">
        <f>IF(OR(J38="",J38=0),"",MIN(1,K38/J38))</f>
        <v/>
      </c>
      <c r="P38" s="6">
        <f>IF(A38&amp;""="","",IF(C38&amp;""="","شاغرة",IF(L38="","بيانات ناقصة",IF(L38&gt;0,"متأخر",IF(L38&lt;0,"دفع مقدمًا","مسدد")))))</f>
        <v/>
      </c>
      <c r="Q38" s="18">
        <f>IF(OR(C38&amp;""="",NOT(ISNUMBER(G38))),"",G38-'الإعدادات'!$B$4)</f>
        <v/>
      </c>
      <c r="R38" s="6">
        <f>IF(Q38="","",IF(Q38&lt;0,"منتهي",IF(Q38&lt;='الإعدادات'!$B$5,"ينتهي قريبًا","")))</f>
        <v/>
      </c>
      <c r="S38" s="18">
        <f>IF(ISNUMBER(L38),IF(L38&gt;0,COUNTIFS($L$6:$L$205,"&gt;"&amp;L38)+COUNTIFS($L$6:L38,L38),""),"")</f>
        <v/>
      </c>
    </row>
    <row r="39">
      <c r="A39" s="5" t="n"/>
      <c r="B39" s="5" t="n"/>
      <c r="C39" s="5" t="n"/>
      <c r="D39" s="16" t="n"/>
      <c r="E39" s="17" t="n"/>
      <c r="F39" s="13" t="n"/>
      <c r="G39" s="13" t="n"/>
      <c r="H39" s="14" t="n"/>
      <c r="I39" s="18">
        <f>IF(OR(C39&amp;""="",NOT(ISNUMBER(F39)),NOT(ISNUMBER(H39))),"",MAX(0,(YEAR(IF(ISNUMBER(G39),MIN('الإعدادات'!$B$4,G39),'الإعدادات'!$B$4))-YEAR(F39))*12+MONTH(IF(ISNUMBER(G39),MIN('الإعدادات'!$B$4,G39),'الإعدادات'!$B$4))-MONTH(F39)+IF(DAY(IF(ISNUMBER(G39),MIN('الإعدادات'!$B$4,G39),'الإعدادات'!$B$4))&gt;=H39,1,0)-IF(DAY(F39)&gt;H39,1,0)))</f>
        <v/>
      </c>
      <c r="J39" s="19">
        <f>IF(I39="","",ROUND(I39*N(E39),2))</f>
        <v/>
      </c>
      <c r="K39" s="19">
        <f>IF(C39&amp;""="","",SUMIFS('الدفعات'!$C$6:$C$2005,'الدفعات'!$B$6:$B$2005,A39&amp;""))</f>
        <v/>
      </c>
      <c r="L39" s="19">
        <f>IF(J39="","",ROUND(J39-K39,2))</f>
        <v/>
      </c>
      <c r="M39" s="18">
        <f>IF(L39="","",IF(AND(L39&gt;0,N(E39)&gt;0),ROUNDUP(ROUND(L39/E39,4),0),0))</f>
        <v/>
      </c>
      <c r="N39" s="20">
        <f>IF(C39&amp;""="","",IFERROR(SUMIFS('الدفعات'!$A$6:$A$2005,'الدفعات'!$B$6:$B$2005,A39&amp;"",'الدفعات'!$G$6:$G$2005,1)/COUNTIFS('الدفعات'!$B$6:$B$2005,A39&amp;"",'الدفعات'!$G$6:$G$2005,1),""))</f>
        <v/>
      </c>
      <c r="O39" s="21">
        <f>IF(OR(J39="",J39=0),"",MIN(1,K39/J39))</f>
        <v/>
      </c>
      <c r="P39" s="6">
        <f>IF(A39&amp;""="","",IF(C39&amp;""="","شاغرة",IF(L39="","بيانات ناقصة",IF(L39&gt;0,"متأخر",IF(L39&lt;0,"دفع مقدمًا","مسدد")))))</f>
        <v/>
      </c>
      <c r="Q39" s="18">
        <f>IF(OR(C39&amp;""="",NOT(ISNUMBER(G39))),"",G39-'الإعدادات'!$B$4)</f>
        <v/>
      </c>
      <c r="R39" s="6">
        <f>IF(Q39="","",IF(Q39&lt;0,"منتهي",IF(Q39&lt;='الإعدادات'!$B$5,"ينتهي قريبًا","")))</f>
        <v/>
      </c>
      <c r="S39" s="18">
        <f>IF(ISNUMBER(L39),IF(L39&gt;0,COUNTIFS($L$6:$L$205,"&gt;"&amp;L39)+COUNTIFS($L$6:L39,L39),""),"")</f>
        <v/>
      </c>
    </row>
    <row r="40">
      <c r="A40" s="5" t="n"/>
      <c r="B40" s="5" t="n"/>
      <c r="C40" s="5" t="n"/>
      <c r="D40" s="16" t="n"/>
      <c r="E40" s="17" t="n"/>
      <c r="F40" s="13" t="n"/>
      <c r="G40" s="13" t="n"/>
      <c r="H40" s="14" t="n"/>
      <c r="I40" s="18">
        <f>IF(OR(C40&amp;""="",NOT(ISNUMBER(F40)),NOT(ISNUMBER(H40))),"",MAX(0,(YEAR(IF(ISNUMBER(G40),MIN('الإعدادات'!$B$4,G40),'الإعدادات'!$B$4))-YEAR(F40))*12+MONTH(IF(ISNUMBER(G40),MIN('الإعدادات'!$B$4,G40),'الإعدادات'!$B$4))-MONTH(F40)+IF(DAY(IF(ISNUMBER(G40),MIN('الإعدادات'!$B$4,G40),'الإعدادات'!$B$4))&gt;=H40,1,0)-IF(DAY(F40)&gt;H40,1,0)))</f>
        <v/>
      </c>
      <c r="J40" s="19">
        <f>IF(I40="","",ROUND(I40*N(E40),2))</f>
        <v/>
      </c>
      <c r="K40" s="19">
        <f>IF(C40&amp;""="","",SUMIFS('الدفعات'!$C$6:$C$2005,'الدفعات'!$B$6:$B$2005,A40&amp;""))</f>
        <v/>
      </c>
      <c r="L40" s="19">
        <f>IF(J40="","",ROUND(J40-K40,2))</f>
        <v/>
      </c>
      <c r="M40" s="18">
        <f>IF(L40="","",IF(AND(L40&gt;0,N(E40)&gt;0),ROUNDUP(ROUND(L40/E40,4),0),0))</f>
        <v/>
      </c>
      <c r="N40" s="20">
        <f>IF(C40&amp;""="","",IFERROR(SUMIFS('الدفعات'!$A$6:$A$2005,'الدفعات'!$B$6:$B$2005,A40&amp;"",'الدفعات'!$G$6:$G$2005,1)/COUNTIFS('الدفعات'!$B$6:$B$2005,A40&amp;"",'الدفعات'!$G$6:$G$2005,1),""))</f>
        <v/>
      </c>
      <c r="O40" s="21">
        <f>IF(OR(J40="",J40=0),"",MIN(1,K40/J40))</f>
        <v/>
      </c>
      <c r="P40" s="6">
        <f>IF(A40&amp;""="","",IF(C40&amp;""="","شاغرة",IF(L40="","بيانات ناقصة",IF(L40&gt;0,"متأخر",IF(L40&lt;0,"دفع مقدمًا","مسدد")))))</f>
        <v/>
      </c>
      <c r="Q40" s="18">
        <f>IF(OR(C40&amp;""="",NOT(ISNUMBER(G40))),"",G40-'الإعدادات'!$B$4)</f>
        <v/>
      </c>
      <c r="R40" s="6">
        <f>IF(Q40="","",IF(Q40&lt;0,"منتهي",IF(Q40&lt;='الإعدادات'!$B$5,"ينتهي قريبًا","")))</f>
        <v/>
      </c>
      <c r="S40" s="18">
        <f>IF(ISNUMBER(L40),IF(L40&gt;0,COUNTIFS($L$6:$L$205,"&gt;"&amp;L40)+COUNTIFS($L$6:L40,L40),""),"")</f>
        <v/>
      </c>
    </row>
    <row r="41">
      <c r="A41" s="5" t="n"/>
      <c r="B41" s="5" t="n"/>
      <c r="C41" s="5" t="n"/>
      <c r="D41" s="16" t="n"/>
      <c r="E41" s="17" t="n"/>
      <c r="F41" s="13" t="n"/>
      <c r="G41" s="13" t="n"/>
      <c r="H41" s="14" t="n"/>
      <c r="I41" s="18">
        <f>IF(OR(C41&amp;""="",NOT(ISNUMBER(F41)),NOT(ISNUMBER(H41))),"",MAX(0,(YEAR(IF(ISNUMBER(G41),MIN('الإعدادات'!$B$4,G41),'الإعدادات'!$B$4))-YEAR(F41))*12+MONTH(IF(ISNUMBER(G41),MIN('الإعدادات'!$B$4,G41),'الإعدادات'!$B$4))-MONTH(F41)+IF(DAY(IF(ISNUMBER(G41),MIN('الإعدادات'!$B$4,G41),'الإعدادات'!$B$4))&gt;=H41,1,0)-IF(DAY(F41)&gt;H41,1,0)))</f>
        <v/>
      </c>
      <c r="J41" s="19">
        <f>IF(I41="","",ROUND(I41*N(E41),2))</f>
        <v/>
      </c>
      <c r="K41" s="19">
        <f>IF(C41&amp;""="","",SUMIFS('الدفعات'!$C$6:$C$2005,'الدفعات'!$B$6:$B$2005,A41&amp;""))</f>
        <v/>
      </c>
      <c r="L41" s="19">
        <f>IF(J41="","",ROUND(J41-K41,2))</f>
        <v/>
      </c>
      <c r="M41" s="18">
        <f>IF(L41="","",IF(AND(L41&gt;0,N(E41)&gt;0),ROUNDUP(ROUND(L41/E41,4),0),0))</f>
        <v/>
      </c>
      <c r="N41" s="20">
        <f>IF(C41&amp;""="","",IFERROR(SUMIFS('الدفعات'!$A$6:$A$2005,'الدفعات'!$B$6:$B$2005,A41&amp;"",'الدفعات'!$G$6:$G$2005,1)/COUNTIFS('الدفعات'!$B$6:$B$2005,A41&amp;"",'الدفعات'!$G$6:$G$2005,1),""))</f>
        <v/>
      </c>
      <c r="O41" s="21">
        <f>IF(OR(J41="",J41=0),"",MIN(1,K41/J41))</f>
        <v/>
      </c>
      <c r="P41" s="6">
        <f>IF(A41&amp;""="","",IF(C41&amp;""="","شاغرة",IF(L41="","بيانات ناقصة",IF(L41&gt;0,"متأخر",IF(L41&lt;0,"دفع مقدمًا","مسدد")))))</f>
        <v/>
      </c>
      <c r="Q41" s="18">
        <f>IF(OR(C41&amp;""="",NOT(ISNUMBER(G41))),"",G41-'الإعدادات'!$B$4)</f>
        <v/>
      </c>
      <c r="R41" s="6">
        <f>IF(Q41="","",IF(Q41&lt;0,"منتهي",IF(Q41&lt;='الإعدادات'!$B$5,"ينتهي قريبًا","")))</f>
        <v/>
      </c>
      <c r="S41" s="18">
        <f>IF(ISNUMBER(L41),IF(L41&gt;0,COUNTIFS($L$6:$L$205,"&gt;"&amp;L41)+COUNTIFS($L$6:L41,L41),""),"")</f>
        <v/>
      </c>
    </row>
    <row r="42">
      <c r="A42" s="5" t="n"/>
      <c r="B42" s="5" t="n"/>
      <c r="C42" s="5" t="n"/>
      <c r="D42" s="16" t="n"/>
      <c r="E42" s="17" t="n"/>
      <c r="F42" s="13" t="n"/>
      <c r="G42" s="13" t="n"/>
      <c r="H42" s="14" t="n"/>
      <c r="I42" s="18">
        <f>IF(OR(C42&amp;""="",NOT(ISNUMBER(F42)),NOT(ISNUMBER(H42))),"",MAX(0,(YEAR(IF(ISNUMBER(G42),MIN('الإعدادات'!$B$4,G42),'الإعدادات'!$B$4))-YEAR(F42))*12+MONTH(IF(ISNUMBER(G42),MIN('الإعدادات'!$B$4,G42),'الإعدادات'!$B$4))-MONTH(F42)+IF(DAY(IF(ISNUMBER(G42),MIN('الإعدادات'!$B$4,G42),'الإعدادات'!$B$4))&gt;=H42,1,0)-IF(DAY(F42)&gt;H42,1,0)))</f>
        <v/>
      </c>
      <c r="J42" s="19">
        <f>IF(I42="","",ROUND(I42*N(E42),2))</f>
        <v/>
      </c>
      <c r="K42" s="19">
        <f>IF(C42&amp;""="","",SUMIFS('الدفعات'!$C$6:$C$2005,'الدفعات'!$B$6:$B$2005,A42&amp;""))</f>
        <v/>
      </c>
      <c r="L42" s="19">
        <f>IF(J42="","",ROUND(J42-K42,2))</f>
        <v/>
      </c>
      <c r="M42" s="18">
        <f>IF(L42="","",IF(AND(L42&gt;0,N(E42)&gt;0),ROUNDUP(ROUND(L42/E42,4),0),0))</f>
        <v/>
      </c>
      <c r="N42" s="20">
        <f>IF(C42&amp;""="","",IFERROR(SUMIFS('الدفعات'!$A$6:$A$2005,'الدفعات'!$B$6:$B$2005,A42&amp;"",'الدفعات'!$G$6:$G$2005,1)/COUNTIFS('الدفعات'!$B$6:$B$2005,A42&amp;"",'الدفعات'!$G$6:$G$2005,1),""))</f>
        <v/>
      </c>
      <c r="O42" s="21">
        <f>IF(OR(J42="",J42=0),"",MIN(1,K42/J42))</f>
        <v/>
      </c>
      <c r="P42" s="6">
        <f>IF(A42&amp;""="","",IF(C42&amp;""="","شاغرة",IF(L42="","بيانات ناقصة",IF(L42&gt;0,"متأخر",IF(L42&lt;0,"دفع مقدمًا","مسدد")))))</f>
        <v/>
      </c>
      <c r="Q42" s="18">
        <f>IF(OR(C42&amp;""="",NOT(ISNUMBER(G42))),"",G42-'الإعدادات'!$B$4)</f>
        <v/>
      </c>
      <c r="R42" s="6">
        <f>IF(Q42="","",IF(Q42&lt;0,"منتهي",IF(Q42&lt;='الإعدادات'!$B$5,"ينتهي قريبًا","")))</f>
        <v/>
      </c>
      <c r="S42" s="18">
        <f>IF(ISNUMBER(L42),IF(L42&gt;0,COUNTIFS($L$6:$L$205,"&gt;"&amp;L42)+COUNTIFS($L$6:L42,L42),""),"")</f>
        <v/>
      </c>
    </row>
    <row r="43">
      <c r="A43" s="5" t="n"/>
      <c r="B43" s="5" t="n"/>
      <c r="C43" s="5" t="n"/>
      <c r="D43" s="16" t="n"/>
      <c r="E43" s="17" t="n"/>
      <c r="F43" s="13" t="n"/>
      <c r="G43" s="13" t="n"/>
      <c r="H43" s="14" t="n"/>
      <c r="I43" s="18">
        <f>IF(OR(C43&amp;""="",NOT(ISNUMBER(F43)),NOT(ISNUMBER(H43))),"",MAX(0,(YEAR(IF(ISNUMBER(G43),MIN('الإعدادات'!$B$4,G43),'الإعدادات'!$B$4))-YEAR(F43))*12+MONTH(IF(ISNUMBER(G43),MIN('الإعدادات'!$B$4,G43),'الإعدادات'!$B$4))-MONTH(F43)+IF(DAY(IF(ISNUMBER(G43),MIN('الإعدادات'!$B$4,G43),'الإعدادات'!$B$4))&gt;=H43,1,0)-IF(DAY(F43)&gt;H43,1,0)))</f>
        <v/>
      </c>
      <c r="J43" s="19">
        <f>IF(I43="","",ROUND(I43*N(E43),2))</f>
        <v/>
      </c>
      <c r="K43" s="19">
        <f>IF(C43&amp;""="","",SUMIFS('الدفعات'!$C$6:$C$2005,'الدفعات'!$B$6:$B$2005,A43&amp;""))</f>
        <v/>
      </c>
      <c r="L43" s="19">
        <f>IF(J43="","",ROUND(J43-K43,2))</f>
        <v/>
      </c>
      <c r="M43" s="18">
        <f>IF(L43="","",IF(AND(L43&gt;0,N(E43)&gt;0),ROUNDUP(ROUND(L43/E43,4),0),0))</f>
        <v/>
      </c>
      <c r="N43" s="20">
        <f>IF(C43&amp;""="","",IFERROR(SUMIFS('الدفعات'!$A$6:$A$2005,'الدفعات'!$B$6:$B$2005,A43&amp;"",'الدفعات'!$G$6:$G$2005,1)/COUNTIFS('الدفعات'!$B$6:$B$2005,A43&amp;"",'الدفعات'!$G$6:$G$2005,1),""))</f>
        <v/>
      </c>
      <c r="O43" s="21">
        <f>IF(OR(J43="",J43=0),"",MIN(1,K43/J43))</f>
        <v/>
      </c>
      <c r="P43" s="6">
        <f>IF(A43&amp;""="","",IF(C43&amp;""="","شاغرة",IF(L43="","بيانات ناقصة",IF(L43&gt;0,"متأخر",IF(L43&lt;0,"دفع مقدمًا","مسدد")))))</f>
        <v/>
      </c>
      <c r="Q43" s="18">
        <f>IF(OR(C43&amp;""="",NOT(ISNUMBER(G43))),"",G43-'الإعدادات'!$B$4)</f>
        <v/>
      </c>
      <c r="R43" s="6">
        <f>IF(Q43="","",IF(Q43&lt;0,"منتهي",IF(Q43&lt;='الإعدادات'!$B$5,"ينتهي قريبًا","")))</f>
        <v/>
      </c>
      <c r="S43" s="18">
        <f>IF(ISNUMBER(L43),IF(L43&gt;0,COUNTIFS($L$6:$L$205,"&gt;"&amp;L43)+COUNTIFS($L$6:L43,L43),""),"")</f>
        <v/>
      </c>
    </row>
    <row r="44">
      <c r="A44" s="5" t="n"/>
      <c r="B44" s="5" t="n"/>
      <c r="C44" s="5" t="n"/>
      <c r="D44" s="16" t="n"/>
      <c r="E44" s="17" t="n"/>
      <c r="F44" s="13" t="n"/>
      <c r="G44" s="13" t="n"/>
      <c r="H44" s="14" t="n"/>
      <c r="I44" s="18">
        <f>IF(OR(C44&amp;""="",NOT(ISNUMBER(F44)),NOT(ISNUMBER(H44))),"",MAX(0,(YEAR(IF(ISNUMBER(G44),MIN('الإعدادات'!$B$4,G44),'الإعدادات'!$B$4))-YEAR(F44))*12+MONTH(IF(ISNUMBER(G44),MIN('الإعدادات'!$B$4,G44),'الإعدادات'!$B$4))-MONTH(F44)+IF(DAY(IF(ISNUMBER(G44),MIN('الإعدادات'!$B$4,G44),'الإعدادات'!$B$4))&gt;=H44,1,0)-IF(DAY(F44)&gt;H44,1,0)))</f>
        <v/>
      </c>
      <c r="J44" s="19">
        <f>IF(I44="","",ROUND(I44*N(E44),2))</f>
        <v/>
      </c>
      <c r="K44" s="19">
        <f>IF(C44&amp;""="","",SUMIFS('الدفعات'!$C$6:$C$2005,'الدفعات'!$B$6:$B$2005,A44&amp;""))</f>
        <v/>
      </c>
      <c r="L44" s="19">
        <f>IF(J44="","",ROUND(J44-K44,2))</f>
        <v/>
      </c>
      <c r="M44" s="18">
        <f>IF(L44="","",IF(AND(L44&gt;0,N(E44)&gt;0),ROUNDUP(ROUND(L44/E44,4),0),0))</f>
        <v/>
      </c>
      <c r="N44" s="20">
        <f>IF(C44&amp;""="","",IFERROR(SUMIFS('الدفعات'!$A$6:$A$2005,'الدفعات'!$B$6:$B$2005,A44&amp;"",'الدفعات'!$G$6:$G$2005,1)/COUNTIFS('الدفعات'!$B$6:$B$2005,A44&amp;"",'الدفعات'!$G$6:$G$2005,1),""))</f>
        <v/>
      </c>
      <c r="O44" s="21">
        <f>IF(OR(J44="",J44=0),"",MIN(1,K44/J44))</f>
        <v/>
      </c>
      <c r="P44" s="6">
        <f>IF(A44&amp;""="","",IF(C44&amp;""="","شاغرة",IF(L44="","بيانات ناقصة",IF(L44&gt;0,"متأخر",IF(L44&lt;0,"دفع مقدمًا","مسدد")))))</f>
        <v/>
      </c>
      <c r="Q44" s="18">
        <f>IF(OR(C44&amp;""="",NOT(ISNUMBER(G44))),"",G44-'الإعدادات'!$B$4)</f>
        <v/>
      </c>
      <c r="R44" s="6">
        <f>IF(Q44="","",IF(Q44&lt;0,"منتهي",IF(Q44&lt;='الإعدادات'!$B$5,"ينتهي قريبًا","")))</f>
        <v/>
      </c>
      <c r="S44" s="18">
        <f>IF(ISNUMBER(L44),IF(L44&gt;0,COUNTIFS($L$6:$L$205,"&gt;"&amp;L44)+COUNTIFS($L$6:L44,L44),""),"")</f>
        <v/>
      </c>
    </row>
    <row r="45">
      <c r="A45" s="5" t="n"/>
      <c r="B45" s="5" t="n"/>
      <c r="C45" s="5" t="n"/>
      <c r="D45" s="16" t="n"/>
      <c r="E45" s="17" t="n"/>
      <c r="F45" s="13" t="n"/>
      <c r="G45" s="13" t="n"/>
      <c r="H45" s="14" t="n"/>
      <c r="I45" s="18">
        <f>IF(OR(C45&amp;""="",NOT(ISNUMBER(F45)),NOT(ISNUMBER(H45))),"",MAX(0,(YEAR(IF(ISNUMBER(G45),MIN('الإعدادات'!$B$4,G45),'الإعدادات'!$B$4))-YEAR(F45))*12+MONTH(IF(ISNUMBER(G45),MIN('الإعدادات'!$B$4,G45),'الإعدادات'!$B$4))-MONTH(F45)+IF(DAY(IF(ISNUMBER(G45),MIN('الإعدادات'!$B$4,G45),'الإعدادات'!$B$4))&gt;=H45,1,0)-IF(DAY(F45)&gt;H45,1,0)))</f>
        <v/>
      </c>
      <c r="J45" s="19">
        <f>IF(I45="","",ROUND(I45*N(E45),2))</f>
        <v/>
      </c>
      <c r="K45" s="19">
        <f>IF(C45&amp;""="","",SUMIFS('الدفعات'!$C$6:$C$2005,'الدفعات'!$B$6:$B$2005,A45&amp;""))</f>
        <v/>
      </c>
      <c r="L45" s="19">
        <f>IF(J45="","",ROUND(J45-K45,2))</f>
        <v/>
      </c>
      <c r="M45" s="18">
        <f>IF(L45="","",IF(AND(L45&gt;0,N(E45)&gt;0),ROUNDUP(ROUND(L45/E45,4),0),0))</f>
        <v/>
      </c>
      <c r="N45" s="20">
        <f>IF(C45&amp;""="","",IFERROR(SUMIFS('الدفعات'!$A$6:$A$2005,'الدفعات'!$B$6:$B$2005,A45&amp;"",'الدفعات'!$G$6:$G$2005,1)/COUNTIFS('الدفعات'!$B$6:$B$2005,A45&amp;"",'الدفعات'!$G$6:$G$2005,1),""))</f>
        <v/>
      </c>
      <c r="O45" s="21">
        <f>IF(OR(J45="",J45=0),"",MIN(1,K45/J45))</f>
        <v/>
      </c>
      <c r="P45" s="6">
        <f>IF(A45&amp;""="","",IF(C45&amp;""="","شاغرة",IF(L45="","بيانات ناقصة",IF(L45&gt;0,"متأخر",IF(L45&lt;0,"دفع مقدمًا","مسدد")))))</f>
        <v/>
      </c>
      <c r="Q45" s="18">
        <f>IF(OR(C45&amp;""="",NOT(ISNUMBER(G45))),"",G45-'الإعدادات'!$B$4)</f>
        <v/>
      </c>
      <c r="R45" s="6">
        <f>IF(Q45="","",IF(Q45&lt;0,"منتهي",IF(Q45&lt;='الإعدادات'!$B$5,"ينتهي قريبًا","")))</f>
        <v/>
      </c>
      <c r="S45" s="18">
        <f>IF(ISNUMBER(L45),IF(L45&gt;0,COUNTIFS($L$6:$L$205,"&gt;"&amp;L45)+COUNTIFS($L$6:L45,L45),""),"")</f>
        <v/>
      </c>
    </row>
    <row r="46">
      <c r="A46" s="5" t="n"/>
      <c r="B46" s="5" t="n"/>
      <c r="C46" s="5" t="n"/>
      <c r="D46" s="16" t="n"/>
      <c r="E46" s="17" t="n"/>
      <c r="F46" s="13" t="n"/>
      <c r="G46" s="13" t="n"/>
      <c r="H46" s="14" t="n"/>
      <c r="I46" s="18">
        <f>IF(OR(C46&amp;""="",NOT(ISNUMBER(F46)),NOT(ISNUMBER(H46))),"",MAX(0,(YEAR(IF(ISNUMBER(G46),MIN('الإعدادات'!$B$4,G46),'الإعدادات'!$B$4))-YEAR(F46))*12+MONTH(IF(ISNUMBER(G46),MIN('الإعدادات'!$B$4,G46),'الإعدادات'!$B$4))-MONTH(F46)+IF(DAY(IF(ISNUMBER(G46),MIN('الإعدادات'!$B$4,G46),'الإعدادات'!$B$4))&gt;=H46,1,0)-IF(DAY(F46)&gt;H46,1,0)))</f>
        <v/>
      </c>
      <c r="J46" s="19">
        <f>IF(I46="","",ROUND(I46*N(E46),2))</f>
        <v/>
      </c>
      <c r="K46" s="19">
        <f>IF(C46&amp;""="","",SUMIFS('الدفعات'!$C$6:$C$2005,'الدفعات'!$B$6:$B$2005,A46&amp;""))</f>
        <v/>
      </c>
      <c r="L46" s="19">
        <f>IF(J46="","",ROUND(J46-K46,2))</f>
        <v/>
      </c>
      <c r="M46" s="18">
        <f>IF(L46="","",IF(AND(L46&gt;0,N(E46)&gt;0),ROUNDUP(ROUND(L46/E46,4),0),0))</f>
        <v/>
      </c>
      <c r="N46" s="20">
        <f>IF(C46&amp;""="","",IFERROR(SUMIFS('الدفعات'!$A$6:$A$2005,'الدفعات'!$B$6:$B$2005,A46&amp;"",'الدفعات'!$G$6:$G$2005,1)/COUNTIFS('الدفعات'!$B$6:$B$2005,A46&amp;"",'الدفعات'!$G$6:$G$2005,1),""))</f>
        <v/>
      </c>
      <c r="O46" s="21">
        <f>IF(OR(J46="",J46=0),"",MIN(1,K46/J46))</f>
        <v/>
      </c>
      <c r="P46" s="6">
        <f>IF(A46&amp;""="","",IF(C46&amp;""="","شاغرة",IF(L46="","بيانات ناقصة",IF(L46&gt;0,"متأخر",IF(L46&lt;0,"دفع مقدمًا","مسدد")))))</f>
        <v/>
      </c>
      <c r="Q46" s="18">
        <f>IF(OR(C46&amp;""="",NOT(ISNUMBER(G46))),"",G46-'الإعدادات'!$B$4)</f>
        <v/>
      </c>
      <c r="R46" s="6">
        <f>IF(Q46="","",IF(Q46&lt;0,"منتهي",IF(Q46&lt;='الإعدادات'!$B$5,"ينتهي قريبًا","")))</f>
        <v/>
      </c>
      <c r="S46" s="18">
        <f>IF(ISNUMBER(L46),IF(L46&gt;0,COUNTIFS($L$6:$L$205,"&gt;"&amp;L46)+COUNTIFS($L$6:L46,L46),""),"")</f>
        <v/>
      </c>
    </row>
    <row r="47">
      <c r="A47" s="5" t="n"/>
      <c r="B47" s="5" t="n"/>
      <c r="C47" s="5" t="n"/>
      <c r="D47" s="16" t="n"/>
      <c r="E47" s="17" t="n"/>
      <c r="F47" s="13" t="n"/>
      <c r="G47" s="13" t="n"/>
      <c r="H47" s="14" t="n"/>
      <c r="I47" s="18">
        <f>IF(OR(C47&amp;""="",NOT(ISNUMBER(F47)),NOT(ISNUMBER(H47))),"",MAX(0,(YEAR(IF(ISNUMBER(G47),MIN('الإعدادات'!$B$4,G47),'الإعدادات'!$B$4))-YEAR(F47))*12+MONTH(IF(ISNUMBER(G47),MIN('الإعدادات'!$B$4,G47),'الإعدادات'!$B$4))-MONTH(F47)+IF(DAY(IF(ISNUMBER(G47),MIN('الإعدادات'!$B$4,G47),'الإعدادات'!$B$4))&gt;=H47,1,0)-IF(DAY(F47)&gt;H47,1,0)))</f>
        <v/>
      </c>
      <c r="J47" s="19">
        <f>IF(I47="","",ROUND(I47*N(E47),2))</f>
        <v/>
      </c>
      <c r="K47" s="19">
        <f>IF(C47&amp;""="","",SUMIFS('الدفعات'!$C$6:$C$2005,'الدفعات'!$B$6:$B$2005,A47&amp;""))</f>
        <v/>
      </c>
      <c r="L47" s="19">
        <f>IF(J47="","",ROUND(J47-K47,2))</f>
        <v/>
      </c>
      <c r="M47" s="18">
        <f>IF(L47="","",IF(AND(L47&gt;0,N(E47)&gt;0),ROUNDUP(ROUND(L47/E47,4),0),0))</f>
        <v/>
      </c>
      <c r="N47" s="20">
        <f>IF(C47&amp;""="","",IFERROR(SUMIFS('الدفعات'!$A$6:$A$2005,'الدفعات'!$B$6:$B$2005,A47&amp;"",'الدفعات'!$G$6:$G$2005,1)/COUNTIFS('الدفعات'!$B$6:$B$2005,A47&amp;"",'الدفعات'!$G$6:$G$2005,1),""))</f>
        <v/>
      </c>
      <c r="O47" s="21">
        <f>IF(OR(J47="",J47=0),"",MIN(1,K47/J47))</f>
        <v/>
      </c>
      <c r="P47" s="6">
        <f>IF(A47&amp;""="","",IF(C47&amp;""="","شاغرة",IF(L47="","بيانات ناقصة",IF(L47&gt;0,"متأخر",IF(L47&lt;0,"دفع مقدمًا","مسدد")))))</f>
        <v/>
      </c>
      <c r="Q47" s="18">
        <f>IF(OR(C47&amp;""="",NOT(ISNUMBER(G47))),"",G47-'الإعدادات'!$B$4)</f>
        <v/>
      </c>
      <c r="R47" s="6">
        <f>IF(Q47="","",IF(Q47&lt;0,"منتهي",IF(Q47&lt;='الإعدادات'!$B$5,"ينتهي قريبًا","")))</f>
        <v/>
      </c>
      <c r="S47" s="18">
        <f>IF(ISNUMBER(L47),IF(L47&gt;0,COUNTIFS($L$6:$L$205,"&gt;"&amp;L47)+COUNTIFS($L$6:L47,L47),""),"")</f>
        <v/>
      </c>
    </row>
    <row r="48">
      <c r="A48" s="5" t="n"/>
      <c r="B48" s="5" t="n"/>
      <c r="C48" s="5" t="n"/>
      <c r="D48" s="16" t="n"/>
      <c r="E48" s="17" t="n"/>
      <c r="F48" s="13" t="n"/>
      <c r="G48" s="13" t="n"/>
      <c r="H48" s="14" t="n"/>
      <c r="I48" s="18">
        <f>IF(OR(C48&amp;""="",NOT(ISNUMBER(F48)),NOT(ISNUMBER(H48))),"",MAX(0,(YEAR(IF(ISNUMBER(G48),MIN('الإعدادات'!$B$4,G48),'الإعدادات'!$B$4))-YEAR(F48))*12+MONTH(IF(ISNUMBER(G48),MIN('الإعدادات'!$B$4,G48),'الإعدادات'!$B$4))-MONTH(F48)+IF(DAY(IF(ISNUMBER(G48),MIN('الإعدادات'!$B$4,G48),'الإعدادات'!$B$4))&gt;=H48,1,0)-IF(DAY(F48)&gt;H48,1,0)))</f>
        <v/>
      </c>
      <c r="J48" s="19">
        <f>IF(I48="","",ROUND(I48*N(E48),2))</f>
        <v/>
      </c>
      <c r="K48" s="19">
        <f>IF(C48&amp;""="","",SUMIFS('الدفعات'!$C$6:$C$2005,'الدفعات'!$B$6:$B$2005,A48&amp;""))</f>
        <v/>
      </c>
      <c r="L48" s="19">
        <f>IF(J48="","",ROUND(J48-K48,2))</f>
        <v/>
      </c>
      <c r="M48" s="18">
        <f>IF(L48="","",IF(AND(L48&gt;0,N(E48)&gt;0),ROUNDUP(ROUND(L48/E48,4),0),0))</f>
        <v/>
      </c>
      <c r="N48" s="20">
        <f>IF(C48&amp;""="","",IFERROR(SUMIFS('الدفعات'!$A$6:$A$2005,'الدفعات'!$B$6:$B$2005,A48&amp;"",'الدفعات'!$G$6:$G$2005,1)/COUNTIFS('الدفعات'!$B$6:$B$2005,A48&amp;"",'الدفعات'!$G$6:$G$2005,1),""))</f>
        <v/>
      </c>
      <c r="O48" s="21">
        <f>IF(OR(J48="",J48=0),"",MIN(1,K48/J48))</f>
        <v/>
      </c>
      <c r="P48" s="6">
        <f>IF(A48&amp;""="","",IF(C48&amp;""="","شاغرة",IF(L48="","بيانات ناقصة",IF(L48&gt;0,"متأخر",IF(L48&lt;0,"دفع مقدمًا","مسدد")))))</f>
        <v/>
      </c>
      <c r="Q48" s="18">
        <f>IF(OR(C48&amp;""="",NOT(ISNUMBER(G48))),"",G48-'الإعدادات'!$B$4)</f>
        <v/>
      </c>
      <c r="R48" s="6">
        <f>IF(Q48="","",IF(Q48&lt;0,"منتهي",IF(Q48&lt;='الإعدادات'!$B$5,"ينتهي قريبًا","")))</f>
        <v/>
      </c>
      <c r="S48" s="18">
        <f>IF(ISNUMBER(L48),IF(L48&gt;0,COUNTIFS($L$6:$L$205,"&gt;"&amp;L48)+COUNTIFS($L$6:L48,L48),""),"")</f>
        <v/>
      </c>
    </row>
    <row r="49">
      <c r="A49" s="5" t="n"/>
      <c r="B49" s="5" t="n"/>
      <c r="C49" s="5" t="n"/>
      <c r="D49" s="16" t="n"/>
      <c r="E49" s="17" t="n"/>
      <c r="F49" s="13" t="n"/>
      <c r="G49" s="13" t="n"/>
      <c r="H49" s="14" t="n"/>
      <c r="I49" s="18">
        <f>IF(OR(C49&amp;""="",NOT(ISNUMBER(F49)),NOT(ISNUMBER(H49))),"",MAX(0,(YEAR(IF(ISNUMBER(G49),MIN('الإعدادات'!$B$4,G49),'الإعدادات'!$B$4))-YEAR(F49))*12+MONTH(IF(ISNUMBER(G49),MIN('الإعدادات'!$B$4,G49),'الإعدادات'!$B$4))-MONTH(F49)+IF(DAY(IF(ISNUMBER(G49),MIN('الإعدادات'!$B$4,G49),'الإعدادات'!$B$4))&gt;=H49,1,0)-IF(DAY(F49)&gt;H49,1,0)))</f>
        <v/>
      </c>
      <c r="J49" s="19">
        <f>IF(I49="","",ROUND(I49*N(E49),2))</f>
        <v/>
      </c>
      <c r="K49" s="19">
        <f>IF(C49&amp;""="","",SUMIFS('الدفعات'!$C$6:$C$2005,'الدفعات'!$B$6:$B$2005,A49&amp;""))</f>
        <v/>
      </c>
      <c r="L49" s="19">
        <f>IF(J49="","",ROUND(J49-K49,2))</f>
        <v/>
      </c>
      <c r="M49" s="18">
        <f>IF(L49="","",IF(AND(L49&gt;0,N(E49)&gt;0),ROUNDUP(ROUND(L49/E49,4),0),0))</f>
        <v/>
      </c>
      <c r="N49" s="20">
        <f>IF(C49&amp;""="","",IFERROR(SUMIFS('الدفعات'!$A$6:$A$2005,'الدفعات'!$B$6:$B$2005,A49&amp;"",'الدفعات'!$G$6:$G$2005,1)/COUNTIFS('الدفعات'!$B$6:$B$2005,A49&amp;"",'الدفعات'!$G$6:$G$2005,1),""))</f>
        <v/>
      </c>
      <c r="O49" s="21">
        <f>IF(OR(J49="",J49=0),"",MIN(1,K49/J49))</f>
        <v/>
      </c>
      <c r="P49" s="6">
        <f>IF(A49&amp;""="","",IF(C49&amp;""="","شاغرة",IF(L49="","بيانات ناقصة",IF(L49&gt;0,"متأخر",IF(L49&lt;0,"دفع مقدمًا","مسدد")))))</f>
        <v/>
      </c>
      <c r="Q49" s="18">
        <f>IF(OR(C49&amp;""="",NOT(ISNUMBER(G49))),"",G49-'الإعدادات'!$B$4)</f>
        <v/>
      </c>
      <c r="R49" s="6">
        <f>IF(Q49="","",IF(Q49&lt;0,"منتهي",IF(Q49&lt;='الإعدادات'!$B$5,"ينتهي قريبًا","")))</f>
        <v/>
      </c>
      <c r="S49" s="18">
        <f>IF(ISNUMBER(L49),IF(L49&gt;0,COUNTIFS($L$6:$L$205,"&gt;"&amp;L49)+COUNTIFS($L$6:L49,L49),""),"")</f>
        <v/>
      </c>
    </row>
    <row r="50">
      <c r="A50" s="5" t="n"/>
      <c r="B50" s="5" t="n"/>
      <c r="C50" s="5" t="n"/>
      <c r="D50" s="16" t="n"/>
      <c r="E50" s="17" t="n"/>
      <c r="F50" s="13" t="n"/>
      <c r="G50" s="13" t="n"/>
      <c r="H50" s="14" t="n"/>
      <c r="I50" s="18">
        <f>IF(OR(C50&amp;""="",NOT(ISNUMBER(F50)),NOT(ISNUMBER(H50))),"",MAX(0,(YEAR(IF(ISNUMBER(G50),MIN('الإعدادات'!$B$4,G50),'الإعدادات'!$B$4))-YEAR(F50))*12+MONTH(IF(ISNUMBER(G50),MIN('الإعدادات'!$B$4,G50),'الإعدادات'!$B$4))-MONTH(F50)+IF(DAY(IF(ISNUMBER(G50),MIN('الإعدادات'!$B$4,G50),'الإعدادات'!$B$4))&gt;=H50,1,0)-IF(DAY(F50)&gt;H50,1,0)))</f>
        <v/>
      </c>
      <c r="J50" s="19">
        <f>IF(I50="","",ROUND(I50*N(E50),2))</f>
        <v/>
      </c>
      <c r="K50" s="19">
        <f>IF(C50&amp;""="","",SUMIFS('الدفعات'!$C$6:$C$2005,'الدفعات'!$B$6:$B$2005,A50&amp;""))</f>
        <v/>
      </c>
      <c r="L50" s="19">
        <f>IF(J50="","",ROUND(J50-K50,2))</f>
        <v/>
      </c>
      <c r="M50" s="18">
        <f>IF(L50="","",IF(AND(L50&gt;0,N(E50)&gt;0),ROUNDUP(ROUND(L50/E50,4),0),0))</f>
        <v/>
      </c>
      <c r="N50" s="20">
        <f>IF(C50&amp;""="","",IFERROR(SUMIFS('الدفعات'!$A$6:$A$2005,'الدفعات'!$B$6:$B$2005,A50&amp;"",'الدفعات'!$G$6:$G$2005,1)/COUNTIFS('الدفعات'!$B$6:$B$2005,A50&amp;"",'الدفعات'!$G$6:$G$2005,1),""))</f>
        <v/>
      </c>
      <c r="O50" s="21">
        <f>IF(OR(J50="",J50=0),"",MIN(1,K50/J50))</f>
        <v/>
      </c>
      <c r="P50" s="6">
        <f>IF(A50&amp;""="","",IF(C50&amp;""="","شاغرة",IF(L50="","بيانات ناقصة",IF(L50&gt;0,"متأخر",IF(L50&lt;0,"دفع مقدمًا","مسدد")))))</f>
        <v/>
      </c>
      <c r="Q50" s="18">
        <f>IF(OR(C50&amp;""="",NOT(ISNUMBER(G50))),"",G50-'الإعدادات'!$B$4)</f>
        <v/>
      </c>
      <c r="R50" s="6">
        <f>IF(Q50="","",IF(Q50&lt;0,"منتهي",IF(Q50&lt;='الإعدادات'!$B$5,"ينتهي قريبًا","")))</f>
        <v/>
      </c>
      <c r="S50" s="18">
        <f>IF(ISNUMBER(L50),IF(L50&gt;0,COUNTIFS($L$6:$L$205,"&gt;"&amp;L50)+COUNTIFS($L$6:L50,L50),""),"")</f>
        <v/>
      </c>
    </row>
    <row r="51">
      <c r="A51" s="5" t="n"/>
      <c r="B51" s="5" t="n"/>
      <c r="C51" s="5" t="n"/>
      <c r="D51" s="16" t="n"/>
      <c r="E51" s="17" t="n"/>
      <c r="F51" s="13" t="n"/>
      <c r="G51" s="13" t="n"/>
      <c r="H51" s="14" t="n"/>
      <c r="I51" s="18">
        <f>IF(OR(C51&amp;""="",NOT(ISNUMBER(F51)),NOT(ISNUMBER(H51))),"",MAX(0,(YEAR(IF(ISNUMBER(G51),MIN('الإعدادات'!$B$4,G51),'الإعدادات'!$B$4))-YEAR(F51))*12+MONTH(IF(ISNUMBER(G51),MIN('الإعدادات'!$B$4,G51),'الإعدادات'!$B$4))-MONTH(F51)+IF(DAY(IF(ISNUMBER(G51),MIN('الإعدادات'!$B$4,G51),'الإعدادات'!$B$4))&gt;=H51,1,0)-IF(DAY(F51)&gt;H51,1,0)))</f>
        <v/>
      </c>
      <c r="J51" s="19">
        <f>IF(I51="","",ROUND(I51*N(E51),2))</f>
        <v/>
      </c>
      <c r="K51" s="19">
        <f>IF(C51&amp;""="","",SUMIFS('الدفعات'!$C$6:$C$2005,'الدفعات'!$B$6:$B$2005,A51&amp;""))</f>
        <v/>
      </c>
      <c r="L51" s="19">
        <f>IF(J51="","",ROUND(J51-K51,2))</f>
        <v/>
      </c>
      <c r="M51" s="18">
        <f>IF(L51="","",IF(AND(L51&gt;0,N(E51)&gt;0),ROUNDUP(ROUND(L51/E51,4),0),0))</f>
        <v/>
      </c>
      <c r="N51" s="20">
        <f>IF(C51&amp;""="","",IFERROR(SUMIFS('الدفعات'!$A$6:$A$2005,'الدفعات'!$B$6:$B$2005,A51&amp;"",'الدفعات'!$G$6:$G$2005,1)/COUNTIFS('الدفعات'!$B$6:$B$2005,A51&amp;"",'الدفعات'!$G$6:$G$2005,1),""))</f>
        <v/>
      </c>
      <c r="O51" s="21">
        <f>IF(OR(J51="",J51=0),"",MIN(1,K51/J51))</f>
        <v/>
      </c>
      <c r="P51" s="6">
        <f>IF(A51&amp;""="","",IF(C51&amp;""="","شاغرة",IF(L51="","بيانات ناقصة",IF(L51&gt;0,"متأخر",IF(L51&lt;0,"دفع مقدمًا","مسدد")))))</f>
        <v/>
      </c>
      <c r="Q51" s="18">
        <f>IF(OR(C51&amp;""="",NOT(ISNUMBER(G51))),"",G51-'الإعدادات'!$B$4)</f>
        <v/>
      </c>
      <c r="R51" s="6">
        <f>IF(Q51="","",IF(Q51&lt;0,"منتهي",IF(Q51&lt;='الإعدادات'!$B$5,"ينتهي قريبًا","")))</f>
        <v/>
      </c>
      <c r="S51" s="18">
        <f>IF(ISNUMBER(L51),IF(L51&gt;0,COUNTIFS($L$6:$L$205,"&gt;"&amp;L51)+COUNTIFS($L$6:L51,L51),""),"")</f>
        <v/>
      </c>
    </row>
    <row r="52">
      <c r="A52" s="5" t="n"/>
      <c r="B52" s="5" t="n"/>
      <c r="C52" s="5" t="n"/>
      <c r="D52" s="16" t="n"/>
      <c r="E52" s="17" t="n"/>
      <c r="F52" s="13" t="n"/>
      <c r="G52" s="13" t="n"/>
      <c r="H52" s="14" t="n"/>
      <c r="I52" s="18">
        <f>IF(OR(C52&amp;""="",NOT(ISNUMBER(F52)),NOT(ISNUMBER(H52))),"",MAX(0,(YEAR(IF(ISNUMBER(G52),MIN('الإعدادات'!$B$4,G52),'الإعدادات'!$B$4))-YEAR(F52))*12+MONTH(IF(ISNUMBER(G52),MIN('الإعدادات'!$B$4,G52),'الإعدادات'!$B$4))-MONTH(F52)+IF(DAY(IF(ISNUMBER(G52),MIN('الإعدادات'!$B$4,G52),'الإعدادات'!$B$4))&gt;=H52,1,0)-IF(DAY(F52)&gt;H52,1,0)))</f>
        <v/>
      </c>
      <c r="J52" s="19">
        <f>IF(I52="","",ROUND(I52*N(E52),2))</f>
        <v/>
      </c>
      <c r="K52" s="19">
        <f>IF(C52&amp;""="","",SUMIFS('الدفعات'!$C$6:$C$2005,'الدفعات'!$B$6:$B$2005,A52&amp;""))</f>
        <v/>
      </c>
      <c r="L52" s="19">
        <f>IF(J52="","",ROUND(J52-K52,2))</f>
        <v/>
      </c>
      <c r="M52" s="18">
        <f>IF(L52="","",IF(AND(L52&gt;0,N(E52)&gt;0),ROUNDUP(ROUND(L52/E52,4),0),0))</f>
        <v/>
      </c>
      <c r="N52" s="20">
        <f>IF(C52&amp;""="","",IFERROR(SUMIFS('الدفعات'!$A$6:$A$2005,'الدفعات'!$B$6:$B$2005,A52&amp;"",'الدفعات'!$G$6:$G$2005,1)/COUNTIFS('الدفعات'!$B$6:$B$2005,A52&amp;"",'الدفعات'!$G$6:$G$2005,1),""))</f>
        <v/>
      </c>
      <c r="O52" s="21">
        <f>IF(OR(J52="",J52=0),"",MIN(1,K52/J52))</f>
        <v/>
      </c>
      <c r="P52" s="6">
        <f>IF(A52&amp;""="","",IF(C52&amp;""="","شاغرة",IF(L52="","بيانات ناقصة",IF(L52&gt;0,"متأخر",IF(L52&lt;0,"دفع مقدمًا","مسدد")))))</f>
        <v/>
      </c>
      <c r="Q52" s="18">
        <f>IF(OR(C52&amp;""="",NOT(ISNUMBER(G52))),"",G52-'الإعدادات'!$B$4)</f>
        <v/>
      </c>
      <c r="R52" s="6">
        <f>IF(Q52="","",IF(Q52&lt;0,"منتهي",IF(Q52&lt;='الإعدادات'!$B$5,"ينتهي قريبًا","")))</f>
        <v/>
      </c>
      <c r="S52" s="18">
        <f>IF(ISNUMBER(L52),IF(L52&gt;0,COUNTIFS($L$6:$L$205,"&gt;"&amp;L52)+COUNTIFS($L$6:L52,L52),""),"")</f>
        <v/>
      </c>
    </row>
    <row r="53">
      <c r="A53" s="5" t="n"/>
      <c r="B53" s="5" t="n"/>
      <c r="C53" s="5" t="n"/>
      <c r="D53" s="16" t="n"/>
      <c r="E53" s="17" t="n"/>
      <c r="F53" s="13" t="n"/>
      <c r="G53" s="13" t="n"/>
      <c r="H53" s="14" t="n"/>
      <c r="I53" s="18">
        <f>IF(OR(C53&amp;""="",NOT(ISNUMBER(F53)),NOT(ISNUMBER(H53))),"",MAX(0,(YEAR(IF(ISNUMBER(G53),MIN('الإعدادات'!$B$4,G53),'الإعدادات'!$B$4))-YEAR(F53))*12+MONTH(IF(ISNUMBER(G53),MIN('الإعدادات'!$B$4,G53),'الإعدادات'!$B$4))-MONTH(F53)+IF(DAY(IF(ISNUMBER(G53),MIN('الإعدادات'!$B$4,G53),'الإعدادات'!$B$4))&gt;=H53,1,0)-IF(DAY(F53)&gt;H53,1,0)))</f>
        <v/>
      </c>
      <c r="J53" s="19">
        <f>IF(I53="","",ROUND(I53*N(E53),2))</f>
        <v/>
      </c>
      <c r="K53" s="19">
        <f>IF(C53&amp;""="","",SUMIFS('الدفعات'!$C$6:$C$2005,'الدفعات'!$B$6:$B$2005,A53&amp;""))</f>
        <v/>
      </c>
      <c r="L53" s="19">
        <f>IF(J53="","",ROUND(J53-K53,2))</f>
        <v/>
      </c>
      <c r="M53" s="18">
        <f>IF(L53="","",IF(AND(L53&gt;0,N(E53)&gt;0),ROUNDUP(ROUND(L53/E53,4),0),0))</f>
        <v/>
      </c>
      <c r="N53" s="20">
        <f>IF(C53&amp;""="","",IFERROR(SUMIFS('الدفعات'!$A$6:$A$2005,'الدفعات'!$B$6:$B$2005,A53&amp;"",'الدفعات'!$G$6:$G$2005,1)/COUNTIFS('الدفعات'!$B$6:$B$2005,A53&amp;"",'الدفعات'!$G$6:$G$2005,1),""))</f>
        <v/>
      </c>
      <c r="O53" s="21">
        <f>IF(OR(J53="",J53=0),"",MIN(1,K53/J53))</f>
        <v/>
      </c>
      <c r="P53" s="6">
        <f>IF(A53&amp;""="","",IF(C53&amp;""="","شاغرة",IF(L53="","بيانات ناقصة",IF(L53&gt;0,"متأخر",IF(L53&lt;0,"دفع مقدمًا","مسدد")))))</f>
        <v/>
      </c>
      <c r="Q53" s="18">
        <f>IF(OR(C53&amp;""="",NOT(ISNUMBER(G53))),"",G53-'الإعدادات'!$B$4)</f>
        <v/>
      </c>
      <c r="R53" s="6">
        <f>IF(Q53="","",IF(Q53&lt;0,"منتهي",IF(Q53&lt;='الإعدادات'!$B$5,"ينتهي قريبًا","")))</f>
        <v/>
      </c>
      <c r="S53" s="18">
        <f>IF(ISNUMBER(L53),IF(L53&gt;0,COUNTIFS($L$6:$L$205,"&gt;"&amp;L53)+COUNTIFS($L$6:L53,L53),""),"")</f>
        <v/>
      </c>
    </row>
    <row r="54">
      <c r="A54" s="5" t="n"/>
      <c r="B54" s="5" t="n"/>
      <c r="C54" s="5" t="n"/>
      <c r="D54" s="16" t="n"/>
      <c r="E54" s="17" t="n"/>
      <c r="F54" s="13" t="n"/>
      <c r="G54" s="13" t="n"/>
      <c r="H54" s="14" t="n"/>
      <c r="I54" s="18">
        <f>IF(OR(C54&amp;""="",NOT(ISNUMBER(F54)),NOT(ISNUMBER(H54))),"",MAX(0,(YEAR(IF(ISNUMBER(G54),MIN('الإعدادات'!$B$4,G54),'الإعدادات'!$B$4))-YEAR(F54))*12+MONTH(IF(ISNUMBER(G54),MIN('الإعدادات'!$B$4,G54),'الإعدادات'!$B$4))-MONTH(F54)+IF(DAY(IF(ISNUMBER(G54),MIN('الإعدادات'!$B$4,G54),'الإعدادات'!$B$4))&gt;=H54,1,0)-IF(DAY(F54)&gt;H54,1,0)))</f>
        <v/>
      </c>
      <c r="J54" s="19">
        <f>IF(I54="","",ROUND(I54*N(E54),2))</f>
        <v/>
      </c>
      <c r="K54" s="19">
        <f>IF(C54&amp;""="","",SUMIFS('الدفعات'!$C$6:$C$2005,'الدفعات'!$B$6:$B$2005,A54&amp;""))</f>
        <v/>
      </c>
      <c r="L54" s="19">
        <f>IF(J54="","",ROUND(J54-K54,2))</f>
        <v/>
      </c>
      <c r="M54" s="18">
        <f>IF(L54="","",IF(AND(L54&gt;0,N(E54)&gt;0),ROUNDUP(ROUND(L54/E54,4),0),0))</f>
        <v/>
      </c>
      <c r="N54" s="20">
        <f>IF(C54&amp;""="","",IFERROR(SUMIFS('الدفعات'!$A$6:$A$2005,'الدفعات'!$B$6:$B$2005,A54&amp;"",'الدفعات'!$G$6:$G$2005,1)/COUNTIFS('الدفعات'!$B$6:$B$2005,A54&amp;"",'الدفعات'!$G$6:$G$2005,1),""))</f>
        <v/>
      </c>
      <c r="O54" s="21">
        <f>IF(OR(J54="",J54=0),"",MIN(1,K54/J54))</f>
        <v/>
      </c>
      <c r="P54" s="6">
        <f>IF(A54&amp;""="","",IF(C54&amp;""="","شاغرة",IF(L54="","بيانات ناقصة",IF(L54&gt;0,"متأخر",IF(L54&lt;0,"دفع مقدمًا","مسدد")))))</f>
        <v/>
      </c>
      <c r="Q54" s="18">
        <f>IF(OR(C54&amp;""="",NOT(ISNUMBER(G54))),"",G54-'الإعدادات'!$B$4)</f>
        <v/>
      </c>
      <c r="R54" s="6">
        <f>IF(Q54="","",IF(Q54&lt;0,"منتهي",IF(Q54&lt;='الإعدادات'!$B$5,"ينتهي قريبًا","")))</f>
        <v/>
      </c>
      <c r="S54" s="18">
        <f>IF(ISNUMBER(L54),IF(L54&gt;0,COUNTIFS($L$6:$L$205,"&gt;"&amp;L54)+COUNTIFS($L$6:L54,L54),""),"")</f>
        <v/>
      </c>
    </row>
    <row r="55">
      <c r="A55" s="5" t="n"/>
      <c r="B55" s="5" t="n"/>
      <c r="C55" s="5" t="n"/>
      <c r="D55" s="16" t="n"/>
      <c r="E55" s="17" t="n"/>
      <c r="F55" s="13" t="n"/>
      <c r="G55" s="13" t="n"/>
      <c r="H55" s="14" t="n"/>
      <c r="I55" s="18">
        <f>IF(OR(C55&amp;""="",NOT(ISNUMBER(F55)),NOT(ISNUMBER(H55))),"",MAX(0,(YEAR(IF(ISNUMBER(G55),MIN('الإعدادات'!$B$4,G55),'الإعدادات'!$B$4))-YEAR(F55))*12+MONTH(IF(ISNUMBER(G55),MIN('الإعدادات'!$B$4,G55),'الإعدادات'!$B$4))-MONTH(F55)+IF(DAY(IF(ISNUMBER(G55),MIN('الإعدادات'!$B$4,G55),'الإعدادات'!$B$4))&gt;=H55,1,0)-IF(DAY(F55)&gt;H55,1,0)))</f>
        <v/>
      </c>
      <c r="J55" s="19">
        <f>IF(I55="","",ROUND(I55*N(E55),2))</f>
        <v/>
      </c>
      <c r="K55" s="19">
        <f>IF(C55&amp;""="","",SUMIFS('الدفعات'!$C$6:$C$2005,'الدفعات'!$B$6:$B$2005,A55&amp;""))</f>
        <v/>
      </c>
      <c r="L55" s="19">
        <f>IF(J55="","",ROUND(J55-K55,2))</f>
        <v/>
      </c>
      <c r="M55" s="18">
        <f>IF(L55="","",IF(AND(L55&gt;0,N(E55)&gt;0),ROUNDUP(ROUND(L55/E55,4),0),0))</f>
        <v/>
      </c>
      <c r="N55" s="20">
        <f>IF(C55&amp;""="","",IFERROR(SUMIFS('الدفعات'!$A$6:$A$2005,'الدفعات'!$B$6:$B$2005,A55&amp;"",'الدفعات'!$G$6:$G$2005,1)/COUNTIFS('الدفعات'!$B$6:$B$2005,A55&amp;"",'الدفعات'!$G$6:$G$2005,1),""))</f>
        <v/>
      </c>
      <c r="O55" s="21">
        <f>IF(OR(J55="",J55=0),"",MIN(1,K55/J55))</f>
        <v/>
      </c>
      <c r="P55" s="6">
        <f>IF(A55&amp;""="","",IF(C55&amp;""="","شاغرة",IF(L55="","بيانات ناقصة",IF(L55&gt;0,"متأخر",IF(L55&lt;0,"دفع مقدمًا","مسدد")))))</f>
        <v/>
      </c>
      <c r="Q55" s="18">
        <f>IF(OR(C55&amp;""="",NOT(ISNUMBER(G55))),"",G55-'الإعدادات'!$B$4)</f>
        <v/>
      </c>
      <c r="R55" s="6">
        <f>IF(Q55="","",IF(Q55&lt;0,"منتهي",IF(Q55&lt;='الإعدادات'!$B$5,"ينتهي قريبًا","")))</f>
        <v/>
      </c>
      <c r="S55" s="18">
        <f>IF(ISNUMBER(L55),IF(L55&gt;0,COUNTIFS($L$6:$L$205,"&gt;"&amp;L55)+COUNTIFS($L$6:L55,L55),""),"")</f>
        <v/>
      </c>
    </row>
    <row r="56">
      <c r="A56" s="5" t="n"/>
      <c r="B56" s="5" t="n"/>
      <c r="C56" s="5" t="n"/>
      <c r="D56" s="16" t="n"/>
      <c r="E56" s="17" t="n"/>
      <c r="F56" s="13" t="n"/>
      <c r="G56" s="13" t="n"/>
      <c r="H56" s="14" t="n"/>
      <c r="I56" s="18">
        <f>IF(OR(C56&amp;""="",NOT(ISNUMBER(F56)),NOT(ISNUMBER(H56))),"",MAX(0,(YEAR(IF(ISNUMBER(G56),MIN('الإعدادات'!$B$4,G56),'الإعدادات'!$B$4))-YEAR(F56))*12+MONTH(IF(ISNUMBER(G56),MIN('الإعدادات'!$B$4,G56),'الإعدادات'!$B$4))-MONTH(F56)+IF(DAY(IF(ISNUMBER(G56),MIN('الإعدادات'!$B$4,G56),'الإعدادات'!$B$4))&gt;=H56,1,0)-IF(DAY(F56)&gt;H56,1,0)))</f>
        <v/>
      </c>
      <c r="J56" s="19">
        <f>IF(I56="","",ROUND(I56*N(E56),2))</f>
        <v/>
      </c>
      <c r="K56" s="19">
        <f>IF(C56&amp;""="","",SUMIFS('الدفعات'!$C$6:$C$2005,'الدفعات'!$B$6:$B$2005,A56&amp;""))</f>
        <v/>
      </c>
      <c r="L56" s="19">
        <f>IF(J56="","",ROUND(J56-K56,2))</f>
        <v/>
      </c>
      <c r="M56" s="18">
        <f>IF(L56="","",IF(AND(L56&gt;0,N(E56)&gt;0),ROUNDUP(ROUND(L56/E56,4),0),0))</f>
        <v/>
      </c>
      <c r="N56" s="20">
        <f>IF(C56&amp;""="","",IFERROR(SUMIFS('الدفعات'!$A$6:$A$2005,'الدفعات'!$B$6:$B$2005,A56&amp;"",'الدفعات'!$G$6:$G$2005,1)/COUNTIFS('الدفعات'!$B$6:$B$2005,A56&amp;"",'الدفعات'!$G$6:$G$2005,1),""))</f>
        <v/>
      </c>
      <c r="O56" s="21">
        <f>IF(OR(J56="",J56=0),"",MIN(1,K56/J56))</f>
        <v/>
      </c>
      <c r="P56" s="6">
        <f>IF(A56&amp;""="","",IF(C56&amp;""="","شاغرة",IF(L56="","بيانات ناقصة",IF(L56&gt;0,"متأخر",IF(L56&lt;0,"دفع مقدمًا","مسدد")))))</f>
        <v/>
      </c>
      <c r="Q56" s="18">
        <f>IF(OR(C56&amp;""="",NOT(ISNUMBER(G56))),"",G56-'الإعدادات'!$B$4)</f>
        <v/>
      </c>
      <c r="R56" s="6">
        <f>IF(Q56="","",IF(Q56&lt;0,"منتهي",IF(Q56&lt;='الإعدادات'!$B$5,"ينتهي قريبًا","")))</f>
        <v/>
      </c>
      <c r="S56" s="18">
        <f>IF(ISNUMBER(L56),IF(L56&gt;0,COUNTIFS($L$6:$L$205,"&gt;"&amp;L56)+COUNTIFS($L$6:L56,L56),""),"")</f>
        <v/>
      </c>
    </row>
    <row r="57">
      <c r="A57" s="5" t="n"/>
      <c r="B57" s="5" t="n"/>
      <c r="C57" s="5" t="n"/>
      <c r="D57" s="16" t="n"/>
      <c r="E57" s="17" t="n"/>
      <c r="F57" s="13" t="n"/>
      <c r="G57" s="13" t="n"/>
      <c r="H57" s="14" t="n"/>
      <c r="I57" s="18">
        <f>IF(OR(C57&amp;""="",NOT(ISNUMBER(F57)),NOT(ISNUMBER(H57))),"",MAX(0,(YEAR(IF(ISNUMBER(G57),MIN('الإعدادات'!$B$4,G57),'الإعدادات'!$B$4))-YEAR(F57))*12+MONTH(IF(ISNUMBER(G57),MIN('الإعدادات'!$B$4,G57),'الإعدادات'!$B$4))-MONTH(F57)+IF(DAY(IF(ISNUMBER(G57),MIN('الإعدادات'!$B$4,G57),'الإعدادات'!$B$4))&gt;=H57,1,0)-IF(DAY(F57)&gt;H57,1,0)))</f>
        <v/>
      </c>
      <c r="J57" s="19">
        <f>IF(I57="","",ROUND(I57*N(E57),2))</f>
        <v/>
      </c>
      <c r="K57" s="19">
        <f>IF(C57&amp;""="","",SUMIFS('الدفعات'!$C$6:$C$2005,'الدفعات'!$B$6:$B$2005,A57&amp;""))</f>
        <v/>
      </c>
      <c r="L57" s="19">
        <f>IF(J57="","",ROUND(J57-K57,2))</f>
        <v/>
      </c>
      <c r="M57" s="18">
        <f>IF(L57="","",IF(AND(L57&gt;0,N(E57)&gt;0),ROUNDUP(ROUND(L57/E57,4),0),0))</f>
        <v/>
      </c>
      <c r="N57" s="20">
        <f>IF(C57&amp;""="","",IFERROR(SUMIFS('الدفعات'!$A$6:$A$2005,'الدفعات'!$B$6:$B$2005,A57&amp;"",'الدفعات'!$G$6:$G$2005,1)/COUNTIFS('الدفعات'!$B$6:$B$2005,A57&amp;"",'الدفعات'!$G$6:$G$2005,1),""))</f>
        <v/>
      </c>
      <c r="O57" s="21">
        <f>IF(OR(J57="",J57=0),"",MIN(1,K57/J57))</f>
        <v/>
      </c>
      <c r="P57" s="6">
        <f>IF(A57&amp;""="","",IF(C57&amp;""="","شاغرة",IF(L57="","بيانات ناقصة",IF(L57&gt;0,"متأخر",IF(L57&lt;0,"دفع مقدمًا","مسدد")))))</f>
        <v/>
      </c>
      <c r="Q57" s="18">
        <f>IF(OR(C57&amp;""="",NOT(ISNUMBER(G57))),"",G57-'الإعدادات'!$B$4)</f>
        <v/>
      </c>
      <c r="R57" s="6">
        <f>IF(Q57="","",IF(Q57&lt;0,"منتهي",IF(Q57&lt;='الإعدادات'!$B$5,"ينتهي قريبًا","")))</f>
        <v/>
      </c>
      <c r="S57" s="18">
        <f>IF(ISNUMBER(L57),IF(L57&gt;0,COUNTIFS($L$6:$L$205,"&gt;"&amp;L57)+COUNTIFS($L$6:L57,L57),""),"")</f>
        <v/>
      </c>
    </row>
    <row r="58">
      <c r="A58" s="5" t="n"/>
      <c r="B58" s="5" t="n"/>
      <c r="C58" s="5" t="n"/>
      <c r="D58" s="16" t="n"/>
      <c r="E58" s="17" t="n"/>
      <c r="F58" s="13" t="n"/>
      <c r="G58" s="13" t="n"/>
      <c r="H58" s="14" t="n"/>
      <c r="I58" s="18">
        <f>IF(OR(C58&amp;""="",NOT(ISNUMBER(F58)),NOT(ISNUMBER(H58))),"",MAX(0,(YEAR(IF(ISNUMBER(G58),MIN('الإعدادات'!$B$4,G58),'الإعدادات'!$B$4))-YEAR(F58))*12+MONTH(IF(ISNUMBER(G58),MIN('الإعدادات'!$B$4,G58),'الإعدادات'!$B$4))-MONTH(F58)+IF(DAY(IF(ISNUMBER(G58),MIN('الإعدادات'!$B$4,G58),'الإعدادات'!$B$4))&gt;=H58,1,0)-IF(DAY(F58)&gt;H58,1,0)))</f>
        <v/>
      </c>
      <c r="J58" s="19">
        <f>IF(I58="","",ROUND(I58*N(E58),2))</f>
        <v/>
      </c>
      <c r="K58" s="19">
        <f>IF(C58&amp;""="","",SUMIFS('الدفعات'!$C$6:$C$2005,'الدفعات'!$B$6:$B$2005,A58&amp;""))</f>
        <v/>
      </c>
      <c r="L58" s="19">
        <f>IF(J58="","",ROUND(J58-K58,2))</f>
        <v/>
      </c>
      <c r="M58" s="18">
        <f>IF(L58="","",IF(AND(L58&gt;0,N(E58)&gt;0),ROUNDUP(ROUND(L58/E58,4),0),0))</f>
        <v/>
      </c>
      <c r="N58" s="20">
        <f>IF(C58&amp;""="","",IFERROR(SUMIFS('الدفعات'!$A$6:$A$2005,'الدفعات'!$B$6:$B$2005,A58&amp;"",'الدفعات'!$G$6:$G$2005,1)/COUNTIFS('الدفعات'!$B$6:$B$2005,A58&amp;"",'الدفعات'!$G$6:$G$2005,1),""))</f>
        <v/>
      </c>
      <c r="O58" s="21">
        <f>IF(OR(J58="",J58=0),"",MIN(1,K58/J58))</f>
        <v/>
      </c>
      <c r="P58" s="6">
        <f>IF(A58&amp;""="","",IF(C58&amp;""="","شاغرة",IF(L58="","بيانات ناقصة",IF(L58&gt;0,"متأخر",IF(L58&lt;0,"دفع مقدمًا","مسدد")))))</f>
        <v/>
      </c>
      <c r="Q58" s="18">
        <f>IF(OR(C58&amp;""="",NOT(ISNUMBER(G58))),"",G58-'الإعدادات'!$B$4)</f>
        <v/>
      </c>
      <c r="R58" s="6">
        <f>IF(Q58="","",IF(Q58&lt;0,"منتهي",IF(Q58&lt;='الإعدادات'!$B$5,"ينتهي قريبًا","")))</f>
        <v/>
      </c>
      <c r="S58" s="18">
        <f>IF(ISNUMBER(L58),IF(L58&gt;0,COUNTIFS($L$6:$L$205,"&gt;"&amp;L58)+COUNTIFS($L$6:L58,L58),""),"")</f>
        <v/>
      </c>
    </row>
    <row r="59">
      <c r="A59" s="5" t="n"/>
      <c r="B59" s="5" t="n"/>
      <c r="C59" s="5" t="n"/>
      <c r="D59" s="16" t="n"/>
      <c r="E59" s="17" t="n"/>
      <c r="F59" s="13" t="n"/>
      <c r="G59" s="13" t="n"/>
      <c r="H59" s="14" t="n"/>
      <c r="I59" s="18">
        <f>IF(OR(C59&amp;""="",NOT(ISNUMBER(F59)),NOT(ISNUMBER(H59))),"",MAX(0,(YEAR(IF(ISNUMBER(G59),MIN('الإعدادات'!$B$4,G59),'الإعدادات'!$B$4))-YEAR(F59))*12+MONTH(IF(ISNUMBER(G59),MIN('الإعدادات'!$B$4,G59),'الإعدادات'!$B$4))-MONTH(F59)+IF(DAY(IF(ISNUMBER(G59),MIN('الإعدادات'!$B$4,G59),'الإعدادات'!$B$4))&gt;=H59,1,0)-IF(DAY(F59)&gt;H59,1,0)))</f>
        <v/>
      </c>
      <c r="J59" s="19">
        <f>IF(I59="","",ROUND(I59*N(E59),2))</f>
        <v/>
      </c>
      <c r="K59" s="19">
        <f>IF(C59&amp;""="","",SUMIFS('الدفعات'!$C$6:$C$2005,'الدفعات'!$B$6:$B$2005,A59&amp;""))</f>
        <v/>
      </c>
      <c r="L59" s="19">
        <f>IF(J59="","",ROUND(J59-K59,2))</f>
        <v/>
      </c>
      <c r="M59" s="18">
        <f>IF(L59="","",IF(AND(L59&gt;0,N(E59)&gt;0),ROUNDUP(ROUND(L59/E59,4),0),0))</f>
        <v/>
      </c>
      <c r="N59" s="20">
        <f>IF(C59&amp;""="","",IFERROR(SUMIFS('الدفعات'!$A$6:$A$2005,'الدفعات'!$B$6:$B$2005,A59&amp;"",'الدفعات'!$G$6:$G$2005,1)/COUNTIFS('الدفعات'!$B$6:$B$2005,A59&amp;"",'الدفعات'!$G$6:$G$2005,1),""))</f>
        <v/>
      </c>
      <c r="O59" s="21">
        <f>IF(OR(J59="",J59=0),"",MIN(1,K59/J59))</f>
        <v/>
      </c>
      <c r="P59" s="6">
        <f>IF(A59&amp;""="","",IF(C59&amp;""="","شاغرة",IF(L59="","بيانات ناقصة",IF(L59&gt;0,"متأخر",IF(L59&lt;0,"دفع مقدمًا","مسدد")))))</f>
        <v/>
      </c>
      <c r="Q59" s="18">
        <f>IF(OR(C59&amp;""="",NOT(ISNUMBER(G59))),"",G59-'الإعدادات'!$B$4)</f>
        <v/>
      </c>
      <c r="R59" s="6">
        <f>IF(Q59="","",IF(Q59&lt;0,"منتهي",IF(Q59&lt;='الإعدادات'!$B$5,"ينتهي قريبًا","")))</f>
        <v/>
      </c>
      <c r="S59" s="18">
        <f>IF(ISNUMBER(L59),IF(L59&gt;0,COUNTIFS($L$6:$L$205,"&gt;"&amp;L59)+COUNTIFS($L$6:L59,L59),""),"")</f>
        <v/>
      </c>
    </row>
    <row r="60">
      <c r="A60" s="5" t="n"/>
      <c r="B60" s="5" t="n"/>
      <c r="C60" s="5" t="n"/>
      <c r="D60" s="16" t="n"/>
      <c r="E60" s="17" t="n"/>
      <c r="F60" s="13" t="n"/>
      <c r="G60" s="13" t="n"/>
      <c r="H60" s="14" t="n"/>
      <c r="I60" s="18">
        <f>IF(OR(C60&amp;""="",NOT(ISNUMBER(F60)),NOT(ISNUMBER(H60))),"",MAX(0,(YEAR(IF(ISNUMBER(G60),MIN('الإعدادات'!$B$4,G60),'الإعدادات'!$B$4))-YEAR(F60))*12+MONTH(IF(ISNUMBER(G60),MIN('الإعدادات'!$B$4,G60),'الإعدادات'!$B$4))-MONTH(F60)+IF(DAY(IF(ISNUMBER(G60),MIN('الإعدادات'!$B$4,G60),'الإعدادات'!$B$4))&gt;=H60,1,0)-IF(DAY(F60)&gt;H60,1,0)))</f>
        <v/>
      </c>
      <c r="J60" s="19">
        <f>IF(I60="","",ROUND(I60*N(E60),2))</f>
        <v/>
      </c>
      <c r="K60" s="19">
        <f>IF(C60&amp;""="","",SUMIFS('الدفعات'!$C$6:$C$2005,'الدفعات'!$B$6:$B$2005,A60&amp;""))</f>
        <v/>
      </c>
      <c r="L60" s="19">
        <f>IF(J60="","",ROUND(J60-K60,2))</f>
        <v/>
      </c>
      <c r="M60" s="18">
        <f>IF(L60="","",IF(AND(L60&gt;0,N(E60)&gt;0),ROUNDUP(ROUND(L60/E60,4),0),0))</f>
        <v/>
      </c>
      <c r="N60" s="20">
        <f>IF(C60&amp;""="","",IFERROR(SUMIFS('الدفعات'!$A$6:$A$2005,'الدفعات'!$B$6:$B$2005,A60&amp;"",'الدفعات'!$G$6:$G$2005,1)/COUNTIFS('الدفعات'!$B$6:$B$2005,A60&amp;"",'الدفعات'!$G$6:$G$2005,1),""))</f>
        <v/>
      </c>
      <c r="O60" s="21">
        <f>IF(OR(J60="",J60=0),"",MIN(1,K60/J60))</f>
        <v/>
      </c>
      <c r="P60" s="6">
        <f>IF(A60&amp;""="","",IF(C60&amp;""="","شاغرة",IF(L60="","بيانات ناقصة",IF(L60&gt;0,"متأخر",IF(L60&lt;0,"دفع مقدمًا","مسدد")))))</f>
        <v/>
      </c>
      <c r="Q60" s="18">
        <f>IF(OR(C60&amp;""="",NOT(ISNUMBER(G60))),"",G60-'الإعدادات'!$B$4)</f>
        <v/>
      </c>
      <c r="R60" s="6">
        <f>IF(Q60="","",IF(Q60&lt;0,"منتهي",IF(Q60&lt;='الإعدادات'!$B$5,"ينتهي قريبًا","")))</f>
        <v/>
      </c>
      <c r="S60" s="18">
        <f>IF(ISNUMBER(L60),IF(L60&gt;0,COUNTIFS($L$6:$L$205,"&gt;"&amp;L60)+COUNTIFS($L$6:L60,L60),""),"")</f>
        <v/>
      </c>
    </row>
    <row r="61">
      <c r="A61" s="5" t="n"/>
      <c r="B61" s="5" t="n"/>
      <c r="C61" s="5" t="n"/>
      <c r="D61" s="16" t="n"/>
      <c r="E61" s="17" t="n"/>
      <c r="F61" s="13" t="n"/>
      <c r="G61" s="13" t="n"/>
      <c r="H61" s="14" t="n"/>
      <c r="I61" s="18">
        <f>IF(OR(C61&amp;""="",NOT(ISNUMBER(F61)),NOT(ISNUMBER(H61))),"",MAX(0,(YEAR(IF(ISNUMBER(G61),MIN('الإعدادات'!$B$4,G61),'الإعدادات'!$B$4))-YEAR(F61))*12+MONTH(IF(ISNUMBER(G61),MIN('الإعدادات'!$B$4,G61),'الإعدادات'!$B$4))-MONTH(F61)+IF(DAY(IF(ISNUMBER(G61),MIN('الإعدادات'!$B$4,G61),'الإعدادات'!$B$4))&gt;=H61,1,0)-IF(DAY(F61)&gt;H61,1,0)))</f>
        <v/>
      </c>
      <c r="J61" s="19">
        <f>IF(I61="","",ROUND(I61*N(E61),2))</f>
        <v/>
      </c>
      <c r="K61" s="19">
        <f>IF(C61&amp;""="","",SUMIFS('الدفعات'!$C$6:$C$2005,'الدفعات'!$B$6:$B$2005,A61&amp;""))</f>
        <v/>
      </c>
      <c r="L61" s="19">
        <f>IF(J61="","",ROUND(J61-K61,2))</f>
        <v/>
      </c>
      <c r="M61" s="18">
        <f>IF(L61="","",IF(AND(L61&gt;0,N(E61)&gt;0),ROUNDUP(ROUND(L61/E61,4),0),0))</f>
        <v/>
      </c>
      <c r="N61" s="20">
        <f>IF(C61&amp;""="","",IFERROR(SUMIFS('الدفعات'!$A$6:$A$2005,'الدفعات'!$B$6:$B$2005,A61&amp;"",'الدفعات'!$G$6:$G$2005,1)/COUNTIFS('الدفعات'!$B$6:$B$2005,A61&amp;"",'الدفعات'!$G$6:$G$2005,1),""))</f>
        <v/>
      </c>
      <c r="O61" s="21">
        <f>IF(OR(J61="",J61=0),"",MIN(1,K61/J61))</f>
        <v/>
      </c>
      <c r="P61" s="6">
        <f>IF(A61&amp;""="","",IF(C61&amp;""="","شاغرة",IF(L61="","بيانات ناقصة",IF(L61&gt;0,"متأخر",IF(L61&lt;0,"دفع مقدمًا","مسدد")))))</f>
        <v/>
      </c>
      <c r="Q61" s="18">
        <f>IF(OR(C61&amp;""="",NOT(ISNUMBER(G61))),"",G61-'الإعدادات'!$B$4)</f>
        <v/>
      </c>
      <c r="R61" s="6">
        <f>IF(Q61="","",IF(Q61&lt;0,"منتهي",IF(Q61&lt;='الإعدادات'!$B$5,"ينتهي قريبًا","")))</f>
        <v/>
      </c>
      <c r="S61" s="18">
        <f>IF(ISNUMBER(L61),IF(L61&gt;0,COUNTIFS($L$6:$L$205,"&gt;"&amp;L61)+COUNTIFS($L$6:L61,L61),""),"")</f>
        <v/>
      </c>
    </row>
    <row r="62">
      <c r="A62" s="5" t="n"/>
      <c r="B62" s="5" t="n"/>
      <c r="C62" s="5" t="n"/>
      <c r="D62" s="16" t="n"/>
      <c r="E62" s="17" t="n"/>
      <c r="F62" s="13" t="n"/>
      <c r="G62" s="13" t="n"/>
      <c r="H62" s="14" t="n"/>
      <c r="I62" s="18">
        <f>IF(OR(C62&amp;""="",NOT(ISNUMBER(F62)),NOT(ISNUMBER(H62))),"",MAX(0,(YEAR(IF(ISNUMBER(G62),MIN('الإعدادات'!$B$4,G62),'الإعدادات'!$B$4))-YEAR(F62))*12+MONTH(IF(ISNUMBER(G62),MIN('الإعدادات'!$B$4,G62),'الإعدادات'!$B$4))-MONTH(F62)+IF(DAY(IF(ISNUMBER(G62),MIN('الإعدادات'!$B$4,G62),'الإعدادات'!$B$4))&gt;=H62,1,0)-IF(DAY(F62)&gt;H62,1,0)))</f>
        <v/>
      </c>
      <c r="J62" s="19">
        <f>IF(I62="","",ROUND(I62*N(E62),2))</f>
        <v/>
      </c>
      <c r="K62" s="19">
        <f>IF(C62&amp;""="","",SUMIFS('الدفعات'!$C$6:$C$2005,'الدفعات'!$B$6:$B$2005,A62&amp;""))</f>
        <v/>
      </c>
      <c r="L62" s="19">
        <f>IF(J62="","",ROUND(J62-K62,2))</f>
        <v/>
      </c>
      <c r="M62" s="18">
        <f>IF(L62="","",IF(AND(L62&gt;0,N(E62)&gt;0),ROUNDUP(ROUND(L62/E62,4),0),0))</f>
        <v/>
      </c>
      <c r="N62" s="20">
        <f>IF(C62&amp;""="","",IFERROR(SUMIFS('الدفعات'!$A$6:$A$2005,'الدفعات'!$B$6:$B$2005,A62&amp;"",'الدفعات'!$G$6:$G$2005,1)/COUNTIFS('الدفعات'!$B$6:$B$2005,A62&amp;"",'الدفعات'!$G$6:$G$2005,1),""))</f>
        <v/>
      </c>
      <c r="O62" s="21">
        <f>IF(OR(J62="",J62=0),"",MIN(1,K62/J62))</f>
        <v/>
      </c>
      <c r="P62" s="6">
        <f>IF(A62&amp;""="","",IF(C62&amp;""="","شاغرة",IF(L62="","بيانات ناقصة",IF(L62&gt;0,"متأخر",IF(L62&lt;0,"دفع مقدمًا","مسدد")))))</f>
        <v/>
      </c>
      <c r="Q62" s="18">
        <f>IF(OR(C62&amp;""="",NOT(ISNUMBER(G62))),"",G62-'الإعدادات'!$B$4)</f>
        <v/>
      </c>
      <c r="R62" s="6">
        <f>IF(Q62="","",IF(Q62&lt;0,"منتهي",IF(Q62&lt;='الإعدادات'!$B$5,"ينتهي قريبًا","")))</f>
        <v/>
      </c>
      <c r="S62" s="18">
        <f>IF(ISNUMBER(L62),IF(L62&gt;0,COUNTIFS($L$6:$L$205,"&gt;"&amp;L62)+COUNTIFS($L$6:L62,L62),""),"")</f>
        <v/>
      </c>
    </row>
    <row r="63">
      <c r="A63" s="5" t="n"/>
      <c r="B63" s="5" t="n"/>
      <c r="C63" s="5" t="n"/>
      <c r="D63" s="16" t="n"/>
      <c r="E63" s="17" t="n"/>
      <c r="F63" s="13" t="n"/>
      <c r="G63" s="13" t="n"/>
      <c r="H63" s="14" t="n"/>
      <c r="I63" s="18">
        <f>IF(OR(C63&amp;""="",NOT(ISNUMBER(F63)),NOT(ISNUMBER(H63))),"",MAX(0,(YEAR(IF(ISNUMBER(G63),MIN('الإعدادات'!$B$4,G63),'الإعدادات'!$B$4))-YEAR(F63))*12+MONTH(IF(ISNUMBER(G63),MIN('الإعدادات'!$B$4,G63),'الإعدادات'!$B$4))-MONTH(F63)+IF(DAY(IF(ISNUMBER(G63),MIN('الإعدادات'!$B$4,G63),'الإعدادات'!$B$4))&gt;=H63,1,0)-IF(DAY(F63)&gt;H63,1,0)))</f>
        <v/>
      </c>
      <c r="J63" s="19">
        <f>IF(I63="","",ROUND(I63*N(E63),2))</f>
        <v/>
      </c>
      <c r="K63" s="19">
        <f>IF(C63&amp;""="","",SUMIFS('الدفعات'!$C$6:$C$2005,'الدفعات'!$B$6:$B$2005,A63&amp;""))</f>
        <v/>
      </c>
      <c r="L63" s="19">
        <f>IF(J63="","",ROUND(J63-K63,2))</f>
        <v/>
      </c>
      <c r="M63" s="18">
        <f>IF(L63="","",IF(AND(L63&gt;0,N(E63)&gt;0),ROUNDUP(ROUND(L63/E63,4),0),0))</f>
        <v/>
      </c>
      <c r="N63" s="20">
        <f>IF(C63&amp;""="","",IFERROR(SUMIFS('الدفعات'!$A$6:$A$2005,'الدفعات'!$B$6:$B$2005,A63&amp;"",'الدفعات'!$G$6:$G$2005,1)/COUNTIFS('الدفعات'!$B$6:$B$2005,A63&amp;"",'الدفعات'!$G$6:$G$2005,1),""))</f>
        <v/>
      </c>
      <c r="O63" s="21">
        <f>IF(OR(J63="",J63=0),"",MIN(1,K63/J63))</f>
        <v/>
      </c>
      <c r="P63" s="6">
        <f>IF(A63&amp;""="","",IF(C63&amp;""="","شاغرة",IF(L63="","بيانات ناقصة",IF(L63&gt;0,"متأخر",IF(L63&lt;0,"دفع مقدمًا","مسدد")))))</f>
        <v/>
      </c>
      <c r="Q63" s="18">
        <f>IF(OR(C63&amp;""="",NOT(ISNUMBER(G63))),"",G63-'الإعدادات'!$B$4)</f>
        <v/>
      </c>
      <c r="R63" s="6">
        <f>IF(Q63="","",IF(Q63&lt;0,"منتهي",IF(Q63&lt;='الإعدادات'!$B$5,"ينتهي قريبًا","")))</f>
        <v/>
      </c>
      <c r="S63" s="18">
        <f>IF(ISNUMBER(L63),IF(L63&gt;0,COUNTIFS($L$6:$L$205,"&gt;"&amp;L63)+COUNTIFS($L$6:L63,L63),""),"")</f>
        <v/>
      </c>
    </row>
    <row r="64">
      <c r="A64" s="5" t="n"/>
      <c r="B64" s="5" t="n"/>
      <c r="C64" s="5" t="n"/>
      <c r="D64" s="16" t="n"/>
      <c r="E64" s="17" t="n"/>
      <c r="F64" s="13" t="n"/>
      <c r="G64" s="13" t="n"/>
      <c r="H64" s="14" t="n"/>
      <c r="I64" s="18">
        <f>IF(OR(C64&amp;""="",NOT(ISNUMBER(F64)),NOT(ISNUMBER(H64))),"",MAX(0,(YEAR(IF(ISNUMBER(G64),MIN('الإعدادات'!$B$4,G64),'الإعدادات'!$B$4))-YEAR(F64))*12+MONTH(IF(ISNUMBER(G64),MIN('الإعدادات'!$B$4,G64),'الإعدادات'!$B$4))-MONTH(F64)+IF(DAY(IF(ISNUMBER(G64),MIN('الإعدادات'!$B$4,G64),'الإعدادات'!$B$4))&gt;=H64,1,0)-IF(DAY(F64)&gt;H64,1,0)))</f>
        <v/>
      </c>
      <c r="J64" s="19">
        <f>IF(I64="","",ROUND(I64*N(E64),2))</f>
        <v/>
      </c>
      <c r="K64" s="19">
        <f>IF(C64&amp;""="","",SUMIFS('الدفعات'!$C$6:$C$2005,'الدفعات'!$B$6:$B$2005,A64&amp;""))</f>
        <v/>
      </c>
      <c r="L64" s="19">
        <f>IF(J64="","",ROUND(J64-K64,2))</f>
        <v/>
      </c>
      <c r="M64" s="18">
        <f>IF(L64="","",IF(AND(L64&gt;0,N(E64)&gt;0),ROUNDUP(ROUND(L64/E64,4),0),0))</f>
        <v/>
      </c>
      <c r="N64" s="20">
        <f>IF(C64&amp;""="","",IFERROR(SUMIFS('الدفعات'!$A$6:$A$2005,'الدفعات'!$B$6:$B$2005,A64&amp;"",'الدفعات'!$G$6:$G$2005,1)/COUNTIFS('الدفعات'!$B$6:$B$2005,A64&amp;"",'الدفعات'!$G$6:$G$2005,1),""))</f>
        <v/>
      </c>
      <c r="O64" s="21">
        <f>IF(OR(J64="",J64=0),"",MIN(1,K64/J64))</f>
        <v/>
      </c>
      <c r="P64" s="6">
        <f>IF(A64&amp;""="","",IF(C64&amp;""="","شاغرة",IF(L64="","بيانات ناقصة",IF(L64&gt;0,"متأخر",IF(L64&lt;0,"دفع مقدمًا","مسدد")))))</f>
        <v/>
      </c>
      <c r="Q64" s="18">
        <f>IF(OR(C64&amp;""="",NOT(ISNUMBER(G64))),"",G64-'الإعدادات'!$B$4)</f>
        <v/>
      </c>
      <c r="R64" s="6">
        <f>IF(Q64="","",IF(Q64&lt;0,"منتهي",IF(Q64&lt;='الإعدادات'!$B$5,"ينتهي قريبًا","")))</f>
        <v/>
      </c>
      <c r="S64" s="18">
        <f>IF(ISNUMBER(L64),IF(L64&gt;0,COUNTIFS($L$6:$L$205,"&gt;"&amp;L64)+COUNTIFS($L$6:L64,L64),""),"")</f>
        <v/>
      </c>
    </row>
    <row r="65">
      <c r="A65" s="5" t="n"/>
      <c r="B65" s="5" t="n"/>
      <c r="C65" s="5" t="n"/>
      <c r="D65" s="16" t="n"/>
      <c r="E65" s="17" t="n"/>
      <c r="F65" s="13" t="n"/>
      <c r="G65" s="13" t="n"/>
      <c r="H65" s="14" t="n"/>
      <c r="I65" s="18">
        <f>IF(OR(C65&amp;""="",NOT(ISNUMBER(F65)),NOT(ISNUMBER(H65))),"",MAX(0,(YEAR(IF(ISNUMBER(G65),MIN('الإعدادات'!$B$4,G65),'الإعدادات'!$B$4))-YEAR(F65))*12+MONTH(IF(ISNUMBER(G65),MIN('الإعدادات'!$B$4,G65),'الإعدادات'!$B$4))-MONTH(F65)+IF(DAY(IF(ISNUMBER(G65),MIN('الإعدادات'!$B$4,G65),'الإعدادات'!$B$4))&gt;=H65,1,0)-IF(DAY(F65)&gt;H65,1,0)))</f>
        <v/>
      </c>
      <c r="J65" s="19">
        <f>IF(I65="","",ROUND(I65*N(E65),2))</f>
        <v/>
      </c>
      <c r="K65" s="19">
        <f>IF(C65&amp;""="","",SUMIFS('الدفعات'!$C$6:$C$2005,'الدفعات'!$B$6:$B$2005,A65&amp;""))</f>
        <v/>
      </c>
      <c r="L65" s="19">
        <f>IF(J65="","",ROUND(J65-K65,2))</f>
        <v/>
      </c>
      <c r="M65" s="18">
        <f>IF(L65="","",IF(AND(L65&gt;0,N(E65)&gt;0),ROUNDUP(ROUND(L65/E65,4),0),0))</f>
        <v/>
      </c>
      <c r="N65" s="20">
        <f>IF(C65&amp;""="","",IFERROR(SUMIFS('الدفعات'!$A$6:$A$2005,'الدفعات'!$B$6:$B$2005,A65&amp;"",'الدفعات'!$G$6:$G$2005,1)/COUNTIFS('الدفعات'!$B$6:$B$2005,A65&amp;"",'الدفعات'!$G$6:$G$2005,1),""))</f>
        <v/>
      </c>
      <c r="O65" s="21">
        <f>IF(OR(J65="",J65=0),"",MIN(1,K65/J65))</f>
        <v/>
      </c>
      <c r="P65" s="6">
        <f>IF(A65&amp;""="","",IF(C65&amp;""="","شاغرة",IF(L65="","بيانات ناقصة",IF(L65&gt;0,"متأخر",IF(L65&lt;0,"دفع مقدمًا","مسدد")))))</f>
        <v/>
      </c>
      <c r="Q65" s="18">
        <f>IF(OR(C65&amp;""="",NOT(ISNUMBER(G65))),"",G65-'الإعدادات'!$B$4)</f>
        <v/>
      </c>
      <c r="R65" s="6">
        <f>IF(Q65="","",IF(Q65&lt;0,"منتهي",IF(Q65&lt;='الإعدادات'!$B$5,"ينتهي قريبًا","")))</f>
        <v/>
      </c>
      <c r="S65" s="18">
        <f>IF(ISNUMBER(L65),IF(L65&gt;0,COUNTIFS($L$6:$L$205,"&gt;"&amp;L65)+COUNTIFS($L$6:L65,L65),""),"")</f>
        <v/>
      </c>
    </row>
    <row r="66">
      <c r="A66" s="5" t="n"/>
      <c r="B66" s="5" t="n"/>
      <c r="C66" s="5" t="n"/>
      <c r="D66" s="16" t="n"/>
      <c r="E66" s="17" t="n"/>
      <c r="F66" s="13" t="n"/>
      <c r="G66" s="13" t="n"/>
      <c r="H66" s="14" t="n"/>
      <c r="I66" s="18">
        <f>IF(OR(C66&amp;""="",NOT(ISNUMBER(F66)),NOT(ISNUMBER(H66))),"",MAX(0,(YEAR(IF(ISNUMBER(G66),MIN('الإعدادات'!$B$4,G66),'الإعدادات'!$B$4))-YEAR(F66))*12+MONTH(IF(ISNUMBER(G66),MIN('الإعدادات'!$B$4,G66),'الإعدادات'!$B$4))-MONTH(F66)+IF(DAY(IF(ISNUMBER(G66),MIN('الإعدادات'!$B$4,G66),'الإعدادات'!$B$4))&gt;=H66,1,0)-IF(DAY(F66)&gt;H66,1,0)))</f>
        <v/>
      </c>
      <c r="J66" s="19">
        <f>IF(I66="","",ROUND(I66*N(E66),2))</f>
        <v/>
      </c>
      <c r="K66" s="19">
        <f>IF(C66&amp;""="","",SUMIFS('الدفعات'!$C$6:$C$2005,'الدفعات'!$B$6:$B$2005,A66&amp;""))</f>
        <v/>
      </c>
      <c r="L66" s="19">
        <f>IF(J66="","",ROUND(J66-K66,2))</f>
        <v/>
      </c>
      <c r="M66" s="18">
        <f>IF(L66="","",IF(AND(L66&gt;0,N(E66)&gt;0),ROUNDUP(ROUND(L66/E66,4),0),0))</f>
        <v/>
      </c>
      <c r="N66" s="20">
        <f>IF(C66&amp;""="","",IFERROR(SUMIFS('الدفعات'!$A$6:$A$2005,'الدفعات'!$B$6:$B$2005,A66&amp;"",'الدفعات'!$G$6:$G$2005,1)/COUNTIFS('الدفعات'!$B$6:$B$2005,A66&amp;"",'الدفعات'!$G$6:$G$2005,1),""))</f>
        <v/>
      </c>
      <c r="O66" s="21">
        <f>IF(OR(J66="",J66=0),"",MIN(1,K66/J66))</f>
        <v/>
      </c>
      <c r="P66" s="6">
        <f>IF(A66&amp;""="","",IF(C66&amp;""="","شاغرة",IF(L66="","بيانات ناقصة",IF(L66&gt;0,"متأخر",IF(L66&lt;0,"دفع مقدمًا","مسدد")))))</f>
        <v/>
      </c>
      <c r="Q66" s="18">
        <f>IF(OR(C66&amp;""="",NOT(ISNUMBER(G66))),"",G66-'الإعدادات'!$B$4)</f>
        <v/>
      </c>
      <c r="R66" s="6">
        <f>IF(Q66="","",IF(Q66&lt;0,"منتهي",IF(Q66&lt;='الإعدادات'!$B$5,"ينتهي قريبًا","")))</f>
        <v/>
      </c>
      <c r="S66" s="18">
        <f>IF(ISNUMBER(L66),IF(L66&gt;0,COUNTIFS($L$6:$L$205,"&gt;"&amp;L66)+COUNTIFS($L$6:L66,L66),""),"")</f>
        <v/>
      </c>
    </row>
    <row r="67">
      <c r="A67" s="5" t="n"/>
      <c r="B67" s="5" t="n"/>
      <c r="C67" s="5" t="n"/>
      <c r="D67" s="16" t="n"/>
      <c r="E67" s="17" t="n"/>
      <c r="F67" s="13" t="n"/>
      <c r="G67" s="13" t="n"/>
      <c r="H67" s="14" t="n"/>
      <c r="I67" s="18">
        <f>IF(OR(C67&amp;""="",NOT(ISNUMBER(F67)),NOT(ISNUMBER(H67))),"",MAX(0,(YEAR(IF(ISNUMBER(G67),MIN('الإعدادات'!$B$4,G67),'الإعدادات'!$B$4))-YEAR(F67))*12+MONTH(IF(ISNUMBER(G67),MIN('الإعدادات'!$B$4,G67),'الإعدادات'!$B$4))-MONTH(F67)+IF(DAY(IF(ISNUMBER(G67),MIN('الإعدادات'!$B$4,G67),'الإعدادات'!$B$4))&gt;=H67,1,0)-IF(DAY(F67)&gt;H67,1,0)))</f>
        <v/>
      </c>
      <c r="J67" s="19">
        <f>IF(I67="","",ROUND(I67*N(E67),2))</f>
        <v/>
      </c>
      <c r="K67" s="19">
        <f>IF(C67&amp;""="","",SUMIFS('الدفعات'!$C$6:$C$2005,'الدفعات'!$B$6:$B$2005,A67&amp;""))</f>
        <v/>
      </c>
      <c r="L67" s="19">
        <f>IF(J67="","",ROUND(J67-K67,2))</f>
        <v/>
      </c>
      <c r="M67" s="18">
        <f>IF(L67="","",IF(AND(L67&gt;0,N(E67)&gt;0),ROUNDUP(ROUND(L67/E67,4),0),0))</f>
        <v/>
      </c>
      <c r="N67" s="20">
        <f>IF(C67&amp;""="","",IFERROR(SUMIFS('الدفعات'!$A$6:$A$2005,'الدفعات'!$B$6:$B$2005,A67&amp;"",'الدفعات'!$G$6:$G$2005,1)/COUNTIFS('الدفعات'!$B$6:$B$2005,A67&amp;"",'الدفعات'!$G$6:$G$2005,1),""))</f>
        <v/>
      </c>
      <c r="O67" s="21">
        <f>IF(OR(J67="",J67=0),"",MIN(1,K67/J67))</f>
        <v/>
      </c>
      <c r="P67" s="6">
        <f>IF(A67&amp;""="","",IF(C67&amp;""="","شاغرة",IF(L67="","بيانات ناقصة",IF(L67&gt;0,"متأخر",IF(L67&lt;0,"دفع مقدمًا","مسدد")))))</f>
        <v/>
      </c>
      <c r="Q67" s="18">
        <f>IF(OR(C67&amp;""="",NOT(ISNUMBER(G67))),"",G67-'الإعدادات'!$B$4)</f>
        <v/>
      </c>
      <c r="R67" s="6">
        <f>IF(Q67="","",IF(Q67&lt;0,"منتهي",IF(Q67&lt;='الإعدادات'!$B$5,"ينتهي قريبًا","")))</f>
        <v/>
      </c>
      <c r="S67" s="18">
        <f>IF(ISNUMBER(L67),IF(L67&gt;0,COUNTIFS($L$6:$L$205,"&gt;"&amp;L67)+COUNTIFS($L$6:L67,L67),""),"")</f>
        <v/>
      </c>
    </row>
    <row r="68">
      <c r="A68" s="5" t="n"/>
      <c r="B68" s="5" t="n"/>
      <c r="C68" s="5" t="n"/>
      <c r="D68" s="16" t="n"/>
      <c r="E68" s="17" t="n"/>
      <c r="F68" s="13" t="n"/>
      <c r="G68" s="13" t="n"/>
      <c r="H68" s="14" t="n"/>
      <c r="I68" s="18">
        <f>IF(OR(C68&amp;""="",NOT(ISNUMBER(F68)),NOT(ISNUMBER(H68))),"",MAX(0,(YEAR(IF(ISNUMBER(G68),MIN('الإعدادات'!$B$4,G68),'الإعدادات'!$B$4))-YEAR(F68))*12+MONTH(IF(ISNUMBER(G68),MIN('الإعدادات'!$B$4,G68),'الإعدادات'!$B$4))-MONTH(F68)+IF(DAY(IF(ISNUMBER(G68),MIN('الإعدادات'!$B$4,G68),'الإعدادات'!$B$4))&gt;=H68,1,0)-IF(DAY(F68)&gt;H68,1,0)))</f>
        <v/>
      </c>
      <c r="J68" s="19">
        <f>IF(I68="","",ROUND(I68*N(E68),2))</f>
        <v/>
      </c>
      <c r="K68" s="19">
        <f>IF(C68&amp;""="","",SUMIFS('الدفعات'!$C$6:$C$2005,'الدفعات'!$B$6:$B$2005,A68&amp;""))</f>
        <v/>
      </c>
      <c r="L68" s="19">
        <f>IF(J68="","",ROUND(J68-K68,2))</f>
        <v/>
      </c>
      <c r="M68" s="18">
        <f>IF(L68="","",IF(AND(L68&gt;0,N(E68)&gt;0),ROUNDUP(ROUND(L68/E68,4),0),0))</f>
        <v/>
      </c>
      <c r="N68" s="20">
        <f>IF(C68&amp;""="","",IFERROR(SUMIFS('الدفعات'!$A$6:$A$2005,'الدفعات'!$B$6:$B$2005,A68&amp;"",'الدفعات'!$G$6:$G$2005,1)/COUNTIFS('الدفعات'!$B$6:$B$2005,A68&amp;"",'الدفعات'!$G$6:$G$2005,1),""))</f>
        <v/>
      </c>
      <c r="O68" s="21">
        <f>IF(OR(J68="",J68=0),"",MIN(1,K68/J68))</f>
        <v/>
      </c>
      <c r="P68" s="6">
        <f>IF(A68&amp;""="","",IF(C68&amp;""="","شاغرة",IF(L68="","بيانات ناقصة",IF(L68&gt;0,"متأخر",IF(L68&lt;0,"دفع مقدمًا","مسدد")))))</f>
        <v/>
      </c>
      <c r="Q68" s="18">
        <f>IF(OR(C68&amp;""="",NOT(ISNUMBER(G68))),"",G68-'الإعدادات'!$B$4)</f>
        <v/>
      </c>
      <c r="R68" s="6">
        <f>IF(Q68="","",IF(Q68&lt;0,"منتهي",IF(Q68&lt;='الإعدادات'!$B$5,"ينتهي قريبًا","")))</f>
        <v/>
      </c>
      <c r="S68" s="18">
        <f>IF(ISNUMBER(L68),IF(L68&gt;0,COUNTIFS($L$6:$L$205,"&gt;"&amp;L68)+COUNTIFS($L$6:L68,L68),""),"")</f>
        <v/>
      </c>
    </row>
    <row r="69">
      <c r="A69" s="5" t="n"/>
      <c r="B69" s="5" t="n"/>
      <c r="C69" s="5" t="n"/>
      <c r="D69" s="16" t="n"/>
      <c r="E69" s="17" t="n"/>
      <c r="F69" s="13" t="n"/>
      <c r="G69" s="13" t="n"/>
      <c r="H69" s="14" t="n"/>
      <c r="I69" s="18">
        <f>IF(OR(C69&amp;""="",NOT(ISNUMBER(F69)),NOT(ISNUMBER(H69))),"",MAX(0,(YEAR(IF(ISNUMBER(G69),MIN('الإعدادات'!$B$4,G69),'الإعدادات'!$B$4))-YEAR(F69))*12+MONTH(IF(ISNUMBER(G69),MIN('الإعدادات'!$B$4,G69),'الإعدادات'!$B$4))-MONTH(F69)+IF(DAY(IF(ISNUMBER(G69),MIN('الإعدادات'!$B$4,G69),'الإعدادات'!$B$4))&gt;=H69,1,0)-IF(DAY(F69)&gt;H69,1,0)))</f>
        <v/>
      </c>
      <c r="J69" s="19">
        <f>IF(I69="","",ROUND(I69*N(E69),2))</f>
        <v/>
      </c>
      <c r="K69" s="19">
        <f>IF(C69&amp;""="","",SUMIFS('الدفعات'!$C$6:$C$2005,'الدفعات'!$B$6:$B$2005,A69&amp;""))</f>
        <v/>
      </c>
      <c r="L69" s="19">
        <f>IF(J69="","",ROUND(J69-K69,2))</f>
        <v/>
      </c>
      <c r="M69" s="18">
        <f>IF(L69="","",IF(AND(L69&gt;0,N(E69)&gt;0),ROUNDUP(ROUND(L69/E69,4),0),0))</f>
        <v/>
      </c>
      <c r="N69" s="20">
        <f>IF(C69&amp;""="","",IFERROR(SUMIFS('الدفعات'!$A$6:$A$2005,'الدفعات'!$B$6:$B$2005,A69&amp;"",'الدفعات'!$G$6:$G$2005,1)/COUNTIFS('الدفعات'!$B$6:$B$2005,A69&amp;"",'الدفعات'!$G$6:$G$2005,1),""))</f>
        <v/>
      </c>
      <c r="O69" s="21">
        <f>IF(OR(J69="",J69=0),"",MIN(1,K69/J69))</f>
        <v/>
      </c>
      <c r="P69" s="6">
        <f>IF(A69&amp;""="","",IF(C69&amp;""="","شاغرة",IF(L69="","بيانات ناقصة",IF(L69&gt;0,"متأخر",IF(L69&lt;0,"دفع مقدمًا","مسدد")))))</f>
        <v/>
      </c>
      <c r="Q69" s="18">
        <f>IF(OR(C69&amp;""="",NOT(ISNUMBER(G69))),"",G69-'الإعدادات'!$B$4)</f>
        <v/>
      </c>
      <c r="R69" s="6">
        <f>IF(Q69="","",IF(Q69&lt;0,"منتهي",IF(Q69&lt;='الإعدادات'!$B$5,"ينتهي قريبًا","")))</f>
        <v/>
      </c>
      <c r="S69" s="18">
        <f>IF(ISNUMBER(L69),IF(L69&gt;0,COUNTIFS($L$6:$L$205,"&gt;"&amp;L69)+COUNTIFS($L$6:L69,L69),""),"")</f>
        <v/>
      </c>
    </row>
    <row r="70">
      <c r="A70" s="5" t="n"/>
      <c r="B70" s="5" t="n"/>
      <c r="C70" s="5" t="n"/>
      <c r="D70" s="16" t="n"/>
      <c r="E70" s="17" t="n"/>
      <c r="F70" s="13" t="n"/>
      <c r="G70" s="13" t="n"/>
      <c r="H70" s="14" t="n"/>
      <c r="I70" s="18">
        <f>IF(OR(C70&amp;""="",NOT(ISNUMBER(F70)),NOT(ISNUMBER(H70))),"",MAX(0,(YEAR(IF(ISNUMBER(G70),MIN('الإعدادات'!$B$4,G70),'الإعدادات'!$B$4))-YEAR(F70))*12+MONTH(IF(ISNUMBER(G70),MIN('الإعدادات'!$B$4,G70),'الإعدادات'!$B$4))-MONTH(F70)+IF(DAY(IF(ISNUMBER(G70),MIN('الإعدادات'!$B$4,G70),'الإعدادات'!$B$4))&gt;=H70,1,0)-IF(DAY(F70)&gt;H70,1,0)))</f>
        <v/>
      </c>
      <c r="J70" s="19">
        <f>IF(I70="","",ROUND(I70*N(E70),2))</f>
        <v/>
      </c>
      <c r="K70" s="19">
        <f>IF(C70&amp;""="","",SUMIFS('الدفعات'!$C$6:$C$2005,'الدفعات'!$B$6:$B$2005,A70&amp;""))</f>
        <v/>
      </c>
      <c r="L70" s="19">
        <f>IF(J70="","",ROUND(J70-K70,2))</f>
        <v/>
      </c>
      <c r="M70" s="18">
        <f>IF(L70="","",IF(AND(L70&gt;0,N(E70)&gt;0),ROUNDUP(ROUND(L70/E70,4),0),0))</f>
        <v/>
      </c>
      <c r="N70" s="20">
        <f>IF(C70&amp;""="","",IFERROR(SUMIFS('الدفعات'!$A$6:$A$2005,'الدفعات'!$B$6:$B$2005,A70&amp;"",'الدفعات'!$G$6:$G$2005,1)/COUNTIFS('الدفعات'!$B$6:$B$2005,A70&amp;"",'الدفعات'!$G$6:$G$2005,1),""))</f>
        <v/>
      </c>
      <c r="O70" s="21">
        <f>IF(OR(J70="",J70=0),"",MIN(1,K70/J70))</f>
        <v/>
      </c>
      <c r="P70" s="6">
        <f>IF(A70&amp;""="","",IF(C70&amp;""="","شاغرة",IF(L70="","بيانات ناقصة",IF(L70&gt;0,"متأخر",IF(L70&lt;0,"دفع مقدمًا","مسدد")))))</f>
        <v/>
      </c>
      <c r="Q70" s="18">
        <f>IF(OR(C70&amp;""="",NOT(ISNUMBER(G70))),"",G70-'الإعدادات'!$B$4)</f>
        <v/>
      </c>
      <c r="R70" s="6">
        <f>IF(Q70="","",IF(Q70&lt;0,"منتهي",IF(Q70&lt;='الإعدادات'!$B$5,"ينتهي قريبًا","")))</f>
        <v/>
      </c>
      <c r="S70" s="18">
        <f>IF(ISNUMBER(L70),IF(L70&gt;0,COUNTIFS($L$6:$L$205,"&gt;"&amp;L70)+COUNTIFS($L$6:L70,L70),""),"")</f>
        <v/>
      </c>
    </row>
    <row r="71">
      <c r="A71" s="5" t="n"/>
      <c r="B71" s="5" t="n"/>
      <c r="C71" s="5" t="n"/>
      <c r="D71" s="16" t="n"/>
      <c r="E71" s="17" t="n"/>
      <c r="F71" s="13" t="n"/>
      <c r="G71" s="13" t="n"/>
      <c r="H71" s="14" t="n"/>
      <c r="I71" s="18">
        <f>IF(OR(C71&amp;""="",NOT(ISNUMBER(F71)),NOT(ISNUMBER(H71))),"",MAX(0,(YEAR(IF(ISNUMBER(G71),MIN('الإعدادات'!$B$4,G71),'الإعدادات'!$B$4))-YEAR(F71))*12+MONTH(IF(ISNUMBER(G71),MIN('الإعدادات'!$B$4,G71),'الإعدادات'!$B$4))-MONTH(F71)+IF(DAY(IF(ISNUMBER(G71),MIN('الإعدادات'!$B$4,G71),'الإعدادات'!$B$4))&gt;=H71,1,0)-IF(DAY(F71)&gt;H71,1,0)))</f>
        <v/>
      </c>
      <c r="J71" s="19">
        <f>IF(I71="","",ROUND(I71*N(E71),2))</f>
        <v/>
      </c>
      <c r="K71" s="19">
        <f>IF(C71&amp;""="","",SUMIFS('الدفعات'!$C$6:$C$2005,'الدفعات'!$B$6:$B$2005,A71&amp;""))</f>
        <v/>
      </c>
      <c r="L71" s="19">
        <f>IF(J71="","",ROUND(J71-K71,2))</f>
        <v/>
      </c>
      <c r="M71" s="18">
        <f>IF(L71="","",IF(AND(L71&gt;0,N(E71)&gt;0),ROUNDUP(ROUND(L71/E71,4),0),0))</f>
        <v/>
      </c>
      <c r="N71" s="20">
        <f>IF(C71&amp;""="","",IFERROR(SUMIFS('الدفعات'!$A$6:$A$2005,'الدفعات'!$B$6:$B$2005,A71&amp;"",'الدفعات'!$G$6:$G$2005,1)/COUNTIFS('الدفعات'!$B$6:$B$2005,A71&amp;"",'الدفعات'!$G$6:$G$2005,1),""))</f>
        <v/>
      </c>
      <c r="O71" s="21">
        <f>IF(OR(J71="",J71=0),"",MIN(1,K71/J71))</f>
        <v/>
      </c>
      <c r="P71" s="6">
        <f>IF(A71&amp;""="","",IF(C71&amp;""="","شاغرة",IF(L71="","بيانات ناقصة",IF(L71&gt;0,"متأخر",IF(L71&lt;0,"دفع مقدمًا","مسدد")))))</f>
        <v/>
      </c>
      <c r="Q71" s="18">
        <f>IF(OR(C71&amp;""="",NOT(ISNUMBER(G71))),"",G71-'الإعدادات'!$B$4)</f>
        <v/>
      </c>
      <c r="R71" s="6">
        <f>IF(Q71="","",IF(Q71&lt;0,"منتهي",IF(Q71&lt;='الإعدادات'!$B$5,"ينتهي قريبًا","")))</f>
        <v/>
      </c>
      <c r="S71" s="18">
        <f>IF(ISNUMBER(L71),IF(L71&gt;0,COUNTIFS($L$6:$L$205,"&gt;"&amp;L71)+COUNTIFS($L$6:L71,L71),""),"")</f>
        <v/>
      </c>
    </row>
    <row r="72">
      <c r="A72" s="5" t="n"/>
      <c r="B72" s="5" t="n"/>
      <c r="C72" s="5" t="n"/>
      <c r="D72" s="16" t="n"/>
      <c r="E72" s="17" t="n"/>
      <c r="F72" s="13" t="n"/>
      <c r="G72" s="13" t="n"/>
      <c r="H72" s="14" t="n"/>
      <c r="I72" s="18">
        <f>IF(OR(C72&amp;""="",NOT(ISNUMBER(F72)),NOT(ISNUMBER(H72))),"",MAX(0,(YEAR(IF(ISNUMBER(G72),MIN('الإعدادات'!$B$4,G72),'الإعدادات'!$B$4))-YEAR(F72))*12+MONTH(IF(ISNUMBER(G72),MIN('الإعدادات'!$B$4,G72),'الإعدادات'!$B$4))-MONTH(F72)+IF(DAY(IF(ISNUMBER(G72),MIN('الإعدادات'!$B$4,G72),'الإعدادات'!$B$4))&gt;=H72,1,0)-IF(DAY(F72)&gt;H72,1,0)))</f>
        <v/>
      </c>
      <c r="J72" s="19">
        <f>IF(I72="","",ROUND(I72*N(E72),2))</f>
        <v/>
      </c>
      <c r="K72" s="19">
        <f>IF(C72&amp;""="","",SUMIFS('الدفعات'!$C$6:$C$2005,'الدفعات'!$B$6:$B$2005,A72&amp;""))</f>
        <v/>
      </c>
      <c r="L72" s="19">
        <f>IF(J72="","",ROUND(J72-K72,2))</f>
        <v/>
      </c>
      <c r="M72" s="18">
        <f>IF(L72="","",IF(AND(L72&gt;0,N(E72)&gt;0),ROUNDUP(ROUND(L72/E72,4),0),0))</f>
        <v/>
      </c>
      <c r="N72" s="20">
        <f>IF(C72&amp;""="","",IFERROR(SUMIFS('الدفعات'!$A$6:$A$2005,'الدفعات'!$B$6:$B$2005,A72&amp;"",'الدفعات'!$G$6:$G$2005,1)/COUNTIFS('الدفعات'!$B$6:$B$2005,A72&amp;"",'الدفعات'!$G$6:$G$2005,1),""))</f>
        <v/>
      </c>
      <c r="O72" s="21">
        <f>IF(OR(J72="",J72=0),"",MIN(1,K72/J72))</f>
        <v/>
      </c>
      <c r="P72" s="6">
        <f>IF(A72&amp;""="","",IF(C72&amp;""="","شاغرة",IF(L72="","بيانات ناقصة",IF(L72&gt;0,"متأخر",IF(L72&lt;0,"دفع مقدمًا","مسدد")))))</f>
        <v/>
      </c>
      <c r="Q72" s="18">
        <f>IF(OR(C72&amp;""="",NOT(ISNUMBER(G72))),"",G72-'الإعدادات'!$B$4)</f>
        <v/>
      </c>
      <c r="R72" s="6">
        <f>IF(Q72="","",IF(Q72&lt;0,"منتهي",IF(Q72&lt;='الإعدادات'!$B$5,"ينتهي قريبًا","")))</f>
        <v/>
      </c>
      <c r="S72" s="18">
        <f>IF(ISNUMBER(L72),IF(L72&gt;0,COUNTIFS($L$6:$L$205,"&gt;"&amp;L72)+COUNTIFS($L$6:L72,L72),""),"")</f>
        <v/>
      </c>
    </row>
    <row r="73">
      <c r="A73" s="5" t="n"/>
      <c r="B73" s="5" t="n"/>
      <c r="C73" s="5" t="n"/>
      <c r="D73" s="16" t="n"/>
      <c r="E73" s="17" t="n"/>
      <c r="F73" s="13" t="n"/>
      <c r="G73" s="13" t="n"/>
      <c r="H73" s="14" t="n"/>
      <c r="I73" s="18">
        <f>IF(OR(C73&amp;""="",NOT(ISNUMBER(F73)),NOT(ISNUMBER(H73))),"",MAX(0,(YEAR(IF(ISNUMBER(G73),MIN('الإعدادات'!$B$4,G73),'الإعدادات'!$B$4))-YEAR(F73))*12+MONTH(IF(ISNUMBER(G73),MIN('الإعدادات'!$B$4,G73),'الإعدادات'!$B$4))-MONTH(F73)+IF(DAY(IF(ISNUMBER(G73),MIN('الإعدادات'!$B$4,G73),'الإعدادات'!$B$4))&gt;=H73,1,0)-IF(DAY(F73)&gt;H73,1,0)))</f>
        <v/>
      </c>
      <c r="J73" s="19">
        <f>IF(I73="","",ROUND(I73*N(E73),2))</f>
        <v/>
      </c>
      <c r="K73" s="19">
        <f>IF(C73&amp;""="","",SUMIFS('الدفعات'!$C$6:$C$2005,'الدفعات'!$B$6:$B$2005,A73&amp;""))</f>
        <v/>
      </c>
      <c r="L73" s="19">
        <f>IF(J73="","",ROUND(J73-K73,2))</f>
        <v/>
      </c>
      <c r="M73" s="18">
        <f>IF(L73="","",IF(AND(L73&gt;0,N(E73)&gt;0),ROUNDUP(ROUND(L73/E73,4),0),0))</f>
        <v/>
      </c>
      <c r="N73" s="20">
        <f>IF(C73&amp;""="","",IFERROR(SUMIFS('الدفعات'!$A$6:$A$2005,'الدفعات'!$B$6:$B$2005,A73&amp;"",'الدفعات'!$G$6:$G$2005,1)/COUNTIFS('الدفعات'!$B$6:$B$2005,A73&amp;"",'الدفعات'!$G$6:$G$2005,1),""))</f>
        <v/>
      </c>
      <c r="O73" s="21">
        <f>IF(OR(J73="",J73=0),"",MIN(1,K73/J73))</f>
        <v/>
      </c>
      <c r="P73" s="6">
        <f>IF(A73&amp;""="","",IF(C73&amp;""="","شاغرة",IF(L73="","بيانات ناقصة",IF(L73&gt;0,"متأخر",IF(L73&lt;0,"دفع مقدمًا","مسدد")))))</f>
        <v/>
      </c>
      <c r="Q73" s="18">
        <f>IF(OR(C73&amp;""="",NOT(ISNUMBER(G73))),"",G73-'الإعدادات'!$B$4)</f>
        <v/>
      </c>
      <c r="R73" s="6">
        <f>IF(Q73="","",IF(Q73&lt;0,"منتهي",IF(Q73&lt;='الإعدادات'!$B$5,"ينتهي قريبًا","")))</f>
        <v/>
      </c>
      <c r="S73" s="18">
        <f>IF(ISNUMBER(L73),IF(L73&gt;0,COUNTIFS($L$6:$L$205,"&gt;"&amp;L73)+COUNTIFS($L$6:L73,L73),""),"")</f>
        <v/>
      </c>
    </row>
    <row r="74">
      <c r="A74" s="5" t="n"/>
      <c r="B74" s="5" t="n"/>
      <c r="C74" s="5" t="n"/>
      <c r="D74" s="16" t="n"/>
      <c r="E74" s="17" t="n"/>
      <c r="F74" s="13" t="n"/>
      <c r="G74" s="13" t="n"/>
      <c r="H74" s="14" t="n"/>
      <c r="I74" s="18">
        <f>IF(OR(C74&amp;""="",NOT(ISNUMBER(F74)),NOT(ISNUMBER(H74))),"",MAX(0,(YEAR(IF(ISNUMBER(G74),MIN('الإعدادات'!$B$4,G74),'الإعدادات'!$B$4))-YEAR(F74))*12+MONTH(IF(ISNUMBER(G74),MIN('الإعدادات'!$B$4,G74),'الإعدادات'!$B$4))-MONTH(F74)+IF(DAY(IF(ISNUMBER(G74),MIN('الإعدادات'!$B$4,G74),'الإعدادات'!$B$4))&gt;=H74,1,0)-IF(DAY(F74)&gt;H74,1,0)))</f>
        <v/>
      </c>
      <c r="J74" s="19">
        <f>IF(I74="","",ROUND(I74*N(E74),2))</f>
        <v/>
      </c>
      <c r="K74" s="19">
        <f>IF(C74&amp;""="","",SUMIFS('الدفعات'!$C$6:$C$2005,'الدفعات'!$B$6:$B$2005,A74&amp;""))</f>
        <v/>
      </c>
      <c r="L74" s="19">
        <f>IF(J74="","",ROUND(J74-K74,2))</f>
        <v/>
      </c>
      <c r="M74" s="18">
        <f>IF(L74="","",IF(AND(L74&gt;0,N(E74)&gt;0),ROUNDUP(ROUND(L74/E74,4),0),0))</f>
        <v/>
      </c>
      <c r="N74" s="20">
        <f>IF(C74&amp;""="","",IFERROR(SUMIFS('الدفعات'!$A$6:$A$2005,'الدفعات'!$B$6:$B$2005,A74&amp;"",'الدفعات'!$G$6:$G$2005,1)/COUNTIFS('الدفعات'!$B$6:$B$2005,A74&amp;"",'الدفعات'!$G$6:$G$2005,1),""))</f>
        <v/>
      </c>
      <c r="O74" s="21">
        <f>IF(OR(J74="",J74=0),"",MIN(1,K74/J74))</f>
        <v/>
      </c>
      <c r="P74" s="6">
        <f>IF(A74&amp;""="","",IF(C74&amp;""="","شاغرة",IF(L74="","بيانات ناقصة",IF(L74&gt;0,"متأخر",IF(L74&lt;0,"دفع مقدمًا","مسدد")))))</f>
        <v/>
      </c>
      <c r="Q74" s="18">
        <f>IF(OR(C74&amp;""="",NOT(ISNUMBER(G74))),"",G74-'الإعدادات'!$B$4)</f>
        <v/>
      </c>
      <c r="R74" s="6">
        <f>IF(Q74="","",IF(Q74&lt;0,"منتهي",IF(Q74&lt;='الإعدادات'!$B$5,"ينتهي قريبًا","")))</f>
        <v/>
      </c>
      <c r="S74" s="18">
        <f>IF(ISNUMBER(L74),IF(L74&gt;0,COUNTIFS($L$6:$L$205,"&gt;"&amp;L74)+COUNTIFS($L$6:L74,L74),""),"")</f>
        <v/>
      </c>
    </row>
    <row r="75">
      <c r="A75" s="5" t="n"/>
      <c r="B75" s="5" t="n"/>
      <c r="C75" s="5" t="n"/>
      <c r="D75" s="16" t="n"/>
      <c r="E75" s="17" t="n"/>
      <c r="F75" s="13" t="n"/>
      <c r="G75" s="13" t="n"/>
      <c r="H75" s="14" t="n"/>
      <c r="I75" s="18">
        <f>IF(OR(C75&amp;""="",NOT(ISNUMBER(F75)),NOT(ISNUMBER(H75))),"",MAX(0,(YEAR(IF(ISNUMBER(G75),MIN('الإعدادات'!$B$4,G75),'الإعدادات'!$B$4))-YEAR(F75))*12+MONTH(IF(ISNUMBER(G75),MIN('الإعدادات'!$B$4,G75),'الإعدادات'!$B$4))-MONTH(F75)+IF(DAY(IF(ISNUMBER(G75),MIN('الإعدادات'!$B$4,G75),'الإعدادات'!$B$4))&gt;=H75,1,0)-IF(DAY(F75)&gt;H75,1,0)))</f>
        <v/>
      </c>
      <c r="J75" s="19">
        <f>IF(I75="","",ROUND(I75*N(E75),2))</f>
        <v/>
      </c>
      <c r="K75" s="19">
        <f>IF(C75&amp;""="","",SUMIFS('الدفعات'!$C$6:$C$2005,'الدفعات'!$B$6:$B$2005,A75&amp;""))</f>
        <v/>
      </c>
      <c r="L75" s="19">
        <f>IF(J75="","",ROUND(J75-K75,2))</f>
        <v/>
      </c>
      <c r="M75" s="18">
        <f>IF(L75="","",IF(AND(L75&gt;0,N(E75)&gt;0),ROUNDUP(ROUND(L75/E75,4),0),0))</f>
        <v/>
      </c>
      <c r="N75" s="20">
        <f>IF(C75&amp;""="","",IFERROR(SUMIFS('الدفعات'!$A$6:$A$2005,'الدفعات'!$B$6:$B$2005,A75&amp;"",'الدفعات'!$G$6:$G$2005,1)/COUNTIFS('الدفعات'!$B$6:$B$2005,A75&amp;"",'الدفعات'!$G$6:$G$2005,1),""))</f>
        <v/>
      </c>
      <c r="O75" s="21">
        <f>IF(OR(J75="",J75=0),"",MIN(1,K75/J75))</f>
        <v/>
      </c>
      <c r="P75" s="6">
        <f>IF(A75&amp;""="","",IF(C75&amp;""="","شاغرة",IF(L75="","بيانات ناقصة",IF(L75&gt;0,"متأخر",IF(L75&lt;0,"دفع مقدمًا","مسدد")))))</f>
        <v/>
      </c>
      <c r="Q75" s="18">
        <f>IF(OR(C75&amp;""="",NOT(ISNUMBER(G75))),"",G75-'الإعدادات'!$B$4)</f>
        <v/>
      </c>
      <c r="R75" s="6">
        <f>IF(Q75="","",IF(Q75&lt;0,"منتهي",IF(Q75&lt;='الإعدادات'!$B$5,"ينتهي قريبًا","")))</f>
        <v/>
      </c>
      <c r="S75" s="18">
        <f>IF(ISNUMBER(L75),IF(L75&gt;0,COUNTIFS($L$6:$L$205,"&gt;"&amp;L75)+COUNTIFS($L$6:L75,L75),""),"")</f>
        <v/>
      </c>
    </row>
    <row r="76">
      <c r="A76" s="5" t="n"/>
      <c r="B76" s="5" t="n"/>
      <c r="C76" s="5" t="n"/>
      <c r="D76" s="16" t="n"/>
      <c r="E76" s="17" t="n"/>
      <c r="F76" s="13" t="n"/>
      <c r="G76" s="13" t="n"/>
      <c r="H76" s="14" t="n"/>
      <c r="I76" s="18">
        <f>IF(OR(C76&amp;""="",NOT(ISNUMBER(F76)),NOT(ISNUMBER(H76))),"",MAX(0,(YEAR(IF(ISNUMBER(G76),MIN('الإعدادات'!$B$4,G76),'الإعدادات'!$B$4))-YEAR(F76))*12+MONTH(IF(ISNUMBER(G76),MIN('الإعدادات'!$B$4,G76),'الإعدادات'!$B$4))-MONTH(F76)+IF(DAY(IF(ISNUMBER(G76),MIN('الإعدادات'!$B$4,G76),'الإعدادات'!$B$4))&gt;=H76,1,0)-IF(DAY(F76)&gt;H76,1,0)))</f>
        <v/>
      </c>
      <c r="J76" s="19">
        <f>IF(I76="","",ROUND(I76*N(E76),2))</f>
        <v/>
      </c>
      <c r="K76" s="19">
        <f>IF(C76&amp;""="","",SUMIFS('الدفعات'!$C$6:$C$2005,'الدفعات'!$B$6:$B$2005,A76&amp;""))</f>
        <v/>
      </c>
      <c r="L76" s="19">
        <f>IF(J76="","",ROUND(J76-K76,2))</f>
        <v/>
      </c>
      <c r="M76" s="18">
        <f>IF(L76="","",IF(AND(L76&gt;0,N(E76)&gt;0),ROUNDUP(ROUND(L76/E76,4),0),0))</f>
        <v/>
      </c>
      <c r="N76" s="20">
        <f>IF(C76&amp;""="","",IFERROR(SUMIFS('الدفعات'!$A$6:$A$2005,'الدفعات'!$B$6:$B$2005,A76&amp;"",'الدفعات'!$G$6:$G$2005,1)/COUNTIFS('الدفعات'!$B$6:$B$2005,A76&amp;"",'الدفعات'!$G$6:$G$2005,1),""))</f>
        <v/>
      </c>
      <c r="O76" s="21">
        <f>IF(OR(J76="",J76=0),"",MIN(1,K76/J76))</f>
        <v/>
      </c>
      <c r="P76" s="6">
        <f>IF(A76&amp;""="","",IF(C76&amp;""="","شاغرة",IF(L76="","بيانات ناقصة",IF(L76&gt;0,"متأخر",IF(L76&lt;0,"دفع مقدمًا","مسدد")))))</f>
        <v/>
      </c>
      <c r="Q76" s="18">
        <f>IF(OR(C76&amp;""="",NOT(ISNUMBER(G76))),"",G76-'الإعدادات'!$B$4)</f>
        <v/>
      </c>
      <c r="R76" s="6">
        <f>IF(Q76="","",IF(Q76&lt;0,"منتهي",IF(Q76&lt;='الإعدادات'!$B$5,"ينتهي قريبًا","")))</f>
        <v/>
      </c>
      <c r="S76" s="18">
        <f>IF(ISNUMBER(L76),IF(L76&gt;0,COUNTIFS($L$6:$L$205,"&gt;"&amp;L76)+COUNTIFS($L$6:L76,L76),""),"")</f>
        <v/>
      </c>
    </row>
    <row r="77">
      <c r="A77" s="5" t="n"/>
      <c r="B77" s="5" t="n"/>
      <c r="C77" s="5" t="n"/>
      <c r="D77" s="16" t="n"/>
      <c r="E77" s="17" t="n"/>
      <c r="F77" s="13" t="n"/>
      <c r="G77" s="13" t="n"/>
      <c r="H77" s="14" t="n"/>
      <c r="I77" s="18">
        <f>IF(OR(C77&amp;""="",NOT(ISNUMBER(F77)),NOT(ISNUMBER(H77))),"",MAX(0,(YEAR(IF(ISNUMBER(G77),MIN('الإعدادات'!$B$4,G77),'الإعدادات'!$B$4))-YEAR(F77))*12+MONTH(IF(ISNUMBER(G77),MIN('الإعدادات'!$B$4,G77),'الإعدادات'!$B$4))-MONTH(F77)+IF(DAY(IF(ISNUMBER(G77),MIN('الإعدادات'!$B$4,G77),'الإعدادات'!$B$4))&gt;=H77,1,0)-IF(DAY(F77)&gt;H77,1,0)))</f>
        <v/>
      </c>
      <c r="J77" s="19">
        <f>IF(I77="","",ROUND(I77*N(E77),2))</f>
        <v/>
      </c>
      <c r="K77" s="19">
        <f>IF(C77&amp;""="","",SUMIFS('الدفعات'!$C$6:$C$2005,'الدفعات'!$B$6:$B$2005,A77&amp;""))</f>
        <v/>
      </c>
      <c r="L77" s="19">
        <f>IF(J77="","",ROUND(J77-K77,2))</f>
        <v/>
      </c>
      <c r="M77" s="18">
        <f>IF(L77="","",IF(AND(L77&gt;0,N(E77)&gt;0),ROUNDUP(ROUND(L77/E77,4),0),0))</f>
        <v/>
      </c>
      <c r="N77" s="20">
        <f>IF(C77&amp;""="","",IFERROR(SUMIFS('الدفعات'!$A$6:$A$2005,'الدفعات'!$B$6:$B$2005,A77&amp;"",'الدفعات'!$G$6:$G$2005,1)/COUNTIFS('الدفعات'!$B$6:$B$2005,A77&amp;"",'الدفعات'!$G$6:$G$2005,1),""))</f>
        <v/>
      </c>
      <c r="O77" s="21">
        <f>IF(OR(J77="",J77=0),"",MIN(1,K77/J77))</f>
        <v/>
      </c>
      <c r="P77" s="6">
        <f>IF(A77&amp;""="","",IF(C77&amp;""="","شاغرة",IF(L77="","بيانات ناقصة",IF(L77&gt;0,"متأخر",IF(L77&lt;0,"دفع مقدمًا","مسدد")))))</f>
        <v/>
      </c>
      <c r="Q77" s="18">
        <f>IF(OR(C77&amp;""="",NOT(ISNUMBER(G77))),"",G77-'الإعدادات'!$B$4)</f>
        <v/>
      </c>
      <c r="R77" s="6">
        <f>IF(Q77="","",IF(Q77&lt;0,"منتهي",IF(Q77&lt;='الإعدادات'!$B$5,"ينتهي قريبًا","")))</f>
        <v/>
      </c>
      <c r="S77" s="18">
        <f>IF(ISNUMBER(L77),IF(L77&gt;0,COUNTIFS($L$6:$L$205,"&gt;"&amp;L77)+COUNTIFS($L$6:L77,L77),""),"")</f>
        <v/>
      </c>
    </row>
    <row r="78">
      <c r="A78" s="5" t="n"/>
      <c r="B78" s="5" t="n"/>
      <c r="C78" s="5" t="n"/>
      <c r="D78" s="16" t="n"/>
      <c r="E78" s="17" t="n"/>
      <c r="F78" s="13" t="n"/>
      <c r="G78" s="13" t="n"/>
      <c r="H78" s="14" t="n"/>
      <c r="I78" s="18">
        <f>IF(OR(C78&amp;""="",NOT(ISNUMBER(F78)),NOT(ISNUMBER(H78))),"",MAX(0,(YEAR(IF(ISNUMBER(G78),MIN('الإعدادات'!$B$4,G78),'الإعدادات'!$B$4))-YEAR(F78))*12+MONTH(IF(ISNUMBER(G78),MIN('الإعدادات'!$B$4,G78),'الإعدادات'!$B$4))-MONTH(F78)+IF(DAY(IF(ISNUMBER(G78),MIN('الإعدادات'!$B$4,G78),'الإعدادات'!$B$4))&gt;=H78,1,0)-IF(DAY(F78)&gt;H78,1,0)))</f>
        <v/>
      </c>
      <c r="J78" s="19">
        <f>IF(I78="","",ROUND(I78*N(E78),2))</f>
        <v/>
      </c>
      <c r="K78" s="19">
        <f>IF(C78&amp;""="","",SUMIFS('الدفعات'!$C$6:$C$2005,'الدفعات'!$B$6:$B$2005,A78&amp;""))</f>
        <v/>
      </c>
      <c r="L78" s="19">
        <f>IF(J78="","",ROUND(J78-K78,2))</f>
        <v/>
      </c>
      <c r="M78" s="18">
        <f>IF(L78="","",IF(AND(L78&gt;0,N(E78)&gt;0),ROUNDUP(ROUND(L78/E78,4),0),0))</f>
        <v/>
      </c>
      <c r="N78" s="20">
        <f>IF(C78&amp;""="","",IFERROR(SUMIFS('الدفعات'!$A$6:$A$2005,'الدفعات'!$B$6:$B$2005,A78&amp;"",'الدفعات'!$G$6:$G$2005,1)/COUNTIFS('الدفعات'!$B$6:$B$2005,A78&amp;"",'الدفعات'!$G$6:$G$2005,1),""))</f>
        <v/>
      </c>
      <c r="O78" s="21">
        <f>IF(OR(J78="",J78=0),"",MIN(1,K78/J78))</f>
        <v/>
      </c>
      <c r="P78" s="6">
        <f>IF(A78&amp;""="","",IF(C78&amp;""="","شاغرة",IF(L78="","بيانات ناقصة",IF(L78&gt;0,"متأخر",IF(L78&lt;0,"دفع مقدمًا","مسدد")))))</f>
        <v/>
      </c>
      <c r="Q78" s="18">
        <f>IF(OR(C78&amp;""="",NOT(ISNUMBER(G78))),"",G78-'الإعدادات'!$B$4)</f>
        <v/>
      </c>
      <c r="R78" s="6">
        <f>IF(Q78="","",IF(Q78&lt;0,"منتهي",IF(Q78&lt;='الإعدادات'!$B$5,"ينتهي قريبًا","")))</f>
        <v/>
      </c>
      <c r="S78" s="18">
        <f>IF(ISNUMBER(L78),IF(L78&gt;0,COUNTIFS($L$6:$L$205,"&gt;"&amp;L78)+COUNTIFS($L$6:L78,L78),""),"")</f>
        <v/>
      </c>
    </row>
    <row r="79">
      <c r="A79" s="5" t="n"/>
      <c r="B79" s="5" t="n"/>
      <c r="C79" s="5" t="n"/>
      <c r="D79" s="16" t="n"/>
      <c r="E79" s="17" t="n"/>
      <c r="F79" s="13" t="n"/>
      <c r="G79" s="13" t="n"/>
      <c r="H79" s="14" t="n"/>
      <c r="I79" s="18">
        <f>IF(OR(C79&amp;""="",NOT(ISNUMBER(F79)),NOT(ISNUMBER(H79))),"",MAX(0,(YEAR(IF(ISNUMBER(G79),MIN('الإعدادات'!$B$4,G79),'الإعدادات'!$B$4))-YEAR(F79))*12+MONTH(IF(ISNUMBER(G79),MIN('الإعدادات'!$B$4,G79),'الإعدادات'!$B$4))-MONTH(F79)+IF(DAY(IF(ISNUMBER(G79),MIN('الإعدادات'!$B$4,G79),'الإعدادات'!$B$4))&gt;=H79,1,0)-IF(DAY(F79)&gt;H79,1,0)))</f>
        <v/>
      </c>
      <c r="J79" s="19">
        <f>IF(I79="","",ROUND(I79*N(E79),2))</f>
        <v/>
      </c>
      <c r="K79" s="19">
        <f>IF(C79&amp;""="","",SUMIFS('الدفعات'!$C$6:$C$2005,'الدفعات'!$B$6:$B$2005,A79&amp;""))</f>
        <v/>
      </c>
      <c r="L79" s="19">
        <f>IF(J79="","",ROUND(J79-K79,2))</f>
        <v/>
      </c>
      <c r="M79" s="18">
        <f>IF(L79="","",IF(AND(L79&gt;0,N(E79)&gt;0),ROUNDUP(ROUND(L79/E79,4),0),0))</f>
        <v/>
      </c>
      <c r="N79" s="20">
        <f>IF(C79&amp;""="","",IFERROR(SUMIFS('الدفعات'!$A$6:$A$2005,'الدفعات'!$B$6:$B$2005,A79&amp;"",'الدفعات'!$G$6:$G$2005,1)/COUNTIFS('الدفعات'!$B$6:$B$2005,A79&amp;"",'الدفعات'!$G$6:$G$2005,1),""))</f>
        <v/>
      </c>
      <c r="O79" s="21">
        <f>IF(OR(J79="",J79=0),"",MIN(1,K79/J79))</f>
        <v/>
      </c>
      <c r="P79" s="6">
        <f>IF(A79&amp;""="","",IF(C79&amp;""="","شاغرة",IF(L79="","بيانات ناقصة",IF(L79&gt;0,"متأخر",IF(L79&lt;0,"دفع مقدمًا","مسدد")))))</f>
        <v/>
      </c>
      <c r="Q79" s="18">
        <f>IF(OR(C79&amp;""="",NOT(ISNUMBER(G79))),"",G79-'الإعدادات'!$B$4)</f>
        <v/>
      </c>
      <c r="R79" s="6">
        <f>IF(Q79="","",IF(Q79&lt;0,"منتهي",IF(Q79&lt;='الإعدادات'!$B$5,"ينتهي قريبًا","")))</f>
        <v/>
      </c>
      <c r="S79" s="18">
        <f>IF(ISNUMBER(L79),IF(L79&gt;0,COUNTIFS($L$6:$L$205,"&gt;"&amp;L79)+COUNTIFS($L$6:L79,L79),""),"")</f>
        <v/>
      </c>
    </row>
    <row r="80">
      <c r="A80" s="5" t="n"/>
      <c r="B80" s="5" t="n"/>
      <c r="C80" s="5" t="n"/>
      <c r="D80" s="16" t="n"/>
      <c r="E80" s="17" t="n"/>
      <c r="F80" s="13" t="n"/>
      <c r="G80" s="13" t="n"/>
      <c r="H80" s="14" t="n"/>
      <c r="I80" s="18">
        <f>IF(OR(C80&amp;""="",NOT(ISNUMBER(F80)),NOT(ISNUMBER(H80))),"",MAX(0,(YEAR(IF(ISNUMBER(G80),MIN('الإعدادات'!$B$4,G80),'الإعدادات'!$B$4))-YEAR(F80))*12+MONTH(IF(ISNUMBER(G80),MIN('الإعدادات'!$B$4,G80),'الإعدادات'!$B$4))-MONTH(F80)+IF(DAY(IF(ISNUMBER(G80),MIN('الإعدادات'!$B$4,G80),'الإعدادات'!$B$4))&gt;=H80,1,0)-IF(DAY(F80)&gt;H80,1,0)))</f>
        <v/>
      </c>
      <c r="J80" s="19">
        <f>IF(I80="","",ROUND(I80*N(E80),2))</f>
        <v/>
      </c>
      <c r="K80" s="19">
        <f>IF(C80&amp;""="","",SUMIFS('الدفعات'!$C$6:$C$2005,'الدفعات'!$B$6:$B$2005,A80&amp;""))</f>
        <v/>
      </c>
      <c r="L80" s="19">
        <f>IF(J80="","",ROUND(J80-K80,2))</f>
        <v/>
      </c>
      <c r="M80" s="18">
        <f>IF(L80="","",IF(AND(L80&gt;0,N(E80)&gt;0),ROUNDUP(ROUND(L80/E80,4),0),0))</f>
        <v/>
      </c>
      <c r="N80" s="20">
        <f>IF(C80&amp;""="","",IFERROR(SUMIFS('الدفعات'!$A$6:$A$2005,'الدفعات'!$B$6:$B$2005,A80&amp;"",'الدفعات'!$G$6:$G$2005,1)/COUNTIFS('الدفعات'!$B$6:$B$2005,A80&amp;"",'الدفعات'!$G$6:$G$2005,1),""))</f>
        <v/>
      </c>
      <c r="O80" s="21">
        <f>IF(OR(J80="",J80=0),"",MIN(1,K80/J80))</f>
        <v/>
      </c>
      <c r="P80" s="6">
        <f>IF(A80&amp;""="","",IF(C80&amp;""="","شاغرة",IF(L80="","بيانات ناقصة",IF(L80&gt;0,"متأخر",IF(L80&lt;0,"دفع مقدمًا","مسدد")))))</f>
        <v/>
      </c>
      <c r="Q80" s="18">
        <f>IF(OR(C80&amp;""="",NOT(ISNUMBER(G80))),"",G80-'الإعدادات'!$B$4)</f>
        <v/>
      </c>
      <c r="R80" s="6">
        <f>IF(Q80="","",IF(Q80&lt;0,"منتهي",IF(Q80&lt;='الإعدادات'!$B$5,"ينتهي قريبًا","")))</f>
        <v/>
      </c>
      <c r="S80" s="18">
        <f>IF(ISNUMBER(L80),IF(L80&gt;0,COUNTIFS($L$6:$L$205,"&gt;"&amp;L80)+COUNTIFS($L$6:L80,L80),""),"")</f>
        <v/>
      </c>
    </row>
    <row r="81">
      <c r="A81" s="5" t="n"/>
      <c r="B81" s="5" t="n"/>
      <c r="C81" s="5" t="n"/>
      <c r="D81" s="16" t="n"/>
      <c r="E81" s="17" t="n"/>
      <c r="F81" s="13" t="n"/>
      <c r="G81" s="13" t="n"/>
      <c r="H81" s="14" t="n"/>
      <c r="I81" s="18">
        <f>IF(OR(C81&amp;""="",NOT(ISNUMBER(F81)),NOT(ISNUMBER(H81))),"",MAX(0,(YEAR(IF(ISNUMBER(G81),MIN('الإعدادات'!$B$4,G81),'الإعدادات'!$B$4))-YEAR(F81))*12+MONTH(IF(ISNUMBER(G81),MIN('الإعدادات'!$B$4,G81),'الإعدادات'!$B$4))-MONTH(F81)+IF(DAY(IF(ISNUMBER(G81),MIN('الإعدادات'!$B$4,G81),'الإعدادات'!$B$4))&gt;=H81,1,0)-IF(DAY(F81)&gt;H81,1,0)))</f>
        <v/>
      </c>
      <c r="J81" s="19">
        <f>IF(I81="","",ROUND(I81*N(E81),2))</f>
        <v/>
      </c>
      <c r="K81" s="19">
        <f>IF(C81&amp;""="","",SUMIFS('الدفعات'!$C$6:$C$2005,'الدفعات'!$B$6:$B$2005,A81&amp;""))</f>
        <v/>
      </c>
      <c r="L81" s="19">
        <f>IF(J81="","",ROUND(J81-K81,2))</f>
        <v/>
      </c>
      <c r="M81" s="18">
        <f>IF(L81="","",IF(AND(L81&gt;0,N(E81)&gt;0),ROUNDUP(ROUND(L81/E81,4),0),0))</f>
        <v/>
      </c>
      <c r="N81" s="20">
        <f>IF(C81&amp;""="","",IFERROR(SUMIFS('الدفعات'!$A$6:$A$2005,'الدفعات'!$B$6:$B$2005,A81&amp;"",'الدفعات'!$G$6:$G$2005,1)/COUNTIFS('الدفعات'!$B$6:$B$2005,A81&amp;"",'الدفعات'!$G$6:$G$2005,1),""))</f>
        <v/>
      </c>
      <c r="O81" s="21">
        <f>IF(OR(J81="",J81=0),"",MIN(1,K81/J81))</f>
        <v/>
      </c>
      <c r="P81" s="6">
        <f>IF(A81&amp;""="","",IF(C81&amp;""="","شاغرة",IF(L81="","بيانات ناقصة",IF(L81&gt;0,"متأخر",IF(L81&lt;0,"دفع مقدمًا","مسدد")))))</f>
        <v/>
      </c>
      <c r="Q81" s="18">
        <f>IF(OR(C81&amp;""="",NOT(ISNUMBER(G81))),"",G81-'الإعدادات'!$B$4)</f>
        <v/>
      </c>
      <c r="R81" s="6">
        <f>IF(Q81="","",IF(Q81&lt;0,"منتهي",IF(Q81&lt;='الإعدادات'!$B$5,"ينتهي قريبًا","")))</f>
        <v/>
      </c>
      <c r="S81" s="18">
        <f>IF(ISNUMBER(L81),IF(L81&gt;0,COUNTIFS($L$6:$L$205,"&gt;"&amp;L81)+COUNTIFS($L$6:L81,L81),""),"")</f>
        <v/>
      </c>
    </row>
    <row r="82">
      <c r="A82" s="5" t="n"/>
      <c r="B82" s="5" t="n"/>
      <c r="C82" s="5" t="n"/>
      <c r="D82" s="16" t="n"/>
      <c r="E82" s="17" t="n"/>
      <c r="F82" s="13" t="n"/>
      <c r="G82" s="13" t="n"/>
      <c r="H82" s="14" t="n"/>
      <c r="I82" s="18">
        <f>IF(OR(C82&amp;""="",NOT(ISNUMBER(F82)),NOT(ISNUMBER(H82))),"",MAX(0,(YEAR(IF(ISNUMBER(G82),MIN('الإعدادات'!$B$4,G82),'الإعدادات'!$B$4))-YEAR(F82))*12+MONTH(IF(ISNUMBER(G82),MIN('الإعدادات'!$B$4,G82),'الإعدادات'!$B$4))-MONTH(F82)+IF(DAY(IF(ISNUMBER(G82),MIN('الإعدادات'!$B$4,G82),'الإعدادات'!$B$4))&gt;=H82,1,0)-IF(DAY(F82)&gt;H82,1,0)))</f>
        <v/>
      </c>
      <c r="J82" s="19">
        <f>IF(I82="","",ROUND(I82*N(E82),2))</f>
        <v/>
      </c>
      <c r="K82" s="19">
        <f>IF(C82&amp;""="","",SUMIFS('الدفعات'!$C$6:$C$2005,'الدفعات'!$B$6:$B$2005,A82&amp;""))</f>
        <v/>
      </c>
      <c r="L82" s="19">
        <f>IF(J82="","",ROUND(J82-K82,2))</f>
        <v/>
      </c>
      <c r="M82" s="18">
        <f>IF(L82="","",IF(AND(L82&gt;0,N(E82)&gt;0),ROUNDUP(ROUND(L82/E82,4),0),0))</f>
        <v/>
      </c>
      <c r="N82" s="20">
        <f>IF(C82&amp;""="","",IFERROR(SUMIFS('الدفعات'!$A$6:$A$2005,'الدفعات'!$B$6:$B$2005,A82&amp;"",'الدفعات'!$G$6:$G$2005,1)/COUNTIFS('الدفعات'!$B$6:$B$2005,A82&amp;"",'الدفعات'!$G$6:$G$2005,1),""))</f>
        <v/>
      </c>
      <c r="O82" s="21">
        <f>IF(OR(J82="",J82=0),"",MIN(1,K82/J82))</f>
        <v/>
      </c>
      <c r="P82" s="6">
        <f>IF(A82&amp;""="","",IF(C82&amp;""="","شاغرة",IF(L82="","بيانات ناقصة",IF(L82&gt;0,"متأخر",IF(L82&lt;0,"دفع مقدمًا","مسدد")))))</f>
        <v/>
      </c>
      <c r="Q82" s="18">
        <f>IF(OR(C82&amp;""="",NOT(ISNUMBER(G82))),"",G82-'الإعدادات'!$B$4)</f>
        <v/>
      </c>
      <c r="R82" s="6">
        <f>IF(Q82="","",IF(Q82&lt;0,"منتهي",IF(Q82&lt;='الإعدادات'!$B$5,"ينتهي قريبًا","")))</f>
        <v/>
      </c>
      <c r="S82" s="18">
        <f>IF(ISNUMBER(L82),IF(L82&gt;0,COUNTIFS($L$6:$L$205,"&gt;"&amp;L82)+COUNTIFS($L$6:L82,L82),""),"")</f>
        <v/>
      </c>
    </row>
    <row r="83">
      <c r="A83" s="5" t="n"/>
      <c r="B83" s="5" t="n"/>
      <c r="C83" s="5" t="n"/>
      <c r="D83" s="16" t="n"/>
      <c r="E83" s="17" t="n"/>
      <c r="F83" s="13" t="n"/>
      <c r="G83" s="13" t="n"/>
      <c r="H83" s="14" t="n"/>
      <c r="I83" s="18">
        <f>IF(OR(C83&amp;""="",NOT(ISNUMBER(F83)),NOT(ISNUMBER(H83))),"",MAX(0,(YEAR(IF(ISNUMBER(G83),MIN('الإعدادات'!$B$4,G83),'الإعدادات'!$B$4))-YEAR(F83))*12+MONTH(IF(ISNUMBER(G83),MIN('الإعدادات'!$B$4,G83),'الإعدادات'!$B$4))-MONTH(F83)+IF(DAY(IF(ISNUMBER(G83),MIN('الإعدادات'!$B$4,G83),'الإعدادات'!$B$4))&gt;=H83,1,0)-IF(DAY(F83)&gt;H83,1,0)))</f>
        <v/>
      </c>
      <c r="J83" s="19">
        <f>IF(I83="","",ROUND(I83*N(E83),2))</f>
        <v/>
      </c>
      <c r="K83" s="19">
        <f>IF(C83&amp;""="","",SUMIFS('الدفعات'!$C$6:$C$2005,'الدفعات'!$B$6:$B$2005,A83&amp;""))</f>
        <v/>
      </c>
      <c r="L83" s="19">
        <f>IF(J83="","",ROUND(J83-K83,2))</f>
        <v/>
      </c>
      <c r="M83" s="18">
        <f>IF(L83="","",IF(AND(L83&gt;0,N(E83)&gt;0),ROUNDUP(ROUND(L83/E83,4),0),0))</f>
        <v/>
      </c>
      <c r="N83" s="20">
        <f>IF(C83&amp;""="","",IFERROR(SUMIFS('الدفعات'!$A$6:$A$2005,'الدفعات'!$B$6:$B$2005,A83&amp;"",'الدفعات'!$G$6:$G$2005,1)/COUNTIFS('الدفعات'!$B$6:$B$2005,A83&amp;"",'الدفعات'!$G$6:$G$2005,1),""))</f>
        <v/>
      </c>
      <c r="O83" s="21">
        <f>IF(OR(J83="",J83=0),"",MIN(1,K83/J83))</f>
        <v/>
      </c>
      <c r="P83" s="6">
        <f>IF(A83&amp;""="","",IF(C83&amp;""="","شاغرة",IF(L83="","بيانات ناقصة",IF(L83&gt;0,"متأخر",IF(L83&lt;0,"دفع مقدمًا","مسدد")))))</f>
        <v/>
      </c>
      <c r="Q83" s="18">
        <f>IF(OR(C83&amp;""="",NOT(ISNUMBER(G83))),"",G83-'الإعدادات'!$B$4)</f>
        <v/>
      </c>
      <c r="R83" s="6">
        <f>IF(Q83="","",IF(Q83&lt;0,"منتهي",IF(Q83&lt;='الإعدادات'!$B$5,"ينتهي قريبًا","")))</f>
        <v/>
      </c>
      <c r="S83" s="18">
        <f>IF(ISNUMBER(L83),IF(L83&gt;0,COUNTIFS($L$6:$L$205,"&gt;"&amp;L83)+COUNTIFS($L$6:L83,L83),""),"")</f>
        <v/>
      </c>
    </row>
    <row r="84">
      <c r="A84" s="5" t="n"/>
      <c r="B84" s="5" t="n"/>
      <c r="C84" s="5" t="n"/>
      <c r="D84" s="16" t="n"/>
      <c r="E84" s="17" t="n"/>
      <c r="F84" s="13" t="n"/>
      <c r="G84" s="13" t="n"/>
      <c r="H84" s="14" t="n"/>
      <c r="I84" s="18">
        <f>IF(OR(C84&amp;""="",NOT(ISNUMBER(F84)),NOT(ISNUMBER(H84))),"",MAX(0,(YEAR(IF(ISNUMBER(G84),MIN('الإعدادات'!$B$4,G84),'الإعدادات'!$B$4))-YEAR(F84))*12+MONTH(IF(ISNUMBER(G84),MIN('الإعدادات'!$B$4,G84),'الإعدادات'!$B$4))-MONTH(F84)+IF(DAY(IF(ISNUMBER(G84),MIN('الإعدادات'!$B$4,G84),'الإعدادات'!$B$4))&gt;=H84,1,0)-IF(DAY(F84)&gt;H84,1,0)))</f>
        <v/>
      </c>
      <c r="J84" s="19">
        <f>IF(I84="","",ROUND(I84*N(E84),2))</f>
        <v/>
      </c>
      <c r="K84" s="19">
        <f>IF(C84&amp;""="","",SUMIFS('الدفعات'!$C$6:$C$2005,'الدفعات'!$B$6:$B$2005,A84&amp;""))</f>
        <v/>
      </c>
      <c r="L84" s="19">
        <f>IF(J84="","",ROUND(J84-K84,2))</f>
        <v/>
      </c>
      <c r="M84" s="18">
        <f>IF(L84="","",IF(AND(L84&gt;0,N(E84)&gt;0),ROUNDUP(ROUND(L84/E84,4),0),0))</f>
        <v/>
      </c>
      <c r="N84" s="20">
        <f>IF(C84&amp;""="","",IFERROR(SUMIFS('الدفعات'!$A$6:$A$2005,'الدفعات'!$B$6:$B$2005,A84&amp;"",'الدفعات'!$G$6:$G$2005,1)/COUNTIFS('الدفعات'!$B$6:$B$2005,A84&amp;"",'الدفعات'!$G$6:$G$2005,1),""))</f>
        <v/>
      </c>
      <c r="O84" s="21">
        <f>IF(OR(J84="",J84=0),"",MIN(1,K84/J84))</f>
        <v/>
      </c>
      <c r="P84" s="6">
        <f>IF(A84&amp;""="","",IF(C84&amp;""="","شاغرة",IF(L84="","بيانات ناقصة",IF(L84&gt;0,"متأخر",IF(L84&lt;0,"دفع مقدمًا","مسدد")))))</f>
        <v/>
      </c>
      <c r="Q84" s="18">
        <f>IF(OR(C84&amp;""="",NOT(ISNUMBER(G84))),"",G84-'الإعدادات'!$B$4)</f>
        <v/>
      </c>
      <c r="R84" s="6">
        <f>IF(Q84="","",IF(Q84&lt;0,"منتهي",IF(Q84&lt;='الإعدادات'!$B$5,"ينتهي قريبًا","")))</f>
        <v/>
      </c>
      <c r="S84" s="18">
        <f>IF(ISNUMBER(L84),IF(L84&gt;0,COUNTIFS($L$6:$L$205,"&gt;"&amp;L84)+COUNTIFS($L$6:L84,L84),""),"")</f>
        <v/>
      </c>
    </row>
    <row r="85">
      <c r="A85" s="5" t="n"/>
      <c r="B85" s="5" t="n"/>
      <c r="C85" s="5" t="n"/>
      <c r="D85" s="16" t="n"/>
      <c r="E85" s="17" t="n"/>
      <c r="F85" s="13" t="n"/>
      <c r="G85" s="13" t="n"/>
      <c r="H85" s="14" t="n"/>
      <c r="I85" s="18">
        <f>IF(OR(C85&amp;""="",NOT(ISNUMBER(F85)),NOT(ISNUMBER(H85))),"",MAX(0,(YEAR(IF(ISNUMBER(G85),MIN('الإعدادات'!$B$4,G85),'الإعدادات'!$B$4))-YEAR(F85))*12+MONTH(IF(ISNUMBER(G85),MIN('الإعدادات'!$B$4,G85),'الإعدادات'!$B$4))-MONTH(F85)+IF(DAY(IF(ISNUMBER(G85),MIN('الإعدادات'!$B$4,G85),'الإعدادات'!$B$4))&gt;=H85,1,0)-IF(DAY(F85)&gt;H85,1,0)))</f>
        <v/>
      </c>
      <c r="J85" s="19">
        <f>IF(I85="","",ROUND(I85*N(E85),2))</f>
        <v/>
      </c>
      <c r="K85" s="19">
        <f>IF(C85&amp;""="","",SUMIFS('الدفعات'!$C$6:$C$2005,'الدفعات'!$B$6:$B$2005,A85&amp;""))</f>
        <v/>
      </c>
      <c r="L85" s="19">
        <f>IF(J85="","",ROUND(J85-K85,2))</f>
        <v/>
      </c>
      <c r="M85" s="18">
        <f>IF(L85="","",IF(AND(L85&gt;0,N(E85)&gt;0),ROUNDUP(ROUND(L85/E85,4),0),0))</f>
        <v/>
      </c>
      <c r="N85" s="20">
        <f>IF(C85&amp;""="","",IFERROR(SUMIFS('الدفعات'!$A$6:$A$2005,'الدفعات'!$B$6:$B$2005,A85&amp;"",'الدفعات'!$G$6:$G$2005,1)/COUNTIFS('الدفعات'!$B$6:$B$2005,A85&amp;"",'الدفعات'!$G$6:$G$2005,1),""))</f>
        <v/>
      </c>
      <c r="O85" s="21">
        <f>IF(OR(J85="",J85=0),"",MIN(1,K85/J85))</f>
        <v/>
      </c>
      <c r="P85" s="6">
        <f>IF(A85&amp;""="","",IF(C85&amp;""="","شاغرة",IF(L85="","بيانات ناقصة",IF(L85&gt;0,"متأخر",IF(L85&lt;0,"دفع مقدمًا","مسدد")))))</f>
        <v/>
      </c>
      <c r="Q85" s="18">
        <f>IF(OR(C85&amp;""="",NOT(ISNUMBER(G85))),"",G85-'الإعدادات'!$B$4)</f>
        <v/>
      </c>
      <c r="R85" s="6">
        <f>IF(Q85="","",IF(Q85&lt;0,"منتهي",IF(Q85&lt;='الإعدادات'!$B$5,"ينتهي قريبًا","")))</f>
        <v/>
      </c>
      <c r="S85" s="18">
        <f>IF(ISNUMBER(L85),IF(L85&gt;0,COUNTIFS($L$6:$L$205,"&gt;"&amp;L85)+COUNTIFS($L$6:L85,L85),""),"")</f>
        <v/>
      </c>
    </row>
    <row r="86">
      <c r="A86" s="5" t="n"/>
      <c r="B86" s="5" t="n"/>
      <c r="C86" s="5" t="n"/>
      <c r="D86" s="16" t="n"/>
      <c r="E86" s="17" t="n"/>
      <c r="F86" s="13" t="n"/>
      <c r="G86" s="13" t="n"/>
      <c r="H86" s="14" t="n"/>
      <c r="I86" s="18">
        <f>IF(OR(C86&amp;""="",NOT(ISNUMBER(F86)),NOT(ISNUMBER(H86))),"",MAX(0,(YEAR(IF(ISNUMBER(G86),MIN('الإعدادات'!$B$4,G86),'الإعدادات'!$B$4))-YEAR(F86))*12+MONTH(IF(ISNUMBER(G86),MIN('الإعدادات'!$B$4,G86),'الإعدادات'!$B$4))-MONTH(F86)+IF(DAY(IF(ISNUMBER(G86),MIN('الإعدادات'!$B$4,G86),'الإعدادات'!$B$4))&gt;=H86,1,0)-IF(DAY(F86)&gt;H86,1,0)))</f>
        <v/>
      </c>
      <c r="J86" s="19">
        <f>IF(I86="","",ROUND(I86*N(E86),2))</f>
        <v/>
      </c>
      <c r="K86" s="19">
        <f>IF(C86&amp;""="","",SUMIFS('الدفعات'!$C$6:$C$2005,'الدفعات'!$B$6:$B$2005,A86&amp;""))</f>
        <v/>
      </c>
      <c r="L86" s="19">
        <f>IF(J86="","",ROUND(J86-K86,2))</f>
        <v/>
      </c>
      <c r="M86" s="18">
        <f>IF(L86="","",IF(AND(L86&gt;0,N(E86)&gt;0),ROUNDUP(ROUND(L86/E86,4),0),0))</f>
        <v/>
      </c>
      <c r="N86" s="20">
        <f>IF(C86&amp;""="","",IFERROR(SUMIFS('الدفعات'!$A$6:$A$2005,'الدفعات'!$B$6:$B$2005,A86&amp;"",'الدفعات'!$G$6:$G$2005,1)/COUNTIFS('الدفعات'!$B$6:$B$2005,A86&amp;"",'الدفعات'!$G$6:$G$2005,1),""))</f>
        <v/>
      </c>
      <c r="O86" s="21">
        <f>IF(OR(J86="",J86=0),"",MIN(1,K86/J86))</f>
        <v/>
      </c>
      <c r="P86" s="6">
        <f>IF(A86&amp;""="","",IF(C86&amp;""="","شاغرة",IF(L86="","بيانات ناقصة",IF(L86&gt;0,"متأخر",IF(L86&lt;0,"دفع مقدمًا","مسدد")))))</f>
        <v/>
      </c>
      <c r="Q86" s="18">
        <f>IF(OR(C86&amp;""="",NOT(ISNUMBER(G86))),"",G86-'الإعدادات'!$B$4)</f>
        <v/>
      </c>
      <c r="R86" s="6">
        <f>IF(Q86="","",IF(Q86&lt;0,"منتهي",IF(Q86&lt;='الإعدادات'!$B$5,"ينتهي قريبًا","")))</f>
        <v/>
      </c>
      <c r="S86" s="18">
        <f>IF(ISNUMBER(L86),IF(L86&gt;0,COUNTIFS($L$6:$L$205,"&gt;"&amp;L86)+COUNTIFS($L$6:L86,L86),""),"")</f>
        <v/>
      </c>
    </row>
    <row r="87">
      <c r="A87" s="5" t="n"/>
      <c r="B87" s="5" t="n"/>
      <c r="C87" s="5" t="n"/>
      <c r="D87" s="16" t="n"/>
      <c r="E87" s="17" t="n"/>
      <c r="F87" s="13" t="n"/>
      <c r="G87" s="13" t="n"/>
      <c r="H87" s="14" t="n"/>
      <c r="I87" s="18">
        <f>IF(OR(C87&amp;""="",NOT(ISNUMBER(F87)),NOT(ISNUMBER(H87))),"",MAX(0,(YEAR(IF(ISNUMBER(G87),MIN('الإعدادات'!$B$4,G87),'الإعدادات'!$B$4))-YEAR(F87))*12+MONTH(IF(ISNUMBER(G87),MIN('الإعدادات'!$B$4,G87),'الإعدادات'!$B$4))-MONTH(F87)+IF(DAY(IF(ISNUMBER(G87),MIN('الإعدادات'!$B$4,G87),'الإعدادات'!$B$4))&gt;=H87,1,0)-IF(DAY(F87)&gt;H87,1,0)))</f>
        <v/>
      </c>
      <c r="J87" s="19">
        <f>IF(I87="","",ROUND(I87*N(E87),2))</f>
        <v/>
      </c>
      <c r="K87" s="19">
        <f>IF(C87&amp;""="","",SUMIFS('الدفعات'!$C$6:$C$2005,'الدفعات'!$B$6:$B$2005,A87&amp;""))</f>
        <v/>
      </c>
      <c r="L87" s="19">
        <f>IF(J87="","",ROUND(J87-K87,2))</f>
        <v/>
      </c>
      <c r="M87" s="18">
        <f>IF(L87="","",IF(AND(L87&gt;0,N(E87)&gt;0),ROUNDUP(ROUND(L87/E87,4),0),0))</f>
        <v/>
      </c>
      <c r="N87" s="20">
        <f>IF(C87&amp;""="","",IFERROR(SUMIFS('الدفعات'!$A$6:$A$2005,'الدفعات'!$B$6:$B$2005,A87&amp;"",'الدفعات'!$G$6:$G$2005,1)/COUNTIFS('الدفعات'!$B$6:$B$2005,A87&amp;"",'الدفعات'!$G$6:$G$2005,1),""))</f>
        <v/>
      </c>
      <c r="O87" s="21">
        <f>IF(OR(J87="",J87=0),"",MIN(1,K87/J87))</f>
        <v/>
      </c>
      <c r="P87" s="6">
        <f>IF(A87&amp;""="","",IF(C87&amp;""="","شاغرة",IF(L87="","بيانات ناقصة",IF(L87&gt;0,"متأخر",IF(L87&lt;0,"دفع مقدمًا","مسدد")))))</f>
        <v/>
      </c>
      <c r="Q87" s="18">
        <f>IF(OR(C87&amp;""="",NOT(ISNUMBER(G87))),"",G87-'الإعدادات'!$B$4)</f>
        <v/>
      </c>
      <c r="R87" s="6">
        <f>IF(Q87="","",IF(Q87&lt;0,"منتهي",IF(Q87&lt;='الإعدادات'!$B$5,"ينتهي قريبًا","")))</f>
        <v/>
      </c>
      <c r="S87" s="18">
        <f>IF(ISNUMBER(L87),IF(L87&gt;0,COUNTIFS($L$6:$L$205,"&gt;"&amp;L87)+COUNTIFS($L$6:L87,L87),""),"")</f>
        <v/>
      </c>
    </row>
    <row r="88">
      <c r="A88" s="5" t="n"/>
      <c r="B88" s="5" t="n"/>
      <c r="C88" s="5" t="n"/>
      <c r="D88" s="16" t="n"/>
      <c r="E88" s="17" t="n"/>
      <c r="F88" s="13" t="n"/>
      <c r="G88" s="13" t="n"/>
      <c r="H88" s="14" t="n"/>
      <c r="I88" s="18">
        <f>IF(OR(C88&amp;""="",NOT(ISNUMBER(F88)),NOT(ISNUMBER(H88))),"",MAX(0,(YEAR(IF(ISNUMBER(G88),MIN('الإعدادات'!$B$4,G88),'الإعدادات'!$B$4))-YEAR(F88))*12+MONTH(IF(ISNUMBER(G88),MIN('الإعدادات'!$B$4,G88),'الإعدادات'!$B$4))-MONTH(F88)+IF(DAY(IF(ISNUMBER(G88),MIN('الإعدادات'!$B$4,G88),'الإعدادات'!$B$4))&gt;=H88,1,0)-IF(DAY(F88)&gt;H88,1,0)))</f>
        <v/>
      </c>
      <c r="J88" s="19">
        <f>IF(I88="","",ROUND(I88*N(E88),2))</f>
        <v/>
      </c>
      <c r="K88" s="19">
        <f>IF(C88&amp;""="","",SUMIFS('الدفعات'!$C$6:$C$2005,'الدفعات'!$B$6:$B$2005,A88&amp;""))</f>
        <v/>
      </c>
      <c r="L88" s="19">
        <f>IF(J88="","",ROUND(J88-K88,2))</f>
        <v/>
      </c>
      <c r="M88" s="18">
        <f>IF(L88="","",IF(AND(L88&gt;0,N(E88)&gt;0),ROUNDUP(ROUND(L88/E88,4),0),0))</f>
        <v/>
      </c>
      <c r="N88" s="20">
        <f>IF(C88&amp;""="","",IFERROR(SUMIFS('الدفعات'!$A$6:$A$2005,'الدفعات'!$B$6:$B$2005,A88&amp;"",'الدفعات'!$G$6:$G$2005,1)/COUNTIFS('الدفعات'!$B$6:$B$2005,A88&amp;"",'الدفعات'!$G$6:$G$2005,1),""))</f>
        <v/>
      </c>
      <c r="O88" s="21">
        <f>IF(OR(J88="",J88=0),"",MIN(1,K88/J88))</f>
        <v/>
      </c>
      <c r="P88" s="6">
        <f>IF(A88&amp;""="","",IF(C88&amp;""="","شاغرة",IF(L88="","بيانات ناقصة",IF(L88&gt;0,"متأخر",IF(L88&lt;0,"دفع مقدمًا","مسدد")))))</f>
        <v/>
      </c>
      <c r="Q88" s="18">
        <f>IF(OR(C88&amp;""="",NOT(ISNUMBER(G88))),"",G88-'الإعدادات'!$B$4)</f>
        <v/>
      </c>
      <c r="R88" s="6">
        <f>IF(Q88="","",IF(Q88&lt;0,"منتهي",IF(Q88&lt;='الإعدادات'!$B$5,"ينتهي قريبًا","")))</f>
        <v/>
      </c>
      <c r="S88" s="18">
        <f>IF(ISNUMBER(L88),IF(L88&gt;0,COUNTIFS($L$6:$L$205,"&gt;"&amp;L88)+COUNTIFS($L$6:L88,L88),""),"")</f>
        <v/>
      </c>
    </row>
    <row r="89">
      <c r="A89" s="5" t="n"/>
      <c r="B89" s="5" t="n"/>
      <c r="C89" s="5" t="n"/>
      <c r="D89" s="16" t="n"/>
      <c r="E89" s="17" t="n"/>
      <c r="F89" s="13" t="n"/>
      <c r="G89" s="13" t="n"/>
      <c r="H89" s="14" t="n"/>
      <c r="I89" s="18">
        <f>IF(OR(C89&amp;""="",NOT(ISNUMBER(F89)),NOT(ISNUMBER(H89))),"",MAX(0,(YEAR(IF(ISNUMBER(G89),MIN('الإعدادات'!$B$4,G89),'الإعدادات'!$B$4))-YEAR(F89))*12+MONTH(IF(ISNUMBER(G89),MIN('الإعدادات'!$B$4,G89),'الإعدادات'!$B$4))-MONTH(F89)+IF(DAY(IF(ISNUMBER(G89),MIN('الإعدادات'!$B$4,G89),'الإعدادات'!$B$4))&gt;=H89,1,0)-IF(DAY(F89)&gt;H89,1,0)))</f>
        <v/>
      </c>
      <c r="J89" s="19">
        <f>IF(I89="","",ROUND(I89*N(E89),2))</f>
        <v/>
      </c>
      <c r="K89" s="19">
        <f>IF(C89&amp;""="","",SUMIFS('الدفعات'!$C$6:$C$2005,'الدفعات'!$B$6:$B$2005,A89&amp;""))</f>
        <v/>
      </c>
      <c r="L89" s="19">
        <f>IF(J89="","",ROUND(J89-K89,2))</f>
        <v/>
      </c>
      <c r="M89" s="18">
        <f>IF(L89="","",IF(AND(L89&gt;0,N(E89)&gt;0),ROUNDUP(ROUND(L89/E89,4),0),0))</f>
        <v/>
      </c>
      <c r="N89" s="20">
        <f>IF(C89&amp;""="","",IFERROR(SUMIFS('الدفعات'!$A$6:$A$2005,'الدفعات'!$B$6:$B$2005,A89&amp;"",'الدفعات'!$G$6:$G$2005,1)/COUNTIFS('الدفعات'!$B$6:$B$2005,A89&amp;"",'الدفعات'!$G$6:$G$2005,1),""))</f>
        <v/>
      </c>
      <c r="O89" s="21">
        <f>IF(OR(J89="",J89=0),"",MIN(1,K89/J89))</f>
        <v/>
      </c>
      <c r="P89" s="6">
        <f>IF(A89&amp;""="","",IF(C89&amp;""="","شاغرة",IF(L89="","بيانات ناقصة",IF(L89&gt;0,"متأخر",IF(L89&lt;0,"دفع مقدمًا","مسدد")))))</f>
        <v/>
      </c>
      <c r="Q89" s="18">
        <f>IF(OR(C89&amp;""="",NOT(ISNUMBER(G89))),"",G89-'الإعدادات'!$B$4)</f>
        <v/>
      </c>
      <c r="R89" s="6">
        <f>IF(Q89="","",IF(Q89&lt;0,"منتهي",IF(Q89&lt;='الإعدادات'!$B$5,"ينتهي قريبًا","")))</f>
        <v/>
      </c>
      <c r="S89" s="18">
        <f>IF(ISNUMBER(L89),IF(L89&gt;0,COUNTIFS($L$6:$L$205,"&gt;"&amp;L89)+COUNTIFS($L$6:L89,L89),""),"")</f>
        <v/>
      </c>
    </row>
    <row r="90">
      <c r="A90" s="5" t="n"/>
      <c r="B90" s="5" t="n"/>
      <c r="C90" s="5" t="n"/>
      <c r="D90" s="16" t="n"/>
      <c r="E90" s="17" t="n"/>
      <c r="F90" s="13" t="n"/>
      <c r="G90" s="13" t="n"/>
      <c r="H90" s="14" t="n"/>
      <c r="I90" s="18">
        <f>IF(OR(C90&amp;""="",NOT(ISNUMBER(F90)),NOT(ISNUMBER(H90))),"",MAX(0,(YEAR(IF(ISNUMBER(G90),MIN('الإعدادات'!$B$4,G90),'الإعدادات'!$B$4))-YEAR(F90))*12+MONTH(IF(ISNUMBER(G90),MIN('الإعدادات'!$B$4,G90),'الإعدادات'!$B$4))-MONTH(F90)+IF(DAY(IF(ISNUMBER(G90),MIN('الإعدادات'!$B$4,G90),'الإعدادات'!$B$4))&gt;=H90,1,0)-IF(DAY(F90)&gt;H90,1,0)))</f>
        <v/>
      </c>
      <c r="J90" s="19">
        <f>IF(I90="","",ROUND(I90*N(E90),2))</f>
        <v/>
      </c>
      <c r="K90" s="19">
        <f>IF(C90&amp;""="","",SUMIFS('الدفعات'!$C$6:$C$2005,'الدفعات'!$B$6:$B$2005,A90&amp;""))</f>
        <v/>
      </c>
      <c r="L90" s="19">
        <f>IF(J90="","",ROUND(J90-K90,2))</f>
        <v/>
      </c>
      <c r="M90" s="18">
        <f>IF(L90="","",IF(AND(L90&gt;0,N(E90)&gt;0),ROUNDUP(ROUND(L90/E90,4),0),0))</f>
        <v/>
      </c>
      <c r="N90" s="20">
        <f>IF(C90&amp;""="","",IFERROR(SUMIFS('الدفعات'!$A$6:$A$2005,'الدفعات'!$B$6:$B$2005,A90&amp;"",'الدفعات'!$G$6:$G$2005,1)/COUNTIFS('الدفعات'!$B$6:$B$2005,A90&amp;"",'الدفعات'!$G$6:$G$2005,1),""))</f>
        <v/>
      </c>
      <c r="O90" s="21">
        <f>IF(OR(J90="",J90=0),"",MIN(1,K90/J90))</f>
        <v/>
      </c>
      <c r="P90" s="6">
        <f>IF(A90&amp;""="","",IF(C90&amp;""="","شاغرة",IF(L90="","بيانات ناقصة",IF(L90&gt;0,"متأخر",IF(L90&lt;0,"دفع مقدمًا","مسدد")))))</f>
        <v/>
      </c>
      <c r="Q90" s="18">
        <f>IF(OR(C90&amp;""="",NOT(ISNUMBER(G90))),"",G90-'الإعدادات'!$B$4)</f>
        <v/>
      </c>
      <c r="R90" s="6">
        <f>IF(Q90="","",IF(Q90&lt;0,"منتهي",IF(Q90&lt;='الإعدادات'!$B$5,"ينتهي قريبًا","")))</f>
        <v/>
      </c>
      <c r="S90" s="18">
        <f>IF(ISNUMBER(L90),IF(L90&gt;0,COUNTIFS($L$6:$L$205,"&gt;"&amp;L90)+COUNTIFS($L$6:L90,L90),""),"")</f>
        <v/>
      </c>
    </row>
    <row r="91">
      <c r="A91" s="5" t="n"/>
      <c r="B91" s="5" t="n"/>
      <c r="C91" s="5" t="n"/>
      <c r="D91" s="16" t="n"/>
      <c r="E91" s="17" t="n"/>
      <c r="F91" s="13" t="n"/>
      <c r="G91" s="13" t="n"/>
      <c r="H91" s="14" t="n"/>
      <c r="I91" s="18">
        <f>IF(OR(C91&amp;""="",NOT(ISNUMBER(F91)),NOT(ISNUMBER(H91))),"",MAX(0,(YEAR(IF(ISNUMBER(G91),MIN('الإعدادات'!$B$4,G91),'الإعدادات'!$B$4))-YEAR(F91))*12+MONTH(IF(ISNUMBER(G91),MIN('الإعدادات'!$B$4,G91),'الإعدادات'!$B$4))-MONTH(F91)+IF(DAY(IF(ISNUMBER(G91),MIN('الإعدادات'!$B$4,G91),'الإعدادات'!$B$4))&gt;=H91,1,0)-IF(DAY(F91)&gt;H91,1,0)))</f>
        <v/>
      </c>
      <c r="J91" s="19">
        <f>IF(I91="","",ROUND(I91*N(E91),2))</f>
        <v/>
      </c>
      <c r="K91" s="19">
        <f>IF(C91&amp;""="","",SUMIFS('الدفعات'!$C$6:$C$2005,'الدفعات'!$B$6:$B$2005,A91&amp;""))</f>
        <v/>
      </c>
      <c r="L91" s="19">
        <f>IF(J91="","",ROUND(J91-K91,2))</f>
        <v/>
      </c>
      <c r="M91" s="18">
        <f>IF(L91="","",IF(AND(L91&gt;0,N(E91)&gt;0),ROUNDUP(ROUND(L91/E91,4),0),0))</f>
        <v/>
      </c>
      <c r="N91" s="20">
        <f>IF(C91&amp;""="","",IFERROR(SUMIFS('الدفعات'!$A$6:$A$2005,'الدفعات'!$B$6:$B$2005,A91&amp;"",'الدفعات'!$G$6:$G$2005,1)/COUNTIFS('الدفعات'!$B$6:$B$2005,A91&amp;"",'الدفعات'!$G$6:$G$2005,1),""))</f>
        <v/>
      </c>
      <c r="O91" s="21">
        <f>IF(OR(J91="",J91=0),"",MIN(1,K91/J91))</f>
        <v/>
      </c>
      <c r="P91" s="6">
        <f>IF(A91&amp;""="","",IF(C91&amp;""="","شاغرة",IF(L91="","بيانات ناقصة",IF(L91&gt;0,"متأخر",IF(L91&lt;0,"دفع مقدمًا","مسدد")))))</f>
        <v/>
      </c>
      <c r="Q91" s="18">
        <f>IF(OR(C91&amp;""="",NOT(ISNUMBER(G91))),"",G91-'الإعدادات'!$B$4)</f>
        <v/>
      </c>
      <c r="R91" s="6">
        <f>IF(Q91="","",IF(Q91&lt;0,"منتهي",IF(Q91&lt;='الإعدادات'!$B$5,"ينتهي قريبًا","")))</f>
        <v/>
      </c>
      <c r="S91" s="18">
        <f>IF(ISNUMBER(L91),IF(L91&gt;0,COUNTIFS($L$6:$L$205,"&gt;"&amp;L91)+COUNTIFS($L$6:L91,L91),""),"")</f>
        <v/>
      </c>
    </row>
    <row r="92">
      <c r="A92" s="5" t="n"/>
      <c r="B92" s="5" t="n"/>
      <c r="C92" s="5" t="n"/>
      <c r="D92" s="16" t="n"/>
      <c r="E92" s="17" t="n"/>
      <c r="F92" s="13" t="n"/>
      <c r="G92" s="13" t="n"/>
      <c r="H92" s="14" t="n"/>
      <c r="I92" s="18">
        <f>IF(OR(C92&amp;""="",NOT(ISNUMBER(F92)),NOT(ISNUMBER(H92))),"",MAX(0,(YEAR(IF(ISNUMBER(G92),MIN('الإعدادات'!$B$4,G92),'الإعدادات'!$B$4))-YEAR(F92))*12+MONTH(IF(ISNUMBER(G92),MIN('الإعدادات'!$B$4,G92),'الإعدادات'!$B$4))-MONTH(F92)+IF(DAY(IF(ISNUMBER(G92),MIN('الإعدادات'!$B$4,G92),'الإعدادات'!$B$4))&gt;=H92,1,0)-IF(DAY(F92)&gt;H92,1,0)))</f>
        <v/>
      </c>
      <c r="J92" s="19">
        <f>IF(I92="","",ROUND(I92*N(E92),2))</f>
        <v/>
      </c>
      <c r="K92" s="19">
        <f>IF(C92&amp;""="","",SUMIFS('الدفعات'!$C$6:$C$2005,'الدفعات'!$B$6:$B$2005,A92&amp;""))</f>
        <v/>
      </c>
      <c r="L92" s="19">
        <f>IF(J92="","",ROUND(J92-K92,2))</f>
        <v/>
      </c>
      <c r="M92" s="18">
        <f>IF(L92="","",IF(AND(L92&gt;0,N(E92)&gt;0),ROUNDUP(ROUND(L92/E92,4),0),0))</f>
        <v/>
      </c>
      <c r="N92" s="20">
        <f>IF(C92&amp;""="","",IFERROR(SUMIFS('الدفعات'!$A$6:$A$2005,'الدفعات'!$B$6:$B$2005,A92&amp;"",'الدفعات'!$G$6:$G$2005,1)/COUNTIFS('الدفعات'!$B$6:$B$2005,A92&amp;"",'الدفعات'!$G$6:$G$2005,1),""))</f>
        <v/>
      </c>
      <c r="O92" s="21">
        <f>IF(OR(J92="",J92=0),"",MIN(1,K92/J92))</f>
        <v/>
      </c>
      <c r="P92" s="6">
        <f>IF(A92&amp;""="","",IF(C92&amp;""="","شاغرة",IF(L92="","بيانات ناقصة",IF(L92&gt;0,"متأخر",IF(L92&lt;0,"دفع مقدمًا","مسدد")))))</f>
        <v/>
      </c>
      <c r="Q92" s="18">
        <f>IF(OR(C92&amp;""="",NOT(ISNUMBER(G92))),"",G92-'الإعدادات'!$B$4)</f>
        <v/>
      </c>
      <c r="R92" s="6">
        <f>IF(Q92="","",IF(Q92&lt;0,"منتهي",IF(Q92&lt;='الإعدادات'!$B$5,"ينتهي قريبًا","")))</f>
        <v/>
      </c>
      <c r="S92" s="18">
        <f>IF(ISNUMBER(L92),IF(L92&gt;0,COUNTIFS($L$6:$L$205,"&gt;"&amp;L92)+COUNTIFS($L$6:L92,L92),""),"")</f>
        <v/>
      </c>
    </row>
    <row r="93">
      <c r="A93" s="5" t="n"/>
      <c r="B93" s="5" t="n"/>
      <c r="C93" s="5" t="n"/>
      <c r="D93" s="16" t="n"/>
      <c r="E93" s="17" t="n"/>
      <c r="F93" s="13" t="n"/>
      <c r="G93" s="13" t="n"/>
      <c r="H93" s="14" t="n"/>
      <c r="I93" s="18">
        <f>IF(OR(C93&amp;""="",NOT(ISNUMBER(F93)),NOT(ISNUMBER(H93))),"",MAX(0,(YEAR(IF(ISNUMBER(G93),MIN('الإعدادات'!$B$4,G93),'الإعدادات'!$B$4))-YEAR(F93))*12+MONTH(IF(ISNUMBER(G93),MIN('الإعدادات'!$B$4,G93),'الإعدادات'!$B$4))-MONTH(F93)+IF(DAY(IF(ISNUMBER(G93),MIN('الإعدادات'!$B$4,G93),'الإعدادات'!$B$4))&gt;=H93,1,0)-IF(DAY(F93)&gt;H93,1,0)))</f>
        <v/>
      </c>
      <c r="J93" s="19">
        <f>IF(I93="","",ROUND(I93*N(E93),2))</f>
        <v/>
      </c>
      <c r="K93" s="19">
        <f>IF(C93&amp;""="","",SUMIFS('الدفعات'!$C$6:$C$2005,'الدفعات'!$B$6:$B$2005,A93&amp;""))</f>
        <v/>
      </c>
      <c r="L93" s="19">
        <f>IF(J93="","",ROUND(J93-K93,2))</f>
        <v/>
      </c>
      <c r="M93" s="18">
        <f>IF(L93="","",IF(AND(L93&gt;0,N(E93)&gt;0),ROUNDUP(ROUND(L93/E93,4),0),0))</f>
        <v/>
      </c>
      <c r="N93" s="20">
        <f>IF(C93&amp;""="","",IFERROR(SUMIFS('الدفعات'!$A$6:$A$2005,'الدفعات'!$B$6:$B$2005,A93&amp;"",'الدفعات'!$G$6:$G$2005,1)/COUNTIFS('الدفعات'!$B$6:$B$2005,A93&amp;"",'الدفعات'!$G$6:$G$2005,1),""))</f>
        <v/>
      </c>
      <c r="O93" s="21">
        <f>IF(OR(J93="",J93=0),"",MIN(1,K93/J93))</f>
        <v/>
      </c>
      <c r="P93" s="6">
        <f>IF(A93&amp;""="","",IF(C93&amp;""="","شاغرة",IF(L93="","بيانات ناقصة",IF(L93&gt;0,"متأخر",IF(L93&lt;0,"دفع مقدمًا","مسدد")))))</f>
        <v/>
      </c>
      <c r="Q93" s="18">
        <f>IF(OR(C93&amp;""="",NOT(ISNUMBER(G93))),"",G93-'الإعدادات'!$B$4)</f>
        <v/>
      </c>
      <c r="R93" s="6">
        <f>IF(Q93="","",IF(Q93&lt;0,"منتهي",IF(Q93&lt;='الإعدادات'!$B$5,"ينتهي قريبًا","")))</f>
        <v/>
      </c>
      <c r="S93" s="18">
        <f>IF(ISNUMBER(L93),IF(L93&gt;0,COUNTIFS($L$6:$L$205,"&gt;"&amp;L93)+COUNTIFS($L$6:L93,L93),""),"")</f>
        <v/>
      </c>
    </row>
    <row r="94">
      <c r="A94" s="5" t="n"/>
      <c r="B94" s="5" t="n"/>
      <c r="C94" s="5" t="n"/>
      <c r="D94" s="16" t="n"/>
      <c r="E94" s="17" t="n"/>
      <c r="F94" s="13" t="n"/>
      <c r="G94" s="13" t="n"/>
      <c r="H94" s="14" t="n"/>
      <c r="I94" s="18">
        <f>IF(OR(C94&amp;""="",NOT(ISNUMBER(F94)),NOT(ISNUMBER(H94))),"",MAX(0,(YEAR(IF(ISNUMBER(G94),MIN('الإعدادات'!$B$4,G94),'الإعدادات'!$B$4))-YEAR(F94))*12+MONTH(IF(ISNUMBER(G94),MIN('الإعدادات'!$B$4,G94),'الإعدادات'!$B$4))-MONTH(F94)+IF(DAY(IF(ISNUMBER(G94),MIN('الإعدادات'!$B$4,G94),'الإعدادات'!$B$4))&gt;=H94,1,0)-IF(DAY(F94)&gt;H94,1,0)))</f>
        <v/>
      </c>
      <c r="J94" s="19">
        <f>IF(I94="","",ROUND(I94*N(E94),2))</f>
        <v/>
      </c>
      <c r="K94" s="19">
        <f>IF(C94&amp;""="","",SUMIFS('الدفعات'!$C$6:$C$2005,'الدفعات'!$B$6:$B$2005,A94&amp;""))</f>
        <v/>
      </c>
      <c r="L94" s="19">
        <f>IF(J94="","",ROUND(J94-K94,2))</f>
        <v/>
      </c>
      <c r="M94" s="18">
        <f>IF(L94="","",IF(AND(L94&gt;0,N(E94)&gt;0),ROUNDUP(ROUND(L94/E94,4),0),0))</f>
        <v/>
      </c>
      <c r="N94" s="20">
        <f>IF(C94&amp;""="","",IFERROR(SUMIFS('الدفعات'!$A$6:$A$2005,'الدفعات'!$B$6:$B$2005,A94&amp;"",'الدفعات'!$G$6:$G$2005,1)/COUNTIFS('الدفعات'!$B$6:$B$2005,A94&amp;"",'الدفعات'!$G$6:$G$2005,1),""))</f>
        <v/>
      </c>
      <c r="O94" s="21">
        <f>IF(OR(J94="",J94=0),"",MIN(1,K94/J94))</f>
        <v/>
      </c>
      <c r="P94" s="6">
        <f>IF(A94&amp;""="","",IF(C94&amp;""="","شاغرة",IF(L94="","بيانات ناقصة",IF(L94&gt;0,"متأخر",IF(L94&lt;0,"دفع مقدمًا","مسدد")))))</f>
        <v/>
      </c>
      <c r="Q94" s="18">
        <f>IF(OR(C94&amp;""="",NOT(ISNUMBER(G94))),"",G94-'الإعدادات'!$B$4)</f>
        <v/>
      </c>
      <c r="R94" s="6">
        <f>IF(Q94="","",IF(Q94&lt;0,"منتهي",IF(Q94&lt;='الإعدادات'!$B$5,"ينتهي قريبًا","")))</f>
        <v/>
      </c>
      <c r="S94" s="18">
        <f>IF(ISNUMBER(L94),IF(L94&gt;0,COUNTIFS($L$6:$L$205,"&gt;"&amp;L94)+COUNTIFS($L$6:L94,L94),""),"")</f>
        <v/>
      </c>
    </row>
    <row r="95">
      <c r="A95" s="5" t="n"/>
      <c r="B95" s="5" t="n"/>
      <c r="C95" s="5" t="n"/>
      <c r="D95" s="16" t="n"/>
      <c r="E95" s="17" t="n"/>
      <c r="F95" s="13" t="n"/>
      <c r="G95" s="13" t="n"/>
      <c r="H95" s="14" t="n"/>
      <c r="I95" s="18">
        <f>IF(OR(C95&amp;""="",NOT(ISNUMBER(F95)),NOT(ISNUMBER(H95))),"",MAX(0,(YEAR(IF(ISNUMBER(G95),MIN('الإعدادات'!$B$4,G95),'الإعدادات'!$B$4))-YEAR(F95))*12+MONTH(IF(ISNUMBER(G95),MIN('الإعدادات'!$B$4,G95),'الإعدادات'!$B$4))-MONTH(F95)+IF(DAY(IF(ISNUMBER(G95),MIN('الإعدادات'!$B$4,G95),'الإعدادات'!$B$4))&gt;=H95,1,0)-IF(DAY(F95)&gt;H95,1,0)))</f>
        <v/>
      </c>
      <c r="J95" s="19">
        <f>IF(I95="","",ROUND(I95*N(E95),2))</f>
        <v/>
      </c>
      <c r="K95" s="19">
        <f>IF(C95&amp;""="","",SUMIFS('الدفعات'!$C$6:$C$2005,'الدفعات'!$B$6:$B$2005,A95&amp;""))</f>
        <v/>
      </c>
      <c r="L95" s="19">
        <f>IF(J95="","",ROUND(J95-K95,2))</f>
        <v/>
      </c>
      <c r="M95" s="18">
        <f>IF(L95="","",IF(AND(L95&gt;0,N(E95)&gt;0),ROUNDUP(ROUND(L95/E95,4),0),0))</f>
        <v/>
      </c>
      <c r="N95" s="20">
        <f>IF(C95&amp;""="","",IFERROR(SUMIFS('الدفعات'!$A$6:$A$2005,'الدفعات'!$B$6:$B$2005,A95&amp;"",'الدفعات'!$G$6:$G$2005,1)/COUNTIFS('الدفعات'!$B$6:$B$2005,A95&amp;"",'الدفعات'!$G$6:$G$2005,1),""))</f>
        <v/>
      </c>
      <c r="O95" s="21">
        <f>IF(OR(J95="",J95=0),"",MIN(1,K95/J95))</f>
        <v/>
      </c>
      <c r="P95" s="6">
        <f>IF(A95&amp;""="","",IF(C95&amp;""="","شاغرة",IF(L95="","بيانات ناقصة",IF(L95&gt;0,"متأخر",IF(L95&lt;0,"دفع مقدمًا","مسدد")))))</f>
        <v/>
      </c>
      <c r="Q95" s="18">
        <f>IF(OR(C95&amp;""="",NOT(ISNUMBER(G95))),"",G95-'الإعدادات'!$B$4)</f>
        <v/>
      </c>
      <c r="R95" s="6">
        <f>IF(Q95="","",IF(Q95&lt;0,"منتهي",IF(Q95&lt;='الإعدادات'!$B$5,"ينتهي قريبًا","")))</f>
        <v/>
      </c>
      <c r="S95" s="18">
        <f>IF(ISNUMBER(L95),IF(L95&gt;0,COUNTIFS($L$6:$L$205,"&gt;"&amp;L95)+COUNTIFS($L$6:L95,L95),""),"")</f>
        <v/>
      </c>
    </row>
    <row r="96">
      <c r="A96" s="5" t="n"/>
      <c r="B96" s="5" t="n"/>
      <c r="C96" s="5" t="n"/>
      <c r="D96" s="16" t="n"/>
      <c r="E96" s="17" t="n"/>
      <c r="F96" s="13" t="n"/>
      <c r="G96" s="13" t="n"/>
      <c r="H96" s="14" t="n"/>
      <c r="I96" s="18">
        <f>IF(OR(C96&amp;""="",NOT(ISNUMBER(F96)),NOT(ISNUMBER(H96))),"",MAX(0,(YEAR(IF(ISNUMBER(G96),MIN('الإعدادات'!$B$4,G96),'الإعدادات'!$B$4))-YEAR(F96))*12+MONTH(IF(ISNUMBER(G96),MIN('الإعدادات'!$B$4,G96),'الإعدادات'!$B$4))-MONTH(F96)+IF(DAY(IF(ISNUMBER(G96),MIN('الإعدادات'!$B$4,G96),'الإعدادات'!$B$4))&gt;=H96,1,0)-IF(DAY(F96)&gt;H96,1,0)))</f>
        <v/>
      </c>
      <c r="J96" s="19">
        <f>IF(I96="","",ROUND(I96*N(E96),2))</f>
        <v/>
      </c>
      <c r="K96" s="19">
        <f>IF(C96&amp;""="","",SUMIFS('الدفعات'!$C$6:$C$2005,'الدفعات'!$B$6:$B$2005,A96&amp;""))</f>
        <v/>
      </c>
      <c r="L96" s="19">
        <f>IF(J96="","",ROUND(J96-K96,2))</f>
        <v/>
      </c>
      <c r="M96" s="18">
        <f>IF(L96="","",IF(AND(L96&gt;0,N(E96)&gt;0),ROUNDUP(ROUND(L96/E96,4),0),0))</f>
        <v/>
      </c>
      <c r="N96" s="20">
        <f>IF(C96&amp;""="","",IFERROR(SUMIFS('الدفعات'!$A$6:$A$2005,'الدفعات'!$B$6:$B$2005,A96&amp;"",'الدفعات'!$G$6:$G$2005,1)/COUNTIFS('الدفعات'!$B$6:$B$2005,A96&amp;"",'الدفعات'!$G$6:$G$2005,1),""))</f>
        <v/>
      </c>
      <c r="O96" s="21">
        <f>IF(OR(J96="",J96=0),"",MIN(1,K96/J96))</f>
        <v/>
      </c>
      <c r="P96" s="6">
        <f>IF(A96&amp;""="","",IF(C96&amp;""="","شاغرة",IF(L96="","بيانات ناقصة",IF(L96&gt;0,"متأخر",IF(L96&lt;0,"دفع مقدمًا","مسدد")))))</f>
        <v/>
      </c>
      <c r="Q96" s="18">
        <f>IF(OR(C96&amp;""="",NOT(ISNUMBER(G96))),"",G96-'الإعدادات'!$B$4)</f>
        <v/>
      </c>
      <c r="R96" s="6">
        <f>IF(Q96="","",IF(Q96&lt;0,"منتهي",IF(Q96&lt;='الإعدادات'!$B$5,"ينتهي قريبًا","")))</f>
        <v/>
      </c>
      <c r="S96" s="18">
        <f>IF(ISNUMBER(L96),IF(L96&gt;0,COUNTIFS($L$6:$L$205,"&gt;"&amp;L96)+COUNTIFS($L$6:L96,L96),""),"")</f>
        <v/>
      </c>
    </row>
    <row r="97">
      <c r="A97" s="5" t="n"/>
      <c r="B97" s="5" t="n"/>
      <c r="C97" s="5" t="n"/>
      <c r="D97" s="16" t="n"/>
      <c r="E97" s="17" t="n"/>
      <c r="F97" s="13" t="n"/>
      <c r="G97" s="13" t="n"/>
      <c r="H97" s="14" t="n"/>
      <c r="I97" s="18">
        <f>IF(OR(C97&amp;""="",NOT(ISNUMBER(F97)),NOT(ISNUMBER(H97))),"",MAX(0,(YEAR(IF(ISNUMBER(G97),MIN('الإعدادات'!$B$4,G97),'الإعدادات'!$B$4))-YEAR(F97))*12+MONTH(IF(ISNUMBER(G97),MIN('الإعدادات'!$B$4,G97),'الإعدادات'!$B$4))-MONTH(F97)+IF(DAY(IF(ISNUMBER(G97),MIN('الإعدادات'!$B$4,G97),'الإعدادات'!$B$4))&gt;=H97,1,0)-IF(DAY(F97)&gt;H97,1,0)))</f>
        <v/>
      </c>
      <c r="J97" s="19">
        <f>IF(I97="","",ROUND(I97*N(E97),2))</f>
        <v/>
      </c>
      <c r="K97" s="19">
        <f>IF(C97&amp;""="","",SUMIFS('الدفعات'!$C$6:$C$2005,'الدفعات'!$B$6:$B$2005,A97&amp;""))</f>
        <v/>
      </c>
      <c r="L97" s="19">
        <f>IF(J97="","",ROUND(J97-K97,2))</f>
        <v/>
      </c>
      <c r="M97" s="18">
        <f>IF(L97="","",IF(AND(L97&gt;0,N(E97)&gt;0),ROUNDUP(ROUND(L97/E97,4),0),0))</f>
        <v/>
      </c>
      <c r="N97" s="20">
        <f>IF(C97&amp;""="","",IFERROR(SUMIFS('الدفعات'!$A$6:$A$2005,'الدفعات'!$B$6:$B$2005,A97&amp;"",'الدفعات'!$G$6:$G$2005,1)/COUNTIFS('الدفعات'!$B$6:$B$2005,A97&amp;"",'الدفعات'!$G$6:$G$2005,1),""))</f>
        <v/>
      </c>
      <c r="O97" s="21">
        <f>IF(OR(J97="",J97=0),"",MIN(1,K97/J97))</f>
        <v/>
      </c>
      <c r="P97" s="6">
        <f>IF(A97&amp;""="","",IF(C97&amp;""="","شاغرة",IF(L97="","بيانات ناقصة",IF(L97&gt;0,"متأخر",IF(L97&lt;0,"دفع مقدمًا","مسدد")))))</f>
        <v/>
      </c>
      <c r="Q97" s="18">
        <f>IF(OR(C97&amp;""="",NOT(ISNUMBER(G97))),"",G97-'الإعدادات'!$B$4)</f>
        <v/>
      </c>
      <c r="R97" s="6">
        <f>IF(Q97="","",IF(Q97&lt;0,"منتهي",IF(Q97&lt;='الإعدادات'!$B$5,"ينتهي قريبًا","")))</f>
        <v/>
      </c>
      <c r="S97" s="18">
        <f>IF(ISNUMBER(L97),IF(L97&gt;0,COUNTIFS($L$6:$L$205,"&gt;"&amp;L97)+COUNTIFS($L$6:L97,L97),""),"")</f>
        <v/>
      </c>
    </row>
    <row r="98">
      <c r="A98" s="5" t="n"/>
      <c r="B98" s="5" t="n"/>
      <c r="C98" s="5" t="n"/>
      <c r="D98" s="16" t="n"/>
      <c r="E98" s="17" t="n"/>
      <c r="F98" s="13" t="n"/>
      <c r="G98" s="13" t="n"/>
      <c r="H98" s="14" t="n"/>
      <c r="I98" s="18">
        <f>IF(OR(C98&amp;""="",NOT(ISNUMBER(F98)),NOT(ISNUMBER(H98))),"",MAX(0,(YEAR(IF(ISNUMBER(G98),MIN('الإعدادات'!$B$4,G98),'الإعدادات'!$B$4))-YEAR(F98))*12+MONTH(IF(ISNUMBER(G98),MIN('الإعدادات'!$B$4,G98),'الإعدادات'!$B$4))-MONTH(F98)+IF(DAY(IF(ISNUMBER(G98),MIN('الإعدادات'!$B$4,G98),'الإعدادات'!$B$4))&gt;=H98,1,0)-IF(DAY(F98)&gt;H98,1,0)))</f>
        <v/>
      </c>
      <c r="J98" s="19">
        <f>IF(I98="","",ROUND(I98*N(E98),2))</f>
        <v/>
      </c>
      <c r="K98" s="19">
        <f>IF(C98&amp;""="","",SUMIFS('الدفعات'!$C$6:$C$2005,'الدفعات'!$B$6:$B$2005,A98&amp;""))</f>
        <v/>
      </c>
      <c r="L98" s="19">
        <f>IF(J98="","",ROUND(J98-K98,2))</f>
        <v/>
      </c>
      <c r="M98" s="18">
        <f>IF(L98="","",IF(AND(L98&gt;0,N(E98)&gt;0),ROUNDUP(ROUND(L98/E98,4),0),0))</f>
        <v/>
      </c>
      <c r="N98" s="20">
        <f>IF(C98&amp;""="","",IFERROR(SUMIFS('الدفعات'!$A$6:$A$2005,'الدفعات'!$B$6:$B$2005,A98&amp;"",'الدفعات'!$G$6:$G$2005,1)/COUNTIFS('الدفعات'!$B$6:$B$2005,A98&amp;"",'الدفعات'!$G$6:$G$2005,1),""))</f>
        <v/>
      </c>
      <c r="O98" s="21">
        <f>IF(OR(J98="",J98=0),"",MIN(1,K98/J98))</f>
        <v/>
      </c>
      <c r="P98" s="6">
        <f>IF(A98&amp;""="","",IF(C98&amp;""="","شاغرة",IF(L98="","بيانات ناقصة",IF(L98&gt;0,"متأخر",IF(L98&lt;0,"دفع مقدمًا","مسدد")))))</f>
        <v/>
      </c>
      <c r="Q98" s="18">
        <f>IF(OR(C98&amp;""="",NOT(ISNUMBER(G98))),"",G98-'الإعدادات'!$B$4)</f>
        <v/>
      </c>
      <c r="R98" s="6">
        <f>IF(Q98="","",IF(Q98&lt;0,"منتهي",IF(Q98&lt;='الإعدادات'!$B$5,"ينتهي قريبًا","")))</f>
        <v/>
      </c>
      <c r="S98" s="18">
        <f>IF(ISNUMBER(L98),IF(L98&gt;0,COUNTIFS($L$6:$L$205,"&gt;"&amp;L98)+COUNTIFS($L$6:L98,L98),""),"")</f>
        <v/>
      </c>
    </row>
    <row r="99">
      <c r="A99" s="5" t="n"/>
      <c r="B99" s="5" t="n"/>
      <c r="C99" s="5" t="n"/>
      <c r="D99" s="16" t="n"/>
      <c r="E99" s="17" t="n"/>
      <c r="F99" s="13" t="n"/>
      <c r="G99" s="13" t="n"/>
      <c r="H99" s="14" t="n"/>
      <c r="I99" s="18">
        <f>IF(OR(C99&amp;""="",NOT(ISNUMBER(F99)),NOT(ISNUMBER(H99))),"",MAX(0,(YEAR(IF(ISNUMBER(G99),MIN('الإعدادات'!$B$4,G99),'الإعدادات'!$B$4))-YEAR(F99))*12+MONTH(IF(ISNUMBER(G99),MIN('الإعدادات'!$B$4,G99),'الإعدادات'!$B$4))-MONTH(F99)+IF(DAY(IF(ISNUMBER(G99),MIN('الإعدادات'!$B$4,G99),'الإعدادات'!$B$4))&gt;=H99,1,0)-IF(DAY(F99)&gt;H99,1,0)))</f>
        <v/>
      </c>
      <c r="J99" s="19">
        <f>IF(I99="","",ROUND(I99*N(E99),2))</f>
        <v/>
      </c>
      <c r="K99" s="19">
        <f>IF(C99&amp;""="","",SUMIFS('الدفعات'!$C$6:$C$2005,'الدفعات'!$B$6:$B$2005,A99&amp;""))</f>
        <v/>
      </c>
      <c r="L99" s="19">
        <f>IF(J99="","",ROUND(J99-K99,2))</f>
        <v/>
      </c>
      <c r="M99" s="18">
        <f>IF(L99="","",IF(AND(L99&gt;0,N(E99)&gt;0),ROUNDUP(ROUND(L99/E99,4),0),0))</f>
        <v/>
      </c>
      <c r="N99" s="20">
        <f>IF(C99&amp;""="","",IFERROR(SUMIFS('الدفعات'!$A$6:$A$2005,'الدفعات'!$B$6:$B$2005,A99&amp;"",'الدفعات'!$G$6:$G$2005,1)/COUNTIFS('الدفعات'!$B$6:$B$2005,A99&amp;"",'الدفعات'!$G$6:$G$2005,1),""))</f>
        <v/>
      </c>
      <c r="O99" s="21">
        <f>IF(OR(J99="",J99=0),"",MIN(1,K99/J99))</f>
        <v/>
      </c>
      <c r="P99" s="6">
        <f>IF(A99&amp;""="","",IF(C99&amp;""="","شاغرة",IF(L99="","بيانات ناقصة",IF(L99&gt;0,"متأخر",IF(L99&lt;0,"دفع مقدمًا","مسدد")))))</f>
        <v/>
      </c>
      <c r="Q99" s="18">
        <f>IF(OR(C99&amp;""="",NOT(ISNUMBER(G99))),"",G99-'الإعدادات'!$B$4)</f>
        <v/>
      </c>
      <c r="R99" s="6">
        <f>IF(Q99="","",IF(Q99&lt;0,"منتهي",IF(Q99&lt;='الإعدادات'!$B$5,"ينتهي قريبًا","")))</f>
        <v/>
      </c>
      <c r="S99" s="18">
        <f>IF(ISNUMBER(L99),IF(L99&gt;0,COUNTIFS($L$6:$L$205,"&gt;"&amp;L99)+COUNTIFS($L$6:L99,L99),""),"")</f>
        <v/>
      </c>
    </row>
    <row r="100">
      <c r="A100" s="5" t="n"/>
      <c r="B100" s="5" t="n"/>
      <c r="C100" s="5" t="n"/>
      <c r="D100" s="16" t="n"/>
      <c r="E100" s="17" t="n"/>
      <c r="F100" s="13" t="n"/>
      <c r="G100" s="13" t="n"/>
      <c r="H100" s="14" t="n"/>
      <c r="I100" s="18">
        <f>IF(OR(C100&amp;""="",NOT(ISNUMBER(F100)),NOT(ISNUMBER(H100))),"",MAX(0,(YEAR(IF(ISNUMBER(G100),MIN('الإعدادات'!$B$4,G100),'الإعدادات'!$B$4))-YEAR(F100))*12+MONTH(IF(ISNUMBER(G100),MIN('الإعدادات'!$B$4,G100),'الإعدادات'!$B$4))-MONTH(F100)+IF(DAY(IF(ISNUMBER(G100),MIN('الإعدادات'!$B$4,G100),'الإعدادات'!$B$4))&gt;=H100,1,0)-IF(DAY(F100)&gt;H100,1,0)))</f>
        <v/>
      </c>
      <c r="J100" s="19">
        <f>IF(I100="","",ROUND(I100*N(E100),2))</f>
        <v/>
      </c>
      <c r="K100" s="19">
        <f>IF(C100&amp;""="","",SUMIFS('الدفعات'!$C$6:$C$2005,'الدفعات'!$B$6:$B$2005,A100&amp;""))</f>
        <v/>
      </c>
      <c r="L100" s="19">
        <f>IF(J100="","",ROUND(J100-K100,2))</f>
        <v/>
      </c>
      <c r="M100" s="18">
        <f>IF(L100="","",IF(AND(L100&gt;0,N(E100)&gt;0),ROUNDUP(ROUND(L100/E100,4),0),0))</f>
        <v/>
      </c>
      <c r="N100" s="20">
        <f>IF(C100&amp;""="","",IFERROR(SUMIFS('الدفعات'!$A$6:$A$2005,'الدفعات'!$B$6:$B$2005,A100&amp;"",'الدفعات'!$G$6:$G$2005,1)/COUNTIFS('الدفعات'!$B$6:$B$2005,A100&amp;"",'الدفعات'!$G$6:$G$2005,1),""))</f>
        <v/>
      </c>
      <c r="O100" s="21">
        <f>IF(OR(J100="",J100=0),"",MIN(1,K100/J100))</f>
        <v/>
      </c>
      <c r="P100" s="6">
        <f>IF(A100&amp;""="","",IF(C100&amp;""="","شاغرة",IF(L100="","بيانات ناقصة",IF(L100&gt;0,"متأخر",IF(L100&lt;0,"دفع مقدمًا","مسدد")))))</f>
        <v/>
      </c>
      <c r="Q100" s="18">
        <f>IF(OR(C100&amp;""="",NOT(ISNUMBER(G100))),"",G100-'الإعدادات'!$B$4)</f>
        <v/>
      </c>
      <c r="R100" s="6">
        <f>IF(Q100="","",IF(Q100&lt;0,"منتهي",IF(Q100&lt;='الإعدادات'!$B$5,"ينتهي قريبًا","")))</f>
        <v/>
      </c>
      <c r="S100" s="18">
        <f>IF(ISNUMBER(L100),IF(L100&gt;0,COUNTIFS($L$6:$L$205,"&gt;"&amp;L100)+COUNTIFS($L$6:L100,L100),""),"")</f>
        <v/>
      </c>
    </row>
    <row r="101">
      <c r="A101" s="5" t="n"/>
      <c r="B101" s="5" t="n"/>
      <c r="C101" s="5" t="n"/>
      <c r="D101" s="16" t="n"/>
      <c r="E101" s="17" t="n"/>
      <c r="F101" s="13" t="n"/>
      <c r="G101" s="13" t="n"/>
      <c r="H101" s="14" t="n"/>
      <c r="I101" s="18">
        <f>IF(OR(C101&amp;""="",NOT(ISNUMBER(F101)),NOT(ISNUMBER(H101))),"",MAX(0,(YEAR(IF(ISNUMBER(G101),MIN('الإعدادات'!$B$4,G101),'الإعدادات'!$B$4))-YEAR(F101))*12+MONTH(IF(ISNUMBER(G101),MIN('الإعدادات'!$B$4,G101),'الإعدادات'!$B$4))-MONTH(F101)+IF(DAY(IF(ISNUMBER(G101),MIN('الإعدادات'!$B$4,G101),'الإعدادات'!$B$4))&gt;=H101,1,0)-IF(DAY(F101)&gt;H101,1,0)))</f>
        <v/>
      </c>
      <c r="J101" s="19">
        <f>IF(I101="","",ROUND(I101*N(E101),2))</f>
        <v/>
      </c>
      <c r="K101" s="19">
        <f>IF(C101&amp;""="","",SUMIFS('الدفعات'!$C$6:$C$2005,'الدفعات'!$B$6:$B$2005,A101&amp;""))</f>
        <v/>
      </c>
      <c r="L101" s="19">
        <f>IF(J101="","",ROUND(J101-K101,2))</f>
        <v/>
      </c>
      <c r="M101" s="18">
        <f>IF(L101="","",IF(AND(L101&gt;0,N(E101)&gt;0),ROUNDUP(ROUND(L101/E101,4),0),0))</f>
        <v/>
      </c>
      <c r="N101" s="20">
        <f>IF(C101&amp;""="","",IFERROR(SUMIFS('الدفعات'!$A$6:$A$2005,'الدفعات'!$B$6:$B$2005,A101&amp;"",'الدفعات'!$G$6:$G$2005,1)/COUNTIFS('الدفعات'!$B$6:$B$2005,A101&amp;"",'الدفعات'!$G$6:$G$2005,1),""))</f>
        <v/>
      </c>
      <c r="O101" s="21">
        <f>IF(OR(J101="",J101=0),"",MIN(1,K101/J101))</f>
        <v/>
      </c>
      <c r="P101" s="6">
        <f>IF(A101&amp;""="","",IF(C101&amp;""="","شاغرة",IF(L101="","بيانات ناقصة",IF(L101&gt;0,"متأخر",IF(L101&lt;0,"دفع مقدمًا","مسدد")))))</f>
        <v/>
      </c>
      <c r="Q101" s="18">
        <f>IF(OR(C101&amp;""="",NOT(ISNUMBER(G101))),"",G101-'الإعدادات'!$B$4)</f>
        <v/>
      </c>
      <c r="R101" s="6">
        <f>IF(Q101="","",IF(Q101&lt;0,"منتهي",IF(Q101&lt;='الإعدادات'!$B$5,"ينتهي قريبًا","")))</f>
        <v/>
      </c>
      <c r="S101" s="18">
        <f>IF(ISNUMBER(L101),IF(L101&gt;0,COUNTIFS($L$6:$L$205,"&gt;"&amp;L101)+COUNTIFS($L$6:L101,L101),""),"")</f>
        <v/>
      </c>
    </row>
    <row r="102">
      <c r="A102" s="5" t="n"/>
      <c r="B102" s="5" t="n"/>
      <c r="C102" s="5" t="n"/>
      <c r="D102" s="16" t="n"/>
      <c r="E102" s="17" t="n"/>
      <c r="F102" s="13" t="n"/>
      <c r="G102" s="13" t="n"/>
      <c r="H102" s="14" t="n"/>
      <c r="I102" s="18">
        <f>IF(OR(C102&amp;""="",NOT(ISNUMBER(F102)),NOT(ISNUMBER(H102))),"",MAX(0,(YEAR(IF(ISNUMBER(G102),MIN('الإعدادات'!$B$4,G102),'الإعدادات'!$B$4))-YEAR(F102))*12+MONTH(IF(ISNUMBER(G102),MIN('الإعدادات'!$B$4,G102),'الإعدادات'!$B$4))-MONTH(F102)+IF(DAY(IF(ISNUMBER(G102),MIN('الإعدادات'!$B$4,G102),'الإعدادات'!$B$4))&gt;=H102,1,0)-IF(DAY(F102)&gt;H102,1,0)))</f>
        <v/>
      </c>
      <c r="J102" s="19">
        <f>IF(I102="","",ROUND(I102*N(E102),2))</f>
        <v/>
      </c>
      <c r="K102" s="19">
        <f>IF(C102&amp;""="","",SUMIFS('الدفعات'!$C$6:$C$2005,'الدفعات'!$B$6:$B$2005,A102&amp;""))</f>
        <v/>
      </c>
      <c r="L102" s="19">
        <f>IF(J102="","",ROUND(J102-K102,2))</f>
        <v/>
      </c>
      <c r="M102" s="18">
        <f>IF(L102="","",IF(AND(L102&gt;0,N(E102)&gt;0),ROUNDUP(ROUND(L102/E102,4),0),0))</f>
        <v/>
      </c>
      <c r="N102" s="20">
        <f>IF(C102&amp;""="","",IFERROR(SUMIFS('الدفعات'!$A$6:$A$2005,'الدفعات'!$B$6:$B$2005,A102&amp;"",'الدفعات'!$G$6:$G$2005,1)/COUNTIFS('الدفعات'!$B$6:$B$2005,A102&amp;"",'الدفعات'!$G$6:$G$2005,1),""))</f>
        <v/>
      </c>
      <c r="O102" s="21">
        <f>IF(OR(J102="",J102=0),"",MIN(1,K102/J102))</f>
        <v/>
      </c>
      <c r="P102" s="6">
        <f>IF(A102&amp;""="","",IF(C102&amp;""="","شاغرة",IF(L102="","بيانات ناقصة",IF(L102&gt;0,"متأخر",IF(L102&lt;0,"دفع مقدمًا","مسدد")))))</f>
        <v/>
      </c>
      <c r="Q102" s="18">
        <f>IF(OR(C102&amp;""="",NOT(ISNUMBER(G102))),"",G102-'الإعدادات'!$B$4)</f>
        <v/>
      </c>
      <c r="R102" s="6">
        <f>IF(Q102="","",IF(Q102&lt;0,"منتهي",IF(Q102&lt;='الإعدادات'!$B$5,"ينتهي قريبًا","")))</f>
        <v/>
      </c>
      <c r="S102" s="18">
        <f>IF(ISNUMBER(L102),IF(L102&gt;0,COUNTIFS($L$6:$L$205,"&gt;"&amp;L102)+COUNTIFS($L$6:L102,L102),""),"")</f>
        <v/>
      </c>
    </row>
    <row r="103">
      <c r="A103" s="5" t="n"/>
      <c r="B103" s="5" t="n"/>
      <c r="C103" s="5" t="n"/>
      <c r="D103" s="16" t="n"/>
      <c r="E103" s="17" t="n"/>
      <c r="F103" s="13" t="n"/>
      <c r="G103" s="13" t="n"/>
      <c r="H103" s="14" t="n"/>
      <c r="I103" s="18">
        <f>IF(OR(C103&amp;""="",NOT(ISNUMBER(F103)),NOT(ISNUMBER(H103))),"",MAX(0,(YEAR(IF(ISNUMBER(G103),MIN('الإعدادات'!$B$4,G103),'الإعدادات'!$B$4))-YEAR(F103))*12+MONTH(IF(ISNUMBER(G103),MIN('الإعدادات'!$B$4,G103),'الإعدادات'!$B$4))-MONTH(F103)+IF(DAY(IF(ISNUMBER(G103),MIN('الإعدادات'!$B$4,G103),'الإعدادات'!$B$4))&gt;=H103,1,0)-IF(DAY(F103)&gt;H103,1,0)))</f>
        <v/>
      </c>
      <c r="J103" s="19">
        <f>IF(I103="","",ROUND(I103*N(E103),2))</f>
        <v/>
      </c>
      <c r="K103" s="19">
        <f>IF(C103&amp;""="","",SUMIFS('الدفعات'!$C$6:$C$2005,'الدفعات'!$B$6:$B$2005,A103&amp;""))</f>
        <v/>
      </c>
      <c r="L103" s="19">
        <f>IF(J103="","",ROUND(J103-K103,2))</f>
        <v/>
      </c>
      <c r="M103" s="18">
        <f>IF(L103="","",IF(AND(L103&gt;0,N(E103)&gt;0),ROUNDUP(ROUND(L103/E103,4),0),0))</f>
        <v/>
      </c>
      <c r="N103" s="20">
        <f>IF(C103&amp;""="","",IFERROR(SUMIFS('الدفعات'!$A$6:$A$2005,'الدفعات'!$B$6:$B$2005,A103&amp;"",'الدفعات'!$G$6:$G$2005,1)/COUNTIFS('الدفعات'!$B$6:$B$2005,A103&amp;"",'الدفعات'!$G$6:$G$2005,1),""))</f>
        <v/>
      </c>
      <c r="O103" s="21">
        <f>IF(OR(J103="",J103=0),"",MIN(1,K103/J103))</f>
        <v/>
      </c>
      <c r="P103" s="6">
        <f>IF(A103&amp;""="","",IF(C103&amp;""="","شاغرة",IF(L103="","بيانات ناقصة",IF(L103&gt;0,"متأخر",IF(L103&lt;0,"دفع مقدمًا","مسدد")))))</f>
        <v/>
      </c>
      <c r="Q103" s="18">
        <f>IF(OR(C103&amp;""="",NOT(ISNUMBER(G103))),"",G103-'الإعدادات'!$B$4)</f>
        <v/>
      </c>
      <c r="R103" s="6">
        <f>IF(Q103="","",IF(Q103&lt;0,"منتهي",IF(Q103&lt;='الإعدادات'!$B$5,"ينتهي قريبًا","")))</f>
        <v/>
      </c>
      <c r="S103" s="18">
        <f>IF(ISNUMBER(L103),IF(L103&gt;0,COUNTIFS($L$6:$L$205,"&gt;"&amp;L103)+COUNTIFS($L$6:L103,L103),""),"")</f>
        <v/>
      </c>
    </row>
    <row r="104">
      <c r="A104" s="5" t="n"/>
      <c r="B104" s="5" t="n"/>
      <c r="C104" s="5" t="n"/>
      <c r="D104" s="16" t="n"/>
      <c r="E104" s="17" t="n"/>
      <c r="F104" s="13" t="n"/>
      <c r="G104" s="13" t="n"/>
      <c r="H104" s="14" t="n"/>
      <c r="I104" s="18">
        <f>IF(OR(C104&amp;""="",NOT(ISNUMBER(F104)),NOT(ISNUMBER(H104))),"",MAX(0,(YEAR(IF(ISNUMBER(G104),MIN('الإعدادات'!$B$4,G104),'الإعدادات'!$B$4))-YEAR(F104))*12+MONTH(IF(ISNUMBER(G104),MIN('الإعدادات'!$B$4,G104),'الإعدادات'!$B$4))-MONTH(F104)+IF(DAY(IF(ISNUMBER(G104),MIN('الإعدادات'!$B$4,G104),'الإعدادات'!$B$4))&gt;=H104,1,0)-IF(DAY(F104)&gt;H104,1,0)))</f>
        <v/>
      </c>
      <c r="J104" s="19">
        <f>IF(I104="","",ROUND(I104*N(E104),2))</f>
        <v/>
      </c>
      <c r="K104" s="19">
        <f>IF(C104&amp;""="","",SUMIFS('الدفعات'!$C$6:$C$2005,'الدفعات'!$B$6:$B$2005,A104&amp;""))</f>
        <v/>
      </c>
      <c r="L104" s="19">
        <f>IF(J104="","",ROUND(J104-K104,2))</f>
        <v/>
      </c>
      <c r="M104" s="18">
        <f>IF(L104="","",IF(AND(L104&gt;0,N(E104)&gt;0),ROUNDUP(ROUND(L104/E104,4),0),0))</f>
        <v/>
      </c>
      <c r="N104" s="20">
        <f>IF(C104&amp;""="","",IFERROR(SUMIFS('الدفعات'!$A$6:$A$2005,'الدفعات'!$B$6:$B$2005,A104&amp;"",'الدفعات'!$G$6:$G$2005,1)/COUNTIFS('الدفعات'!$B$6:$B$2005,A104&amp;"",'الدفعات'!$G$6:$G$2005,1),""))</f>
        <v/>
      </c>
      <c r="O104" s="21">
        <f>IF(OR(J104="",J104=0),"",MIN(1,K104/J104))</f>
        <v/>
      </c>
      <c r="P104" s="6">
        <f>IF(A104&amp;""="","",IF(C104&amp;""="","شاغرة",IF(L104="","بيانات ناقصة",IF(L104&gt;0,"متأخر",IF(L104&lt;0,"دفع مقدمًا","مسدد")))))</f>
        <v/>
      </c>
      <c r="Q104" s="18">
        <f>IF(OR(C104&amp;""="",NOT(ISNUMBER(G104))),"",G104-'الإعدادات'!$B$4)</f>
        <v/>
      </c>
      <c r="R104" s="6">
        <f>IF(Q104="","",IF(Q104&lt;0,"منتهي",IF(Q104&lt;='الإعدادات'!$B$5,"ينتهي قريبًا","")))</f>
        <v/>
      </c>
      <c r="S104" s="18">
        <f>IF(ISNUMBER(L104),IF(L104&gt;0,COUNTIFS($L$6:$L$205,"&gt;"&amp;L104)+COUNTIFS($L$6:L104,L104),""),"")</f>
        <v/>
      </c>
    </row>
    <row r="105">
      <c r="A105" s="5" t="n"/>
      <c r="B105" s="5" t="n"/>
      <c r="C105" s="5" t="n"/>
      <c r="D105" s="16" t="n"/>
      <c r="E105" s="17" t="n"/>
      <c r="F105" s="13" t="n"/>
      <c r="G105" s="13" t="n"/>
      <c r="H105" s="14" t="n"/>
      <c r="I105" s="18">
        <f>IF(OR(C105&amp;""="",NOT(ISNUMBER(F105)),NOT(ISNUMBER(H105))),"",MAX(0,(YEAR(IF(ISNUMBER(G105),MIN('الإعدادات'!$B$4,G105),'الإعدادات'!$B$4))-YEAR(F105))*12+MONTH(IF(ISNUMBER(G105),MIN('الإعدادات'!$B$4,G105),'الإعدادات'!$B$4))-MONTH(F105)+IF(DAY(IF(ISNUMBER(G105),MIN('الإعدادات'!$B$4,G105),'الإعدادات'!$B$4))&gt;=H105,1,0)-IF(DAY(F105)&gt;H105,1,0)))</f>
        <v/>
      </c>
      <c r="J105" s="19">
        <f>IF(I105="","",ROUND(I105*N(E105),2))</f>
        <v/>
      </c>
      <c r="K105" s="19">
        <f>IF(C105&amp;""="","",SUMIFS('الدفعات'!$C$6:$C$2005,'الدفعات'!$B$6:$B$2005,A105&amp;""))</f>
        <v/>
      </c>
      <c r="L105" s="19">
        <f>IF(J105="","",ROUND(J105-K105,2))</f>
        <v/>
      </c>
      <c r="M105" s="18">
        <f>IF(L105="","",IF(AND(L105&gt;0,N(E105)&gt;0),ROUNDUP(ROUND(L105/E105,4),0),0))</f>
        <v/>
      </c>
      <c r="N105" s="20">
        <f>IF(C105&amp;""="","",IFERROR(SUMIFS('الدفعات'!$A$6:$A$2005,'الدفعات'!$B$6:$B$2005,A105&amp;"",'الدفعات'!$G$6:$G$2005,1)/COUNTIFS('الدفعات'!$B$6:$B$2005,A105&amp;"",'الدفعات'!$G$6:$G$2005,1),""))</f>
        <v/>
      </c>
      <c r="O105" s="21">
        <f>IF(OR(J105="",J105=0),"",MIN(1,K105/J105))</f>
        <v/>
      </c>
      <c r="P105" s="6">
        <f>IF(A105&amp;""="","",IF(C105&amp;""="","شاغرة",IF(L105="","بيانات ناقصة",IF(L105&gt;0,"متأخر",IF(L105&lt;0,"دفع مقدمًا","مسدد")))))</f>
        <v/>
      </c>
      <c r="Q105" s="18">
        <f>IF(OR(C105&amp;""="",NOT(ISNUMBER(G105))),"",G105-'الإعدادات'!$B$4)</f>
        <v/>
      </c>
      <c r="R105" s="6">
        <f>IF(Q105="","",IF(Q105&lt;0,"منتهي",IF(Q105&lt;='الإعدادات'!$B$5,"ينتهي قريبًا","")))</f>
        <v/>
      </c>
      <c r="S105" s="18">
        <f>IF(ISNUMBER(L105),IF(L105&gt;0,COUNTIFS($L$6:$L$205,"&gt;"&amp;L105)+COUNTIFS($L$6:L105,L105),""),"")</f>
        <v/>
      </c>
    </row>
    <row r="106">
      <c r="A106" s="5" t="n"/>
      <c r="B106" s="5" t="n"/>
      <c r="C106" s="5" t="n"/>
      <c r="D106" s="16" t="n"/>
      <c r="E106" s="17" t="n"/>
      <c r="F106" s="13" t="n"/>
      <c r="G106" s="13" t="n"/>
      <c r="H106" s="14" t="n"/>
      <c r="I106" s="18">
        <f>IF(OR(C106&amp;""="",NOT(ISNUMBER(F106)),NOT(ISNUMBER(H106))),"",MAX(0,(YEAR(IF(ISNUMBER(G106),MIN('الإعدادات'!$B$4,G106),'الإعدادات'!$B$4))-YEAR(F106))*12+MONTH(IF(ISNUMBER(G106),MIN('الإعدادات'!$B$4,G106),'الإعدادات'!$B$4))-MONTH(F106)+IF(DAY(IF(ISNUMBER(G106),MIN('الإعدادات'!$B$4,G106),'الإعدادات'!$B$4))&gt;=H106,1,0)-IF(DAY(F106)&gt;H106,1,0)))</f>
        <v/>
      </c>
      <c r="J106" s="19">
        <f>IF(I106="","",ROUND(I106*N(E106),2))</f>
        <v/>
      </c>
      <c r="K106" s="19">
        <f>IF(C106&amp;""="","",SUMIFS('الدفعات'!$C$6:$C$2005,'الدفعات'!$B$6:$B$2005,A106&amp;""))</f>
        <v/>
      </c>
      <c r="L106" s="19">
        <f>IF(J106="","",ROUND(J106-K106,2))</f>
        <v/>
      </c>
      <c r="M106" s="18">
        <f>IF(L106="","",IF(AND(L106&gt;0,N(E106)&gt;0),ROUNDUP(ROUND(L106/E106,4),0),0))</f>
        <v/>
      </c>
      <c r="N106" s="20">
        <f>IF(C106&amp;""="","",IFERROR(SUMIFS('الدفعات'!$A$6:$A$2005,'الدفعات'!$B$6:$B$2005,A106&amp;"",'الدفعات'!$G$6:$G$2005,1)/COUNTIFS('الدفعات'!$B$6:$B$2005,A106&amp;"",'الدفعات'!$G$6:$G$2005,1),""))</f>
        <v/>
      </c>
      <c r="O106" s="21">
        <f>IF(OR(J106="",J106=0),"",MIN(1,K106/J106))</f>
        <v/>
      </c>
      <c r="P106" s="6">
        <f>IF(A106&amp;""="","",IF(C106&amp;""="","شاغرة",IF(L106="","بيانات ناقصة",IF(L106&gt;0,"متأخر",IF(L106&lt;0,"دفع مقدمًا","مسدد")))))</f>
        <v/>
      </c>
      <c r="Q106" s="18">
        <f>IF(OR(C106&amp;""="",NOT(ISNUMBER(G106))),"",G106-'الإعدادات'!$B$4)</f>
        <v/>
      </c>
      <c r="R106" s="6">
        <f>IF(Q106="","",IF(Q106&lt;0,"منتهي",IF(Q106&lt;='الإعدادات'!$B$5,"ينتهي قريبًا","")))</f>
        <v/>
      </c>
      <c r="S106" s="18">
        <f>IF(ISNUMBER(L106),IF(L106&gt;0,COUNTIFS($L$6:$L$205,"&gt;"&amp;L106)+COUNTIFS($L$6:L106,L106),""),"")</f>
        <v/>
      </c>
    </row>
    <row r="107">
      <c r="A107" s="5" t="n"/>
      <c r="B107" s="5" t="n"/>
      <c r="C107" s="5" t="n"/>
      <c r="D107" s="16" t="n"/>
      <c r="E107" s="17" t="n"/>
      <c r="F107" s="13" t="n"/>
      <c r="G107" s="13" t="n"/>
      <c r="H107" s="14" t="n"/>
      <c r="I107" s="18">
        <f>IF(OR(C107&amp;""="",NOT(ISNUMBER(F107)),NOT(ISNUMBER(H107))),"",MAX(0,(YEAR(IF(ISNUMBER(G107),MIN('الإعدادات'!$B$4,G107),'الإعدادات'!$B$4))-YEAR(F107))*12+MONTH(IF(ISNUMBER(G107),MIN('الإعدادات'!$B$4,G107),'الإعدادات'!$B$4))-MONTH(F107)+IF(DAY(IF(ISNUMBER(G107),MIN('الإعدادات'!$B$4,G107),'الإعدادات'!$B$4))&gt;=H107,1,0)-IF(DAY(F107)&gt;H107,1,0)))</f>
        <v/>
      </c>
      <c r="J107" s="19">
        <f>IF(I107="","",ROUND(I107*N(E107),2))</f>
        <v/>
      </c>
      <c r="K107" s="19">
        <f>IF(C107&amp;""="","",SUMIFS('الدفعات'!$C$6:$C$2005,'الدفعات'!$B$6:$B$2005,A107&amp;""))</f>
        <v/>
      </c>
      <c r="L107" s="19">
        <f>IF(J107="","",ROUND(J107-K107,2))</f>
        <v/>
      </c>
      <c r="M107" s="18">
        <f>IF(L107="","",IF(AND(L107&gt;0,N(E107)&gt;0),ROUNDUP(ROUND(L107/E107,4),0),0))</f>
        <v/>
      </c>
      <c r="N107" s="20">
        <f>IF(C107&amp;""="","",IFERROR(SUMIFS('الدفعات'!$A$6:$A$2005,'الدفعات'!$B$6:$B$2005,A107&amp;"",'الدفعات'!$G$6:$G$2005,1)/COUNTIFS('الدفعات'!$B$6:$B$2005,A107&amp;"",'الدفعات'!$G$6:$G$2005,1),""))</f>
        <v/>
      </c>
      <c r="O107" s="21">
        <f>IF(OR(J107="",J107=0),"",MIN(1,K107/J107))</f>
        <v/>
      </c>
      <c r="P107" s="6">
        <f>IF(A107&amp;""="","",IF(C107&amp;""="","شاغرة",IF(L107="","بيانات ناقصة",IF(L107&gt;0,"متأخر",IF(L107&lt;0,"دفع مقدمًا","مسدد")))))</f>
        <v/>
      </c>
      <c r="Q107" s="18">
        <f>IF(OR(C107&amp;""="",NOT(ISNUMBER(G107))),"",G107-'الإعدادات'!$B$4)</f>
        <v/>
      </c>
      <c r="R107" s="6">
        <f>IF(Q107="","",IF(Q107&lt;0,"منتهي",IF(Q107&lt;='الإعدادات'!$B$5,"ينتهي قريبًا","")))</f>
        <v/>
      </c>
      <c r="S107" s="18">
        <f>IF(ISNUMBER(L107),IF(L107&gt;0,COUNTIFS($L$6:$L$205,"&gt;"&amp;L107)+COUNTIFS($L$6:L107,L107),""),"")</f>
        <v/>
      </c>
    </row>
    <row r="108">
      <c r="A108" s="5" t="n"/>
      <c r="B108" s="5" t="n"/>
      <c r="C108" s="5" t="n"/>
      <c r="D108" s="16" t="n"/>
      <c r="E108" s="17" t="n"/>
      <c r="F108" s="13" t="n"/>
      <c r="G108" s="13" t="n"/>
      <c r="H108" s="14" t="n"/>
      <c r="I108" s="18">
        <f>IF(OR(C108&amp;""="",NOT(ISNUMBER(F108)),NOT(ISNUMBER(H108))),"",MAX(0,(YEAR(IF(ISNUMBER(G108),MIN('الإعدادات'!$B$4,G108),'الإعدادات'!$B$4))-YEAR(F108))*12+MONTH(IF(ISNUMBER(G108),MIN('الإعدادات'!$B$4,G108),'الإعدادات'!$B$4))-MONTH(F108)+IF(DAY(IF(ISNUMBER(G108),MIN('الإعدادات'!$B$4,G108),'الإعدادات'!$B$4))&gt;=H108,1,0)-IF(DAY(F108)&gt;H108,1,0)))</f>
        <v/>
      </c>
      <c r="J108" s="19">
        <f>IF(I108="","",ROUND(I108*N(E108),2))</f>
        <v/>
      </c>
      <c r="K108" s="19">
        <f>IF(C108&amp;""="","",SUMIFS('الدفعات'!$C$6:$C$2005,'الدفعات'!$B$6:$B$2005,A108&amp;""))</f>
        <v/>
      </c>
      <c r="L108" s="19">
        <f>IF(J108="","",ROUND(J108-K108,2))</f>
        <v/>
      </c>
      <c r="M108" s="18">
        <f>IF(L108="","",IF(AND(L108&gt;0,N(E108)&gt;0),ROUNDUP(ROUND(L108/E108,4),0),0))</f>
        <v/>
      </c>
      <c r="N108" s="20">
        <f>IF(C108&amp;""="","",IFERROR(SUMIFS('الدفعات'!$A$6:$A$2005,'الدفعات'!$B$6:$B$2005,A108&amp;"",'الدفعات'!$G$6:$G$2005,1)/COUNTIFS('الدفعات'!$B$6:$B$2005,A108&amp;"",'الدفعات'!$G$6:$G$2005,1),""))</f>
        <v/>
      </c>
      <c r="O108" s="21">
        <f>IF(OR(J108="",J108=0),"",MIN(1,K108/J108))</f>
        <v/>
      </c>
      <c r="P108" s="6">
        <f>IF(A108&amp;""="","",IF(C108&amp;""="","شاغرة",IF(L108="","بيانات ناقصة",IF(L108&gt;0,"متأخر",IF(L108&lt;0,"دفع مقدمًا","مسدد")))))</f>
        <v/>
      </c>
      <c r="Q108" s="18">
        <f>IF(OR(C108&amp;""="",NOT(ISNUMBER(G108))),"",G108-'الإعدادات'!$B$4)</f>
        <v/>
      </c>
      <c r="R108" s="6">
        <f>IF(Q108="","",IF(Q108&lt;0,"منتهي",IF(Q108&lt;='الإعدادات'!$B$5,"ينتهي قريبًا","")))</f>
        <v/>
      </c>
      <c r="S108" s="18">
        <f>IF(ISNUMBER(L108),IF(L108&gt;0,COUNTIFS($L$6:$L$205,"&gt;"&amp;L108)+COUNTIFS($L$6:L108,L108),""),"")</f>
        <v/>
      </c>
    </row>
    <row r="109">
      <c r="A109" s="5" t="n"/>
      <c r="B109" s="5" t="n"/>
      <c r="C109" s="5" t="n"/>
      <c r="D109" s="16" t="n"/>
      <c r="E109" s="17" t="n"/>
      <c r="F109" s="13" t="n"/>
      <c r="G109" s="13" t="n"/>
      <c r="H109" s="14" t="n"/>
      <c r="I109" s="18">
        <f>IF(OR(C109&amp;""="",NOT(ISNUMBER(F109)),NOT(ISNUMBER(H109))),"",MAX(0,(YEAR(IF(ISNUMBER(G109),MIN('الإعدادات'!$B$4,G109),'الإعدادات'!$B$4))-YEAR(F109))*12+MONTH(IF(ISNUMBER(G109),MIN('الإعدادات'!$B$4,G109),'الإعدادات'!$B$4))-MONTH(F109)+IF(DAY(IF(ISNUMBER(G109),MIN('الإعدادات'!$B$4,G109),'الإعدادات'!$B$4))&gt;=H109,1,0)-IF(DAY(F109)&gt;H109,1,0)))</f>
        <v/>
      </c>
      <c r="J109" s="19">
        <f>IF(I109="","",ROUND(I109*N(E109),2))</f>
        <v/>
      </c>
      <c r="K109" s="19">
        <f>IF(C109&amp;""="","",SUMIFS('الدفعات'!$C$6:$C$2005,'الدفعات'!$B$6:$B$2005,A109&amp;""))</f>
        <v/>
      </c>
      <c r="L109" s="19">
        <f>IF(J109="","",ROUND(J109-K109,2))</f>
        <v/>
      </c>
      <c r="M109" s="18">
        <f>IF(L109="","",IF(AND(L109&gt;0,N(E109)&gt;0),ROUNDUP(ROUND(L109/E109,4),0),0))</f>
        <v/>
      </c>
      <c r="N109" s="20">
        <f>IF(C109&amp;""="","",IFERROR(SUMIFS('الدفعات'!$A$6:$A$2005,'الدفعات'!$B$6:$B$2005,A109&amp;"",'الدفعات'!$G$6:$G$2005,1)/COUNTIFS('الدفعات'!$B$6:$B$2005,A109&amp;"",'الدفعات'!$G$6:$G$2005,1),""))</f>
        <v/>
      </c>
      <c r="O109" s="21">
        <f>IF(OR(J109="",J109=0),"",MIN(1,K109/J109))</f>
        <v/>
      </c>
      <c r="P109" s="6">
        <f>IF(A109&amp;""="","",IF(C109&amp;""="","شاغرة",IF(L109="","بيانات ناقصة",IF(L109&gt;0,"متأخر",IF(L109&lt;0,"دفع مقدمًا","مسدد")))))</f>
        <v/>
      </c>
      <c r="Q109" s="18">
        <f>IF(OR(C109&amp;""="",NOT(ISNUMBER(G109))),"",G109-'الإعدادات'!$B$4)</f>
        <v/>
      </c>
      <c r="R109" s="6">
        <f>IF(Q109="","",IF(Q109&lt;0,"منتهي",IF(Q109&lt;='الإعدادات'!$B$5,"ينتهي قريبًا","")))</f>
        <v/>
      </c>
      <c r="S109" s="18">
        <f>IF(ISNUMBER(L109),IF(L109&gt;0,COUNTIFS($L$6:$L$205,"&gt;"&amp;L109)+COUNTIFS($L$6:L109,L109),""),"")</f>
        <v/>
      </c>
    </row>
    <row r="110">
      <c r="A110" s="5" t="n"/>
      <c r="B110" s="5" t="n"/>
      <c r="C110" s="5" t="n"/>
      <c r="D110" s="16" t="n"/>
      <c r="E110" s="17" t="n"/>
      <c r="F110" s="13" t="n"/>
      <c r="G110" s="13" t="n"/>
      <c r="H110" s="14" t="n"/>
      <c r="I110" s="18">
        <f>IF(OR(C110&amp;""="",NOT(ISNUMBER(F110)),NOT(ISNUMBER(H110))),"",MAX(0,(YEAR(IF(ISNUMBER(G110),MIN('الإعدادات'!$B$4,G110),'الإعدادات'!$B$4))-YEAR(F110))*12+MONTH(IF(ISNUMBER(G110),MIN('الإعدادات'!$B$4,G110),'الإعدادات'!$B$4))-MONTH(F110)+IF(DAY(IF(ISNUMBER(G110),MIN('الإعدادات'!$B$4,G110),'الإعدادات'!$B$4))&gt;=H110,1,0)-IF(DAY(F110)&gt;H110,1,0)))</f>
        <v/>
      </c>
      <c r="J110" s="19">
        <f>IF(I110="","",ROUND(I110*N(E110),2))</f>
        <v/>
      </c>
      <c r="K110" s="19">
        <f>IF(C110&amp;""="","",SUMIFS('الدفعات'!$C$6:$C$2005,'الدفعات'!$B$6:$B$2005,A110&amp;""))</f>
        <v/>
      </c>
      <c r="L110" s="19">
        <f>IF(J110="","",ROUND(J110-K110,2))</f>
        <v/>
      </c>
      <c r="M110" s="18">
        <f>IF(L110="","",IF(AND(L110&gt;0,N(E110)&gt;0),ROUNDUP(ROUND(L110/E110,4),0),0))</f>
        <v/>
      </c>
      <c r="N110" s="20">
        <f>IF(C110&amp;""="","",IFERROR(SUMIFS('الدفعات'!$A$6:$A$2005,'الدفعات'!$B$6:$B$2005,A110&amp;"",'الدفعات'!$G$6:$G$2005,1)/COUNTIFS('الدفعات'!$B$6:$B$2005,A110&amp;"",'الدفعات'!$G$6:$G$2005,1),""))</f>
        <v/>
      </c>
      <c r="O110" s="21">
        <f>IF(OR(J110="",J110=0),"",MIN(1,K110/J110))</f>
        <v/>
      </c>
      <c r="P110" s="6">
        <f>IF(A110&amp;""="","",IF(C110&amp;""="","شاغرة",IF(L110="","بيانات ناقصة",IF(L110&gt;0,"متأخر",IF(L110&lt;0,"دفع مقدمًا","مسدد")))))</f>
        <v/>
      </c>
      <c r="Q110" s="18">
        <f>IF(OR(C110&amp;""="",NOT(ISNUMBER(G110))),"",G110-'الإعدادات'!$B$4)</f>
        <v/>
      </c>
      <c r="R110" s="6">
        <f>IF(Q110="","",IF(Q110&lt;0,"منتهي",IF(Q110&lt;='الإعدادات'!$B$5,"ينتهي قريبًا","")))</f>
        <v/>
      </c>
      <c r="S110" s="18">
        <f>IF(ISNUMBER(L110),IF(L110&gt;0,COUNTIFS($L$6:$L$205,"&gt;"&amp;L110)+COUNTIFS($L$6:L110,L110),""),"")</f>
        <v/>
      </c>
    </row>
    <row r="111">
      <c r="A111" s="5" t="n"/>
      <c r="B111" s="5" t="n"/>
      <c r="C111" s="5" t="n"/>
      <c r="D111" s="16" t="n"/>
      <c r="E111" s="17" t="n"/>
      <c r="F111" s="13" t="n"/>
      <c r="G111" s="13" t="n"/>
      <c r="H111" s="14" t="n"/>
      <c r="I111" s="18">
        <f>IF(OR(C111&amp;""="",NOT(ISNUMBER(F111)),NOT(ISNUMBER(H111))),"",MAX(0,(YEAR(IF(ISNUMBER(G111),MIN('الإعدادات'!$B$4,G111),'الإعدادات'!$B$4))-YEAR(F111))*12+MONTH(IF(ISNUMBER(G111),MIN('الإعدادات'!$B$4,G111),'الإعدادات'!$B$4))-MONTH(F111)+IF(DAY(IF(ISNUMBER(G111),MIN('الإعدادات'!$B$4,G111),'الإعدادات'!$B$4))&gt;=H111,1,0)-IF(DAY(F111)&gt;H111,1,0)))</f>
        <v/>
      </c>
      <c r="J111" s="19">
        <f>IF(I111="","",ROUND(I111*N(E111),2))</f>
        <v/>
      </c>
      <c r="K111" s="19">
        <f>IF(C111&amp;""="","",SUMIFS('الدفعات'!$C$6:$C$2005,'الدفعات'!$B$6:$B$2005,A111&amp;""))</f>
        <v/>
      </c>
      <c r="L111" s="19">
        <f>IF(J111="","",ROUND(J111-K111,2))</f>
        <v/>
      </c>
      <c r="M111" s="18">
        <f>IF(L111="","",IF(AND(L111&gt;0,N(E111)&gt;0),ROUNDUP(ROUND(L111/E111,4),0),0))</f>
        <v/>
      </c>
      <c r="N111" s="20">
        <f>IF(C111&amp;""="","",IFERROR(SUMIFS('الدفعات'!$A$6:$A$2005,'الدفعات'!$B$6:$B$2005,A111&amp;"",'الدفعات'!$G$6:$G$2005,1)/COUNTIFS('الدفعات'!$B$6:$B$2005,A111&amp;"",'الدفعات'!$G$6:$G$2005,1),""))</f>
        <v/>
      </c>
      <c r="O111" s="21">
        <f>IF(OR(J111="",J111=0),"",MIN(1,K111/J111))</f>
        <v/>
      </c>
      <c r="P111" s="6">
        <f>IF(A111&amp;""="","",IF(C111&amp;""="","شاغرة",IF(L111="","بيانات ناقصة",IF(L111&gt;0,"متأخر",IF(L111&lt;0,"دفع مقدمًا","مسدد")))))</f>
        <v/>
      </c>
      <c r="Q111" s="18">
        <f>IF(OR(C111&amp;""="",NOT(ISNUMBER(G111))),"",G111-'الإعدادات'!$B$4)</f>
        <v/>
      </c>
      <c r="R111" s="6">
        <f>IF(Q111="","",IF(Q111&lt;0,"منتهي",IF(Q111&lt;='الإعدادات'!$B$5,"ينتهي قريبًا","")))</f>
        <v/>
      </c>
      <c r="S111" s="18">
        <f>IF(ISNUMBER(L111),IF(L111&gt;0,COUNTIFS($L$6:$L$205,"&gt;"&amp;L111)+COUNTIFS($L$6:L111,L111),""),"")</f>
        <v/>
      </c>
    </row>
    <row r="112">
      <c r="A112" s="5" t="n"/>
      <c r="B112" s="5" t="n"/>
      <c r="C112" s="5" t="n"/>
      <c r="D112" s="16" t="n"/>
      <c r="E112" s="17" t="n"/>
      <c r="F112" s="13" t="n"/>
      <c r="G112" s="13" t="n"/>
      <c r="H112" s="14" t="n"/>
      <c r="I112" s="18">
        <f>IF(OR(C112&amp;""="",NOT(ISNUMBER(F112)),NOT(ISNUMBER(H112))),"",MAX(0,(YEAR(IF(ISNUMBER(G112),MIN('الإعدادات'!$B$4,G112),'الإعدادات'!$B$4))-YEAR(F112))*12+MONTH(IF(ISNUMBER(G112),MIN('الإعدادات'!$B$4,G112),'الإعدادات'!$B$4))-MONTH(F112)+IF(DAY(IF(ISNUMBER(G112),MIN('الإعدادات'!$B$4,G112),'الإعدادات'!$B$4))&gt;=H112,1,0)-IF(DAY(F112)&gt;H112,1,0)))</f>
        <v/>
      </c>
      <c r="J112" s="19">
        <f>IF(I112="","",ROUND(I112*N(E112),2))</f>
        <v/>
      </c>
      <c r="K112" s="19">
        <f>IF(C112&amp;""="","",SUMIFS('الدفعات'!$C$6:$C$2005,'الدفعات'!$B$6:$B$2005,A112&amp;""))</f>
        <v/>
      </c>
      <c r="L112" s="19">
        <f>IF(J112="","",ROUND(J112-K112,2))</f>
        <v/>
      </c>
      <c r="M112" s="18">
        <f>IF(L112="","",IF(AND(L112&gt;0,N(E112)&gt;0),ROUNDUP(ROUND(L112/E112,4),0),0))</f>
        <v/>
      </c>
      <c r="N112" s="20">
        <f>IF(C112&amp;""="","",IFERROR(SUMIFS('الدفعات'!$A$6:$A$2005,'الدفعات'!$B$6:$B$2005,A112&amp;"",'الدفعات'!$G$6:$G$2005,1)/COUNTIFS('الدفعات'!$B$6:$B$2005,A112&amp;"",'الدفعات'!$G$6:$G$2005,1),""))</f>
        <v/>
      </c>
      <c r="O112" s="21">
        <f>IF(OR(J112="",J112=0),"",MIN(1,K112/J112))</f>
        <v/>
      </c>
      <c r="P112" s="6">
        <f>IF(A112&amp;""="","",IF(C112&amp;""="","شاغرة",IF(L112="","بيانات ناقصة",IF(L112&gt;0,"متأخر",IF(L112&lt;0,"دفع مقدمًا","مسدد")))))</f>
        <v/>
      </c>
      <c r="Q112" s="18">
        <f>IF(OR(C112&amp;""="",NOT(ISNUMBER(G112))),"",G112-'الإعدادات'!$B$4)</f>
        <v/>
      </c>
      <c r="R112" s="6">
        <f>IF(Q112="","",IF(Q112&lt;0,"منتهي",IF(Q112&lt;='الإعدادات'!$B$5,"ينتهي قريبًا","")))</f>
        <v/>
      </c>
      <c r="S112" s="18">
        <f>IF(ISNUMBER(L112),IF(L112&gt;0,COUNTIFS($L$6:$L$205,"&gt;"&amp;L112)+COUNTIFS($L$6:L112,L112),""),"")</f>
        <v/>
      </c>
    </row>
    <row r="113">
      <c r="A113" s="5" t="n"/>
      <c r="B113" s="5" t="n"/>
      <c r="C113" s="5" t="n"/>
      <c r="D113" s="16" t="n"/>
      <c r="E113" s="17" t="n"/>
      <c r="F113" s="13" t="n"/>
      <c r="G113" s="13" t="n"/>
      <c r="H113" s="14" t="n"/>
      <c r="I113" s="18">
        <f>IF(OR(C113&amp;""="",NOT(ISNUMBER(F113)),NOT(ISNUMBER(H113))),"",MAX(0,(YEAR(IF(ISNUMBER(G113),MIN('الإعدادات'!$B$4,G113),'الإعدادات'!$B$4))-YEAR(F113))*12+MONTH(IF(ISNUMBER(G113),MIN('الإعدادات'!$B$4,G113),'الإعدادات'!$B$4))-MONTH(F113)+IF(DAY(IF(ISNUMBER(G113),MIN('الإعدادات'!$B$4,G113),'الإعدادات'!$B$4))&gt;=H113,1,0)-IF(DAY(F113)&gt;H113,1,0)))</f>
        <v/>
      </c>
      <c r="J113" s="19">
        <f>IF(I113="","",ROUND(I113*N(E113),2))</f>
        <v/>
      </c>
      <c r="K113" s="19">
        <f>IF(C113&amp;""="","",SUMIFS('الدفعات'!$C$6:$C$2005,'الدفعات'!$B$6:$B$2005,A113&amp;""))</f>
        <v/>
      </c>
      <c r="L113" s="19">
        <f>IF(J113="","",ROUND(J113-K113,2))</f>
        <v/>
      </c>
      <c r="M113" s="18">
        <f>IF(L113="","",IF(AND(L113&gt;0,N(E113)&gt;0),ROUNDUP(ROUND(L113/E113,4),0),0))</f>
        <v/>
      </c>
      <c r="N113" s="20">
        <f>IF(C113&amp;""="","",IFERROR(SUMIFS('الدفعات'!$A$6:$A$2005,'الدفعات'!$B$6:$B$2005,A113&amp;"",'الدفعات'!$G$6:$G$2005,1)/COUNTIFS('الدفعات'!$B$6:$B$2005,A113&amp;"",'الدفعات'!$G$6:$G$2005,1),""))</f>
        <v/>
      </c>
      <c r="O113" s="21">
        <f>IF(OR(J113="",J113=0),"",MIN(1,K113/J113))</f>
        <v/>
      </c>
      <c r="P113" s="6">
        <f>IF(A113&amp;""="","",IF(C113&amp;""="","شاغرة",IF(L113="","بيانات ناقصة",IF(L113&gt;0,"متأخر",IF(L113&lt;0,"دفع مقدمًا","مسدد")))))</f>
        <v/>
      </c>
      <c r="Q113" s="18">
        <f>IF(OR(C113&amp;""="",NOT(ISNUMBER(G113))),"",G113-'الإعدادات'!$B$4)</f>
        <v/>
      </c>
      <c r="R113" s="6">
        <f>IF(Q113="","",IF(Q113&lt;0,"منتهي",IF(Q113&lt;='الإعدادات'!$B$5,"ينتهي قريبًا","")))</f>
        <v/>
      </c>
      <c r="S113" s="18">
        <f>IF(ISNUMBER(L113),IF(L113&gt;0,COUNTIFS($L$6:$L$205,"&gt;"&amp;L113)+COUNTIFS($L$6:L113,L113),""),"")</f>
        <v/>
      </c>
    </row>
    <row r="114">
      <c r="A114" s="5" t="n"/>
      <c r="B114" s="5" t="n"/>
      <c r="C114" s="5" t="n"/>
      <c r="D114" s="16" t="n"/>
      <c r="E114" s="17" t="n"/>
      <c r="F114" s="13" t="n"/>
      <c r="G114" s="13" t="n"/>
      <c r="H114" s="14" t="n"/>
      <c r="I114" s="18">
        <f>IF(OR(C114&amp;""="",NOT(ISNUMBER(F114)),NOT(ISNUMBER(H114))),"",MAX(0,(YEAR(IF(ISNUMBER(G114),MIN('الإعدادات'!$B$4,G114),'الإعدادات'!$B$4))-YEAR(F114))*12+MONTH(IF(ISNUMBER(G114),MIN('الإعدادات'!$B$4,G114),'الإعدادات'!$B$4))-MONTH(F114)+IF(DAY(IF(ISNUMBER(G114),MIN('الإعدادات'!$B$4,G114),'الإعدادات'!$B$4))&gt;=H114,1,0)-IF(DAY(F114)&gt;H114,1,0)))</f>
        <v/>
      </c>
      <c r="J114" s="19">
        <f>IF(I114="","",ROUND(I114*N(E114),2))</f>
        <v/>
      </c>
      <c r="K114" s="19">
        <f>IF(C114&amp;""="","",SUMIFS('الدفعات'!$C$6:$C$2005,'الدفعات'!$B$6:$B$2005,A114&amp;""))</f>
        <v/>
      </c>
      <c r="L114" s="19">
        <f>IF(J114="","",ROUND(J114-K114,2))</f>
        <v/>
      </c>
      <c r="M114" s="18">
        <f>IF(L114="","",IF(AND(L114&gt;0,N(E114)&gt;0),ROUNDUP(ROUND(L114/E114,4),0),0))</f>
        <v/>
      </c>
      <c r="N114" s="20">
        <f>IF(C114&amp;""="","",IFERROR(SUMIFS('الدفعات'!$A$6:$A$2005,'الدفعات'!$B$6:$B$2005,A114&amp;"",'الدفعات'!$G$6:$G$2005,1)/COUNTIFS('الدفعات'!$B$6:$B$2005,A114&amp;"",'الدفعات'!$G$6:$G$2005,1),""))</f>
        <v/>
      </c>
      <c r="O114" s="21">
        <f>IF(OR(J114="",J114=0),"",MIN(1,K114/J114))</f>
        <v/>
      </c>
      <c r="P114" s="6">
        <f>IF(A114&amp;""="","",IF(C114&amp;""="","شاغرة",IF(L114="","بيانات ناقصة",IF(L114&gt;0,"متأخر",IF(L114&lt;0,"دفع مقدمًا","مسدد")))))</f>
        <v/>
      </c>
      <c r="Q114" s="18">
        <f>IF(OR(C114&amp;""="",NOT(ISNUMBER(G114))),"",G114-'الإعدادات'!$B$4)</f>
        <v/>
      </c>
      <c r="R114" s="6">
        <f>IF(Q114="","",IF(Q114&lt;0,"منتهي",IF(Q114&lt;='الإعدادات'!$B$5,"ينتهي قريبًا","")))</f>
        <v/>
      </c>
      <c r="S114" s="18">
        <f>IF(ISNUMBER(L114),IF(L114&gt;0,COUNTIFS($L$6:$L$205,"&gt;"&amp;L114)+COUNTIFS($L$6:L114,L114),""),"")</f>
        <v/>
      </c>
    </row>
    <row r="115">
      <c r="A115" s="5" t="n"/>
      <c r="B115" s="5" t="n"/>
      <c r="C115" s="5" t="n"/>
      <c r="D115" s="16" t="n"/>
      <c r="E115" s="17" t="n"/>
      <c r="F115" s="13" t="n"/>
      <c r="G115" s="13" t="n"/>
      <c r="H115" s="14" t="n"/>
      <c r="I115" s="18">
        <f>IF(OR(C115&amp;""="",NOT(ISNUMBER(F115)),NOT(ISNUMBER(H115))),"",MAX(0,(YEAR(IF(ISNUMBER(G115),MIN('الإعدادات'!$B$4,G115),'الإعدادات'!$B$4))-YEAR(F115))*12+MONTH(IF(ISNUMBER(G115),MIN('الإعدادات'!$B$4,G115),'الإعدادات'!$B$4))-MONTH(F115)+IF(DAY(IF(ISNUMBER(G115),MIN('الإعدادات'!$B$4,G115),'الإعدادات'!$B$4))&gt;=H115,1,0)-IF(DAY(F115)&gt;H115,1,0)))</f>
        <v/>
      </c>
      <c r="J115" s="19">
        <f>IF(I115="","",ROUND(I115*N(E115),2))</f>
        <v/>
      </c>
      <c r="K115" s="19">
        <f>IF(C115&amp;""="","",SUMIFS('الدفعات'!$C$6:$C$2005,'الدفعات'!$B$6:$B$2005,A115&amp;""))</f>
        <v/>
      </c>
      <c r="L115" s="19">
        <f>IF(J115="","",ROUND(J115-K115,2))</f>
        <v/>
      </c>
      <c r="M115" s="18">
        <f>IF(L115="","",IF(AND(L115&gt;0,N(E115)&gt;0),ROUNDUP(ROUND(L115/E115,4),0),0))</f>
        <v/>
      </c>
      <c r="N115" s="20">
        <f>IF(C115&amp;""="","",IFERROR(SUMIFS('الدفعات'!$A$6:$A$2005,'الدفعات'!$B$6:$B$2005,A115&amp;"",'الدفعات'!$G$6:$G$2005,1)/COUNTIFS('الدفعات'!$B$6:$B$2005,A115&amp;"",'الدفعات'!$G$6:$G$2005,1),""))</f>
        <v/>
      </c>
      <c r="O115" s="21">
        <f>IF(OR(J115="",J115=0),"",MIN(1,K115/J115))</f>
        <v/>
      </c>
      <c r="P115" s="6">
        <f>IF(A115&amp;""="","",IF(C115&amp;""="","شاغرة",IF(L115="","بيانات ناقصة",IF(L115&gt;0,"متأخر",IF(L115&lt;0,"دفع مقدمًا","مسدد")))))</f>
        <v/>
      </c>
      <c r="Q115" s="18">
        <f>IF(OR(C115&amp;""="",NOT(ISNUMBER(G115))),"",G115-'الإعدادات'!$B$4)</f>
        <v/>
      </c>
      <c r="R115" s="6">
        <f>IF(Q115="","",IF(Q115&lt;0,"منتهي",IF(Q115&lt;='الإعدادات'!$B$5,"ينتهي قريبًا","")))</f>
        <v/>
      </c>
      <c r="S115" s="18">
        <f>IF(ISNUMBER(L115),IF(L115&gt;0,COUNTIFS($L$6:$L$205,"&gt;"&amp;L115)+COUNTIFS($L$6:L115,L115),""),"")</f>
        <v/>
      </c>
    </row>
    <row r="116">
      <c r="A116" s="5" t="n"/>
      <c r="B116" s="5" t="n"/>
      <c r="C116" s="5" t="n"/>
      <c r="D116" s="16" t="n"/>
      <c r="E116" s="17" t="n"/>
      <c r="F116" s="13" t="n"/>
      <c r="G116" s="13" t="n"/>
      <c r="H116" s="14" t="n"/>
      <c r="I116" s="18">
        <f>IF(OR(C116&amp;""="",NOT(ISNUMBER(F116)),NOT(ISNUMBER(H116))),"",MAX(0,(YEAR(IF(ISNUMBER(G116),MIN('الإعدادات'!$B$4,G116),'الإعدادات'!$B$4))-YEAR(F116))*12+MONTH(IF(ISNUMBER(G116),MIN('الإعدادات'!$B$4,G116),'الإعدادات'!$B$4))-MONTH(F116)+IF(DAY(IF(ISNUMBER(G116),MIN('الإعدادات'!$B$4,G116),'الإعدادات'!$B$4))&gt;=H116,1,0)-IF(DAY(F116)&gt;H116,1,0)))</f>
        <v/>
      </c>
      <c r="J116" s="19">
        <f>IF(I116="","",ROUND(I116*N(E116),2))</f>
        <v/>
      </c>
      <c r="K116" s="19">
        <f>IF(C116&amp;""="","",SUMIFS('الدفعات'!$C$6:$C$2005,'الدفعات'!$B$6:$B$2005,A116&amp;""))</f>
        <v/>
      </c>
      <c r="L116" s="19">
        <f>IF(J116="","",ROUND(J116-K116,2))</f>
        <v/>
      </c>
      <c r="M116" s="18">
        <f>IF(L116="","",IF(AND(L116&gt;0,N(E116)&gt;0),ROUNDUP(ROUND(L116/E116,4),0),0))</f>
        <v/>
      </c>
      <c r="N116" s="20">
        <f>IF(C116&amp;""="","",IFERROR(SUMIFS('الدفعات'!$A$6:$A$2005,'الدفعات'!$B$6:$B$2005,A116&amp;"",'الدفعات'!$G$6:$G$2005,1)/COUNTIFS('الدفعات'!$B$6:$B$2005,A116&amp;"",'الدفعات'!$G$6:$G$2005,1),""))</f>
        <v/>
      </c>
      <c r="O116" s="21">
        <f>IF(OR(J116="",J116=0),"",MIN(1,K116/J116))</f>
        <v/>
      </c>
      <c r="P116" s="6">
        <f>IF(A116&amp;""="","",IF(C116&amp;""="","شاغرة",IF(L116="","بيانات ناقصة",IF(L116&gt;0,"متأخر",IF(L116&lt;0,"دفع مقدمًا","مسدد")))))</f>
        <v/>
      </c>
      <c r="Q116" s="18">
        <f>IF(OR(C116&amp;""="",NOT(ISNUMBER(G116))),"",G116-'الإعدادات'!$B$4)</f>
        <v/>
      </c>
      <c r="R116" s="6">
        <f>IF(Q116="","",IF(Q116&lt;0,"منتهي",IF(Q116&lt;='الإعدادات'!$B$5,"ينتهي قريبًا","")))</f>
        <v/>
      </c>
      <c r="S116" s="18">
        <f>IF(ISNUMBER(L116),IF(L116&gt;0,COUNTIFS($L$6:$L$205,"&gt;"&amp;L116)+COUNTIFS($L$6:L116,L116),""),"")</f>
        <v/>
      </c>
    </row>
    <row r="117">
      <c r="A117" s="5" t="n"/>
      <c r="B117" s="5" t="n"/>
      <c r="C117" s="5" t="n"/>
      <c r="D117" s="16" t="n"/>
      <c r="E117" s="17" t="n"/>
      <c r="F117" s="13" t="n"/>
      <c r="G117" s="13" t="n"/>
      <c r="H117" s="14" t="n"/>
      <c r="I117" s="18">
        <f>IF(OR(C117&amp;""="",NOT(ISNUMBER(F117)),NOT(ISNUMBER(H117))),"",MAX(0,(YEAR(IF(ISNUMBER(G117),MIN('الإعدادات'!$B$4,G117),'الإعدادات'!$B$4))-YEAR(F117))*12+MONTH(IF(ISNUMBER(G117),MIN('الإعدادات'!$B$4,G117),'الإعدادات'!$B$4))-MONTH(F117)+IF(DAY(IF(ISNUMBER(G117),MIN('الإعدادات'!$B$4,G117),'الإعدادات'!$B$4))&gt;=H117,1,0)-IF(DAY(F117)&gt;H117,1,0)))</f>
        <v/>
      </c>
      <c r="J117" s="19">
        <f>IF(I117="","",ROUND(I117*N(E117),2))</f>
        <v/>
      </c>
      <c r="K117" s="19">
        <f>IF(C117&amp;""="","",SUMIFS('الدفعات'!$C$6:$C$2005,'الدفعات'!$B$6:$B$2005,A117&amp;""))</f>
        <v/>
      </c>
      <c r="L117" s="19">
        <f>IF(J117="","",ROUND(J117-K117,2))</f>
        <v/>
      </c>
      <c r="M117" s="18">
        <f>IF(L117="","",IF(AND(L117&gt;0,N(E117)&gt;0),ROUNDUP(ROUND(L117/E117,4),0),0))</f>
        <v/>
      </c>
      <c r="N117" s="20">
        <f>IF(C117&amp;""="","",IFERROR(SUMIFS('الدفعات'!$A$6:$A$2005,'الدفعات'!$B$6:$B$2005,A117&amp;"",'الدفعات'!$G$6:$G$2005,1)/COUNTIFS('الدفعات'!$B$6:$B$2005,A117&amp;"",'الدفعات'!$G$6:$G$2005,1),""))</f>
        <v/>
      </c>
      <c r="O117" s="21">
        <f>IF(OR(J117="",J117=0),"",MIN(1,K117/J117))</f>
        <v/>
      </c>
      <c r="P117" s="6">
        <f>IF(A117&amp;""="","",IF(C117&amp;""="","شاغرة",IF(L117="","بيانات ناقصة",IF(L117&gt;0,"متأخر",IF(L117&lt;0,"دفع مقدمًا","مسدد")))))</f>
        <v/>
      </c>
      <c r="Q117" s="18">
        <f>IF(OR(C117&amp;""="",NOT(ISNUMBER(G117))),"",G117-'الإعدادات'!$B$4)</f>
        <v/>
      </c>
      <c r="R117" s="6">
        <f>IF(Q117="","",IF(Q117&lt;0,"منتهي",IF(Q117&lt;='الإعدادات'!$B$5,"ينتهي قريبًا","")))</f>
        <v/>
      </c>
      <c r="S117" s="18">
        <f>IF(ISNUMBER(L117),IF(L117&gt;0,COUNTIFS($L$6:$L$205,"&gt;"&amp;L117)+COUNTIFS($L$6:L117,L117),""),"")</f>
        <v/>
      </c>
    </row>
    <row r="118">
      <c r="A118" s="5" t="n"/>
      <c r="B118" s="5" t="n"/>
      <c r="C118" s="5" t="n"/>
      <c r="D118" s="16" t="n"/>
      <c r="E118" s="17" t="n"/>
      <c r="F118" s="13" t="n"/>
      <c r="G118" s="13" t="n"/>
      <c r="H118" s="14" t="n"/>
      <c r="I118" s="18">
        <f>IF(OR(C118&amp;""="",NOT(ISNUMBER(F118)),NOT(ISNUMBER(H118))),"",MAX(0,(YEAR(IF(ISNUMBER(G118),MIN('الإعدادات'!$B$4,G118),'الإعدادات'!$B$4))-YEAR(F118))*12+MONTH(IF(ISNUMBER(G118),MIN('الإعدادات'!$B$4,G118),'الإعدادات'!$B$4))-MONTH(F118)+IF(DAY(IF(ISNUMBER(G118),MIN('الإعدادات'!$B$4,G118),'الإعدادات'!$B$4))&gt;=H118,1,0)-IF(DAY(F118)&gt;H118,1,0)))</f>
        <v/>
      </c>
      <c r="J118" s="19">
        <f>IF(I118="","",ROUND(I118*N(E118),2))</f>
        <v/>
      </c>
      <c r="K118" s="19">
        <f>IF(C118&amp;""="","",SUMIFS('الدفعات'!$C$6:$C$2005,'الدفعات'!$B$6:$B$2005,A118&amp;""))</f>
        <v/>
      </c>
      <c r="L118" s="19">
        <f>IF(J118="","",ROUND(J118-K118,2))</f>
        <v/>
      </c>
      <c r="M118" s="18">
        <f>IF(L118="","",IF(AND(L118&gt;0,N(E118)&gt;0),ROUNDUP(ROUND(L118/E118,4),0),0))</f>
        <v/>
      </c>
      <c r="N118" s="20">
        <f>IF(C118&amp;""="","",IFERROR(SUMIFS('الدفعات'!$A$6:$A$2005,'الدفعات'!$B$6:$B$2005,A118&amp;"",'الدفعات'!$G$6:$G$2005,1)/COUNTIFS('الدفعات'!$B$6:$B$2005,A118&amp;"",'الدفعات'!$G$6:$G$2005,1),""))</f>
        <v/>
      </c>
      <c r="O118" s="21">
        <f>IF(OR(J118="",J118=0),"",MIN(1,K118/J118))</f>
        <v/>
      </c>
      <c r="P118" s="6">
        <f>IF(A118&amp;""="","",IF(C118&amp;""="","شاغرة",IF(L118="","بيانات ناقصة",IF(L118&gt;0,"متأخر",IF(L118&lt;0,"دفع مقدمًا","مسدد")))))</f>
        <v/>
      </c>
      <c r="Q118" s="18">
        <f>IF(OR(C118&amp;""="",NOT(ISNUMBER(G118))),"",G118-'الإعدادات'!$B$4)</f>
        <v/>
      </c>
      <c r="R118" s="6">
        <f>IF(Q118="","",IF(Q118&lt;0,"منتهي",IF(Q118&lt;='الإعدادات'!$B$5,"ينتهي قريبًا","")))</f>
        <v/>
      </c>
      <c r="S118" s="18">
        <f>IF(ISNUMBER(L118),IF(L118&gt;0,COUNTIFS($L$6:$L$205,"&gt;"&amp;L118)+COUNTIFS($L$6:L118,L118),""),"")</f>
        <v/>
      </c>
    </row>
    <row r="119">
      <c r="A119" s="5" t="n"/>
      <c r="B119" s="5" t="n"/>
      <c r="C119" s="5" t="n"/>
      <c r="D119" s="16" t="n"/>
      <c r="E119" s="17" t="n"/>
      <c r="F119" s="13" t="n"/>
      <c r="G119" s="13" t="n"/>
      <c r="H119" s="14" t="n"/>
      <c r="I119" s="18">
        <f>IF(OR(C119&amp;""="",NOT(ISNUMBER(F119)),NOT(ISNUMBER(H119))),"",MAX(0,(YEAR(IF(ISNUMBER(G119),MIN('الإعدادات'!$B$4,G119),'الإعدادات'!$B$4))-YEAR(F119))*12+MONTH(IF(ISNUMBER(G119),MIN('الإعدادات'!$B$4,G119),'الإعدادات'!$B$4))-MONTH(F119)+IF(DAY(IF(ISNUMBER(G119),MIN('الإعدادات'!$B$4,G119),'الإعدادات'!$B$4))&gt;=H119,1,0)-IF(DAY(F119)&gt;H119,1,0)))</f>
        <v/>
      </c>
      <c r="J119" s="19">
        <f>IF(I119="","",ROUND(I119*N(E119),2))</f>
        <v/>
      </c>
      <c r="K119" s="19">
        <f>IF(C119&amp;""="","",SUMIFS('الدفعات'!$C$6:$C$2005,'الدفعات'!$B$6:$B$2005,A119&amp;""))</f>
        <v/>
      </c>
      <c r="L119" s="19">
        <f>IF(J119="","",ROUND(J119-K119,2))</f>
        <v/>
      </c>
      <c r="M119" s="18">
        <f>IF(L119="","",IF(AND(L119&gt;0,N(E119)&gt;0),ROUNDUP(ROUND(L119/E119,4),0),0))</f>
        <v/>
      </c>
      <c r="N119" s="20">
        <f>IF(C119&amp;""="","",IFERROR(SUMIFS('الدفعات'!$A$6:$A$2005,'الدفعات'!$B$6:$B$2005,A119&amp;"",'الدفعات'!$G$6:$G$2005,1)/COUNTIFS('الدفعات'!$B$6:$B$2005,A119&amp;"",'الدفعات'!$G$6:$G$2005,1),""))</f>
        <v/>
      </c>
      <c r="O119" s="21">
        <f>IF(OR(J119="",J119=0),"",MIN(1,K119/J119))</f>
        <v/>
      </c>
      <c r="P119" s="6">
        <f>IF(A119&amp;""="","",IF(C119&amp;""="","شاغرة",IF(L119="","بيانات ناقصة",IF(L119&gt;0,"متأخر",IF(L119&lt;0,"دفع مقدمًا","مسدد")))))</f>
        <v/>
      </c>
      <c r="Q119" s="18">
        <f>IF(OR(C119&amp;""="",NOT(ISNUMBER(G119))),"",G119-'الإعدادات'!$B$4)</f>
        <v/>
      </c>
      <c r="R119" s="6">
        <f>IF(Q119="","",IF(Q119&lt;0,"منتهي",IF(Q119&lt;='الإعدادات'!$B$5,"ينتهي قريبًا","")))</f>
        <v/>
      </c>
      <c r="S119" s="18">
        <f>IF(ISNUMBER(L119),IF(L119&gt;0,COUNTIFS($L$6:$L$205,"&gt;"&amp;L119)+COUNTIFS($L$6:L119,L119),""),"")</f>
        <v/>
      </c>
    </row>
    <row r="120">
      <c r="A120" s="5" t="n"/>
      <c r="B120" s="5" t="n"/>
      <c r="C120" s="5" t="n"/>
      <c r="D120" s="16" t="n"/>
      <c r="E120" s="17" t="n"/>
      <c r="F120" s="13" t="n"/>
      <c r="G120" s="13" t="n"/>
      <c r="H120" s="14" t="n"/>
      <c r="I120" s="18">
        <f>IF(OR(C120&amp;""="",NOT(ISNUMBER(F120)),NOT(ISNUMBER(H120))),"",MAX(0,(YEAR(IF(ISNUMBER(G120),MIN('الإعدادات'!$B$4,G120),'الإعدادات'!$B$4))-YEAR(F120))*12+MONTH(IF(ISNUMBER(G120),MIN('الإعدادات'!$B$4,G120),'الإعدادات'!$B$4))-MONTH(F120)+IF(DAY(IF(ISNUMBER(G120),MIN('الإعدادات'!$B$4,G120),'الإعدادات'!$B$4))&gt;=H120,1,0)-IF(DAY(F120)&gt;H120,1,0)))</f>
        <v/>
      </c>
      <c r="J120" s="19">
        <f>IF(I120="","",ROUND(I120*N(E120),2))</f>
        <v/>
      </c>
      <c r="K120" s="19">
        <f>IF(C120&amp;""="","",SUMIFS('الدفعات'!$C$6:$C$2005,'الدفعات'!$B$6:$B$2005,A120&amp;""))</f>
        <v/>
      </c>
      <c r="L120" s="19">
        <f>IF(J120="","",ROUND(J120-K120,2))</f>
        <v/>
      </c>
      <c r="M120" s="18">
        <f>IF(L120="","",IF(AND(L120&gt;0,N(E120)&gt;0),ROUNDUP(ROUND(L120/E120,4),0),0))</f>
        <v/>
      </c>
      <c r="N120" s="20">
        <f>IF(C120&amp;""="","",IFERROR(SUMIFS('الدفعات'!$A$6:$A$2005,'الدفعات'!$B$6:$B$2005,A120&amp;"",'الدفعات'!$G$6:$G$2005,1)/COUNTIFS('الدفعات'!$B$6:$B$2005,A120&amp;"",'الدفعات'!$G$6:$G$2005,1),""))</f>
        <v/>
      </c>
      <c r="O120" s="21">
        <f>IF(OR(J120="",J120=0),"",MIN(1,K120/J120))</f>
        <v/>
      </c>
      <c r="P120" s="6">
        <f>IF(A120&amp;""="","",IF(C120&amp;""="","شاغرة",IF(L120="","بيانات ناقصة",IF(L120&gt;0,"متأخر",IF(L120&lt;0,"دفع مقدمًا","مسدد")))))</f>
        <v/>
      </c>
      <c r="Q120" s="18">
        <f>IF(OR(C120&amp;""="",NOT(ISNUMBER(G120))),"",G120-'الإعدادات'!$B$4)</f>
        <v/>
      </c>
      <c r="R120" s="6">
        <f>IF(Q120="","",IF(Q120&lt;0,"منتهي",IF(Q120&lt;='الإعدادات'!$B$5,"ينتهي قريبًا","")))</f>
        <v/>
      </c>
      <c r="S120" s="18">
        <f>IF(ISNUMBER(L120),IF(L120&gt;0,COUNTIFS($L$6:$L$205,"&gt;"&amp;L120)+COUNTIFS($L$6:L120,L120),""),"")</f>
        <v/>
      </c>
    </row>
    <row r="121">
      <c r="A121" s="5" t="n"/>
      <c r="B121" s="5" t="n"/>
      <c r="C121" s="5" t="n"/>
      <c r="D121" s="16" t="n"/>
      <c r="E121" s="17" t="n"/>
      <c r="F121" s="13" t="n"/>
      <c r="G121" s="13" t="n"/>
      <c r="H121" s="14" t="n"/>
      <c r="I121" s="18">
        <f>IF(OR(C121&amp;""="",NOT(ISNUMBER(F121)),NOT(ISNUMBER(H121))),"",MAX(0,(YEAR(IF(ISNUMBER(G121),MIN('الإعدادات'!$B$4,G121),'الإعدادات'!$B$4))-YEAR(F121))*12+MONTH(IF(ISNUMBER(G121),MIN('الإعدادات'!$B$4,G121),'الإعدادات'!$B$4))-MONTH(F121)+IF(DAY(IF(ISNUMBER(G121),MIN('الإعدادات'!$B$4,G121),'الإعدادات'!$B$4))&gt;=H121,1,0)-IF(DAY(F121)&gt;H121,1,0)))</f>
        <v/>
      </c>
      <c r="J121" s="19">
        <f>IF(I121="","",ROUND(I121*N(E121),2))</f>
        <v/>
      </c>
      <c r="K121" s="19">
        <f>IF(C121&amp;""="","",SUMIFS('الدفعات'!$C$6:$C$2005,'الدفعات'!$B$6:$B$2005,A121&amp;""))</f>
        <v/>
      </c>
      <c r="L121" s="19">
        <f>IF(J121="","",ROUND(J121-K121,2))</f>
        <v/>
      </c>
      <c r="M121" s="18">
        <f>IF(L121="","",IF(AND(L121&gt;0,N(E121)&gt;0),ROUNDUP(ROUND(L121/E121,4),0),0))</f>
        <v/>
      </c>
      <c r="N121" s="20">
        <f>IF(C121&amp;""="","",IFERROR(SUMIFS('الدفعات'!$A$6:$A$2005,'الدفعات'!$B$6:$B$2005,A121&amp;"",'الدفعات'!$G$6:$G$2005,1)/COUNTIFS('الدفعات'!$B$6:$B$2005,A121&amp;"",'الدفعات'!$G$6:$G$2005,1),""))</f>
        <v/>
      </c>
      <c r="O121" s="21">
        <f>IF(OR(J121="",J121=0),"",MIN(1,K121/J121))</f>
        <v/>
      </c>
      <c r="P121" s="6">
        <f>IF(A121&amp;""="","",IF(C121&amp;""="","شاغرة",IF(L121="","بيانات ناقصة",IF(L121&gt;0,"متأخر",IF(L121&lt;0,"دفع مقدمًا","مسدد")))))</f>
        <v/>
      </c>
      <c r="Q121" s="18">
        <f>IF(OR(C121&amp;""="",NOT(ISNUMBER(G121))),"",G121-'الإعدادات'!$B$4)</f>
        <v/>
      </c>
      <c r="R121" s="6">
        <f>IF(Q121="","",IF(Q121&lt;0,"منتهي",IF(Q121&lt;='الإعدادات'!$B$5,"ينتهي قريبًا","")))</f>
        <v/>
      </c>
      <c r="S121" s="18">
        <f>IF(ISNUMBER(L121),IF(L121&gt;0,COUNTIFS($L$6:$L$205,"&gt;"&amp;L121)+COUNTIFS($L$6:L121,L121),""),"")</f>
        <v/>
      </c>
    </row>
    <row r="122">
      <c r="A122" s="5" t="n"/>
      <c r="B122" s="5" t="n"/>
      <c r="C122" s="5" t="n"/>
      <c r="D122" s="16" t="n"/>
      <c r="E122" s="17" t="n"/>
      <c r="F122" s="13" t="n"/>
      <c r="G122" s="13" t="n"/>
      <c r="H122" s="14" t="n"/>
      <c r="I122" s="18">
        <f>IF(OR(C122&amp;""="",NOT(ISNUMBER(F122)),NOT(ISNUMBER(H122))),"",MAX(0,(YEAR(IF(ISNUMBER(G122),MIN('الإعدادات'!$B$4,G122),'الإعدادات'!$B$4))-YEAR(F122))*12+MONTH(IF(ISNUMBER(G122),MIN('الإعدادات'!$B$4,G122),'الإعدادات'!$B$4))-MONTH(F122)+IF(DAY(IF(ISNUMBER(G122),MIN('الإعدادات'!$B$4,G122),'الإعدادات'!$B$4))&gt;=H122,1,0)-IF(DAY(F122)&gt;H122,1,0)))</f>
        <v/>
      </c>
      <c r="J122" s="19">
        <f>IF(I122="","",ROUND(I122*N(E122),2))</f>
        <v/>
      </c>
      <c r="K122" s="19">
        <f>IF(C122&amp;""="","",SUMIFS('الدفعات'!$C$6:$C$2005,'الدفعات'!$B$6:$B$2005,A122&amp;""))</f>
        <v/>
      </c>
      <c r="L122" s="19">
        <f>IF(J122="","",ROUND(J122-K122,2))</f>
        <v/>
      </c>
      <c r="M122" s="18">
        <f>IF(L122="","",IF(AND(L122&gt;0,N(E122)&gt;0),ROUNDUP(ROUND(L122/E122,4),0),0))</f>
        <v/>
      </c>
      <c r="N122" s="20">
        <f>IF(C122&amp;""="","",IFERROR(SUMIFS('الدفعات'!$A$6:$A$2005,'الدفعات'!$B$6:$B$2005,A122&amp;"",'الدفعات'!$G$6:$G$2005,1)/COUNTIFS('الدفعات'!$B$6:$B$2005,A122&amp;"",'الدفعات'!$G$6:$G$2005,1),""))</f>
        <v/>
      </c>
      <c r="O122" s="21">
        <f>IF(OR(J122="",J122=0),"",MIN(1,K122/J122))</f>
        <v/>
      </c>
      <c r="P122" s="6">
        <f>IF(A122&amp;""="","",IF(C122&amp;""="","شاغرة",IF(L122="","بيانات ناقصة",IF(L122&gt;0,"متأخر",IF(L122&lt;0,"دفع مقدمًا","مسدد")))))</f>
        <v/>
      </c>
      <c r="Q122" s="18">
        <f>IF(OR(C122&amp;""="",NOT(ISNUMBER(G122))),"",G122-'الإعدادات'!$B$4)</f>
        <v/>
      </c>
      <c r="R122" s="6">
        <f>IF(Q122="","",IF(Q122&lt;0,"منتهي",IF(Q122&lt;='الإعدادات'!$B$5,"ينتهي قريبًا","")))</f>
        <v/>
      </c>
      <c r="S122" s="18">
        <f>IF(ISNUMBER(L122),IF(L122&gt;0,COUNTIFS($L$6:$L$205,"&gt;"&amp;L122)+COUNTIFS($L$6:L122,L122),""),"")</f>
        <v/>
      </c>
    </row>
    <row r="123">
      <c r="A123" s="5" t="n"/>
      <c r="B123" s="5" t="n"/>
      <c r="C123" s="5" t="n"/>
      <c r="D123" s="16" t="n"/>
      <c r="E123" s="17" t="n"/>
      <c r="F123" s="13" t="n"/>
      <c r="G123" s="13" t="n"/>
      <c r="H123" s="14" t="n"/>
      <c r="I123" s="18">
        <f>IF(OR(C123&amp;""="",NOT(ISNUMBER(F123)),NOT(ISNUMBER(H123))),"",MAX(0,(YEAR(IF(ISNUMBER(G123),MIN('الإعدادات'!$B$4,G123),'الإعدادات'!$B$4))-YEAR(F123))*12+MONTH(IF(ISNUMBER(G123),MIN('الإعدادات'!$B$4,G123),'الإعدادات'!$B$4))-MONTH(F123)+IF(DAY(IF(ISNUMBER(G123),MIN('الإعدادات'!$B$4,G123),'الإعدادات'!$B$4))&gt;=H123,1,0)-IF(DAY(F123)&gt;H123,1,0)))</f>
        <v/>
      </c>
      <c r="J123" s="19">
        <f>IF(I123="","",ROUND(I123*N(E123),2))</f>
        <v/>
      </c>
      <c r="K123" s="19">
        <f>IF(C123&amp;""="","",SUMIFS('الدفعات'!$C$6:$C$2005,'الدفعات'!$B$6:$B$2005,A123&amp;""))</f>
        <v/>
      </c>
      <c r="L123" s="19">
        <f>IF(J123="","",ROUND(J123-K123,2))</f>
        <v/>
      </c>
      <c r="M123" s="18">
        <f>IF(L123="","",IF(AND(L123&gt;0,N(E123)&gt;0),ROUNDUP(ROUND(L123/E123,4),0),0))</f>
        <v/>
      </c>
      <c r="N123" s="20">
        <f>IF(C123&amp;""="","",IFERROR(SUMIFS('الدفعات'!$A$6:$A$2005,'الدفعات'!$B$6:$B$2005,A123&amp;"",'الدفعات'!$G$6:$G$2005,1)/COUNTIFS('الدفعات'!$B$6:$B$2005,A123&amp;"",'الدفعات'!$G$6:$G$2005,1),""))</f>
        <v/>
      </c>
      <c r="O123" s="21">
        <f>IF(OR(J123="",J123=0),"",MIN(1,K123/J123))</f>
        <v/>
      </c>
      <c r="P123" s="6">
        <f>IF(A123&amp;""="","",IF(C123&amp;""="","شاغرة",IF(L123="","بيانات ناقصة",IF(L123&gt;0,"متأخر",IF(L123&lt;0,"دفع مقدمًا","مسدد")))))</f>
        <v/>
      </c>
      <c r="Q123" s="18">
        <f>IF(OR(C123&amp;""="",NOT(ISNUMBER(G123))),"",G123-'الإعدادات'!$B$4)</f>
        <v/>
      </c>
      <c r="R123" s="6">
        <f>IF(Q123="","",IF(Q123&lt;0,"منتهي",IF(Q123&lt;='الإعدادات'!$B$5,"ينتهي قريبًا","")))</f>
        <v/>
      </c>
      <c r="S123" s="18">
        <f>IF(ISNUMBER(L123),IF(L123&gt;0,COUNTIFS($L$6:$L$205,"&gt;"&amp;L123)+COUNTIFS($L$6:L123,L123),""),"")</f>
        <v/>
      </c>
    </row>
    <row r="124">
      <c r="A124" s="5" t="n"/>
      <c r="B124" s="5" t="n"/>
      <c r="C124" s="5" t="n"/>
      <c r="D124" s="16" t="n"/>
      <c r="E124" s="17" t="n"/>
      <c r="F124" s="13" t="n"/>
      <c r="G124" s="13" t="n"/>
      <c r="H124" s="14" t="n"/>
      <c r="I124" s="18">
        <f>IF(OR(C124&amp;""="",NOT(ISNUMBER(F124)),NOT(ISNUMBER(H124))),"",MAX(0,(YEAR(IF(ISNUMBER(G124),MIN('الإعدادات'!$B$4,G124),'الإعدادات'!$B$4))-YEAR(F124))*12+MONTH(IF(ISNUMBER(G124),MIN('الإعدادات'!$B$4,G124),'الإعدادات'!$B$4))-MONTH(F124)+IF(DAY(IF(ISNUMBER(G124),MIN('الإعدادات'!$B$4,G124),'الإعدادات'!$B$4))&gt;=H124,1,0)-IF(DAY(F124)&gt;H124,1,0)))</f>
        <v/>
      </c>
      <c r="J124" s="19">
        <f>IF(I124="","",ROUND(I124*N(E124),2))</f>
        <v/>
      </c>
      <c r="K124" s="19">
        <f>IF(C124&amp;""="","",SUMIFS('الدفعات'!$C$6:$C$2005,'الدفعات'!$B$6:$B$2005,A124&amp;""))</f>
        <v/>
      </c>
      <c r="L124" s="19">
        <f>IF(J124="","",ROUND(J124-K124,2))</f>
        <v/>
      </c>
      <c r="M124" s="18">
        <f>IF(L124="","",IF(AND(L124&gt;0,N(E124)&gt;0),ROUNDUP(ROUND(L124/E124,4),0),0))</f>
        <v/>
      </c>
      <c r="N124" s="20">
        <f>IF(C124&amp;""="","",IFERROR(SUMIFS('الدفعات'!$A$6:$A$2005,'الدفعات'!$B$6:$B$2005,A124&amp;"",'الدفعات'!$G$6:$G$2005,1)/COUNTIFS('الدفعات'!$B$6:$B$2005,A124&amp;"",'الدفعات'!$G$6:$G$2005,1),""))</f>
        <v/>
      </c>
      <c r="O124" s="21">
        <f>IF(OR(J124="",J124=0),"",MIN(1,K124/J124))</f>
        <v/>
      </c>
      <c r="P124" s="6">
        <f>IF(A124&amp;""="","",IF(C124&amp;""="","شاغرة",IF(L124="","بيانات ناقصة",IF(L124&gt;0,"متأخر",IF(L124&lt;0,"دفع مقدمًا","مسدد")))))</f>
        <v/>
      </c>
      <c r="Q124" s="18">
        <f>IF(OR(C124&amp;""="",NOT(ISNUMBER(G124))),"",G124-'الإعدادات'!$B$4)</f>
        <v/>
      </c>
      <c r="R124" s="6">
        <f>IF(Q124="","",IF(Q124&lt;0,"منتهي",IF(Q124&lt;='الإعدادات'!$B$5,"ينتهي قريبًا","")))</f>
        <v/>
      </c>
      <c r="S124" s="18">
        <f>IF(ISNUMBER(L124),IF(L124&gt;0,COUNTIFS($L$6:$L$205,"&gt;"&amp;L124)+COUNTIFS($L$6:L124,L124),""),"")</f>
        <v/>
      </c>
    </row>
    <row r="125">
      <c r="A125" s="5" t="n"/>
      <c r="B125" s="5" t="n"/>
      <c r="C125" s="5" t="n"/>
      <c r="D125" s="16" t="n"/>
      <c r="E125" s="17" t="n"/>
      <c r="F125" s="13" t="n"/>
      <c r="G125" s="13" t="n"/>
      <c r="H125" s="14" t="n"/>
      <c r="I125" s="18">
        <f>IF(OR(C125&amp;""="",NOT(ISNUMBER(F125)),NOT(ISNUMBER(H125))),"",MAX(0,(YEAR(IF(ISNUMBER(G125),MIN('الإعدادات'!$B$4,G125),'الإعدادات'!$B$4))-YEAR(F125))*12+MONTH(IF(ISNUMBER(G125),MIN('الإعدادات'!$B$4,G125),'الإعدادات'!$B$4))-MONTH(F125)+IF(DAY(IF(ISNUMBER(G125),MIN('الإعدادات'!$B$4,G125),'الإعدادات'!$B$4))&gt;=H125,1,0)-IF(DAY(F125)&gt;H125,1,0)))</f>
        <v/>
      </c>
      <c r="J125" s="19">
        <f>IF(I125="","",ROUND(I125*N(E125),2))</f>
        <v/>
      </c>
      <c r="K125" s="19">
        <f>IF(C125&amp;""="","",SUMIFS('الدفعات'!$C$6:$C$2005,'الدفعات'!$B$6:$B$2005,A125&amp;""))</f>
        <v/>
      </c>
      <c r="L125" s="19">
        <f>IF(J125="","",ROUND(J125-K125,2))</f>
        <v/>
      </c>
      <c r="M125" s="18">
        <f>IF(L125="","",IF(AND(L125&gt;0,N(E125)&gt;0),ROUNDUP(ROUND(L125/E125,4),0),0))</f>
        <v/>
      </c>
      <c r="N125" s="20">
        <f>IF(C125&amp;""="","",IFERROR(SUMIFS('الدفعات'!$A$6:$A$2005,'الدفعات'!$B$6:$B$2005,A125&amp;"",'الدفعات'!$G$6:$G$2005,1)/COUNTIFS('الدفعات'!$B$6:$B$2005,A125&amp;"",'الدفعات'!$G$6:$G$2005,1),""))</f>
        <v/>
      </c>
      <c r="O125" s="21">
        <f>IF(OR(J125="",J125=0),"",MIN(1,K125/J125))</f>
        <v/>
      </c>
      <c r="P125" s="6">
        <f>IF(A125&amp;""="","",IF(C125&amp;""="","شاغرة",IF(L125="","بيانات ناقصة",IF(L125&gt;0,"متأخر",IF(L125&lt;0,"دفع مقدمًا","مسدد")))))</f>
        <v/>
      </c>
      <c r="Q125" s="18">
        <f>IF(OR(C125&amp;""="",NOT(ISNUMBER(G125))),"",G125-'الإعدادات'!$B$4)</f>
        <v/>
      </c>
      <c r="R125" s="6">
        <f>IF(Q125="","",IF(Q125&lt;0,"منتهي",IF(Q125&lt;='الإعدادات'!$B$5,"ينتهي قريبًا","")))</f>
        <v/>
      </c>
      <c r="S125" s="18">
        <f>IF(ISNUMBER(L125),IF(L125&gt;0,COUNTIFS($L$6:$L$205,"&gt;"&amp;L125)+COUNTIFS($L$6:L125,L125),""),"")</f>
        <v/>
      </c>
    </row>
    <row r="126">
      <c r="A126" s="5" t="n"/>
      <c r="B126" s="5" t="n"/>
      <c r="C126" s="5" t="n"/>
      <c r="D126" s="16" t="n"/>
      <c r="E126" s="17" t="n"/>
      <c r="F126" s="13" t="n"/>
      <c r="G126" s="13" t="n"/>
      <c r="H126" s="14" t="n"/>
      <c r="I126" s="18">
        <f>IF(OR(C126&amp;""="",NOT(ISNUMBER(F126)),NOT(ISNUMBER(H126))),"",MAX(0,(YEAR(IF(ISNUMBER(G126),MIN('الإعدادات'!$B$4,G126),'الإعدادات'!$B$4))-YEAR(F126))*12+MONTH(IF(ISNUMBER(G126),MIN('الإعدادات'!$B$4,G126),'الإعدادات'!$B$4))-MONTH(F126)+IF(DAY(IF(ISNUMBER(G126),MIN('الإعدادات'!$B$4,G126),'الإعدادات'!$B$4))&gt;=H126,1,0)-IF(DAY(F126)&gt;H126,1,0)))</f>
        <v/>
      </c>
      <c r="J126" s="19">
        <f>IF(I126="","",ROUND(I126*N(E126),2))</f>
        <v/>
      </c>
      <c r="K126" s="19">
        <f>IF(C126&amp;""="","",SUMIFS('الدفعات'!$C$6:$C$2005,'الدفعات'!$B$6:$B$2005,A126&amp;""))</f>
        <v/>
      </c>
      <c r="L126" s="19">
        <f>IF(J126="","",ROUND(J126-K126,2))</f>
        <v/>
      </c>
      <c r="M126" s="18">
        <f>IF(L126="","",IF(AND(L126&gt;0,N(E126)&gt;0),ROUNDUP(ROUND(L126/E126,4),0),0))</f>
        <v/>
      </c>
      <c r="N126" s="20">
        <f>IF(C126&amp;""="","",IFERROR(SUMIFS('الدفعات'!$A$6:$A$2005,'الدفعات'!$B$6:$B$2005,A126&amp;"",'الدفعات'!$G$6:$G$2005,1)/COUNTIFS('الدفعات'!$B$6:$B$2005,A126&amp;"",'الدفعات'!$G$6:$G$2005,1),""))</f>
        <v/>
      </c>
      <c r="O126" s="21">
        <f>IF(OR(J126="",J126=0),"",MIN(1,K126/J126))</f>
        <v/>
      </c>
      <c r="P126" s="6">
        <f>IF(A126&amp;""="","",IF(C126&amp;""="","شاغرة",IF(L126="","بيانات ناقصة",IF(L126&gt;0,"متأخر",IF(L126&lt;0,"دفع مقدمًا","مسدد")))))</f>
        <v/>
      </c>
      <c r="Q126" s="18">
        <f>IF(OR(C126&amp;""="",NOT(ISNUMBER(G126))),"",G126-'الإعدادات'!$B$4)</f>
        <v/>
      </c>
      <c r="R126" s="6">
        <f>IF(Q126="","",IF(Q126&lt;0,"منتهي",IF(Q126&lt;='الإعدادات'!$B$5,"ينتهي قريبًا","")))</f>
        <v/>
      </c>
      <c r="S126" s="18">
        <f>IF(ISNUMBER(L126),IF(L126&gt;0,COUNTIFS($L$6:$L$205,"&gt;"&amp;L126)+COUNTIFS($L$6:L126,L126),""),"")</f>
        <v/>
      </c>
    </row>
    <row r="127">
      <c r="A127" s="5" t="n"/>
      <c r="B127" s="5" t="n"/>
      <c r="C127" s="5" t="n"/>
      <c r="D127" s="16" t="n"/>
      <c r="E127" s="17" t="n"/>
      <c r="F127" s="13" t="n"/>
      <c r="G127" s="13" t="n"/>
      <c r="H127" s="14" t="n"/>
      <c r="I127" s="18">
        <f>IF(OR(C127&amp;""="",NOT(ISNUMBER(F127)),NOT(ISNUMBER(H127))),"",MAX(0,(YEAR(IF(ISNUMBER(G127),MIN('الإعدادات'!$B$4,G127),'الإعدادات'!$B$4))-YEAR(F127))*12+MONTH(IF(ISNUMBER(G127),MIN('الإعدادات'!$B$4,G127),'الإعدادات'!$B$4))-MONTH(F127)+IF(DAY(IF(ISNUMBER(G127),MIN('الإعدادات'!$B$4,G127),'الإعدادات'!$B$4))&gt;=H127,1,0)-IF(DAY(F127)&gt;H127,1,0)))</f>
        <v/>
      </c>
      <c r="J127" s="19">
        <f>IF(I127="","",ROUND(I127*N(E127),2))</f>
        <v/>
      </c>
      <c r="K127" s="19">
        <f>IF(C127&amp;""="","",SUMIFS('الدفعات'!$C$6:$C$2005,'الدفعات'!$B$6:$B$2005,A127&amp;""))</f>
        <v/>
      </c>
      <c r="L127" s="19">
        <f>IF(J127="","",ROUND(J127-K127,2))</f>
        <v/>
      </c>
      <c r="M127" s="18">
        <f>IF(L127="","",IF(AND(L127&gt;0,N(E127)&gt;0),ROUNDUP(ROUND(L127/E127,4),0),0))</f>
        <v/>
      </c>
      <c r="N127" s="20">
        <f>IF(C127&amp;""="","",IFERROR(SUMIFS('الدفعات'!$A$6:$A$2005,'الدفعات'!$B$6:$B$2005,A127&amp;"",'الدفعات'!$G$6:$G$2005,1)/COUNTIFS('الدفعات'!$B$6:$B$2005,A127&amp;"",'الدفعات'!$G$6:$G$2005,1),""))</f>
        <v/>
      </c>
      <c r="O127" s="21">
        <f>IF(OR(J127="",J127=0),"",MIN(1,K127/J127))</f>
        <v/>
      </c>
      <c r="P127" s="6">
        <f>IF(A127&amp;""="","",IF(C127&amp;""="","شاغرة",IF(L127="","بيانات ناقصة",IF(L127&gt;0,"متأخر",IF(L127&lt;0,"دفع مقدمًا","مسدد")))))</f>
        <v/>
      </c>
      <c r="Q127" s="18">
        <f>IF(OR(C127&amp;""="",NOT(ISNUMBER(G127))),"",G127-'الإعدادات'!$B$4)</f>
        <v/>
      </c>
      <c r="R127" s="6">
        <f>IF(Q127="","",IF(Q127&lt;0,"منتهي",IF(Q127&lt;='الإعدادات'!$B$5,"ينتهي قريبًا","")))</f>
        <v/>
      </c>
      <c r="S127" s="18">
        <f>IF(ISNUMBER(L127),IF(L127&gt;0,COUNTIFS($L$6:$L$205,"&gt;"&amp;L127)+COUNTIFS($L$6:L127,L127),""),"")</f>
        <v/>
      </c>
    </row>
    <row r="128">
      <c r="A128" s="5" t="n"/>
      <c r="B128" s="5" t="n"/>
      <c r="C128" s="5" t="n"/>
      <c r="D128" s="16" t="n"/>
      <c r="E128" s="17" t="n"/>
      <c r="F128" s="13" t="n"/>
      <c r="G128" s="13" t="n"/>
      <c r="H128" s="14" t="n"/>
      <c r="I128" s="18">
        <f>IF(OR(C128&amp;""="",NOT(ISNUMBER(F128)),NOT(ISNUMBER(H128))),"",MAX(0,(YEAR(IF(ISNUMBER(G128),MIN('الإعدادات'!$B$4,G128),'الإعدادات'!$B$4))-YEAR(F128))*12+MONTH(IF(ISNUMBER(G128),MIN('الإعدادات'!$B$4,G128),'الإعدادات'!$B$4))-MONTH(F128)+IF(DAY(IF(ISNUMBER(G128),MIN('الإعدادات'!$B$4,G128),'الإعدادات'!$B$4))&gt;=H128,1,0)-IF(DAY(F128)&gt;H128,1,0)))</f>
        <v/>
      </c>
      <c r="J128" s="19">
        <f>IF(I128="","",ROUND(I128*N(E128),2))</f>
        <v/>
      </c>
      <c r="K128" s="19">
        <f>IF(C128&amp;""="","",SUMIFS('الدفعات'!$C$6:$C$2005,'الدفعات'!$B$6:$B$2005,A128&amp;""))</f>
        <v/>
      </c>
      <c r="L128" s="19">
        <f>IF(J128="","",ROUND(J128-K128,2))</f>
        <v/>
      </c>
      <c r="M128" s="18">
        <f>IF(L128="","",IF(AND(L128&gt;0,N(E128)&gt;0),ROUNDUP(ROUND(L128/E128,4),0),0))</f>
        <v/>
      </c>
      <c r="N128" s="20">
        <f>IF(C128&amp;""="","",IFERROR(SUMIFS('الدفعات'!$A$6:$A$2005,'الدفعات'!$B$6:$B$2005,A128&amp;"",'الدفعات'!$G$6:$G$2005,1)/COUNTIFS('الدفعات'!$B$6:$B$2005,A128&amp;"",'الدفعات'!$G$6:$G$2005,1),""))</f>
        <v/>
      </c>
      <c r="O128" s="21">
        <f>IF(OR(J128="",J128=0),"",MIN(1,K128/J128))</f>
        <v/>
      </c>
      <c r="P128" s="6">
        <f>IF(A128&amp;""="","",IF(C128&amp;""="","شاغرة",IF(L128="","بيانات ناقصة",IF(L128&gt;0,"متأخر",IF(L128&lt;0,"دفع مقدمًا","مسدد")))))</f>
        <v/>
      </c>
      <c r="Q128" s="18">
        <f>IF(OR(C128&amp;""="",NOT(ISNUMBER(G128))),"",G128-'الإعدادات'!$B$4)</f>
        <v/>
      </c>
      <c r="R128" s="6">
        <f>IF(Q128="","",IF(Q128&lt;0,"منتهي",IF(Q128&lt;='الإعدادات'!$B$5,"ينتهي قريبًا","")))</f>
        <v/>
      </c>
      <c r="S128" s="18">
        <f>IF(ISNUMBER(L128),IF(L128&gt;0,COUNTIFS($L$6:$L$205,"&gt;"&amp;L128)+COUNTIFS($L$6:L128,L128),""),"")</f>
        <v/>
      </c>
    </row>
    <row r="129">
      <c r="A129" s="5" t="n"/>
      <c r="B129" s="5" t="n"/>
      <c r="C129" s="5" t="n"/>
      <c r="D129" s="16" t="n"/>
      <c r="E129" s="17" t="n"/>
      <c r="F129" s="13" t="n"/>
      <c r="G129" s="13" t="n"/>
      <c r="H129" s="14" t="n"/>
      <c r="I129" s="18">
        <f>IF(OR(C129&amp;""="",NOT(ISNUMBER(F129)),NOT(ISNUMBER(H129))),"",MAX(0,(YEAR(IF(ISNUMBER(G129),MIN('الإعدادات'!$B$4,G129),'الإعدادات'!$B$4))-YEAR(F129))*12+MONTH(IF(ISNUMBER(G129),MIN('الإعدادات'!$B$4,G129),'الإعدادات'!$B$4))-MONTH(F129)+IF(DAY(IF(ISNUMBER(G129),MIN('الإعدادات'!$B$4,G129),'الإعدادات'!$B$4))&gt;=H129,1,0)-IF(DAY(F129)&gt;H129,1,0)))</f>
        <v/>
      </c>
      <c r="J129" s="19">
        <f>IF(I129="","",ROUND(I129*N(E129),2))</f>
        <v/>
      </c>
      <c r="K129" s="19">
        <f>IF(C129&amp;""="","",SUMIFS('الدفعات'!$C$6:$C$2005,'الدفعات'!$B$6:$B$2005,A129&amp;""))</f>
        <v/>
      </c>
      <c r="L129" s="19">
        <f>IF(J129="","",ROUND(J129-K129,2))</f>
        <v/>
      </c>
      <c r="M129" s="18">
        <f>IF(L129="","",IF(AND(L129&gt;0,N(E129)&gt;0),ROUNDUP(ROUND(L129/E129,4),0),0))</f>
        <v/>
      </c>
      <c r="N129" s="20">
        <f>IF(C129&amp;""="","",IFERROR(SUMIFS('الدفعات'!$A$6:$A$2005,'الدفعات'!$B$6:$B$2005,A129&amp;"",'الدفعات'!$G$6:$G$2005,1)/COUNTIFS('الدفعات'!$B$6:$B$2005,A129&amp;"",'الدفعات'!$G$6:$G$2005,1),""))</f>
        <v/>
      </c>
      <c r="O129" s="21">
        <f>IF(OR(J129="",J129=0),"",MIN(1,K129/J129))</f>
        <v/>
      </c>
      <c r="P129" s="6">
        <f>IF(A129&amp;""="","",IF(C129&amp;""="","شاغرة",IF(L129="","بيانات ناقصة",IF(L129&gt;0,"متأخر",IF(L129&lt;0,"دفع مقدمًا","مسدد")))))</f>
        <v/>
      </c>
      <c r="Q129" s="18">
        <f>IF(OR(C129&amp;""="",NOT(ISNUMBER(G129))),"",G129-'الإعدادات'!$B$4)</f>
        <v/>
      </c>
      <c r="R129" s="6">
        <f>IF(Q129="","",IF(Q129&lt;0,"منتهي",IF(Q129&lt;='الإعدادات'!$B$5,"ينتهي قريبًا","")))</f>
        <v/>
      </c>
      <c r="S129" s="18">
        <f>IF(ISNUMBER(L129),IF(L129&gt;0,COUNTIFS($L$6:$L$205,"&gt;"&amp;L129)+COUNTIFS($L$6:L129,L129),""),"")</f>
        <v/>
      </c>
    </row>
    <row r="130">
      <c r="A130" s="5" t="n"/>
      <c r="B130" s="5" t="n"/>
      <c r="C130" s="5" t="n"/>
      <c r="D130" s="16" t="n"/>
      <c r="E130" s="17" t="n"/>
      <c r="F130" s="13" t="n"/>
      <c r="G130" s="13" t="n"/>
      <c r="H130" s="14" t="n"/>
      <c r="I130" s="18">
        <f>IF(OR(C130&amp;""="",NOT(ISNUMBER(F130)),NOT(ISNUMBER(H130))),"",MAX(0,(YEAR(IF(ISNUMBER(G130),MIN('الإعدادات'!$B$4,G130),'الإعدادات'!$B$4))-YEAR(F130))*12+MONTH(IF(ISNUMBER(G130),MIN('الإعدادات'!$B$4,G130),'الإعدادات'!$B$4))-MONTH(F130)+IF(DAY(IF(ISNUMBER(G130),MIN('الإعدادات'!$B$4,G130),'الإعدادات'!$B$4))&gt;=H130,1,0)-IF(DAY(F130)&gt;H130,1,0)))</f>
        <v/>
      </c>
      <c r="J130" s="19">
        <f>IF(I130="","",ROUND(I130*N(E130),2))</f>
        <v/>
      </c>
      <c r="K130" s="19">
        <f>IF(C130&amp;""="","",SUMIFS('الدفعات'!$C$6:$C$2005,'الدفعات'!$B$6:$B$2005,A130&amp;""))</f>
        <v/>
      </c>
      <c r="L130" s="19">
        <f>IF(J130="","",ROUND(J130-K130,2))</f>
        <v/>
      </c>
      <c r="M130" s="18">
        <f>IF(L130="","",IF(AND(L130&gt;0,N(E130)&gt;0),ROUNDUP(ROUND(L130/E130,4),0),0))</f>
        <v/>
      </c>
      <c r="N130" s="20">
        <f>IF(C130&amp;""="","",IFERROR(SUMIFS('الدفعات'!$A$6:$A$2005,'الدفعات'!$B$6:$B$2005,A130&amp;"",'الدفعات'!$G$6:$G$2005,1)/COUNTIFS('الدفعات'!$B$6:$B$2005,A130&amp;"",'الدفعات'!$G$6:$G$2005,1),""))</f>
        <v/>
      </c>
      <c r="O130" s="21">
        <f>IF(OR(J130="",J130=0),"",MIN(1,K130/J130))</f>
        <v/>
      </c>
      <c r="P130" s="6">
        <f>IF(A130&amp;""="","",IF(C130&amp;""="","شاغرة",IF(L130="","بيانات ناقصة",IF(L130&gt;0,"متأخر",IF(L130&lt;0,"دفع مقدمًا","مسدد")))))</f>
        <v/>
      </c>
      <c r="Q130" s="18">
        <f>IF(OR(C130&amp;""="",NOT(ISNUMBER(G130))),"",G130-'الإعدادات'!$B$4)</f>
        <v/>
      </c>
      <c r="R130" s="6">
        <f>IF(Q130="","",IF(Q130&lt;0,"منتهي",IF(Q130&lt;='الإعدادات'!$B$5,"ينتهي قريبًا","")))</f>
        <v/>
      </c>
      <c r="S130" s="18">
        <f>IF(ISNUMBER(L130),IF(L130&gt;0,COUNTIFS($L$6:$L$205,"&gt;"&amp;L130)+COUNTIFS($L$6:L130,L130),""),"")</f>
        <v/>
      </c>
    </row>
    <row r="131">
      <c r="A131" s="5" t="n"/>
      <c r="B131" s="5" t="n"/>
      <c r="C131" s="5" t="n"/>
      <c r="D131" s="16" t="n"/>
      <c r="E131" s="17" t="n"/>
      <c r="F131" s="13" t="n"/>
      <c r="G131" s="13" t="n"/>
      <c r="H131" s="14" t="n"/>
      <c r="I131" s="18">
        <f>IF(OR(C131&amp;""="",NOT(ISNUMBER(F131)),NOT(ISNUMBER(H131))),"",MAX(0,(YEAR(IF(ISNUMBER(G131),MIN('الإعدادات'!$B$4,G131),'الإعدادات'!$B$4))-YEAR(F131))*12+MONTH(IF(ISNUMBER(G131),MIN('الإعدادات'!$B$4,G131),'الإعدادات'!$B$4))-MONTH(F131)+IF(DAY(IF(ISNUMBER(G131),MIN('الإعدادات'!$B$4,G131),'الإعدادات'!$B$4))&gt;=H131,1,0)-IF(DAY(F131)&gt;H131,1,0)))</f>
        <v/>
      </c>
      <c r="J131" s="19">
        <f>IF(I131="","",ROUND(I131*N(E131),2))</f>
        <v/>
      </c>
      <c r="K131" s="19">
        <f>IF(C131&amp;""="","",SUMIFS('الدفعات'!$C$6:$C$2005,'الدفعات'!$B$6:$B$2005,A131&amp;""))</f>
        <v/>
      </c>
      <c r="L131" s="19">
        <f>IF(J131="","",ROUND(J131-K131,2))</f>
        <v/>
      </c>
      <c r="M131" s="18">
        <f>IF(L131="","",IF(AND(L131&gt;0,N(E131)&gt;0),ROUNDUP(ROUND(L131/E131,4),0),0))</f>
        <v/>
      </c>
      <c r="N131" s="20">
        <f>IF(C131&amp;""="","",IFERROR(SUMIFS('الدفعات'!$A$6:$A$2005,'الدفعات'!$B$6:$B$2005,A131&amp;"",'الدفعات'!$G$6:$G$2005,1)/COUNTIFS('الدفعات'!$B$6:$B$2005,A131&amp;"",'الدفعات'!$G$6:$G$2005,1),""))</f>
        <v/>
      </c>
      <c r="O131" s="21">
        <f>IF(OR(J131="",J131=0),"",MIN(1,K131/J131))</f>
        <v/>
      </c>
      <c r="P131" s="6">
        <f>IF(A131&amp;""="","",IF(C131&amp;""="","شاغرة",IF(L131="","بيانات ناقصة",IF(L131&gt;0,"متأخر",IF(L131&lt;0,"دفع مقدمًا","مسدد")))))</f>
        <v/>
      </c>
      <c r="Q131" s="18">
        <f>IF(OR(C131&amp;""="",NOT(ISNUMBER(G131))),"",G131-'الإعدادات'!$B$4)</f>
        <v/>
      </c>
      <c r="R131" s="6">
        <f>IF(Q131="","",IF(Q131&lt;0,"منتهي",IF(Q131&lt;='الإعدادات'!$B$5,"ينتهي قريبًا","")))</f>
        <v/>
      </c>
      <c r="S131" s="18">
        <f>IF(ISNUMBER(L131),IF(L131&gt;0,COUNTIFS($L$6:$L$205,"&gt;"&amp;L131)+COUNTIFS($L$6:L131,L131),""),"")</f>
        <v/>
      </c>
    </row>
    <row r="132">
      <c r="A132" s="5" t="n"/>
      <c r="B132" s="5" t="n"/>
      <c r="C132" s="5" t="n"/>
      <c r="D132" s="16" t="n"/>
      <c r="E132" s="17" t="n"/>
      <c r="F132" s="13" t="n"/>
      <c r="G132" s="13" t="n"/>
      <c r="H132" s="14" t="n"/>
      <c r="I132" s="18">
        <f>IF(OR(C132&amp;""="",NOT(ISNUMBER(F132)),NOT(ISNUMBER(H132))),"",MAX(0,(YEAR(IF(ISNUMBER(G132),MIN('الإعدادات'!$B$4,G132),'الإعدادات'!$B$4))-YEAR(F132))*12+MONTH(IF(ISNUMBER(G132),MIN('الإعدادات'!$B$4,G132),'الإعدادات'!$B$4))-MONTH(F132)+IF(DAY(IF(ISNUMBER(G132),MIN('الإعدادات'!$B$4,G132),'الإعدادات'!$B$4))&gt;=H132,1,0)-IF(DAY(F132)&gt;H132,1,0)))</f>
        <v/>
      </c>
      <c r="J132" s="19">
        <f>IF(I132="","",ROUND(I132*N(E132),2))</f>
        <v/>
      </c>
      <c r="K132" s="19">
        <f>IF(C132&amp;""="","",SUMIFS('الدفعات'!$C$6:$C$2005,'الدفعات'!$B$6:$B$2005,A132&amp;""))</f>
        <v/>
      </c>
      <c r="L132" s="19">
        <f>IF(J132="","",ROUND(J132-K132,2))</f>
        <v/>
      </c>
      <c r="M132" s="18">
        <f>IF(L132="","",IF(AND(L132&gt;0,N(E132)&gt;0),ROUNDUP(ROUND(L132/E132,4),0),0))</f>
        <v/>
      </c>
      <c r="N132" s="20">
        <f>IF(C132&amp;""="","",IFERROR(SUMIFS('الدفعات'!$A$6:$A$2005,'الدفعات'!$B$6:$B$2005,A132&amp;"",'الدفعات'!$G$6:$G$2005,1)/COUNTIFS('الدفعات'!$B$6:$B$2005,A132&amp;"",'الدفعات'!$G$6:$G$2005,1),""))</f>
        <v/>
      </c>
      <c r="O132" s="21">
        <f>IF(OR(J132="",J132=0),"",MIN(1,K132/J132))</f>
        <v/>
      </c>
      <c r="P132" s="6">
        <f>IF(A132&amp;""="","",IF(C132&amp;""="","شاغرة",IF(L132="","بيانات ناقصة",IF(L132&gt;0,"متأخر",IF(L132&lt;0,"دفع مقدمًا","مسدد")))))</f>
        <v/>
      </c>
      <c r="Q132" s="18">
        <f>IF(OR(C132&amp;""="",NOT(ISNUMBER(G132))),"",G132-'الإعدادات'!$B$4)</f>
        <v/>
      </c>
      <c r="R132" s="6">
        <f>IF(Q132="","",IF(Q132&lt;0,"منتهي",IF(Q132&lt;='الإعدادات'!$B$5,"ينتهي قريبًا","")))</f>
        <v/>
      </c>
      <c r="S132" s="18">
        <f>IF(ISNUMBER(L132),IF(L132&gt;0,COUNTIFS($L$6:$L$205,"&gt;"&amp;L132)+COUNTIFS($L$6:L132,L132),""),"")</f>
        <v/>
      </c>
    </row>
    <row r="133">
      <c r="A133" s="5" t="n"/>
      <c r="B133" s="5" t="n"/>
      <c r="C133" s="5" t="n"/>
      <c r="D133" s="16" t="n"/>
      <c r="E133" s="17" t="n"/>
      <c r="F133" s="13" t="n"/>
      <c r="G133" s="13" t="n"/>
      <c r="H133" s="14" t="n"/>
      <c r="I133" s="18">
        <f>IF(OR(C133&amp;""="",NOT(ISNUMBER(F133)),NOT(ISNUMBER(H133))),"",MAX(0,(YEAR(IF(ISNUMBER(G133),MIN('الإعدادات'!$B$4,G133),'الإعدادات'!$B$4))-YEAR(F133))*12+MONTH(IF(ISNUMBER(G133),MIN('الإعدادات'!$B$4,G133),'الإعدادات'!$B$4))-MONTH(F133)+IF(DAY(IF(ISNUMBER(G133),MIN('الإعدادات'!$B$4,G133),'الإعدادات'!$B$4))&gt;=H133,1,0)-IF(DAY(F133)&gt;H133,1,0)))</f>
        <v/>
      </c>
      <c r="J133" s="19">
        <f>IF(I133="","",ROUND(I133*N(E133),2))</f>
        <v/>
      </c>
      <c r="K133" s="19">
        <f>IF(C133&amp;""="","",SUMIFS('الدفعات'!$C$6:$C$2005,'الدفعات'!$B$6:$B$2005,A133&amp;""))</f>
        <v/>
      </c>
      <c r="L133" s="19">
        <f>IF(J133="","",ROUND(J133-K133,2))</f>
        <v/>
      </c>
      <c r="M133" s="18">
        <f>IF(L133="","",IF(AND(L133&gt;0,N(E133)&gt;0),ROUNDUP(ROUND(L133/E133,4),0),0))</f>
        <v/>
      </c>
      <c r="N133" s="20">
        <f>IF(C133&amp;""="","",IFERROR(SUMIFS('الدفعات'!$A$6:$A$2005,'الدفعات'!$B$6:$B$2005,A133&amp;"",'الدفعات'!$G$6:$G$2005,1)/COUNTIFS('الدفعات'!$B$6:$B$2005,A133&amp;"",'الدفعات'!$G$6:$G$2005,1),""))</f>
        <v/>
      </c>
      <c r="O133" s="21">
        <f>IF(OR(J133="",J133=0),"",MIN(1,K133/J133))</f>
        <v/>
      </c>
      <c r="P133" s="6">
        <f>IF(A133&amp;""="","",IF(C133&amp;""="","شاغرة",IF(L133="","بيانات ناقصة",IF(L133&gt;0,"متأخر",IF(L133&lt;0,"دفع مقدمًا","مسدد")))))</f>
        <v/>
      </c>
      <c r="Q133" s="18">
        <f>IF(OR(C133&amp;""="",NOT(ISNUMBER(G133))),"",G133-'الإعدادات'!$B$4)</f>
        <v/>
      </c>
      <c r="R133" s="6">
        <f>IF(Q133="","",IF(Q133&lt;0,"منتهي",IF(Q133&lt;='الإعدادات'!$B$5,"ينتهي قريبًا","")))</f>
        <v/>
      </c>
      <c r="S133" s="18">
        <f>IF(ISNUMBER(L133),IF(L133&gt;0,COUNTIFS($L$6:$L$205,"&gt;"&amp;L133)+COUNTIFS($L$6:L133,L133),""),"")</f>
        <v/>
      </c>
    </row>
    <row r="134">
      <c r="A134" s="5" t="n"/>
      <c r="B134" s="5" t="n"/>
      <c r="C134" s="5" t="n"/>
      <c r="D134" s="16" t="n"/>
      <c r="E134" s="17" t="n"/>
      <c r="F134" s="13" t="n"/>
      <c r="G134" s="13" t="n"/>
      <c r="H134" s="14" t="n"/>
      <c r="I134" s="18">
        <f>IF(OR(C134&amp;""="",NOT(ISNUMBER(F134)),NOT(ISNUMBER(H134))),"",MAX(0,(YEAR(IF(ISNUMBER(G134),MIN('الإعدادات'!$B$4,G134),'الإعدادات'!$B$4))-YEAR(F134))*12+MONTH(IF(ISNUMBER(G134),MIN('الإعدادات'!$B$4,G134),'الإعدادات'!$B$4))-MONTH(F134)+IF(DAY(IF(ISNUMBER(G134),MIN('الإعدادات'!$B$4,G134),'الإعدادات'!$B$4))&gt;=H134,1,0)-IF(DAY(F134)&gt;H134,1,0)))</f>
        <v/>
      </c>
      <c r="J134" s="19">
        <f>IF(I134="","",ROUND(I134*N(E134),2))</f>
        <v/>
      </c>
      <c r="K134" s="19">
        <f>IF(C134&amp;""="","",SUMIFS('الدفعات'!$C$6:$C$2005,'الدفعات'!$B$6:$B$2005,A134&amp;""))</f>
        <v/>
      </c>
      <c r="L134" s="19">
        <f>IF(J134="","",ROUND(J134-K134,2))</f>
        <v/>
      </c>
      <c r="M134" s="18">
        <f>IF(L134="","",IF(AND(L134&gt;0,N(E134)&gt;0),ROUNDUP(ROUND(L134/E134,4),0),0))</f>
        <v/>
      </c>
      <c r="N134" s="20">
        <f>IF(C134&amp;""="","",IFERROR(SUMIFS('الدفعات'!$A$6:$A$2005,'الدفعات'!$B$6:$B$2005,A134&amp;"",'الدفعات'!$G$6:$G$2005,1)/COUNTIFS('الدفعات'!$B$6:$B$2005,A134&amp;"",'الدفعات'!$G$6:$G$2005,1),""))</f>
        <v/>
      </c>
      <c r="O134" s="21">
        <f>IF(OR(J134="",J134=0),"",MIN(1,K134/J134))</f>
        <v/>
      </c>
      <c r="P134" s="6">
        <f>IF(A134&amp;""="","",IF(C134&amp;""="","شاغرة",IF(L134="","بيانات ناقصة",IF(L134&gt;0,"متأخر",IF(L134&lt;0,"دفع مقدمًا","مسدد")))))</f>
        <v/>
      </c>
      <c r="Q134" s="18">
        <f>IF(OR(C134&amp;""="",NOT(ISNUMBER(G134))),"",G134-'الإعدادات'!$B$4)</f>
        <v/>
      </c>
      <c r="R134" s="6">
        <f>IF(Q134="","",IF(Q134&lt;0,"منتهي",IF(Q134&lt;='الإعدادات'!$B$5,"ينتهي قريبًا","")))</f>
        <v/>
      </c>
      <c r="S134" s="18">
        <f>IF(ISNUMBER(L134),IF(L134&gt;0,COUNTIFS($L$6:$L$205,"&gt;"&amp;L134)+COUNTIFS($L$6:L134,L134),""),"")</f>
        <v/>
      </c>
    </row>
    <row r="135">
      <c r="A135" s="5" t="n"/>
      <c r="B135" s="5" t="n"/>
      <c r="C135" s="5" t="n"/>
      <c r="D135" s="16" t="n"/>
      <c r="E135" s="17" t="n"/>
      <c r="F135" s="13" t="n"/>
      <c r="G135" s="13" t="n"/>
      <c r="H135" s="14" t="n"/>
      <c r="I135" s="18">
        <f>IF(OR(C135&amp;""="",NOT(ISNUMBER(F135)),NOT(ISNUMBER(H135))),"",MAX(0,(YEAR(IF(ISNUMBER(G135),MIN('الإعدادات'!$B$4,G135),'الإعدادات'!$B$4))-YEAR(F135))*12+MONTH(IF(ISNUMBER(G135),MIN('الإعدادات'!$B$4,G135),'الإعدادات'!$B$4))-MONTH(F135)+IF(DAY(IF(ISNUMBER(G135),MIN('الإعدادات'!$B$4,G135),'الإعدادات'!$B$4))&gt;=H135,1,0)-IF(DAY(F135)&gt;H135,1,0)))</f>
        <v/>
      </c>
      <c r="J135" s="19">
        <f>IF(I135="","",ROUND(I135*N(E135),2))</f>
        <v/>
      </c>
      <c r="K135" s="19">
        <f>IF(C135&amp;""="","",SUMIFS('الدفعات'!$C$6:$C$2005,'الدفعات'!$B$6:$B$2005,A135&amp;""))</f>
        <v/>
      </c>
      <c r="L135" s="19">
        <f>IF(J135="","",ROUND(J135-K135,2))</f>
        <v/>
      </c>
      <c r="M135" s="18">
        <f>IF(L135="","",IF(AND(L135&gt;0,N(E135)&gt;0),ROUNDUP(ROUND(L135/E135,4),0),0))</f>
        <v/>
      </c>
      <c r="N135" s="20">
        <f>IF(C135&amp;""="","",IFERROR(SUMIFS('الدفعات'!$A$6:$A$2005,'الدفعات'!$B$6:$B$2005,A135&amp;"",'الدفعات'!$G$6:$G$2005,1)/COUNTIFS('الدفعات'!$B$6:$B$2005,A135&amp;"",'الدفعات'!$G$6:$G$2005,1),""))</f>
        <v/>
      </c>
      <c r="O135" s="21">
        <f>IF(OR(J135="",J135=0),"",MIN(1,K135/J135))</f>
        <v/>
      </c>
      <c r="P135" s="6">
        <f>IF(A135&amp;""="","",IF(C135&amp;""="","شاغرة",IF(L135="","بيانات ناقصة",IF(L135&gt;0,"متأخر",IF(L135&lt;0,"دفع مقدمًا","مسدد")))))</f>
        <v/>
      </c>
      <c r="Q135" s="18">
        <f>IF(OR(C135&amp;""="",NOT(ISNUMBER(G135))),"",G135-'الإعدادات'!$B$4)</f>
        <v/>
      </c>
      <c r="R135" s="6">
        <f>IF(Q135="","",IF(Q135&lt;0,"منتهي",IF(Q135&lt;='الإعدادات'!$B$5,"ينتهي قريبًا","")))</f>
        <v/>
      </c>
      <c r="S135" s="18">
        <f>IF(ISNUMBER(L135),IF(L135&gt;0,COUNTIFS($L$6:$L$205,"&gt;"&amp;L135)+COUNTIFS($L$6:L135,L135),""),"")</f>
        <v/>
      </c>
    </row>
    <row r="136">
      <c r="A136" s="5" t="n"/>
      <c r="B136" s="5" t="n"/>
      <c r="C136" s="5" t="n"/>
      <c r="D136" s="16" t="n"/>
      <c r="E136" s="17" t="n"/>
      <c r="F136" s="13" t="n"/>
      <c r="G136" s="13" t="n"/>
      <c r="H136" s="14" t="n"/>
      <c r="I136" s="18">
        <f>IF(OR(C136&amp;""="",NOT(ISNUMBER(F136)),NOT(ISNUMBER(H136))),"",MAX(0,(YEAR(IF(ISNUMBER(G136),MIN('الإعدادات'!$B$4,G136),'الإعدادات'!$B$4))-YEAR(F136))*12+MONTH(IF(ISNUMBER(G136),MIN('الإعدادات'!$B$4,G136),'الإعدادات'!$B$4))-MONTH(F136)+IF(DAY(IF(ISNUMBER(G136),MIN('الإعدادات'!$B$4,G136),'الإعدادات'!$B$4))&gt;=H136,1,0)-IF(DAY(F136)&gt;H136,1,0)))</f>
        <v/>
      </c>
      <c r="J136" s="19">
        <f>IF(I136="","",ROUND(I136*N(E136),2))</f>
        <v/>
      </c>
      <c r="K136" s="19">
        <f>IF(C136&amp;""="","",SUMIFS('الدفعات'!$C$6:$C$2005,'الدفعات'!$B$6:$B$2005,A136&amp;""))</f>
        <v/>
      </c>
      <c r="L136" s="19">
        <f>IF(J136="","",ROUND(J136-K136,2))</f>
        <v/>
      </c>
      <c r="M136" s="18">
        <f>IF(L136="","",IF(AND(L136&gt;0,N(E136)&gt;0),ROUNDUP(ROUND(L136/E136,4),0),0))</f>
        <v/>
      </c>
      <c r="N136" s="20">
        <f>IF(C136&amp;""="","",IFERROR(SUMIFS('الدفعات'!$A$6:$A$2005,'الدفعات'!$B$6:$B$2005,A136&amp;"",'الدفعات'!$G$6:$G$2005,1)/COUNTIFS('الدفعات'!$B$6:$B$2005,A136&amp;"",'الدفعات'!$G$6:$G$2005,1),""))</f>
        <v/>
      </c>
      <c r="O136" s="21">
        <f>IF(OR(J136="",J136=0),"",MIN(1,K136/J136))</f>
        <v/>
      </c>
      <c r="P136" s="6">
        <f>IF(A136&amp;""="","",IF(C136&amp;""="","شاغرة",IF(L136="","بيانات ناقصة",IF(L136&gt;0,"متأخر",IF(L136&lt;0,"دفع مقدمًا","مسدد")))))</f>
        <v/>
      </c>
      <c r="Q136" s="18">
        <f>IF(OR(C136&amp;""="",NOT(ISNUMBER(G136))),"",G136-'الإعدادات'!$B$4)</f>
        <v/>
      </c>
      <c r="R136" s="6">
        <f>IF(Q136="","",IF(Q136&lt;0,"منتهي",IF(Q136&lt;='الإعدادات'!$B$5,"ينتهي قريبًا","")))</f>
        <v/>
      </c>
      <c r="S136" s="18">
        <f>IF(ISNUMBER(L136),IF(L136&gt;0,COUNTIFS($L$6:$L$205,"&gt;"&amp;L136)+COUNTIFS($L$6:L136,L136),""),"")</f>
        <v/>
      </c>
    </row>
    <row r="137">
      <c r="A137" s="5" t="n"/>
      <c r="B137" s="5" t="n"/>
      <c r="C137" s="5" t="n"/>
      <c r="D137" s="16" t="n"/>
      <c r="E137" s="17" t="n"/>
      <c r="F137" s="13" t="n"/>
      <c r="G137" s="13" t="n"/>
      <c r="H137" s="14" t="n"/>
      <c r="I137" s="18">
        <f>IF(OR(C137&amp;""="",NOT(ISNUMBER(F137)),NOT(ISNUMBER(H137))),"",MAX(0,(YEAR(IF(ISNUMBER(G137),MIN('الإعدادات'!$B$4,G137),'الإعدادات'!$B$4))-YEAR(F137))*12+MONTH(IF(ISNUMBER(G137),MIN('الإعدادات'!$B$4,G137),'الإعدادات'!$B$4))-MONTH(F137)+IF(DAY(IF(ISNUMBER(G137),MIN('الإعدادات'!$B$4,G137),'الإعدادات'!$B$4))&gt;=H137,1,0)-IF(DAY(F137)&gt;H137,1,0)))</f>
        <v/>
      </c>
      <c r="J137" s="19">
        <f>IF(I137="","",ROUND(I137*N(E137),2))</f>
        <v/>
      </c>
      <c r="K137" s="19">
        <f>IF(C137&amp;""="","",SUMIFS('الدفعات'!$C$6:$C$2005,'الدفعات'!$B$6:$B$2005,A137&amp;""))</f>
        <v/>
      </c>
      <c r="L137" s="19">
        <f>IF(J137="","",ROUND(J137-K137,2))</f>
        <v/>
      </c>
      <c r="M137" s="18">
        <f>IF(L137="","",IF(AND(L137&gt;0,N(E137)&gt;0),ROUNDUP(ROUND(L137/E137,4),0),0))</f>
        <v/>
      </c>
      <c r="N137" s="20">
        <f>IF(C137&amp;""="","",IFERROR(SUMIFS('الدفعات'!$A$6:$A$2005,'الدفعات'!$B$6:$B$2005,A137&amp;"",'الدفعات'!$G$6:$G$2005,1)/COUNTIFS('الدفعات'!$B$6:$B$2005,A137&amp;"",'الدفعات'!$G$6:$G$2005,1),""))</f>
        <v/>
      </c>
      <c r="O137" s="21">
        <f>IF(OR(J137="",J137=0),"",MIN(1,K137/J137))</f>
        <v/>
      </c>
      <c r="P137" s="6">
        <f>IF(A137&amp;""="","",IF(C137&amp;""="","شاغرة",IF(L137="","بيانات ناقصة",IF(L137&gt;0,"متأخر",IF(L137&lt;0,"دفع مقدمًا","مسدد")))))</f>
        <v/>
      </c>
      <c r="Q137" s="18">
        <f>IF(OR(C137&amp;""="",NOT(ISNUMBER(G137))),"",G137-'الإعدادات'!$B$4)</f>
        <v/>
      </c>
      <c r="R137" s="6">
        <f>IF(Q137="","",IF(Q137&lt;0,"منتهي",IF(Q137&lt;='الإعدادات'!$B$5,"ينتهي قريبًا","")))</f>
        <v/>
      </c>
      <c r="S137" s="18">
        <f>IF(ISNUMBER(L137),IF(L137&gt;0,COUNTIFS($L$6:$L$205,"&gt;"&amp;L137)+COUNTIFS($L$6:L137,L137),""),"")</f>
        <v/>
      </c>
    </row>
    <row r="138">
      <c r="A138" s="5" t="n"/>
      <c r="B138" s="5" t="n"/>
      <c r="C138" s="5" t="n"/>
      <c r="D138" s="16" t="n"/>
      <c r="E138" s="17" t="n"/>
      <c r="F138" s="13" t="n"/>
      <c r="G138" s="13" t="n"/>
      <c r="H138" s="14" t="n"/>
      <c r="I138" s="18">
        <f>IF(OR(C138&amp;""="",NOT(ISNUMBER(F138)),NOT(ISNUMBER(H138))),"",MAX(0,(YEAR(IF(ISNUMBER(G138),MIN('الإعدادات'!$B$4,G138),'الإعدادات'!$B$4))-YEAR(F138))*12+MONTH(IF(ISNUMBER(G138),MIN('الإعدادات'!$B$4,G138),'الإعدادات'!$B$4))-MONTH(F138)+IF(DAY(IF(ISNUMBER(G138),MIN('الإعدادات'!$B$4,G138),'الإعدادات'!$B$4))&gt;=H138,1,0)-IF(DAY(F138)&gt;H138,1,0)))</f>
        <v/>
      </c>
      <c r="J138" s="19">
        <f>IF(I138="","",ROUND(I138*N(E138),2))</f>
        <v/>
      </c>
      <c r="K138" s="19">
        <f>IF(C138&amp;""="","",SUMIFS('الدفعات'!$C$6:$C$2005,'الدفعات'!$B$6:$B$2005,A138&amp;""))</f>
        <v/>
      </c>
      <c r="L138" s="19">
        <f>IF(J138="","",ROUND(J138-K138,2))</f>
        <v/>
      </c>
      <c r="M138" s="18">
        <f>IF(L138="","",IF(AND(L138&gt;0,N(E138)&gt;0),ROUNDUP(ROUND(L138/E138,4),0),0))</f>
        <v/>
      </c>
      <c r="N138" s="20">
        <f>IF(C138&amp;""="","",IFERROR(SUMIFS('الدفعات'!$A$6:$A$2005,'الدفعات'!$B$6:$B$2005,A138&amp;"",'الدفعات'!$G$6:$G$2005,1)/COUNTIFS('الدفعات'!$B$6:$B$2005,A138&amp;"",'الدفعات'!$G$6:$G$2005,1),""))</f>
        <v/>
      </c>
      <c r="O138" s="21">
        <f>IF(OR(J138="",J138=0),"",MIN(1,K138/J138))</f>
        <v/>
      </c>
      <c r="P138" s="6">
        <f>IF(A138&amp;""="","",IF(C138&amp;""="","شاغرة",IF(L138="","بيانات ناقصة",IF(L138&gt;0,"متأخر",IF(L138&lt;0,"دفع مقدمًا","مسدد")))))</f>
        <v/>
      </c>
      <c r="Q138" s="18">
        <f>IF(OR(C138&amp;""="",NOT(ISNUMBER(G138))),"",G138-'الإعدادات'!$B$4)</f>
        <v/>
      </c>
      <c r="R138" s="6">
        <f>IF(Q138="","",IF(Q138&lt;0,"منتهي",IF(Q138&lt;='الإعدادات'!$B$5,"ينتهي قريبًا","")))</f>
        <v/>
      </c>
      <c r="S138" s="18">
        <f>IF(ISNUMBER(L138),IF(L138&gt;0,COUNTIFS($L$6:$L$205,"&gt;"&amp;L138)+COUNTIFS($L$6:L138,L138),""),"")</f>
        <v/>
      </c>
    </row>
    <row r="139">
      <c r="A139" s="5" t="n"/>
      <c r="B139" s="5" t="n"/>
      <c r="C139" s="5" t="n"/>
      <c r="D139" s="16" t="n"/>
      <c r="E139" s="17" t="n"/>
      <c r="F139" s="13" t="n"/>
      <c r="G139" s="13" t="n"/>
      <c r="H139" s="14" t="n"/>
      <c r="I139" s="18">
        <f>IF(OR(C139&amp;""="",NOT(ISNUMBER(F139)),NOT(ISNUMBER(H139))),"",MAX(0,(YEAR(IF(ISNUMBER(G139),MIN('الإعدادات'!$B$4,G139),'الإعدادات'!$B$4))-YEAR(F139))*12+MONTH(IF(ISNUMBER(G139),MIN('الإعدادات'!$B$4,G139),'الإعدادات'!$B$4))-MONTH(F139)+IF(DAY(IF(ISNUMBER(G139),MIN('الإعدادات'!$B$4,G139),'الإعدادات'!$B$4))&gt;=H139,1,0)-IF(DAY(F139)&gt;H139,1,0)))</f>
        <v/>
      </c>
      <c r="J139" s="19">
        <f>IF(I139="","",ROUND(I139*N(E139),2))</f>
        <v/>
      </c>
      <c r="K139" s="19">
        <f>IF(C139&amp;""="","",SUMIFS('الدفعات'!$C$6:$C$2005,'الدفعات'!$B$6:$B$2005,A139&amp;""))</f>
        <v/>
      </c>
      <c r="L139" s="19">
        <f>IF(J139="","",ROUND(J139-K139,2))</f>
        <v/>
      </c>
      <c r="M139" s="18">
        <f>IF(L139="","",IF(AND(L139&gt;0,N(E139)&gt;0),ROUNDUP(ROUND(L139/E139,4),0),0))</f>
        <v/>
      </c>
      <c r="N139" s="20">
        <f>IF(C139&amp;""="","",IFERROR(SUMIFS('الدفعات'!$A$6:$A$2005,'الدفعات'!$B$6:$B$2005,A139&amp;"",'الدفعات'!$G$6:$G$2005,1)/COUNTIFS('الدفعات'!$B$6:$B$2005,A139&amp;"",'الدفعات'!$G$6:$G$2005,1),""))</f>
        <v/>
      </c>
      <c r="O139" s="21">
        <f>IF(OR(J139="",J139=0),"",MIN(1,K139/J139))</f>
        <v/>
      </c>
      <c r="P139" s="6">
        <f>IF(A139&amp;""="","",IF(C139&amp;""="","شاغرة",IF(L139="","بيانات ناقصة",IF(L139&gt;0,"متأخر",IF(L139&lt;0,"دفع مقدمًا","مسدد")))))</f>
        <v/>
      </c>
      <c r="Q139" s="18">
        <f>IF(OR(C139&amp;""="",NOT(ISNUMBER(G139))),"",G139-'الإعدادات'!$B$4)</f>
        <v/>
      </c>
      <c r="R139" s="6">
        <f>IF(Q139="","",IF(Q139&lt;0,"منتهي",IF(Q139&lt;='الإعدادات'!$B$5,"ينتهي قريبًا","")))</f>
        <v/>
      </c>
      <c r="S139" s="18">
        <f>IF(ISNUMBER(L139),IF(L139&gt;0,COUNTIFS($L$6:$L$205,"&gt;"&amp;L139)+COUNTIFS($L$6:L139,L139),""),"")</f>
        <v/>
      </c>
    </row>
    <row r="140">
      <c r="A140" s="5" t="n"/>
      <c r="B140" s="5" t="n"/>
      <c r="C140" s="5" t="n"/>
      <c r="D140" s="16" t="n"/>
      <c r="E140" s="17" t="n"/>
      <c r="F140" s="13" t="n"/>
      <c r="G140" s="13" t="n"/>
      <c r="H140" s="14" t="n"/>
      <c r="I140" s="18">
        <f>IF(OR(C140&amp;""="",NOT(ISNUMBER(F140)),NOT(ISNUMBER(H140))),"",MAX(0,(YEAR(IF(ISNUMBER(G140),MIN('الإعدادات'!$B$4,G140),'الإعدادات'!$B$4))-YEAR(F140))*12+MONTH(IF(ISNUMBER(G140),MIN('الإعدادات'!$B$4,G140),'الإعدادات'!$B$4))-MONTH(F140)+IF(DAY(IF(ISNUMBER(G140),MIN('الإعدادات'!$B$4,G140),'الإعدادات'!$B$4))&gt;=H140,1,0)-IF(DAY(F140)&gt;H140,1,0)))</f>
        <v/>
      </c>
      <c r="J140" s="19">
        <f>IF(I140="","",ROUND(I140*N(E140),2))</f>
        <v/>
      </c>
      <c r="K140" s="19">
        <f>IF(C140&amp;""="","",SUMIFS('الدفعات'!$C$6:$C$2005,'الدفعات'!$B$6:$B$2005,A140&amp;""))</f>
        <v/>
      </c>
      <c r="L140" s="19">
        <f>IF(J140="","",ROUND(J140-K140,2))</f>
        <v/>
      </c>
      <c r="M140" s="18">
        <f>IF(L140="","",IF(AND(L140&gt;0,N(E140)&gt;0),ROUNDUP(ROUND(L140/E140,4),0),0))</f>
        <v/>
      </c>
      <c r="N140" s="20">
        <f>IF(C140&amp;""="","",IFERROR(SUMIFS('الدفعات'!$A$6:$A$2005,'الدفعات'!$B$6:$B$2005,A140&amp;"",'الدفعات'!$G$6:$G$2005,1)/COUNTIFS('الدفعات'!$B$6:$B$2005,A140&amp;"",'الدفعات'!$G$6:$G$2005,1),""))</f>
        <v/>
      </c>
      <c r="O140" s="21">
        <f>IF(OR(J140="",J140=0),"",MIN(1,K140/J140))</f>
        <v/>
      </c>
      <c r="P140" s="6">
        <f>IF(A140&amp;""="","",IF(C140&amp;""="","شاغرة",IF(L140="","بيانات ناقصة",IF(L140&gt;0,"متأخر",IF(L140&lt;0,"دفع مقدمًا","مسدد")))))</f>
        <v/>
      </c>
      <c r="Q140" s="18">
        <f>IF(OR(C140&amp;""="",NOT(ISNUMBER(G140))),"",G140-'الإعدادات'!$B$4)</f>
        <v/>
      </c>
      <c r="R140" s="6">
        <f>IF(Q140="","",IF(Q140&lt;0,"منتهي",IF(Q140&lt;='الإعدادات'!$B$5,"ينتهي قريبًا","")))</f>
        <v/>
      </c>
      <c r="S140" s="18">
        <f>IF(ISNUMBER(L140),IF(L140&gt;0,COUNTIFS($L$6:$L$205,"&gt;"&amp;L140)+COUNTIFS($L$6:L140,L140),""),"")</f>
        <v/>
      </c>
    </row>
    <row r="141">
      <c r="A141" s="5" t="n"/>
      <c r="B141" s="5" t="n"/>
      <c r="C141" s="5" t="n"/>
      <c r="D141" s="16" t="n"/>
      <c r="E141" s="17" t="n"/>
      <c r="F141" s="13" t="n"/>
      <c r="G141" s="13" t="n"/>
      <c r="H141" s="14" t="n"/>
      <c r="I141" s="18">
        <f>IF(OR(C141&amp;""="",NOT(ISNUMBER(F141)),NOT(ISNUMBER(H141))),"",MAX(0,(YEAR(IF(ISNUMBER(G141),MIN('الإعدادات'!$B$4,G141),'الإعدادات'!$B$4))-YEAR(F141))*12+MONTH(IF(ISNUMBER(G141),MIN('الإعدادات'!$B$4,G141),'الإعدادات'!$B$4))-MONTH(F141)+IF(DAY(IF(ISNUMBER(G141),MIN('الإعدادات'!$B$4,G141),'الإعدادات'!$B$4))&gt;=H141,1,0)-IF(DAY(F141)&gt;H141,1,0)))</f>
        <v/>
      </c>
      <c r="J141" s="19">
        <f>IF(I141="","",ROUND(I141*N(E141),2))</f>
        <v/>
      </c>
      <c r="K141" s="19">
        <f>IF(C141&amp;""="","",SUMIFS('الدفعات'!$C$6:$C$2005,'الدفعات'!$B$6:$B$2005,A141&amp;""))</f>
        <v/>
      </c>
      <c r="L141" s="19">
        <f>IF(J141="","",ROUND(J141-K141,2))</f>
        <v/>
      </c>
      <c r="M141" s="18">
        <f>IF(L141="","",IF(AND(L141&gt;0,N(E141)&gt;0),ROUNDUP(ROUND(L141/E141,4),0),0))</f>
        <v/>
      </c>
      <c r="N141" s="20">
        <f>IF(C141&amp;""="","",IFERROR(SUMIFS('الدفعات'!$A$6:$A$2005,'الدفعات'!$B$6:$B$2005,A141&amp;"",'الدفعات'!$G$6:$G$2005,1)/COUNTIFS('الدفعات'!$B$6:$B$2005,A141&amp;"",'الدفعات'!$G$6:$G$2005,1),""))</f>
        <v/>
      </c>
      <c r="O141" s="21">
        <f>IF(OR(J141="",J141=0),"",MIN(1,K141/J141))</f>
        <v/>
      </c>
      <c r="P141" s="6">
        <f>IF(A141&amp;""="","",IF(C141&amp;""="","شاغرة",IF(L141="","بيانات ناقصة",IF(L141&gt;0,"متأخر",IF(L141&lt;0,"دفع مقدمًا","مسدد")))))</f>
        <v/>
      </c>
      <c r="Q141" s="18">
        <f>IF(OR(C141&amp;""="",NOT(ISNUMBER(G141))),"",G141-'الإعدادات'!$B$4)</f>
        <v/>
      </c>
      <c r="R141" s="6">
        <f>IF(Q141="","",IF(Q141&lt;0,"منتهي",IF(Q141&lt;='الإعدادات'!$B$5,"ينتهي قريبًا","")))</f>
        <v/>
      </c>
      <c r="S141" s="18">
        <f>IF(ISNUMBER(L141),IF(L141&gt;0,COUNTIFS($L$6:$L$205,"&gt;"&amp;L141)+COUNTIFS($L$6:L141,L141),""),"")</f>
        <v/>
      </c>
    </row>
    <row r="142">
      <c r="A142" s="5" t="n"/>
      <c r="B142" s="5" t="n"/>
      <c r="C142" s="5" t="n"/>
      <c r="D142" s="16" t="n"/>
      <c r="E142" s="17" t="n"/>
      <c r="F142" s="13" t="n"/>
      <c r="G142" s="13" t="n"/>
      <c r="H142" s="14" t="n"/>
      <c r="I142" s="18">
        <f>IF(OR(C142&amp;""="",NOT(ISNUMBER(F142)),NOT(ISNUMBER(H142))),"",MAX(0,(YEAR(IF(ISNUMBER(G142),MIN('الإعدادات'!$B$4,G142),'الإعدادات'!$B$4))-YEAR(F142))*12+MONTH(IF(ISNUMBER(G142),MIN('الإعدادات'!$B$4,G142),'الإعدادات'!$B$4))-MONTH(F142)+IF(DAY(IF(ISNUMBER(G142),MIN('الإعدادات'!$B$4,G142),'الإعدادات'!$B$4))&gt;=H142,1,0)-IF(DAY(F142)&gt;H142,1,0)))</f>
        <v/>
      </c>
      <c r="J142" s="19">
        <f>IF(I142="","",ROUND(I142*N(E142),2))</f>
        <v/>
      </c>
      <c r="K142" s="19">
        <f>IF(C142&amp;""="","",SUMIFS('الدفعات'!$C$6:$C$2005,'الدفعات'!$B$6:$B$2005,A142&amp;""))</f>
        <v/>
      </c>
      <c r="L142" s="19">
        <f>IF(J142="","",ROUND(J142-K142,2))</f>
        <v/>
      </c>
      <c r="M142" s="18">
        <f>IF(L142="","",IF(AND(L142&gt;0,N(E142)&gt;0),ROUNDUP(ROUND(L142/E142,4),0),0))</f>
        <v/>
      </c>
      <c r="N142" s="20">
        <f>IF(C142&amp;""="","",IFERROR(SUMIFS('الدفعات'!$A$6:$A$2005,'الدفعات'!$B$6:$B$2005,A142&amp;"",'الدفعات'!$G$6:$G$2005,1)/COUNTIFS('الدفعات'!$B$6:$B$2005,A142&amp;"",'الدفعات'!$G$6:$G$2005,1),""))</f>
        <v/>
      </c>
      <c r="O142" s="21">
        <f>IF(OR(J142="",J142=0),"",MIN(1,K142/J142))</f>
        <v/>
      </c>
      <c r="P142" s="6">
        <f>IF(A142&amp;""="","",IF(C142&amp;""="","شاغرة",IF(L142="","بيانات ناقصة",IF(L142&gt;0,"متأخر",IF(L142&lt;0,"دفع مقدمًا","مسدد")))))</f>
        <v/>
      </c>
      <c r="Q142" s="18">
        <f>IF(OR(C142&amp;""="",NOT(ISNUMBER(G142))),"",G142-'الإعدادات'!$B$4)</f>
        <v/>
      </c>
      <c r="R142" s="6">
        <f>IF(Q142="","",IF(Q142&lt;0,"منتهي",IF(Q142&lt;='الإعدادات'!$B$5,"ينتهي قريبًا","")))</f>
        <v/>
      </c>
      <c r="S142" s="18">
        <f>IF(ISNUMBER(L142),IF(L142&gt;0,COUNTIFS($L$6:$L$205,"&gt;"&amp;L142)+COUNTIFS($L$6:L142,L142),""),"")</f>
        <v/>
      </c>
    </row>
    <row r="143">
      <c r="A143" s="5" t="n"/>
      <c r="B143" s="5" t="n"/>
      <c r="C143" s="5" t="n"/>
      <c r="D143" s="16" t="n"/>
      <c r="E143" s="17" t="n"/>
      <c r="F143" s="13" t="n"/>
      <c r="G143" s="13" t="n"/>
      <c r="H143" s="14" t="n"/>
      <c r="I143" s="18">
        <f>IF(OR(C143&amp;""="",NOT(ISNUMBER(F143)),NOT(ISNUMBER(H143))),"",MAX(0,(YEAR(IF(ISNUMBER(G143),MIN('الإعدادات'!$B$4,G143),'الإعدادات'!$B$4))-YEAR(F143))*12+MONTH(IF(ISNUMBER(G143),MIN('الإعدادات'!$B$4,G143),'الإعدادات'!$B$4))-MONTH(F143)+IF(DAY(IF(ISNUMBER(G143),MIN('الإعدادات'!$B$4,G143),'الإعدادات'!$B$4))&gt;=H143,1,0)-IF(DAY(F143)&gt;H143,1,0)))</f>
        <v/>
      </c>
      <c r="J143" s="19">
        <f>IF(I143="","",ROUND(I143*N(E143),2))</f>
        <v/>
      </c>
      <c r="K143" s="19">
        <f>IF(C143&amp;""="","",SUMIFS('الدفعات'!$C$6:$C$2005,'الدفعات'!$B$6:$B$2005,A143&amp;""))</f>
        <v/>
      </c>
      <c r="L143" s="19">
        <f>IF(J143="","",ROUND(J143-K143,2))</f>
        <v/>
      </c>
      <c r="M143" s="18">
        <f>IF(L143="","",IF(AND(L143&gt;0,N(E143)&gt;0),ROUNDUP(ROUND(L143/E143,4),0),0))</f>
        <v/>
      </c>
      <c r="N143" s="20">
        <f>IF(C143&amp;""="","",IFERROR(SUMIFS('الدفعات'!$A$6:$A$2005,'الدفعات'!$B$6:$B$2005,A143&amp;"",'الدفعات'!$G$6:$G$2005,1)/COUNTIFS('الدفعات'!$B$6:$B$2005,A143&amp;"",'الدفعات'!$G$6:$G$2005,1),""))</f>
        <v/>
      </c>
      <c r="O143" s="21">
        <f>IF(OR(J143="",J143=0),"",MIN(1,K143/J143))</f>
        <v/>
      </c>
      <c r="P143" s="6">
        <f>IF(A143&amp;""="","",IF(C143&amp;""="","شاغرة",IF(L143="","بيانات ناقصة",IF(L143&gt;0,"متأخر",IF(L143&lt;0,"دفع مقدمًا","مسدد")))))</f>
        <v/>
      </c>
      <c r="Q143" s="18">
        <f>IF(OR(C143&amp;""="",NOT(ISNUMBER(G143))),"",G143-'الإعدادات'!$B$4)</f>
        <v/>
      </c>
      <c r="R143" s="6">
        <f>IF(Q143="","",IF(Q143&lt;0,"منتهي",IF(Q143&lt;='الإعدادات'!$B$5,"ينتهي قريبًا","")))</f>
        <v/>
      </c>
      <c r="S143" s="18">
        <f>IF(ISNUMBER(L143),IF(L143&gt;0,COUNTIFS($L$6:$L$205,"&gt;"&amp;L143)+COUNTIFS($L$6:L143,L143),""),"")</f>
        <v/>
      </c>
    </row>
    <row r="144">
      <c r="A144" s="5" t="n"/>
      <c r="B144" s="5" t="n"/>
      <c r="C144" s="5" t="n"/>
      <c r="D144" s="16" t="n"/>
      <c r="E144" s="17" t="n"/>
      <c r="F144" s="13" t="n"/>
      <c r="G144" s="13" t="n"/>
      <c r="H144" s="14" t="n"/>
      <c r="I144" s="18">
        <f>IF(OR(C144&amp;""="",NOT(ISNUMBER(F144)),NOT(ISNUMBER(H144))),"",MAX(0,(YEAR(IF(ISNUMBER(G144),MIN('الإعدادات'!$B$4,G144),'الإعدادات'!$B$4))-YEAR(F144))*12+MONTH(IF(ISNUMBER(G144),MIN('الإعدادات'!$B$4,G144),'الإعدادات'!$B$4))-MONTH(F144)+IF(DAY(IF(ISNUMBER(G144),MIN('الإعدادات'!$B$4,G144),'الإعدادات'!$B$4))&gt;=H144,1,0)-IF(DAY(F144)&gt;H144,1,0)))</f>
        <v/>
      </c>
      <c r="J144" s="19">
        <f>IF(I144="","",ROUND(I144*N(E144),2))</f>
        <v/>
      </c>
      <c r="K144" s="19">
        <f>IF(C144&amp;""="","",SUMIFS('الدفعات'!$C$6:$C$2005,'الدفعات'!$B$6:$B$2005,A144&amp;""))</f>
        <v/>
      </c>
      <c r="L144" s="19">
        <f>IF(J144="","",ROUND(J144-K144,2))</f>
        <v/>
      </c>
      <c r="M144" s="18">
        <f>IF(L144="","",IF(AND(L144&gt;0,N(E144)&gt;0),ROUNDUP(ROUND(L144/E144,4),0),0))</f>
        <v/>
      </c>
      <c r="N144" s="20">
        <f>IF(C144&amp;""="","",IFERROR(SUMIFS('الدفعات'!$A$6:$A$2005,'الدفعات'!$B$6:$B$2005,A144&amp;"",'الدفعات'!$G$6:$G$2005,1)/COUNTIFS('الدفعات'!$B$6:$B$2005,A144&amp;"",'الدفعات'!$G$6:$G$2005,1),""))</f>
        <v/>
      </c>
      <c r="O144" s="21">
        <f>IF(OR(J144="",J144=0),"",MIN(1,K144/J144))</f>
        <v/>
      </c>
      <c r="P144" s="6">
        <f>IF(A144&amp;""="","",IF(C144&amp;""="","شاغرة",IF(L144="","بيانات ناقصة",IF(L144&gt;0,"متأخر",IF(L144&lt;0,"دفع مقدمًا","مسدد")))))</f>
        <v/>
      </c>
      <c r="Q144" s="18">
        <f>IF(OR(C144&amp;""="",NOT(ISNUMBER(G144))),"",G144-'الإعدادات'!$B$4)</f>
        <v/>
      </c>
      <c r="R144" s="6">
        <f>IF(Q144="","",IF(Q144&lt;0,"منتهي",IF(Q144&lt;='الإعدادات'!$B$5,"ينتهي قريبًا","")))</f>
        <v/>
      </c>
      <c r="S144" s="18">
        <f>IF(ISNUMBER(L144),IF(L144&gt;0,COUNTIFS($L$6:$L$205,"&gt;"&amp;L144)+COUNTIFS($L$6:L144,L144),""),"")</f>
        <v/>
      </c>
    </row>
    <row r="145">
      <c r="A145" s="5" t="n"/>
      <c r="B145" s="5" t="n"/>
      <c r="C145" s="5" t="n"/>
      <c r="D145" s="16" t="n"/>
      <c r="E145" s="17" t="n"/>
      <c r="F145" s="13" t="n"/>
      <c r="G145" s="13" t="n"/>
      <c r="H145" s="14" t="n"/>
      <c r="I145" s="18">
        <f>IF(OR(C145&amp;""="",NOT(ISNUMBER(F145)),NOT(ISNUMBER(H145))),"",MAX(0,(YEAR(IF(ISNUMBER(G145),MIN('الإعدادات'!$B$4,G145),'الإعدادات'!$B$4))-YEAR(F145))*12+MONTH(IF(ISNUMBER(G145),MIN('الإعدادات'!$B$4,G145),'الإعدادات'!$B$4))-MONTH(F145)+IF(DAY(IF(ISNUMBER(G145),MIN('الإعدادات'!$B$4,G145),'الإعدادات'!$B$4))&gt;=H145,1,0)-IF(DAY(F145)&gt;H145,1,0)))</f>
        <v/>
      </c>
      <c r="J145" s="19">
        <f>IF(I145="","",ROUND(I145*N(E145),2))</f>
        <v/>
      </c>
      <c r="K145" s="19">
        <f>IF(C145&amp;""="","",SUMIFS('الدفعات'!$C$6:$C$2005,'الدفعات'!$B$6:$B$2005,A145&amp;""))</f>
        <v/>
      </c>
      <c r="L145" s="19">
        <f>IF(J145="","",ROUND(J145-K145,2))</f>
        <v/>
      </c>
      <c r="M145" s="18">
        <f>IF(L145="","",IF(AND(L145&gt;0,N(E145)&gt;0),ROUNDUP(ROUND(L145/E145,4),0),0))</f>
        <v/>
      </c>
      <c r="N145" s="20">
        <f>IF(C145&amp;""="","",IFERROR(SUMIFS('الدفعات'!$A$6:$A$2005,'الدفعات'!$B$6:$B$2005,A145&amp;"",'الدفعات'!$G$6:$G$2005,1)/COUNTIFS('الدفعات'!$B$6:$B$2005,A145&amp;"",'الدفعات'!$G$6:$G$2005,1),""))</f>
        <v/>
      </c>
      <c r="O145" s="21">
        <f>IF(OR(J145="",J145=0),"",MIN(1,K145/J145))</f>
        <v/>
      </c>
      <c r="P145" s="6">
        <f>IF(A145&amp;""="","",IF(C145&amp;""="","شاغرة",IF(L145="","بيانات ناقصة",IF(L145&gt;0,"متأخر",IF(L145&lt;0,"دفع مقدمًا","مسدد")))))</f>
        <v/>
      </c>
      <c r="Q145" s="18">
        <f>IF(OR(C145&amp;""="",NOT(ISNUMBER(G145))),"",G145-'الإعدادات'!$B$4)</f>
        <v/>
      </c>
      <c r="R145" s="6">
        <f>IF(Q145="","",IF(Q145&lt;0,"منتهي",IF(Q145&lt;='الإعدادات'!$B$5,"ينتهي قريبًا","")))</f>
        <v/>
      </c>
      <c r="S145" s="18">
        <f>IF(ISNUMBER(L145),IF(L145&gt;0,COUNTIFS($L$6:$L$205,"&gt;"&amp;L145)+COUNTIFS($L$6:L145,L145),""),"")</f>
        <v/>
      </c>
    </row>
    <row r="146">
      <c r="A146" s="5" t="n"/>
      <c r="B146" s="5" t="n"/>
      <c r="C146" s="5" t="n"/>
      <c r="D146" s="16" t="n"/>
      <c r="E146" s="17" t="n"/>
      <c r="F146" s="13" t="n"/>
      <c r="G146" s="13" t="n"/>
      <c r="H146" s="14" t="n"/>
      <c r="I146" s="18">
        <f>IF(OR(C146&amp;""="",NOT(ISNUMBER(F146)),NOT(ISNUMBER(H146))),"",MAX(0,(YEAR(IF(ISNUMBER(G146),MIN('الإعدادات'!$B$4,G146),'الإعدادات'!$B$4))-YEAR(F146))*12+MONTH(IF(ISNUMBER(G146),MIN('الإعدادات'!$B$4,G146),'الإعدادات'!$B$4))-MONTH(F146)+IF(DAY(IF(ISNUMBER(G146),MIN('الإعدادات'!$B$4,G146),'الإعدادات'!$B$4))&gt;=H146,1,0)-IF(DAY(F146)&gt;H146,1,0)))</f>
        <v/>
      </c>
      <c r="J146" s="19">
        <f>IF(I146="","",ROUND(I146*N(E146),2))</f>
        <v/>
      </c>
      <c r="K146" s="19">
        <f>IF(C146&amp;""="","",SUMIFS('الدفعات'!$C$6:$C$2005,'الدفعات'!$B$6:$B$2005,A146&amp;""))</f>
        <v/>
      </c>
      <c r="L146" s="19">
        <f>IF(J146="","",ROUND(J146-K146,2))</f>
        <v/>
      </c>
      <c r="M146" s="18">
        <f>IF(L146="","",IF(AND(L146&gt;0,N(E146)&gt;0),ROUNDUP(ROUND(L146/E146,4),0),0))</f>
        <v/>
      </c>
      <c r="N146" s="20">
        <f>IF(C146&amp;""="","",IFERROR(SUMIFS('الدفعات'!$A$6:$A$2005,'الدفعات'!$B$6:$B$2005,A146&amp;"",'الدفعات'!$G$6:$G$2005,1)/COUNTIFS('الدفعات'!$B$6:$B$2005,A146&amp;"",'الدفعات'!$G$6:$G$2005,1),""))</f>
        <v/>
      </c>
      <c r="O146" s="21">
        <f>IF(OR(J146="",J146=0),"",MIN(1,K146/J146))</f>
        <v/>
      </c>
      <c r="P146" s="6">
        <f>IF(A146&amp;""="","",IF(C146&amp;""="","شاغرة",IF(L146="","بيانات ناقصة",IF(L146&gt;0,"متأخر",IF(L146&lt;0,"دفع مقدمًا","مسدد")))))</f>
        <v/>
      </c>
      <c r="Q146" s="18">
        <f>IF(OR(C146&amp;""="",NOT(ISNUMBER(G146))),"",G146-'الإعدادات'!$B$4)</f>
        <v/>
      </c>
      <c r="R146" s="6">
        <f>IF(Q146="","",IF(Q146&lt;0,"منتهي",IF(Q146&lt;='الإعدادات'!$B$5,"ينتهي قريبًا","")))</f>
        <v/>
      </c>
      <c r="S146" s="18">
        <f>IF(ISNUMBER(L146),IF(L146&gt;0,COUNTIFS($L$6:$L$205,"&gt;"&amp;L146)+COUNTIFS($L$6:L146,L146),""),"")</f>
        <v/>
      </c>
    </row>
    <row r="147">
      <c r="A147" s="5" t="n"/>
      <c r="B147" s="5" t="n"/>
      <c r="C147" s="5" t="n"/>
      <c r="D147" s="16" t="n"/>
      <c r="E147" s="17" t="n"/>
      <c r="F147" s="13" t="n"/>
      <c r="G147" s="13" t="n"/>
      <c r="H147" s="14" t="n"/>
      <c r="I147" s="18">
        <f>IF(OR(C147&amp;""="",NOT(ISNUMBER(F147)),NOT(ISNUMBER(H147))),"",MAX(0,(YEAR(IF(ISNUMBER(G147),MIN('الإعدادات'!$B$4,G147),'الإعدادات'!$B$4))-YEAR(F147))*12+MONTH(IF(ISNUMBER(G147),MIN('الإعدادات'!$B$4,G147),'الإعدادات'!$B$4))-MONTH(F147)+IF(DAY(IF(ISNUMBER(G147),MIN('الإعدادات'!$B$4,G147),'الإعدادات'!$B$4))&gt;=H147,1,0)-IF(DAY(F147)&gt;H147,1,0)))</f>
        <v/>
      </c>
      <c r="J147" s="19">
        <f>IF(I147="","",ROUND(I147*N(E147),2))</f>
        <v/>
      </c>
      <c r="K147" s="19">
        <f>IF(C147&amp;""="","",SUMIFS('الدفعات'!$C$6:$C$2005,'الدفعات'!$B$6:$B$2005,A147&amp;""))</f>
        <v/>
      </c>
      <c r="L147" s="19">
        <f>IF(J147="","",ROUND(J147-K147,2))</f>
        <v/>
      </c>
      <c r="M147" s="18">
        <f>IF(L147="","",IF(AND(L147&gt;0,N(E147)&gt;0),ROUNDUP(ROUND(L147/E147,4),0),0))</f>
        <v/>
      </c>
      <c r="N147" s="20">
        <f>IF(C147&amp;""="","",IFERROR(SUMIFS('الدفعات'!$A$6:$A$2005,'الدفعات'!$B$6:$B$2005,A147&amp;"",'الدفعات'!$G$6:$G$2005,1)/COUNTIFS('الدفعات'!$B$6:$B$2005,A147&amp;"",'الدفعات'!$G$6:$G$2005,1),""))</f>
        <v/>
      </c>
      <c r="O147" s="21">
        <f>IF(OR(J147="",J147=0),"",MIN(1,K147/J147))</f>
        <v/>
      </c>
      <c r="P147" s="6">
        <f>IF(A147&amp;""="","",IF(C147&amp;""="","شاغرة",IF(L147="","بيانات ناقصة",IF(L147&gt;0,"متأخر",IF(L147&lt;0,"دفع مقدمًا","مسدد")))))</f>
        <v/>
      </c>
      <c r="Q147" s="18">
        <f>IF(OR(C147&amp;""="",NOT(ISNUMBER(G147))),"",G147-'الإعدادات'!$B$4)</f>
        <v/>
      </c>
      <c r="R147" s="6">
        <f>IF(Q147="","",IF(Q147&lt;0,"منتهي",IF(Q147&lt;='الإعدادات'!$B$5,"ينتهي قريبًا","")))</f>
        <v/>
      </c>
      <c r="S147" s="18">
        <f>IF(ISNUMBER(L147),IF(L147&gt;0,COUNTIFS($L$6:$L$205,"&gt;"&amp;L147)+COUNTIFS($L$6:L147,L147),""),"")</f>
        <v/>
      </c>
    </row>
    <row r="148">
      <c r="A148" s="5" t="n"/>
      <c r="B148" s="5" t="n"/>
      <c r="C148" s="5" t="n"/>
      <c r="D148" s="16" t="n"/>
      <c r="E148" s="17" t="n"/>
      <c r="F148" s="13" t="n"/>
      <c r="G148" s="13" t="n"/>
      <c r="H148" s="14" t="n"/>
      <c r="I148" s="18">
        <f>IF(OR(C148&amp;""="",NOT(ISNUMBER(F148)),NOT(ISNUMBER(H148))),"",MAX(0,(YEAR(IF(ISNUMBER(G148),MIN('الإعدادات'!$B$4,G148),'الإعدادات'!$B$4))-YEAR(F148))*12+MONTH(IF(ISNUMBER(G148),MIN('الإعدادات'!$B$4,G148),'الإعدادات'!$B$4))-MONTH(F148)+IF(DAY(IF(ISNUMBER(G148),MIN('الإعدادات'!$B$4,G148),'الإعدادات'!$B$4))&gt;=H148,1,0)-IF(DAY(F148)&gt;H148,1,0)))</f>
        <v/>
      </c>
      <c r="J148" s="19">
        <f>IF(I148="","",ROUND(I148*N(E148),2))</f>
        <v/>
      </c>
      <c r="K148" s="19">
        <f>IF(C148&amp;""="","",SUMIFS('الدفعات'!$C$6:$C$2005,'الدفعات'!$B$6:$B$2005,A148&amp;""))</f>
        <v/>
      </c>
      <c r="L148" s="19">
        <f>IF(J148="","",ROUND(J148-K148,2))</f>
        <v/>
      </c>
      <c r="M148" s="18">
        <f>IF(L148="","",IF(AND(L148&gt;0,N(E148)&gt;0),ROUNDUP(ROUND(L148/E148,4),0),0))</f>
        <v/>
      </c>
      <c r="N148" s="20">
        <f>IF(C148&amp;""="","",IFERROR(SUMIFS('الدفعات'!$A$6:$A$2005,'الدفعات'!$B$6:$B$2005,A148&amp;"",'الدفعات'!$G$6:$G$2005,1)/COUNTIFS('الدفعات'!$B$6:$B$2005,A148&amp;"",'الدفعات'!$G$6:$G$2005,1),""))</f>
        <v/>
      </c>
      <c r="O148" s="21">
        <f>IF(OR(J148="",J148=0),"",MIN(1,K148/J148))</f>
        <v/>
      </c>
      <c r="P148" s="6">
        <f>IF(A148&amp;""="","",IF(C148&amp;""="","شاغرة",IF(L148="","بيانات ناقصة",IF(L148&gt;0,"متأخر",IF(L148&lt;0,"دفع مقدمًا","مسدد")))))</f>
        <v/>
      </c>
      <c r="Q148" s="18">
        <f>IF(OR(C148&amp;""="",NOT(ISNUMBER(G148))),"",G148-'الإعدادات'!$B$4)</f>
        <v/>
      </c>
      <c r="R148" s="6">
        <f>IF(Q148="","",IF(Q148&lt;0,"منتهي",IF(Q148&lt;='الإعدادات'!$B$5,"ينتهي قريبًا","")))</f>
        <v/>
      </c>
      <c r="S148" s="18">
        <f>IF(ISNUMBER(L148),IF(L148&gt;0,COUNTIFS($L$6:$L$205,"&gt;"&amp;L148)+COUNTIFS($L$6:L148,L148),""),"")</f>
        <v/>
      </c>
    </row>
    <row r="149">
      <c r="A149" s="5" t="n"/>
      <c r="B149" s="5" t="n"/>
      <c r="C149" s="5" t="n"/>
      <c r="D149" s="16" t="n"/>
      <c r="E149" s="17" t="n"/>
      <c r="F149" s="13" t="n"/>
      <c r="G149" s="13" t="n"/>
      <c r="H149" s="14" t="n"/>
      <c r="I149" s="18">
        <f>IF(OR(C149&amp;""="",NOT(ISNUMBER(F149)),NOT(ISNUMBER(H149))),"",MAX(0,(YEAR(IF(ISNUMBER(G149),MIN('الإعدادات'!$B$4,G149),'الإعدادات'!$B$4))-YEAR(F149))*12+MONTH(IF(ISNUMBER(G149),MIN('الإعدادات'!$B$4,G149),'الإعدادات'!$B$4))-MONTH(F149)+IF(DAY(IF(ISNUMBER(G149),MIN('الإعدادات'!$B$4,G149),'الإعدادات'!$B$4))&gt;=H149,1,0)-IF(DAY(F149)&gt;H149,1,0)))</f>
        <v/>
      </c>
      <c r="J149" s="19">
        <f>IF(I149="","",ROUND(I149*N(E149),2))</f>
        <v/>
      </c>
      <c r="K149" s="19">
        <f>IF(C149&amp;""="","",SUMIFS('الدفعات'!$C$6:$C$2005,'الدفعات'!$B$6:$B$2005,A149&amp;""))</f>
        <v/>
      </c>
      <c r="L149" s="19">
        <f>IF(J149="","",ROUND(J149-K149,2))</f>
        <v/>
      </c>
      <c r="M149" s="18">
        <f>IF(L149="","",IF(AND(L149&gt;0,N(E149)&gt;0),ROUNDUP(ROUND(L149/E149,4),0),0))</f>
        <v/>
      </c>
      <c r="N149" s="20">
        <f>IF(C149&amp;""="","",IFERROR(SUMIFS('الدفعات'!$A$6:$A$2005,'الدفعات'!$B$6:$B$2005,A149&amp;"",'الدفعات'!$G$6:$G$2005,1)/COUNTIFS('الدفعات'!$B$6:$B$2005,A149&amp;"",'الدفعات'!$G$6:$G$2005,1),""))</f>
        <v/>
      </c>
      <c r="O149" s="21">
        <f>IF(OR(J149="",J149=0),"",MIN(1,K149/J149))</f>
        <v/>
      </c>
      <c r="P149" s="6">
        <f>IF(A149&amp;""="","",IF(C149&amp;""="","شاغرة",IF(L149="","بيانات ناقصة",IF(L149&gt;0,"متأخر",IF(L149&lt;0,"دفع مقدمًا","مسدد")))))</f>
        <v/>
      </c>
      <c r="Q149" s="18">
        <f>IF(OR(C149&amp;""="",NOT(ISNUMBER(G149))),"",G149-'الإعدادات'!$B$4)</f>
        <v/>
      </c>
      <c r="R149" s="6">
        <f>IF(Q149="","",IF(Q149&lt;0,"منتهي",IF(Q149&lt;='الإعدادات'!$B$5,"ينتهي قريبًا","")))</f>
        <v/>
      </c>
      <c r="S149" s="18">
        <f>IF(ISNUMBER(L149),IF(L149&gt;0,COUNTIFS($L$6:$L$205,"&gt;"&amp;L149)+COUNTIFS($L$6:L149,L149),""),"")</f>
        <v/>
      </c>
    </row>
    <row r="150">
      <c r="A150" s="5" t="n"/>
      <c r="B150" s="5" t="n"/>
      <c r="C150" s="5" t="n"/>
      <c r="D150" s="16" t="n"/>
      <c r="E150" s="17" t="n"/>
      <c r="F150" s="13" t="n"/>
      <c r="G150" s="13" t="n"/>
      <c r="H150" s="14" t="n"/>
      <c r="I150" s="18">
        <f>IF(OR(C150&amp;""="",NOT(ISNUMBER(F150)),NOT(ISNUMBER(H150))),"",MAX(0,(YEAR(IF(ISNUMBER(G150),MIN('الإعدادات'!$B$4,G150),'الإعدادات'!$B$4))-YEAR(F150))*12+MONTH(IF(ISNUMBER(G150),MIN('الإعدادات'!$B$4,G150),'الإعدادات'!$B$4))-MONTH(F150)+IF(DAY(IF(ISNUMBER(G150),MIN('الإعدادات'!$B$4,G150),'الإعدادات'!$B$4))&gt;=H150,1,0)-IF(DAY(F150)&gt;H150,1,0)))</f>
        <v/>
      </c>
      <c r="J150" s="19">
        <f>IF(I150="","",ROUND(I150*N(E150),2))</f>
        <v/>
      </c>
      <c r="K150" s="19">
        <f>IF(C150&amp;""="","",SUMIFS('الدفعات'!$C$6:$C$2005,'الدفعات'!$B$6:$B$2005,A150&amp;""))</f>
        <v/>
      </c>
      <c r="L150" s="19">
        <f>IF(J150="","",ROUND(J150-K150,2))</f>
        <v/>
      </c>
      <c r="M150" s="18">
        <f>IF(L150="","",IF(AND(L150&gt;0,N(E150)&gt;0),ROUNDUP(ROUND(L150/E150,4),0),0))</f>
        <v/>
      </c>
      <c r="N150" s="20">
        <f>IF(C150&amp;""="","",IFERROR(SUMIFS('الدفعات'!$A$6:$A$2005,'الدفعات'!$B$6:$B$2005,A150&amp;"",'الدفعات'!$G$6:$G$2005,1)/COUNTIFS('الدفعات'!$B$6:$B$2005,A150&amp;"",'الدفعات'!$G$6:$G$2005,1),""))</f>
        <v/>
      </c>
      <c r="O150" s="21">
        <f>IF(OR(J150="",J150=0),"",MIN(1,K150/J150))</f>
        <v/>
      </c>
      <c r="P150" s="6">
        <f>IF(A150&amp;""="","",IF(C150&amp;""="","شاغرة",IF(L150="","بيانات ناقصة",IF(L150&gt;0,"متأخر",IF(L150&lt;0,"دفع مقدمًا","مسدد")))))</f>
        <v/>
      </c>
      <c r="Q150" s="18">
        <f>IF(OR(C150&amp;""="",NOT(ISNUMBER(G150))),"",G150-'الإعدادات'!$B$4)</f>
        <v/>
      </c>
      <c r="R150" s="6">
        <f>IF(Q150="","",IF(Q150&lt;0,"منتهي",IF(Q150&lt;='الإعدادات'!$B$5,"ينتهي قريبًا","")))</f>
        <v/>
      </c>
      <c r="S150" s="18">
        <f>IF(ISNUMBER(L150),IF(L150&gt;0,COUNTIFS($L$6:$L$205,"&gt;"&amp;L150)+COUNTIFS($L$6:L150,L150),""),"")</f>
        <v/>
      </c>
    </row>
    <row r="151">
      <c r="A151" s="5" t="n"/>
      <c r="B151" s="5" t="n"/>
      <c r="C151" s="5" t="n"/>
      <c r="D151" s="16" t="n"/>
      <c r="E151" s="17" t="n"/>
      <c r="F151" s="13" t="n"/>
      <c r="G151" s="13" t="n"/>
      <c r="H151" s="14" t="n"/>
      <c r="I151" s="18">
        <f>IF(OR(C151&amp;""="",NOT(ISNUMBER(F151)),NOT(ISNUMBER(H151))),"",MAX(0,(YEAR(IF(ISNUMBER(G151),MIN('الإعدادات'!$B$4,G151),'الإعدادات'!$B$4))-YEAR(F151))*12+MONTH(IF(ISNUMBER(G151),MIN('الإعدادات'!$B$4,G151),'الإعدادات'!$B$4))-MONTH(F151)+IF(DAY(IF(ISNUMBER(G151),MIN('الإعدادات'!$B$4,G151),'الإعدادات'!$B$4))&gt;=H151,1,0)-IF(DAY(F151)&gt;H151,1,0)))</f>
        <v/>
      </c>
      <c r="J151" s="19">
        <f>IF(I151="","",ROUND(I151*N(E151),2))</f>
        <v/>
      </c>
      <c r="K151" s="19">
        <f>IF(C151&amp;""="","",SUMIFS('الدفعات'!$C$6:$C$2005,'الدفعات'!$B$6:$B$2005,A151&amp;""))</f>
        <v/>
      </c>
      <c r="L151" s="19">
        <f>IF(J151="","",ROUND(J151-K151,2))</f>
        <v/>
      </c>
      <c r="M151" s="18">
        <f>IF(L151="","",IF(AND(L151&gt;0,N(E151)&gt;0),ROUNDUP(ROUND(L151/E151,4),0),0))</f>
        <v/>
      </c>
      <c r="N151" s="20">
        <f>IF(C151&amp;""="","",IFERROR(SUMIFS('الدفعات'!$A$6:$A$2005,'الدفعات'!$B$6:$B$2005,A151&amp;"",'الدفعات'!$G$6:$G$2005,1)/COUNTIFS('الدفعات'!$B$6:$B$2005,A151&amp;"",'الدفعات'!$G$6:$G$2005,1),""))</f>
        <v/>
      </c>
      <c r="O151" s="21">
        <f>IF(OR(J151="",J151=0),"",MIN(1,K151/J151))</f>
        <v/>
      </c>
      <c r="P151" s="6">
        <f>IF(A151&amp;""="","",IF(C151&amp;""="","شاغرة",IF(L151="","بيانات ناقصة",IF(L151&gt;0,"متأخر",IF(L151&lt;0,"دفع مقدمًا","مسدد")))))</f>
        <v/>
      </c>
      <c r="Q151" s="18">
        <f>IF(OR(C151&amp;""="",NOT(ISNUMBER(G151))),"",G151-'الإعدادات'!$B$4)</f>
        <v/>
      </c>
      <c r="R151" s="6">
        <f>IF(Q151="","",IF(Q151&lt;0,"منتهي",IF(Q151&lt;='الإعدادات'!$B$5,"ينتهي قريبًا","")))</f>
        <v/>
      </c>
      <c r="S151" s="18">
        <f>IF(ISNUMBER(L151),IF(L151&gt;0,COUNTIFS($L$6:$L$205,"&gt;"&amp;L151)+COUNTIFS($L$6:L151,L151),""),"")</f>
        <v/>
      </c>
    </row>
    <row r="152">
      <c r="A152" s="5" t="n"/>
      <c r="B152" s="5" t="n"/>
      <c r="C152" s="5" t="n"/>
      <c r="D152" s="16" t="n"/>
      <c r="E152" s="17" t="n"/>
      <c r="F152" s="13" t="n"/>
      <c r="G152" s="13" t="n"/>
      <c r="H152" s="14" t="n"/>
      <c r="I152" s="18">
        <f>IF(OR(C152&amp;""="",NOT(ISNUMBER(F152)),NOT(ISNUMBER(H152))),"",MAX(0,(YEAR(IF(ISNUMBER(G152),MIN('الإعدادات'!$B$4,G152),'الإعدادات'!$B$4))-YEAR(F152))*12+MONTH(IF(ISNUMBER(G152),MIN('الإعدادات'!$B$4,G152),'الإعدادات'!$B$4))-MONTH(F152)+IF(DAY(IF(ISNUMBER(G152),MIN('الإعدادات'!$B$4,G152),'الإعدادات'!$B$4))&gt;=H152,1,0)-IF(DAY(F152)&gt;H152,1,0)))</f>
        <v/>
      </c>
      <c r="J152" s="19">
        <f>IF(I152="","",ROUND(I152*N(E152),2))</f>
        <v/>
      </c>
      <c r="K152" s="19">
        <f>IF(C152&amp;""="","",SUMIFS('الدفعات'!$C$6:$C$2005,'الدفعات'!$B$6:$B$2005,A152&amp;""))</f>
        <v/>
      </c>
      <c r="L152" s="19">
        <f>IF(J152="","",ROUND(J152-K152,2))</f>
        <v/>
      </c>
      <c r="M152" s="18">
        <f>IF(L152="","",IF(AND(L152&gt;0,N(E152)&gt;0),ROUNDUP(ROUND(L152/E152,4),0),0))</f>
        <v/>
      </c>
      <c r="N152" s="20">
        <f>IF(C152&amp;""="","",IFERROR(SUMIFS('الدفعات'!$A$6:$A$2005,'الدفعات'!$B$6:$B$2005,A152&amp;"",'الدفعات'!$G$6:$G$2005,1)/COUNTIFS('الدفعات'!$B$6:$B$2005,A152&amp;"",'الدفعات'!$G$6:$G$2005,1),""))</f>
        <v/>
      </c>
      <c r="O152" s="21">
        <f>IF(OR(J152="",J152=0),"",MIN(1,K152/J152))</f>
        <v/>
      </c>
      <c r="P152" s="6">
        <f>IF(A152&amp;""="","",IF(C152&amp;""="","شاغرة",IF(L152="","بيانات ناقصة",IF(L152&gt;0,"متأخر",IF(L152&lt;0,"دفع مقدمًا","مسدد")))))</f>
        <v/>
      </c>
      <c r="Q152" s="18">
        <f>IF(OR(C152&amp;""="",NOT(ISNUMBER(G152))),"",G152-'الإعدادات'!$B$4)</f>
        <v/>
      </c>
      <c r="R152" s="6">
        <f>IF(Q152="","",IF(Q152&lt;0,"منتهي",IF(Q152&lt;='الإعدادات'!$B$5,"ينتهي قريبًا","")))</f>
        <v/>
      </c>
      <c r="S152" s="18">
        <f>IF(ISNUMBER(L152),IF(L152&gt;0,COUNTIFS($L$6:$L$205,"&gt;"&amp;L152)+COUNTIFS($L$6:L152,L152),""),"")</f>
        <v/>
      </c>
    </row>
    <row r="153">
      <c r="A153" s="5" t="n"/>
      <c r="B153" s="5" t="n"/>
      <c r="C153" s="5" t="n"/>
      <c r="D153" s="16" t="n"/>
      <c r="E153" s="17" t="n"/>
      <c r="F153" s="13" t="n"/>
      <c r="G153" s="13" t="n"/>
      <c r="H153" s="14" t="n"/>
      <c r="I153" s="18">
        <f>IF(OR(C153&amp;""="",NOT(ISNUMBER(F153)),NOT(ISNUMBER(H153))),"",MAX(0,(YEAR(IF(ISNUMBER(G153),MIN('الإعدادات'!$B$4,G153),'الإعدادات'!$B$4))-YEAR(F153))*12+MONTH(IF(ISNUMBER(G153),MIN('الإعدادات'!$B$4,G153),'الإعدادات'!$B$4))-MONTH(F153)+IF(DAY(IF(ISNUMBER(G153),MIN('الإعدادات'!$B$4,G153),'الإعدادات'!$B$4))&gt;=H153,1,0)-IF(DAY(F153)&gt;H153,1,0)))</f>
        <v/>
      </c>
      <c r="J153" s="19">
        <f>IF(I153="","",ROUND(I153*N(E153),2))</f>
        <v/>
      </c>
      <c r="K153" s="19">
        <f>IF(C153&amp;""="","",SUMIFS('الدفعات'!$C$6:$C$2005,'الدفعات'!$B$6:$B$2005,A153&amp;""))</f>
        <v/>
      </c>
      <c r="L153" s="19">
        <f>IF(J153="","",ROUND(J153-K153,2))</f>
        <v/>
      </c>
      <c r="M153" s="18">
        <f>IF(L153="","",IF(AND(L153&gt;0,N(E153)&gt;0),ROUNDUP(ROUND(L153/E153,4),0),0))</f>
        <v/>
      </c>
      <c r="N153" s="20">
        <f>IF(C153&amp;""="","",IFERROR(SUMIFS('الدفعات'!$A$6:$A$2005,'الدفعات'!$B$6:$B$2005,A153&amp;"",'الدفعات'!$G$6:$G$2005,1)/COUNTIFS('الدفعات'!$B$6:$B$2005,A153&amp;"",'الدفعات'!$G$6:$G$2005,1),""))</f>
        <v/>
      </c>
      <c r="O153" s="21">
        <f>IF(OR(J153="",J153=0),"",MIN(1,K153/J153))</f>
        <v/>
      </c>
      <c r="P153" s="6">
        <f>IF(A153&amp;""="","",IF(C153&amp;""="","شاغرة",IF(L153="","بيانات ناقصة",IF(L153&gt;0,"متأخر",IF(L153&lt;0,"دفع مقدمًا","مسدد")))))</f>
        <v/>
      </c>
      <c r="Q153" s="18">
        <f>IF(OR(C153&amp;""="",NOT(ISNUMBER(G153))),"",G153-'الإعدادات'!$B$4)</f>
        <v/>
      </c>
      <c r="R153" s="6">
        <f>IF(Q153="","",IF(Q153&lt;0,"منتهي",IF(Q153&lt;='الإعدادات'!$B$5,"ينتهي قريبًا","")))</f>
        <v/>
      </c>
      <c r="S153" s="18">
        <f>IF(ISNUMBER(L153),IF(L153&gt;0,COUNTIFS($L$6:$L$205,"&gt;"&amp;L153)+COUNTIFS($L$6:L153,L153),""),"")</f>
        <v/>
      </c>
    </row>
    <row r="154">
      <c r="A154" s="5" t="n"/>
      <c r="B154" s="5" t="n"/>
      <c r="C154" s="5" t="n"/>
      <c r="D154" s="16" t="n"/>
      <c r="E154" s="17" t="n"/>
      <c r="F154" s="13" t="n"/>
      <c r="G154" s="13" t="n"/>
      <c r="H154" s="14" t="n"/>
      <c r="I154" s="18">
        <f>IF(OR(C154&amp;""="",NOT(ISNUMBER(F154)),NOT(ISNUMBER(H154))),"",MAX(0,(YEAR(IF(ISNUMBER(G154),MIN('الإعدادات'!$B$4,G154),'الإعدادات'!$B$4))-YEAR(F154))*12+MONTH(IF(ISNUMBER(G154),MIN('الإعدادات'!$B$4,G154),'الإعدادات'!$B$4))-MONTH(F154)+IF(DAY(IF(ISNUMBER(G154),MIN('الإعدادات'!$B$4,G154),'الإعدادات'!$B$4))&gt;=H154,1,0)-IF(DAY(F154)&gt;H154,1,0)))</f>
        <v/>
      </c>
      <c r="J154" s="19">
        <f>IF(I154="","",ROUND(I154*N(E154),2))</f>
        <v/>
      </c>
      <c r="K154" s="19">
        <f>IF(C154&amp;""="","",SUMIFS('الدفعات'!$C$6:$C$2005,'الدفعات'!$B$6:$B$2005,A154&amp;""))</f>
        <v/>
      </c>
      <c r="L154" s="19">
        <f>IF(J154="","",ROUND(J154-K154,2))</f>
        <v/>
      </c>
      <c r="M154" s="18">
        <f>IF(L154="","",IF(AND(L154&gt;0,N(E154)&gt;0),ROUNDUP(ROUND(L154/E154,4),0),0))</f>
        <v/>
      </c>
      <c r="N154" s="20">
        <f>IF(C154&amp;""="","",IFERROR(SUMIFS('الدفعات'!$A$6:$A$2005,'الدفعات'!$B$6:$B$2005,A154&amp;"",'الدفعات'!$G$6:$G$2005,1)/COUNTIFS('الدفعات'!$B$6:$B$2005,A154&amp;"",'الدفعات'!$G$6:$G$2005,1),""))</f>
        <v/>
      </c>
      <c r="O154" s="21">
        <f>IF(OR(J154="",J154=0),"",MIN(1,K154/J154))</f>
        <v/>
      </c>
      <c r="P154" s="6">
        <f>IF(A154&amp;""="","",IF(C154&amp;""="","شاغرة",IF(L154="","بيانات ناقصة",IF(L154&gt;0,"متأخر",IF(L154&lt;0,"دفع مقدمًا","مسدد")))))</f>
        <v/>
      </c>
      <c r="Q154" s="18">
        <f>IF(OR(C154&amp;""="",NOT(ISNUMBER(G154))),"",G154-'الإعدادات'!$B$4)</f>
        <v/>
      </c>
      <c r="R154" s="6">
        <f>IF(Q154="","",IF(Q154&lt;0,"منتهي",IF(Q154&lt;='الإعدادات'!$B$5,"ينتهي قريبًا","")))</f>
        <v/>
      </c>
      <c r="S154" s="18">
        <f>IF(ISNUMBER(L154),IF(L154&gt;0,COUNTIFS($L$6:$L$205,"&gt;"&amp;L154)+COUNTIFS($L$6:L154,L154),""),"")</f>
        <v/>
      </c>
    </row>
    <row r="155">
      <c r="A155" s="5" t="n"/>
      <c r="B155" s="5" t="n"/>
      <c r="C155" s="5" t="n"/>
      <c r="D155" s="16" t="n"/>
      <c r="E155" s="17" t="n"/>
      <c r="F155" s="13" t="n"/>
      <c r="G155" s="13" t="n"/>
      <c r="H155" s="14" t="n"/>
      <c r="I155" s="18">
        <f>IF(OR(C155&amp;""="",NOT(ISNUMBER(F155)),NOT(ISNUMBER(H155))),"",MAX(0,(YEAR(IF(ISNUMBER(G155),MIN('الإعدادات'!$B$4,G155),'الإعدادات'!$B$4))-YEAR(F155))*12+MONTH(IF(ISNUMBER(G155),MIN('الإعدادات'!$B$4,G155),'الإعدادات'!$B$4))-MONTH(F155)+IF(DAY(IF(ISNUMBER(G155),MIN('الإعدادات'!$B$4,G155),'الإعدادات'!$B$4))&gt;=H155,1,0)-IF(DAY(F155)&gt;H155,1,0)))</f>
        <v/>
      </c>
      <c r="J155" s="19">
        <f>IF(I155="","",ROUND(I155*N(E155),2))</f>
        <v/>
      </c>
      <c r="K155" s="19">
        <f>IF(C155&amp;""="","",SUMIFS('الدفعات'!$C$6:$C$2005,'الدفعات'!$B$6:$B$2005,A155&amp;""))</f>
        <v/>
      </c>
      <c r="L155" s="19">
        <f>IF(J155="","",ROUND(J155-K155,2))</f>
        <v/>
      </c>
      <c r="M155" s="18">
        <f>IF(L155="","",IF(AND(L155&gt;0,N(E155)&gt;0),ROUNDUP(ROUND(L155/E155,4),0),0))</f>
        <v/>
      </c>
      <c r="N155" s="20">
        <f>IF(C155&amp;""="","",IFERROR(SUMIFS('الدفعات'!$A$6:$A$2005,'الدفعات'!$B$6:$B$2005,A155&amp;"",'الدفعات'!$G$6:$G$2005,1)/COUNTIFS('الدفعات'!$B$6:$B$2005,A155&amp;"",'الدفعات'!$G$6:$G$2005,1),""))</f>
        <v/>
      </c>
      <c r="O155" s="21">
        <f>IF(OR(J155="",J155=0),"",MIN(1,K155/J155))</f>
        <v/>
      </c>
      <c r="P155" s="6">
        <f>IF(A155&amp;""="","",IF(C155&amp;""="","شاغرة",IF(L155="","بيانات ناقصة",IF(L155&gt;0,"متأخر",IF(L155&lt;0,"دفع مقدمًا","مسدد")))))</f>
        <v/>
      </c>
      <c r="Q155" s="18">
        <f>IF(OR(C155&amp;""="",NOT(ISNUMBER(G155))),"",G155-'الإعدادات'!$B$4)</f>
        <v/>
      </c>
      <c r="R155" s="6">
        <f>IF(Q155="","",IF(Q155&lt;0,"منتهي",IF(Q155&lt;='الإعدادات'!$B$5,"ينتهي قريبًا","")))</f>
        <v/>
      </c>
      <c r="S155" s="18">
        <f>IF(ISNUMBER(L155),IF(L155&gt;0,COUNTIFS($L$6:$L$205,"&gt;"&amp;L155)+COUNTIFS($L$6:L155,L155),""),"")</f>
        <v/>
      </c>
    </row>
    <row r="156">
      <c r="A156" s="5" t="n"/>
      <c r="B156" s="5" t="n"/>
      <c r="C156" s="5" t="n"/>
      <c r="D156" s="16" t="n"/>
      <c r="E156" s="17" t="n"/>
      <c r="F156" s="13" t="n"/>
      <c r="G156" s="13" t="n"/>
      <c r="H156" s="14" t="n"/>
      <c r="I156" s="18">
        <f>IF(OR(C156&amp;""="",NOT(ISNUMBER(F156)),NOT(ISNUMBER(H156))),"",MAX(0,(YEAR(IF(ISNUMBER(G156),MIN('الإعدادات'!$B$4,G156),'الإعدادات'!$B$4))-YEAR(F156))*12+MONTH(IF(ISNUMBER(G156),MIN('الإعدادات'!$B$4,G156),'الإعدادات'!$B$4))-MONTH(F156)+IF(DAY(IF(ISNUMBER(G156),MIN('الإعدادات'!$B$4,G156),'الإعدادات'!$B$4))&gt;=H156,1,0)-IF(DAY(F156)&gt;H156,1,0)))</f>
        <v/>
      </c>
      <c r="J156" s="19">
        <f>IF(I156="","",ROUND(I156*N(E156),2))</f>
        <v/>
      </c>
      <c r="K156" s="19">
        <f>IF(C156&amp;""="","",SUMIFS('الدفعات'!$C$6:$C$2005,'الدفعات'!$B$6:$B$2005,A156&amp;""))</f>
        <v/>
      </c>
      <c r="L156" s="19">
        <f>IF(J156="","",ROUND(J156-K156,2))</f>
        <v/>
      </c>
      <c r="M156" s="18">
        <f>IF(L156="","",IF(AND(L156&gt;0,N(E156)&gt;0),ROUNDUP(ROUND(L156/E156,4),0),0))</f>
        <v/>
      </c>
      <c r="N156" s="20">
        <f>IF(C156&amp;""="","",IFERROR(SUMIFS('الدفعات'!$A$6:$A$2005,'الدفعات'!$B$6:$B$2005,A156&amp;"",'الدفعات'!$G$6:$G$2005,1)/COUNTIFS('الدفعات'!$B$6:$B$2005,A156&amp;"",'الدفعات'!$G$6:$G$2005,1),""))</f>
        <v/>
      </c>
      <c r="O156" s="21">
        <f>IF(OR(J156="",J156=0),"",MIN(1,K156/J156))</f>
        <v/>
      </c>
      <c r="P156" s="6">
        <f>IF(A156&amp;""="","",IF(C156&amp;""="","شاغرة",IF(L156="","بيانات ناقصة",IF(L156&gt;0,"متأخر",IF(L156&lt;0,"دفع مقدمًا","مسدد")))))</f>
        <v/>
      </c>
      <c r="Q156" s="18">
        <f>IF(OR(C156&amp;""="",NOT(ISNUMBER(G156))),"",G156-'الإعدادات'!$B$4)</f>
        <v/>
      </c>
      <c r="R156" s="6">
        <f>IF(Q156="","",IF(Q156&lt;0,"منتهي",IF(Q156&lt;='الإعدادات'!$B$5,"ينتهي قريبًا","")))</f>
        <v/>
      </c>
      <c r="S156" s="18">
        <f>IF(ISNUMBER(L156),IF(L156&gt;0,COUNTIFS($L$6:$L$205,"&gt;"&amp;L156)+COUNTIFS($L$6:L156,L156),""),"")</f>
        <v/>
      </c>
    </row>
    <row r="157">
      <c r="A157" s="5" t="n"/>
      <c r="B157" s="5" t="n"/>
      <c r="C157" s="5" t="n"/>
      <c r="D157" s="16" t="n"/>
      <c r="E157" s="17" t="n"/>
      <c r="F157" s="13" t="n"/>
      <c r="G157" s="13" t="n"/>
      <c r="H157" s="14" t="n"/>
      <c r="I157" s="18">
        <f>IF(OR(C157&amp;""="",NOT(ISNUMBER(F157)),NOT(ISNUMBER(H157))),"",MAX(0,(YEAR(IF(ISNUMBER(G157),MIN('الإعدادات'!$B$4,G157),'الإعدادات'!$B$4))-YEAR(F157))*12+MONTH(IF(ISNUMBER(G157),MIN('الإعدادات'!$B$4,G157),'الإعدادات'!$B$4))-MONTH(F157)+IF(DAY(IF(ISNUMBER(G157),MIN('الإعدادات'!$B$4,G157),'الإعدادات'!$B$4))&gt;=H157,1,0)-IF(DAY(F157)&gt;H157,1,0)))</f>
        <v/>
      </c>
      <c r="J157" s="19">
        <f>IF(I157="","",ROUND(I157*N(E157),2))</f>
        <v/>
      </c>
      <c r="K157" s="19">
        <f>IF(C157&amp;""="","",SUMIFS('الدفعات'!$C$6:$C$2005,'الدفعات'!$B$6:$B$2005,A157&amp;""))</f>
        <v/>
      </c>
      <c r="L157" s="19">
        <f>IF(J157="","",ROUND(J157-K157,2))</f>
        <v/>
      </c>
      <c r="M157" s="18">
        <f>IF(L157="","",IF(AND(L157&gt;0,N(E157)&gt;0),ROUNDUP(ROUND(L157/E157,4),0),0))</f>
        <v/>
      </c>
      <c r="N157" s="20">
        <f>IF(C157&amp;""="","",IFERROR(SUMIFS('الدفعات'!$A$6:$A$2005,'الدفعات'!$B$6:$B$2005,A157&amp;"",'الدفعات'!$G$6:$G$2005,1)/COUNTIFS('الدفعات'!$B$6:$B$2005,A157&amp;"",'الدفعات'!$G$6:$G$2005,1),""))</f>
        <v/>
      </c>
      <c r="O157" s="21">
        <f>IF(OR(J157="",J157=0),"",MIN(1,K157/J157))</f>
        <v/>
      </c>
      <c r="P157" s="6">
        <f>IF(A157&amp;""="","",IF(C157&amp;""="","شاغرة",IF(L157="","بيانات ناقصة",IF(L157&gt;0,"متأخر",IF(L157&lt;0,"دفع مقدمًا","مسدد")))))</f>
        <v/>
      </c>
      <c r="Q157" s="18">
        <f>IF(OR(C157&amp;""="",NOT(ISNUMBER(G157))),"",G157-'الإعدادات'!$B$4)</f>
        <v/>
      </c>
      <c r="R157" s="6">
        <f>IF(Q157="","",IF(Q157&lt;0,"منتهي",IF(Q157&lt;='الإعدادات'!$B$5,"ينتهي قريبًا","")))</f>
        <v/>
      </c>
      <c r="S157" s="18">
        <f>IF(ISNUMBER(L157),IF(L157&gt;0,COUNTIFS($L$6:$L$205,"&gt;"&amp;L157)+COUNTIFS($L$6:L157,L157),""),"")</f>
        <v/>
      </c>
    </row>
    <row r="158">
      <c r="A158" s="5" t="n"/>
      <c r="B158" s="5" t="n"/>
      <c r="C158" s="5" t="n"/>
      <c r="D158" s="16" t="n"/>
      <c r="E158" s="17" t="n"/>
      <c r="F158" s="13" t="n"/>
      <c r="G158" s="13" t="n"/>
      <c r="H158" s="14" t="n"/>
      <c r="I158" s="18">
        <f>IF(OR(C158&amp;""="",NOT(ISNUMBER(F158)),NOT(ISNUMBER(H158))),"",MAX(0,(YEAR(IF(ISNUMBER(G158),MIN('الإعدادات'!$B$4,G158),'الإعدادات'!$B$4))-YEAR(F158))*12+MONTH(IF(ISNUMBER(G158),MIN('الإعدادات'!$B$4,G158),'الإعدادات'!$B$4))-MONTH(F158)+IF(DAY(IF(ISNUMBER(G158),MIN('الإعدادات'!$B$4,G158),'الإعدادات'!$B$4))&gt;=H158,1,0)-IF(DAY(F158)&gt;H158,1,0)))</f>
        <v/>
      </c>
      <c r="J158" s="19">
        <f>IF(I158="","",ROUND(I158*N(E158),2))</f>
        <v/>
      </c>
      <c r="K158" s="19">
        <f>IF(C158&amp;""="","",SUMIFS('الدفعات'!$C$6:$C$2005,'الدفعات'!$B$6:$B$2005,A158&amp;""))</f>
        <v/>
      </c>
      <c r="L158" s="19">
        <f>IF(J158="","",ROUND(J158-K158,2))</f>
        <v/>
      </c>
      <c r="M158" s="18">
        <f>IF(L158="","",IF(AND(L158&gt;0,N(E158)&gt;0),ROUNDUP(ROUND(L158/E158,4),0),0))</f>
        <v/>
      </c>
      <c r="N158" s="20">
        <f>IF(C158&amp;""="","",IFERROR(SUMIFS('الدفعات'!$A$6:$A$2005,'الدفعات'!$B$6:$B$2005,A158&amp;"",'الدفعات'!$G$6:$G$2005,1)/COUNTIFS('الدفعات'!$B$6:$B$2005,A158&amp;"",'الدفعات'!$G$6:$G$2005,1),""))</f>
        <v/>
      </c>
      <c r="O158" s="21">
        <f>IF(OR(J158="",J158=0),"",MIN(1,K158/J158))</f>
        <v/>
      </c>
      <c r="P158" s="6">
        <f>IF(A158&amp;""="","",IF(C158&amp;""="","شاغرة",IF(L158="","بيانات ناقصة",IF(L158&gt;0,"متأخر",IF(L158&lt;0,"دفع مقدمًا","مسدد")))))</f>
        <v/>
      </c>
      <c r="Q158" s="18">
        <f>IF(OR(C158&amp;""="",NOT(ISNUMBER(G158))),"",G158-'الإعدادات'!$B$4)</f>
        <v/>
      </c>
      <c r="R158" s="6">
        <f>IF(Q158="","",IF(Q158&lt;0,"منتهي",IF(Q158&lt;='الإعدادات'!$B$5,"ينتهي قريبًا","")))</f>
        <v/>
      </c>
      <c r="S158" s="18">
        <f>IF(ISNUMBER(L158),IF(L158&gt;0,COUNTIFS($L$6:$L$205,"&gt;"&amp;L158)+COUNTIFS($L$6:L158,L158),""),"")</f>
        <v/>
      </c>
    </row>
    <row r="159">
      <c r="A159" s="5" t="n"/>
      <c r="B159" s="5" t="n"/>
      <c r="C159" s="5" t="n"/>
      <c r="D159" s="16" t="n"/>
      <c r="E159" s="17" t="n"/>
      <c r="F159" s="13" t="n"/>
      <c r="G159" s="13" t="n"/>
      <c r="H159" s="14" t="n"/>
      <c r="I159" s="18">
        <f>IF(OR(C159&amp;""="",NOT(ISNUMBER(F159)),NOT(ISNUMBER(H159))),"",MAX(0,(YEAR(IF(ISNUMBER(G159),MIN('الإعدادات'!$B$4,G159),'الإعدادات'!$B$4))-YEAR(F159))*12+MONTH(IF(ISNUMBER(G159),MIN('الإعدادات'!$B$4,G159),'الإعدادات'!$B$4))-MONTH(F159)+IF(DAY(IF(ISNUMBER(G159),MIN('الإعدادات'!$B$4,G159),'الإعدادات'!$B$4))&gt;=H159,1,0)-IF(DAY(F159)&gt;H159,1,0)))</f>
        <v/>
      </c>
      <c r="J159" s="19">
        <f>IF(I159="","",ROUND(I159*N(E159),2))</f>
        <v/>
      </c>
      <c r="K159" s="19">
        <f>IF(C159&amp;""="","",SUMIFS('الدفعات'!$C$6:$C$2005,'الدفعات'!$B$6:$B$2005,A159&amp;""))</f>
        <v/>
      </c>
      <c r="L159" s="19">
        <f>IF(J159="","",ROUND(J159-K159,2))</f>
        <v/>
      </c>
      <c r="M159" s="18">
        <f>IF(L159="","",IF(AND(L159&gt;0,N(E159)&gt;0),ROUNDUP(ROUND(L159/E159,4),0),0))</f>
        <v/>
      </c>
      <c r="N159" s="20">
        <f>IF(C159&amp;""="","",IFERROR(SUMIFS('الدفعات'!$A$6:$A$2005,'الدفعات'!$B$6:$B$2005,A159&amp;"",'الدفعات'!$G$6:$G$2005,1)/COUNTIFS('الدفعات'!$B$6:$B$2005,A159&amp;"",'الدفعات'!$G$6:$G$2005,1),""))</f>
        <v/>
      </c>
      <c r="O159" s="21">
        <f>IF(OR(J159="",J159=0),"",MIN(1,K159/J159))</f>
        <v/>
      </c>
      <c r="P159" s="6">
        <f>IF(A159&amp;""="","",IF(C159&amp;""="","شاغرة",IF(L159="","بيانات ناقصة",IF(L159&gt;0,"متأخر",IF(L159&lt;0,"دفع مقدمًا","مسدد")))))</f>
        <v/>
      </c>
      <c r="Q159" s="18">
        <f>IF(OR(C159&amp;""="",NOT(ISNUMBER(G159))),"",G159-'الإعدادات'!$B$4)</f>
        <v/>
      </c>
      <c r="R159" s="6">
        <f>IF(Q159="","",IF(Q159&lt;0,"منتهي",IF(Q159&lt;='الإعدادات'!$B$5,"ينتهي قريبًا","")))</f>
        <v/>
      </c>
      <c r="S159" s="18">
        <f>IF(ISNUMBER(L159),IF(L159&gt;0,COUNTIFS($L$6:$L$205,"&gt;"&amp;L159)+COUNTIFS($L$6:L159,L159),""),"")</f>
        <v/>
      </c>
    </row>
    <row r="160">
      <c r="A160" s="5" t="n"/>
      <c r="B160" s="5" t="n"/>
      <c r="C160" s="5" t="n"/>
      <c r="D160" s="16" t="n"/>
      <c r="E160" s="17" t="n"/>
      <c r="F160" s="13" t="n"/>
      <c r="G160" s="13" t="n"/>
      <c r="H160" s="14" t="n"/>
      <c r="I160" s="18">
        <f>IF(OR(C160&amp;""="",NOT(ISNUMBER(F160)),NOT(ISNUMBER(H160))),"",MAX(0,(YEAR(IF(ISNUMBER(G160),MIN('الإعدادات'!$B$4,G160),'الإعدادات'!$B$4))-YEAR(F160))*12+MONTH(IF(ISNUMBER(G160),MIN('الإعدادات'!$B$4,G160),'الإعدادات'!$B$4))-MONTH(F160)+IF(DAY(IF(ISNUMBER(G160),MIN('الإعدادات'!$B$4,G160),'الإعدادات'!$B$4))&gt;=H160,1,0)-IF(DAY(F160)&gt;H160,1,0)))</f>
        <v/>
      </c>
      <c r="J160" s="19">
        <f>IF(I160="","",ROUND(I160*N(E160),2))</f>
        <v/>
      </c>
      <c r="K160" s="19">
        <f>IF(C160&amp;""="","",SUMIFS('الدفعات'!$C$6:$C$2005,'الدفعات'!$B$6:$B$2005,A160&amp;""))</f>
        <v/>
      </c>
      <c r="L160" s="19">
        <f>IF(J160="","",ROUND(J160-K160,2))</f>
        <v/>
      </c>
      <c r="M160" s="18">
        <f>IF(L160="","",IF(AND(L160&gt;0,N(E160)&gt;0),ROUNDUP(ROUND(L160/E160,4),0),0))</f>
        <v/>
      </c>
      <c r="N160" s="20">
        <f>IF(C160&amp;""="","",IFERROR(SUMIFS('الدفعات'!$A$6:$A$2005,'الدفعات'!$B$6:$B$2005,A160&amp;"",'الدفعات'!$G$6:$G$2005,1)/COUNTIFS('الدفعات'!$B$6:$B$2005,A160&amp;"",'الدفعات'!$G$6:$G$2005,1),""))</f>
        <v/>
      </c>
      <c r="O160" s="21">
        <f>IF(OR(J160="",J160=0),"",MIN(1,K160/J160))</f>
        <v/>
      </c>
      <c r="P160" s="6">
        <f>IF(A160&amp;""="","",IF(C160&amp;""="","شاغرة",IF(L160="","بيانات ناقصة",IF(L160&gt;0,"متأخر",IF(L160&lt;0,"دفع مقدمًا","مسدد")))))</f>
        <v/>
      </c>
      <c r="Q160" s="18">
        <f>IF(OR(C160&amp;""="",NOT(ISNUMBER(G160))),"",G160-'الإعدادات'!$B$4)</f>
        <v/>
      </c>
      <c r="R160" s="6">
        <f>IF(Q160="","",IF(Q160&lt;0,"منتهي",IF(Q160&lt;='الإعدادات'!$B$5,"ينتهي قريبًا","")))</f>
        <v/>
      </c>
      <c r="S160" s="18">
        <f>IF(ISNUMBER(L160),IF(L160&gt;0,COUNTIFS($L$6:$L$205,"&gt;"&amp;L160)+COUNTIFS($L$6:L160,L160),""),"")</f>
        <v/>
      </c>
    </row>
    <row r="161">
      <c r="A161" s="5" t="n"/>
      <c r="B161" s="5" t="n"/>
      <c r="C161" s="5" t="n"/>
      <c r="D161" s="16" t="n"/>
      <c r="E161" s="17" t="n"/>
      <c r="F161" s="13" t="n"/>
      <c r="G161" s="13" t="n"/>
      <c r="H161" s="14" t="n"/>
      <c r="I161" s="18">
        <f>IF(OR(C161&amp;""="",NOT(ISNUMBER(F161)),NOT(ISNUMBER(H161))),"",MAX(0,(YEAR(IF(ISNUMBER(G161),MIN('الإعدادات'!$B$4,G161),'الإعدادات'!$B$4))-YEAR(F161))*12+MONTH(IF(ISNUMBER(G161),MIN('الإعدادات'!$B$4,G161),'الإعدادات'!$B$4))-MONTH(F161)+IF(DAY(IF(ISNUMBER(G161),MIN('الإعدادات'!$B$4,G161),'الإعدادات'!$B$4))&gt;=H161,1,0)-IF(DAY(F161)&gt;H161,1,0)))</f>
        <v/>
      </c>
      <c r="J161" s="19">
        <f>IF(I161="","",ROUND(I161*N(E161),2))</f>
        <v/>
      </c>
      <c r="K161" s="19">
        <f>IF(C161&amp;""="","",SUMIFS('الدفعات'!$C$6:$C$2005,'الدفعات'!$B$6:$B$2005,A161&amp;""))</f>
        <v/>
      </c>
      <c r="L161" s="19">
        <f>IF(J161="","",ROUND(J161-K161,2))</f>
        <v/>
      </c>
      <c r="M161" s="18">
        <f>IF(L161="","",IF(AND(L161&gt;0,N(E161)&gt;0),ROUNDUP(ROUND(L161/E161,4),0),0))</f>
        <v/>
      </c>
      <c r="N161" s="20">
        <f>IF(C161&amp;""="","",IFERROR(SUMIFS('الدفعات'!$A$6:$A$2005,'الدفعات'!$B$6:$B$2005,A161&amp;"",'الدفعات'!$G$6:$G$2005,1)/COUNTIFS('الدفعات'!$B$6:$B$2005,A161&amp;"",'الدفعات'!$G$6:$G$2005,1),""))</f>
        <v/>
      </c>
      <c r="O161" s="21">
        <f>IF(OR(J161="",J161=0),"",MIN(1,K161/J161))</f>
        <v/>
      </c>
      <c r="P161" s="6">
        <f>IF(A161&amp;""="","",IF(C161&amp;""="","شاغرة",IF(L161="","بيانات ناقصة",IF(L161&gt;0,"متأخر",IF(L161&lt;0,"دفع مقدمًا","مسدد")))))</f>
        <v/>
      </c>
      <c r="Q161" s="18">
        <f>IF(OR(C161&amp;""="",NOT(ISNUMBER(G161))),"",G161-'الإعدادات'!$B$4)</f>
        <v/>
      </c>
      <c r="R161" s="6">
        <f>IF(Q161="","",IF(Q161&lt;0,"منتهي",IF(Q161&lt;='الإعدادات'!$B$5,"ينتهي قريبًا","")))</f>
        <v/>
      </c>
      <c r="S161" s="18">
        <f>IF(ISNUMBER(L161),IF(L161&gt;0,COUNTIFS($L$6:$L$205,"&gt;"&amp;L161)+COUNTIFS($L$6:L161,L161),""),"")</f>
        <v/>
      </c>
    </row>
    <row r="162">
      <c r="A162" s="5" t="n"/>
      <c r="B162" s="5" t="n"/>
      <c r="C162" s="5" t="n"/>
      <c r="D162" s="16" t="n"/>
      <c r="E162" s="17" t="n"/>
      <c r="F162" s="13" t="n"/>
      <c r="G162" s="13" t="n"/>
      <c r="H162" s="14" t="n"/>
      <c r="I162" s="18">
        <f>IF(OR(C162&amp;""="",NOT(ISNUMBER(F162)),NOT(ISNUMBER(H162))),"",MAX(0,(YEAR(IF(ISNUMBER(G162),MIN('الإعدادات'!$B$4,G162),'الإعدادات'!$B$4))-YEAR(F162))*12+MONTH(IF(ISNUMBER(G162),MIN('الإعدادات'!$B$4,G162),'الإعدادات'!$B$4))-MONTH(F162)+IF(DAY(IF(ISNUMBER(G162),MIN('الإعدادات'!$B$4,G162),'الإعدادات'!$B$4))&gt;=H162,1,0)-IF(DAY(F162)&gt;H162,1,0)))</f>
        <v/>
      </c>
      <c r="J162" s="19">
        <f>IF(I162="","",ROUND(I162*N(E162),2))</f>
        <v/>
      </c>
      <c r="K162" s="19">
        <f>IF(C162&amp;""="","",SUMIFS('الدفعات'!$C$6:$C$2005,'الدفعات'!$B$6:$B$2005,A162&amp;""))</f>
        <v/>
      </c>
      <c r="L162" s="19">
        <f>IF(J162="","",ROUND(J162-K162,2))</f>
        <v/>
      </c>
      <c r="M162" s="18">
        <f>IF(L162="","",IF(AND(L162&gt;0,N(E162)&gt;0),ROUNDUP(ROUND(L162/E162,4),0),0))</f>
        <v/>
      </c>
      <c r="N162" s="20">
        <f>IF(C162&amp;""="","",IFERROR(SUMIFS('الدفعات'!$A$6:$A$2005,'الدفعات'!$B$6:$B$2005,A162&amp;"",'الدفعات'!$G$6:$G$2005,1)/COUNTIFS('الدفعات'!$B$6:$B$2005,A162&amp;"",'الدفعات'!$G$6:$G$2005,1),""))</f>
        <v/>
      </c>
      <c r="O162" s="21">
        <f>IF(OR(J162="",J162=0),"",MIN(1,K162/J162))</f>
        <v/>
      </c>
      <c r="P162" s="6">
        <f>IF(A162&amp;""="","",IF(C162&amp;""="","شاغرة",IF(L162="","بيانات ناقصة",IF(L162&gt;0,"متأخر",IF(L162&lt;0,"دفع مقدمًا","مسدد")))))</f>
        <v/>
      </c>
      <c r="Q162" s="18">
        <f>IF(OR(C162&amp;""="",NOT(ISNUMBER(G162))),"",G162-'الإعدادات'!$B$4)</f>
        <v/>
      </c>
      <c r="R162" s="6">
        <f>IF(Q162="","",IF(Q162&lt;0,"منتهي",IF(Q162&lt;='الإعدادات'!$B$5,"ينتهي قريبًا","")))</f>
        <v/>
      </c>
      <c r="S162" s="18">
        <f>IF(ISNUMBER(L162),IF(L162&gt;0,COUNTIFS($L$6:$L$205,"&gt;"&amp;L162)+COUNTIFS($L$6:L162,L162),""),"")</f>
        <v/>
      </c>
    </row>
    <row r="163">
      <c r="A163" s="5" t="n"/>
      <c r="B163" s="5" t="n"/>
      <c r="C163" s="5" t="n"/>
      <c r="D163" s="16" t="n"/>
      <c r="E163" s="17" t="n"/>
      <c r="F163" s="13" t="n"/>
      <c r="G163" s="13" t="n"/>
      <c r="H163" s="14" t="n"/>
      <c r="I163" s="18">
        <f>IF(OR(C163&amp;""="",NOT(ISNUMBER(F163)),NOT(ISNUMBER(H163))),"",MAX(0,(YEAR(IF(ISNUMBER(G163),MIN('الإعدادات'!$B$4,G163),'الإعدادات'!$B$4))-YEAR(F163))*12+MONTH(IF(ISNUMBER(G163),MIN('الإعدادات'!$B$4,G163),'الإعدادات'!$B$4))-MONTH(F163)+IF(DAY(IF(ISNUMBER(G163),MIN('الإعدادات'!$B$4,G163),'الإعدادات'!$B$4))&gt;=H163,1,0)-IF(DAY(F163)&gt;H163,1,0)))</f>
        <v/>
      </c>
      <c r="J163" s="19">
        <f>IF(I163="","",ROUND(I163*N(E163),2))</f>
        <v/>
      </c>
      <c r="K163" s="19">
        <f>IF(C163&amp;""="","",SUMIFS('الدفعات'!$C$6:$C$2005,'الدفعات'!$B$6:$B$2005,A163&amp;""))</f>
        <v/>
      </c>
      <c r="L163" s="19">
        <f>IF(J163="","",ROUND(J163-K163,2))</f>
        <v/>
      </c>
      <c r="M163" s="18">
        <f>IF(L163="","",IF(AND(L163&gt;0,N(E163)&gt;0),ROUNDUP(ROUND(L163/E163,4),0),0))</f>
        <v/>
      </c>
      <c r="N163" s="20">
        <f>IF(C163&amp;""="","",IFERROR(SUMIFS('الدفعات'!$A$6:$A$2005,'الدفعات'!$B$6:$B$2005,A163&amp;"",'الدفعات'!$G$6:$G$2005,1)/COUNTIFS('الدفعات'!$B$6:$B$2005,A163&amp;"",'الدفعات'!$G$6:$G$2005,1),""))</f>
        <v/>
      </c>
      <c r="O163" s="21">
        <f>IF(OR(J163="",J163=0),"",MIN(1,K163/J163))</f>
        <v/>
      </c>
      <c r="P163" s="6">
        <f>IF(A163&amp;""="","",IF(C163&amp;""="","شاغرة",IF(L163="","بيانات ناقصة",IF(L163&gt;0,"متأخر",IF(L163&lt;0,"دفع مقدمًا","مسدد")))))</f>
        <v/>
      </c>
      <c r="Q163" s="18">
        <f>IF(OR(C163&amp;""="",NOT(ISNUMBER(G163))),"",G163-'الإعدادات'!$B$4)</f>
        <v/>
      </c>
      <c r="R163" s="6">
        <f>IF(Q163="","",IF(Q163&lt;0,"منتهي",IF(Q163&lt;='الإعدادات'!$B$5,"ينتهي قريبًا","")))</f>
        <v/>
      </c>
      <c r="S163" s="18">
        <f>IF(ISNUMBER(L163),IF(L163&gt;0,COUNTIFS($L$6:$L$205,"&gt;"&amp;L163)+COUNTIFS($L$6:L163,L163),""),"")</f>
        <v/>
      </c>
    </row>
    <row r="164">
      <c r="A164" s="5" t="n"/>
      <c r="B164" s="5" t="n"/>
      <c r="C164" s="5" t="n"/>
      <c r="D164" s="16" t="n"/>
      <c r="E164" s="17" t="n"/>
      <c r="F164" s="13" t="n"/>
      <c r="G164" s="13" t="n"/>
      <c r="H164" s="14" t="n"/>
      <c r="I164" s="18">
        <f>IF(OR(C164&amp;""="",NOT(ISNUMBER(F164)),NOT(ISNUMBER(H164))),"",MAX(0,(YEAR(IF(ISNUMBER(G164),MIN('الإعدادات'!$B$4,G164),'الإعدادات'!$B$4))-YEAR(F164))*12+MONTH(IF(ISNUMBER(G164),MIN('الإعدادات'!$B$4,G164),'الإعدادات'!$B$4))-MONTH(F164)+IF(DAY(IF(ISNUMBER(G164),MIN('الإعدادات'!$B$4,G164),'الإعدادات'!$B$4))&gt;=H164,1,0)-IF(DAY(F164)&gt;H164,1,0)))</f>
        <v/>
      </c>
      <c r="J164" s="19">
        <f>IF(I164="","",ROUND(I164*N(E164),2))</f>
        <v/>
      </c>
      <c r="K164" s="19">
        <f>IF(C164&amp;""="","",SUMIFS('الدفعات'!$C$6:$C$2005,'الدفعات'!$B$6:$B$2005,A164&amp;""))</f>
        <v/>
      </c>
      <c r="L164" s="19">
        <f>IF(J164="","",ROUND(J164-K164,2))</f>
        <v/>
      </c>
      <c r="M164" s="18">
        <f>IF(L164="","",IF(AND(L164&gt;0,N(E164)&gt;0),ROUNDUP(ROUND(L164/E164,4),0),0))</f>
        <v/>
      </c>
      <c r="N164" s="20">
        <f>IF(C164&amp;""="","",IFERROR(SUMIFS('الدفعات'!$A$6:$A$2005,'الدفعات'!$B$6:$B$2005,A164&amp;"",'الدفعات'!$G$6:$G$2005,1)/COUNTIFS('الدفعات'!$B$6:$B$2005,A164&amp;"",'الدفعات'!$G$6:$G$2005,1),""))</f>
        <v/>
      </c>
      <c r="O164" s="21">
        <f>IF(OR(J164="",J164=0),"",MIN(1,K164/J164))</f>
        <v/>
      </c>
      <c r="P164" s="6">
        <f>IF(A164&amp;""="","",IF(C164&amp;""="","شاغرة",IF(L164="","بيانات ناقصة",IF(L164&gt;0,"متأخر",IF(L164&lt;0,"دفع مقدمًا","مسدد")))))</f>
        <v/>
      </c>
      <c r="Q164" s="18">
        <f>IF(OR(C164&amp;""="",NOT(ISNUMBER(G164))),"",G164-'الإعدادات'!$B$4)</f>
        <v/>
      </c>
      <c r="R164" s="6">
        <f>IF(Q164="","",IF(Q164&lt;0,"منتهي",IF(Q164&lt;='الإعدادات'!$B$5,"ينتهي قريبًا","")))</f>
        <v/>
      </c>
      <c r="S164" s="18">
        <f>IF(ISNUMBER(L164),IF(L164&gt;0,COUNTIFS($L$6:$L$205,"&gt;"&amp;L164)+COUNTIFS($L$6:L164,L164),""),"")</f>
        <v/>
      </c>
    </row>
    <row r="165">
      <c r="A165" s="5" t="n"/>
      <c r="B165" s="5" t="n"/>
      <c r="C165" s="5" t="n"/>
      <c r="D165" s="16" t="n"/>
      <c r="E165" s="17" t="n"/>
      <c r="F165" s="13" t="n"/>
      <c r="G165" s="13" t="n"/>
      <c r="H165" s="14" t="n"/>
      <c r="I165" s="18">
        <f>IF(OR(C165&amp;""="",NOT(ISNUMBER(F165)),NOT(ISNUMBER(H165))),"",MAX(0,(YEAR(IF(ISNUMBER(G165),MIN('الإعدادات'!$B$4,G165),'الإعدادات'!$B$4))-YEAR(F165))*12+MONTH(IF(ISNUMBER(G165),MIN('الإعدادات'!$B$4,G165),'الإعدادات'!$B$4))-MONTH(F165)+IF(DAY(IF(ISNUMBER(G165),MIN('الإعدادات'!$B$4,G165),'الإعدادات'!$B$4))&gt;=H165,1,0)-IF(DAY(F165)&gt;H165,1,0)))</f>
        <v/>
      </c>
      <c r="J165" s="19">
        <f>IF(I165="","",ROUND(I165*N(E165),2))</f>
        <v/>
      </c>
      <c r="K165" s="19">
        <f>IF(C165&amp;""="","",SUMIFS('الدفعات'!$C$6:$C$2005,'الدفعات'!$B$6:$B$2005,A165&amp;""))</f>
        <v/>
      </c>
      <c r="L165" s="19">
        <f>IF(J165="","",ROUND(J165-K165,2))</f>
        <v/>
      </c>
      <c r="M165" s="18">
        <f>IF(L165="","",IF(AND(L165&gt;0,N(E165)&gt;0),ROUNDUP(ROUND(L165/E165,4),0),0))</f>
        <v/>
      </c>
      <c r="N165" s="20">
        <f>IF(C165&amp;""="","",IFERROR(SUMIFS('الدفعات'!$A$6:$A$2005,'الدفعات'!$B$6:$B$2005,A165&amp;"",'الدفعات'!$G$6:$G$2005,1)/COUNTIFS('الدفعات'!$B$6:$B$2005,A165&amp;"",'الدفعات'!$G$6:$G$2005,1),""))</f>
        <v/>
      </c>
      <c r="O165" s="21">
        <f>IF(OR(J165="",J165=0),"",MIN(1,K165/J165))</f>
        <v/>
      </c>
      <c r="P165" s="6">
        <f>IF(A165&amp;""="","",IF(C165&amp;""="","شاغرة",IF(L165="","بيانات ناقصة",IF(L165&gt;0,"متأخر",IF(L165&lt;0,"دفع مقدمًا","مسدد")))))</f>
        <v/>
      </c>
      <c r="Q165" s="18">
        <f>IF(OR(C165&amp;""="",NOT(ISNUMBER(G165))),"",G165-'الإعدادات'!$B$4)</f>
        <v/>
      </c>
      <c r="R165" s="6">
        <f>IF(Q165="","",IF(Q165&lt;0,"منتهي",IF(Q165&lt;='الإعدادات'!$B$5,"ينتهي قريبًا","")))</f>
        <v/>
      </c>
      <c r="S165" s="18">
        <f>IF(ISNUMBER(L165),IF(L165&gt;0,COUNTIFS($L$6:$L$205,"&gt;"&amp;L165)+COUNTIFS($L$6:L165,L165),""),"")</f>
        <v/>
      </c>
    </row>
    <row r="166">
      <c r="A166" s="5" t="n"/>
      <c r="B166" s="5" t="n"/>
      <c r="C166" s="5" t="n"/>
      <c r="D166" s="16" t="n"/>
      <c r="E166" s="17" t="n"/>
      <c r="F166" s="13" t="n"/>
      <c r="G166" s="13" t="n"/>
      <c r="H166" s="14" t="n"/>
      <c r="I166" s="18">
        <f>IF(OR(C166&amp;""="",NOT(ISNUMBER(F166)),NOT(ISNUMBER(H166))),"",MAX(0,(YEAR(IF(ISNUMBER(G166),MIN('الإعدادات'!$B$4,G166),'الإعدادات'!$B$4))-YEAR(F166))*12+MONTH(IF(ISNUMBER(G166),MIN('الإعدادات'!$B$4,G166),'الإعدادات'!$B$4))-MONTH(F166)+IF(DAY(IF(ISNUMBER(G166),MIN('الإعدادات'!$B$4,G166),'الإعدادات'!$B$4))&gt;=H166,1,0)-IF(DAY(F166)&gt;H166,1,0)))</f>
        <v/>
      </c>
      <c r="J166" s="19">
        <f>IF(I166="","",ROUND(I166*N(E166),2))</f>
        <v/>
      </c>
      <c r="K166" s="19">
        <f>IF(C166&amp;""="","",SUMIFS('الدفعات'!$C$6:$C$2005,'الدفعات'!$B$6:$B$2005,A166&amp;""))</f>
        <v/>
      </c>
      <c r="L166" s="19">
        <f>IF(J166="","",ROUND(J166-K166,2))</f>
        <v/>
      </c>
      <c r="M166" s="18">
        <f>IF(L166="","",IF(AND(L166&gt;0,N(E166)&gt;0),ROUNDUP(ROUND(L166/E166,4),0),0))</f>
        <v/>
      </c>
      <c r="N166" s="20">
        <f>IF(C166&amp;""="","",IFERROR(SUMIFS('الدفعات'!$A$6:$A$2005,'الدفعات'!$B$6:$B$2005,A166&amp;"",'الدفعات'!$G$6:$G$2005,1)/COUNTIFS('الدفعات'!$B$6:$B$2005,A166&amp;"",'الدفعات'!$G$6:$G$2005,1),""))</f>
        <v/>
      </c>
      <c r="O166" s="21">
        <f>IF(OR(J166="",J166=0),"",MIN(1,K166/J166))</f>
        <v/>
      </c>
      <c r="P166" s="6">
        <f>IF(A166&amp;""="","",IF(C166&amp;""="","شاغرة",IF(L166="","بيانات ناقصة",IF(L166&gt;0,"متأخر",IF(L166&lt;0,"دفع مقدمًا","مسدد")))))</f>
        <v/>
      </c>
      <c r="Q166" s="18">
        <f>IF(OR(C166&amp;""="",NOT(ISNUMBER(G166))),"",G166-'الإعدادات'!$B$4)</f>
        <v/>
      </c>
      <c r="R166" s="6">
        <f>IF(Q166="","",IF(Q166&lt;0,"منتهي",IF(Q166&lt;='الإعدادات'!$B$5,"ينتهي قريبًا","")))</f>
        <v/>
      </c>
      <c r="S166" s="18">
        <f>IF(ISNUMBER(L166),IF(L166&gt;0,COUNTIFS($L$6:$L$205,"&gt;"&amp;L166)+COUNTIFS($L$6:L166,L166),""),"")</f>
        <v/>
      </c>
    </row>
    <row r="167">
      <c r="A167" s="5" t="n"/>
      <c r="B167" s="5" t="n"/>
      <c r="C167" s="5" t="n"/>
      <c r="D167" s="16" t="n"/>
      <c r="E167" s="17" t="n"/>
      <c r="F167" s="13" t="n"/>
      <c r="G167" s="13" t="n"/>
      <c r="H167" s="14" t="n"/>
      <c r="I167" s="18">
        <f>IF(OR(C167&amp;""="",NOT(ISNUMBER(F167)),NOT(ISNUMBER(H167))),"",MAX(0,(YEAR(IF(ISNUMBER(G167),MIN('الإعدادات'!$B$4,G167),'الإعدادات'!$B$4))-YEAR(F167))*12+MONTH(IF(ISNUMBER(G167),MIN('الإعدادات'!$B$4,G167),'الإعدادات'!$B$4))-MONTH(F167)+IF(DAY(IF(ISNUMBER(G167),MIN('الإعدادات'!$B$4,G167),'الإعدادات'!$B$4))&gt;=H167,1,0)-IF(DAY(F167)&gt;H167,1,0)))</f>
        <v/>
      </c>
      <c r="J167" s="19">
        <f>IF(I167="","",ROUND(I167*N(E167),2))</f>
        <v/>
      </c>
      <c r="K167" s="19">
        <f>IF(C167&amp;""="","",SUMIFS('الدفعات'!$C$6:$C$2005,'الدفعات'!$B$6:$B$2005,A167&amp;""))</f>
        <v/>
      </c>
      <c r="L167" s="19">
        <f>IF(J167="","",ROUND(J167-K167,2))</f>
        <v/>
      </c>
      <c r="M167" s="18">
        <f>IF(L167="","",IF(AND(L167&gt;0,N(E167)&gt;0),ROUNDUP(ROUND(L167/E167,4),0),0))</f>
        <v/>
      </c>
      <c r="N167" s="20">
        <f>IF(C167&amp;""="","",IFERROR(SUMIFS('الدفعات'!$A$6:$A$2005,'الدفعات'!$B$6:$B$2005,A167&amp;"",'الدفعات'!$G$6:$G$2005,1)/COUNTIFS('الدفعات'!$B$6:$B$2005,A167&amp;"",'الدفعات'!$G$6:$G$2005,1),""))</f>
        <v/>
      </c>
      <c r="O167" s="21">
        <f>IF(OR(J167="",J167=0),"",MIN(1,K167/J167))</f>
        <v/>
      </c>
      <c r="P167" s="6">
        <f>IF(A167&amp;""="","",IF(C167&amp;""="","شاغرة",IF(L167="","بيانات ناقصة",IF(L167&gt;0,"متأخر",IF(L167&lt;0,"دفع مقدمًا","مسدد")))))</f>
        <v/>
      </c>
      <c r="Q167" s="18">
        <f>IF(OR(C167&amp;""="",NOT(ISNUMBER(G167))),"",G167-'الإعدادات'!$B$4)</f>
        <v/>
      </c>
      <c r="R167" s="6">
        <f>IF(Q167="","",IF(Q167&lt;0,"منتهي",IF(Q167&lt;='الإعدادات'!$B$5,"ينتهي قريبًا","")))</f>
        <v/>
      </c>
      <c r="S167" s="18">
        <f>IF(ISNUMBER(L167),IF(L167&gt;0,COUNTIFS($L$6:$L$205,"&gt;"&amp;L167)+COUNTIFS($L$6:L167,L167),""),"")</f>
        <v/>
      </c>
    </row>
    <row r="168">
      <c r="A168" s="5" t="n"/>
      <c r="B168" s="5" t="n"/>
      <c r="C168" s="5" t="n"/>
      <c r="D168" s="16" t="n"/>
      <c r="E168" s="17" t="n"/>
      <c r="F168" s="13" t="n"/>
      <c r="G168" s="13" t="n"/>
      <c r="H168" s="14" t="n"/>
      <c r="I168" s="18">
        <f>IF(OR(C168&amp;""="",NOT(ISNUMBER(F168)),NOT(ISNUMBER(H168))),"",MAX(0,(YEAR(IF(ISNUMBER(G168),MIN('الإعدادات'!$B$4,G168),'الإعدادات'!$B$4))-YEAR(F168))*12+MONTH(IF(ISNUMBER(G168),MIN('الإعدادات'!$B$4,G168),'الإعدادات'!$B$4))-MONTH(F168)+IF(DAY(IF(ISNUMBER(G168),MIN('الإعدادات'!$B$4,G168),'الإعدادات'!$B$4))&gt;=H168,1,0)-IF(DAY(F168)&gt;H168,1,0)))</f>
        <v/>
      </c>
      <c r="J168" s="19">
        <f>IF(I168="","",ROUND(I168*N(E168),2))</f>
        <v/>
      </c>
      <c r="K168" s="19">
        <f>IF(C168&amp;""="","",SUMIFS('الدفعات'!$C$6:$C$2005,'الدفعات'!$B$6:$B$2005,A168&amp;""))</f>
        <v/>
      </c>
      <c r="L168" s="19">
        <f>IF(J168="","",ROUND(J168-K168,2))</f>
        <v/>
      </c>
      <c r="M168" s="18">
        <f>IF(L168="","",IF(AND(L168&gt;0,N(E168)&gt;0),ROUNDUP(ROUND(L168/E168,4),0),0))</f>
        <v/>
      </c>
      <c r="N168" s="20">
        <f>IF(C168&amp;""="","",IFERROR(SUMIFS('الدفعات'!$A$6:$A$2005,'الدفعات'!$B$6:$B$2005,A168&amp;"",'الدفعات'!$G$6:$G$2005,1)/COUNTIFS('الدفعات'!$B$6:$B$2005,A168&amp;"",'الدفعات'!$G$6:$G$2005,1),""))</f>
        <v/>
      </c>
      <c r="O168" s="21">
        <f>IF(OR(J168="",J168=0),"",MIN(1,K168/J168))</f>
        <v/>
      </c>
      <c r="P168" s="6">
        <f>IF(A168&amp;""="","",IF(C168&amp;""="","شاغرة",IF(L168="","بيانات ناقصة",IF(L168&gt;0,"متأخر",IF(L168&lt;0,"دفع مقدمًا","مسدد")))))</f>
        <v/>
      </c>
      <c r="Q168" s="18">
        <f>IF(OR(C168&amp;""="",NOT(ISNUMBER(G168))),"",G168-'الإعدادات'!$B$4)</f>
        <v/>
      </c>
      <c r="R168" s="6">
        <f>IF(Q168="","",IF(Q168&lt;0,"منتهي",IF(Q168&lt;='الإعدادات'!$B$5,"ينتهي قريبًا","")))</f>
        <v/>
      </c>
      <c r="S168" s="18">
        <f>IF(ISNUMBER(L168),IF(L168&gt;0,COUNTIFS($L$6:$L$205,"&gt;"&amp;L168)+COUNTIFS($L$6:L168,L168),""),"")</f>
        <v/>
      </c>
    </row>
    <row r="169">
      <c r="A169" s="5" t="n"/>
      <c r="B169" s="5" t="n"/>
      <c r="C169" s="5" t="n"/>
      <c r="D169" s="16" t="n"/>
      <c r="E169" s="17" t="n"/>
      <c r="F169" s="13" t="n"/>
      <c r="G169" s="13" t="n"/>
      <c r="H169" s="14" t="n"/>
      <c r="I169" s="18">
        <f>IF(OR(C169&amp;""="",NOT(ISNUMBER(F169)),NOT(ISNUMBER(H169))),"",MAX(0,(YEAR(IF(ISNUMBER(G169),MIN('الإعدادات'!$B$4,G169),'الإعدادات'!$B$4))-YEAR(F169))*12+MONTH(IF(ISNUMBER(G169),MIN('الإعدادات'!$B$4,G169),'الإعدادات'!$B$4))-MONTH(F169)+IF(DAY(IF(ISNUMBER(G169),MIN('الإعدادات'!$B$4,G169),'الإعدادات'!$B$4))&gt;=H169,1,0)-IF(DAY(F169)&gt;H169,1,0)))</f>
        <v/>
      </c>
      <c r="J169" s="19">
        <f>IF(I169="","",ROUND(I169*N(E169),2))</f>
        <v/>
      </c>
      <c r="K169" s="19">
        <f>IF(C169&amp;""="","",SUMIFS('الدفعات'!$C$6:$C$2005,'الدفعات'!$B$6:$B$2005,A169&amp;""))</f>
        <v/>
      </c>
      <c r="L169" s="19">
        <f>IF(J169="","",ROUND(J169-K169,2))</f>
        <v/>
      </c>
      <c r="M169" s="18">
        <f>IF(L169="","",IF(AND(L169&gt;0,N(E169)&gt;0),ROUNDUP(ROUND(L169/E169,4),0),0))</f>
        <v/>
      </c>
      <c r="N169" s="20">
        <f>IF(C169&amp;""="","",IFERROR(SUMIFS('الدفعات'!$A$6:$A$2005,'الدفعات'!$B$6:$B$2005,A169&amp;"",'الدفعات'!$G$6:$G$2005,1)/COUNTIFS('الدفعات'!$B$6:$B$2005,A169&amp;"",'الدفعات'!$G$6:$G$2005,1),""))</f>
        <v/>
      </c>
      <c r="O169" s="21">
        <f>IF(OR(J169="",J169=0),"",MIN(1,K169/J169))</f>
        <v/>
      </c>
      <c r="P169" s="6">
        <f>IF(A169&amp;""="","",IF(C169&amp;""="","شاغرة",IF(L169="","بيانات ناقصة",IF(L169&gt;0,"متأخر",IF(L169&lt;0,"دفع مقدمًا","مسدد")))))</f>
        <v/>
      </c>
      <c r="Q169" s="18">
        <f>IF(OR(C169&amp;""="",NOT(ISNUMBER(G169))),"",G169-'الإعدادات'!$B$4)</f>
        <v/>
      </c>
      <c r="R169" s="6">
        <f>IF(Q169="","",IF(Q169&lt;0,"منتهي",IF(Q169&lt;='الإعدادات'!$B$5,"ينتهي قريبًا","")))</f>
        <v/>
      </c>
      <c r="S169" s="18">
        <f>IF(ISNUMBER(L169),IF(L169&gt;0,COUNTIFS($L$6:$L$205,"&gt;"&amp;L169)+COUNTIFS($L$6:L169,L169),""),"")</f>
        <v/>
      </c>
    </row>
    <row r="170">
      <c r="A170" s="5" t="n"/>
      <c r="B170" s="5" t="n"/>
      <c r="C170" s="5" t="n"/>
      <c r="D170" s="16" t="n"/>
      <c r="E170" s="17" t="n"/>
      <c r="F170" s="13" t="n"/>
      <c r="G170" s="13" t="n"/>
      <c r="H170" s="14" t="n"/>
      <c r="I170" s="18">
        <f>IF(OR(C170&amp;""="",NOT(ISNUMBER(F170)),NOT(ISNUMBER(H170))),"",MAX(0,(YEAR(IF(ISNUMBER(G170),MIN('الإعدادات'!$B$4,G170),'الإعدادات'!$B$4))-YEAR(F170))*12+MONTH(IF(ISNUMBER(G170),MIN('الإعدادات'!$B$4,G170),'الإعدادات'!$B$4))-MONTH(F170)+IF(DAY(IF(ISNUMBER(G170),MIN('الإعدادات'!$B$4,G170),'الإعدادات'!$B$4))&gt;=H170,1,0)-IF(DAY(F170)&gt;H170,1,0)))</f>
        <v/>
      </c>
      <c r="J170" s="19">
        <f>IF(I170="","",ROUND(I170*N(E170),2))</f>
        <v/>
      </c>
      <c r="K170" s="19">
        <f>IF(C170&amp;""="","",SUMIFS('الدفعات'!$C$6:$C$2005,'الدفعات'!$B$6:$B$2005,A170&amp;""))</f>
        <v/>
      </c>
      <c r="L170" s="19">
        <f>IF(J170="","",ROUND(J170-K170,2))</f>
        <v/>
      </c>
      <c r="M170" s="18">
        <f>IF(L170="","",IF(AND(L170&gt;0,N(E170)&gt;0),ROUNDUP(ROUND(L170/E170,4),0),0))</f>
        <v/>
      </c>
      <c r="N170" s="20">
        <f>IF(C170&amp;""="","",IFERROR(SUMIFS('الدفعات'!$A$6:$A$2005,'الدفعات'!$B$6:$B$2005,A170&amp;"",'الدفعات'!$G$6:$G$2005,1)/COUNTIFS('الدفعات'!$B$6:$B$2005,A170&amp;"",'الدفعات'!$G$6:$G$2005,1),""))</f>
        <v/>
      </c>
      <c r="O170" s="21">
        <f>IF(OR(J170="",J170=0),"",MIN(1,K170/J170))</f>
        <v/>
      </c>
      <c r="P170" s="6">
        <f>IF(A170&amp;""="","",IF(C170&amp;""="","شاغرة",IF(L170="","بيانات ناقصة",IF(L170&gt;0,"متأخر",IF(L170&lt;0,"دفع مقدمًا","مسدد")))))</f>
        <v/>
      </c>
      <c r="Q170" s="18">
        <f>IF(OR(C170&amp;""="",NOT(ISNUMBER(G170))),"",G170-'الإعدادات'!$B$4)</f>
        <v/>
      </c>
      <c r="R170" s="6">
        <f>IF(Q170="","",IF(Q170&lt;0,"منتهي",IF(Q170&lt;='الإعدادات'!$B$5,"ينتهي قريبًا","")))</f>
        <v/>
      </c>
      <c r="S170" s="18">
        <f>IF(ISNUMBER(L170),IF(L170&gt;0,COUNTIFS($L$6:$L$205,"&gt;"&amp;L170)+COUNTIFS($L$6:L170,L170),""),"")</f>
        <v/>
      </c>
    </row>
    <row r="171">
      <c r="A171" s="5" t="n"/>
      <c r="B171" s="5" t="n"/>
      <c r="C171" s="5" t="n"/>
      <c r="D171" s="16" t="n"/>
      <c r="E171" s="17" t="n"/>
      <c r="F171" s="13" t="n"/>
      <c r="G171" s="13" t="n"/>
      <c r="H171" s="14" t="n"/>
      <c r="I171" s="18">
        <f>IF(OR(C171&amp;""="",NOT(ISNUMBER(F171)),NOT(ISNUMBER(H171))),"",MAX(0,(YEAR(IF(ISNUMBER(G171),MIN('الإعدادات'!$B$4,G171),'الإعدادات'!$B$4))-YEAR(F171))*12+MONTH(IF(ISNUMBER(G171),MIN('الإعدادات'!$B$4,G171),'الإعدادات'!$B$4))-MONTH(F171)+IF(DAY(IF(ISNUMBER(G171),MIN('الإعدادات'!$B$4,G171),'الإعدادات'!$B$4))&gt;=H171,1,0)-IF(DAY(F171)&gt;H171,1,0)))</f>
        <v/>
      </c>
      <c r="J171" s="19">
        <f>IF(I171="","",ROUND(I171*N(E171),2))</f>
        <v/>
      </c>
      <c r="K171" s="19">
        <f>IF(C171&amp;""="","",SUMIFS('الدفعات'!$C$6:$C$2005,'الدفعات'!$B$6:$B$2005,A171&amp;""))</f>
        <v/>
      </c>
      <c r="L171" s="19">
        <f>IF(J171="","",ROUND(J171-K171,2))</f>
        <v/>
      </c>
      <c r="M171" s="18">
        <f>IF(L171="","",IF(AND(L171&gt;0,N(E171)&gt;0),ROUNDUP(ROUND(L171/E171,4),0),0))</f>
        <v/>
      </c>
      <c r="N171" s="20">
        <f>IF(C171&amp;""="","",IFERROR(SUMIFS('الدفعات'!$A$6:$A$2005,'الدفعات'!$B$6:$B$2005,A171&amp;"",'الدفعات'!$G$6:$G$2005,1)/COUNTIFS('الدفعات'!$B$6:$B$2005,A171&amp;"",'الدفعات'!$G$6:$G$2005,1),""))</f>
        <v/>
      </c>
      <c r="O171" s="21">
        <f>IF(OR(J171="",J171=0),"",MIN(1,K171/J171))</f>
        <v/>
      </c>
      <c r="P171" s="6">
        <f>IF(A171&amp;""="","",IF(C171&amp;""="","شاغرة",IF(L171="","بيانات ناقصة",IF(L171&gt;0,"متأخر",IF(L171&lt;0,"دفع مقدمًا","مسدد")))))</f>
        <v/>
      </c>
      <c r="Q171" s="18">
        <f>IF(OR(C171&amp;""="",NOT(ISNUMBER(G171))),"",G171-'الإعدادات'!$B$4)</f>
        <v/>
      </c>
      <c r="R171" s="6">
        <f>IF(Q171="","",IF(Q171&lt;0,"منتهي",IF(Q171&lt;='الإعدادات'!$B$5,"ينتهي قريبًا","")))</f>
        <v/>
      </c>
      <c r="S171" s="18">
        <f>IF(ISNUMBER(L171),IF(L171&gt;0,COUNTIFS($L$6:$L$205,"&gt;"&amp;L171)+COUNTIFS($L$6:L171,L171),""),"")</f>
        <v/>
      </c>
    </row>
    <row r="172">
      <c r="A172" s="5" t="n"/>
      <c r="B172" s="5" t="n"/>
      <c r="C172" s="5" t="n"/>
      <c r="D172" s="16" t="n"/>
      <c r="E172" s="17" t="n"/>
      <c r="F172" s="13" t="n"/>
      <c r="G172" s="13" t="n"/>
      <c r="H172" s="14" t="n"/>
      <c r="I172" s="18">
        <f>IF(OR(C172&amp;""="",NOT(ISNUMBER(F172)),NOT(ISNUMBER(H172))),"",MAX(0,(YEAR(IF(ISNUMBER(G172),MIN('الإعدادات'!$B$4,G172),'الإعدادات'!$B$4))-YEAR(F172))*12+MONTH(IF(ISNUMBER(G172),MIN('الإعدادات'!$B$4,G172),'الإعدادات'!$B$4))-MONTH(F172)+IF(DAY(IF(ISNUMBER(G172),MIN('الإعدادات'!$B$4,G172),'الإعدادات'!$B$4))&gt;=H172,1,0)-IF(DAY(F172)&gt;H172,1,0)))</f>
        <v/>
      </c>
      <c r="J172" s="19">
        <f>IF(I172="","",ROUND(I172*N(E172),2))</f>
        <v/>
      </c>
      <c r="K172" s="19">
        <f>IF(C172&amp;""="","",SUMIFS('الدفعات'!$C$6:$C$2005,'الدفعات'!$B$6:$B$2005,A172&amp;""))</f>
        <v/>
      </c>
      <c r="L172" s="19">
        <f>IF(J172="","",ROUND(J172-K172,2))</f>
        <v/>
      </c>
      <c r="M172" s="18">
        <f>IF(L172="","",IF(AND(L172&gt;0,N(E172)&gt;0),ROUNDUP(ROUND(L172/E172,4),0),0))</f>
        <v/>
      </c>
      <c r="N172" s="20">
        <f>IF(C172&amp;""="","",IFERROR(SUMIFS('الدفعات'!$A$6:$A$2005,'الدفعات'!$B$6:$B$2005,A172&amp;"",'الدفعات'!$G$6:$G$2005,1)/COUNTIFS('الدفعات'!$B$6:$B$2005,A172&amp;"",'الدفعات'!$G$6:$G$2005,1),""))</f>
        <v/>
      </c>
      <c r="O172" s="21">
        <f>IF(OR(J172="",J172=0),"",MIN(1,K172/J172))</f>
        <v/>
      </c>
      <c r="P172" s="6">
        <f>IF(A172&amp;""="","",IF(C172&amp;""="","شاغرة",IF(L172="","بيانات ناقصة",IF(L172&gt;0,"متأخر",IF(L172&lt;0,"دفع مقدمًا","مسدد")))))</f>
        <v/>
      </c>
      <c r="Q172" s="18">
        <f>IF(OR(C172&amp;""="",NOT(ISNUMBER(G172))),"",G172-'الإعدادات'!$B$4)</f>
        <v/>
      </c>
      <c r="R172" s="6">
        <f>IF(Q172="","",IF(Q172&lt;0,"منتهي",IF(Q172&lt;='الإعدادات'!$B$5,"ينتهي قريبًا","")))</f>
        <v/>
      </c>
      <c r="S172" s="18">
        <f>IF(ISNUMBER(L172),IF(L172&gt;0,COUNTIFS($L$6:$L$205,"&gt;"&amp;L172)+COUNTIFS($L$6:L172,L172),""),"")</f>
        <v/>
      </c>
    </row>
    <row r="173">
      <c r="A173" s="5" t="n"/>
      <c r="B173" s="5" t="n"/>
      <c r="C173" s="5" t="n"/>
      <c r="D173" s="16" t="n"/>
      <c r="E173" s="17" t="n"/>
      <c r="F173" s="13" t="n"/>
      <c r="G173" s="13" t="n"/>
      <c r="H173" s="14" t="n"/>
      <c r="I173" s="18">
        <f>IF(OR(C173&amp;""="",NOT(ISNUMBER(F173)),NOT(ISNUMBER(H173))),"",MAX(0,(YEAR(IF(ISNUMBER(G173),MIN('الإعدادات'!$B$4,G173),'الإعدادات'!$B$4))-YEAR(F173))*12+MONTH(IF(ISNUMBER(G173),MIN('الإعدادات'!$B$4,G173),'الإعدادات'!$B$4))-MONTH(F173)+IF(DAY(IF(ISNUMBER(G173),MIN('الإعدادات'!$B$4,G173),'الإعدادات'!$B$4))&gt;=H173,1,0)-IF(DAY(F173)&gt;H173,1,0)))</f>
        <v/>
      </c>
      <c r="J173" s="19">
        <f>IF(I173="","",ROUND(I173*N(E173),2))</f>
        <v/>
      </c>
      <c r="K173" s="19">
        <f>IF(C173&amp;""="","",SUMIFS('الدفعات'!$C$6:$C$2005,'الدفعات'!$B$6:$B$2005,A173&amp;""))</f>
        <v/>
      </c>
      <c r="L173" s="19">
        <f>IF(J173="","",ROUND(J173-K173,2))</f>
        <v/>
      </c>
      <c r="M173" s="18">
        <f>IF(L173="","",IF(AND(L173&gt;0,N(E173)&gt;0),ROUNDUP(ROUND(L173/E173,4),0),0))</f>
        <v/>
      </c>
      <c r="N173" s="20">
        <f>IF(C173&amp;""="","",IFERROR(SUMIFS('الدفعات'!$A$6:$A$2005,'الدفعات'!$B$6:$B$2005,A173&amp;"",'الدفعات'!$G$6:$G$2005,1)/COUNTIFS('الدفعات'!$B$6:$B$2005,A173&amp;"",'الدفعات'!$G$6:$G$2005,1),""))</f>
        <v/>
      </c>
      <c r="O173" s="21">
        <f>IF(OR(J173="",J173=0),"",MIN(1,K173/J173))</f>
        <v/>
      </c>
      <c r="P173" s="6">
        <f>IF(A173&amp;""="","",IF(C173&amp;""="","شاغرة",IF(L173="","بيانات ناقصة",IF(L173&gt;0,"متأخر",IF(L173&lt;0,"دفع مقدمًا","مسدد")))))</f>
        <v/>
      </c>
      <c r="Q173" s="18">
        <f>IF(OR(C173&amp;""="",NOT(ISNUMBER(G173))),"",G173-'الإعدادات'!$B$4)</f>
        <v/>
      </c>
      <c r="R173" s="6">
        <f>IF(Q173="","",IF(Q173&lt;0,"منتهي",IF(Q173&lt;='الإعدادات'!$B$5,"ينتهي قريبًا","")))</f>
        <v/>
      </c>
      <c r="S173" s="18">
        <f>IF(ISNUMBER(L173),IF(L173&gt;0,COUNTIFS($L$6:$L$205,"&gt;"&amp;L173)+COUNTIFS($L$6:L173,L173),""),"")</f>
        <v/>
      </c>
    </row>
    <row r="174">
      <c r="A174" s="5" t="n"/>
      <c r="B174" s="5" t="n"/>
      <c r="C174" s="5" t="n"/>
      <c r="D174" s="16" t="n"/>
      <c r="E174" s="17" t="n"/>
      <c r="F174" s="13" t="n"/>
      <c r="G174" s="13" t="n"/>
      <c r="H174" s="14" t="n"/>
      <c r="I174" s="18">
        <f>IF(OR(C174&amp;""="",NOT(ISNUMBER(F174)),NOT(ISNUMBER(H174))),"",MAX(0,(YEAR(IF(ISNUMBER(G174),MIN('الإعدادات'!$B$4,G174),'الإعدادات'!$B$4))-YEAR(F174))*12+MONTH(IF(ISNUMBER(G174),MIN('الإعدادات'!$B$4,G174),'الإعدادات'!$B$4))-MONTH(F174)+IF(DAY(IF(ISNUMBER(G174),MIN('الإعدادات'!$B$4,G174),'الإعدادات'!$B$4))&gt;=H174,1,0)-IF(DAY(F174)&gt;H174,1,0)))</f>
        <v/>
      </c>
      <c r="J174" s="19">
        <f>IF(I174="","",ROUND(I174*N(E174),2))</f>
        <v/>
      </c>
      <c r="K174" s="19">
        <f>IF(C174&amp;""="","",SUMIFS('الدفعات'!$C$6:$C$2005,'الدفعات'!$B$6:$B$2005,A174&amp;""))</f>
        <v/>
      </c>
      <c r="L174" s="19">
        <f>IF(J174="","",ROUND(J174-K174,2))</f>
        <v/>
      </c>
      <c r="M174" s="18">
        <f>IF(L174="","",IF(AND(L174&gt;0,N(E174)&gt;0),ROUNDUP(ROUND(L174/E174,4),0),0))</f>
        <v/>
      </c>
      <c r="N174" s="20">
        <f>IF(C174&amp;""="","",IFERROR(SUMIFS('الدفعات'!$A$6:$A$2005,'الدفعات'!$B$6:$B$2005,A174&amp;"",'الدفعات'!$G$6:$G$2005,1)/COUNTIFS('الدفعات'!$B$6:$B$2005,A174&amp;"",'الدفعات'!$G$6:$G$2005,1),""))</f>
        <v/>
      </c>
      <c r="O174" s="21">
        <f>IF(OR(J174="",J174=0),"",MIN(1,K174/J174))</f>
        <v/>
      </c>
      <c r="P174" s="6">
        <f>IF(A174&amp;""="","",IF(C174&amp;""="","شاغرة",IF(L174="","بيانات ناقصة",IF(L174&gt;0,"متأخر",IF(L174&lt;0,"دفع مقدمًا","مسدد")))))</f>
        <v/>
      </c>
      <c r="Q174" s="18">
        <f>IF(OR(C174&amp;""="",NOT(ISNUMBER(G174))),"",G174-'الإعدادات'!$B$4)</f>
        <v/>
      </c>
      <c r="R174" s="6">
        <f>IF(Q174="","",IF(Q174&lt;0,"منتهي",IF(Q174&lt;='الإعدادات'!$B$5,"ينتهي قريبًا","")))</f>
        <v/>
      </c>
      <c r="S174" s="18">
        <f>IF(ISNUMBER(L174),IF(L174&gt;0,COUNTIFS($L$6:$L$205,"&gt;"&amp;L174)+COUNTIFS($L$6:L174,L174),""),"")</f>
        <v/>
      </c>
    </row>
    <row r="175">
      <c r="A175" s="5" t="n"/>
      <c r="B175" s="5" t="n"/>
      <c r="C175" s="5" t="n"/>
      <c r="D175" s="16" t="n"/>
      <c r="E175" s="17" t="n"/>
      <c r="F175" s="13" t="n"/>
      <c r="G175" s="13" t="n"/>
      <c r="H175" s="14" t="n"/>
      <c r="I175" s="18">
        <f>IF(OR(C175&amp;""="",NOT(ISNUMBER(F175)),NOT(ISNUMBER(H175))),"",MAX(0,(YEAR(IF(ISNUMBER(G175),MIN('الإعدادات'!$B$4,G175),'الإعدادات'!$B$4))-YEAR(F175))*12+MONTH(IF(ISNUMBER(G175),MIN('الإعدادات'!$B$4,G175),'الإعدادات'!$B$4))-MONTH(F175)+IF(DAY(IF(ISNUMBER(G175),MIN('الإعدادات'!$B$4,G175),'الإعدادات'!$B$4))&gt;=H175,1,0)-IF(DAY(F175)&gt;H175,1,0)))</f>
        <v/>
      </c>
      <c r="J175" s="19">
        <f>IF(I175="","",ROUND(I175*N(E175),2))</f>
        <v/>
      </c>
      <c r="K175" s="19">
        <f>IF(C175&amp;""="","",SUMIFS('الدفعات'!$C$6:$C$2005,'الدفعات'!$B$6:$B$2005,A175&amp;""))</f>
        <v/>
      </c>
      <c r="L175" s="19">
        <f>IF(J175="","",ROUND(J175-K175,2))</f>
        <v/>
      </c>
      <c r="M175" s="18">
        <f>IF(L175="","",IF(AND(L175&gt;0,N(E175)&gt;0),ROUNDUP(ROUND(L175/E175,4),0),0))</f>
        <v/>
      </c>
      <c r="N175" s="20">
        <f>IF(C175&amp;""="","",IFERROR(SUMIFS('الدفعات'!$A$6:$A$2005,'الدفعات'!$B$6:$B$2005,A175&amp;"",'الدفعات'!$G$6:$G$2005,1)/COUNTIFS('الدفعات'!$B$6:$B$2005,A175&amp;"",'الدفعات'!$G$6:$G$2005,1),""))</f>
        <v/>
      </c>
      <c r="O175" s="21">
        <f>IF(OR(J175="",J175=0),"",MIN(1,K175/J175))</f>
        <v/>
      </c>
      <c r="P175" s="6">
        <f>IF(A175&amp;""="","",IF(C175&amp;""="","شاغرة",IF(L175="","بيانات ناقصة",IF(L175&gt;0,"متأخر",IF(L175&lt;0,"دفع مقدمًا","مسدد")))))</f>
        <v/>
      </c>
      <c r="Q175" s="18">
        <f>IF(OR(C175&amp;""="",NOT(ISNUMBER(G175))),"",G175-'الإعدادات'!$B$4)</f>
        <v/>
      </c>
      <c r="R175" s="6">
        <f>IF(Q175="","",IF(Q175&lt;0,"منتهي",IF(Q175&lt;='الإعدادات'!$B$5,"ينتهي قريبًا","")))</f>
        <v/>
      </c>
      <c r="S175" s="18">
        <f>IF(ISNUMBER(L175),IF(L175&gt;0,COUNTIFS($L$6:$L$205,"&gt;"&amp;L175)+COUNTIFS($L$6:L175,L175),""),"")</f>
        <v/>
      </c>
    </row>
    <row r="176">
      <c r="A176" s="5" t="n"/>
      <c r="B176" s="5" t="n"/>
      <c r="C176" s="5" t="n"/>
      <c r="D176" s="16" t="n"/>
      <c r="E176" s="17" t="n"/>
      <c r="F176" s="13" t="n"/>
      <c r="G176" s="13" t="n"/>
      <c r="H176" s="14" t="n"/>
      <c r="I176" s="18">
        <f>IF(OR(C176&amp;""="",NOT(ISNUMBER(F176)),NOT(ISNUMBER(H176))),"",MAX(0,(YEAR(IF(ISNUMBER(G176),MIN('الإعدادات'!$B$4,G176),'الإعدادات'!$B$4))-YEAR(F176))*12+MONTH(IF(ISNUMBER(G176),MIN('الإعدادات'!$B$4,G176),'الإعدادات'!$B$4))-MONTH(F176)+IF(DAY(IF(ISNUMBER(G176),MIN('الإعدادات'!$B$4,G176),'الإعدادات'!$B$4))&gt;=H176,1,0)-IF(DAY(F176)&gt;H176,1,0)))</f>
        <v/>
      </c>
      <c r="J176" s="19">
        <f>IF(I176="","",ROUND(I176*N(E176),2))</f>
        <v/>
      </c>
      <c r="K176" s="19">
        <f>IF(C176&amp;""="","",SUMIFS('الدفعات'!$C$6:$C$2005,'الدفعات'!$B$6:$B$2005,A176&amp;""))</f>
        <v/>
      </c>
      <c r="L176" s="19">
        <f>IF(J176="","",ROUND(J176-K176,2))</f>
        <v/>
      </c>
      <c r="M176" s="18">
        <f>IF(L176="","",IF(AND(L176&gt;0,N(E176)&gt;0),ROUNDUP(ROUND(L176/E176,4),0),0))</f>
        <v/>
      </c>
      <c r="N176" s="20">
        <f>IF(C176&amp;""="","",IFERROR(SUMIFS('الدفعات'!$A$6:$A$2005,'الدفعات'!$B$6:$B$2005,A176&amp;"",'الدفعات'!$G$6:$G$2005,1)/COUNTIFS('الدفعات'!$B$6:$B$2005,A176&amp;"",'الدفعات'!$G$6:$G$2005,1),""))</f>
        <v/>
      </c>
      <c r="O176" s="21">
        <f>IF(OR(J176="",J176=0),"",MIN(1,K176/J176))</f>
        <v/>
      </c>
      <c r="P176" s="6">
        <f>IF(A176&amp;""="","",IF(C176&amp;""="","شاغرة",IF(L176="","بيانات ناقصة",IF(L176&gt;0,"متأخر",IF(L176&lt;0,"دفع مقدمًا","مسدد")))))</f>
        <v/>
      </c>
      <c r="Q176" s="18">
        <f>IF(OR(C176&amp;""="",NOT(ISNUMBER(G176))),"",G176-'الإعدادات'!$B$4)</f>
        <v/>
      </c>
      <c r="R176" s="6">
        <f>IF(Q176="","",IF(Q176&lt;0,"منتهي",IF(Q176&lt;='الإعدادات'!$B$5,"ينتهي قريبًا","")))</f>
        <v/>
      </c>
      <c r="S176" s="18">
        <f>IF(ISNUMBER(L176),IF(L176&gt;0,COUNTIFS($L$6:$L$205,"&gt;"&amp;L176)+COUNTIFS($L$6:L176,L176),""),"")</f>
        <v/>
      </c>
    </row>
    <row r="177">
      <c r="A177" s="5" t="n"/>
      <c r="B177" s="5" t="n"/>
      <c r="C177" s="5" t="n"/>
      <c r="D177" s="16" t="n"/>
      <c r="E177" s="17" t="n"/>
      <c r="F177" s="13" t="n"/>
      <c r="G177" s="13" t="n"/>
      <c r="H177" s="14" t="n"/>
      <c r="I177" s="18">
        <f>IF(OR(C177&amp;""="",NOT(ISNUMBER(F177)),NOT(ISNUMBER(H177))),"",MAX(0,(YEAR(IF(ISNUMBER(G177),MIN('الإعدادات'!$B$4,G177),'الإعدادات'!$B$4))-YEAR(F177))*12+MONTH(IF(ISNUMBER(G177),MIN('الإعدادات'!$B$4,G177),'الإعدادات'!$B$4))-MONTH(F177)+IF(DAY(IF(ISNUMBER(G177),MIN('الإعدادات'!$B$4,G177),'الإعدادات'!$B$4))&gt;=H177,1,0)-IF(DAY(F177)&gt;H177,1,0)))</f>
        <v/>
      </c>
      <c r="J177" s="19">
        <f>IF(I177="","",ROUND(I177*N(E177),2))</f>
        <v/>
      </c>
      <c r="K177" s="19">
        <f>IF(C177&amp;""="","",SUMIFS('الدفعات'!$C$6:$C$2005,'الدفعات'!$B$6:$B$2005,A177&amp;""))</f>
        <v/>
      </c>
      <c r="L177" s="19">
        <f>IF(J177="","",ROUND(J177-K177,2))</f>
        <v/>
      </c>
      <c r="M177" s="18">
        <f>IF(L177="","",IF(AND(L177&gt;0,N(E177)&gt;0),ROUNDUP(ROUND(L177/E177,4),0),0))</f>
        <v/>
      </c>
      <c r="N177" s="20">
        <f>IF(C177&amp;""="","",IFERROR(SUMIFS('الدفعات'!$A$6:$A$2005,'الدفعات'!$B$6:$B$2005,A177&amp;"",'الدفعات'!$G$6:$G$2005,1)/COUNTIFS('الدفعات'!$B$6:$B$2005,A177&amp;"",'الدفعات'!$G$6:$G$2005,1),""))</f>
        <v/>
      </c>
      <c r="O177" s="21">
        <f>IF(OR(J177="",J177=0),"",MIN(1,K177/J177))</f>
        <v/>
      </c>
      <c r="P177" s="6">
        <f>IF(A177&amp;""="","",IF(C177&amp;""="","شاغرة",IF(L177="","بيانات ناقصة",IF(L177&gt;0,"متأخر",IF(L177&lt;0,"دفع مقدمًا","مسدد")))))</f>
        <v/>
      </c>
      <c r="Q177" s="18">
        <f>IF(OR(C177&amp;""="",NOT(ISNUMBER(G177))),"",G177-'الإعدادات'!$B$4)</f>
        <v/>
      </c>
      <c r="R177" s="6">
        <f>IF(Q177="","",IF(Q177&lt;0,"منتهي",IF(Q177&lt;='الإعدادات'!$B$5,"ينتهي قريبًا","")))</f>
        <v/>
      </c>
      <c r="S177" s="18">
        <f>IF(ISNUMBER(L177),IF(L177&gt;0,COUNTIFS($L$6:$L$205,"&gt;"&amp;L177)+COUNTIFS($L$6:L177,L177),""),"")</f>
        <v/>
      </c>
    </row>
    <row r="178">
      <c r="A178" s="5" t="n"/>
      <c r="B178" s="5" t="n"/>
      <c r="C178" s="5" t="n"/>
      <c r="D178" s="16" t="n"/>
      <c r="E178" s="17" t="n"/>
      <c r="F178" s="13" t="n"/>
      <c r="G178" s="13" t="n"/>
      <c r="H178" s="14" t="n"/>
      <c r="I178" s="18">
        <f>IF(OR(C178&amp;""="",NOT(ISNUMBER(F178)),NOT(ISNUMBER(H178))),"",MAX(0,(YEAR(IF(ISNUMBER(G178),MIN('الإعدادات'!$B$4,G178),'الإعدادات'!$B$4))-YEAR(F178))*12+MONTH(IF(ISNUMBER(G178),MIN('الإعدادات'!$B$4,G178),'الإعدادات'!$B$4))-MONTH(F178)+IF(DAY(IF(ISNUMBER(G178),MIN('الإعدادات'!$B$4,G178),'الإعدادات'!$B$4))&gt;=H178,1,0)-IF(DAY(F178)&gt;H178,1,0)))</f>
        <v/>
      </c>
      <c r="J178" s="19">
        <f>IF(I178="","",ROUND(I178*N(E178),2))</f>
        <v/>
      </c>
      <c r="K178" s="19">
        <f>IF(C178&amp;""="","",SUMIFS('الدفعات'!$C$6:$C$2005,'الدفعات'!$B$6:$B$2005,A178&amp;""))</f>
        <v/>
      </c>
      <c r="L178" s="19">
        <f>IF(J178="","",ROUND(J178-K178,2))</f>
        <v/>
      </c>
      <c r="M178" s="18">
        <f>IF(L178="","",IF(AND(L178&gt;0,N(E178)&gt;0),ROUNDUP(ROUND(L178/E178,4),0),0))</f>
        <v/>
      </c>
      <c r="N178" s="20">
        <f>IF(C178&amp;""="","",IFERROR(SUMIFS('الدفعات'!$A$6:$A$2005,'الدفعات'!$B$6:$B$2005,A178&amp;"",'الدفعات'!$G$6:$G$2005,1)/COUNTIFS('الدفعات'!$B$6:$B$2005,A178&amp;"",'الدفعات'!$G$6:$G$2005,1),""))</f>
        <v/>
      </c>
      <c r="O178" s="21">
        <f>IF(OR(J178="",J178=0),"",MIN(1,K178/J178))</f>
        <v/>
      </c>
      <c r="P178" s="6">
        <f>IF(A178&amp;""="","",IF(C178&amp;""="","شاغرة",IF(L178="","بيانات ناقصة",IF(L178&gt;0,"متأخر",IF(L178&lt;0,"دفع مقدمًا","مسدد")))))</f>
        <v/>
      </c>
      <c r="Q178" s="18">
        <f>IF(OR(C178&amp;""="",NOT(ISNUMBER(G178))),"",G178-'الإعدادات'!$B$4)</f>
        <v/>
      </c>
      <c r="R178" s="6">
        <f>IF(Q178="","",IF(Q178&lt;0,"منتهي",IF(Q178&lt;='الإعدادات'!$B$5,"ينتهي قريبًا","")))</f>
        <v/>
      </c>
      <c r="S178" s="18">
        <f>IF(ISNUMBER(L178),IF(L178&gt;0,COUNTIFS($L$6:$L$205,"&gt;"&amp;L178)+COUNTIFS($L$6:L178,L178),""),"")</f>
        <v/>
      </c>
    </row>
    <row r="179">
      <c r="A179" s="5" t="n"/>
      <c r="B179" s="5" t="n"/>
      <c r="C179" s="5" t="n"/>
      <c r="D179" s="16" t="n"/>
      <c r="E179" s="17" t="n"/>
      <c r="F179" s="13" t="n"/>
      <c r="G179" s="13" t="n"/>
      <c r="H179" s="14" t="n"/>
      <c r="I179" s="18">
        <f>IF(OR(C179&amp;""="",NOT(ISNUMBER(F179)),NOT(ISNUMBER(H179))),"",MAX(0,(YEAR(IF(ISNUMBER(G179),MIN('الإعدادات'!$B$4,G179),'الإعدادات'!$B$4))-YEAR(F179))*12+MONTH(IF(ISNUMBER(G179),MIN('الإعدادات'!$B$4,G179),'الإعدادات'!$B$4))-MONTH(F179)+IF(DAY(IF(ISNUMBER(G179),MIN('الإعدادات'!$B$4,G179),'الإعدادات'!$B$4))&gt;=H179,1,0)-IF(DAY(F179)&gt;H179,1,0)))</f>
        <v/>
      </c>
      <c r="J179" s="19">
        <f>IF(I179="","",ROUND(I179*N(E179),2))</f>
        <v/>
      </c>
      <c r="K179" s="19">
        <f>IF(C179&amp;""="","",SUMIFS('الدفعات'!$C$6:$C$2005,'الدفعات'!$B$6:$B$2005,A179&amp;""))</f>
        <v/>
      </c>
      <c r="L179" s="19">
        <f>IF(J179="","",ROUND(J179-K179,2))</f>
        <v/>
      </c>
      <c r="M179" s="18">
        <f>IF(L179="","",IF(AND(L179&gt;0,N(E179)&gt;0),ROUNDUP(ROUND(L179/E179,4),0),0))</f>
        <v/>
      </c>
      <c r="N179" s="20">
        <f>IF(C179&amp;""="","",IFERROR(SUMIFS('الدفعات'!$A$6:$A$2005,'الدفعات'!$B$6:$B$2005,A179&amp;"",'الدفعات'!$G$6:$G$2005,1)/COUNTIFS('الدفعات'!$B$6:$B$2005,A179&amp;"",'الدفعات'!$G$6:$G$2005,1),""))</f>
        <v/>
      </c>
      <c r="O179" s="21">
        <f>IF(OR(J179="",J179=0),"",MIN(1,K179/J179))</f>
        <v/>
      </c>
      <c r="P179" s="6">
        <f>IF(A179&amp;""="","",IF(C179&amp;""="","شاغرة",IF(L179="","بيانات ناقصة",IF(L179&gt;0,"متأخر",IF(L179&lt;0,"دفع مقدمًا","مسدد")))))</f>
        <v/>
      </c>
      <c r="Q179" s="18">
        <f>IF(OR(C179&amp;""="",NOT(ISNUMBER(G179))),"",G179-'الإعدادات'!$B$4)</f>
        <v/>
      </c>
      <c r="R179" s="6">
        <f>IF(Q179="","",IF(Q179&lt;0,"منتهي",IF(Q179&lt;='الإعدادات'!$B$5,"ينتهي قريبًا","")))</f>
        <v/>
      </c>
      <c r="S179" s="18">
        <f>IF(ISNUMBER(L179),IF(L179&gt;0,COUNTIFS($L$6:$L$205,"&gt;"&amp;L179)+COUNTIFS($L$6:L179,L179),""),"")</f>
        <v/>
      </c>
    </row>
    <row r="180">
      <c r="A180" s="5" t="n"/>
      <c r="B180" s="5" t="n"/>
      <c r="C180" s="5" t="n"/>
      <c r="D180" s="16" t="n"/>
      <c r="E180" s="17" t="n"/>
      <c r="F180" s="13" t="n"/>
      <c r="G180" s="13" t="n"/>
      <c r="H180" s="14" t="n"/>
      <c r="I180" s="18">
        <f>IF(OR(C180&amp;""="",NOT(ISNUMBER(F180)),NOT(ISNUMBER(H180))),"",MAX(0,(YEAR(IF(ISNUMBER(G180),MIN('الإعدادات'!$B$4,G180),'الإعدادات'!$B$4))-YEAR(F180))*12+MONTH(IF(ISNUMBER(G180),MIN('الإعدادات'!$B$4,G180),'الإعدادات'!$B$4))-MONTH(F180)+IF(DAY(IF(ISNUMBER(G180),MIN('الإعدادات'!$B$4,G180),'الإعدادات'!$B$4))&gt;=H180,1,0)-IF(DAY(F180)&gt;H180,1,0)))</f>
        <v/>
      </c>
      <c r="J180" s="19">
        <f>IF(I180="","",ROUND(I180*N(E180),2))</f>
        <v/>
      </c>
      <c r="K180" s="19">
        <f>IF(C180&amp;""="","",SUMIFS('الدفعات'!$C$6:$C$2005,'الدفعات'!$B$6:$B$2005,A180&amp;""))</f>
        <v/>
      </c>
      <c r="L180" s="19">
        <f>IF(J180="","",ROUND(J180-K180,2))</f>
        <v/>
      </c>
      <c r="M180" s="18">
        <f>IF(L180="","",IF(AND(L180&gt;0,N(E180)&gt;0),ROUNDUP(ROUND(L180/E180,4),0),0))</f>
        <v/>
      </c>
      <c r="N180" s="20">
        <f>IF(C180&amp;""="","",IFERROR(SUMIFS('الدفعات'!$A$6:$A$2005,'الدفعات'!$B$6:$B$2005,A180&amp;"",'الدفعات'!$G$6:$G$2005,1)/COUNTIFS('الدفعات'!$B$6:$B$2005,A180&amp;"",'الدفعات'!$G$6:$G$2005,1),""))</f>
        <v/>
      </c>
      <c r="O180" s="21">
        <f>IF(OR(J180="",J180=0),"",MIN(1,K180/J180))</f>
        <v/>
      </c>
      <c r="P180" s="6">
        <f>IF(A180&amp;""="","",IF(C180&amp;""="","شاغرة",IF(L180="","بيانات ناقصة",IF(L180&gt;0,"متأخر",IF(L180&lt;0,"دفع مقدمًا","مسدد")))))</f>
        <v/>
      </c>
      <c r="Q180" s="18">
        <f>IF(OR(C180&amp;""="",NOT(ISNUMBER(G180))),"",G180-'الإعدادات'!$B$4)</f>
        <v/>
      </c>
      <c r="R180" s="6">
        <f>IF(Q180="","",IF(Q180&lt;0,"منتهي",IF(Q180&lt;='الإعدادات'!$B$5,"ينتهي قريبًا","")))</f>
        <v/>
      </c>
      <c r="S180" s="18">
        <f>IF(ISNUMBER(L180),IF(L180&gt;0,COUNTIFS($L$6:$L$205,"&gt;"&amp;L180)+COUNTIFS($L$6:L180,L180),""),"")</f>
        <v/>
      </c>
    </row>
    <row r="181">
      <c r="A181" s="5" t="n"/>
      <c r="B181" s="5" t="n"/>
      <c r="C181" s="5" t="n"/>
      <c r="D181" s="16" t="n"/>
      <c r="E181" s="17" t="n"/>
      <c r="F181" s="13" t="n"/>
      <c r="G181" s="13" t="n"/>
      <c r="H181" s="14" t="n"/>
      <c r="I181" s="18">
        <f>IF(OR(C181&amp;""="",NOT(ISNUMBER(F181)),NOT(ISNUMBER(H181))),"",MAX(0,(YEAR(IF(ISNUMBER(G181),MIN('الإعدادات'!$B$4,G181),'الإعدادات'!$B$4))-YEAR(F181))*12+MONTH(IF(ISNUMBER(G181),MIN('الإعدادات'!$B$4,G181),'الإعدادات'!$B$4))-MONTH(F181)+IF(DAY(IF(ISNUMBER(G181),MIN('الإعدادات'!$B$4,G181),'الإعدادات'!$B$4))&gt;=H181,1,0)-IF(DAY(F181)&gt;H181,1,0)))</f>
        <v/>
      </c>
      <c r="J181" s="19">
        <f>IF(I181="","",ROUND(I181*N(E181),2))</f>
        <v/>
      </c>
      <c r="K181" s="19">
        <f>IF(C181&amp;""="","",SUMIFS('الدفعات'!$C$6:$C$2005,'الدفعات'!$B$6:$B$2005,A181&amp;""))</f>
        <v/>
      </c>
      <c r="L181" s="19">
        <f>IF(J181="","",ROUND(J181-K181,2))</f>
        <v/>
      </c>
      <c r="M181" s="18">
        <f>IF(L181="","",IF(AND(L181&gt;0,N(E181)&gt;0),ROUNDUP(ROUND(L181/E181,4),0),0))</f>
        <v/>
      </c>
      <c r="N181" s="20">
        <f>IF(C181&amp;""="","",IFERROR(SUMIFS('الدفعات'!$A$6:$A$2005,'الدفعات'!$B$6:$B$2005,A181&amp;"",'الدفعات'!$G$6:$G$2005,1)/COUNTIFS('الدفعات'!$B$6:$B$2005,A181&amp;"",'الدفعات'!$G$6:$G$2005,1),""))</f>
        <v/>
      </c>
      <c r="O181" s="21">
        <f>IF(OR(J181="",J181=0),"",MIN(1,K181/J181))</f>
        <v/>
      </c>
      <c r="P181" s="6">
        <f>IF(A181&amp;""="","",IF(C181&amp;""="","شاغرة",IF(L181="","بيانات ناقصة",IF(L181&gt;0,"متأخر",IF(L181&lt;0,"دفع مقدمًا","مسدد")))))</f>
        <v/>
      </c>
      <c r="Q181" s="18">
        <f>IF(OR(C181&amp;""="",NOT(ISNUMBER(G181))),"",G181-'الإعدادات'!$B$4)</f>
        <v/>
      </c>
      <c r="R181" s="6">
        <f>IF(Q181="","",IF(Q181&lt;0,"منتهي",IF(Q181&lt;='الإعدادات'!$B$5,"ينتهي قريبًا","")))</f>
        <v/>
      </c>
      <c r="S181" s="18">
        <f>IF(ISNUMBER(L181),IF(L181&gt;0,COUNTIFS($L$6:$L$205,"&gt;"&amp;L181)+COUNTIFS($L$6:L181,L181),""),"")</f>
        <v/>
      </c>
    </row>
    <row r="182">
      <c r="A182" s="5" t="n"/>
      <c r="B182" s="5" t="n"/>
      <c r="C182" s="5" t="n"/>
      <c r="D182" s="16" t="n"/>
      <c r="E182" s="17" t="n"/>
      <c r="F182" s="13" t="n"/>
      <c r="G182" s="13" t="n"/>
      <c r="H182" s="14" t="n"/>
      <c r="I182" s="18">
        <f>IF(OR(C182&amp;""="",NOT(ISNUMBER(F182)),NOT(ISNUMBER(H182))),"",MAX(0,(YEAR(IF(ISNUMBER(G182),MIN('الإعدادات'!$B$4,G182),'الإعدادات'!$B$4))-YEAR(F182))*12+MONTH(IF(ISNUMBER(G182),MIN('الإعدادات'!$B$4,G182),'الإعدادات'!$B$4))-MONTH(F182)+IF(DAY(IF(ISNUMBER(G182),MIN('الإعدادات'!$B$4,G182),'الإعدادات'!$B$4))&gt;=H182,1,0)-IF(DAY(F182)&gt;H182,1,0)))</f>
        <v/>
      </c>
      <c r="J182" s="19">
        <f>IF(I182="","",ROUND(I182*N(E182),2))</f>
        <v/>
      </c>
      <c r="K182" s="19">
        <f>IF(C182&amp;""="","",SUMIFS('الدفعات'!$C$6:$C$2005,'الدفعات'!$B$6:$B$2005,A182&amp;""))</f>
        <v/>
      </c>
      <c r="L182" s="19">
        <f>IF(J182="","",ROUND(J182-K182,2))</f>
        <v/>
      </c>
      <c r="M182" s="18">
        <f>IF(L182="","",IF(AND(L182&gt;0,N(E182)&gt;0),ROUNDUP(ROUND(L182/E182,4),0),0))</f>
        <v/>
      </c>
      <c r="N182" s="20">
        <f>IF(C182&amp;""="","",IFERROR(SUMIFS('الدفعات'!$A$6:$A$2005,'الدفعات'!$B$6:$B$2005,A182&amp;"",'الدفعات'!$G$6:$G$2005,1)/COUNTIFS('الدفعات'!$B$6:$B$2005,A182&amp;"",'الدفعات'!$G$6:$G$2005,1),""))</f>
        <v/>
      </c>
      <c r="O182" s="21">
        <f>IF(OR(J182="",J182=0),"",MIN(1,K182/J182))</f>
        <v/>
      </c>
      <c r="P182" s="6">
        <f>IF(A182&amp;""="","",IF(C182&amp;""="","شاغرة",IF(L182="","بيانات ناقصة",IF(L182&gt;0,"متأخر",IF(L182&lt;0,"دفع مقدمًا","مسدد")))))</f>
        <v/>
      </c>
      <c r="Q182" s="18">
        <f>IF(OR(C182&amp;""="",NOT(ISNUMBER(G182))),"",G182-'الإعدادات'!$B$4)</f>
        <v/>
      </c>
      <c r="R182" s="6">
        <f>IF(Q182="","",IF(Q182&lt;0,"منتهي",IF(Q182&lt;='الإعدادات'!$B$5,"ينتهي قريبًا","")))</f>
        <v/>
      </c>
      <c r="S182" s="18">
        <f>IF(ISNUMBER(L182),IF(L182&gt;0,COUNTIFS($L$6:$L$205,"&gt;"&amp;L182)+COUNTIFS($L$6:L182,L182),""),"")</f>
        <v/>
      </c>
    </row>
    <row r="183">
      <c r="A183" s="5" t="n"/>
      <c r="B183" s="5" t="n"/>
      <c r="C183" s="5" t="n"/>
      <c r="D183" s="16" t="n"/>
      <c r="E183" s="17" t="n"/>
      <c r="F183" s="13" t="n"/>
      <c r="G183" s="13" t="n"/>
      <c r="H183" s="14" t="n"/>
      <c r="I183" s="18">
        <f>IF(OR(C183&amp;""="",NOT(ISNUMBER(F183)),NOT(ISNUMBER(H183))),"",MAX(0,(YEAR(IF(ISNUMBER(G183),MIN('الإعدادات'!$B$4,G183),'الإعدادات'!$B$4))-YEAR(F183))*12+MONTH(IF(ISNUMBER(G183),MIN('الإعدادات'!$B$4,G183),'الإعدادات'!$B$4))-MONTH(F183)+IF(DAY(IF(ISNUMBER(G183),MIN('الإعدادات'!$B$4,G183),'الإعدادات'!$B$4))&gt;=H183,1,0)-IF(DAY(F183)&gt;H183,1,0)))</f>
        <v/>
      </c>
      <c r="J183" s="19">
        <f>IF(I183="","",ROUND(I183*N(E183),2))</f>
        <v/>
      </c>
      <c r="K183" s="19">
        <f>IF(C183&amp;""="","",SUMIFS('الدفعات'!$C$6:$C$2005,'الدفعات'!$B$6:$B$2005,A183&amp;""))</f>
        <v/>
      </c>
      <c r="L183" s="19">
        <f>IF(J183="","",ROUND(J183-K183,2))</f>
        <v/>
      </c>
      <c r="M183" s="18">
        <f>IF(L183="","",IF(AND(L183&gt;0,N(E183)&gt;0),ROUNDUP(ROUND(L183/E183,4),0),0))</f>
        <v/>
      </c>
      <c r="N183" s="20">
        <f>IF(C183&amp;""="","",IFERROR(SUMIFS('الدفعات'!$A$6:$A$2005,'الدفعات'!$B$6:$B$2005,A183&amp;"",'الدفعات'!$G$6:$G$2005,1)/COUNTIFS('الدفعات'!$B$6:$B$2005,A183&amp;"",'الدفعات'!$G$6:$G$2005,1),""))</f>
        <v/>
      </c>
      <c r="O183" s="21">
        <f>IF(OR(J183="",J183=0),"",MIN(1,K183/J183))</f>
        <v/>
      </c>
      <c r="P183" s="6">
        <f>IF(A183&amp;""="","",IF(C183&amp;""="","شاغرة",IF(L183="","بيانات ناقصة",IF(L183&gt;0,"متأخر",IF(L183&lt;0,"دفع مقدمًا","مسدد")))))</f>
        <v/>
      </c>
      <c r="Q183" s="18">
        <f>IF(OR(C183&amp;""="",NOT(ISNUMBER(G183))),"",G183-'الإعدادات'!$B$4)</f>
        <v/>
      </c>
      <c r="R183" s="6">
        <f>IF(Q183="","",IF(Q183&lt;0,"منتهي",IF(Q183&lt;='الإعدادات'!$B$5,"ينتهي قريبًا","")))</f>
        <v/>
      </c>
      <c r="S183" s="18">
        <f>IF(ISNUMBER(L183),IF(L183&gt;0,COUNTIFS($L$6:$L$205,"&gt;"&amp;L183)+COUNTIFS($L$6:L183,L183),""),"")</f>
        <v/>
      </c>
    </row>
    <row r="184">
      <c r="A184" s="5" t="n"/>
      <c r="B184" s="5" t="n"/>
      <c r="C184" s="5" t="n"/>
      <c r="D184" s="16" t="n"/>
      <c r="E184" s="17" t="n"/>
      <c r="F184" s="13" t="n"/>
      <c r="G184" s="13" t="n"/>
      <c r="H184" s="14" t="n"/>
      <c r="I184" s="18">
        <f>IF(OR(C184&amp;""="",NOT(ISNUMBER(F184)),NOT(ISNUMBER(H184))),"",MAX(0,(YEAR(IF(ISNUMBER(G184),MIN('الإعدادات'!$B$4,G184),'الإعدادات'!$B$4))-YEAR(F184))*12+MONTH(IF(ISNUMBER(G184),MIN('الإعدادات'!$B$4,G184),'الإعدادات'!$B$4))-MONTH(F184)+IF(DAY(IF(ISNUMBER(G184),MIN('الإعدادات'!$B$4,G184),'الإعدادات'!$B$4))&gt;=H184,1,0)-IF(DAY(F184)&gt;H184,1,0)))</f>
        <v/>
      </c>
      <c r="J184" s="19">
        <f>IF(I184="","",ROUND(I184*N(E184),2))</f>
        <v/>
      </c>
      <c r="K184" s="19">
        <f>IF(C184&amp;""="","",SUMIFS('الدفعات'!$C$6:$C$2005,'الدفعات'!$B$6:$B$2005,A184&amp;""))</f>
        <v/>
      </c>
      <c r="L184" s="19">
        <f>IF(J184="","",ROUND(J184-K184,2))</f>
        <v/>
      </c>
      <c r="M184" s="18">
        <f>IF(L184="","",IF(AND(L184&gt;0,N(E184)&gt;0),ROUNDUP(ROUND(L184/E184,4),0),0))</f>
        <v/>
      </c>
      <c r="N184" s="20">
        <f>IF(C184&amp;""="","",IFERROR(SUMIFS('الدفعات'!$A$6:$A$2005,'الدفعات'!$B$6:$B$2005,A184&amp;"",'الدفعات'!$G$6:$G$2005,1)/COUNTIFS('الدفعات'!$B$6:$B$2005,A184&amp;"",'الدفعات'!$G$6:$G$2005,1),""))</f>
        <v/>
      </c>
      <c r="O184" s="21">
        <f>IF(OR(J184="",J184=0),"",MIN(1,K184/J184))</f>
        <v/>
      </c>
      <c r="P184" s="6">
        <f>IF(A184&amp;""="","",IF(C184&amp;""="","شاغرة",IF(L184="","بيانات ناقصة",IF(L184&gt;0,"متأخر",IF(L184&lt;0,"دفع مقدمًا","مسدد")))))</f>
        <v/>
      </c>
      <c r="Q184" s="18">
        <f>IF(OR(C184&amp;""="",NOT(ISNUMBER(G184))),"",G184-'الإعدادات'!$B$4)</f>
        <v/>
      </c>
      <c r="R184" s="6">
        <f>IF(Q184="","",IF(Q184&lt;0,"منتهي",IF(Q184&lt;='الإعدادات'!$B$5,"ينتهي قريبًا","")))</f>
        <v/>
      </c>
      <c r="S184" s="18">
        <f>IF(ISNUMBER(L184),IF(L184&gt;0,COUNTIFS($L$6:$L$205,"&gt;"&amp;L184)+COUNTIFS($L$6:L184,L184),""),"")</f>
        <v/>
      </c>
    </row>
    <row r="185">
      <c r="A185" s="5" t="n"/>
      <c r="B185" s="5" t="n"/>
      <c r="C185" s="5" t="n"/>
      <c r="D185" s="16" t="n"/>
      <c r="E185" s="17" t="n"/>
      <c r="F185" s="13" t="n"/>
      <c r="G185" s="13" t="n"/>
      <c r="H185" s="14" t="n"/>
      <c r="I185" s="18">
        <f>IF(OR(C185&amp;""="",NOT(ISNUMBER(F185)),NOT(ISNUMBER(H185))),"",MAX(0,(YEAR(IF(ISNUMBER(G185),MIN('الإعدادات'!$B$4,G185),'الإعدادات'!$B$4))-YEAR(F185))*12+MONTH(IF(ISNUMBER(G185),MIN('الإعدادات'!$B$4,G185),'الإعدادات'!$B$4))-MONTH(F185)+IF(DAY(IF(ISNUMBER(G185),MIN('الإعدادات'!$B$4,G185),'الإعدادات'!$B$4))&gt;=H185,1,0)-IF(DAY(F185)&gt;H185,1,0)))</f>
        <v/>
      </c>
      <c r="J185" s="19">
        <f>IF(I185="","",ROUND(I185*N(E185),2))</f>
        <v/>
      </c>
      <c r="K185" s="19">
        <f>IF(C185&amp;""="","",SUMIFS('الدفعات'!$C$6:$C$2005,'الدفعات'!$B$6:$B$2005,A185&amp;""))</f>
        <v/>
      </c>
      <c r="L185" s="19">
        <f>IF(J185="","",ROUND(J185-K185,2))</f>
        <v/>
      </c>
      <c r="M185" s="18">
        <f>IF(L185="","",IF(AND(L185&gt;0,N(E185)&gt;0),ROUNDUP(ROUND(L185/E185,4),0),0))</f>
        <v/>
      </c>
      <c r="N185" s="20">
        <f>IF(C185&amp;""="","",IFERROR(SUMIFS('الدفعات'!$A$6:$A$2005,'الدفعات'!$B$6:$B$2005,A185&amp;"",'الدفعات'!$G$6:$G$2005,1)/COUNTIFS('الدفعات'!$B$6:$B$2005,A185&amp;"",'الدفعات'!$G$6:$G$2005,1),""))</f>
        <v/>
      </c>
      <c r="O185" s="21">
        <f>IF(OR(J185="",J185=0),"",MIN(1,K185/J185))</f>
        <v/>
      </c>
      <c r="P185" s="6">
        <f>IF(A185&amp;""="","",IF(C185&amp;""="","شاغرة",IF(L185="","بيانات ناقصة",IF(L185&gt;0,"متأخر",IF(L185&lt;0,"دفع مقدمًا","مسدد")))))</f>
        <v/>
      </c>
      <c r="Q185" s="18">
        <f>IF(OR(C185&amp;""="",NOT(ISNUMBER(G185))),"",G185-'الإعدادات'!$B$4)</f>
        <v/>
      </c>
      <c r="R185" s="6">
        <f>IF(Q185="","",IF(Q185&lt;0,"منتهي",IF(Q185&lt;='الإعدادات'!$B$5,"ينتهي قريبًا","")))</f>
        <v/>
      </c>
      <c r="S185" s="18">
        <f>IF(ISNUMBER(L185),IF(L185&gt;0,COUNTIFS($L$6:$L$205,"&gt;"&amp;L185)+COUNTIFS($L$6:L185,L185),""),"")</f>
        <v/>
      </c>
    </row>
    <row r="186">
      <c r="A186" s="5" t="n"/>
      <c r="B186" s="5" t="n"/>
      <c r="C186" s="5" t="n"/>
      <c r="D186" s="16" t="n"/>
      <c r="E186" s="17" t="n"/>
      <c r="F186" s="13" t="n"/>
      <c r="G186" s="13" t="n"/>
      <c r="H186" s="14" t="n"/>
      <c r="I186" s="18">
        <f>IF(OR(C186&amp;""="",NOT(ISNUMBER(F186)),NOT(ISNUMBER(H186))),"",MAX(0,(YEAR(IF(ISNUMBER(G186),MIN('الإعدادات'!$B$4,G186),'الإعدادات'!$B$4))-YEAR(F186))*12+MONTH(IF(ISNUMBER(G186),MIN('الإعدادات'!$B$4,G186),'الإعدادات'!$B$4))-MONTH(F186)+IF(DAY(IF(ISNUMBER(G186),MIN('الإعدادات'!$B$4,G186),'الإعدادات'!$B$4))&gt;=H186,1,0)-IF(DAY(F186)&gt;H186,1,0)))</f>
        <v/>
      </c>
      <c r="J186" s="19">
        <f>IF(I186="","",ROUND(I186*N(E186),2))</f>
        <v/>
      </c>
      <c r="K186" s="19">
        <f>IF(C186&amp;""="","",SUMIFS('الدفعات'!$C$6:$C$2005,'الدفعات'!$B$6:$B$2005,A186&amp;""))</f>
        <v/>
      </c>
      <c r="L186" s="19">
        <f>IF(J186="","",ROUND(J186-K186,2))</f>
        <v/>
      </c>
      <c r="M186" s="18">
        <f>IF(L186="","",IF(AND(L186&gt;0,N(E186)&gt;0),ROUNDUP(ROUND(L186/E186,4),0),0))</f>
        <v/>
      </c>
      <c r="N186" s="20">
        <f>IF(C186&amp;""="","",IFERROR(SUMIFS('الدفعات'!$A$6:$A$2005,'الدفعات'!$B$6:$B$2005,A186&amp;"",'الدفعات'!$G$6:$G$2005,1)/COUNTIFS('الدفعات'!$B$6:$B$2005,A186&amp;"",'الدفعات'!$G$6:$G$2005,1),""))</f>
        <v/>
      </c>
      <c r="O186" s="21">
        <f>IF(OR(J186="",J186=0),"",MIN(1,K186/J186))</f>
        <v/>
      </c>
      <c r="P186" s="6">
        <f>IF(A186&amp;""="","",IF(C186&amp;""="","شاغرة",IF(L186="","بيانات ناقصة",IF(L186&gt;0,"متأخر",IF(L186&lt;0,"دفع مقدمًا","مسدد")))))</f>
        <v/>
      </c>
      <c r="Q186" s="18">
        <f>IF(OR(C186&amp;""="",NOT(ISNUMBER(G186))),"",G186-'الإعدادات'!$B$4)</f>
        <v/>
      </c>
      <c r="R186" s="6">
        <f>IF(Q186="","",IF(Q186&lt;0,"منتهي",IF(Q186&lt;='الإعدادات'!$B$5,"ينتهي قريبًا","")))</f>
        <v/>
      </c>
      <c r="S186" s="18">
        <f>IF(ISNUMBER(L186),IF(L186&gt;0,COUNTIFS($L$6:$L$205,"&gt;"&amp;L186)+COUNTIFS($L$6:L186,L186),""),"")</f>
        <v/>
      </c>
    </row>
    <row r="187">
      <c r="A187" s="5" t="n"/>
      <c r="B187" s="5" t="n"/>
      <c r="C187" s="5" t="n"/>
      <c r="D187" s="16" t="n"/>
      <c r="E187" s="17" t="n"/>
      <c r="F187" s="13" t="n"/>
      <c r="G187" s="13" t="n"/>
      <c r="H187" s="14" t="n"/>
      <c r="I187" s="18">
        <f>IF(OR(C187&amp;""="",NOT(ISNUMBER(F187)),NOT(ISNUMBER(H187))),"",MAX(0,(YEAR(IF(ISNUMBER(G187),MIN('الإعدادات'!$B$4,G187),'الإعدادات'!$B$4))-YEAR(F187))*12+MONTH(IF(ISNUMBER(G187),MIN('الإعدادات'!$B$4,G187),'الإعدادات'!$B$4))-MONTH(F187)+IF(DAY(IF(ISNUMBER(G187),MIN('الإعدادات'!$B$4,G187),'الإعدادات'!$B$4))&gt;=H187,1,0)-IF(DAY(F187)&gt;H187,1,0)))</f>
        <v/>
      </c>
      <c r="J187" s="19">
        <f>IF(I187="","",ROUND(I187*N(E187),2))</f>
        <v/>
      </c>
      <c r="K187" s="19">
        <f>IF(C187&amp;""="","",SUMIFS('الدفعات'!$C$6:$C$2005,'الدفعات'!$B$6:$B$2005,A187&amp;""))</f>
        <v/>
      </c>
      <c r="L187" s="19">
        <f>IF(J187="","",ROUND(J187-K187,2))</f>
        <v/>
      </c>
      <c r="M187" s="18">
        <f>IF(L187="","",IF(AND(L187&gt;0,N(E187)&gt;0),ROUNDUP(ROUND(L187/E187,4),0),0))</f>
        <v/>
      </c>
      <c r="N187" s="20">
        <f>IF(C187&amp;""="","",IFERROR(SUMIFS('الدفعات'!$A$6:$A$2005,'الدفعات'!$B$6:$B$2005,A187&amp;"",'الدفعات'!$G$6:$G$2005,1)/COUNTIFS('الدفعات'!$B$6:$B$2005,A187&amp;"",'الدفعات'!$G$6:$G$2005,1),""))</f>
        <v/>
      </c>
      <c r="O187" s="21">
        <f>IF(OR(J187="",J187=0),"",MIN(1,K187/J187))</f>
        <v/>
      </c>
      <c r="P187" s="6">
        <f>IF(A187&amp;""="","",IF(C187&amp;""="","شاغرة",IF(L187="","بيانات ناقصة",IF(L187&gt;0,"متأخر",IF(L187&lt;0,"دفع مقدمًا","مسدد")))))</f>
        <v/>
      </c>
      <c r="Q187" s="18">
        <f>IF(OR(C187&amp;""="",NOT(ISNUMBER(G187))),"",G187-'الإعدادات'!$B$4)</f>
        <v/>
      </c>
      <c r="R187" s="6">
        <f>IF(Q187="","",IF(Q187&lt;0,"منتهي",IF(Q187&lt;='الإعدادات'!$B$5,"ينتهي قريبًا","")))</f>
        <v/>
      </c>
      <c r="S187" s="18">
        <f>IF(ISNUMBER(L187),IF(L187&gt;0,COUNTIFS($L$6:$L$205,"&gt;"&amp;L187)+COUNTIFS($L$6:L187,L187),""),"")</f>
        <v/>
      </c>
    </row>
    <row r="188">
      <c r="A188" s="5" t="n"/>
      <c r="B188" s="5" t="n"/>
      <c r="C188" s="5" t="n"/>
      <c r="D188" s="16" t="n"/>
      <c r="E188" s="17" t="n"/>
      <c r="F188" s="13" t="n"/>
      <c r="G188" s="13" t="n"/>
      <c r="H188" s="14" t="n"/>
      <c r="I188" s="18">
        <f>IF(OR(C188&amp;""="",NOT(ISNUMBER(F188)),NOT(ISNUMBER(H188))),"",MAX(0,(YEAR(IF(ISNUMBER(G188),MIN('الإعدادات'!$B$4,G188),'الإعدادات'!$B$4))-YEAR(F188))*12+MONTH(IF(ISNUMBER(G188),MIN('الإعدادات'!$B$4,G188),'الإعدادات'!$B$4))-MONTH(F188)+IF(DAY(IF(ISNUMBER(G188),MIN('الإعدادات'!$B$4,G188),'الإعدادات'!$B$4))&gt;=H188,1,0)-IF(DAY(F188)&gt;H188,1,0)))</f>
        <v/>
      </c>
      <c r="J188" s="19">
        <f>IF(I188="","",ROUND(I188*N(E188),2))</f>
        <v/>
      </c>
      <c r="K188" s="19">
        <f>IF(C188&amp;""="","",SUMIFS('الدفعات'!$C$6:$C$2005,'الدفعات'!$B$6:$B$2005,A188&amp;""))</f>
        <v/>
      </c>
      <c r="L188" s="19">
        <f>IF(J188="","",ROUND(J188-K188,2))</f>
        <v/>
      </c>
      <c r="M188" s="18">
        <f>IF(L188="","",IF(AND(L188&gt;0,N(E188)&gt;0),ROUNDUP(ROUND(L188/E188,4),0),0))</f>
        <v/>
      </c>
      <c r="N188" s="20">
        <f>IF(C188&amp;""="","",IFERROR(SUMIFS('الدفعات'!$A$6:$A$2005,'الدفعات'!$B$6:$B$2005,A188&amp;"",'الدفعات'!$G$6:$G$2005,1)/COUNTIFS('الدفعات'!$B$6:$B$2005,A188&amp;"",'الدفعات'!$G$6:$G$2005,1),""))</f>
        <v/>
      </c>
      <c r="O188" s="21">
        <f>IF(OR(J188="",J188=0),"",MIN(1,K188/J188))</f>
        <v/>
      </c>
      <c r="P188" s="6">
        <f>IF(A188&amp;""="","",IF(C188&amp;""="","شاغرة",IF(L188="","بيانات ناقصة",IF(L188&gt;0,"متأخر",IF(L188&lt;0,"دفع مقدمًا","مسدد")))))</f>
        <v/>
      </c>
      <c r="Q188" s="18">
        <f>IF(OR(C188&amp;""="",NOT(ISNUMBER(G188))),"",G188-'الإعدادات'!$B$4)</f>
        <v/>
      </c>
      <c r="R188" s="6">
        <f>IF(Q188="","",IF(Q188&lt;0,"منتهي",IF(Q188&lt;='الإعدادات'!$B$5,"ينتهي قريبًا","")))</f>
        <v/>
      </c>
      <c r="S188" s="18">
        <f>IF(ISNUMBER(L188),IF(L188&gt;0,COUNTIFS($L$6:$L$205,"&gt;"&amp;L188)+COUNTIFS($L$6:L188,L188),""),"")</f>
        <v/>
      </c>
    </row>
    <row r="189">
      <c r="A189" s="5" t="n"/>
      <c r="B189" s="5" t="n"/>
      <c r="C189" s="5" t="n"/>
      <c r="D189" s="16" t="n"/>
      <c r="E189" s="17" t="n"/>
      <c r="F189" s="13" t="n"/>
      <c r="G189" s="13" t="n"/>
      <c r="H189" s="14" t="n"/>
      <c r="I189" s="18">
        <f>IF(OR(C189&amp;""="",NOT(ISNUMBER(F189)),NOT(ISNUMBER(H189))),"",MAX(0,(YEAR(IF(ISNUMBER(G189),MIN('الإعدادات'!$B$4,G189),'الإعدادات'!$B$4))-YEAR(F189))*12+MONTH(IF(ISNUMBER(G189),MIN('الإعدادات'!$B$4,G189),'الإعدادات'!$B$4))-MONTH(F189)+IF(DAY(IF(ISNUMBER(G189),MIN('الإعدادات'!$B$4,G189),'الإعدادات'!$B$4))&gt;=H189,1,0)-IF(DAY(F189)&gt;H189,1,0)))</f>
        <v/>
      </c>
      <c r="J189" s="19">
        <f>IF(I189="","",ROUND(I189*N(E189),2))</f>
        <v/>
      </c>
      <c r="K189" s="19">
        <f>IF(C189&amp;""="","",SUMIFS('الدفعات'!$C$6:$C$2005,'الدفعات'!$B$6:$B$2005,A189&amp;""))</f>
        <v/>
      </c>
      <c r="L189" s="19">
        <f>IF(J189="","",ROUND(J189-K189,2))</f>
        <v/>
      </c>
      <c r="M189" s="18">
        <f>IF(L189="","",IF(AND(L189&gt;0,N(E189)&gt;0),ROUNDUP(ROUND(L189/E189,4),0),0))</f>
        <v/>
      </c>
      <c r="N189" s="20">
        <f>IF(C189&amp;""="","",IFERROR(SUMIFS('الدفعات'!$A$6:$A$2005,'الدفعات'!$B$6:$B$2005,A189&amp;"",'الدفعات'!$G$6:$G$2005,1)/COUNTIFS('الدفعات'!$B$6:$B$2005,A189&amp;"",'الدفعات'!$G$6:$G$2005,1),""))</f>
        <v/>
      </c>
      <c r="O189" s="21">
        <f>IF(OR(J189="",J189=0),"",MIN(1,K189/J189))</f>
        <v/>
      </c>
      <c r="P189" s="6">
        <f>IF(A189&amp;""="","",IF(C189&amp;""="","شاغرة",IF(L189="","بيانات ناقصة",IF(L189&gt;0,"متأخر",IF(L189&lt;0,"دفع مقدمًا","مسدد")))))</f>
        <v/>
      </c>
      <c r="Q189" s="18">
        <f>IF(OR(C189&amp;""="",NOT(ISNUMBER(G189))),"",G189-'الإعدادات'!$B$4)</f>
        <v/>
      </c>
      <c r="R189" s="6">
        <f>IF(Q189="","",IF(Q189&lt;0,"منتهي",IF(Q189&lt;='الإعدادات'!$B$5,"ينتهي قريبًا","")))</f>
        <v/>
      </c>
      <c r="S189" s="18">
        <f>IF(ISNUMBER(L189),IF(L189&gt;0,COUNTIFS($L$6:$L$205,"&gt;"&amp;L189)+COUNTIFS($L$6:L189,L189),""),"")</f>
        <v/>
      </c>
    </row>
    <row r="190">
      <c r="A190" s="5" t="n"/>
      <c r="B190" s="5" t="n"/>
      <c r="C190" s="5" t="n"/>
      <c r="D190" s="16" t="n"/>
      <c r="E190" s="17" t="n"/>
      <c r="F190" s="13" t="n"/>
      <c r="G190" s="13" t="n"/>
      <c r="H190" s="14" t="n"/>
      <c r="I190" s="18">
        <f>IF(OR(C190&amp;""="",NOT(ISNUMBER(F190)),NOT(ISNUMBER(H190))),"",MAX(0,(YEAR(IF(ISNUMBER(G190),MIN('الإعدادات'!$B$4,G190),'الإعدادات'!$B$4))-YEAR(F190))*12+MONTH(IF(ISNUMBER(G190),MIN('الإعدادات'!$B$4,G190),'الإعدادات'!$B$4))-MONTH(F190)+IF(DAY(IF(ISNUMBER(G190),MIN('الإعدادات'!$B$4,G190),'الإعدادات'!$B$4))&gt;=H190,1,0)-IF(DAY(F190)&gt;H190,1,0)))</f>
        <v/>
      </c>
      <c r="J190" s="19">
        <f>IF(I190="","",ROUND(I190*N(E190),2))</f>
        <v/>
      </c>
      <c r="K190" s="19">
        <f>IF(C190&amp;""="","",SUMIFS('الدفعات'!$C$6:$C$2005,'الدفعات'!$B$6:$B$2005,A190&amp;""))</f>
        <v/>
      </c>
      <c r="L190" s="19">
        <f>IF(J190="","",ROUND(J190-K190,2))</f>
        <v/>
      </c>
      <c r="M190" s="18">
        <f>IF(L190="","",IF(AND(L190&gt;0,N(E190)&gt;0),ROUNDUP(ROUND(L190/E190,4),0),0))</f>
        <v/>
      </c>
      <c r="N190" s="20">
        <f>IF(C190&amp;""="","",IFERROR(SUMIFS('الدفعات'!$A$6:$A$2005,'الدفعات'!$B$6:$B$2005,A190&amp;"",'الدفعات'!$G$6:$G$2005,1)/COUNTIFS('الدفعات'!$B$6:$B$2005,A190&amp;"",'الدفعات'!$G$6:$G$2005,1),""))</f>
        <v/>
      </c>
      <c r="O190" s="21">
        <f>IF(OR(J190="",J190=0),"",MIN(1,K190/J190))</f>
        <v/>
      </c>
      <c r="P190" s="6">
        <f>IF(A190&amp;""="","",IF(C190&amp;""="","شاغرة",IF(L190="","بيانات ناقصة",IF(L190&gt;0,"متأخر",IF(L190&lt;0,"دفع مقدمًا","مسدد")))))</f>
        <v/>
      </c>
      <c r="Q190" s="18">
        <f>IF(OR(C190&amp;""="",NOT(ISNUMBER(G190))),"",G190-'الإعدادات'!$B$4)</f>
        <v/>
      </c>
      <c r="R190" s="6">
        <f>IF(Q190="","",IF(Q190&lt;0,"منتهي",IF(Q190&lt;='الإعدادات'!$B$5,"ينتهي قريبًا","")))</f>
        <v/>
      </c>
      <c r="S190" s="18">
        <f>IF(ISNUMBER(L190),IF(L190&gt;0,COUNTIFS($L$6:$L$205,"&gt;"&amp;L190)+COUNTIFS($L$6:L190,L190),""),"")</f>
        <v/>
      </c>
    </row>
    <row r="191">
      <c r="A191" s="5" t="n"/>
      <c r="B191" s="5" t="n"/>
      <c r="C191" s="5" t="n"/>
      <c r="D191" s="16" t="n"/>
      <c r="E191" s="17" t="n"/>
      <c r="F191" s="13" t="n"/>
      <c r="G191" s="13" t="n"/>
      <c r="H191" s="14" t="n"/>
      <c r="I191" s="18">
        <f>IF(OR(C191&amp;""="",NOT(ISNUMBER(F191)),NOT(ISNUMBER(H191))),"",MAX(0,(YEAR(IF(ISNUMBER(G191),MIN('الإعدادات'!$B$4,G191),'الإعدادات'!$B$4))-YEAR(F191))*12+MONTH(IF(ISNUMBER(G191),MIN('الإعدادات'!$B$4,G191),'الإعدادات'!$B$4))-MONTH(F191)+IF(DAY(IF(ISNUMBER(G191),MIN('الإعدادات'!$B$4,G191),'الإعدادات'!$B$4))&gt;=H191,1,0)-IF(DAY(F191)&gt;H191,1,0)))</f>
        <v/>
      </c>
      <c r="J191" s="19">
        <f>IF(I191="","",ROUND(I191*N(E191),2))</f>
        <v/>
      </c>
      <c r="K191" s="19">
        <f>IF(C191&amp;""="","",SUMIFS('الدفعات'!$C$6:$C$2005,'الدفعات'!$B$6:$B$2005,A191&amp;""))</f>
        <v/>
      </c>
      <c r="L191" s="19">
        <f>IF(J191="","",ROUND(J191-K191,2))</f>
        <v/>
      </c>
      <c r="M191" s="18">
        <f>IF(L191="","",IF(AND(L191&gt;0,N(E191)&gt;0),ROUNDUP(ROUND(L191/E191,4),0),0))</f>
        <v/>
      </c>
      <c r="N191" s="20">
        <f>IF(C191&amp;""="","",IFERROR(SUMIFS('الدفعات'!$A$6:$A$2005,'الدفعات'!$B$6:$B$2005,A191&amp;"",'الدفعات'!$G$6:$G$2005,1)/COUNTIFS('الدفعات'!$B$6:$B$2005,A191&amp;"",'الدفعات'!$G$6:$G$2005,1),""))</f>
        <v/>
      </c>
      <c r="O191" s="21">
        <f>IF(OR(J191="",J191=0),"",MIN(1,K191/J191))</f>
        <v/>
      </c>
      <c r="P191" s="6">
        <f>IF(A191&amp;""="","",IF(C191&amp;""="","شاغرة",IF(L191="","بيانات ناقصة",IF(L191&gt;0,"متأخر",IF(L191&lt;0,"دفع مقدمًا","مسدد")))))</f>
        <v/>
      </c>
      <c r="Q191" s="18">
        <f>IF(OR(C191&amp;""="",NOT(ISNUMBER(G191))),"",G191-'الإعدادات'!$B$4)</f>
        <v/>
      </c>
      <c r="R191" s="6">
        <f>IF(Q191="","",IF(Q191&lt;0,"منتهي",IF(Q191&lt;='الإعدادات'!$B$5,"ينتهي قريبًا","")))</f>
        <v/>
      </c>
      <c r="S191" s="18">
        <f>IF(ISNUMBER(L191),IF(L191&gt;0,COUNTIFS($L$6:$L$205,"&gt;"&amp;L191)+COUNTIFS($L$6:L191,L191),""),"")</f>
        <v/>
      </c>
    </row>
    <row r="192">
      <c r="A192" s="5" t="n"/>
      <c r="B192" s="5" t="n"/>
      <c r="C192" s="5" t="n"/>
      <c r="D192" s="16" t="n"/>
      <c r="E192" s="17" t="n"/>
      <c r="F192" s="13" t="n"/>
      <c r="G192" s="13" t="n"/>
      <c r="H192" s="14" t="n"/>
      <c r="I192" s="18">
        <f>IF(OR(C192&amp;""="",NOT(ISNUMBER(F192)),NOT(ISNUMBER(H192))),"",MAX(0,(YEAR(IF(ISNUMBER(G192),MIN('الإعدادات'!$B$4,G192),'الإعدادات'!$B$4))-YEAR(F192))*12+MONTH(IF(ISNUMBER(G192),MIN('الإعدادات'!$B$4,G192),'الإعدادات'!$B$4))-MONTH(F192)+IF(DAY(IF(ISNUMBER(G192),MIN('الإعدادات'!$B$4,G192),'الإعدادات'!$B$4))&gt;=H192,1,0)-IF(DAY(F192)&gt;H192,1,0)))</f>
        <v/>
      </c>
      <c r="J192" s="19">
        <f>IF(I192="","",ROUND(I192*N(E192),2))</f>
        <v/>
      </c>
      <c r="K192" s="19">
        <f>IF(C192&amp;""="","",SUMIFS('الدفعات'!$C$6:$C$2005,'الدفعات'!$B$6:$B$2005,A192&amp;""))</f>
        <v/>
      </c>
      <c r="L192" s="19">
        <f>IF(J192="","",ROUND(J192-K192,2))</f>
        <v/>
      </c>
      <c r="M192" s="18">
        <f>IF(L192="","",IF(AND(L192&gt;0,N(E192)&gt;0),ROUNDUP(ROUND(L192/E192,4),0),0))</f>
        <v/>
      </c>
      <c r="N192" s="20">
        <f>IF(C192&amp;""="","",IFERROR(SUMIFS('الدفعات'!$A$6:$A$2005,'الدفعات'!$B$6:$B$2005,A192&amp;"",'الدفعات'!$G$6:$G$2005,1)/COUNTIFS('الدفعات'!$B$6:$B$2005,A192&amp;"",'الدفعات'!$G$6:$G$2005,1),""))</f>
        <v/>
      </c>
      <c r="O192" s="21">
        <f>IF(OR(J192="",J192=0),"",MIN(1,K192/J192))</f>
        <v/>
      </c>
      <c r="P192" s="6">
        <f>IF(A192&amp;""="","",IF(C192&amp;""="","شاغرة",IF(L192="","بيانات ناقصة",IF(L192&gt;0,"متأخر",IF(L192&lt;0,"دفع مقدمًا","مسدد")))))</f>
        <v/>
      </c>
      <c r="Q192" s="18">
        <f>IF(OR(C192&amp;""="",NOT(ISNUMBER(G192))),"",G192-'الإعدادات'!$B$4)</f>
        <v/>
      </c>
      <c r="R192" s="6">
        <f>IF(Q192="","",IF(Q192&lt;0,"منتهي",IF(Q192&lt;='الإعدادات'!$B$5,"ينتهي قريبًا","")))</f>
        <v/>
      </c>
      <c r="S192" s="18">
        <f>IF(ISNUMBER(L192),IF(L192&gt;0,COUNTIFS($L$6:$L$205,"&gt;"&amp;L192)+COUNTIFS($L$6:L192,L192),""),"")</f>
        <v/>
      </c>
    </row>
    <row r="193">
      <c r="A193" s="5" t="n"/>
      <c r="B193" s="5" t="n"/>
      <c r="C193" s="5" t="n"/>
      <c r="D193" s="16" t="n"/>
      <c r="E193" s="17" t="n"/>
      <c r="F193" s="13" t="n"/>
      <c r="G193" s="13" t="n"/>
      <c r="H193" s="14" t="n"/>
      <c r="I193" s="18">
        <f>IF(OR(C193&amp;""="",NOT(ISNUMBER(F193)),NOT(ISNUMBER(H193))),"",MAX(0,(YEAR(IF(ISNUMBER(G193),MIN('الإعدادات'!$B$4,G193),'الإعدادات'!$B$4))-YEAR(F193))*12+MONTH(IF(ISNUMBER(G193),MIN('الإعدادات'!$B$4,G193),'الإعدادات'!$B$4))-MONTH(F193)+IF(DAY(IF(ISNUMBER(G193),MIN('الإعدادات'!$B$4,G193),'الإعدادات'!$B$4))&gt;=H193,1,0)-IF(DAY(F193)&gt;H193,1,0)))</f>
        <v/>
      </c>
      <c r="J193" s="19">
        <f>IF(I193="","",ROUND(I193*N(E193),2))</f>
        <v/>
      </c>
      <c r="K193" s="19">
        <f>IF(C193&amp;""="","",SUMIFS('الدفعات'!$C$6:$C$2005,'الدفعات'!$B$6:$B$2005,A193&amp;""))</f>
        <v/>
      </c>
      <c r="L193" s="19">
        <f>IF(J193="","",ROUND(J193-K193,2))</f>
        <v/>
      </c>
      <c r="M193" s="18">
        <f>IF(L193="","",IF(AND(L193&gt;0,N(E193)&gt;0),ROUNDUP(ROUND(L193/E193,4),0),0))</f>
        <v/>
      </c>
      <c r="N193" s="20">
        <f>IF(C193&amp;""="","",IFERROR(SUMIFS('الدفعات'!$A$6:$A$2005,'الدفعات'!$B$6:$B$2005,A193&amp;"",'الدفعات'!$G$6:$G$2005,1)/COUNTIFS('الدفعات'!$B$6:$B$2005,A193&amp;"",'الدفعات'!$G$6:$G$2005,1),""))</f>
        <v/>
      </c>
      <c r="O193" s="21">
        <f>IF(OR(J193="",J193=0),"",MIN(1,K193/J193))</f>
        <v/>
      </c>
      <c r="P193" s="6">
        <f>IF(A193&amp;""="","",IF(C193&amp;""="","شاغرة",IF(L193="","بيانات ناقصة",IF(L193&gt;0,"متأخر",IF(L193&lt;0,"دفع مقدمًا","مسدد")))))</f>
        <v/>
      </c>
      <c r="Q193" s="18">
        <f>IF(OR(C193&amp;""="",NOT(ISNUMBER(G193))),"",G193-'الإعدادات'!$B$4)</f>
        <v/>
      </c>
      <c r="R193" s="6">
        <f>IF(Q193="","",IF(Q193&lt;0,"منتهي",IF(Q193&lt;='الإعدادات'!$B$5,"ينتهي قريبًا","")))</f>
        <v/>
      </c>
      <c r="S193" s="18">
        <f>IF(ISNUMBER(L193),IF(L193&gt;0,COUNTIFS($L$6:$L$205,"&gt;"&amp;L193)+COUNTIFS($L$6:L193,L193),""),"")</f>
        <v/>
      </c>
    </row>
    <row r="194">
      <c r="A194" s="5" t="n"/>
      <c r="B194" s="5" t="n"/>
      <c r="C194" s="5" t="n"/>
      <c r="D194" s="16" t="n"/>
      <c r="E194" s="17" t="n"/>
      <c r="F194" s="13" t="n"/>
      <c r="G194" s="13" t="n"/>
      <c r="H194" s="14" t="n"/>
      <c r="I194" s="18">
        <f>IF(OR(C194&amp;""="",NOT(ISNUMBER(F194)),NOT(ISNUMBER(H194))),"",MAX(0,(YEAR(IF(ISNUMBER(G194),MIN('الإعدادات'!$B$4,G194),'الإعدادات'!$B$4))-YEAR(F194))*12+MONTH(IF(ISNUMBER(G194),MIN('الإعدادات'!$B$4,G194),'الإعدادات'!$B$4))-MONTH(F194)+IF(DAY(IF(ISNUMBER(G194),MIN('الإعدادات'!$B$4,G194),'الإعدادات'!$B$4))&gt;=H194,1,0)-IF(DAY(F194)&gt;H194,1,0)))</f>
        <v/>
      </c>
      <c r="J194" s="19">
        <f>IF(I194="","",ROUND(I194*N(E194),2))</f>
        <v/>
      </c>
      <c r="K194" s="19">
        <f>IF(C194&amp;""="","",SUMIFS('الدفعات'!$C$6:$C$2005,'الدفعات'!$B$6:$B$2005,A194&amp;""))</f>
        <v/>
      </c>
      <c r="L194" s="19">
        <f>IF(J194="","",ROUND(J194-K194,2))</f>
        <v/>
      </c>
      <c r="M194" s="18">
        <f>IF(L194="","",IF(AND(L194&gt;0,N(E194)&gt;0),ROUNDUP(ROUND(L194/E194,4),0),0))</f>
        <v/>
      </c>
      <c r="N194" s="20">
        <f>IF(C194&amp;""="","",IFERROR(SUMIFS('الدفعات'!$A$6:$A$2005,'الدفعات'!$B$6:$B$2005,A194&amp;"",'الدفعات'!$G$6:$G$2005,1)/COUNTIFS('الدفعات'!$B$6:$B$2005,A194&amp;"",'الدفعات'!$G$6:$G$2005,1),""))</f>
        <v/>
      </c>
      <c r="O194" s="21">
        <f>IF(OR(J194="",J194=0),"",MIN(1,K194/J194))</f>
        <v/>
      </c>
      <c r="P194" s="6">
        <f>IF(A194&amp;""="","",IF(C194&amp;""="","شاغرة",IF(L194="","بيانات ناقصة",IF(L194&gt;0,"متأخر",IF(L194&lt;0,"دفع مقدمًا","مسدد")))))</f>
        <v/>
      </c>
      <c r="Q194" s="18">
        <f>IF(OR(C194&amp;""="",NOT(ISNUMBER(G194))),"",G194-'الإعدادات'!$B$4)</f>
        <v/>
      </c>
      <c r="R194" s="6">
        <f>IF(Q194="","",IF(Q194&lt;0,"منتهي",IF(Q194&lt;='الإعدادات'!$B$5,"ينتهي قريبًا","")))</f>
        <v/>
      </c>
      <c r="S194" s="18">
        <f>IF(ISNUMBER(L194),IF(L194&gt;0,COUNTIFS($L$6:$L$205,"&gt;"&amp;L194)+COUNTIFS($L$6:L194,L194),""),"")</f>
        <v/>
      </c>
    </row>
    <row r="195">
      <c r="A195" s="5" t="n"/>
      <c r="B195" s="5" t="n"/>
      <c r="C195" s="5" t="n"/>
      <c r="D195" s="16" t="n"/>
      <c r="E195" s="17" t="n"/>
      <c r="F195" s="13" t="n"/>
      <c r="G195" s="13" t="n"/>
      <c r="H195" s="14" t="n"/>
      <c r="I195" s="18">
        <f>IF(OR(C195&amp;""="",NOT(ISNUMBER(F195)),NOT(ISNUMBER(H195))),"",MAX(0,(YEAR(IF(ISNUMBER(G195),MIN('الإعدادات'!$B$4,G195),'الإعدادات'!$B$4))-YEAR(F195))*12+MONTH(IF(ISNUMBER(G195),MIN('الإعدادات'!$B$4,G195),'الإعدادات'!$B$4))-MONTH(F195)+IF(DAY(IF(ISNUMBER(G195),MIN('الإعدادات'!$B$4,G195),'الإعدادات'!$B$4))&gt;=H195,1,0)-IF(DAY(F195)&gt;H195,1,0)))</f>
        <v/>
      </c>
      <c r="J195" s="19">
        <f>IF(I195="","",ROUND(I195*N(E195),2))</f>
        <v/>
      </c>
      <c r="K195" s="19">
        <f>IF(C195&amp;""="","",SUMIFS('الدفعات'!$C$6:$C$2005,'الدفعات'!$B$6:$B$2005,A195&amp;""))</f>
        <v/>
      </c>
      <c r="L195" s="19">
        <f>IF(J195="","",ROUND(J195-K195,2))</f>
        <v/>
      </c>
      <c r="M195" s="18">
        <f>IF(L195="","",IF(AND(L195&gt;0,N(E195)&gt;0),ROUNDUP(ROUND(L195/E195,4),0),0))</f>
        <v/>
      </c>
      <c r="N195" s="20">
        <f>IF(C195&amp;""="","",IFERROR(SUMIFS('الدفعات'!$A$6:$A$2005,'الدفعات'!$B$6:$B$2005,A195&amp;"",'الدفعات'!$G$6:$G$2005,1)/COUNTIFS('الدفعات'!$B$6:$B$2005,A195&amp;"",'الدفعات'!$G$6:$G$2005,1),""))</f>
        <v/>
      </c>
      <c r="O195" s="21">
        <f>IF(OR(J195="",J195=0),"",MIN(1,K195/J195))</f>
        <v/>
      </c>
      <c r="P195" s="6">
        <f>IF(A195&amp;""="","",IF(C195&amp;""="","شاغرة",IF(L195="","بيانات ناقصة",IF(L195&gt;0,"متأخر",IF(L195&lt;0,"دفع مقدمًا","مسدد")))))</f>
        <v/>
      </c>
      <c r="Q195" s="18">
        <f>IF(OR(C195&amp;""="",NOT(ISNUMBER(G195))),"",G195-'الإعدادات'!$B$4)</f>
        <v/>
      </c>
      <c r="R195" s="6">
        <f>IF(Q195="","",IF(Q195&lt;0,"منتهي",IF(Q195&lt;='الإعدادات'!$B$5,"ينتهي قريبًا","")))</f>
        <v/>
      </c>
      <c r="S195" s="18">
        <f>IF(ISNUMBER(L195),IF(L195&gt;0,COUNTIFS($L$6:$L$205,"&gt;"&amp;L195)+COUNTIFS($L$6:L195,L195),""),"")</f>
        <v/>
      </c>
    </row>
    <row r="196">
      <c r="A196" s="5" t="n"/>
      <c r="B196" s="5" t="n"/>
      <c r="C196" s="5" t="n"/>
      <c r="D196" s="16" t="n"/>
      <c r="E196" s="17" t="n"/>
      <c r="F196" s="13" t="n"/>
      <c r="G196" s="13" t="n"/>
      <c r="H196" s="14" t="n"/>
      <c r="I196" s="18">
        <f>IF(OR(C196&amp;""="",NOT(ISNUMBER(F196)),NOT(ISNUMBER(H196))),"",MAX(0,(YEAR(IF(ISNUMBER(G196),MIN('الإعدادات'!$B$4,G196),'الإعدادات'!$B$4))-YEAR(F196))*12+MONTH(IF(ISNUMBER(G196),MIN('الإعدادات'!$B$4,G196),'الإعدادات'!$B$4))-MONTH(F196)+IF(DAY(IF(ISNUMBER(G196),MIN('الإعدادات'!$B$4,G196),'الإعدادات'!$B$4))&gt;=H196,1,0)-IF(DAY(F196)&gt;H196,1,0)))</f>
        <v/>
      </c>
      <c r="J196" s="19">
        <f>IF(I196="","",ROUND(I196*N(E196),2))</f>
        <v/>
      </c>
      <c r="K196" s="19">
        <f>IF(C196&amp;""="","",SUMIFS('الدفعات'!$C$6:$C$2005,'الدفعات'!$B$6:$B$2005,A196&amp;""))</f>
        <v/>
      </c>
      <c r="L196" s="19">
        <f>IF(J196="","",ROUND(J196-K196,2))</f>
        <v/>
      </c>
      <c r="M196" s="18">
        <f>IF(L196="","",IF(AND(L196&gt;0,N(E196)&gt;0),ROUNDUP(ROUND(L196/E196,4),0),0))</f>
        <v/>
      </c>
      <c r="N196" s="20">
        <f>IF(C196&amp;""="","",IFERROR(SUMIFS('الدفعات'!$A$6:$A$2005,'الدفعات'!$B$6:$B$2005,A196&amp;"",'الدفعات'!$G$6:$G$2005,1)/COUNTIFS('الدفعات'!$B$6:$B$2005,A196&amp;"",'الدفعات'!$G$6:$G$2005,1),""))</f>
        <v/>
      </c>
      <c r="O196" s="21">
        <f>IF(OR(J196="",J196=0),"",MIN(1,K196/J196))</f>
        <v/>
      </c>
      <c r="P196" s="6">
        <f>IF(A196&amp;""="","",IF(C196&amp;""="","شاغرة",IF(L196="","بيانات ناقصة",IF(L196&gt;0,"متأخر",IF(L196&lt;0,"دفع مقدمًا","مسدد")))))</f>
        <v/>
      </c>
      <c r="Q196" s="18">
        <f>IF(OR(C196&amp;""="",NOT(ISNUMBER(G196))),"",G196-'الإعدادات'!$B$4)</f>
        <v/>
      </c>
      <c r="R196" s="6">
        <f>IF(Q196="","",IF(Q196&lt;0,"منتهي",IF(Q196&lt;='الإعدادات'!$B$5,"ينتهي قريبًا","")))</f>
        <v/>
      </c>
      <c r="S196" s="18">
        <f>IF(ISNUMBER(L196),IF(L196&gt;0,COUNTIFS($L$6:$L$205,"&gt;"&amp;L196)+COUNTIFS($L$6:L196,L196),""),"")</f>
        <v/>
      </c>
    </row>
    <row r="197">
      <c r="A197" s="5" t="n"/>
      <c r="B197" s="5" t="n"/>
      <c r="C197" s="5" t="n"/>
      <c r="D197" s="16" t="n"/>
      <c r="E197" s="17" t="n"/>
      <c r="F197" s="13" t="n"/>
      <c r="G197" s="13" t="n"/>
      <c r="H197" s="14" t="n"/>
      <c r="I197" s="18">
        <f>IF(OR(C197&amp;""="",NOT(ISNUMBER(F197)),NOT(ISNUMBER(H197))),"",MAX(0,(YEAR(IF(ISNUMBER(G197),MIN('الإعدادات'!$B$4,G197),'الإعدادات'!$B$4))-YEAR(F197))*12+MONTH(IF(ISNUMBER(G197),MIN('الإعدادات'!$B$4,G197),'الإعدادات'!$B$4))-MONTH(F197)+IF(DAY(IF(ISNUMBER(G197),MIN('الإعدادات'!$B$4,G197),'الإعدادات'!$B$4))&gt;=H197,1,0)-IF(DAY(F197)&gt;H197,1,0)))</f>
        <v/>
      </c>
      <c r="J197" s="19">
        <f>IF(I197="","",ROUND(I197*N(E197),2))</f>
        <v/>
      </c>
      <c r="K197" s="19">
        <f>IF(C197&amp;""="","",SUMIFS('الدفعات'!$C$6:$C$2005,'الدفعات'!$B$6:$B$2005,A197&amp;""))</f>
        <v/>
      </c>
      <c r="L197" s="19">
        <f>IF(J197="","",ROUND(J197-K197,2))</f>
        <v/>
      </c>
      <c r="M197" s="18">
        <f>IF(L197="","",IF(AND(L197&gt;0,N(E197)&gt;0),ROUNDUP(ROUND(L197/E197,4),0),0))</f>
        <v/>
      </c>
      <c r="N197" s="20">
        <f>IF(C197&amp;""="","",IFERROR(SUMIFS('الدفعات'!$A$6:$A$2005,'الدفعات'!$B$6:$B$2005,A197&amp;"",'الدفعات'!$G$6:$G$2005,1)/COUNTIFS('الدفعات'!$B$6:$B$2005,A197&amp;"",'الدفعات'!$G$6:$G$2005,1),""))</f>
        <v/>
      </c>
      <c r="O197" s="21">
        <f>IF(OR(J197="",J197=0),"",MIN(1,K197/J197))</f>
        <v/>
      </c>
      <c r="P197" s="6">
        <f>IF(A197&amp;""="","",IF(C197&amp;""="","شاغرة",IF(L197="","بيانات ناقصة",IF(L197&gt;0,"متأخر",IF(L197&lt;0,"دفع مقدمًا","مسدد")))))</f>
        <v/>
      </c>
      <c r="Q197" s="18">
        <f>IF(OR(C197&amp;""="",NOT(ISNUMBER(G197))),"",G197-'الإعدادات'!$B$4)</f>
        <v/>
      </c>
      <c r="R197" s="6">
        <f>IF(Q197="","",IF(Q197&lt;0,"منتهي",IF(Q197&lt;='الإعدادات'!$B$5,"ينتهي قريبًا","")))</f>
        <v/>
      </c>
      <c r="S197" s="18">
        <f>IF(ISNUMBER(L197),IF(L197&gt;0,COUNTIFS($L$6:$L$205,"&gt;"&amp;L197)+COUNTIFS($L$6:L197,L197),""),"")</f>
        <v/>
      </c>
    </row>
    <row r="198">
      <c r="A198" s="5" t="n"/>
      <c r="B198" s="5" t="n"/>
      <c r="C198" s="5" t="n"/>
      <c r="D198" s="16" t="n"/>
      <c r="E198" s="17" t="n"/>
      <c r="F198" s="13" t="n"/>
      <c r="G198" s="13" t="n"/>
      <c r="H198" s="14" t="n"/>
      <c r="I198" s="18">
        <f>IF(OR(C198&amp;""="",NOT(ISNUMBER(F198)),NOT(ISNUMBER(H198))),"",MAX(0,(YEAR(IF(ISNUMBER(G198),MIN('الإعدادات'!$B$4,G198),'الإعدادات'!$B$4))-YEAR(F198))*12+MONTH(IF(ISNUMBER(G198),MIN('الإعدادات'!$B$4,G198),'الإعدادات'!$B$4))-MONTH(F198)+IF(DAY(IF(ISNUMBER(G198),MIN('الإعدادات'!$B$4,G198),'الإعدادات'!$B$4))&gt;=H198,1,0)-IF(DAY(F198)&gt;H198,1,0)))</f>
        <v/>
      </c>
      <c r="J198" s="19">
        <f>IF(I198="","",ROUND(I198*N(E198),2))</f>
        <v/>
      </c>
      <c r="K198" s="19">
        <f>IF(C198&amp;""="","",SUMIFS('الدفعات'!$C$6:$C$2005,'الدفعات'!$B$6:$B$2005,A198&amp;""))</f>
        <v/>
      </c>
      <c r="L198" s="19">
        <f>IF(J198="","",ROUND(J198-K198,2))</f>
        <v/>
      </c>
      <c r="M198" s="18">
        <f>IF(L198="","",IF(AND(L198&gt;0,N(E198)&gt;0),ROUNDUP(ROUND(L198/E198,4),0),0))</f>
        <v/>
      </c>
      <c r="N198" s="20">
        <f>IF(C198&amp;""="","",IFERROR(SUMIFS('الدفعات'!$A$6:$A$2005,'الدفعات'!$B$6:$B$2005,A198&amp;"",'الدفعات'!$G$6:$G$2005,1)/COUNTIFS('الدفعات'!$B$6:$B$2005,A198&amp;"",'الدفعات'!$G$6:$G$2005,1),""))</f>
        <v/>
      </c>
      <c r="O198" s="21">
        <f>IF(OR(J198="",J198=0),"",MIN(1,K198/J198))</f>
        <v/>
      </c>
      <c r="P198" s="6">
        <f>IF(A198&amp;""="","",IF(C198&amp;""="","شاغرة",IF(L198="","بيانات ناقصة",IF(L198&gt;0,"متأخر",IF(L198&lt;0,"دفع مقدمًا","مسدد")))))</f>
        <v/>
      </c>
      <c r="Q198" s="18">
        <f>IF(OR(C198&amp;""="",NOT(ISNUMBER(G198))),"",G198-'الإعدادات'!$B$4)</f>
        <v/>
      </c>
      <c r="R198" s="6">
        <f>IF(Q198="","",IF(Q198&lt;0,"منتهي",IF(Q198&lt;='الإعدادات'!$B$5,"ينتهي قريبًا","")))</f>
        <v/>
      </c>
      <c r="S198" s="18">
        <f>IF(ISNUMBER(L198),IF(L198&gt;0,COUNTIFS($L$6:$L$205,"&gt;"&amp;L198)+COUNTIFS($L$6:L198,L198),""),"")</f>
        <v/>
      </c>
    </row>
    <row r="199">
      <c r="A199" s="5" t="n"/>
      <c r="B199" s="5" t="n"/>
      <c r="C199" s="5" t="n"/>
      <c r="D199" s="16" t="n"/>
      <c r="E199" s="17" t="n"/>
      <c r="F199" s="13" t="n"/>
      <c r="G199" s="13" t="n"/>
      <c r="H199" s="14" t="n"/>
      <c r="I199" s="18">
        <f>IF(OR(C199&amp;""="",NOT(ISNUMBER(F199)),NOT(ISNUMBER(H199))),"",MAX(0,(YEAR(IF(ISNUMBER(G199),MIN('الإعدادات'!$B$4,G199),'الإعدادات'!$B$4))-YEAR(F199))*12+MONTH(IF(ISNUMBER(G199),MIN('الإعدادات'!$B$4,G199),'الإعدادات'!$B$4))-MONTH(F199)+IF(DAY(IF(ISNUMBER(G199),MIN('الإعدادات'!$B$4,G199),'الإعدادات'!$B$4))&gt;=H199,1,0)-IF(DAY(F199)&gt;H199,1,0)))</f>
        <v/>
      </c>
      <c r="J199" s="19">
        <f>IF(I199="","",ROUND(I199*N(E199),2))</f>
        <v/>
      </c>
      <c r="K199" s="19">
        <f>IF(C199&amp;""="","",SUMIFS('الدفعات'!$C$6:$C$2005,'الدفعات'!$B$6:$B$2005,A199&amp;""))</f>
        <v/>
      </c>
      <c r="L199" s="19">
        <f>IF(J199="","",ROUND(J199-K199,2))</f>
        <v/>
      </c>
      <c r="M199" s="18">
        <f>IF(L199="","",IF(AND(L199&gt;0,N(E199)&gt;0),ROUNDUP(ROUND(L199/E199,4),0),0))</f>
        <v/>
      </c>
      <c r="N199" s="20">
        <f>IF(C199&amp;""="","",IFERROR(SUMIFS('الدفعات'!$A$6:$A$2005,'الدفعات'!$B$6:$B$2005,A199&amp;"",'الدفعات'!$G$6:$G$2005,1)/COUNTIFS('الدفعات'!$B$6:$B$2005,A199&amp;"",'الدفعات'!$G$6:$G$2005,1),""))</f>
        <v/>
      </c>
      <c r="O199" s="21">
        <f>IF(OR(J199="",J199=0),"",MIN(1,K199/J199))</f>
        <v/>
      </c>
      <c r="P199" s="6">
        <f>IF(A199&amp;""="","",IF(C199&amp;""="","شاغرة",IF(L199="","بيانات ناقصة",IF(L199&gt;0,"متأخر",IF(L199&lt;0,"دفع مقدمًا","مسدد")))))</f>
        <v/>
      </c>
      <c r="Q199" s="18">
        <f>IF(OR(C199&amp;""="",NOT(ISNUMBER(G199))),"",G199-'الإعدادات'!$B$4)</f>
        <v/>
      </c>
      <c r="R199" s="6">
        <f>IF(Q199="","",IF(Q199&lt;0,"منتهي",IF(Q199&lt;='الإعدادات'!$B$5,"ينتهي قريبًا","")))</f>
        <v/>
      </c>
      <c r="S199" s="18">
        <f>IF(ISNUMBER(L199),IF(L199&gt;0,COUNTIFS($L$6:$L$205,"&gt;"&amp;L199)+COUNTIFS($L$6:L199,L199),""),"")</f>
        <v/>
      </c>
    </row>
    <row r="200">
      <c r="A200" s="5" t="n"/>
      <c r="B200" s="5" t="n"/>
      <c r="C200" s="5" t="n"/>
      <c r="D200" s="16" t="n"/>
      <c r="E200" s="17" t="n"/>
      <c r="F200" s="13" t="n"/>
      <c r="G200" s="13" t="n"/>
      <c r="H200" s="14" t="n"/>
      <c r="I200" s="18">
        <f>IF(OR(C200&amp;""="",NOT(ISNUMBER(F200)),NOT(ISNUMBER(H200))),"",MAX(0,(YEAR(IF(ISNUMBER(G200),MIN('الإعدادات'!$B$4,G200),'الإعدادات'!$B$4))-YEAR(F200))*12+MONTH(IF(ISNUMBER(G200),MIN('الإعدادات'!$B$4,G200),'الإعدادات'!$B$4))-MONTH(F200)+IF(DAY(IF(ISNUMBER(G200),MIN('الإعدادات'!$B$4,G200),'الإعدادات'!$B$4))&gt;=H200,1,0)-IF(DAY(F200)&gt;H200,1,0)))</f>
        <v/>
      </c>
      <c r="J200" s="19">
        <f>IF(I200="","",ROUND(I200*N(E200),2))</f>
        <v/>
      </c>
      <c r="K200" s="19">
        <f>IF(C200&amp;""="","",SUMIFS('الدفعات'!$C$6:$C$2005,'الدفعات'!$B$6:$B$2005,A200&amp;""))</f>
        <v/>
      </c>
      <c r="L200" s="19">
        <f>IF(J200="","",ROUND(J200-K200,2))</f>
        <v/>
      </c>
      <c r="M200" s="18">
        <f>IF(L200="","",IF(AND(L200&gt;0,N(E200)&gt;0),ROUNDUP(ROUND(L200/E200,4),0),0))</f>
        <v/>
      </c>
      <c r="N200" s="20">
        <f>IF(C200&amp;""="","",IFERROR(SUMIFS('الدفعات'!$A$6:$A$2005,'الدفعات'!$B$6:$B$2005,A200&amp;"",'الدفعات'!$G$6:$G$2005,1)/COUNTIFS('الدفعات'!$B$6:$B$2005,A200&amp;"",'الدفعات'!$G$6:$G$2005,1),""))</f>
        <v/>
      </c>
      <c r="O200" s="21">
        <f>IF(OR(J200="",J200=0),"",MIN(1,K200/J200))</f>
        <v/>
      </c>
      <c r="P200" s="6">
        <f>IF(A200&amp;""="","",IF(C200&amp;""="","شاغرة",IF(L200="","بيانات ناقصة",IF(L200&gt;0,"متأخر",IF(L200&lt;0,"دفع مقدمًا","مسدد")))))</f>
        <v/>
      </c>
      <c r="Q200" s="18">
        <f>IF(OR(C200&amp;""="",NOT(ISNUMBER(G200))),"",G200-'الإعدادات'!$B$4)</f>
        <v/>
      </c>
      <c r="R200" s="6">
        <f>IF(Q200="","",IF(Q200&lt;0,"منتهي",IF(Q200&lt;='الإعدادات'!$B$5,"ينتهي قريبًا","")))</f>
        <v/>
      </c>
      <c r="S200" s="18">
        <f>IF(ISNUMBER(L200),IF(L200&gt;0,COUNTIFS($L$6:$L$205,"&gt;"&amp;L200)+COUNTIFS($L$6:L200,L200),""),"")</f>
        <v/>
      </c>
    </row>
    <row r="201">
      <c r="A201" s="5" t="n"/>
      <c r="B201" s="5" t="n"/>
      <c r="C201" s="5" t="n"/>
      <c r="D201" s="16" t="n"/>
      <c r="E201" s="17" t="n"/>
      <c r="F201" s="13" t="n"/>
      <c r="G201" s="13" t="n"/>
      <c r="H201" s="14" t="n"/>
      <c r="I201" s="18">
        <f>IF(OR(C201&amp;""="",NOT(ISNUMBER(F201)),NOT(ISNUMBER(H201))),"",MAX(0,(YEAR(IF(ISNUMBER(G201),MIN('الإعدادات'!$B$4,G201),'الإعدادات'!$B$4))-YEAR(F201))*12+MONTH(IF(ISNUMBER(G201),MIN('الإعدادات'!$B$4,G201),'الإعدادات'!$B$4))-MONTH(F201)+IF(DAY(IF(ISNUMBER(G201),MIN('الإعدادات'!$B$4,G201),'الإعدادات'!$B$4))&gt;=H201,1,0)-IF(DAY(F201)&gt;H201,1,0)))</f>
        <v/>
      </c>
      <c r="J201" s="19">
        <f>IF(I201="","",ROUND(I201*N(E201),2))</f>
        <v/>
      </c>
      <c r="K201" s="19">
        <f>IF(C201&amp;""="","",SUMIFS('الدفعات'!$C$6:$C$2005,'الدفعات'!$B$6:$B$2005,A201&amp;""))</f>
        <v/>
      </c>
      <c r="L201" s="19">
        <f>IF(J201="","",ROUND(J201-K201,2))</f>
        <v/>
      </c>
      <c r="M201" s="18">
        <f>IF(L201="","",IF(AND(L201&gt;0,N(E201)&gt;0),ROUNDUP(ROUND(L201/E201,4),0),0))</f>
        <v/>
      </c>
      <c r="N201" s="20">
        <f>IF(C201&amp;""="","",IFERROR(SUMIFS('الدفعات'!$A$6:$A$2005,'الدفعات'!$B$6:$B$2005,A201&amp;"",'الدفعات'!$G$6:$G$2005,1)/COUNTIFS('الدفعات'!$B$6:$B$2005,A201&amp;"",'الدفعات'!$G$6:$G$2005,1),""))</f>
        <v/>
      </c>
      <c r="O201" s="21">
        <f>IF(OR(J201="",J201=0),"",MIN(1,K201/J201))</f>
        <v/>
      </c>
      <c r="P201" s="6">
        <f>IF(A201&amp;""="","",IF(C201&amp;""="","شاغرة",IF(L201="","بيانات ناقصة",IF(L201&gt;0,"متأخر",IF(L201&lt;0,"دفع مقدمًا","مسدد")))))</f>
        <v/>
      </c>
      <c r="Q201" s="18">
        <f>IF(OR(C201&amp;""="",NOT(ISNUMBER(G201))),"",G201-'الإعدادات'!$B$4)</f>
        <v/>
      </c>
      <c r="R201" s="6">
        <f>IF(Q201="","",IF(Q201&lt;0,"منتهي",IF(Q201&lt;='الإعدادات'!$B$5,"ينتهي قريبًا","")))</f>
        <v/>
      </c>
      <c r="S201" s="18">
        <f>IF(ISNUMBER(L201),IF(L201&gt;0,COUNTIFS($L$6:$L$205,"&gt;"&amp;L201)+COUNTIFS($L$6:L201,L201),""),"")</f>
        <v/>
      </c>
    </row>
    <row r="202">
      <c r="A202" s="5" t="n"/>
      <c r="B202" s="5" t="n"/>
      <c r="C202" s="5" t="n"/>
      <c r="D202" s="16" t="n"/>
      <c r="E202" s="17" t="n"/>
      <c r="F202" s="13" t="n"/>
      <c r="G202" s="13" t="n"/>
      <c r="H202" s="14" t="n"/>
      <c r="I202" s="18">
        <f>IF(OR(C202&amp;""="",NOT(ISNUMBER(F202)),NOT(ISNUMBER(H202))),"",MAX(0,(YEAR(IF(ISNUMBER(G202),MIN('الإعدادات'!$B$4,G202),'الإعدادات'!$B$4))-YEAR(F202))*12+MONTH(IF(ISNUMBER(G202),MIN('الإعدادات'!$B$4,G202),'الإعدادات'!$B$4))-MONTH(F202)+IF(DAY(IF(ISNUMBER(G202),MIN('الإعدادات'!$B$4,G202),'الإعدادات'!$B$4))&gt;=H202,1,0)-IF(DAY(F202)&gt;H202,1,0)))</f>
        <v/>
      </c>
      <c r="J202" s="19">
        <f>IF(I202="","",ROUND(I202*N(E202),2))</f>
        <v/>
      </c>
      <c r="K202" s="19">
        <f>IF(C202&amp;""="","",SUMIFS('الدفعات'!$C$6:$C$2005,'الدفعات'!$B$6:$B$2005,A202&amp;""))</f>
        <v/>
      </c>
      <c r="L202" s="19">
        <f>IF(J202="","",ROUND(J202-K202,2))</f>
        <v/>
      </c>
      <c r="M202" s="18">
        <f>IF(L202="","",IF(AND(L202&gt;0,N(E202)&gt;0),ROUNDUP(ROUND(L202/E202,4),0),0))</f>
        <v/>
      </c>
      <c r="N202" s="20">
        <f>IF(C202&amp;""="","",IFERROR(SUMIFS('الدفعات'!$A$6:$A$2005,'الدفعات'!$B$6:$B$2005,A202&amp;"",'الدفعات'!$G$6:$G$2005,1)/COUNTIFS('الدفعات'!$B$6:$B$2005,A202&amp;"",'الدفعات'!$G$6:$G$2005,1),""))</f>
        <v/>
      </c>
      <c r="O202" s="21">
        <f>IF(OR(J202="",J202=0),"",MIN(1,K202/J202))</f>
        <v/>
      </c>
      <c r="P202" s="6">
        <f>IF(A202&amp;""="","",IF(C202&amp;""="","شاغرة",IF(L202="","بيانات ناقصة",IF(L202&gt;0,"متأخر",IF(L202&lt;0,"دفع مقدمًا","مسدد")))))</f>
        <v/>
      </c>
      <c r="Q202" s="18">
        <f>IF(OR(C202&amp;""="",NOT(ISNUMBER(G202))),"",G202-'الإعدادات'!$B$4)</f>
        <v/>
      </c>
      <c r="R202" s="6">
        <f>IF(Q202="","",IF(Q202&lt;0,"منتهي",IF(Q202&lt;='الإعدادات'!$B$5,"ينتهي قريبًا","")))</f>
        <v/>
      </c>
      <c r="S202" s="18">
        <f>IF(ISNUMBER(L202),IF(L202&gt;0,COUNTIFS($L$6:$L$205,"&gt;"&amp;L202)+COUNTIFS($L$6:L202,L202),""),"")</f>
        <v/>
      </c>
    </row>
    <row r="203">
      <c r="A203" s="5" t="n"/>
      <c r="B203" s="5" t="n"/>
      <c r="C203" s="5" t="n"/>
      <c r="D203" s="16" t="n"/>
      <c r="E203" s="17" t="n"/>
      <c r="F203" s="13" t="n"/>
      <c r="G203" s="13" t="n"/>
      <c r="H203" s="14" t="n"/>
      <c r="I203" s="18">
        <f>IF(OR(C203&amp;""="",NOT(ISNUMBER(F203)),NOT(ISNUMBER(H203))),"",MAX(0,(YEAR(IF(ISNUMBER(G203),MIN('الإعدادات'!$B$4,G203),'الإعدادات'!$B$4))-YEAR(F203))*12+MONTH(IF(ISNUMBER(G203),MIN('الإعدادات'!$B$4,G203),'الإعدادات'!$B$4))-MONTH(F203)+IF(DAY(IF(ISNUMBER(G203),MIN('الإعدادات'!$B$4,G203),'الإعدادات'!$B$4))&gt;=H203,1,0)-IF(DAY(F203)&gt;H203,1,0)))</f>
        <v/>
      </c>
      <c r="J203" s="19">
        <f>IF(I203="","",ROUND(I203*N(E203),2))</f>
        <v/>
      </c>
      <c r="K203" s="19">
        <f>IF(C203&amp;""="","",SUMIFS('الدفعات'!$C$6:$C$2005,'الدفعات'!$B$6:$B$2005,A203&amp;""))</f>
        <v/>
      </c>
      <c r="L203" s="19">
        <f>IF(J203="","",ROUND(J203-K203,2))</f>
        <v/>
      </c>
      <c r="M203" s="18">
        <f>IF(L203="","",IF(AND(L203&gt;0,N(E203)&gt;0),ROUNDUP(ROUND(L203/E203,4),0),0))</f>
        <v/>
      </c>
      <c r="N203" s="20">
        <f>IF(C203&amp;""="","",IFERROR(SUMIFS('الدفعات'!$A$6:$A$2005,'الدفعات'!$B$6:$B$2005,A203&amp;"",'الدفعات'!$G$6:$G$2005,1)/COUNTIFS('الدفعات'!$B$6:$B$2005,A203&amp;"",'الدفعات'!$G$6:$G$2005,1),""))</f>
        <v/>
      </c>
      <c r="O203" s="21">
        <f>IF(OR(J203="",J203=0),"",MIN(1,K203/J203))</f>
        <v/>
      </c>
      <c r="P203" s="6">
        <f>IF(A203&amp;""="","",IF(C203&amp;""="","شاغرة",IF(L203="","بيانات ناقصة",IF(L203&gt;0,"متأخر",IF(L203&lt;0,"دفع مقدمًا","مسدد")))))</f>
        <v/>
      </c>
      <c r="Q203" s="18">
        <f>IF(OR(C203&amp;""="",NOT(ISNUMBER(G203))),"",G203-'الإعدادات'!$B$4)</f>
        <v/>
      </c>
      <c r="R203" s="6">
        <f>IF(Q203="","",IF(Q203&lt;0,"منتهي",IF(Q203&lt;='الإعدادات'!$B$5,"ينتهي قريبًا","")))</f>
        <v/>
      </c>
      <c r="S203" s="18">
        <f>IF(ISNUMBER(L203),IF(L203&gt;0,COUNTIFS($L$6:$L$205,"&gt;"&amp;L203)+COUNTIFS($L$6:L203,L203),""),"")</f>
        <v/>
      </c>
    </row>
    <row r="204">
      <c r="A204" s="5" t="n"/>
      <c r="B204" s="5" t="n"/>
      <c r="C204" s="5" t="n"/>
      <c r="D204" s="16" t="n"/>
      <c r="E204" s="17" t="n"/>
      <c r="F204" s="13" t="n"/>
      <c r="G204" s="13" t="n"/>
      <c r="H204" s="14" t="n"/>
      <c r="I204" s="18">
        <f>IF(OR(C204&amp;""="",NOT(ISNUMBER(F204)),NOT(ISNUMBER(H204))),"",MAX(0,(YEAR(IF(ISNUMBER(G204),MIN('الإعدادات'!$B$4,G204),'الإعدادات'!$B$4))-YEAR(F204))*12+MONTH(IF(ISNUMBER(G204),MIN('الإعدادات'!$B$4,G204),'الإعدادات'!$B$4))-MONTH(F204)+IF(DAY(IF(ISNUMBER(G204),MIN('الإعدادات'!$B$4,G204),'الإعدادات'!$B$4))&gt;=H204,1,0)-IF(DAY(F204)&gt;H204,1,0)))</f>
        <v/>
      </c>
      <c r="J204" s="19">
        <f>IF(I204="","",ROUND(I204*N(E204),2))</f>
        <v/>
      </c>
      <c r="K204" s="19">
        <f>IF(C204&amp;""="","",SUMIFS('الدفعات'!$C$6:$C$2005,'الدفعات'!$B$6:$B$2005,A204&amp;""))</f>
        <v/>
      </c>
      <c r="L204" s="19">
        <f>IF(J204="","",ROUND(J204-K204,2))</f>
        <v/>
      </c>
      <c r="M204" s="18">
        <f>IF(L204="","",IF(AND(L204&gt;0,N(E204)&gt;0),ROUNDUP(ROUND(L204/E204,4),0),0))</f>
        <v/>
      </c>
      <c r="N204" s="20">
        <f>IF(C204&amp;""="","",IFERROR(SUMIFS('الدفعات'!$A$6:$A$2005,'الدفعات'!$B$6:$B$2005,A204&amp;"",'الدفعات'!$G$6:$G$2005,1)/COUNTIFS('الدفعات'!$B$6:$B$2005,A204&amp;"",'الدفعات'!$G$6:$G$2005,1),""))</f>
        <v/>
      </c>
      <c r="O204" s="21">
        <f>IF(OR(J204="",J204=0),"",MIN(1,K204/J204))</f>
        <v/>
      </c>
      <c r="P204" s="6">
        <f>IF(A204&amp;""="","",IF(C204&amp;""="","شاغرة",IF(L204="","بيانات ناقصة",IF(L204&gt;0,"متأخر",IF(L204&lt;0,"دفع مقدمًا","مسدد")))))</f>
        <v/>
      </c>
      <c r="Q204" s="18">
        <f>IF(OR(C204&amp;""="",NOT(ISNUMBER(G204))),"",G204-'الإعدادات'!$B$4)</f>
        <v/>
      </c>
      <c r="R204" s="6">
        <f>IF(Q204="","",IF(Q204&lt;0,"منتهي",IF(Q204&lt;='الإعدادات'!$B$5,"ينتهي قريبًا","")))</f>
        <v/>
      </c>
      <c r="S204" s="18">
        <f>IF(ISNUMBER(L204),IF(L204&gt;0,COUNTIFS($L$6:$L$205,"&gt;"&amp;L204)+COUNTIFS($L$6:L204,L204),""),"")</f>
        <v/>
      </c>
    </row>
    <row r="205">
      <c r="A205" s="5" t="n"/>
      <c r="B205" s="5" t="n"/>
      <c r="C205" s="5" t="n"/>
      <c r="D205" s="16" t="n"/>
      <c r="E205" s="17" t="n"/>
      <c r="F205" s="13" t="n"/>
      <c r="G205" s="13" t="n"/>
      <c r="H205" s="14" t="n"/>
      <c r="I205" s="18">
        <f>IF(OR(C205&amp;""="",NOT(ISNUMBER(F205)),NOT(ISNUMBER(H205))),"",MAX(0,(YEAR(IF(ISNUMBER(G205),MIN('الإعدادات'!$B$4,G205),'الإعدادات'!$B$4))-YEAR(F205))*12+MONTH(IF(ISNUMBER(G205),MIN('الإعدادات'!$B$4,G205),'الإعدادات'!$B$4))-MONTH(F205)+IF(DAY(IF(ISNUMBER(G205),MIN('الإعدادات'!$B$4,G205),'الإعدادات'!$B$4))&gt;=H205,1,0)-IF(DAY(F205)&gt;H205,1,0)))</f>
        <v/>
      </c>
      <c r="J205" s="19">
        <f>IF(I205="","",ROUND(I205*N(E205),2))</f>
        <v/>
      </c>
      <c r="K205" s="19">
        <f>IF(C205&amp;""="","",SUMIFS('الدفعات'!$C$6:$C$2005,'الدفعات'!$B$6:$B$2005,A205&amp;""))</f>
        <v/>
      </c>
      <c r="L205" s="19">
        <f>IF(J205="","",ROUND(J205-K205,2))</f>
        <v/>
      </c>
      <c r="M205" s="18">
        <f>IF(L205="","",IF(AND(L205&gt;0,N(E205)&gt;0),ROUNDUP(ROUND(L205/E205,4),0),0))</f>
        <v/>
      </c>
      <c r="N205" s="20">
        <f>IF(C205&amp;""="","",IFERROR(SUMIFS('الدفعات'!$A$6:$A$2005,'الدفعات'!$B$6:$B$2005,A205&amp;"",'الدفعات'!$G$6:$G$2005,1)/COUNTIFS('الدفعات'!$B$6:$B$2005,A205&amp;"",'الدفعات'!$G$6:$G$2005,1),""))</f>
        <v/>
      </c>
      <c r="O205" s="21">
        <f>IF(OR(J205="",J205=0),"",MIN(1,K205/J205))</f>
        <v/>
      </c>
      <c r="P205" s="6">
        <f>IF(A205&amp;""="","",IF(C205&amp;""="","شاغرة",IF(L205="","بيانات ناقصة",IF(L205&gt;0,"متأخر",IF(L205&lt;0,"دفع مقدمًا","مسدد")))))</f>
        <v/>
      </c>
      <c r="Q205" s="18">
        <f>IF(OR(C205&amp;""="",NOT(ISNUMBER(G205))),"",G205-'الإعدادات'!$B$4)</f>
        <v/>
      </c>
      <c r="R205" s="6">
        <f>IF(Q205="","",IF(Q205&lt;0,"منتهي",IF(Q205&lt;='الإعدادات'!$B$5,"ينتهي قريبًا","")))</f>
        <v/>
      </c>
      <c r="S205" s="18">
        <f>IF(ISNUMBER(L205),IF(L205&gt;0,COUNTIFS($L$6:$L$205,"&gt;"&amp;L205)+COUNTIFS($L$6:L205,L205),""),"")</f>
        <v/>
      </c>
    </row>
  </sheetData>
  <autoFilter ref="A5:S205"/>
  <mergeCells count="2">
    <mergeCell ref="A2:S2"/>
    <mergeCell ref="A1:S1"/>
  </mergeCells>
  <conditionalFormatting sqref="A6:S205">
    <cfRule type="expression" priority="1" dxfId="0">
      <formula>$P6="متأخر"</formula>
    </cfRule>
    <cfRule type="expression" priority="2" dxfId="1">
      <formula>$P6="شاغرة"</formula>
    </cfRule>
  </conditionalFormatting>
  <conditionalFormatting sqref="P6:P205">
    <cfRule type="expression" priority="3" dxfId="2">
      <formula>$P6="مسدد"</formula>
    </cfRule>
  </conditionalFormatting>
  <conditionalFormatting sqref="R6:R205">
    <cfRule type="expression" priority="4" dxfId="1">
      <formula>$R6&lt;&gt;""</formula>
    </cfRule>
  </conditionalFormatting>
  <dataValidations count="1">
    <dataValidation sqref="H6:H205" showDropDown="0" showInputMessage="0" showErrorMessage="0" allowBlank="1" type="list">
      <formula1>"1,2,3,4,5,6,7,8,9,10,11,12,13,14,15,16,17,18,19,20,21,22,23,24,25,26,27,28"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G2005"/>
  <sheetViews>
    <sheetView showGridLines="1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16" customWidth="1" min="4" max="4"/>
    <col width="28" customWidth="1" min="5" max="5"/>
    <col width="24" customWidth="1" min="6" max="6"/>
    <col width="12" customWidth="1" min="7" max="7"/>
  </cols>
  <sheetData>
    <row r="1" ht="26" customHeight="1">
      <c r="A1" s="10" t="inlineStr">
        <is>
          <t>شيت تحصيل إيجارات العقارات · قالب مجاني من Softwiro</t>
        </is>
      </c>
    </row>
    <row r="2">
      <c r="A2" s="11" t="inlineStr">
        <is>
          <t>ينقل Accountwiro فواتير العميل ومدفوعاته إلى كشف حساب واحد برصيده المستحق، بدل نقلها بيدك ← اضغط هنا</t>
        </is>
      </c>
    </row>
    <row r="5" ht="32" customHeight="1">
      <c r="A5" s="15" t="inlineStr">
        <is>
          <t>التاريخ</t>
        </is>
      </c>
      <c r="B5" s="15" t="inlineStr">
        <is>
          <t>كود الوحدة</t>
        </is>
      </c>
      <c r="C5" s="15" t="inlineStr">
        <is>
          <t>المبلغ</t>
        </is>
      </c>
      <c r="D5" s="15" t="inlineStr">
        <is>
          <t>طريقة الدفع</t>
        </is>
      </c>
      <c r="E5" s="15" t="inlineStr">
        <is>
          <t>ملاحظة</t>
        </is>
      </c>
      <c r="F5" s="15" t="inlineStr">
        <is>
          <t>المستأجر</t>
        </is>
      </c>
      <c r="G5" s="15" t="inlineStr">
        <is>
          <t>آخر دفعة للوحدة</t>
        </is>
      </c>
    </row>
    <row r="6">
      <c r="A6" s="13" t="n">
        <v>45962</v>
      </c>
      <c r="B6" s="5" t="inlineStr">
        <is>
          <t>U08</t>
        </is>
      </c>
      <c r="C6" s="17" t="n">
        <v>4000</v>
      </c>
      <c r="D6" s="5" t="inlineStr">
        <is>
          <t>تحويل بنكي</t>
        </is>
      </c>
      <c r="E6" s="5" t="n"/>
      <c r="F6" s="6">
        <f>IF(B6&amp;""="","",IFERROR(INDEX('المستأجرون'!$C$6:$C$205,MATCH(B6&amp;"",'المستأجرون'!$A$6:$A$205,0))&amp;"","كود غير موجود"))</f>
        <v/>
      </c>
      <c r="G6" s="22">
        <f>IF(OR(B6&amp;""="",NOT(ISNUMBER(A6))),"",IF(COUNTIFS($B$6:$B$2005,B6&amp;"",$A$6:$A$2005,"&gt;"&amp;A6)=0,1,0))</f>
        <v/>
      </c>
    </row>
    <row r="7">
      <c r="A7" s="13" t="n">
        <v>45992</v>
      </c>
      <c r="B7" s="5" t="inlineStr">
        <is>
          <t>U05</t>
        </is>
      </c>
      <c r="C7" s="17" t="n">
        <v>12000</v>
      </c>
      <c r="D7" s="5" t="inlineStr">
        <is>
          <t>نقدًا</t>
        </is>
      </c>
      <c r="E7" s="5" t="n"/>
      <c r="F7" s="6">
        <f>IF(B7&amp;""="","",IFERROR(INDEX('المستأجرون'!$C$6:$C$205,MATCH(B7&amp;"",'المستأجرون'!$A$6:$A$205,0))&amp;"","كود غير موجود"))</f>
        <v/>
      </c>
      <c r="G7" s="22">
        <f>IF(OR(B7&amp;""="",NOT(ISNUMBER(A7))),"",IF(COUNTIFS($B$6:$B$2005,B7&amp;"",$A$6:$A$2005,"&gt;"&amp;A7)=0,1,0))</f>
        <v/>
      </c>
    </row>
    <row r="8">
      <c r="A8" s="13" t="n">
        <v>45992</v>
      </c>
      <c r="B8" s="5" t="inlineStr">
        <is>
          <t>U08</t>
        </is>
      </c>
      <c r="C8" s="17" t="n">
        <v>4000</v>
      </c>
      <c r="D8" s="5" t="inlineStr">
        <is>
          <t>نقدًا</t>
        </is>
      </c>
      <c r="E8" s="5" t="n"/>
      <c r="F8" s="6">
        <f>IF(B8&amp;""="","",IFERROR(INDEX('المستأجرون'!$C$6:$C$205,MATCH(B8&amp;"",'المستأجرون'!$A$6:$A$205,0))&amp;"","كود غير موجود"))</f>
        <v/>
      </c>
      <c r="G8" s="22">
        <f>IF(OR(B8&amp;""="",NOT(ISNUMBER(A8))),"",IF(COUNTIFS($B$6:$B$2005,B8&amp;"",$A$6:$A$2005,"&gt;"&amp;A8)=0,1,0))</f>
        <v/>
      </c>
    </row>
    <row r="9">
      <c r="A9" s="13" t="n">
        <v>46023</v>
      </c>
      <c r="B9" s="5" t="inlineStr">
        <is>
          <t>U01</t>
        </is>
      </c>
      <c r="C9" s="17" t="n">
        <v>5000</v>
      </c>
      <c r="D9" s="5" t="inlineStr">
        <is>
          <t>تحويل بنكي</t>
        </is>
      </c>
      <c r="E9" s="5" t="n"/>
      <c r="F9" s="6">
        <f>IF(B9&amp;""="","",IFERROR(INDEX('المستأجرون'!$C$6:$C$205,MATCH(B9&amp;"",'المستأجرون'!$A$6:$A$205,0))&amp;"","كود غير موجود"))</f>
        <v/>
      </c>
      <c r="G9" s="22">
        <f>IF(OR(B9&amp;""="",NOT(ISNUMBER(A9))),"",IF(COUNTIFS($B$6:$B$2005,B9&amp;"",$A$6:$A$2005,"&gt;"&amp;A9)=0,1,0))</f>
        <v/>
      </c>
    </row>
    <row r="10">
      <c r="A10" s="13" t="n">
        <v>46023</v>
      </c>
      <c r="B10" s="5" t="inlineStr">
        <is>
          <t>U05</t>
        </is>
      </c>
      <c r="C10" s="17" t="n">
        <v>12000</v>
      </c>
      <c r="D10" s="5" t="inlineStr">
        <is>
          <t>نقدًا</t>
        </is>
      </c>
      <c r="E10" s="5" t="n"/>
      <c r="F10" s="6">
        <f>IF(B10&amp;""="","",IFERROR(INDEX('المستأجرون'!$C$6:$C$205,MATCH(B10&amp;"",'المستأجرون'!$A$6:$A$205,0))&amp;"","كود غير موجود"))</f>
        <v/>
      </c>
      <c r="G10" s="22">
        <f>IF(OR(B10&amp;""="",NOT(ISNUMBER(A10))),"",IF(COUNTIFS($B$6:$B$2005,B10&amp;"",$A$6:$A$2005,"&gt;"&amp;A10)=0,1,0))</f>
        <v/>
      </c>
    </row>
    <row r="11">
      <c r="A11" s="13" t="n">
        <v>46023</v>
      </c>
      <c r="B11" s="5" t="inlineStr">
        <is>
          <t>U08</t>
        </is>
      </c>
      <c r="C11" s="17" t="n">
        <v>4000</v>
      </c>
      <c r="D11" s="5" t="inlineStr">
        <is>
          <t>نقدًا</t>
        </is>
      </c>
      <c r="E11" s="5" t="n"/>
      <c r="F11" s="6">
        <f>IF(B11&amp;""="","",IFERROR(INDEX('المستأجرون'!$C$6:$C$205,MATCH(B11&amp;"",'المستأجرون'!$A$6:$A$205,0))&amp;"","كود غير موجود"))</f>
        <v/>
      </c>
      <c r="G11" s="22">
        <f>IF(OR(B11&amp;""="",NOT(ISNUMBER(A11))),"",IF(COUNTIFS($B$6:$B$2005,B11&amp;"",$A$6:$A$2005,"&gt;"&amp;A11)=0,1,0))</f>
        <v/>
      </c>
    </row>
    <row r="12">
      <c r="A12" s="13" t="n">
        <v>46027</v>
      </c>
      <c r="B12" s="5" t="inlineStr">
        <is>
          <t>U02</t>
        </is>
      </c>
      <c r="C12" s="17" t="n">
        <v>6000</v>
      </c>
      <c r="D12" s="5" t="inlineStr">
        <is>
          <t>تحويل بنكي</t>
        </is>
      </c>
      <c r="E12" s="5" t="n"/>
      <c r="F12" s="6">
        <f>IF(B12&amp;""="","",IFERROR(INDEX('المستأجرون'!$C$6:$C$205,MATCH(B12&amp;"",'المستأجرون'!$A$6:$A$205,0))&amp;"","كود غير موجود"))</f>
        <v/>
      </c>
      <c r="G12" s="22">
        <f>IF(OR(B12&amp;""="",NOT(ISNUMBER(A12))),"",IF(COUNTIFS($B$6:$B$2005,B12&amp;"",$A$6:$A$2005,"&gt;"&amp;A12)=0,1,0))</f>
        <v/>
      </c>
    </row>
    <row r="13">
      <c r="A13" s="13" t="n">
        <v>46054</v>
      </c>
      <c r="B13" s="5" t="inlineStr">
        <is>
          <t>U01</t>
        </is>
      </c>
      <c r="C13" s="17" t="n">
        <v>5000</v>
      </c>
      <c r="D13" s="5" t="inlineStr">
        <is>
          <t>نقدًا</t>
        </is>
      </c>
      <c r="E13" s="5" t="n"/>
      <c r="F13" s="6">
        <f>IF(B13&amp;""="","",IFERROR(INDEX('المستأجرون'!$C$6:$C$205,MATCH(B13&amp;"",'المستأجرون'!$A$6:$A$205,0))&amp;"","كود غير موجود"))</f>
        <v/>
      </c>
      <c r="G13" s="22">
        <f>IF(OR(B13&amp;""="",NOT(ISNUMBER(A13))),"",IF(COUNTIFS($B$6:$B$2005,B13&amp;"",$A$6:$A$2005,"&gt;"&amp;A13)=0,1,0))</f>
        <v/>
      </c>
    </row>
    <row r="14">
      <c r="A14" s="13" t="n">
        <v>46054</v>
      </c>
      <c r="B14" s="5" t="inlineStr">
        <is>
          <t>U05</t>
        </is>
      </c>
      <c r="C14" s="17" t="n">
        <v>12000</v>
      </c>
      <c r="D14" s="5" t="inlineStr">
        <is>
          <t>نقدًا</t>
        </is>
      </c>
      <c r="E14" s="5" t="n"/>
      <c r="F14" s="6">
        <f>IF(B14&amp;""="","",IFERROR(INDEX('المستأجرون'!$C$6:$C$205,MATCH(B14&amp;"",'المستأجرون'!$A$6:$A$205,0))&amp;"","كود غير موجود"))</f>
        <v/>
      </c>
      <c r="G14" s="22">
        <f>IF(OR(B14&amp;""="",NOT(ISNUMBER(A14))),"",IF(COUNTIFS($B$6:$B$2005,B14&amp;"",$A$6:$A$2005,"&gt;"&amp;A14)=0,1,0))</f>
        <v/>
      </c>
    </row>
    <row r="15">
      <c r="A15" s="13" t="n">
        <v>46054</v>
      </c>
      <c r="B15" s="5" t="inlineStr">
        <is>
          <t>U08</t>
        </is>
      </c>
      <c r="C15" s="17" t="n">
        <v>4000</v>
      </c>
      <c r="D15" s="5" t="inlineStr">
        <is>
          <t>تحويل بنكي</t>
        </is>
      </c>
      <c r="E15" s="5" t="n"/>
      <c r="F15" s="6">
        <f>IF(B15&amp;""="","",IFERROR(INDEX('المستأجرون'!$C$6:$C$205,MATCH(B15&amp;"",'المستأجرون'!$A$6:$A$205,0))&amp;"","كود غير موجود"))</f>
        <v/>
      </c>
      <c r="G15" s="22">
        <f>IF(OR(B15&amp;""="",NOT(ISNUMBER(A15))),"",IF(COUNTIFS($B$6:$B$2005,B15&amp;"",$A$6:$A$2005,"&gt;"&amp;A15)=0,1,0))</f>
        <v/>
      </c>
    </row>
    <row r="16">
      <c r="A16" s="13" t="n">
        <v>46058</v>
      </c>
      <c r="B16" s="5" t="inlineStr">
        <is>
          <t>U02</t>
        </is>
      </c>
      <c r="C16" s="17" t="n">
        <v>6000</v>
      </c>
      <c r="D16" s="5" t="inlineStr">
        <is>
          <t>نقدًا</t>
        </is>
      </c>
      <c r="E16" s="5" t="n"/>
      <c r="F16" s="6">
        <f>IF(B16&amp;""="","",IFERROR(INDEX('المستأجرون'!$C$6:$C$205,MATCH(B16&amp;"",'المستأجرون'!$A$6:$A$205,0))&amp;"","كود غير موجود"))</f>
        <v/>
      </c>
      <c r="G16" s="22">
        <f>IF(OR(B16&amp;""="",NOT(ISNUMBER(A16))),"",IF(COUNTIFS($B$6:$B$2005,B16&amp;"",$A$6:$A$2005,"&gt;"&amp;A16)=0,1,0))</f>
        <v/>
      </c>
    </row>
    <row r="17">
      <c r="A17" s="13" t="n">
        <v>46082</v>
      </c>
      <c r="B17" s="5" t="inlineStr">
        <is>
          <t>U01</t>
        </is>
      </c>
      <c r="C17" s="17" t="n">
        <v>5000</v>
      </c>
      <c r="D17" s="5" t="inlineStr">
        <is>
          <t>نقدًا</t>
        </is>
      </c>
      <c r="E17" s="5" t="n"/>
      <c r="F17" s="6">
        <f>IF(B17&amp;""="","",IFERROR(INDEX('المستأجرون'!$C$6:$C$205,MATCH(B17&amp;"",'المستأجرون'!$A$6:$A$205,0))&amp;"","كود غير موجود"))</f>
        <v/>
      </c>
      <c r="G17" s="22">
        <f>IF(OR(B17&amp;""="",NOT(ISNUMBER(A17))),"",IF(COUNTIFS($B$6:$B$2005,B17&amp;"",$A$6:$A$2005,"&gt;"&amp;A17)=0,1,0))</f>
        <v/>
      </c>
    </row>
    <row r="18">
      <c r="A18" s="13" t="n">
        <v>46082</v>
      </c>
      <c r="B18" s="5" t="inlineStr">
        <is>
          <t>U03</t>
        </is>
      </c>
      <c r="C18" s="17" t="n">
        <v>4500</v>
      </c>
      <c r="D18" s="5" t="inlineStr">
        <is>
          <t>تحويل بنكي</t>
        </is>
      </c>
      <c r="E18" s="5" t="n"/>
      <c r="F18" s="6">
        <f>IF(B18&amp;""="","",IFERROR(INDEX('المستأجرون'!$C$6:$C$205,MATCH(B18&amp;"",'المستأجرون'!$A$6:$A$205,0))&amp;"","كود غير موجود"))</f>
        <v/>
      </c>
      <c r="G18" s="22">
        <f>IF(OR(B18&amp;""="",NOT(ISNUMBER(A18))),"",IF(COUNTIFS($B$6:$B$2005,B18&amp;"",$A$6:$A$2005,"&gt;"&amp;A18)=0,1,0))</f>
        <v/>
      </c>
    </row>
    <row r="19">
      <c r="A19" s="13" t="n">
        <v>46082</v>
      </c>
      <c r="B19" s="5" t="inlineStr">
        <is>
          <t>U05</t>
        </is>
      </c>
      <c r="C19" s="17" t="n">
        <v>12000</v>
      </c>
      <c r="D19" s="5" t="inlineStr">
        <is>
          <t>نقدًا</t>
        </is>
      </c>
      <c r="E19" s="5" t="n"/>
      <c r="F19" s="6">
        <f>IF(B19&amp;""="","",IFERROR(INDEX('المستأجرون'!$C$6:$C$205,MATCH(B19&amp;"",'المستأجرون'!$A$6:$A$205,0))&amp;"","كود غير موجود"))</f>
        <v/>
      </c>
      <c r="G19" s="22">
        <f>IF(OR(B19&amp;""="",NOT(ISNUMBER(A19))),"",IF(COUNTIFS($B$6:$B$2005,B19&amp;"",$A$6:$A$2005,"&gt;"&amp;A19)=0,1,0))</f>
        <v/>
      </c>
    </row>
    <row r="20">
      <c r="A20" s="13" t="n">
        <v>46082</v>
      </c>
      <c r="B20" s="5" t="inlineStr">
        <is>
          <t>U08</t>
        </is>
      </c>
      <c r="C20" s="17" t="n">
        <v>4000</v>
      </c>
      <c r="D20" s="5" t="inlineStr">
        <is>
          <t>نقدًا</t>
        </is>
      </c>
      <c r="E20" s="5" t="n"/>
      <c r="F20" s="6">
        <f>IF(B20&amp;""="","",IFERROR(INDEX('المستأجرون'!$C$6:$C$205,MATCH(B20&amp;"",'المستأجرون'!$A$6:$A$205,0))&amp;"","كود غير موجود"))</f>
        <v/>
      </c>
      <c r="G20" s="22">
        <f>IF(OR(B20&amp;""="",NOT(ISNUMBER(A20))),"",IF(COUNTIFS($B$6:$B$2005,B20&amp;"",$A$6:$A$2005,"&gt;"&amp;A20)=0,1,0))</f>
        <v/>
      </c>
    </row>
    <row r="21">
      <c r="A21" s="13" t="n">
        <v>46086</v>
      </c>
      <c r="B21" s="5" t="inlineStr">
        <is>
          <t>U02</t>
        </is>
      </c>
      <c r="C21" s="17" t="n">
        <v>6000</v>
      </c>
      <c r="D21" s="5" t="inlineStr">
        <is>
          <t>تحويل بنكي</t>
        </is>
      </c>
      <c r="E21" s="5" t="n"/>
      <c r="F21" s="6">
        <f>IF(B21&amp;""="","",IFERROR(INDEX('المستأجرون'!$C$6:$C$205,MATCH(B21&amp;"",'المستأجرون'!$A$6:$A$205,0))&amp;"","كود غير موجود"))</f>
        <v/>
      </c>
      <c r="G21" s="22">
        <f>IF(OR(B21&amp;""="",NOT(ISNUMBER(A21))),"",IF(COUNTIFS($B$6:$B$2005,B21&amp;"",$A$6:$A$2005,"&gt;"&amp;A21)=0,1,0))</f>
        <v/>
      </c>
    </row>
    <row r="22">
      <c r="A22" s="13" t="n">
        <v>46113</v>
      </c>
      <c r="B22" s="5" t="inlineStr">
        <is>
          <t>U01</t>
        </is>
      </c>
      <c r="C22" s="17" t="n">
        <v>5000</v>
      </c>
      <c r="D22" s="5" t="inlineStr">
        <is>
          <t>نقدًا</t>
        </is>
      </c>
      <c r="E22" s="5" t="n"/>
      <c r="F22" s="6">
        <f>IF(B22&amp;""="","",IFERROR(INDEX('المستأجرون'!$C$6:$C$205,MATCH(B22&amp;"",'المستأجرون'!$A$6:$A$205,0))&amp;"","كود غير موجود"))</f>
        <v/>
      </c>
      <c r="G22" s="22">
        <f>IF(OR(B22&amp;""="",NOT(ISNUMBER(A22))),"",IF(COUNTIFS($B$6:$B$2005,B22&amp;"",$A$6:$A$2005,"&gt;"&amp;A22)=0,1,0))</f>
        <v/>
      </c>
    </row>
    <row r="23">
      <c r="A23" s="13" t="n">
        <v>46113</v>
      </c>
      <c r="B23" s="5" t="inlineStr">
        <is>
          <t>U03</t>
        </is>
      </c>
      <c r="C23" s="17" t="n">
        <v>4500</v>
      </c>
      <c r="D23" s="5" t="inlineStr">
        <is>
          <t>نقدًا</t>
        </is>
      </c>
      <c r="E23" s="5" t="n"/>
      <c r="F23" s="6">
        <f>IF(B23&amp;""="","",IFERROR(INDEX('المستأجرون'!$C$6:$C$205,MATCH(B23&amp;"",'المستأجرون'!$A$6:$A$205,0))&amp;"","كود غير موجود"))</f>
        <v/>
      </c>
      <c r="G23" s="22">
        <f>IF(OR(B23&amp;""="",NOT(ISNUMBER(A23))),"",IF(COUNTIFS($B$6:$B$2005,B23&amp;"",$A$6:$A$2005,"&gt;"&amp;A23)=0,1,0))</f>
        <v/>
      </c>
    </row>
    <row r="24">
      <c r="A24" s="13" t="n">
        <v>46113</v>
      </c>
      <c r="B24" s="5" t="inlineStr">
        <is>
          <t>U05</t>
        </is>
      </c>
      <c r="C24" s="17" t="n">
        <v>12000</v>
      </c>
      <c r="D24" s="5" t="inlineStr">
        <is>
          <t>تحويل بنكي</t>
        </is>
      </c>
      <c r="E24" s="5" t="n"/>
      <c r="F24" s="6">
        <f>IF(B24&amp;""="","",IFERROR(INDEX('المستأجرون'!$C$6:$C$205,MATCH(B24&amp;"",'المستأجرون'!$A$6:$A$205,0))&amp;"","كود غير موجود"))</f>
        <v/>
      </c>
      <c r="G24" s="22">
        <f>IF(OR(B24&amp;""="",NOT(ISNUMBER(A24))),"",IF(COUNTIFS($B$6:$B$2005,B24&amp;"",$A$6:$A$2005,"&gt;"&amp;A24)=0,1,0))</f>
        <v/>
      </c>
    </row>
    <row r="25">
      <c r="A25" s="13" t="n">
        <v>46113</v>
      </c>
      <c r="B25" s="5" t="inlineStr">
        <is>
          <t>U08</t>
        </is>
      </c>
      <c r="C25" s="17" t="n">
        <v>4000</v>
      </c>
      <c r="D25" s="5" t="inlineStr">
        <is>
          <t>نقدًا</t>
        </is>
      </c>
      <c r="E25" s="5" t="n"/>
      <c r="F25" s="6">
        <f>IF(B25&amp;""="","",IFERROR(INDEX('المستأجرون'!$C$6:$C$205,MATCH(B25&amp;"",'المستأجرون'!$A$6:$A$205,0))&amp;"","كود غير موجود"))</f>
        <v/>
      </c>
      <c r="G25" s="22">
        <f>IF(OR(B25&amp;""="",NOT(ISNUMBER(A25))),"",IF(COUNTIFS($B$6:$B$2005,B25&amp;"",$A$6:$A$2005,"&gt;"&amp;A25)=0,1,0))</f>
        <v/>
      </c>
    </row>
    <row r="26">
      <c r="A26" s="13" t="n">
        <v>46117</v>
      </c>
      <c r="B26" s="5" t="inlineStr">
        <is>
          <t>U02</t>
        </is>
      </c>
      <c r="C26" s="17" t="n">
        <v>6000</v>
      </c>
      <c r="D26" s="5" t="inlineStr">
        <is>
          <t>نقدًا</t>
        </is>
      </c>
      <c r="E26" s="5" t="n"/>
      <c r="F26" s="6">
        <f>IF(B26&amp;""="","",IFERROR(INDEX('المستأجرون'!$C$6:$C$205,MATCH(B26&amp;"",'المستأجرون'!$A$6:$A$205,0))&amp;"","كود غير موجود"))</f>
        <v/>
      </c>
      <c r="G26" s="22">
        <f>IF(OR(B26&amp;""="",NOT(ISNUMBER(A26))),"",IF(COUNTIFS($B$6:$B$2005,B26&amp;"",$A$6:$A$2005,"&gt;"&amp;A26)=0,1,0))</f>
        <v/>
      </c>
    </row>
    <row r="27">
      <c r="A27" s="13" t="n">
        <v>46143</v>
      </c>
      <c r="B27" s="5" t="inlineStr">
        <is>
          <t>U01</t>
        </is>
      </c>
      <c r="C27" s="17" t="n">
        <v>5000</v>
      </c>
      <c r="D27" s="5" t="inlineStr">
        <is>
          <t>تحويل بنكي</t>
        </is>
      </c>
      <c r="E27" s="5" t="n"/>
      <c r="F27" s="6">
        <f>IF(B27&amp;""="","",IFERROR(INDEX('المستأجرون'!$C$6:$C$205,MATCH(B27&amp;"",'المستأجرون'!$A$6:$A$205,0))&amp;"","كود غير موجود"))</f>
        <v/>
      </c>
      <c r="G27" s="22">
        <f>IF(OR(B27&amp;""="",NOT(ISNUMBER(A27))),"",IF(COUNTIFS($B$6:$B$2005,B27&amp;"",$A$6:$A$2005,"&gt;"&amp;A27)=0,1,0))</f>
        <v/>
      </c>
    </row>
    <row r="28">
      <c r="A28" s="13" t="n">
        <v>46143</v>
      </c>
      <c r="B28" s="5" t="inlineStr">
        <is>
          <t>U03</t>
        </is>
      </c>
      <c r="C28" s="17" t="n">
        <v>4500</v>
      </c>
      <c r="D28" s="5" t="inlineStr">
        <is>
          <t>نقدًا</t>
        </is>
      </c>
      <c r="E28" s="5" t="n"/>
      <c r="F28" s="6">
        <f>IF(B28&amp;""="","",IFERROR(INDEX('المستأجرون'!$C$6:$C$205,MATCH(B28&amp;"",'المستأجرون'!$A$6:$A$205,0))&amp;"","كود غير موجود"))</f>
        <v/>
      </c>
      <c r="G28" s="22">
        <f>IF(OR(B28&amp;""="",NOT(ISNUMBER(A28))),"",IF(COUNTIFS($B$6:$B$2005,B28&amp;"",$A$6:$A$2005,"&gt;"&amp;A28)=0,1,0))</f>
        <v/>
      </c>
    </row>
    <row r="29">
      <c r="A29" s="13" t="n">
        <v>46143</v>
      </c>
      <c r="B29" s="5" t="inlineStr">
        <is>
          <t>U05</t>
        </is>
      </c>
      <c r="C29" s="17" t="n">
        <v>12000</v>
      </c>
      <c r="D29" s="5" t="inlineStr">
        <is>
          <t>نقدًا</t>
        </is>
      </c>
      <c r="E29" s="5" t="n"/>
      <c r="F29" s="6">
        <f>IF(B29&amp;""="","",IFERROR(INDEX('المستأجرون'!$C$6:$C$205,MATCH(B29&amp;"",'المستأجرون'!$A$6:$A$205,0))&amp;"","كود غير موجود"))</f>
        <v/>
      </c>
      <c r="G29" s="22">
        <f>IF(OR(B29&amp;""="",NOT(ISNUMBER(A29))),"",IF(COUNTIFS($B$6:$B$2005,B29&amp;"",$A$6:$A$2005,"&gt;"&amp;A29)=0,1,0))</f>
        <v/>
      </c>
    </row>
    <row r="30">
      <c r="A30" s="13" t="n">
        <v>46143</v>
      </c>
      <c r="B30" s="5" t="inlineStr">
        <is>
          <t>U08</t>
        </is>
      </c>
      <c r="C30" s="17" t="n">
        <v>4000</v>
      </c>
      <c r="D30" s="5" t="inlineStr">
        <is>
          <t>تحويل بنكي</t>
        </is>
      </c>
      <c r="E30" s="5" t="n"/>
      <c r="F30" s="6">
        <f>IF(B30&amp;""="","",IFERROR(INDEX('المستأجرون'!$C$6:$C$205,MATCH(B30&amp;"",'المستأجرون'!$A$6:$A$205,0))&amp;"","كود غير موجود"))</f>
        <v/>
      </c>
      <c r="G30" s="22">
        <f>IF(OR(B30&amp;""="",NOT(ISNUMBER(A30))),"",IF(COUNTIFS($B$6:$B$2005,B30&amp;"",$A$6:$A$2005,"&gt;"&amp;A30)=0,1,0))</f>
        <v/>
      </c>
    </row>
    <row r="31">
      <c r="A31" s="13" t="n">
        <v>46147</v>
      </c>
      <c r="B31" s="5" t="inlineStr">
        <is>
          <t>U02</t>
        </is>
      </c>
      <c r="C31" s="17" t="n">
        <v>6000</v>
      </c>
      <c r="D31" s="5" t="inlineStr">
        <is>
          <t>نقدًا</t>
        </is>
      </c>
      <c r="E31" s="5" t="n"/>
      <c r="F31" s="6">
        <f>IF(B31&amp;""="","",IFERROR(INDEX('المستأجرون'!$C$6:$C$205,MATCH(B31&amp;"",'المستأجرون'!$A$6:$A$205,0))&amp;"","كود غير موجود"))</f>
        <v/>
      </c>
      <c r="G31" s="22">
        <f>IF(OR(B31&amp;""="",NOT(ISNUMBER(A31))),"",IF(COUNTIFS($B$6:$B$2005,B31&amp;"",$A$6:$A$2005,"&gt;"&amp;A31)=0,1,0))</f>
        <v/>
      </c>
    </row>
    <row r="32">
      <c r="A32" s="13" t="n">
        <v>46174</v>
      </c>
      <c r="B32" s="5" t="inlineStr">
        <is>
          <t>U01</t>
        </is>
      </c>
      <c r="C32" s="17" t="n">
        <v>5000</v>
      </c>
      <c r="D32" s="5" t="inlineStr">
        <is>
          <t>نقدًا</t>
        </is>
      </c>
      <c r="E32" s="5" t="n"/>
      <c r="F32" s="6">
        <f>IF(B32&amp;""="","",IFERROR(INDEX('المستأجرون'!$C$6:$C$205,MATCH(B32&amp;"",'المستأجرون'!$A$6:$A$205,0))&amp;"","كود غير موجود"))</f>
        <v/>
      </c>
      <c r="G32" s="22">
        <f>IF(OR(B32&amp;""="",NOT(ISNUMBER(A32))),"",IF(COUNTIFS($B$6:$B$2005,B32&amp;"",$A$6:$A$2005,"&gt;"&amp;A32)=0,1,0))</f>
        <v/>
      </c>
    </row>
    <row r="33">
      <c r="A33" s="13" t="n">
        <v>46174</v>
      </c>
      <c r="B33" s="5" t="inlineStr">
        <is>
          <t>U03</t>
        </is>
      </c>
      <c r="C33" s="17" t="n">
        <v>4500</v>
      </c>
      <c r="D33" s="5" t="inlineStr">
        <is>
          <t>تحويل بنكي</t>
        </is>
      </c>
      <c r="E33" s="5" t="n"/>
      <c r="F33" s="6">
        <f>IF(B33&amp;""="","",IFERROR(INDEX('المستأجرون'!$C$6:$C$205,MATCH(B33&amp;"",'المستأجرون'!$A$6:$A$205,0))&amp;"","كود غير موجود"))</f>
        <v/>
      </c>
      <c r="G33" s="22">
        <f>IF(OR(B33&amp;""="",NOT(ISNUMBER(A33))),"",IF(COUNTIFS($B$6:$B$2005,B33&amp;"",$A$6:$A$2005,"&gt;"&amp;A33)=0,1,0))</f>
        <v/>
      </c>
    </row>
    <row r="34">
      <c r="A34" s="13" t="n">
        <v>46174</v>
      </c>
      <c r="B34" s="5" t="inlineStr">
        <is>
          <t>U05</t>
        </is>
      </c>
      <c r="C34" s="17" t="n">
        <v>12000</v>
      </c>
      <c r="D34" s="5" t="inlineStr">
        <is>
          <t>نقدًا</t>
        </is>
      </c>
      <c r="E34" s="5" t="n"/>
      <c r="F34" s="6">
        <f>IF(B34&amp;""="","",IFERROR(INDEX('المستأجرون'!$C$6:$C$205,MATCH(B34&amp;"",'المستأجرون'!$A$6:$A$205,0))&amp;"","كود غير موجود"))</f>
        <v/>
      </c>
      <c r="G34" s="22">
        <f>IF(OR(B34&amp;""="",NOT(ISNUMBER(A34))),"",IF(COUNTIFS($B$6:$B$2005,B34&amp;"",$A$6:$A$2005,"&gt;"&amp;A34)=0,1,0))</f>
        <v/>
      </c>
    </row>
    <row r="35">
      <c r="A35" s="13" t="n">
        <v>46174</v>
      </c>
      <c r="B35" s="5" t="inlineStr">
        <is>
          <t>U08</t>
        </is>
      </c>
      <c r="C35" s="17" t="n">
        <v>4000</v>
      </c>
      <c r="D35" s="5" t="inlineStr">
        <is>
          <t>نقدًا</t>
        </is>
      </c>
      <c r="E35" s="5" t="n"/>
      <c r="F35" s="6">
        <f>IF(B35&amp;""="","",IFERROR(INDEX('المستأجرون'!$C$6:$C$205,MATCH(B35&amp;"",'المستأجرون'!$A$6:$A$205,0))&amp;"","كود غير موجود"))</f>
        <v/>
      </c>
      <c r="G35" s="22">
        <f>IF(OR(B35&amp;""="",NOT(ISNUMBER(A35))),"",IF(COUNTIFS($B$6:$B$2005,B35&amp;"",$A$6:$A$2005,"&gt;"&amp;A35)=0,1,0))</f>
        <v/>
      </c>
    </row>
    <row r="36">
      <c r="A36" s="13" t="n">
        <v>46178</v>
      </c>
      <c r="B36" s="5" t="inlineStr">
        <is>
          <t>U02</t>
        </is>
      </c>
      <c r="C36" s="17" t="n">
        <v>6000</v>
      </c>
      <c r="D36" s="5" t="inlineStr">
        <is>
          <t>تحويل بنكي</t>
        </is>
      </c>
      <c r="E36" s="5" t="n"/>
      <c r="F36" s="6">
        <f>IF(B36&amp;""="","",IFERROR(INDEX('المستأجرون'!$C$6:$C$205,MATCH(B36&amp;"",'المستأجرون'!$A$6:$A$205,0))&amp;"","كود غير موجود"))</f>
        <v/>
      </c>
      <c r="G36" s="22">
        <f>IF(OR(B36&amp;""="",NOT(ISNUMBER(A36))),"",IF(COUNTIFS($B$6:$B$2005,B36&amp;"",$A$6:$A$2005,"&gt;"&amp;A36)=0,1,0))</f>
        <v/>
      </c>
    </row>
    <row r="37">
      <c r="A37" s="13" t="n">
        <v>46183</v>
      </c>
      <c r="B37" s="5" t="inlineStr">
        <is>
          <t>U04</t>
        </is>
      </c>
      <c r="C37" s="17" t="n">
        <v>7000</v>
      </c>
      <c r="D37" s="5" t="inlineStr">
        <is>
          <t>نقدًا</t>
        </is>
      </c>
      <c r="E37" s="5" t="n"/>
      <c r="F37" s="6">
        <f>IF(B37&amp;""="","",IFERROR(INDEX('المستأجرون'!$C$6:$C$205,MATCH(B37&amp;"",'المستأجرون'!$A$6:$A$205,0))&amp;"","كود غير موجود"))</f>
        <v/>
      </c>
      <c r="G37" s="22">
        <f>IF(OR(B37&amp;""="",NOT(ISNUMBER(A37))),"",IF(COUNTIFS($B$6:$B$2005,B37&amp;"",$A$6:$A$2005,"&gt;"&amp;A37)=0,1,0))</f>
        <v/>
      </c>
    </row>
    <row r="38">
      <c r="A38" s="13" t="n">
        <v>46204</v>
      </c>
      <c r="B38" s="5" t="inlineStr">
        <is>
          <t>U01</t>
        </is>
      </c>
      <c r="C38" s="17" t="n">
        <v>5000</v>
      </c>
      <c r="D38" s="5" t="inlineStr">
        <is>
          <t>نقدًا</t>
        </is>
      </c>
      <c r="E38" s="5" t="n"/>
      <c r="F38" s="6">
        <f>IF(B38&amp;""="","",IFERROR(INDEX('المستأجرون'!$C$6:$C$205,MATCH(B38&amp;"",'المستأجرون'!$A$6:$A$205,0))&amp;"","كود غير موجود"))</f>
        <v/>
      </c>
      <c r="G38" s="22">
        <f>IF(OR(B38&amp;""="",NOT(ISNUMBER(A38))),"",IF(COUNTIFS($B$6:$B$2005,B38&amp;"",$A$6:$A$2005,"&gt;"&amp;A38)=0,1,0))</f>
        <v/>
      </c>
    </row>
    <row r="39">
      <c r="A39" s="13" t="n">
        <v>46204</v>
      </c>
      <c r="B39" s="5" t="inlineStr">
        <is>
          <t>U03</t>
        </is>
      </c>
      <c r="C39" s="17" t="n">
        <v>4500</v>
      </c>
      <c r="D39" s="5" t="inlineStr">
        <is>
          <t>تحويل بنكي</t>
        </is>
      </c>
      <c r="E39" s="5" t="n"/>
      <c r="F39" s="6">
        <f>IF(B39&amp;""="","",IFERROR(INDEX('المستأجرون'!$C$6:$C$205,MATCH(B39&amp;"",'المستأجرون'!$A$6:$A$205,0))&amp;"","كود غير موجود"))</f>
        <v/>
      </c>
      <c r="G39" s="22">
        <f>IF(OR(B39&amp;""="",NOT(ISNUMBER(A39))),"",IF(COUNTIFS($B$6:$B$2005,B39&amp;"",$A$6:$A$2005,"&gt;"&amp;A39)=0,1,0))</f>
        <v/>
      </c>
    </row>
    <row r="40">
      <c r="A40" s="13" t="n">
        <v>46204</v>
      </c>
      <c r="B40" s="5" t="inlineStr">
        <is>
          <t>U05</t>
        </is>
      </c>
      <c r="C40" s="17" t="n">
        <v>12000</v>
      </c>
      <c r="D40" s="5" t="inlineStr">
        <is>
          <t>نقدًا</t>
        </is>
      </c>
      <c r="E40" s="5" t="n"/>
      <c r="F40" s="6">
        <f>IF(B40&amp;""="","",IFERROR(INDEX('المستأجرون'!$C$6:$C$205,MATCH(B40&amp;"",'المستأجرون'!$A$6:$A$205,0))&amp;"","كود غير موجود"))</f>
        <v/>
      </c>
      <c r="G40" s="22">
        <f>IF(OR(B40&amp;""="",NOT(ISNUMBER(A40))),"",IF(COUNTIFS($B$6:$B$2005,B40&amp;"",$A$6:$A$2005,"&gt;"&amp;A40)=0,1,0))</f>
        <v/>
      </c>
    </row>
    <row r="41">
      <c r="A41" s="13" t="n">
        <v>46204</v>
      </c>
      <c r="B41" s="5" t="inlineStr">
        <is>
          <t>U08</t>
        </is>
      </c>
      <c r="C41" s="17" t="n">
        <v>4000</v>
      </c>
      <c r="D41" s="5" t="inlineStr">
        <is>
          <t>نقدًا</t>
        </is>
      </c>
      <c r="E41" s="5" t="n"/>
      <c r="F41" s="6">
        <f>IF(B41&amp;""="","",IFERROR(INDEX('المستأجرون'!$C$6:$C$205,MATCH(B41&amp;"",'المستأجرون'!$A$6:$A$205,0))&amp;"","كود غير موجود"))</f>
        <v/>
      </c>
      <c r="G41" s="22">
        <f>IF(OR(B41&amp;""="",NOT(ISNUMBER(A41))),"",IF(COUNTIFS($B$6:$B$2005,B41&amp;"",$A$6:$A$2005,"&gt;"&amp;A41)=0,1,0))</f>
        <v/>
      </c>
    </row>
    <row r="42">
      <c r="A42" s="13" t="n">
        <v>46208</v>
      </c>
      <c r="B42" s="5" t="inlineStr">
        <is>
          <t>U02</t>
        </is>
      </c>
      <c r="C42" s="17" t="n">
        <v>6000</v>
      </c>
      <c r="D42" s="5" t="inlineStr">
        <is>
          <t>تحويل بنكي</t>
        </is>
      </c>
      <c r="E42" s="5" t="n"/>
      <c r="F42" s="6">
        <f>IF(B42&amp;""="","",IFERROR(INDEX('المستأجرون'!$C$6:$C$205,MATCH(B42&amp;"",'المستأجرون'!$A$6:$A$205,0))&amp;"","كود غير موجود"))</f>
        <v/>
      </c>
      <c r="G42" s="22">
        <f>IF(OR(B42&amp;""="",NOT(ISNUMBER(A42))),"",IF(COUNTIFS($B$6:$B$2005,B42&amp;"",$A$6:$A$2005,"&gt;"&amp;A42)=0,1,0))</f>
        <v/>
      </c>
    </row>
    <row r="43">
      <c r="A43" s="13" t="n">
        <v>46213</v>
      </c>
      <c r="B43" s="5" t="inlineStr">
        <is>
          <t>U04</t>
        </is>
      </c>
      <c r="C43" s="17" t="n">
        <v>7000</v>
      </c>
      <c r="D43" s="5" t="inlineStr">
        <is>
          <t>نقدًا</t>
        </is>
      </c>
      <c r="E43" s="5" t="n"/>
      <c r="F43" s="6">
        <f>IF(B43&amp;""="","",IFERROR(INDEX('المستأجرون'!$C$6:$C$205,MATCH(B43&amp;"",'المستأجرون'!$A$6:$A$205,0))&amp;"","كود غير موجود"))</f>
        <v/>
      </c>
      <c r="G43" s="22">
        <f>IF(OR(B43&amp;""="",NOT(ISNUMBER(A43))),"",IF(COUNTIFS($B$6:$B$2005,B43&amp;"",$A$6:$A$2005,"&gt;"&amp;A43)=0,1,0))</f>
        <v/>
      </c>
    </row>
    <row r="44">
      <c r="A44" s="13" t="n">
        <v>46235</v>
      </c>
      <c r="B44" s="5" t="inlineStr">
        <is>
          <t>U01</t>
        </is>
      </c>
      <c r="C44" s="17" t="n">
        <v>5000</v>
      </c>
      <c r="D44" s="5" t="inlineStr">
        <is>
          <t>نقدًا</t>
        </is>
      </c>
      <c r="E44" s="5" t="n"/>
      <c r="F44" s="6">
        <f>IF(B44&amp;""="","",IFERROR(INDEX('المستأجرون'!$C$6:$C$205,MATCH(B44&amp;"",'المستأجرون'!$A$6:$A$205,0))&amp;"","كود غير موجود"))</f>
        <v/>
      </c>
      <c r="G44" s="22">
        <f>IF(OR(B44&amp;""="",NOT(ISNUMBER(A44))),"",IF(COUNTIFS($B$6:$B$2005,B44&amp;"",$A$6:$A$2005,"&gt;"&amp;A44)=0,1,0))</f>
        <v/>
      </c>
    </row>
    <row r="45">
      <c r="A45" s="13" t="n">
        <v>46235</v>
      </c>
      <c r="B45" s="5" t="inlineStr">
        <is>
          <t>U03</t>
        </is>
      </c>
      <c r="C45" s="17" t="n">
        <v>4500</v>
      </c>
      <c r="D45" s="5" t="inlineStr">
        <is>
          <t>تحويل بنكي</t>
        </is>
      </c>
      <c r="E45" s="5" t="n"/>
      <c r="F45" s="6">
        <f>IF(B45&amp;""="","",IFERROR(INDEX('المستأجرون'!$C$6:$C$205,MATCH(B45&amp;"",'المستأجرون'!$A$6:$A$205,0))&amp;"","كود غير موجود"))</f>
        <v/>
      </c>
      <c r="G45" s="22">
        <f>IF(OR(B45&amp;""="",NOT(ISNUMBER(A45))),"",IF(COUNTIFS($B$6:$B$2005,B45&amp;"",$A$6:$A$2005,"&gt;"&amp;A45)=0,1,0))</f>
        <v/>
      </c>
    </row>
    <row r="46">
      <c r="A46" s="13" t="n">
        <v>46235</v>
      </c>
      <c r="B46" s="5" t="inlineStr">
        <is>
          <t>U05</t>
        </is>
      </c>
      <c r="C46" s="17" t="n">
        <v>12000</v>
      </c>
      <c r="D46" s="5" t="inlineStr">
        <is>
          <t>نقدًا</t>
        </is>
      </c>
      <c r="E46" s="5" t="n"/>
      <c r="F46" s="6">
        <f>IF(B46&amp;""="","",IFERROR(INDEX('المستأجرون'!$C$6:$C$205,MATCH(B46&amp;"",'المستأجرون'!$A$6:$A$205,0))&amp;"","كود غير موجود"))</f>
        <v/>
      </c>
      <c r="G46" s="22">
        <f>IF(OR(B46&amp;""="",NOT(ISNUMBER(A46))),"",IF(COUNTIFS($B$6:$B$2005,B46&amp;"",$A$6:$A$2005,"&gt;"&amp;A46)=0,1,0))</f>
        <v/>
      </c>
    </row>
    <row r="47">
      <c r="A47" s="13" t="n">
        <v>46235</v>
      </c>
      <c r="B47" s="5" t="inlineStr">
        <is>
          <t>U08</t>
        </is>
      </c>
      <c r="C47" s="17" t="n">
        <v>4000</v>
      </c>
      <c r="D47" s="5" t="inlineStr">
        <is>
          <t>نقدًا</t>
        </is>
      </c>
      <c r="E47" s="5" t="n"/>
      <c r="F47" s="6">
        <f>IF(B47&amp;""="","",IFERROR(INDEX('المستأجرون'!$C$6:$C$205,MATCH(B47&amp;"",'المستأجرون'!$A$6:$A$205,0))&amp;"","كود غير موجود"))</f>
        <v/>
      </c>
      <c r="G47" s="22">
        <f>IF(OR(B47&amp;""="",NOT(ISNUMBER(A47))),"",IF(COUNTIFS($B$6:$B$2005,B47&amp;"",$A$6:$A$2005,"&gt;"&amp;A47)=0,1,0))</f>
        <v/>
      </c>
    </row>
    <row r="48">
      <c r="A48" s="13" t="n">
        <v>46239</v>
      </c>
      <c r="B48" s="5" t="inlineStr">
        <is>
          <t>U02</t>
        </is>
      </c>
      <c r="C48" s="17" t="n">
        <v>6000</v>
      </c>
      <c r="D48" s="5" t="inlineStr">
        <is>
          <t>تحويل بنكي</t>
        </is>
      </c>
      <c r="E48" s="5" t="n"/>
      <c r="F48" s="6">
        <f>IF(B48&amp;""="","",IFERROR(INDEX('المستأجرون'!$C$6:$C$205,MATCH(B48&amp;"",'المستأجرون'!$A$6:$A$205,0))&amp;"","كود غير موجود"))</f>
        <v/>
      </c>
      <c r="G48" s="22">
        <f>IF(OR(B48&amp;""="",NOT(ISNUMBER(A48))),"",IF(COUNTIFS($B$6:$B$2005,B48&amp;"",$A$6:$A$2005,"&gt;"&amp;A48)=0,1,0))</f>
        <v/>
      </c>
    </row>
    <row r="49">
      <c r="A49" s="13" t="n">
        <v>46244</v>
      </c>
      <c r="B49" s="5" t="inlineStr">
        <is>
          <t>U04</t>
        </is>
      </c>
      <c r="C49" s="17" t="n">
        <v>7000</v>
      </c>
      <c r="D49" s="5" t="inlineStr">
        <is>
          <t>نقدًا</t>
        </is>
      </c>
      <c r="E49" s="5" t="n"/>
      <c r="F49" s="6">
        <f>IF(B49&amp;""="","",IFERROR(INDEX('المستأجرون'!$C$6:$C$205,MATCH(B49&amp;"",'المستأجرون'!$A$6:$A$205,0))&amp;"","كود غير موجود"))</f>
        <v/>
      </c>
      <c r="G49" s="22">
        <f>IF(OR(B49&amp;""="",NOT(ISNUMBER(A49))),"",IF(COUNTIFS($B$6:$B$2005,B49&amp;"",$A$6:$A$2005,"&gt;"&amp;A49)=0,1,0))</f>
        <v/>
      </c>
    </row>
    <row r="50">
      <c r="A50" s="13" t="n">
        <v>46266</v>
      </c>
      <c r="B50" s="5" t="inlineStr">
        <is>
          <t>U01</t>
        </is>
      </c>
      <c r="C50" s="17" t="n">
        <v>5000</v>
      </c>
      <c r="D50" s="5" t="inlineStr">
        <is>
          <t>نقدًا</t>
        </is>
      </c>
      <c r="E50" s="5" t="n"/>
      <c r="F50" s="6">
        <f>IF(B50&amp;""="","",IFERROR(INDEX('المستأجرون'!$C$6:$C$205,MATCH(B50&amp;"",'المستأجرون'!$A$6:$A$205,0))&amp;"","كود غير موجود"))</f>
        <v/>
      </c>
      <c r="G50" s="22">
        <f>IF(OR(B50&amp;""="",NOT(ISNUMBER(A50))),"",IF(COUNTIFS($B$6:$B$2005,B50&amp;"",$A$6:$A$2005,"&gt;"&amp;A50)=0,1,0))</f>
        <v/>
      </c>
    </row>
    <row r="51">
      <c r="A51" s="13" t="n">
        <v>46266</v>
      </c>
      <c r="B51" s="5" t="inlineStr">
        <is>
          <t>U03</t>
        </is>
      </c>
      <c r="C51" s="17" t="n">
        <v>4500</v>
      </c>
      <c r="D51" s="5" t="inlineStr">
        <is>
          <t>تحويل بنكي</t>
        </is>
      </c>
      <c r="E51" s="5" t="n"/>
      <c r="F51" s="6">
        <f>IF(B51&amp;""="","",IFERROR(INDEX('المستأجرون'!$C$6:$C$205,MATCH(B51&amp;"",'المستأجرون'!$A$6:$A$205,0))&amp;"","كود غير موجود"))</f>
        <v/>
      </c>
      <c r="G51" s="22">
        <f>IF(OR(B51&amp;""="",NOT(ISNUMBER(A51))),"",IF(COUNTIFS($B$6:$B$2005,B51&amp;"",$A$6:$A$2005,"&gt;"&amp;A51)=0,1,0))</f>
        <v/>
      </c>
    </row>
    <row r="52">
      <c r="A52" s="13" t="n">
        <v>46266</v>
      </c>
      <c r="B52" s="5" t="inlineStr">
        <is>
          <t>U05</t>
        </is>
      </c>
      <c r="C52" s="17" t="n">
        <v>12000</v>
      </c>
      <c r="D52" s="5" t="inlineStr">
        <is>
          <t>نقدًا</t>
        </is>
      </c>
      <c r="E52" s="5" t="n"/>
      <c r="F52" s="6">
        <f>IF(B52&amp;""="","",IFERROR(INDEX('المستأجرون'!$C$6:$C$205,MATCH(B52&amp;"",'المستأجرون'!$A$6:$A$205,0))&amp;"","كود غير موجود"))</f>
        <v/>
      </c>
      <c r="G52" s="22">
        <f>IF(OR(B52&amp;""="",NOT(ISNUMBER(A52))),"",IF(COUNTIFS($B$6:$B$2005,B52&amp;"",$A$6:$A$2005,"&gt;"&amp;A52)=0,1,0))</f>
        <v/>
      </c>
    </row>
    <row r="53">
      <c r="A53" s="13" t="n">
        <v>46266</v>
      </c>
      <c r="B53" s="5" t="inlineStr">
        <is>
          <t>U06</t>
        </is>
      </c>
      <c r="C53" s="17" t="n">
        <v>5500</v>
      </c>
      <c r="D53" s="5" t="inlineStr">
        <is>
          <t>نقدًا</t>
        </is>
      </c>
      <c r="E53" s="5" t="n"/>
      <c r="F53" s="6">
        <f>IF(B53&amp;""="","",IFERROR(INDEX('المستأجرون'!$C$6:$C$205,MATCH(B53&amp;"",'المستأجرون'!$A$6:$A$205,0))&amp;"","كود غير موجود"))</f>
        <v/>
      </c>
      <c r="G53" s="22">
        <f>IF(OR(B53&amp;""="",NOT(ISNUMBER(A53))),"",IF(COUNTIFS($B$6:$B$2005,B53&amp;"",$A$6:$A$2005,"&gt;"&amp;A53)=0,1,0))</f>
        <v/>
      </c>
    </row>
    <row r="54">
      <c r="A54" s="13" t="n">
        <v>46266</v>
      </c>
      <c r="B54" s="5" t="inlineStr">
        <is>
          <t>U08</t>
        </is>
      </c>
      <c r="C54" s="17" t="n">
        <v>4000</v>
      </c>
      <c r="D54" s="5" t="inlineStr">
        <is>
          <t>تحويل بنكي</t>
        </is>
      </c>
      <c r="E54" s="5" t="n"/>
      <c r="F54" s="6">
        <f>IF(B54&amp;""="","",IFERROR(INDEX('المستأجرون'!$C$6:$C$205,MATCH(B54&amp;"",'المستأجرون'!$A$6:$A$205,0))&amp;"","كود غير موجود"))</f>
        <v/>
      </c>
      <c r="G54" s="22">
        <f>IF(OR(B54&amp;""="",NOT(ISNUMBER(A54))),"",IF(COUNTIFS($B$6:$B$2005,B54&amp;"",$A$6:$A$2005,"&gt;"&amp;A54)=0,1,0))</f>
        <v/>
      </c>
    </row>
    <row r="55">
      <c r="A55" s="13" t="n">
        <v>46270</v>
      </c>
      <c r="B55" s="5" t="inlineStr">
        <is>
          <t>U02</t>
        </is>
      </c>
      <c r="C55" s="17" t="n">
        <v>6000</v>
      </c>
      <c r="D55" s="5" t="inlineStr">
        <is>
          <t>نقدًا</t>
        </is>
      </c>
      <c r="E55" s="5" t="n"/>
      <c r="F55" s="6">
        <f>IF(B55&amp;""="","",IFERROR(INDEX('المستأجرون'!$C$6:$C$205,MATCH(B55&amp;"",'المستأجرون'!$A$6:$A$205,0))&amp;"","كود غير موجود"))</f>
        <v/>
      </c>
      <c r="G55" s="22">
        <f>IF(OR(B55&amp;""="",NOT(ISNUMBER(A55))),"",IF(COUNTIFS($B$6:$B$2005,B55&amp;"",$A$6:$A$2005,"&gt;"&amp;A55)=0,1,0))</f>
        <v/>
      </c>
    </row>
    <row r="56">
      <c r="A56" s="13" t="n">
        <v>46275</v>
      </c>
      <c r="B56" s="5" t="inlineStr">
        <is>
          <t>U04</t>
        </is>
      </c>
      <c r="C56" s="17" t="n">
        <v>7000</v>
      </c>
      <c r="D56" s="5" t="inlineStr">
        <is>
          <t>نقدًا</t>
        </is>
      </c>
      <c r="E56" s="5" t="n"/>
      <c r="F56" s="6">
        <f>IF(B56&amp;""="","",IFERROR(INDEX('المستأجرون'!$C$6:$C$205,MATCH(B56&amp;"",'المستأجرون'!$A$6:$A$205,0))&amp;"","كود غير موجود"))</f>
        <v/>
      </c>
      <c r="G56" s="22">
        <f>IF(OR(B56&amp;""="",NOT(ISNUMBER(A56))),"",IF(COUNTIFS($B$6:$B$2005,B56&amp;"",$A$6:$A$2005,"&gt;"&amp;A56)=0,1,0))</f>
        <v/>
      </c>
    </row>
    <row r="57">
      <c r="A57" s="13" t="n">
        <v>46296</v>
      </c>
      <c r="B57" s="5" t="inlineStr">
        <is>
          <t>U01</t>
        </is>
      </c>
      <c r="C57" s="17" t="n">
        <v>5000</v>
      </c>
      <c r="D57" s="5" t="inlineStr">
        <is>
          <t>تحويل بنكي</t>
        </is>
      </c>
      <c r="E57" s="5" t="n"/>
      <c r="F57" s="6">
        <f>IF(B57&amp;""="","",IFERROR(INDEX('المستأجرون'!$C$6:$C$205,MATCH(B57&amp;"",'المستأجرون'!$A$6:$A$205,0))&amp;"","كود غير موجود"))</f>
        <v/>
      </c>
      <c r="G57" s="22">
        <f>IF(OR(B57&amp;""="",NOT(ISNUMBER(A57))),"",IF(COUNTIFS($B$6:$B$2005,B57&amp;"",$A$6:$A$2005,"&gt;"&amp;A57)=0,1,0))</f>
        <v/>
      </c>
    </row>
    <row r="58">
      <c r="A58" s="13" t="n">
        <v>46296</v>
      </c>
      <c r="B58" s="5" t="inlineStr">
        <is>
          <t>U06</t>
        </is>
      </c>
      <c r="C58" s="17" t="n">
        <v>5500</v>
      </c>
      <c r="D58" s="5" t="inlineStr">
        <is>
          <t>نقدًا</t>
        </is>
      </c>
      <c r="E58" s="5" t="n"/>
      <c r="F58" s="6">
        <f>IF(B58&amp;""="","",IFERROR(INDEX('المستأجرون'!$C$6:$C$205,MATCH(B58&amp;"",'المستأجرون'!$A$6:$A$205,0))&amp;"","كود غير موجود"))</f>
        <v/>
      </c>
      <c r="G58" s="22">
        <f>IF(OR(B58&amp;""="",NOT(ISNUMBER(A58))),"",IF(COUNTIFS($B$6:$B$2005,B58&amp;"",$A$6:$A$2005,"&gt;"&amp;A58)=0,1,0))</f>
        <v/>
      </c>
    </row>
    <row r="59">
      <c r="A59" s="13" t="n">
        <v>46300</v>
      </c>
      <c r="B59" s="5" t="inlineStr">
        <is>
          <t>U02</t>
        </is>
      </c>
      <c r="C59" s="17" t="n">
        <v>6000</v>
      </c>
      <c r="D59" s="5" t="inlineStr">
        <is>
          <t>نقدًا</t>
        </is>
      </c>
      <c r="E59" s="5" t="n"/>
      <c r="F59" s="6">
        <f>IF(B59&amp;""="","",IFERROR(INDEX('المستأجرون'!$C$6:$C$205,MATCH(B59&amp;"",'المستأجرون'!$A$6:$A$205,0))&amp;"","كود غير موجود"))</f>
        <v/>
      </c>
      <c r="G59" s="22">
        <f>IF(OR(B59&amp;""="",NOT(ISNUMBER(A59))),"",IF(COUNTIFS($B$6:$B$2005,B59&amp;"",$A$6:$A$2005,"&gt;"&amp;A59)=0,1,0))</f>
        <v/>
      </c>
    </row>
    <row r="60">
      <c r="A60" s="13" t="n">
        <v>46323</v>
      </c>
      <c r="B60" s="5" t="inlineStr">
        <is>
          <t>U06</t>
        </is>
      </c>
      <c r="C60" s="17" t="n">
        <v>5500</v>
      </c>
      <c r="D60" s="5" t="inlineStr">
        <is>
          <t>تحويل بنكي</t>
        </is>
      </c>
      <c r="E60" s="5" t="n"/>
      <c r="F60" s="6">
        <f>IF(B60&amp;""="","",IFERROR(INDEX('المستأجرون'!$C$6:$C$205,MATCH(B60&amp;"",'المستأجرون'!$A$6:$A$205,0))&amp;"","كود غير موجود"))</f>
        <v/>
      </c>
      <c r="G60" s="22">
        <f>IF(OR(B60&amp;""="",NOT(ISNUMBER(A60))),"",IF(COUNTIFS($B$6:$B$2005,B60&amp;"",$A$6:$A$2005,"&gt;"&amp;A60)=0,1,0))</f>
        <v/>
      </c>
    </row>
    <row r="61">
      <c r="A61" s="13" t="n">
        <v>46325</v>
      </c>
      <c r="B61" s="5" t="inlineStr">
        <is>
          <t>U06</t>
        </is>
      </c>
      <c r="C61" s="17" t="n">
        <v>5500</v>
      </c>
      <c r="D61" s="5" t="inlineStr">
        <is>
          <t>نقدًا</t>
        </is>
      </c>
      <c r="E61" s="5" t="n"/>
      <c r="F61" s="6">
        <f>IF(B61&amp;""="","",IFERROR(INDEX('المستأجرون'!$C$6:$C$205,MATCH(B61&amp;"",'المستأجرون'!$A$6:$A$205,0))&amp;"","كود غير موجود"))</f>
        <v/>
      </c>
      <c r="G61" s="22">
        <f>IF(OR(B61&amp;""="",NOT(ISNUMBER(A61))),"",IF(COUNTIFS($B$6:$B$2005,B61&amp;"",$A$6:$A$2005,"&gt;"&amp;A61)=0,1,0))</f>
        <v/>
      </c>
    </row>
    <row r="62">
      <c r="A62" s="13" t="n">
        <v>46327</v>
      </c>
      <c r="B62" s="5" t="inlineStr">
        <is>
          <t>U01</t>
        </is>
      </c>
      <c r="C62" s="17" t="n">
        <v>5000</v>
      </c>
      <c r="D62" s="5" t="inlineStr">
        <is>
          <t>نقدًا</t>
        </is>
      </c>
      <c r="E62" s="5" t="n"/>
      <c r="F62" s="6">
        <f>IF(B62&amp;""="","",IFERROR(INDEX('المستأجرون'!$C$6:$C$205,MATCH(B62&amp;"",'المستأجرون'!$A$6:$A$205,0))&amp;"","كود غير موجود"))</f>
        <v/>
      </c>
      <c r="G62" s="22">
        <f>IF(OR(B62&amp;""="",NOT(ISNUMBER(A62))),"",IF(COUNTIFS($B$6:$B$2005,B62&amp;"",$A$6:$A$2005,"&gt;"&amp;A62)=0,1,0))</f>
        <v/>
      </c>
    </row>
    <row r="63">
      <c r="A63" s="13" t="n"/>
      <c r="B63" s="5" t="n"/>
      <c r="C63" s="17" t="n"/>
      <c r="D63" s="5" t="n"/>
      <c r="E63" s="5" t="n"/>
      <c r="F63" s="6">
        <f>IF(B63&amp;""="","",IFERROR(INDEX('المستأجرون'!$C$6:$C$205,MATCH(B63&amp;"",'المستأجرون'!$A$6:$A$205,0))&amp;"","كود غير موجود"))</f>
        <v/>
      </c>
      <c r="G63" s="22">
        <f>IF(OR(B63&amp;""="",NOT(ISNUMBER(A63))),"",IF(COUNTIFS($B$6:$B$2005,B63&amp;"",$A$6:$A$2005,"&gt;"&amp;A63)=0,1,0))</f>
        <v/>
      </c>
    </row>
    <row r="64">
      <c r="A64" s="13" t="n"/>
      <c r="B64" s="5" t="n"/>
      <c r="C64" s="17" t="n"/>
      <c r="D64" s="5" t="n"/>
      <c r="E64" s="5" t="n"/>
      <c r="F64" s="6">
        <f>IF(B64&amp;""="","",IFERROR(INDEX('المستأجرون'!$C$6:$C$205,MATCH(B64&amp;"",'المستأجرون'!$A$6:$A$205,0))&amp;"","كود غير موجود"))</f>
        <v/>
      </c>
      <c r="G64" s="22">
        <f>IF(OR(B64&amp;""="",NOT(ISNUMBER(A64))),"",IF(COUNTIFS($B$6:$B$2005,B64&amp;"",$A$6:$A$2005,"&gt;"&amp;A64)=0,1,0))</f>
        <v/>
      </c>
    </row>
    <row r="65">
      <c r="A65" s="13" t="n"/>
      <c r="B65" s="5" t="n"/>
      <c r="C65" s="17" t="n"/>
      <c r="D65" s="5" t="n"/>
      <c r="E65" s="5" t="n"/>
      <c r="F65" s="6">
        <f>IF(B65&amp;""="","",IFERROR(INDEX('المستأجرون'!$C$6:$C$205,MATCH(B65&amp;"",'المستأجرون'!$A$6:$A$205,0))&amp;"","كود غير موجود"))</f>
        <v/>
      </c>
      <c r="G65" s="22">
        <f>IF(OR(B65&amp;""="",NOT(ISNUMBER(A65))),"",IF(COUNTIFS($B$6:$B$2005,B65&amp;"",$A$6:$A$2005,"&gt;"&amp;A65)=0,1,0))</f>
        <v/>
      </c>
    </row>
    <row r="66">
      <c r="A66" s="13" t="n"/>
      <c r="B66" s="5" t="n"/>
      <c r="C66" s="17" t="n"/>
      <c r="D66" s="5" t="n"/>
      <c r="E66" s="5" t="n"/>
      <c r="F66" s="6">
        <f>IF(B66&amp;""="","",IFERROR(INDEX('المستأجرون'!$C$6:$C$205,MATCH(B66&amp;"",'المستأجرون'!$A$6:$A$205,0))&amp;"","كود غير موجود"))</f>
        <v/>
      </c>
      <c r="G66" s="22">
        <f>IF(OR(B66&amp;""="",NOT(ISNUMBER(A66))),"",IF(COUNTIFS($B$6:$B$2005,B66&amp;"",$A$6:$A$2005,"&gt;"&amp;A66)=0,1,0))</f>
        <v/>
      </c>
    </row>
    <row r="67">
      <c r="A67" s="13" t="n"/>
      <c r="B67" s="5" t="n"/>
      <c r="C67" s="17" t="n"/>
      <c r="D67" s="5" t="n"/>
      <c r="E67" s="5" t="n"/>
      <c r="F67" s="6">
        <f>IF(B67&amp;""="","",IFERROR(INDEX('المستأجرون'!$C$6:$C$205,MATCH(B67&amp;"",'المستأجرون'!$A$6:$A$205,0))&amp;"","كود غير موجود"))</f>
        <v/>
      </c>
      <c r="G67" s="22">
        <f>IF(OR(B67&amp;""="",NOT(ISNUMBER(A67))),"",IF(COUNTIFS($B$6:$B$2005,B67&amp;"",$A$6:$A$2005,"&gt;"&amp;A67)=0,1,0))</f>
        <v/>
      </c>
    </row>
    <row r="68">
      <c r="A68" s="13" t="n"/>
      <c r="B68" s="5" t="n"/>
      <c r="C68" s="17" t="n"/>
      <c r="D68" s="5" t="n"/>
      <c r="E68" s="5" t="n"/>
      <c r="F68" s="6">
        <f>IF(B68&amp;""="","",IFERROR(INDEX('المستأجرون'!$C$6:$C$205,MATCH(B68&amp;"",'المستأجرون'!$A$6:$A$205,0))&amp;"","كود غير موجود"))</f>
        <v/>
      </c>
      <c r="G68" s="22">
        <f>IF(OR(B68&amp;""="",NOT(ISNUMBER(A68))),"",IF(COUNTIFS($B$6:$B$2005,B68&amp;"",$A$6:$A$2005,"&gt;"&amp;A68)=0,1,0))</f>
        <v/>
      </c>
    </row>
    <row r="69">
      <c r="A69" s="13" t="n"/>
      <c r="B69" s="5" t="n"/>
      <c r="C69" s="17" t="n"/>
      <c r="D69" s="5" t="n"/>
      <c r="E69" s="5" t="n"/>
      <c r="F69" s="6">
        <f>IF(B69&amp;""="","",IFERROR(INDEX('المستأجرون'!$C$6:$C$205,MATCH(B69&amp;"",'المستأجرون'!$A$6:$A$205,0))&amp;"","كود غير موجود"))</f>
        <v/>
      </c>
      <c r="G69" s="22">
        <f>IF(OR(B69&amp;""="",NOT(ISNUMBER(A69))),"",IF(COUNTIFS($B$6:$B$2005,B69&amp;"",$A$6:$A$2005,"&gt;"&amp;A69)=0,1,0))</f>
        <v/>
      </c>
    </row>
    <row r="70">
      <c r="A70" s="13" t="n"/>
      <c r="B70" s="5" t="n"/>
      <c r="C70" s="17" t="n"/>
      <c r="D70" s="5" t="n"/>
      <c r="E70" s="5" t="n"/>
      <c r="F70" s="6">
        <f>IF(B70&amp;""="","",IFERROR(INDEX('المستأجرون'!$C$6:$C$205,MATCH(B70&amp;"",'المستأجرون'!$A$6:$A$205,0))&amp;"","كود غير موجود"))</f>
        <v/>
      </c>
      <c r="G70" s="22">
        <f>IF(OR(B70&amp;""="",NOT(ISNUMBER(A70))),"",IF(COUNTIFS($B$6:$B$2005,B70&amp;"",$A$6:$A$2005,"&gt;"&amp;A70)=0,1,0))</f>
        <v/>
      </c>
    </row>
    <row r="71">
      <c r="A71" s="13" t="n"/>
      <c r="B71" s="5" t="n"/>
      <c r="C71" s="17" t="n"/>
      <c r="D71" s="5" t="n"/>
      <c r="E71" s="5" t="n"/>
      <c r="F71" s="6">
        <f>IF(B71&amp;""="","",IFERROR(INDEX('المستأجرون'!$C$6:$C$205,MATCH(B71&amp;"",'المستأجرون'!$A$6:$A$205,0))&amp;"","كود غير موجود"))</f>
        <v/>
      </c>
      <c r="G71" s="22">
        <f>IF(OR(B71&amp;""="",NOT(ISNUMBER(A71))),"",IF(COUNTIFS($B$6:$B$2005,B71&amp;"",$A$6:$A$2005,"&gt;"&amp;A71)=0,1,0))</f>
        <v/>
      </c>
    </row>
    <row r="72">
      <c r="A72" s="13" t="n"/>
      <c r="B72" s="5" t="n"/>
      <c r="C72" s="17" t="n"/>
      <c r="D72" s="5" t="n"/>
      <c r="E72" s="5" t="n"/>
      <c r="F72" s="6">
        <f>IF(B72&amp;""="","",IFERROR(INDEX('المستأجرون'!$C$6:$C$205,MATCH(B72&amp;"",'المستأجرون'!$A$6:$A$205,0))&amp;"","كود غير موجود"))</f>
        <v/>
      </c>
      <c r="G72" s="22">
        <f>IF(OR(B72&amp;""="",NOT(ISNUMBER(A72))),"",IF(COUNTIFS($B$6:$B$2005,B72&amp;"",$A$6:$A$2005,"&gt;"&amp;A72)=0,1,0))</f>
        <v/>
      </c>
    </row>
    <row r="73">
      <c r="A73" s="13" t="n"/>
      <c r="B73" s="5" t="n"/>
      <c r="C73" s="17" t="n"/>
      <c r="D73" s="5" t="n"/>
      <c r="E73" s="5" t="n"/>
      <c r="F73" s="6">
        <f>IF(B73&amp;""="","",IFERROR(INDEX('المستأجرون'!$C$6:$C$205,MATCH(B73&amp;"",'المستأجرون'!$A$6:$A$205,0))&amp;"","كود غير موجود"))</f>
        <v/>
      </c>
      <c r="G73" s="22">
        <f>IF(OR(B73&amp;""="",NOT(ISNUMBER(A73))),"",IF(COUNTIFS($B$6:$B$2005,B73&amp;"",$A$6:$A$2005,"&gt;"&amp;A73)=0,1,0))</f>
        <v/>
      </c>
    </row>
    <row r="74">
      <c r="A74" s="13" t="n"/>
      <c r="B74" s="5" t="n"/>
      <c r="C74" s="17" t="n"/>
      <c r="D74" s="5" t="n"/>
      <c r="E74" s="5" t="n"/>
      <c r="F74" s="6">
        <f>IF(B74&amp;""="","",IFERROR(INDEX('المستأجرون'!$C$6:$C$205,MATCH(B74&amp;"",'المستأجرون'!$A$6:$A$205,0))&amp;"","كود غير موجود"))</f>
        <v/>
      </c>
      <c r="G74" s="22">
        <f>IF(OR(B74&amp;""="",NOT(ISNUMBER(A74))),"",IF(COUNTIFS($B$6:$B$2005,B74&amp;"",$A$6:$A$2005,"&gt;"&amp;A74)=0,1,0))</f>
        <v/>
      </c>
    </row>
    <row r="75">
      <c r="A75" s="13" t="n"/>
      <c r="B75" s="5" t="n"/>
      <c r="C75" s="17" t="n"/>
      <c r="D75" s="5" t="n"/>
      <c r="E75" s="5" t="n"/>
      <c r="F75" s="6">
        <f>IF(B75&amp;""="","",IFERROR(INDEX('المستأجرون'!$C$6:$C$205,MATCH(B75&amp;"",'المستأجرون'!$A$6:$A$205,0))&amp;"","كود غير موجود"))</f>
        <v/>
      </c>
      <c r="G75" s="22">
        <f>IF(OR(B75&amp;""="",NOT(ISNUMBER(A75))),"",IF(COUNTIFS($B$6:$B$2005,B75&amp;"",$A$6:$A$2005,"&gt;"&amp;A75)=0,1,0))</f>
        <v/>
      </c>
    </row>
    <row r="76">
      <c r="A76" s="13" t="n"/>
      <c r="B76" s="5" t="n"/>
      <c r="C76" s="17" t="n"/>
      <c r="D76" s="5" t="n"/>
      <c r="E76" s="5" t="n"/>
      <c r="F76" s="6">
        <f>IF(B76&amp;""="","",IFERROR(INDEX('المستأجرون'!$C$6:$C$205,MATCH(B76&amp;"",'المستأجرون'!$A$6:$A$205,0))&amp;"","كود غير موجود"))</f>
        <v/>
      </c>
      <c r="G76" s="22">
        <f>IF(OR(B76&amp;""="",NOT(ISNUMBER(A76))),"",IF(COUNTIFS($B$6:$B$2005,B76&amp;"",$A$6:$A$2005,"&gt;"&amp;A76)=0,1,0))</f>
        <v/>
      </c>
    </row>
    <row r="77">
      <c r="A77" s="13" t="n"/>
      <c r="B77" s="5" t="n"/>
      <c r="C77" s="17" t="n"/>
      <c r="D77" s="5" t="n"/>
      <c r="E77" s="5" t="n"/>
      <c r="F77" s="6">
        <f>IF(B77&amp;""="","",IFERROR(INDEX('المستأجرون'!$C$6:$C$205,MATCH(B77&amp;"",'المستأجرون'!$A$6:$A$205,0))&amp;"","كود غير موجود"))</f>
        <v/>
      </c>
      <c r="G77" s="22">
        <f>IF(OR(B77&amp;""="",NOT(ISNUMBER(A77))),"",IF(COUNTIFS($B$6:$B$2005,B77&amp;"",$A$6:$A$2005,"&gt;"&amp;A77)=0,1,0))</f>
        <v/>
      </c>
    </row>
    <row r="78">
      <c r="A78" s="13" t="n"/>
      <c r="B78" s="5" t="n"/>
      <c r="C78" s="17" t="n"/>
      <c r="D78" s="5" t="n"/>
      <c r="E78" s="5" t="n"/>
      <c r="F78" s="6">
        <f>IF(B78&amp;""="","",IFERROR(INDEX('المستأجرون'!$C$6:$C$205,MATCH(B78&amp;"",'المستأجرون'!$A$6:$A$205,0))&amp;"","كود غير موجود"))</f>
        <v/>
      </c>
      <c r="G78" s="22">
        <f>IF(OR(B78&amp;""="",NOT(ISNUMBER(A78))),"",IF(COUNTIFS($B$6:$B$2005,B78&amp;"",$A$6:$A$2005,"&gt;"&amp;A78)=0,1,0))</f>
        <v/>
      </c>
    </row>
    <row r="79">
      <c r="A79" s="13" t="n"/>
      <c r="B79" s="5" t="n"/>
      <c r="C79" s="17" t="n"/>
      <c r="D79" s="5" t="n"/>
      <c r="E79" s="5" t="n"/>
      <c r="F79" s="6">
        <f>IF(B79&amp;""="","",IFERROR(INDEX('المستأجرون'!$C$6:$C$205,MATCH(B79&amp;"",'المستأجرون'!$A$6:$A$205,0))&amp;"","كود غير موجود"))</f>
        <v/>
      </c>
      <c r="G79" s="22">
        <f>IF(OR(B79&amp;""="",NOT(ISNUMBER(A79))),"",IF(COUNTIFS($B$6:$B$2005,B79&amp;"",$A$6:$A$2005,"&gt;"&amp;A79)=0,1,0))</f>
        <v/>
      </c>
    </row>
    <row r="80">
      <c r="A80" s="13" t="n"/>
      <c r="B80" s="5" t="n"/>
      <c r="C80" s="17" t="n"/>
      <c r="D80" s="5" t="n"/>
      <c r="E80" s="5" t="n"/>
      <c r="F80" s="6">
        <f>IF(B80&amp;""="","",IFERROR(INDEX('المستأجرون'!$C$6:$C$205,MATCH(B80&amp;"",'المستأجرون'!$A$6:$A$205,0))&amp;"","كود غير موجود"))</f>
        <v/>
      </c>
      <c r="G80" s="22">
        <f>IF(OR(B80&amp;""="",NOT(ISNUMBER(A80))),"",IF(COUNTIFS($B$6:$B$2005,B80&amp;"",$A$6:$A$2005,"&gt;"&amp;A80)=0,1,0))</f>
        <v/>
      </c>
    </row>
    <row r="81">
      <c r="A81" s="13" t="n"/>
      <c r="B81" s="5" t="n"/>
      <c r="C81" s="17" t="n"/>
      <c r="D81" s="5" t="n"/>
      <c r="E81" s="5" t="n"/>
      <c r="F81" s="6">
        <f>IF(B81&amp;""="","",IFERROR(INDEX('المستأجرون'!$C$6:$C$205,MATCH(B81&amp;"",'المستأجرون'!$A$6:$A$205,0))&amp;"","كود غير موجود"))</f>
        <v/>
      </c>
      <c r="G81" s="22">
        <f>IF(OR(B81&amp;""="",NOT(ISNUMBER(A81))),"",IF(COUNTIFS($B$6:$B$2005,B81&amp;"",$A$6:$A$2005,"&gt;"&amp;A81)=0,1,0))</f>
        <v/>
      </c>
    </row>
    <row r="82">
      <c r="A82" s="13" t="n"/>
      <c r="B82" s="5" t="n"/>
      <c r="C82" s="17" t="n"/>
      <c r="D82" s="5" t="n"/>
      <c r="E82" s="5" t="n"/>
      <c r="F82" s="6">
        <f>IF(B82&amp;""="","",IFERROR(INDEX('المستأجرون'!$C$6:$C$205,MATCH(B82&amp;"",'المستأجرون'!$A$6:$A$205,0))&amp;"","كود غير موجود"))</f>
        <v/>
      </c>
      <c r="G82" s="22">
        <f>IF(OR(B82&amp;""="",NOT(ISNUMBER(A82))),"",IF(COUNTIFS($B$6:$B$2005,B82&amp;"",$A$6:$A$2005,"&gt;"&amp;A82)=0,1,0))</f>
        <v/>
      </c>
    </row>
    <row r="83">
      <c r="A83" s="13" t="n"/>
      <c r="B83" s="5" t="n"/>
      <c r="C83" s="17" t="n"/>
      <c r="D83" s="5" t="n"/>
      <c r="E83" s="5" t="n"/>
      <c r="F83" s="6">
        <f>IF(B83&amp;""="","",IFERROR(INDEX('المستأجرون'!$C$6:$C$205,MATCH(B83&amp;"",'المستأجرون'!$A$6:$A$205,0))&amp;"","كود غير موجود"))</f>
        <v/>
      </c>
      <c r="G83" s="22">
        <f>IF(OR(B83&amp;""="",NOT(ISNUMBER(A83))),"",IF(COUNTIFS($B$6:$B$2005,B83&amp;"",$A$6:$A$2005,"&gt;"&amp;A83)=0,1,0))</f>
        <v/>
      </c>
    </row>
    <row r="84">
      <c r="A84" s="13" t="n"/>
      <c r="B84" s="5" t="n"/>
      <c r="C84" s="17" t="n"/>
      <c r="D84" s="5" t="n"/>
      <c r="E84" s="5" t="n"/>
      <c r="F84" s="6">
        <f>IF(B84&amp;""="","",IFERROR(INDEX('المستأجرون'!$C$6:$C$205,MATCH(B84&amp;"",'المستأجرون'!$A$6:$A$205,0))&amp;"","كود غير موجود"))</f>
        <v/>
      </c>
      <c r="G84" s="22">
        <f>IF(OR(B84&amp;""="",NOT(ISNUMBER(A84))),"",IF(COUNTIFS($B$6:$B$2005,B84&amp;"",$A$6:$A$2005,"&gt;"&amp;A84)=0,1,0))</f>
        <v/>
      </c>
    </row>
    <row r="85">
      <c r="A85" s="13" t="n"/>
      <c r="B85" s="5" t="n"/>
      <c r="C85" s="17" t="n"/>
      <c r="D85" s="5" t="n"/>
      <c r="E85" s="5" t="n"/>
      <c r="F85" s="6">
        <f>IF(B85&amp;""="","",IFERROR(INDEX('المستأجرون'!$C$6:$C$205,MATCH(B85&amp;"",'المستأجرون'!$A$6:$A$205,0))&amp;"","كود غير موجود"))</f>
        <v/>
      </c>
      <c r="G85" s="22">
        <f>IF(OR(B85&amp;""="",NOT(ISNUMBER(A85))),"",IF(COUNTIFS($B$6:$B$2005,B85&amp;"",$A$6:$A$2005,"&gt;"&amp;A85)=0,1,0))</f>
        <v/>
      </c>
    </row>
    <row r="86">
      <c r="A86" s="13" t="n"/>
      <c r="B86" s="5" t="n"/>
      <c r="C86" s="17" t="n"/>
      <c r="D86" s="5" t="n"/>
      <c r="E86" s="5" t="n"/>
      <c r="F86" s="6">
        <f>IF(B86&amp;""="","",IFERROR(INDEX('المستأجرون'!$C$6:$C$205,MATCH(B86&amp;"",'المستأجرون'!$A$6:$A$205,0))&amp;"","كود غير موجود"))</f>
        <v/>
      </c>
      <c r="G86" s="22">
        <f>IF(OR(B86&amp;""="",NOT(ISNUMBER(A86))),"",IF(COUNTIFS($B$6:$B$2005,B86&amp;"",$A$6:$A$2005,"&gt;"&amp;A86)=0,1,0))</f>
        <v/>
      </c>
    </row>
    <row r="87">
      <c r="A87" s="13" t="n"/>
      <c r="B87" s="5" t="n"/>
      <c r="C87" s="17" t="n"/>
      <c r="D87" s="5" t="n"/>
      <c r="E87" s="5" t="n"/>
      <c r="F87" s="6">
        <f>IF(B87&amp;""="","",IFERROR(INDEX('المستأجرون'!$C$6:$C$205,MATCH(B87&amp;"",'المستأجرون'!$A$6:$A$205,0))&amp;"","كود غير موجود"))</f>
        <v/>
      </c>
      <c r="G87" s="22">
        <f>IF(OR(B87&amp;""="",NOT(ISNUMBER(A87))),"",IF(COUNTIFS($B$6:$B$2005,B87&amp;"",$A$6:$A$2005,"&gt;"&amp;A87)=0,1,0))</f>
        <v/>
      </c>
    </row>
    <row r="88">
      <c r="A88" s="13" t="n"/>
      <c r="B88" s="5" t="n"/>
      <c r="C88" s="17" t="n"/>
      <c r="D88" s="5" t="n"/>
      <c r="E88" s="5" t="n"/>
      <c r="F88" s="6">
        <f>IF(B88&amp;""="","",IFERROR(INDEX('المستأجرون'!$C$6:$C$205,MATCH(B88&amp;"",'المستأجرون'!$A$6:$A$205,0))&amp;"","كود غير موجود"))</f>
        <v/>
      </c>
      <c r="G88" s="22">
        <f>IF(OR(B88&amp;""="",NOT(ISNUMBER(A88))),"",IF(COUNTIFS($B$6:$B$2005,B88&amp;"",$A$6:$A$2005,"&gt;"&amp;A88)=0,1,0))</f>
        <v/>
      </c>
    </row>
    <row r="89">
      <c r="A89" s="13" t="n"/>
      <c r="B89" s="5" t="n"/>
      <c r="C89" s="17" t="n"/>
      <c r="D89" s="5" t="n"/>
      <c r="E89" s="5" t="n"/>
      <c r="F89" s="6">
        <f>IF(B89&amp;""="","",IFERROR(INDEX('المستأجرون'!$C$6:$C$205,MATCH(B89&amp;"",'المستأجرون'!$A$6:$A$205,0))&amp;"","كود غير موجود"))</f>
        <v/>
      </c>
      <c r="G89" s="22">
        <f>IF(OR(B89&amp;""="",NOT(ISNUMBER(A89))),"",IF(COUNTIFS($B$6:$B$2005,B89&amp;"",$A$6:$A$2005,"&gt;"&amp;A89)=0,1,0))</f>
        <v/>
      </c>
    </row>
    <row r="90">
      <c r="A90" s="13" t="n"/>
      <c r="B90" s="5" t="n"/>
      <c r="C90" s="17" t="n"/>
      <c r="D90" s="5" t="n"/>
      <c r="E90" s="5" t="n"/>
      <c r="F90" s="6">
        <f>IF(B90&amp;""="","",IFERROR(INDEX('المستأجرون'!$C$6:$C$205,MATCH(B90&amp;"",'المستأجرون'!$A$6:$A$205,0))&amp;"","كود غير موجود"))</f>
        <v/>
      </c>
      <c r="G90" s="22">
        <f>IF(OR(B90&amp;""="",NOT(ISNUMBER(A90))),"",IF(COUNTIFS($B$6:$B$2005,B90&amp;"",$A$6:$A$2005,"&gt;"&amp;A90)=0,1,0))</f>
        <v/>
      </c>
    </row>
    <row r="91">
      <c r="A91" s="13" t="n"/>
      <c r="B91" s="5" t="n"/>
      <c r="C91" s="17" t="n"/>
      <c r="D91" s="5" t="n"/>
      <c r="E91" s="5" t="n"/>
      <c r="F91" s="6">
        <f>IF(B91&amp;""="","",IFERROR(INDEX('المستأجرون'!$C$6:$C$205,MATCH(B91&amp;"",'المستأجرون'!$A$6:$A$205,0))&amp;"","كود غير موجود"))</f>
        <v/>
      </c>
      <c r="G91" s="22">
        <f>IF(OR(B91&amp;""="",NOT(ISNUMBER(A91))),"",IF(COUNTIFS($B$6:$B$2005,B91&amp;"",$A$6:$A$2005,"&gt;"&amp;A91)=0,1,0))</f>
        <v/>
      </c>
    </row>
    <row r="92">
      <c r="A92" s="13" t="n"/>
      <c r="B92" s="5" t="n"/>
      <c r="C92" s="17" t="n"/>
      <c r="D92" s="5" t="n"/>
      <c r="E92" s="5" t="n"/>
      <c r="F92" s="6">
        <f>IF(B92&amp;""="","",IFERROR(INDEX('المستأجرون'!$C$6:$C$205,MATCH(B92&amp;"",'المستأجرون'!$A$6:$A$205,0))&amp;"","كود غير موجود"))</f>
        <v/>
      </c>
      <c r="G92" s="22">
        <f>IF(OR(B92&amp;""="",NOT(ISNUMBER(A92))),"",IF(COUNTIFS($B$6:$B$2005,B92&amp;"",$A$6:$A$2005,"&gt;"&amp;A92)=0,1,0))</f>
        <v/>
      </c>
    </row>
    <row r="93">
      <c r="A93" s="13" t="n"/>
      <c r="B93" s="5" t="n"/>
      <c r="C93" s="17" t="n"/>
      <c r="D93" s="5" t="n"/>
      <c r="E93" s="5" t="n"/>
      <c r="F93" s="6">
        <f>IF(B93&amp;""="","",IFERROR(INDEX('المستأجرون'!$C$6:$C$205,MATCH(B93&amp;"",'المستأجرون'!$A$6:$A$205,0))&amp;"","كود غير موجود"))</f>
        <v/>
      </c>
      <c r="G93" s="22">
        <f>IF(OR(B93&amp;""="",NOT(ISNUMBER(A93))),"",IF(COUNTIFS($B$6:$B$2005,B93&amp;"",$A$6:$A$2005,"&gt;"&amp;A93)=0,1,0))</f>
        <v/>
      </c>
    </row>
    <row r="94">
      <c r="A94" s="13" t="n"/>
      <c r="B94" s="5" t="n"/>
      <c r="C94" s="17" t="n"/>
      <c r="D94" s="5" t="n"/>
      <c r="E94" s="5" t="n"/>
      <c r="F94" s="6">
        <f>IF(B94&amp;""="","",IFERROR(INDEX('المستأجرون'!$C$6:$C$205,MATCH(B94&amp;"",'المستأجرون'!$A$6:$A$205,0))&amp;"","كود غير موجود"))</f>
        <v/>
      </c>
      <c r="G94" s="22">
        <f>IF(OR(B94&amp;""="",NOT(ISNUMBER(A94))),"",IF(COUNTIFS($B$6:$B$2005,B94&amp;"",$A$6:$A$2005,"&gt;"&amp;A94)=0,1,0))</f>
        <v/>
      </c>
    </row>
    <row r="95">
      <c r="A95" s="13" t="n"/>
      <c r="B95" s="5" t="n"/>
      <c r="C95" s="17" t="n"/>
      <c r="D95" s="5" t="n"/>
      <c r="E95" s="5" t="n"/>
      <c r="F95" s="6">
        <f>IF(B95&amp;""="","",IFERROR(INDEX('المستأجرون'!$C$6:$C$205,MATCH(B95&amp;"",'المستأجرون'!$A$6:$A$205,0))&amp;"","كود غير موجود"))</f>
        <v/>
      </c>
      <c r="G95" s="22">
        <f>IF(OR(B95&amp;""="",NOT(ISNUMBER(A95))),"",IF(COUNTIFS($B$6:$B$2005,B95&amp;"",$A$6:$A$2005,"&gt;"&amp;A95)=0,1,0))</f>
        <v/>
      </c>
    </row>
    <row r="96">
      <c r="A96" s="13" t="n"/>
      <c r="B96" s="5" t="n"/>
      <c r="C96" s="17" t="n"/>
      <c r="D96" s="5" t="n"/>
      <c r="E96" s="5" t="n"/>
      <c r="F96" s="6">
        <f>IF(B96&amp;""="","",IFERROR(INDEX('المستأجرون'!$C$6:$C$205,MATCH(B96&amp;"",'المستأجرون'!$A$6:$A$205,0))&amp;"","كود غير موجود"))</f>
        <v/>
      </c>
      <c r="G96" s="22">
        <f>IF(OR(B96&amp;""="",NOT(ISNUMBER(A96))),"",IF(COUNTIFS($B$6:$B$2005,B96&amp;"",$A$6:$A$2005,"&gt;"&amp;A96)=0,1,0))</f>
        <v/>
      </c>
    </row>
    <row r="97">
      <c r="A97" s="13" t="n"/>
      <c r="B97" s="5" t="n"/>
      <c r="C97" s="17" t="n"/>
      <c r="D97" s="5" t="n"/>
      <c r="E97" s="5" t="n"/>
      <c r="F97" s="6">
        <f>IF(B97&amp;""="","",IFERROR(INDEX('المستأجرون'!$C$6:$C$205,MATCH(B97&amp;"",'المستأجرون'!$A$6:$A$205,0))&amp;"","كود غير موجود"))</f>
        <v/>
      </c>
      <c r="G97" s="22">
        <f>IF(OR(B97&amp;""="",NOT(ISNUMBER(A97))),"",IF(COUNTIFS($B$6:$B$2005,B97&amp;"",$A$6:$A$2005,"&gt;"&amp;A97)=0,1,0))</f>
        <v/>
      </c>
    </row>
    <row r="98">
      <c r="A98" s="13" t="n"/>
      <c r="B98" s="5" t="n"/>
      <c r="C98" s="17" t="n"/>
      <c r="D98" s="5" t="n"/>
      <c r="E98" s="5" t="n"/>
      <c r="F98" s="6">
        <f>IF(B98&amp;""="","",IFERROR(INDEX('المستأجرون'!$C$6:$C$205,MATCH(B98&amp;"",'المستأجرون'!$A$6:$A$205,0))&amp;"","كود غير موجود"))</f>
        <v/>
      </c>
      <c r="G98" s="22">
        <f>IF(OR(B98&amp;""="",NOT(ISNUMBER(A98))),"",IF(COUNTIFS($B$6:$B$2005,B98&amp;"",$A$6:$A$2005,"&gt;"&amp;A98)=0,1,0))</f>
        <v/>
      </c>
    </row>
    <row r="99">
      <c r="A99" s="13" t="n"/>
      <c r="B99" s="5" t="n"/>
      <c r="C99" s="17" t="n"/>
      <c r="D99" s="5" t="n"/>
      <c r="E99" s="5" t="n"/>
      <c r="F99" s="6">
        <f>IF(B99&amp;""="","",IFERROR(INDEX('المستأجرون'!$C$6:$C$205,MATCH(B99&amp;"",'المستأجرون'!$A$6:$A$205,0))&amp;"","كود غير موجود"))</f>
        <v/>
      </c>
      <c r="G99" s="22">
        <f>IF(OR(B99&amp;""="",NOT(ISNUMBER(A99))),"",IF(COUNTIFS($B$6:$B$2005,B99&amp;"",$A$6:$A$2005,"&gt;"&amp;A99)=0,1,0))</f>
        <v/>
      </c>
    </row>
    <row r="100">
      <c r="A100" s="13" t="n"/>
      <c r="B100" s="5" t="n"/>
      <c r="C100" s="17" t="n"/>
      <c r="D100" s="5" t="n"/>
      <c r="E100" s="5" t="n"/>
      <c r="F100" s="6">
        <f>IF(B100&amp;""="","",IFERROR(INDEX('المستأجرون'!$C$6:$C$205,MATCH(B100&amp;"",'المستأجرون'!$A$6:$A$205,0))&amp;"","كود غير موجود"))</f>
        <v/>
      </c>
      <c r="G100" s="22">
        <f>IF(OR(B100&amp;""="",NOT(ISNUMBER(A100))),"",IF(COUNTIFS($B$6:$B$2005,B100&amp;"",$A$6:$A$2005,"&gt;"&amp;A100)=0,1,0))</f>
        <v/>
      </c>
    </row>
    <row r="101">
      <c r="A101" s="13" t="n"/>
      <c r="B101" s="5" t="n"/>
      <c r="C101" s="17" t="n"/>
      <c r="D101" s="5" t="n"/>
      <c r="E101" s="5" t="n"/>
      <c r="F101" s="6">
        <f>IF(B101&amp;""="","",IFERROR(INDEX('المستأجرون'!$C$6:$C$205,MATCH(B101&amp;"",'المستأجرون'!$A$6:$A$205,0))&amp;"","كود غير موجود"))</f>
        <v/>
      </c>
      <c r="G101" s="22">
        <f>IF(OR(B101&amp;""="",NOT(ISNUMBER(A101))),"",IF(COUNTIFS($B$6:$B$2005,B101&amp;"",$A$6:$A$2005,"&gt;"&amp;A101)=0,1,0))</f>
        <v/>
      </c>
    </row>
    <row r="102">
      <c r="A102" s="13" t="n"/>
      <c r="B102" s="5" t="n"/>
      <c r="C102" s="17" t="n"/>
      <c r="D102" s="5" t="n"/>
      <c r="E102" s="5" t="n"/>
      <c r="F102" s="6">
        <f>IF(B102&amp;""="","",IFERROR(INDEX('المستأجرون'!$C$6:$C$205,MATCH(B102&amp;"",'المستأجرون'!$A$6:$A$205,0))&amp;"","كود غير موجود"))</f>
        <v/>
      </c>
      <c r="G102" s="22">
        <f>IF(OR(B102&amp;""="",NOT(ISNUMBER(A102))),"",IF(COUNTIFS($B$6:$B$2005,B102&amp;"",$A$6:$A$2005,"&gt;"&amp;A102)=0,1,0))</f>
        <v/>
      </c>
    </row>
    <row r="103">
      <c r="A103" s="13" t="n"/>
      <c r="B103" s="5" t="n"/>
      <c r="C103" s="17" t="n"/>
      <c r="D103" s="5" t="n"/>
      <c r="E103" s="5" t="n"/>
      <c r="F103" s="6">
        <f>IF(B103&amp;""="","",IFERROR(INDEX('المستأجرون'!$C$6:$C$205,MATCH(B103&amp;"",'المستأجرون'!$A$6:$A$205,0))&amp;"","كود غير موجود"))</f>
        <v/>
      </c>
      <c r="G103" s="22">
        <f>IF(OR(B103&amp;""="",NOT(ISNUMBER(A103))),"",IF(COUNTIFS($B$6:$B$2005,B103&amp;"",$A$6:$A$2005,"&gt;"&amp;A103)=0,1,0))</f>
        <v/>
      </c>
    </row>
    <row r="104">
      <c r="A104" s="13" t="n"/>
      <c r="B104" s="5" t="n"/>
      <c r="C104" s="17" t="n"/>
      <c r="D104" s="5" t="n"/>
      <c r="E104" s="5" t="n"/>
      <c r="F104" s="6">
        <f>IF(B104&amp;""="","",IFERROR(INDEX('المستأجرون'!$C$6:$C$205,MATCH(B104&amp;"",'المستأجرون'!$A$6:$A$205,0))&amp;"","كود غير موجود"))</f>
        <v/>
      </c>
      <c r="G104" s="22">
        <f>IF(OR(B104&amp;""="",NOT(ISNUMBER(A104))),"",IF(COUNTIFS($B$6:$B$2005,B104&amp;"",$A$6:$A$2005,"&gt;"&amp;A104)=0,1,0))</f>
        <v/>
      </c>
    </row>
    <row r="105">
      <c r="A105" s="13" t="n"/>
      <c r="B105" s="5" t="n"/>
      <c r="C105" s="17" t="n"/>
      <c r="D105" s="5" t="n"/>
      <c r="E105" s="5" t="n"/>
      <c r="F105" s="6">
        <f>IF(B105&amp;""="","",IFERROR(INDEX('المستأجرون'!$C$6:$C$205,MATCH(B105&amp;"",'المستأجرون'!$A$6:$A$205,0))&amp;"","كود غير موجود"))</f>
        <v/>
      </c>
      <c r="G105" s="22">
        <f>IF(OR(B105&amp;""="",NOT(ISNUMBER(A105))),"",IF(COUNTIFS($B$6:$B$2005,B105&amp;"",$A$6:$A$2005,"&gt;"&amp;A105)=0,1,0))</f>
        <v/>
      </c>
    </row>
    <row r="106">
      <c r="A106" s="13" t="n"/>
      <c r="B106" s="5" t="n"/>
      <c r="C106" s="17" t="n"/>
      <c r="D106" s="5" t="n"/>
      <c r="E106" s="5" t="n"/>
      <c r="F106" s="6">
        <f>IF(B106&amp;""="","",IFERROR(INDEX('المستأجرون'!$C$6:$C$205,MATCH(B106&amp;"",'المستأجرون'!$A$6:$A$205,0))&amp;"","كود غير موجود"))</f>
        <v/>
      </c>
      <c r="G106" s="22">
        <f>IF(OR(B106&amp;""="",NOT(ISNUMBER(A106))),"",IF(COUNTIFS($B$6:$B$2005,B106&amp;"",$A$6:$A$2005,"&gt;"&amp;A106)=0,1,0))</f>
        <v/>
      </c>
    </row>
    <row r="107">
      <c r="A107" s="13" t="n"/>
      <c r="B107" s="5" t="n"/>
      <c r="C107" s="17" t="n"/>
      <c r="D107" s="5" t="n"/>
      <c r="E107" s="5" t="n"/>
      <c r="F107" s="6">
        <f>IF(B107&amp;""="","",IFERROR(INDEX('المستأجرون'!$C$6:$C$205,MATCH(B107&amp;"",'المستأجرون'!$A$6:$A$205,0))&amp;"","كود غير موجود"))</f>
        <v/>
      </c>
      <c r="G107" s="22">
        <f>IF(OR(B107&amp;""="",NOT(ISNUMBER(A107))),"",IF(COUNTIFS($B$6:$B$2005,B107&amp;"",$A$6:$A$2005,"&gt;"&amp;A107)=0,1,0))</f>
        <v/>
      </c>
    </row>
    <row r="108">
      <c r="A108" s="13" t="n"/>
      <c r="B108" s="5" t="n"/>
      <c r="C108" s="17" t="n"/>
      <c r="D108" s="5" t="n"/>
      <c r="E108" s="5" t="n"/>
      <c r="F108" s="6">
        <f>IF(B108&amp;""="","",IFERROR(INDEX('المستأجرون'!$C$6:$C$205,MATCH(B108&amp;"",'المستأجرون'!$A$6:$A$205,0))&amp;"","كود غير موجود"))</f>
        <v/>
      </c>
      <c r="G108" s="22">
        <f>IF(OR(B108&amp;""="",NOT(ISNUMBER(A108))),"",IF(COUNTIFS($B$6:$B$2005,B108&amp;"",$A$6:$A$2005,"&gt;"&amp;A108)=0,1,0))</f>
        <v/>
      </c>
    </row>
    <row r="109">
      <c r="A109" s="13" t="n"/>
      <c r="B109" s="5" t="n"/>
      <c r="C109" s="17" t="n"/>
      <c r="D109" s="5" t="n"/>
      <c r="E109" s="5" t="n"/>
      <c r="F109" s="6">
        <f>IF(B109&amp;""="","",IFERROR(INDEX('المستأجرون'!$C$6:$C$205,MATCH(B109&amp;"",'المستأجرون'!$A$6:$A$205,0))&amp;"","كود غير موجود"))</f>
        <v/>
      </c>
      <c r="G109" s="22">
        <f>IF(OR(B109&amp;""="",NOT(ISNUMBER(A109))),"",IF(COUNTIFS($B$6:$B$2005,B109&amp;"",$A$6:$A$2005,"&gt;"&amp;A109)=0,1,0))</f>
        <v/>
      </c>
    </row>
    <row r="110">
      <c r="A110" s="13" t="n"/>
      <c r="B110" s="5" t="n"/>
      <c r="C110" s="17" t="n"/>
      <c r="D110" s="5" t="n"/>
      <c r="E110" s="5" t="n"/>
      <c r="F110" s="6">
        <f>IF(B110&amp;""="","",IFERROR(INDEX('المستأجرون'!$C$6:$C$205,MATCH(B110&amp;"",'المستأجرون'!$A$6:$A$205,0))&amp;"","كود غير موجود"))</f>
        <v/>
      </c>
      <c r="G110" s="22">
        <f>IF(OR(B110&amp;""="",NOT(ISNUMBER(A110))),"",IF(COUNTIFS($B$6:$B$2005,B110&amp;"",$A$6:$A$2005,"&gt;"&amp;A110)=0,1,0))</f>
        <v/>
      </c>
    </row>
    <row r="111">
      <c r="A111" s="13" t="n"/>
      <c r="B111" s="5" t="n"/>
      <c r="C111" s="17" t="n"/>
      <c r="D111" s="5" t="n"/>
      <c r="E111" s="5" t="n"/>
      <c r="F111" s="6">
        <f>IF(B111&amp;""="","",IFERROR(INDEX('المستأجرون'!$C$6:$C$205,MATCH(B111&amp;"",'المستأجرون'!$A$6:$A$205,0))&amp;"","كود غير موجود"))</f>
        <v/>
      </c>
      <c r="G111" s="22">
        <f>IF(OR(B111&amp;""="",NOT(ISNUMBER(A111))),"",IF(COUNTIFS($B$6:$B$2005,B111&amp;"",$A$6:$A$2005,"&gt;"&amp;A111)=0,1,0))</f>
        <v/>
      </c>
    </row>
    <row r="112">
      <c r="A112" s="13" t="n"/>
      <c r="B112" s="5" t="n"/>
      <c r="C112" s="17" t="n"/>
      <c r="D112" s="5" t="n"/>
      <c r="E112" s="5" t="n"/>
      <c r="F112" s="6">
        <f>IF(B112&amp;""="","",IFERROR(INDEX('المستأجرون'!$C$6:$C$205,MATCH(B112&amp;"",'المستأجرون'!$A$6:$A$205,0))&amp;"","كود غير موجود"))</f>
        <v/>
      </c>
      <c r="G112" s="22">
        <f>IF(OR(B112&amp;""="",NOT(ISNUMBER(A112))),"",IF(COUNTIFS($B$6:$B$2005,B112&amp;"",$A$6:$A$2005,"&gt;"&amp;A112)=0,1,0))</f>
        <v/>
      </c>
    </row>
    <row r="113">
      <c r="A113" s="13" t="n"/>
      <c r="B113" s="5" t="n"/>
      <c r="C113" s="17" t="n"/>
      <c r="D113" s="5" t="n"/>
      <c r="E113" s="5" t="n"/>
      <c r="F113" s="6">
        <f>IF(B113&amp;""="","",IFERROR(INDEX('المستأجرون'!$C$6:$C$205,MATCH(B113&amp;"",'المستأجرون'!$A$6:$A$205,0))&amp;"","كود غير موجود"))</f>
        <v/>
      </c>
      <c r="G113" s="22">
        <f>IF(OR(B113&amp;""="",NOT(ISNUMBER(A113))),"",IF(COUNTIFS($B$6:$B$2005,B113&amp;"",$A$6:$A$2005,"&gt;"&amp;A113)=0,1,0))</f>
        <v/>
      </c>
    </row>
    <row r="114">
      <c r="A114" s="13" t="n"/>
      <c r="B114" s="5" t="n"/>
      <c r="C114" s="17" t="n"/>
      <c r="D114" s="5" t="n"/>
      <c r="E114" s="5" t="n"/>
      <c r="F114" s="6">
        <f>IF(B114&amp;""="","",IFERROR(INDEX('المستأجرون'!$C$6:$C$205,MATCH(B114&amp;"",'المستأجرون'!$A$6:$A$205,0))&amp;"","كود غير موجود"))</f>
        <v/>
      </c>
      <c r="G114" s="22">
        <f>IF(OR(B114&amp;""="",NOT(ISNUMBER(A114))),"",IF(COUNTIFS($B$6:$B$2005,B114&amp;"",$A$6:$A$2005,"&gt;"&amp;A114)=0,1,0))</f>
        <v/>
      </c>
    </row>
    <row r="115">
      <c r="A115" s="13" t="n"/>
      <c r="B115" s="5" t="n"/>
      <c r="C115" s="17" t="n"/>
      <c r="D115" s="5" t="n"/>
      <c r="E115" s="5" t="n"/>
      <c r="F115" s="6">
        <f>IF(B115&amp;""="","",IFERROR(INDEX('المستأجرون'!$C$6:$C$205,MATCH(B115&amp;"",'المستأجرون'!$A$6:$A$205,0))&amp;"","كود غير موجود"))</f>
        <v/>
      </c>
      <c r="G115" s="22">
        <f>IF(OR(B115&amp;""="",NOT(ISNUMBER(A115))),"",IF(COUNTIFS($B$6:$B$2005,B115&amp;"",$A$6:$A$2005,"&gt;"&amp;A115)=0,1,0))</f>
        <v/>
      </c>
    </row>
    <row r="116">
      <c r="A116" s="13" t="n"/>
      <c r="B116" s="5" t="n"/>
      <c r="C116" s="17" t="n"/>
      <c r="D116" s="5" t="n"/>
      <c r="E116" s="5" t="n"/>
      <c r="F116" s="6">
        <f>IF(B116&amp;""="","",IFERROR(INDEX('المستأجرون'!$C$6:$C$205,MATCH(B116&amp;"",'المستأجرون'!$A$6:$A$205,0))&amp;"","كود غير موجود"))</f>
        <v/>
      </c>
      <c r="G116" s="22">
        <f>IF(OR(B116&amp;""="",NOT(ISNUMBER(A116))),"",IF(COUNTIFS($B$6:$B$2005,B116&amp;"",$A$6:$A$2005,"&gt;"&amp;A116)=0,1,0))</f>
        <v/>
      </c>
    </row>
    <row r="117">
      <c r="A117" s="13" t="n"/>
      <c r="B117" s="5" t="n"/>
      <c r="C117" s="17" t="n"/>
      <c r="D117" s="5" t="n"/>
      <c r="E117" s="5" t="n"/>
      <c r="F117" s="6">
        <f>IF(B117&amp;""="","",IFERROR(INDEX('المستأجرون'!$C$6:$C$205,MATCH(B117&amp;"",'المستأجرون'!$A$6:$A$205,0))&amp;"","كود غير موجود"))</f>
        <v/>
      </c>
      <c r="G117" s="22">
        <f>IF(OR(B117&amp;""="",NOT(ISNUMBER(A117))),"",IF(COUNTIFS($B$6:$B$2005,B117&amp;"",$A$6:$A$2005,"&gt;"&amp;A117)=0,1,0))</f>
        <v/>
      </c>
    </row>
    <row r="118">
      <c r="A118" s="13" t="n"/>
      <c r="B118" s="5" t="n"/>
      <c r="C118" s="17" t="n"/>
      <c r="D118" s="5" t="n"/>
      <c r="E118" s="5" t="n"/>
      <c r="F118" s="6">
        <f>IF(B118&amp;""="","",IFERROR(INDEX('المستأجرون'!$C$6:$C$205,MATCH(B118&amp;"",'المستأجرون'!$A$6:$A$205,0))&amp;"","كود غير موجود"))</f>
        <v/>
      </c>
      <c r="G118" s="22">
        <f>IF(OR(B118&amp;""="",NOT(ISNUMBER(A118))),"",IF(COUNTIFS($B$6:$B$2005,B118&amp;"",$A$6:$A$2005,"&gt;"&amp;A118)=0,1,0))</f>
        <v/>
      </c>
    </row>
    <row r="119">
      <c r="A119" s="13" t="n"/>
      <c r="B119" s="5" t="n"/>
      <c r="C119" s="17" t="n"/>
      <c r="D119" s="5" t="n"/>
      <c r="E119" s="5" t="n"/>
      <c r="F119" s="6">
        <f>IF(B119&amp;""="","",IFERROR(INDEX('المستأجرون'!$C$6:$C$205,MATCH(B119&amp;"",'المستأجرون'!$A$6:$A$205,0))&amp;"","كود غير موجود"))</f>
        <v/>
      </c>
      <c r="G119" s="22">
        <f>IF(OR(B119&amp;""="",NOT(ISNUMBER(A119))),"",IF(COUNTIFS($B$6:$B$2005,B119&amp;"",$A$6:$A$2005,"&gt;"&amp;A119)=0,1,0))</f>
        <v/>
      </c>
    </row>
    <row r="120">
      <c r="A120" s="13" t="n"/>
      <c r="B120" s="5" t="n"/>
      <c r="C120" s="17" t="n"/>
      <c r="D120" s="5" t="n"/>
      <c r="E120" s="5" t="n"/>
      <c r="F120" s="6">
        <f>IF(B120&amp;""="","",IFERROR(INDEX('المستأجرون'!$C$6:$C$205,MATCH(B120&amp;"",'المستأجرون'!$A$6:$A$205,0))&amp;"","كود غير موجود"))</f>
        <v/>
      </c>
      <c r="G120" s="22">
        <f>IF(OR(B120&amp;""="",NOT(ISNUMBER(A120))),"",IF(COUNTIFS($B$6:$B$2005,B120&amp;"",$A$6:$A$2005,"&gt;"&amp;A120)=0,1,0))</f>
        <v/>
      </c>
    </row>
    <row r="121">
      <c r="A121" s="13" t="n"/>
      <c r="B121" s="5" t="n"/>
      <c r="C121" s="17" t="n"/>
      <c r="D121" s="5" t="n"/>
      <c r="E121" s="5" t="n"/>
      <c r="F121" s="6">
        <f>IF(B121&amp;""="","",IFERROR(INDEX('المستأجرون'!$C$6:$C$205,MATCH(B121&amp;"",'المستأجرون'!$A$6:$A$205,0))&amp;"","كود غير موجود"))</f>
        <v/>
      </c>
      <c r="G121" s="22">
        <f>IF(OR(B121&amp;""="",NOT(ISNUMBER(A121))),"",IF(COUNTIFS($B$6:$B$2005,B121&amp;"",$A$6:$A$2005,"&gt;"&amp;A121)=0,1,0))</f>
        <v/>
      </c>
    </row>
    <row r="122">
      <c r="A122" s="13" t="n"/>
      <c r="B122" s="5" t="n"/>
      <c r="C122" s="17" t="n"/>
      <c r="D122" s="5" t="n"/>
      <c r="E122" s="5" t="n"/>
      <c r="F122" s="6">
        <f>IF(B122&amp;""="","",IFERROR(INDEX('المستأجرون'!$C$6:$C$205,MATCH(B122&amp;"",'المستأجرون'!$A$6:$A$205,0))&amp;"","كود غير موجود"))</f>
        <v/>
      </c>
      <c r="G122" s="22">
        <f>IF(OR(B122&amp;""="",NOT(ISNUMBER(A122))),"",IF(COUNTIFS($B$6:$B$2005,B122&amp;"",$A$6:$A$2005,"&gt;"&amp;A122)=0,1,0))</f>
        <v/>
      </c>
    </row>
    <row r="123">
      <c r="A123" s="13" t="n"/>
      <c r="B123" s="5" t="n"/>
      <c r="C123" s="17" t="n"/>
      <c r="D123" s="5" t="n"/>
      <c r="E123" s="5" t="n"/>
      <c r="F123" s="6">
        <f>IF(B123&amp;""="","",IFERROR(INDEX('المستأجرون'!$C$6:$C$205,MATCH(B123&amp;"",'المستأجرون'!$A$6:$A$205,0))&amp;"","كود غير موجود"))</f>
        <v/>
      </c>
      <c r="G123" s="22">
        <f>IF(OR(B123&amp;""="",NOT(ISNUMBER(A123))),"",IF(COUNTIFS($B$6:$B$2005,B123&amp;"",$A$6:$A$2005,"&gt;"&amp;A123)=0,1,0))</f>
        <v/>
      </c>
    </row>
    <row r="124">
      <c r="A124" s="13" t="n"/>
      <c r="B124" s="5" t="n"/>
      <c r="C124" s="17" t="n"/>
      <c r="D124" s="5" t="n"/>
      <c r="E124" s="5" t="n"/>
      <c r="F124" s="6">
        <f>IF(B124&amp;""="","",IFERROR(INDEX('المستأجرون'!$C$6:$C$205,MATCH(B124&amp;"",'المستأجرون'!$A$6:$A$205,0))&amp;"","كود غير موجود"))</f>
        <v/>
      </c>
      <c r="G124" s="22">
        <f>IF(OR(B124&amp;""="",NOT(ISNUMBER(A124))),"",IF(COUNTIFS($B$6:$B$2005,B124&amp;"",$A$6:$A$2005,"&gt;"&amp;A124)=0,1,0))</f>
        <v/>
      </c>
    </row>
    <row r="125">
      <c r="A125" s="13" t="n"/>
      <c r="B125" s="5" t="n"/>
      <c r="C125" s="17" t="n"/>
      <c r="D125" s="5" t="n"/>
      <c r="E125" s="5" t="n"/>
      <c r="F125" s="6">
        <f>IF(B125&amp;""="","",IFERROR(INDEX('المستأجرون'!$C$6:$C$205,MATCH(B125&amp;"",'المستأجرون'!$A$6:$A$205,0))&amp;"","كود غير موجود"))</f>
        <v/>
      </c>
      <c r="G125" s="22">
        <f>IF(OR(B125&amp;""="",NOT(ISNUMBER(A125))),"",IF(COUNTIFS($B$6:$B$2005,B125&amp;"",$A$6:$A$2005,"&gt;"&amp;A125)=0,1,0))</f>
        <v/>
      </c>
    </row>
    <row r="126">
      <c r="A126" s="13" t="n"/>
      <c r="B126" s="5" t="n"/>
      <c r="C126" s="17" t="n"/>
      <c r="D126" s="5" t="n"/>
      <c r="E126" s="5" t="n"/>
      <c r="F126" s="6">
        <f>IF(B126&amp;""="","",IFERROR(INDEX('المستأجرون'!$C$6:$C$205,MATCH(B126&amp;"",'المستأجرون'!$A$6:$A$205,0))&amp;"","كود غير موجود"))</f>
        <v/>
      </c>
      <c r="G126" s="22">
        <f>IF(OR(B126&amp;""="",NOT(ISNUMBER(A126))),"",IF(COUNTIFS($B$6:$B$2005,B126&amp;"",$A$6:$A$2005,"&gt;"&amp;A126)=0,1,0))</f>
        <v/>
      </c>
    </row>
    <row r="127">
      <c r="A127" s="13" t="n"/>
      <c r="B127" s="5" t="n"/>
      <c r="C127" s="17" t="n"/>
      <c r="D127" s="5" t="n"/>
      <c r="E127" s="5" t="n"/>
      <c r="F127" s="6">
        <f>IF(B127&amp;""="","",IFERROR(INDEX('المستأجرون'!$C$6:$C$205,MATCH(B127&amp;"",'المستأجرون'!$A$6:$A$205,0))&amp;"","كود غير موجود"))</f>
        <v/>
      </c>
      <c r="G127" s="22">
        <f>IF(OR(B127&amp;""="",NOT(ISNUMBER(A127))),"",IF(COUNTIFS($B$6:$B$2005,B127&amp;"",$A$6:$A$2005,"&gt;"&amp;A127)=0,1,0))</f>
        <v/>
      </c>
    </row>
    <row r="128">
      <c r="A128" s="13" t="n"/>
      <c r="B128" s="5" t="n"/>
      <c r="C128" s="17" t="n"/>
      <c r="D128" s="5" t="n"/>
      <c r="E128" s="5" t="n"/>
      <c r="F128" s="6">
        <f>IF(B128&amp;""="","",IFERROR(INDEX('المستأجرون'!$C$6:$C$205,MATCH(B128&amp;"",'المستأجرون'!$A$6:$A$205,0))&amp;"","كود غير موجود"))</f>
        <v/>
      </c>
      <c r="G128" s="22">
        <f>IF(OR(B128&amp;""="",NOT(ISNUMBER(A128))),"",IF(COUNTIFS($B$6:$B$2005,B128&amp;"",$A$6:$A$2005,"&gt;"&amp;A128)=0,1,0))</f>
        <v/>
      </c>
    </row>
    <row r="129">
      <c r="A129" s="13" t="n"/>
      <c r="B129" s="5" t="n"/>
      <c r="C129" s="17" t="n"/>
      <c r="D129" s="5" t="n"/>
      <c r="E129" s="5" t="n"/>
      <c r="F129" s="6">
        <f>IF(B129&amp;""="","",IFERROR(INDEX('المستأجرون'!$C$6:$C$205,MATCH(B129&amp;"",'المستأجرون'!$A$6:$A$205,0))&amp;"","كود غير موجود"))</f>
        <v/>
      </c>
      <c r="G129" s="22">
        <f>IF(OR(B129&amp;""="",NOT(ISNUMBER(A129))),"",IF(COUNTIFS($B$6:$B$2005,B129&amp;"",$A$6:$A$2005,"&gt;"&amp;A129)=0,1,0))</f>
        <v/>
      </c>
    </row>
    <row r="130">
      <c r="A130" s="13" t="n"/>
      <c r="B130" s="5" t="n"/>
      <c r="C130" s="17" t="n"/>
      <c r="D130" s="5" t="n"/>
      <c r="E130" s="5" t="n"/>
      <c r="F130" s="6">
        <f>IF(B130&amp;""="","",IFERROR(INDEX('المستأجرون'!$C$6:$C$205,MATCH(B130&amp;"",'المستأجرون'!$A$6:$A$205,0))&amp;"","كود غير موجود"))</f>
        <v/>
      </c>
      <c r="G130" s="22">
        <f>IF(OR(B130&amp;""="",NOT(ISNUMBER(A130))),"",IF(COUNTIFS($B$6:$B$2005,B130&amp;"",$A$6:$A$2005,"&gt;"&amp;A130)=0,1,0))</f>
        <v/>
      </c>
    </row>
    <row r="131">
      <c r="A131" s="13" t="n"/>
      <c r="B131" s="5" t="n"/>
      <c r="C131" s="17" t="n"/>
      <c r="D131" s="5" t="n"/>
      <c r="E131" s="5" t="n"/>
      <c r="F131" s="6">
        <f>IF(B131&amp;""="","",IFERROR(INDEX('المستأجرون'!$C$6:$C$205,MATCH(B131&amp;"",'المستأجرون'!$A$6:$A$205,0))&amp;"","كود غير موجود"))</f>
        <v/>
      </c>
      <c r="G131" s="22">
        <f>IF(OR(B131&amp;""="",NOT(ISNUMBER(A131))),"",IF(COUNTIFS($B$6:$B$2005,B131&amp;"",$A$6:$A$2005,"&gt;"&amp;A131)=0,1,0))</f>
        <v/>
      </c>
    </row>
    <row r="132">
      <c r="A132" s="13" t="n"/>
      <c r="B132" s="5" t="n"/>
      <c r="C132" s="17" t="n"/>
      <c r="D132" s="5" t="n"/>
      <c r="E132" s="5" t="n"/>
      <c r="F132" s="6">
        <f>IF(B132&amp;""="","",IFERROR(INDEX('المستأجرون'!$C$6:$C$205,MATCH(B132&amp;"",'المستأجرون'!$A$6:$A$205,0))&amp;"","كود غير موجود"))</f>
        <v/>
      </c>
      <c r="G132" s="22">
        <f>IF(OR(B132&amp;""="",NOT(ISNUMBER(A132))),"",IF(COUNTIFS($B$6:$B$2005,B132&amp;"",$A$6:$A$2005,"&gt;"&amp;A132)=0,1,0))</f>
        <v/>
      </c>
    </row>
    <row r="133">
      <c r="A133" s="13" t="n"/>
      <c r="B133" s="5" t="n"/>
      <c r="C133" s="17" t="n"/>
      <c r="D133" s="5" t="n"/>
      <c r="E133" s="5" t="n"/>
      <c r="F133" s="6">
        <f>IF(B133&amp;""="","",IFERROR(INDEX('المستأجرون'!$C$6:$C$205,MATCH(B133&amp;"",'المستأجرون'!$A$6:$A$205,0))&amp;"","كود غير موجود"))</f>
        <v/>
      </c>
      <c r="G133" s="22">
        <f>IF(OR(B133&amp;""="",NOT(ISNUMBER(A133))),"",IF(COUNTIFS($B$6:$B$2005,B133&amp;"",$A$6:$A$2005,"&gt;"&amp;A133)=0,1,0))</f>
        <v/>
      </c>
    </row>
    <row r="134">
      <c r="A134" s="13" t="n"/>
      <c r="B134" s="5" t="n"/>
      <c r="C134" s="17" t="n"/>
      <c r="D134" s="5" t="n"/>
      <c r="E134" s="5" t="n"/>
      <c r="F134" s="6">
        <f>IF(B134&amp;""="","",IFERROR(INDEX('المستأجرون'!$C$6:$C$205,MATCH(B134&amp;"",'المستأجرون'!$A$6:$A$205,0))&amp;"","كود غير موجود"))</f>
        <v/>
      </c>
      <c r="G134" s="22">
        <f>IF(OR(B134&amp;""="",NOT(ISNUMBER(A134))),"",IF(COUNTIFS($B$6:$B$2005,B134&amp;"",$A$6:$A$2005,"&gt;"&amp;A134)=0,1,0))</f>
        <v/>
      </c>
    </row>
    <row r="135">
      <c r="A135" s="13" t="n"/>
      <c r="B135" s="5" t="n"/>
      <c r="C135" s="17" t="n"/>
      <c r="D135" s="5" t="n"/>
      <c r="E135" s="5" t="n"/>
      <c r="F135" s="6">
        <f>IF(B135&amp;""="","",IFERROR(INDEX('المستأجرون'!$C$6:$C$205,MATCH(B135&amp;"",'المستأجرون'!$A$6:$A$205,0))&amp;"","كود غير موجود"))</f>
        <v/>
      </c>
      <c r="G135" s="22">
        <f>IF(OR(B135&amp;""="",NOT(ISNUMBER(A135))),"",IF(COUNTIFS($B$6:$B$2005,B135&amp;"",$A$6:$A$2005,"&gt;"&amp;A135)=0,1,0))</f>
        <v/>
      </c>
    </row>
    <row r="136">
      <c r="A136" s="13" t="n"/>
      <c r="B136" s="5" t="n"/>
      <c r="C136" s="17" t="n"/>
      <c r="D136" s="5" t="n"/>
      <c r="E136" s="5" t="n"/>
      <c r="F136" s="6">
        <f>IF(B136&amp;""="","",IFERROR(INDEX('المستأجرون'!$C$6:$C$205,MATCH(B136&amp;"",'المستأجرون'!$A$6:$A$205,0))&amp;"","كود غير موجود"))</f>
        <v/>
      </c>
      <c r="G136" s="22">
        <f>IF(OR(B136&amp;""="",NOT(ISNUMBER(A136))),"",IF(COUNTIFS($B$6:$B$2005,B136&amp;"",$A$6:$A$2005,"&gt;"&amp;A136)=0,1,0))</f>
        <v/>
      </c>
    </row>
    <row r="137">
      <c r="A137" s="13" t="n"/>
      <c r="B137" s="5" t="n"/>
      <c r="C137" s="17" t="n"/>
      <c r="D137" s="5" t="n"/>
      <c r="E137" s="5" t="n"/>
      <c r="F137" s="6">
        <f>IF(B137&amp;""="","",IFERROR(INDEX('المستأجرون'!$C$6:$C$205,MATCH(B137&amp;"",'المستأجرون'!$A$6:$A$205,0))&amp;"","كود غير موجود"))</f>
        <v/>
      </c>
      <c r="G137" s="22">
        <f>IF(OR(B137&amp;""="",NOT(ISNUMBER(A137))),"",IF(COUNTIFS($B$6:$B$2005,B137&amp;"",$A$6:$A$2005,"&gt;"&amp;A137)=0,1,0))</f>
        <v/>
      </c>
    </row>
    <row r="138">
      <c r="A138" s="13" t="n"/>
      <c r="B138" s="5" t="n"/>
      <c r="C138" s="17" t="n"/>
      <c r="D138" s="5" t="n"/>
      <c r="E138" s="5" t="n"/>
      <c r="F138" s="6">
        <f>IF(B138&amp;""="","",IFERROR(INDEX('المستأجرون'!$C$6:$C$205,MATCH(B138&amp;"",'المستأجرون'!$A$6:$A$205,0))&amp;"","كود غير موجود"))</f>
        <v/>
      </c>
      <c r="G138" s="22">
        <f>IF(OR(B138&amp;""="",NOT(ISNUMBER(A138))),"",IF(COUNTIFS($B$6:$B$2005,B138&amp;"",$A$6:$A$2005,"&gt;"&amp;A138)=0,1,0))</f>
        <v/>
      </c>
    </row>
    <row r="139">
      <c r="A139" s="13" t="n"/>
      <c r="B139" s="5" t="n"/>
      <c r="C139" s="17" t="n"/>
      <c r="D139" s="5" t="n"/>
      <c r="E139" s="5" t="n"/>
      <c r="F139" s="6">
        <f>IF(B139&amp;""="","",IFERROR(INDEX('المستأجرون'!$C$6:$C$205,MATCH(B139&amp;"",'المستأجرون'!$A$6:$A$205,0))&amp;"","كود غير موجود"))</f>
        <v/>
      </c>
      <c r="G139" s="22">
        <f>IF(OR(B139&amp;""="",NOT(ISNUMBER(A139))),"",IF(COUNTIFS($B$6:$B$2005,B139&amp;"",$A$6:$A$2005,"&gt;"&amp;A139)=0,1,0))</f>
        <v/>
      </c>
    </row>
    <row r="140">
      <c r="A140" s="13" t="n"/>
      <c r="B140" s="5" t="n"/>
      <c r="C140" s="17" t="n"/>
      <c r="D140" s="5" t="n"/>
      <c r="E140" s="5" t="n"/>
      <c r="F140" s="6">
        <f>IF(B140&amp;""="","",IFERROR(INDEX('المستأجرون'!$C$6:$C$205,MATCH(B140&amp;"",'المستأجرون'!$A$6:$A$205,0))&amp;"","كود غير موجود"))</f>
        <v/>
      </c>
      <c r="G140" s="22">
        <f>IF(OR(B140&amp;""="",NOT(ISNUMBER(A140))),"",IF(COUNTIFS($B$6:$B$2005,B140&amp;"",$A$6:$A$2005,"&gt;"&amp;A140)=0,1,0))</f>
        <v/>
      </c>
    </row>
    <row r="141">
      <c r="A141" s="13" t="n"/>
      <c r="B141" s="5" t="n"/>
      <c r="C141" s="17" t="n"/>
      <c r="D141" s="5" t="n"/>
      <c r="E141" s="5" t="n"/>
      <c r="F141" s="6">
        <f>IF(B141&amp;""="","",IFERROR(INDEX('المستأجرون'!$C$6:$C$205,MATCH(B141&amp;"",'المستأجرون'!$A$6:$A$205,0))&amp;"","كود غير موجود"))</f>
        <v/>
      </c>
      <c r="G141" s="22">
        <f>IF(OR(B141&amp;""="",NOT(ISNUMBER(A141))),"",IF(COUNTIFS($B$6:$B$2005,B141&amp;"",$A$6:$A$2005,"&gt;"&amp;A141)=0,1,0))</f>
        <v/>
      </c>
    </row>
    <row r="142">
      <c r="A142" s="13" t="n"/>
      <c r="B142" s="5" t="n"/>
      <c r="C142" s="17" t="n"/>
      <c r="D142" s="5" t="n"/>
      <c r="E142" s="5" t="n"/>
      <c r="F142" s="6">
        <f>IF(B142&amp;""="","",IFERROR(INDEX('المستأجرون'!$C$6:$C$205,MATCH(B142&amp;"",'المستأجرون'!$A$6:$A$205,0))&amp;"","كود غير موجود"))</f>
        <v/>
      </c>
      <c r="G142" s="22">
        <f>IF(OR(B142&amp;""="",NOT(ISNUMBER(A142))),"",IF(COUNTIFS($B$6:$B$2005,B142&amp;"",$A$6:$A$2005,"&gt;"&amp;A142)=0,1,0))</f>
        <v/>
      </c>
    </row>
    <row r="143">
      <c r="A143" s="13" t="n"/>
      <c r="B143" s="5" t="n"/>
      <c r="C143" s="17" t="n"/>
      <c r="D143" s="5" t="n"/>
      <c r="E143" s="5" t="n"/>
      <c r="F143" s="6">
        <f>IF(B143&amp;""="","",IFERROR(INDEX('المستأجرون'!$C$6:$C$205,MATCH(B143&amp;"",'المستأجرون'!$A$6:$A$205,0))&amp;"","كود غير موجود"))</f>
        <v/>
      </c>
      <c r="G143" s="22">
        <f>IF(OR(B143&amp;""="",NOT(ISNUMBER(A143))),"",IF(COUNTIFS($B$6:$B$2005,B143&amp;"",$A$6:$A$2005,"&gt;"&amp;A143)=0,1,0))</f>
        <v/>
      </c>
    </row>
    <row r="144">
      <c r="A144" s="13" t="n"/>
      <c r="B144" s="5" t="n"/>
      <c r="C144" s="17" t="n"/>
      <c r="D144" s="5" t="n"/>
      <c r="E144" s="5" t="n"/>
      <c r="F144" s="6">
        <f>IF(B144&amp;""="","",IFERROR(INDEX('المستأجرون'!$C$6:$C$205,MATCH(B144&amp;"",'المستأجرون'!$A$6:$A$205,0))&amp;"","كود غير موجود"))</f>
        <v/>
      </c>
      <c r="G144" s="22">
        <f>IF(OR(B144&amp;""="",NOT(ISNUMBER(A144))),"",IF(COUNTIFS($B$6:$B$2005,B144&amp;"",$A$6:$A$2005,"&gt;"&amp;A144)=0,1,0))</f>
        <v/>
      </c>
    </row>
    <row r="145">
      <c r="A145" s="13" t="n"/>
      <c r="B145" s="5" t="n"/>
      <c r="C145" s="17" t="n"/>
      <c r="D145" s="5" t="n"/>
      <c r="E145" s="5" t="n"/>
      <c r="F145" s="6">
        <f>IF(B145&amp;""="","",IFERROR(INDEX('المستأجرون'!$C$6:$C$205,MATCH(B145&amp;"",'المستأجرون'!$A$6:$A$205,0))&amp;"","كود غير موجود"))</f>
        <v/>
      </c>
      <c r="G145" s="22">
        <f>IF(OR(B145&amp;""="",NOT(ISNUMBER(A145))),"",IF(COUNTIFS($B$6:$B$2005,B145&amp;"",$A$6:$A$2005,"&gt;"&amp;A145)=0,1,0))</f>
        <v/>
      </c>
    </row>
    <row r="146">
      <c r="A146" s="13" t="n"/>
      <c r="B146" s="5" t="n"/>
      <c r="C146" s="17" t="n"/>
      <c r="D146" s="5" t="n"/>
      <c r="E146" s="5" t="n"/>
      <c r="F146" s="6">
        <f>IF(B146&amp;""="","",IFERROR(INDEX('المستأجرون'!$C$6:$C$205,MATCH(B146&amp;"",'المستأجرون'!$A$6:$A$205,0))&amp;"","كود غير موجود"))</f>
        <v/>
      </c>
      <c r="G146" s="22">
        <f>IF(OR(B146&amp;""="",NOT(ISNUMBER(A146))),"",IF(COUNTIFS($B$6:$B$2005,B146&amp;"",$A$6:$A$2005,"&gt;"&amp;A146)=0,1,0))</f>
        <v/>
      </c>
    </row>
    <row r="147">
      <c r="A147" s="13" t="n"/>
      <c r="B147" s="5" t="n"/>
      <c r="C147" s="17" t="n"/>
      <c r="D147" s="5" t="n"/>
      <c r="E147" s="5" t="n"/>
      <c r="F147" s="6">
        <f>IF(B147&amp;""="","",IFERROR(INDEX('المستأجرون'!$C$6:$C$205,MATCH(B147&amp;"",'المستأجرون'!$A$6:$A$205,0))&amp;"","كود غير موجود"))</f>
        <v/>
      </c>
      <c r="G147" s="22">
        <f>IF(OR(B147&amp;""="",NOT(ISNUMBER(A147))),"",IF(COUNTIFS($B$6:$B$2005,B147&amp;"",$A$6:$A$2005,"&gt;"&amp;A147)=0,1,0))</f>
        <v/>
      </c>
    </row>
    <row r="148">
      <c r="A148" s="13" t="n"/>
      <c r="B148" s="5" t="n"/>
      <c r="C148" s="17" t="n"/>
      <c r="D148" s="5" t="n"/>
      <c r="E148" s="5" t="n"/>
      <c r="F148" s="6">
        <f>IF(B148&amp;""="","",IFERROR(INDEX('المستأجرون'!$C$6:$C$205,MATCH(B148&amp;"",'المستأجرون'!$A$6:$A$205,0))&amp;"","كود غير موجود"))</f>
        <v/>
      </c>
      <c r="G148" s="22">
        <f>IF(OR(B148&amp;""="",NOT(ISNUMBER(A148))),"",IF(COUNTIFS($B$6:$B$2005,B148&amp;"",$A$6:$A$2005,"&gt;"&amp;A148)=0,1,0))</f>
        <v/>
      </c>
    </row>
    <row r="149">
      <c r="A149" s="13" t="n"/>
      <c r="B149" s="5" t="n"/>
      <c r="C149" s="17" t="n"/>
      <c r="D149" s="5" t="n"/>
      <c r="E149" s="5" t="n"/>
      <c r="F149" s="6">
        <f>IF(B149&amp;""="","",IFERROR(INDEX('المستأجرون'!$C$6:$C$205,MATCH(B149&amp;"",'المستأجرون'!$A$6:$A$205,0))&amp;"","كود غير موجود"))</f>
        <v/>
      </c>
      <c r="G149" s="22">
        <f>IF(OR(B149&amp;""="",NOT(ISNUMBER(A149))),"",IF(COUNTIFS($B$6:$B$2005,B149&amp;"",$A$6:$A$2005,"&gt;"&amp;A149)=0,1,0))</f>
        <v/>
      </c>
    </row>
    <row r="150">
      <c r="A150" s="13" t="n"/>
      <c r="B150" s="5" t="n"/>
      <c r="C150" s="17" t="n"/>
      <c r="D150" s="5" t="n"/>
      <c r="E150" s="5" t="n"/>
      <c r="F150" s="6">
        <f>IF(B150&amp;""="","",IFERROR(INDEX('المستأجرون'!$C$6:$C$205,MATCH(B150&amp;"",'المستأجرون'!$A$6:$A$205,0))&amp;"","كود غير موجود"))</f>
        <v/>
      </c>
      <c r="G150" s="22">
        <f>IF(OR(B150&amp;""="",NOT(ISNUMBER(A150))),"",IF(COUNTIFS($B$6:$B$2005,B150&amp;"",$A$6:$A$2005,"&gt;"&amp;A150)=0,1,0))</f>
        <v/>
      </c>
    </row>
    <row r="151">
      <c r="A151" s="13" t="n"/>
      <c r="B151" s="5" t="n"/>
      <c r="C151" s="17" t="n"/>
      <c r="D151" s="5" t="n"/>
      <c r="E151" s="5" t="n"/>
      <c r="F151" s="6">
        <f>IF(B151&amp;""="","",IFERROR(INDEX('المستأجرون'!$C$6:$C$205,MATCH(B151&amp;"",'المستأجرون'!$A$6:$A$205,0))&amp;"","كود غير موجود"))</f>
        <v/>
      </c>
      <c r="G151" s="22">
        <f>IF(OR(B151&amp;""="",NOT(ISNUMBER(A151))),"",IF(COUNTIFS($B$6:$B$2005,B151&amp;"",$A$6:$A$2005,"&gt;"&amp;A151)=0,1,0))</f>
        <v/>
      </c>
    </row>
    <row r="152">
      <c r="A152" s="13" t="n"/>
      <c r="B152" s="5" t="n"/>
      <c r="C152" s="17" t="n"/>
      <c r="D152" s="5" t="n"/>
      <c r="E152" s="5" t="n"/>
      <c r="F152" s="6">
        <f>IF(B152&amp;""="","",IFERROR(INDEX('المستأجرون'!$C$6:$C$205,MATCH(B152&amp;"",'المستأجرون'!$A$6:$A$205,0))&amp;"","كود غير موجود"))</f>
        <v/>
      </c>
      <c r="G152" s="22">
        <f>IF(OR(B152&amp;""="",NOT(ISNUMBER(A152))),"",IF(COUNTIFS($B$6:$B$2005,B152&amp;"",$A$6:$A$2005,"&gt;"&amp;A152)=0,1,0))</f>
        <v/>
      </c>
    </row>
    <row r="153">
      <c r="A153" s="13" t="n"/>
      <c r="B153" s="5" t="n"/>
      <c r="C153" s="17" t="n"/>
      <c r="D153" s="5" t="n"/>
      <c r="E153" s="5" t="n"/>
      <c r="F153" s="6">
        <f>IF(B153&amp;""="","",IFERROR(INDEX('المستأجرون'!$C$6:$C$205,MATCH(B153&amp;"",'المستأجرون'!$A$6:$A$205,0))&amp;"","كود غير موجود"))</f>
        <v/>
      </c>
      <c r="G153" s="22">
        <f>IF(OR(B153&amp;""="",NOT(ISNUMBER(A153))),"",IF(COUNTIFS($B$6:$B$2005,B153&amp;"",$A$6:$A$2005,"&gt;"&amp;A153)=0,1,0))</f>
        <v/>
      </c>
    </row>
    <row r="154">
      <c r="A154" s="13" t="n"/>
      <c r="B154" s="5" t="n"/>
      <c r="C154" s="17" t="n"/>
      <c r="D154" s="5" t="n"/>
      <c r="E154" s="5" t="n"/>
      <c r="F154" s="6">
        <f>IF(B154&amp;""="","",IFERROR(INDEX('المستأجرون'!$C$6:$C$205,MATCH(B154&amp;"",'المستأجرون'!$A$6:$A$205,0))&amp;"","كود غير موجود"))</f>
        <v/>
      </c>
      <c r="G154" s="22">
        <f>IF(OR(B154&amp;""="",NOT(ISNUMBER(A154))),"",IF(COUNTIFS($B$6:$B$2005,B154&amp;"",$A$6:$A$2005,"&gt;"&amp;A154)=0,1,0))</f>
        <v/>
      </c>
    </row>
    <row r="155">
      <c r="A155" s="13" t="n"/>
      <c r="B155" s="5" t="n"/>
      <c r="C155" s="17" t="n"/>
      <c r="D155" s="5" t="n"/>
      <c r="E155" s="5" t="n"/>
      <c r="F155" s="6">
        <f>IF(B155&amp;""="","",IFERROR(INDEX('المستأجرون'!$C$6:$C$205,MATCH(B155&amp;"",'المستأجرون'!$A$6:$A$205,0))&amp;"","كود غير موجود"))</f>
        <v/>
      </c>
      <c r="G155" s="22">
        <f>IF(OR(B155&amp;""="",NOT(ISNUMBER(A155))),"",IF(COUNTIFS($B$6:$B$2005,B155&amp;"",$A$6:$A$2005,"&gt;"&amp;A155)=0,1,0))</f>
        <v/>
      </c>
    </row>
    <row r="156">
      <c r="A156" s="13" t="n"/>
      <c r="B156" s="5" t="n"/>
      <c r="C156" s="17" t="n"/>
      <c r="D156" s="5" t="n"/>
      <c r="E156" s="5" t="n"/>
      <c r="F156" s="6">
        <f>IF(B156&amp;""="","",IFERROR(INDEX('المستأجرون'!$C$6:$C$205,MATCH(B156&amp;"",'المستأجرون'!$A$6:$A$205,0))&amp;"","كود غير موجود"))</f>
        <v/>
      </c>
      <c r="G156" s="22">
        <f>IF(OR(B156&amp;""="",NOT(ISNUMBER(A156))),"",IF(COUNTIFS($B$6:$B$2005,B156&amp;"",$A$6:$A$2005,"&gt;"&amp;A156)=0,1,0))</f>
        <v/>
      </c>
    </row>
    <row r="157">
      <c r="A157" s="13" t="n"/>
      <c r="B157" s="5" t="n"/>
      <c r="C157" s="17" t="n"/>
      <c r="D157" s="5" t="n"/>
      <c r="E157" s="5" t="n"/>
      <c r="F157" s="6">
        <f>IF(B157&amp;""="","",IFERROR(INDEX('المستأجرون'!$C$6:$C$205,MATCH(B157&amp;"",'المستأجرون'!$A$6:$A$205,0))&amp;"","كود غير موجود"))</f>
        <v/>
      </c>
      <c r="G157" s="22">
        <f>IF(OR(B157&amp;""="",NOT(ISNUMBER(A157))),"",IF(COUNTIFS($B$6:$B$2005,B157&amp;"",$A$6:$A$2005,"&gt;"&amp;A157)=0,1,0))</f>
        <v/>
      </c>
    </row>
    <row r="158">
      <c r="A158" s="13" t="n"/>
      <c r="B158" s="5" t="n"/>
      <c r="C158" s="17" t="n"/>
      <c r="D158" s="5" t="n"/>
      <c r="E158" s="5" t="n"/>
      <c r="F158" s="6">
        <f>IF(B158&amp;""="","",IFERROR(INDEX('المستأجرون'!$C$6:$C$205,MATCH(B158&amp;"",'المستأجرون'!$A$6:$A$205,0))&amp;"","كود غير موجود"))</f>
        <v/>
      </c>
      <c r="G158" s="22">
        <f>IF(OR(B158&amp;""="",NOT(ISNUMBER(A158))),"",IF(COUNTIFS($B$6:$B$2005,B158&amp;"",$A$6:$A$2005,"&gt;"&amp;A158)=0,1,0))</f>
        <v/>
      </c>
    </row>
    <row r="159">
      <c r="A159" s="13" t="n"/>
      <c r="B159" s="5" t="n"/>
      <c r="C159" s="17" t="n"/>
      <c r="D159" s="5" t="n"/>
      <c r="E159" s="5" t="n"/>
      <c r="F159" s="6">
        <f>IF(B159&amp;""="","",IFERROR(INDEX('المستأجرون'!$C$6:$C$205,MATCH(B159&amp;"",'المستأجرون'!$A$6:$A$205,0))&amp;"","كود غير موجود"))</f>
        <v/>
      </c>
      <c r="G159" s="22">
        <f>IF(OR(B159&amp;""="",NOT(ISNUMBER(A159))),"",IF(COUNTIFS($B$6:$B$2005,B159&amp;"",$A$6:$A$2005,"&gt;"&amp;A159)=0,1,0))</f>
        <v/>
      </c>
    </row>
    <row r="160">
      <c r="A160" s="13" t="n"/>
      <c r="B160" s="5" t="n"/>
      <c r="C160" s="17" t="n"/>
      <c r="D160" s="5" t="n"/>
      <c r="E160" s="5" t="n"/>
      <c r="F160" s="6">
        <f>IF(B160&amp;""="","",IFERROR(INDEX('المستأجرون'!$C$6:$C$205,MATCH(B160&amp;"",'المستأجرون'!$A$6:$A$205,0))&amp;"","كود غير موجود"))</f>
        <v/>
      </c>
      <c r="G160" s="22">
        <f>IF(OR(B160&amp;""="",NOT(ISNUMBER(A160))),"",IF(COUNTIFS($B$6:$B$2005,B160&amp;"",$A$6:$A$2005,"&gt;"&amp;A160)=0,1,0))</f>
        <v/>
      </c>
    </row>
    <row r="161">
      <c r="A161" s="13" t="n"/>
      <c r="B161" s="5" t="n"/>
      <c r="C161" s="17" t="n"/>
      <c r="D161" s="5" t="n"/>
      <c r="E161" s="5" t="n"/>
      <c r="F161" s="6">
        <f>IF(B161&amp;""="","",IFERROR(INDEX('المستأجرون'!$C$6:$C$205,MATCH(B161&amp;"",'المستأجرون'!$A$6:$A$205,0))&amp;"","كود غير موجود"))</f>
        <v/>
      </c>
      <c r="G161" s="22">
        <f>IF(OR(B161&amp;""="",NOT(ISNUMBER(A161))),"",IF(COUNTIFS($B$6:$B$2005,B161&amp;"",$A$6:$A$2005,"&gt;"&amp;A161)=0,1,0))</f>
        <v/>
      </c>
    </row>
    <row r="162">
      <c r="A162" s="13" t="n"/>
      <c r="B162" s="5" t="n"/>
      <c r="C162" s="17" t="n"/>
      <c r="D162" s="5" t="n"/>
      <c r="E162" s="5" t="n"/>
      <c r="F162" s="6">
        <f>IF(B162&amp;""="","",IFERROR(INDEX('المستأجرون'!$C$6:$C$205,MATCH(B162&amp;"",'المستأجرون'!$A$6:$A$205,0))&amp;"","كود غير موجود"))</f>
        <v/>
      </c>
      <c r="G162" s="22">
        <f>IF(OR(B162&amp;""="",NOT(ISNUMBER(A162))),"",IF(COUNTIFS($B$6:$B$2005,B162&amp;"",$A$6:$A$2005,"&gt;"&amp;A162)=0,1,0))</f>
        <v/>
      </c>
    </row>
    <row r="163">
      <c r="A163" s="13" t="n"/>
      <c r="B163" s="5" t="n"/>
      <c r="C163" s="17" t="n"/>
      <c r="D163" s="5" t="n"/>
      <c r="E163" s="5" t="n"/>
      <c r="F163" s="6">
        <f>IF(B163&amp;""="","",IFERROR(INDEX('المستأجرون'!$C$6:$C$205,MATCH(B163&amp;"",'المستأجرون'!$A$6:$A$205,0))&amp;"","كود غير موجود"))</f>
        <v/>
      </c>
      <c r="G163" s="22">
        <f>IF(OR(B163&amp;""="",NOT(ISNUMBER(A163))),"",IF(COUNTIFS($B$6:$B$2005,B163&amp;"",$A$6:$A$2005,"&gt;"&amp;A163)=0,1,0))</f>
        <v/>
      </c>
    </row>
    <row r="164">
      <c r="A164" s="13" t="n"/>
      <c r="B164" s="5" t="n"/>
      <c r="C164" s="17" t="n"/>
      <c r="D164" s="5" t="n"/>
      <c r="E164" s="5" t="n"/>
      <c r="F164" s="6">
        <f>IF(B164&amp;""="","",IFERROR(INDEX('المستأجرون'!$C$6:$C$205,MATCH(B164&amp;"",'المستأجرون'!$A$6:$A$205,0))&amp;"","كود غير موجود"))</f>
        <v/>
      </c>
      <c r="G164" s="22">
        <f>IF(OR(B164&amp;""="",NOT(ISNUMBER(A164))),"",IF(COUNTIFS($B$6:$B$2005,B164&amp;"",$A$6:$A$2005,"&gt;"&amp;A164)=0,1,0))</f>
        <v/>
      </c>
    </row>
    <row r="165">
      <c r="A165" s="13" t="n"/>
      <c r="B165" s="5" t="n"/>
      <c r="C165" s="17" t="n"/>
      <c r="D165" s="5" t="n"/>
      <c r="E165" s="5" t="n"/>
      <c r="F165" s="6">
        <f>IF(B165&amp;""="","",IFERROR(INDEX('المستأجرون'!$C$6:$C$205,MATCH(B165&amp;"",'المستأجرون'!$A$6:$A$205,0))&amp;"","كود غير موجود"))</f>
        <v/>
      </c>
      <c r="G165" s="22">
        <f>IF(OR(B165&amp;""="",NOT(ISNUMBER(A165))),"",IF(COUNTIFS($B$6:$B$2005,B165&amp;"",$A$6:$A$2005,"&gt;"&amp;A165)=0,1,0))</f>
        <v/>
      </c>
    </row>
    <row r="166">
      <c r="A166" s="13" t="n"/>
      <c r="B166" s="5" t="n"/>
      <c r="C166" s="17" t="n"/>
      <c r="D166" s="5" t="n"/>
      <c r="E166" s="5" t="n"/>
      <c r="F166" s="6">
        <f>IF(B166&amp;""="","",IFERROR(INDEX('المستأجرون'!$C$6:$C$205,MATCH(B166&amp;"",'المستأجرون'!$A$6:$A$205,0))&amp;"","كود غير موجود"))</f>
        <v/>
      </c>
      <c r="G166" s="22">
        <f>IF(OR(B166&amp;""="",NOT(ISNUMBER(A166))),"",IF(COUNTIFS($B$6:$B$2005,B166&amp;"",$A$6:$A$2005,"&gt;"&amp;A166)=0,1,0))</f>
        <v/>
      </c>
    </row>
    <row r="167">
      <c r="A167" s="13" t="n"/>
      <c r="B167" s="5" t="n"/>
      <c r="C167" s="17" t="n"/>
      <c r="D167" s="5" t="n"/>
      <c r="E167" s="5" t="n"/>
      <c r="F167" s="6">
        <f>IF(B167&amp;""="","",IFERROR(INDEX('المستأجرون'!$C$6:$C$205,MATCH(B167&amp;"",'المستأجرون'!$A$6:$A$205,0))&amp;"","كود غير موجود"))</f>
        <v/>
      </c>
      <c r="G167" s="22">
        <f>IF(OR(B167&amp;""="",NOT(ISNUMBER(A167))),"",IF(COUNTIFS($B$6:$B$2005,B167&amp;"",$A$6:$A$2005,"&gt;"&amp;A167)=0,1,0))</f>
        <v/>
      </c>
    </row>
    <row r="168">
      <c r="A168" s="13" t="n"/>
      <c r="B168" s="5" t="n"/>
      <c r="C168" s="17" t="n"/>
      <c r="D168" s="5" t="n"/>
      <c r="E168" s="5" t="n"/>
      <c r="F168" s="6">
        <f>IF(B168&amp;""="","",IFERROR(INDEX('المستأجرون'!$C$6:$C$205,MATCH(B168&amp;"",'المستأجرون'!$A$6:$A$205,0))&amp;"","كود غير موجود"))</f>
        <v/>
      </c>
      <c r="G168" s="22">
        <f>IF(OR(B168&amp;""="",NOT(ISNUMBER(A168))),"",IF(COUNTIFS($B$6:$B$2005,B168&amp;"",$A$6:$A$2005,"&gt;"&amp;A168)=0,1,0))</f>
        <v/>
      </c>
    </row>
    <row r="169">
      <c r="A169" s="13" t="n"/>
      <c r="B169" s="5" t="n"/>
      <c r="C169" s="17" t="n"/>
      <c r="D169" s="5" t="n"/>
      <c r="E169" s="5" t="n"/>
      <c r="F169" s="6">
        <f>IF(B169&amp;""="","",IFERROR(INDEX('المستأجرون'!$C$6:$C$205,MATCH(B169&amp;"",'المستأجرون'!$A$6:$A$205,0))&amp;"","كود غير موجود"))</f>
        <v/>
      </c>
      <c r="G169" s="22">
        <f>IF(OR(B169&amp;""="",NOT(ISNUMBER(A169))),"",IF(COUNTIFS($B$6:$B$2005,B169&amp;"",$A$6:$A$2005,"&gt;"&amp;A169)=0,1,0))</f>
        <v/>
      </c>
    </row>
    <row r="170">
      <c r="A170" s="13" t="n"/>
      <c r="B170" s="5" t="n"/>
      <c r="C170" s="17" t="n"/>
      <c r="D170" s="5" t="n"/>
      <c r="E170" s="5" t="n"/>
      <c r="F170" s="6">
        <f>IF(B170&amp;""="","",IFERROR(INDEX('المستأجرون'!$C$6:$C$205,MATCH(B170&amp;"",'المستأجرون'!$A$6:$A$205,0))&amp;"","كود غير موجود"))</f>
        <v/>
      </c>
      <c r="G170" s="22">
        <f>IF(OR(B170&amp;""="",NOT(ISNUMBER(A170))),"",IF(COUNTIFS($B$6:$B$2005,B170&amp;"",$A$6:$A$2005,"&gt;"&amp;A170)=0,1,0))</f>
        <v/>
      </c>
    </row>
    <row r="171">
      <c r="A171" s="13" t="n"/>
      <c r="B171" s="5" t="n"/>
      <c r="C171" s="17" t="n"/>
      <c r="D171" s="5" t="n"/>
      <c r="E171" s="5" t="n"/>
      <c r="F171" s="6">
        <f>IF(B171&amp;""="","",IFERROR(INDEX('المستأجرون'!$C$6:$C$205,MATCH(B171&amp;"",'المستأجرون'!$A$6:$A$205,0))&amp;"","كود غير موجود"))</f>
        <v/>
      </c>
      <c r="G171" s="22">
        <f>IF(OR(B171&amp;""="",NOT(ISNUMBER(A171))),"",IF(COUNTIFS($B$6:$B$2005,B171&amp;"",$A$6:$A$2005,"&gt;"&amp;A171)=0,1,0))</f>
        <v/>
      </c>
    </row>
    <row r="172">
      <c r="A172" s="13" t="n"/>
      <c r="B172" s="5" t="n"/>
      <c r="C172" s="17" t="n"/>
      <c r="D172" s="5" t="n"/>
      <c r="E172" s="5" t="n"/>
      <c r="F172" s="6">
        <f>IF(B172&amp;""="","",IFERROR(INDEX('المستأجرون'!$C$6:$C$205,MATCH(B172&amp;"",'المستأجرون'!$A$6:$A$205,0))&amp;"","كود غير موجود"))</f>
        <v/>
      </c>
      <c r="G172" s="22">
        <f>IF(OR(B172&amp;""="",NOT(ISNUMBER(A172))),"",IF(COUNTIFS($B$6:$B$2005,B172&amp;"",$A$6:$A$2005,"&gt;"&amp;A172)=0,1,0))</f>
        <v/>
      </c>
    </row>
    <row r="173">
      <c r="A173" s="13" t="n"/>
      <c r="B173" s="5" t="n"/>
      <c r="C173" s="17" t="n"/>
      <c r="D173" s="5" t="n"/>
      <c r="E173" s="5" t="n"/>
      <c r="F173" s="6">
        <f>IF(B173&amp;""="","",IFERROR(INDEX('المستأجرون'!$C$6:$C$205,MATCH(B173&amp;"",'المستأجرون'!$A$6:$A$205,0))&amp;"","كود غير موجود"))</f>
        <v/>
      </c>
      <c r="G173" s="22">
        <f>IF(OR(B173&amp;""="",NOT(ISNUMBER(A173))),"",IF(COUNTIFS($B$6:$B$2005,B173&amp;"",$A$6:$A$2005,"&gt;"&amp;A173)=0,1,0))</f>
        <v/>
      </c>
    </row>
    <row r="174">
      <c r="A174" s="13" t="n"/>
      <c r="B174" s="5" t="n"/>
      <c r="C174" s="17" t="n"/>
      <c r="D174" s="5" t="n"/>
      <c r="E174" s="5" t="n"/>
      <c r="F174" s="6">
        <f>IF(B174&amp;""="","",IFERROR(INDEX('المستأجرون'!$C$6:$C$205,MATCH(B174&amp;"",'المستأجرون'!$A$6:$A$205,0))&amp;"","كود غير موجود"))</f>
        <v/>
      </c>
      <c r="G174" s="22">
        <f>IF(OR(B174&amp;""="",NOT(ISNUMBER(A174))),"",IF(COUNTIFS($B$6:$B$2005,B174&amp;"",$A$6:$A$2005,"&gt;"&amp;A174)=0,1,0))</f>
        <v/>
      </c>
    </row>
    <row r="175">
      <c r="A175" s="13" t="n"/>
      <c r="B175" s="5" t="n"/>
      <c r="C175" s="17" t="n"/>
      <c r="D175" s="5" t="n"/>
      <c r="E175" s="5" t="n"/>
      <c r="F175" s="6">
        <f>IF(B175&amp;""="","",IFERROR(INDEX('المستأجرون'!$C$6:$C$205,MATCH(B175&amp;"",'المستأجرون'!$A$6:$A$205,0))&amp;"","كود غير موجود"))</f>
        <v/>
      </c>
      <c r="G175" s="22">
        <f>IF(OR(B175&amp;""="",NOT(ISNUMBER(A175))),"",IF(COUNTIFS($B$6:$B$2005,B175&amp;"",$A$6:$A$2005,"&gt;"&amp;A175)=0,1,0))</f>
        <v/>
      </c>
    </row>
    <row r="176">
      <c r="A176" s="13" t="n"/>
      <c r="B176" s="5" t="n"/>
      <c r="C176" s="17" t="n"/>
      <c r="D176" s="5" t="n"/>
      <c r="E176" s="5" t="n"/>
      <c r="F176" s="6">
        <f>IF(B176&amp;""="","",IFERROR(INDEX('المستأجرون'!$C$6:$C$205,MATCH(B176&amp;"",'المستأجرون'!$A$6:$A$205,0))&amp;"","كود غير موجود"))</f>
        <v/>
      </c>
      <c r="G176" s="22">
        <f>IF(OR(B176&amp;""="",NOT(ISNUMBER(A176))),"",IF(COUNTIFS($B$6:$B$2005,B176&amp;"",$A$6:$A$2005,"&gt;"&amp;A176)=0,1,0))</f>
        <v/>
      </c>
    </row>
    <row r="177">
      <c r="A177" s="13" t="n"/>
      <c r="B177" s="5" t="n"/>
      <c r="C177" s="17" t="n"/>
      <c r="D177" s="5" t="n"/>
      <c r="E177" s="5" t="n"/>
      <c r="F177" s="6">
        <f>IF(B177&amp;""="","",IFERROR(INDEX('المستأجرون'!$C$6:$C$205,MATCH(B177&amp;"",'المستأجرون'!$A$6:$A$205,0))&amp;"","كود غير موجود"))</f>
        <v/>
      </c>
      <c r="G177" s="22">
        <f>IF(OR(B177&amp;""="",NOT(ISNUMBER(A177))),"",IF(COUNTIFS($B$6:$B$2005,B177&amp;"",$A$6:$A$2005,"&gt;"&amp;A177)=0,1,0))</f>
        <v/>
      </c>
    </row>
    <row r="178">
      <c r="A178" s="13" t="n"/>
      <c r="B178" s="5" t="n"/>
      <c r="C178" s="17" t="n"/>
      <c r="D178" s="5" t="n"/>
      <c r="E178" s="5" t="n"/>
      <c r="F178" s="6">
        <f>IF(B178&amp;""="","",IFERROR(INDEX('المستأجرون'!$C$6:$C$205,MATCH(B178&amp;"",'المستأجرون'!$A$6:$A$205,0))&amp;"","كود غير موجود"))</f>
        <v/>
      </c>
      <c r="G178" s="22">
        <f>IF(OR(B178&amp;""="",NOT(ISNUMBER(A178))),"",IF(COUNTIFS($B$6:$B$2005,B178&amp;"",$A$6:$A$2005,"&gt;"&amp;A178)=0,1,0))</f>
        <v/>
      </c>
    </row>
    <row r="179">
      <c r="A179" s="13" t="n"/>
      <c r="B179" s="5" t="n"/>
      <c r="C179" s="17" t="n"/>
      <c r="D179" s="5" t="n"/>
      <c r="E179" s="5" t="n"/>
      <c r="F179" s="6">
        <f>IF(B179&amp;""="","",IFERROR(INDEX('المستأجرون'!$C$6:$C$205,MATCH(B179&amp;"",'المستأجرون'!$A$6:$A$205,0))&amp;"","كود غير موجود"))</f>
        <v/>
      </c>
      <c r="G179" s="22">
        <f>IF(OR(B179&amp;""="",NOT(ISNUMBER(A179))),"",IF(COUNTIFS($B$6:$B$2005,B179&amp;"",$A$6:$A$2005,"&gt;"&amp;A179)=0,1,0))</f>
        <v/>
      </c>
    </row>
    <row r="180">
      <c r="A180" s="13" t="n"/>
      <c r="B180" s="5" t="n"/>
      <c r="C180" s="17" t="n"/>
      <c r="D180" s="5" t="n"/>
      <c r="E180" s="5" t="n"/>
      <c r="F180" s="6">
        <f>IF(B180&amp;""="","",IFERROR(INDEX('المستأجرون'!$C$6:$C$205,MATCH(B180&amp;"",'المستأجرون'!$A$6:$A$205,0))&amp;"","كود غير موجود"))</f>
        <v/>
      </c>
      <c r="G180" s="22">
        <f>IF(OR(B180&amp;""="",NOT(ISNUMBER(A180))),"",IF(COUNTIFS($B$6:$B$2005,B180&amp;"",$A$6:$A$2005,"&gt;"&amp;A180)=0,1,0))</f>
        <v/>
      </c>
    </row>
    <row r="181">
      <c r="A181" s="13" t="n"/>
      <c r="B181" s="5" t="n"/>
      <c r="C181" s="17" t="n"/>
      <c r="D181" s="5" t="n"/>
      <c r="E181" s="5" t="n"/>
      <c r="F181" s="6">
        <f>IF(B181&amp;""="","",IFERROR(INDEX('المستأجرون'!$C$6:$C$205,MATCH(B181&amp;"",'المستأجرون'!$A$6:$A$205,0))&amp;"","كود غير موجود"))</f>
        <v/>
      </c>
      <c r="G181" s="22">
        <f>IF(OR(B181&amp;""="",NOT(ISNUMBER(A181))),"",IF(COUNTIFS($B$6:$B$2005,B181&amp;"",$A$6:$A$2005,"&gt;"&amp;A181)=0,1,0))</f>
        <v/>
      </c>
    </row>
    <row r="182">
      <c r="A182" s="13" t="n"/>
      <c r="B182" s="5" t="n"/>
      <c r="C182" s="17" t="n"/>
      <c r="D182" s="5" t="n"/>
      <c r="E182" s="5" t="n"/>
      <c r="F182" s="6">
        <f>IF(B182&amp;""="","",IFERROR(INDEX('المستأجرون'!$C$6:$C$205,MATCH(B182&amp;"",'المستأجرون'!$A$6:$A$205,0))&amp;"","كود غير موجود"))</f>
        <v/>
      </c>
      <c r="G182" s="22">
        <f>IF(OR(B182&amp;""="",NOT(ISNUMBER(A182))),"",IF(COUNTIFS($B$6:$B$2005,B182&amp;"",$A$6:$A$2005,"&gt;"&amp;A182)=0,1,0))</f>
        <v/>
      </c>
    </row>
    <row r="183">
      <c r="A183" s="13" t="n"/>
      <c r="B183" s="5" t="n"/>
      <c r="C183" s="17" t="n"/>
      <c r="D183" s="5" t="n"/>
      <c r="E183" s="5" t="n"/>
      <c r="F183" s="6">
        <f>IF(B183&amp;""="","",IFERROR(INDEX('المستأجرون'!$C$6:$C$205,MATCH(B183&amp;"",'المستأجرون'!$A$6:$A$205,0))&amp;"","كود غير موجود"))</f>
        <v/>
      </c>
      <c r="G183" s="22">
        <f>IF(OR(B183&amp;""="",NOT(ISNUMBER(A183))),"",IF(COUNTIFS($B$6:$B$2005,B183&amp;"",$A$6:$A$2005,"&gt;"&amp;A183)=0,1,0))</f>
        <v/>
      </c>
    </row>
    <row r="184">
      <c r="A184" s="13" t="n"/>
      <c r="B184" s="5" t="n"/>
      <c r="C184" s="17" t="n"/>
      <c r="D184" s="5" t="n"/>
      <c r="E184" s="5" t="n"/>
      <c r="F184" s="6">
        <f>IF(B184&amp;""="","",IFERROR(INDEX('المستأجرون'!$C$6:$C$205,MATCH(B184&amp;"",'المستأجرون'!$A$6:$A$205,0))&amp;"","كود غير موجود"))</f>
        <v/>
      </c>
      <c r="G184" s="22">
        <f>IF(OR(B184&amp;""="",NOT(ISNUMBER(A184))),"",IF(COUNTIFS($B$6:$B$2005,B184&amp;"",$A$6:$A$2005,"&gt;"&amp;A184)=0,1,0))</f>
        <v/>
      </c>
    </row>
    <row r="185">
      <c r="A185" s="13" t="n"/>
      <c r="B185" s="5" t="n"/>
      <c r="C185" s="17" t="n"/>
      <c r="D185" s="5" t="n"/>
      <c r="E185" s="5" t="n"/>
      <c r="F185" s="6">
        <f>IF(B185&amp;""="","",IFERROR(INDEX('المستأجرون'!$C$6:$C$205,MATCH(B185&amp;"",'المستأجرون'!$A$6:$A$205,0))&amp;"","كود غير موجود"))</f>
        <v/>
      </c>
      <c r="G185" s="22">
        <f>IF(OR(B185&amp;""="",NOT(ISNUMBER(A185))),"",IF(COUNTIFS($B$6:$B$2005,B185&amp;"",$A$6:$A$2005,"&gt;"&amp;A185)=0,1,0))</f>
        <v/>
      </c>
    </row>
    <row r="186">
      <c r="A186" s="13" t="n"/>
      <c r="B186" s="5" t="n"/>
      <c r="C186" s="17" t="n"/>
      <c r="D186" s="5" t="n"/>
      <c r="E186" s="5" t="n"/>
      <c r="F186" s="6">
        <f>IF(B186&amp;""="","",IFERROR(INDEX('المستأجرون'!$C$6:$C$205,MATCH(B186&amp;"",'المستأجرون'!$A$6:$A$205,0))&amp;"","كود غير موجود"))</f>
        <v/>
      </c>
      <c r="G186" s="22">
        <f>IF(OR(B186&amp;""="",NOT(ISNUMBER(A186))),"",IF(COUNTIFS($B$6:$B$2005,B186&amp;"",$A$6:$A$2005,"&gt;"&amp;A186)=0,1,0))</f>
        <v/>
      </c>
    </row>
    <row r="187">
      <c r="A187" s="13" t="n"/>
      <c r="B187" s="5" t="n"/>
      <c r="C187" s="17" t="n"/>
      <c r="D187" s="5" t="n"/>
      <c r="E187" s="5" t="n"/>
      <c r="F187" s="6">
        <f>IF(B187&amp;""="","",IFERROR(INDEX('المستأجرون'!$C$6:$C$205,MATCH(B187&amp;"",'المستأجرون'!$A$6:$A$205,0))&amp;"","كود غير موجود"))</f>
        <v/>
      </c>
      <c r="G187" s="22">
        <f>IF(OR(B187&amp;""="",NOT(ISNUMBER(A187))),"",IF(COUNTIFS($B$6:$B$2005,B187&amp;"",$A$6:$A$2005,"&gt;"&amp;A187)=0,1,0))</f>
        <v/>
      </c>
    </row>
    <row r="188">
      <c r="A188" s="13" t="n"/>
      <c r="B188" s="5" t="n"/>
      <c r="C188" s="17" t="n"/>
      <c r="D188" s="5" t="n"/>
      <c r="E188" s="5" t="n"/>
      <c r="F188" s="6">
        <f>IF(B188&amp;""="","",IFERROR(INDEX('المستأجرون'!$C$6:$C$205,MATCH(B188&amp;"",'المستأجرون'!$A$6:$A$205,0))&amp;"","كود غير موجود"))</f>
        <v/>
      </c>
      <c r="G188" s="22">
        <f>IF(OR(B188&amp;""="",NOT(ISNUMBER(A188))),"",IF(COUNTIFS($B$6:$B$2005,B188&amp;"",$A$6:$A$2005,"&gt;"&amp;A188)=0,1,0))</f>
        <v/>
      </c>
    </row>
    <row r="189">
      <c r="A189" s="13" t="n"/>
      <c r="B189" s="5" t="n"/>
      <c r="C189" s="17" t="n"/>
      <c r="D189" s="5" t="n"/>
      <c r="E189" s="5" t="n"/>
      <c r="F189" s="6">
        <f>IF(B189&amp;""="","",IFERROR(INDEX('المستأجرون'!$C$6:$C$205,MATCH(B189&amp;"",'المستأجرون'!$A$6:$A$205,0))&amp;"","كود غير موجود"))</f>
        <v/>
      </c>
      <c r="G189" s="22">
        <f>IF(OR(B189&amp;""="",NOT(ISNUMBER(A189))),"",IF(COUNTIFS($B$6:$B$2005,B189&amp;"",$A$6:$A$2005,"&gt;"&amp;A189)=0,1,0))</f>
        <v/>
      </c>
    </row>
    <row r="190">
      <c r="A190" s="13" t="n"/>
      <c r="B190" s="5" t="n"/>
      <c r="C190" s="17" t="n"/>
      <c r="D190" s="5" t="n"/>
      <c r="E190" s="5" t="n"/>
      <c r="F190" s="6">
        <f>IF(B190&amp;""="","",IFERROR(INDEX('المستأجرون'!$C$6:$C$205,MATCH(B190&amp;"",'المستأجرون'!$A$6:$A$205,0))&amp;"","كود غير موجود"))</f>
        <v/>
      </c>
      <c r="G190" s="22">
        <f>IF(OR(B190&amp;""="",NOT(ISNUMBER(A190))),"",IF(COUNTIFS($B$6:$B$2005,B190&amp;"",$A$6:$A$2005,"&gt;"&amp;A190)=0,1,0))</f>
        <v/>
      </c>
    </row>
    <row r="191">
      <c r="A191" s="13" t="n"/>
      <c r="B191" s="5" t="n"/>
      <c r="C191" s="17" t="n"/>
      <c r="D191" s="5" t="n"/>
      <c r="E191" s="5" t="n"/>
      <c r="F191" s="6">
        <f>IF(B191&amp;""="","",IFERROR(INDEX('المستأجرون'!$C$6:$C$205,MATCH(B191&amp;"",'المستأجرون'!$A$6:$A$205,0))&amp;"","كود غير موجود"))</f>
        <v/>
      </c>
      <c r="G191" s="22">
        <f>IF(OR(B191&amp;""="",NOT(ISNUMBER(A191))),"",IF(COUNTIFS($B$6:$B$2005,B191&amp;"",$A$6:$A$2005,"&gt;"&amp;A191)=0,1,0))</f>
        <v/>
      </c>
    </row>
    <row r="192">
      <c r="A192" s="13" t="n"/>
      <c r="B192" s="5" t="n"/>
      <c r="C192" s="17" t="n"/>
      <c r="D192" s="5" t="n"/>
      <c r="E192" s="5" t="n"/>
      <c r="F192" s="6">
        <f>IF(B192&amp;""="","",IFERROR(INDEX('المستأجرون'!$C$6:$C$205,MATCH(B192&amp;"",'المستأجرون'!$A$6:$A$205,0))&amp;"","كود غير موجود"))</f>
        <v/>
      </c>
      <c r="G192" s="22">
        <f>IF(OR(B192&amp;""="",NOT(ISNUMBER(A192))),"",IF(COUNTIFS($B$6:$B$2005,B192&amp;"",$A$6:$A$2005,"&gt;"&amp;A192)=0,1,0))</f>
        <v/>
      </c>
    </row>
    <row r="193">
      <c r="A193" s="13" t="n"/>
      <c r="B193" s="5" t="n"/>
      <c r="C193" s="17" t="n"/>
      <c r="D193" s="5" t="n"/>
      <c r="E193" s="5" t="n"/>
      <c r="F193" s="6">
        <f>IF(B193&amp;""="","",IFERROR(INDEX('المستأجرون'!$C$6:$C$205,MATCH(B193&amp;"",'المستأجرون'!$A$6:$A$205,0))&amp;"","كود غير موجود"))</f>
        <v/>
      </c>
      <c r="G193" s="22">
        <f>IF(OR(B193&amp;""="",NOT(ISNUMBER(A193))),"",IF(COUNTIFS($B$6:$B$2005,B193&amp;"",$A$6:$A$2005,"&gt;"&amp;A193)=0,1,0))</f>
        <v/>
      </c>
    </row>
    <row r="194">
      <c r="A194" s="13" t="n"/>
      <c r="B194" s="5" t="n"/>
      <c r="C194" s="17" t="n"/>
      <c r="D194" s="5" t="n"/>
      <c r="E194" s="5" t="n"/>
      <c r="F194" s="6">
        <f>IF(B194&amp;""="","",IFERROR(INDEX('المستأجرون'!$C$6:$C$205,MATCH(B194&amp;"",'المستأجرون'!$A$6:$A$205,0))&amp;"","كود غير موجود"))</f>
        <v/>
      </c>
      <c r="G194" s="22">
        <f>IF(OR(B194&amp;""="",NOT(ISNUMBER(A194))),"",IF(COUNTIFS($B$6:$B$2005,B194&amp;"",$A$6:$A$2005,"&gt;"&amp;A194)=0,1,0))</f>
        <v/>
      </c>
    </row>
    <row r="195">
      <c r="A195" s="13" t="n"/>
      <c r="B195" s="5" t="n"/>
      <c r="C195" s="17" t="n"/>
      <c r="D195" s="5" t="n"/>
      <c r="E195" s="5" t="n"/>
      <c r="F195" s="6">
        <f>IF(B195&amp;""="","",IFERROR(INDEX('المستأجرون'!$C$6:$C$205,MATCH(B195&amp;"",'المستأجرون'!$A$6:$A$205,0))&amp;"","كود غير موجود"))</f>
        <v/>
      </c>
      <c r="G195" s="22">
        <f>IF(OR(B195&amp;""="",NOT(ISNUMBER(A195))),"",IF(COUNTIFS($B$6:$B$2005,B195&amp;"",$A$6:$A$2005,"&gt;"&amp;A195)=0,1,0))</f>
        <v/>
      </c>
    </row>
    <row r="196">
      <c r="A196" s="13" t="n"/>
      <c r="B196" s="5" t="n"/>
      <c r="C196" s="17" t="n"/>
      <c r="D196" s="5" t="n"/>
      <c r="E196" s="5" t="n"/>
      <c r="F196" s="6">
        <f>IF(B196&amp;""="","",IFERROR(INDEX('المستأجرون'!$C$6:$C$205,MATCH(B196&amp;"",'المستأجرون'!$A$6:$A$205,0))&amp;"","كود غير موجود"))</f>
        <v/>
      </c>
      <c r="G196" s="22">
        <f>IF(OR(B196&amp;""="",NOT(ISNUMBER(A196))),"",IF(COUNTIFS($B$6:$B$2005,B196&amp;"",$A$6:$A$2005,"&gt;"&amp;A196)=0,1,0))</f>
        <v/>
      </c>
    </row>
    <row r="197">
      <c r="A197" s="13" t="n"/>
      <c r="B197" s="5" t="n"/>
      <c r="C197" s="17" t="n"/>
      <c r="D197" s="5" t="n"/>
      <c r="E197" s="5" t="n"/>
      <c r="F197" s="6">
        <f>IF(B197&amp;""="","",IFERROR(INDEX('المستأجرون'!$C$6:$C$205,MATCH(B197&amp;"",'المستأجرون'!$A$6:$A$205,0))&amp;"","كود غير موجود"))</f>
        <v/>
      </c>
      <c r="G197" s="22">
        <f>IF(OR(B197&amp;""="",NOT(ISNUMBER(A197))),"",IF(COUNTIFS($B$6:$B$2005,B197&amp;"",$A$6:$A$2005,"&gt;"&amp;A197)=0,1,0))</f>
        <v/>
      </c>
    </row>
    <row r="198">
      <c r="A198" s="13" t="n"/>
      <c r="B198" s="5" t="n"/>
      <c r="C198" s="17" t="n"/>
      <c r="D198" s="5" t="n"/>
      <c r="E198" s="5" t="n"/>
      <c r="F198" s="6">
        <f>IF(B198&amp;""="","",IFERROR(INDEX('المستأجرون'!$C$6:$C$205,MATCH(B198&amp;"",'المستأجرون'!$A$6:$A$205,0))&amp;"","كود غير موجود"))</f>
        <v/>
      </c>
      <c r="G198" s="22">
        <f>IF(OR(B198&amp;""="",NOT(ISNUMBER(A198))),"",IF(COUNTIFS($B$6:$B$2005,B198&amp;"",$A$6:$A$2005,"&gt;"&amp;A198)=0,1,0))</f>
        <v/>
      </c>
    </row>
    <row r="199">
      <c r="A199" s="13" t="n"/>
      <c r="B199" s="5" t="n"/>
      <c r="C199" s="17" t="n"/>
      <c r="D199" s="5" t="n"/>
      <c r="E199" s="5" t="n"/>
      <c r="F199" s="6">
        <f>IF(B199&amp;""="","",IFERROR(INDEX('المستأجرون'!$C$6:$C$205,MATCH(B199&amp;"",'المستأجرون'!$A$6:$A$205,0))&amp;"","كود غير موجود"))</f>
        <v/>
      </c>
      <c r="G199" s="22">
        <f>IF(OR(B199&amp;""="",NOT(ISNUMBER(A199))),"",IF(COUNTIFS($B$6:$B$2005,B199&amp;"",$A$6:$A$2005,"&gt;"&amp;A199)=0,1,0))</f>
        <v/>
      </c>
    </row>
    <row r="200">
      <c r="A200" s="13" t="n"/>
      <c r="B200" s="5" t="n"/>
      <c r="C200" s="17" t="n"/>
      <c r="D200" s="5" t="n"/>
      <c r="E200" s="5" t="n"/>
      <c r="F200" s="6">
        <f>IF(B200&amp;""="","",IFERROR(INDEX('المستأجرون'!$C$6:$C$205,MATCH(B200&amp;"",'المستأجرون'!$A$6:$A$205,0))&amp;"","كود غير موجود"))</f>
        <v/>
      </c>
      <c r="G200" s="22">
        <f>IF(OR(B200&amp;""="",NOT(ISNUMBER(A200))),"",IF(COUNTIFS($B$6:$B$2005,B200&amp;"",$A$6:$A$2005,"&gt;"&amp;A200)=0,1,0))</f>
        <v/>
      </c>
    </row>
    <row r="201">
      <c r="A201" s="13" t="n"/>
      <c r="B201" s="5" t="n"/>
      <c r="C201" s="17" t="n"/>
      <c r="D201" s="5" t="n"/>
      <c r="E201" s="5" t="n"/>
      <c r="F201" s="6">
        <f>IF(B201&amp;""="","",IFERROR(INDEX('المستأجرون'!$C$6:$C$205,MATCH(B201&amp;"",'المستأجرون'!$A$6:$A$205,0))&amp;"","كود غير موجود"))</f>
        <v/>
      </c>
      <c r="G201" s="22">
        <f>IF(OR(B201&amp;""="",NOT(ISNUMBER(A201))),"",IF(COUNTIFS($B$6:$B$2005,B201&amp;"",$A$6:$A$2005,"&gt;"&amp;A201)=0,1,0))</f>
        <v/>
      </c>
    </row>
    <row r="202">
      <c r="A202" s="13" t="n"/>
      <c r="B202" s="5" t="n"/>
      <c r="C202" s="17" t="n"/>
      <c r="D202" s="5" t="n"/>
      <c r="E202" s="5" t="n"/>
      <c r="F202" s="6">
        <f>IF(B202&amp;""="","",IFERROR(INDEX('المستأجرون'!$C$6:$C$205,MATCH(B202&amp;"",'المستأجرون'!$A$6:$A$205,0))&amp;"","كود غير موجود"))</f>
        <v/>
      </c>
      <c r="G202" s="22">
        <f>IF(OR(B202&amp;""="",NOT(ISNUMBER(A202))),"",IF(COUNTIFS($B$6:$B$2005,B202&amp;"",$A$6:$A$2005,"&gt;"&amp;A202)=0,1,0))</f>
        <v/>
      </c>
    </row>
    <row r="203">
      <c r="A203" s="13" t="n"/>
      <c r="B203" s="5" t="n"/>
      <c r="C203" s="17" t="n"/>
      <c r="D203" s="5" t="n"/>
      <c r="E203" s="5" t="n"/>
      <c r="F203" s="6">
        <f>IF(B203&amp;""="","",IFERROR(INDEX('المستأجرون'!$C$6:$C$205,MATCH(B203&amp;"",'المستأجرون'!$A$6:$A$205,0))&amp;"","كود غير موجود"))</f>
        <v/>
      </c>
      <c r="G203" s="22">
        <f>IF(OR(B203&amp;""="",NOT(ISNUMBER(A203))),"",IF(COUNTIFS($B$6:$B$2005,B203&amp;"",$A$6:$A$2005,"&gt;"&amp;A203)=0,1,0))</f>
        <v/>
      </c>
    </row>
    <row r="204">
      <c r="A204" s="13" t="n"/>
      <c r="B204" s="5" t="n"/>
      <c r="C204" s="17" t="n"/>
      <c r="D204" s="5" t="n"/>
      <c r="E204" s="5" t="n"/>
      <c r="F204" s="6">
        <f>IF(B204&amp;""="","",IFERROR(INDEX('المستأجرون'!$C$6:$C$205,MATCH(B204&amp;"",'المستأجرون'!$A$6:$A$205,0))&amp;"","كود غير موجود"))</f>
        <v/>
      </c>
      <c r="G204" s="22">
        <f>IF(OR(B204&amp;""="",NOT(ISNUMBER(A204))),"",IF(COUNTIFS($B$6:$B$2005,B204&amp;"",$A$6:$A$2005,"&gt;"&amp;A204)=0,1,0))</f>
        <v/>
      </c>
    </row>
    <row r="205">
      <c r="A205" s="13" t="n"/>
      <c r="B205" s="5" t="n"/>
      <c r="C205" s="17" t="n"/>
      <c r="D205" s="5" t="n"/>
      <c r="E205" s="5" t="n"/>
      <c r="F205" s="6">
        <f>IF(B205&amp;""="","",IFERROR(INDEX('المستأجرون'!$C$6:$C$205,MATCH(B205&amp;"",'المستأجرون'!$A$6:$A$205,0))&amp;"","كود غير موجود"))</f>
        <v/>
      </c>
      <c r="G205" s="22">
        <f>IF(OR(B205&amp;""="",NOT(ISNUMBER(A205))),"",IF(COUNTIFS($B$6:$B$2005,B205&amp;"",$A$6:$A$2005,"&gt;"&amp;A205)=0,1,0))</f>
        <v/>
      </c>
    </row>
    <row r="206">
      <c r="A206" s="13" t="n"/>
      <c r="B206" s="5" t="n"/>
      <c r="C206" s="17" t="n"/>
      <c r="D206" s="5" t="n"/>
      <c r="E206" s="5" t="n"/>
      <c r="F206" s="6">
        <f>IF(B206&amp;""="","",IFERROR(INDEX('المستأجرون'!$C$6:$C$205,MATCH(B206&amp;"",'المستأجرون'!$A$6:$A$205,0))&amp;"","كود غير موجود"))</f>
        <v/>
      </c>
      <c r="G206" s="22">
        <f>IF(OR(B206&amp;""="",NOT(ISNUMBER(A206))),"",IF(COUNTIFS($B$6:$B$2005,B206&amp;"",$A$6:$A$2005,"&gt;"&amp;A206)=0,1,0))</f>
        <v/>
      </c>
    </row>
    <row r="207">
      <c r="A207" s="13" t="n"/>
      <c r="B207" s="5" t="n"/>
      <c r="C207" s="17" t="n"/>
      <c r="D207" s="5" t="n"/>
      <c r="E207" s="5" t="n"/>
      <c r="F207" s="6">
        <f>IF(B207&amp;""="","",IFERROR(INDEX('المستأجرون'!$C$6:$C$205,MATCH(B207&amp;"",'المستأجرون'!$A$6:$A$205,0))&amp;"","كود غير موجود"))</f>
        <v/>
      </c>
      <c r="G207" s="22">
        <f>IF(OR(B207&amp;""="",NOT(ISNUMBER(A207))),"",IF(COUNTIFS($B$6:$B$2005,B207&amp;"",$A$6:$A$2005,"&gt;"&amp;A207)=0,1,0))</f>
        <v/>
      </c>
    </row>
    <row r="208">
      <c r="A208" s="13" t="n"/>
      <c r="B208" s="5" t="n"/>
      <c r="C208" s="17" t="n"/>
      <c r="D208" s="5" t="n"/>
      <c r="E208" s="5" t="n"/>
      <c r="F208" s="6">
        <f>IF(B208&amp;""="","",IFERROR(INDEX('المستأجرون'!$C$6:$C$205,MATCH(B208&amp;"",'المستأجرون'!$A$6:$A$205,0))&amp;"","كود غير موجود"))</f>
        <v/>
      </c>
      <c r="G208" s="22">
        <f>IF(OR(B208&amp;""="",NOT(ISNUMBER(A208))),"",IF(COUNTIFS($B$6:$B$2005,B208&amp;"",$A$6:$A$2005,"&gt;"&amp;A208)=0,1,0))</f>
        <v/>
      </c>
    </row>
    <row r="209">
      <c r="A209" s="13" t="n"/>
      <c r="B209" s="5" t="n"/>
      <c r="C209" s="17" t="n"/>
      <c r="D209" s="5" t="n"/>
      <c r="E209" s="5" t="n"/>
      <c r="F209" s="6">
        <f>IF(B209&amp;""="","",IFERROR(INDEX('المستأجرون'!$C$6:$C$205,MATCH(B209&amp;"",'المستأجرون'!$A$6:$A$205,0))&amp;"","كود غير موجود"))</f>
        <v/>
      </c>
      <c r="G209" s="22">
        <f>IF(OR(B209&amp;""="",NOT(ISNUMBER(A209))),"",IF(COUNTIFS($B$6:$B$2005,B209&amp;"",$A$6:$A$2005,"&gt;"&amp;A209)=0,1,0))</f>
        <v/>
      </c>
    </row>
    <row r="210">
      <c r="A210" s="13" t="n"/>
      <c r="B210" s="5" t="n"/>
      <c r="C210" s="17" t="n"/>
      <c r="D210" s="5" t="n"/>
      <c r="E210" s="5" t="n"/>
      <c r="F210" s="6">
        <f>IF(B210&amp;""="","",IFERROR(INDEX('المستأجرون'!$C$6:$C$205,MATCH(B210&amp;"",'المستأجرون'!$A$6:$A$205,0))&amp;"","كود غير موجود"))</f>
        <v/>
      </c>
      <c r="G210" s="22">
        <f>IF(OR(B210&amp;""="",NOT(ISNUMBER(A210))),"",IF(COUNTIFS($B$6:$B$2005,B210&amp;"",$A$6:$A$2005,"&gt;"&amp;A210)=0,1,0))</f>
        <v/>
      </c>
    </row>
    <row r="211">
      <c r="A211" s="13" t="n"/>
      <c r="B211" s="5" t="n"/>
      <c r="C211" s="17" t="n"/>
      <c r="D211" s="5" t="n"/>
      <c r="E211" s="5" t="n"/>
      <c r="F211" s="6">
        <f>IF(B211&amp;""="","",IFERROR(INDEX('المستأجرون'!$C$6:$C$205,MATCH(B211&amp;"",'المستأجرون'!$A$6:$A$205,0))&amp;"","كود غير موجود"))</f>
        <v/>
      </c>
      <c r="G211" s="22">
        <f>IF(OR(B211&amp;""="",NOT(ISNUMBER(A211))),"",IF(COUNTIFS($B$6:$B$2005,B211&amp;"",$A$6:$A$2005,"&gt;"&amp;A211)=0,1,0))</f>
        <v/>
      </c>
    </row>
    <row r="212">
      <c r="A212" s="13" t="n"/>
      <c r="B212" s="5" t="n"/>
      <c r="C212" s="17" t="n"/>
      <c r="D212" s="5" t="n"/>
      <c r="E212" s="5" t="n"/>
      <c r="F212" s="6">
        <f>IF(B212&amp;""="","",IFERROR(INDEX('المستأجرون'!$C$6:$C$205,MATCH(B212&amp;"",'المستأجرون'!$A$6:$A$205,0))&amp;"","كود غير موجود"))</f>
        <v/>
      </c>
      <c r="G212" s="22">
        <f>IF(OR(B212&amp;""="",NOT(ISNUMBER(A212))),"",IF(COUNTIFS($B$6:$B$2005,B212&amp;"",$A$6:$A$2005,"&gt;"&amp;A212)=0,1,0))</f>
        <v/>
      </c>
    </row>
    <row r="213">
      <c r="A213" s="13" t="n"/>
      <c r="B213" s="5" t="n"/>
      <c r="C213" s="17" t="n"/>
      <c r="D213" s="5" t="n"/>
      <c r="E213" s="5" t="n"/>
      <c r="F213" s="6">
        <f>IF(B213&amp;""="","",IFERROR(INDEX('المستأجرون'!$C$6:$C$205,MATCH(B213&amp;"",'المستأجرون'!$A$6:$A$205,0))&amp;"","كود غير موجود"))</f>
        <v/>
      </c>
      <c r="G213" s="22">
        <f>IF(OR(B213&amp;""="",NOT(ISNUMBER(A213))),"",IF(COUNTIFS($B$6:$B$2005,B213&amp;"",$A$6:$A$2005,"&gt;"&amp;A213)=0,1,0))</f>
        <v/>
      </c>
    </row>
    <row r="214">
      <c r="A214" s="13" t="n"/>
      <c r="B214" s="5" t="n"/>
      <c r="C214" s="17" t="n"/>
      <c r="D214" s="5" t="n"/>
      <c r="E214" s="5" t="n"/>
      <c r="F214" s="6">
        <f>IF(B214&amp;""="","",IFERROR(INDEX('المستأجرون'!$C$6:$C$205,MATCH(B214&amp;"",'المستأجرون'!$A$6:$A$205,0))&amp;"","كود غير موجود"))</f>
        <v/>
      </c>
      <c r="G214" s="22">
        <f>IF(OR(B214&amp;""="",NOT(ISNUMBER(A214))),"",IF(COUNTIFS($B$6:$B$2005,B214&amp;"",$A$6:$A$2005,"&gt;"&amp;A214)=0,1,0))</f>
        <v/>
      </c>
    </row>
    <row r="215">
      <c r="A215" s="13" t="n"/>
      <c r="B215" s="5" t="n"/>
      <c r="C215" s="17" t="n"/>
      <c r="D215" s="5" t="n"/>
      <c r="E215" s="5" t="n"/>
      <c r="F215" s="6">
        <f>IF(B215&amp;""="","",IFERROR(INDEX('المستأجرون'!$C$6:$C$205,MATCH(B215&amp;"",'المستأجرون'!$A$6:$A$205,0))&amp;"","كود غير موجود"))</f>
        <v/>
      </c>
      <c r="G215" s="22">
        <f>IF(OR(B215&amp;""="",NOT(ISNUMBER(A215))),"",IF(COUNTIFS($B$6:$B$2005,B215&amp;"",$A$6:$A$2005,"&gt;"&amp;A215)=0,1,0))</f>
        <v/>
      </c>
    </row>
    <row r="216">
      <c r="A216" s="13" t="n"/>
      <c r="B216" s="5" t="n"/>
      <c r="C216" s="17" t="n"/>
      <c r="D216" s="5" t="n"/>
      <c r="E216" s="5" t="n"/>
      <c r="F216" s="6">
        <f>IF(B216&amp;""="","",IFERROR(INDEX('المستأجرون'!$C$6:$C$205,MATCH(B216&amp;"",'المستأجرون'!$A$6:$A$205,0))&amp;"","كود غير موجود"))</f>
        <v/>
      </c>
      <c r="G216" s="22">
        <f>IF(OR(B216&amp;""="",NOT(ISNUMBER(A216))),"",IF(COUNTIFS($B$6:$B$2005,B216&amp;"",$A$6:$A$2005,"&gt;"&amp;A216)=0,1,0))</f>
        <v/>
      </c>
    </row>
    <row r="217">
      <c r="A217" s="13" t="n"/>
      <c r="B217" s="5" t="n"/>
      <c r="C217" s="17" t="n"/>
      <c r="D217" s="5" t="n"/>
      <c r="E217" s="5" t="n"/>
      <c r="F217" s="6">
        <f>IF(B217&amp;""="","",IFERROR(INDEX('المستأجرون'!$C$6:$C$205,MATCH(B217&amp;"",'المستأجرون'!$A$6:$A$205,0))&amp;"","كود غير موجود"))</f>
        <v/>
      </c>
      <c r="G217" s="22">
        <f>IF(OR(B217&amp;""="",NOT(ISNUMBER(A217))),"",IF(COUNTIFS($B$6:$B$2005,B217&amp;"",$A$6:$A$2005,"&gt;"&amp;A217)=0,1,0))</f>
        <v/>
      </c>
    </row>
    <row r="218">
      <c r="A218" s="13" t="n"/>
      <c r="B218" s="5" t="n"/>
      <c r="C218" s="17" t="n"/>
      <c r="D218" s="5" t="n"/>
      <c r="E218" s="5" t="n"/>
      <c r="F218" s="6">
        <f>IF(B218&amp;""="","",IFERROR(INDEX('المستأجرون'!$C$6:$C$205,MATCH(B218&amp;"",'المستأجرون'!$A$6:$A$205,0))&amp;"","كود غير موجود"))</f>
        <v/>
      </c>
      <c r="G218" s="22">
        <f>IF(OR(B218&amp;""="",NOT(ISNUMBER(A218))),"",IF(COUNTIFS($B$6:$B$2005,B218&amp;"",$A$6:$A$2005,"&gt;"&amp;A218)=0,1,0))</f>
        <v/>
      </c>
    </row>
    <row r="219">
      <c r="A219" s="13" t="n"/>
      <c r="B219" s="5" t="n"/>
      <c r="C219" s="17" t="n"/>
      <c r="D219" s="5" t="n"/>
      <c r="E219" s="5" t="n"/>
      <c r="F219" s="6">
        <f>IF(B219&amp;""="","",IFERROR(INDEX('المستأجرون'!$C$6:$C$205,MATCH(B219&amp;"",'المستأجرون'!$A$6:$A$205,0))&amp;"","كود غير موجود"))</f>
        <v/>
      </c>
      <c r="G219" s="22">
        <f>IF(OR(B219&amp;""="",NOT(ISNUMBER(A219))),"",IF(COUNTIFS($B$6:$B$2005,B219&amp;"",$A$6:$A$2005,"&gt;"&amp;A219)=0,1,0))</f>
        <v/>
      </c>
    </row>
    <row r="220">
      <c r="A220" s="13" t="n"/>
      <c r="B220" s="5" t="n"/>
      <c r="C220" s="17" t="n"/>
      <c r="D220" s="5" t="n"/>
      <c r="E220" s="5" t="n"/>
      <c r="F220" s="6">
        <f>IF(B220&amp;""="","",IFERROR(INDEX('المستأجرون'!$C$6:$C$205,MATCH(B220&amp;"",'المستأجرون'!$A$6:$A$205,0))&amp;"","كود غير موجود"))</f>
        <v/>
      </c>
      <c r="G220" s="22">
        <f>IF(OR(B220&amp;""="",NOT(ISNUMBER(A220))),"",IF(COUNTIFS($B$6:$B$2005,B220&amp;"",$A$6:$A$2005,"&gt;"&amp;A220)=0,1,0))</f>
        <v/>
      </c>
    </row>
    <row r="221">
      <c r="A221" s="13" t="n"/>
      <c r="B221" s="5" t="n"/>
      <c r="C221" s="17" t="n"/>
      <c r="D221" s="5" t="n"/>
      <c r="E221" s="5" t="n"/>
      <c r="F221" s="6">
        <f>IF(B221&amp;""="","",IFERROR(INDEX('المستأجرون'!$C$6:$C$205,MATCH(B221&amp;"",'المستأجرون'!$A$6:$A$205,0))&amp;"","كود غير موجود"))</f>
        <v/>
      </c>
      <c r="G221" s="22">
        <f>IF(OR(B221&amp;""="",NOT(ISNUMBER(A221))),"",IF(COUNTIFS($B$6:$B$2005,B221&amp;"",$A$6:$A$2005,"&gt;"&amp;A221)=0,1,0))</f>
        <v/>
      </c>
    </row>
    <row r="222">
      <c r="A222" s="13" t="n"/>
      <c r="B222" s="5" t="n"/>
      <c r="C222" s="17" t="n"/>
      <c r="D222" s="5" t="n"/>
      <c r="E222" s="5" t="n"/>
      <c r="F222" s="6">
        <f>IF(B222&amp;""="","",IFERROR(INDEX('المستأجرون'!$C$6:$C$205,MATCH(B222&amp;"",'المستأجرون'!$A$6:$A$205,0))&amp;"","كود غير موجود"))</f>
        <v/>
      </c>
      <c r="G222" s="22">
        <f>IF(OR(B222&amp;""="",NOT(ISNUMBER(A222))),"",IF(COUNTIFS($B$6:$B$2005,B222&amp;"",$A$6:$A$2005,"&gt;"&amp;A222)=0,1,0))</f>
        <v/>
      </c>
    </row>
    <row r="223">
      <c r="A223" s="13" t="n"/>
      <c r="B223" s="5" t="n"/>
      <c r="C223" s="17" t="n"/>
      <c r="D223" s="5" t="n"/>
      <c r="E223" s="5" t="n"/>
      <c r="F223" s="6">
        <f>IF(B223&amp;""="","",IFERROR(INDEX('المستأجرون'!$C$6:$C$205,MATCH(B223&amp;"",'المستأجرون'!$A$6:$A$205,0))&amp;"","كود غير موجود"))</f>
        <v/>
      </c>
      <c r="G223" s="22">
        <f>IF(OR(B223&amp;""="",NOT(ISNUMBER(A223))),"",IF(COUNTIFS($B$6:$B$2005,B223&amp;"",$A$6:$A$2005,"&gt;"&amp;A223)=0,1,0))</f>
        <v/>
      </c>
    </row>
    <row r="224">
      <c r="A224" s="13" t="n"/>
      <c r="B224" s="5" t="n"/>
      <c r="C224" s="17" t="n"/>
      <c r="D224" s="5" t="n"/>
      <c r="E224" s="5" t="n"/>
      <c r="F224" s="6">
        <f>IF(B224&amp;""="","",IFERROR(INDEX('المستأجرون'!$C$6:$C$205,MATCH(B224&amp;"",'المستأجرون'!$A$6:$A$205,0))&amp;"","كود غير موجود"))</f>
        <v/>
      </c>
      <c r="G224" s="22">
        <f>IF(OR(B224&amp;""="",NOT(ISNUMBER(A224))),"",IF(COUNTIFS($B$6:$B$2005,B224&amp;"",$A$6:$A$2005,"&gt;"&amp;A224)=0,1,0))</f>
        <v/>
      </c>
    </row>
    <row r="225">
      <c r="A225" s="13" t="n"/>
      <c r="B225" s="5" t="n"/>
      <c r="C225" s="17" t="n"/>
      <c r="D225" s="5" t="n"/>
      <c r="E225" s="5" t="n"/>
      <c r="F225" s="6">
        <f>IF(B225&amp;""="","",IFERROR(INDEX('المستأجرون'!$C$6:$C$205,MATCH(B225&amp;"",'المستأجرون'!$A$6:$A$205,0))&amp;"","كود غير موجود"))</f>
        <v/>
      </c>
      <c r="G225" s="22">
        <f>IF(OR(B225&amp;""="",NOT(ISNUMBER(A225))),"",IF(COUNTIFS($B$6:$B$2005,B225&amp;"",$A$6:$A$2005,"&gt;"&amp;A225)=0,1,0))</f>
        <v/>
      </c>
    </row>
    <row r="226">
      <c r="A226" s="13" t="n"/>
      <c r="B226" s="5" t="n"/>
      <c r="C226" s="17" t="n"/>
      <c r="D226" s="5" t="n"/>
      <c r="E226" s="5" t="n"/>
      <c r="F226" s="6">
        <f>IF(B226&amp;""="","",IFERROR(INDEX('المستأجرون'!$C$6:$C$205,MATCH(B226&amp;"",'المستأجرون'!$A$6:$A$205,0))&amp;"","كود غير موجود"))</f>
        <v/>
      </c>
      <c r="G226" s="22">
        <f>IF(OR(B226&amp;""="",NOT(ISNUMBER(A226))),"",IF(COUNTIFS($B$6:$B$2005,B226&amp;"",$A$6:$A$2005,"&gt;"&amp;A226)=0,1,0))</f>
        <v/>
      </c>
    </row>
    <row r="227">
      <c r="A227" s="13" t="n"/>
      <c r="B227" s="5" t="n"/>
      <c r="C227" s="17" t="n"/>
      <c r="D227" s="5" t="n"/>
      <c r="E227" s="5" t="n"/>
      <c r="F227" s="6">
        <f>IF(B227&amp;""="","",IFERROR(INDEX('المستأجرون'!$C$6:$C$205,MATCH(B227&amp;"",'المستأجرون'!$A$6:$A$205,0))&amp;"","كود غير موجود"))</f>
        <v/>
      </c>
      <c r="G227" s="22">
        <f>IF(OR(B227&amp;""="",NOT(ISNUMBER(A227))),"",IF(COUNTIFS($B$6:$B$2005,B227&amp;"",$A$6:$A$2005,"&gt;"&amp;A227)=0,1,0))</f>
        <v/>
      </c>
    </row>
    <row r="228">
      <c r="A228" s="13" t="n"/>
      <c r="B228" s="5" t="n"/>
      <c r="C228" s="17" t="n"/>
      <c r="D228" s="5" t="n"/>
      <c r="E228" s="5" t="n"/>
      <c r="F228" s="6">
        <f>IF(B228&amp;""="","",IFERROR(INDEX('المستأجرون'!$C$6:$C$205,MATCH(B228&amp;"",'المستأجرون'!$A$6:$A$205,0))&amp;"","كود غير موجود"))</f>
        <v/>
      </c>
      <c r="G228" s="22">
        <f>IF(OR(B228&amp;""="",NOT(ISNUMBER(A228))),"",IF(COUNTIFS($B$6:$B$2005,B228&amp;"",$A$6:$A$2005,"&gt;"&amp;A228)=0,1,0))</f>
        <v/>
      </c>
    </row>
    <row r="229">
      <c r="A229" s="13" t="n"/>
      <c r="B229" s="5" t="n"/>
      <c r="C229" s="17" t="n"/>
      <c r="D229" s="5" t="n"/>
      <c r="E229" s="5" t="n"/>
      <c r="F229" s="6">
        <f>IF(B229&amp;""="","",IFERROR(INDEX('المستأجرون'!$C$6:$C$205,MATCH(B229&amp;"",'المستأجرون'!$A$6:$A$205,0))&amp;"","كود غير موجود"))</f>
        <v/>
      </c>
      <c r="G229" s="22">
        <f>IF(OR(B229&amp;""="",NOT(ISNUMBER(A229))),"",IF(COUNTIFS($B$6:$B$2005,B229&amp;"",$A$6:$A$2005,"&gt;"&amp;A229)=0,1,0))</f>
        <v/>
      </c>
    </row>
    <row r="230">
      <c r="A230" s="13" t="n"/>
      <c r="B230" s="5" t="n"/>
      <c r="C230" s="17" t="n"/>
      <c r="D230" s="5" t="n"/>
      <c r="E230" s="5" t="n"/>
      <c r="F230" s="6">
        <f>IF(B230&amp;""="","",IFERROR(INDEX('المستأجرون'!$C$6:$C$205,MATCH(B230&amp;"",'المستأجرون'!$A$6:$A$205,0))&amp;"","كود غير موجود"))</f>
        <v/>
      </c>
      <c r="G230" s="22">
        <f>IF(OR(B230&amp;""="",NOT(ISNUMBER(A230))),"",IF(COUNTIFS($B$6:$B$2005,B230&amp;"",$A$6:$A$2005,"&gt;"&amp;A230)=0,1,0))</f>
        <v/>
      </c>
    </row>
    <row r="231">
      <c r="A231" s="13" t="n"/>
      <c r="B231" s="5" t="n"/>
      <c r="C231" s="17" t="n"/>
      <c r="D231" s="5" t="n"/>
      <c r="E231" s="5" t="n"/>
      <c r="F231" s="6">
        <f>IF(B231&amp;""="","",IFERROR(INDEX('المستأجرون'!$C$6:$C$205,MATCH(B231&amp;"",'المستأجرون'!$A$6:$A$205,0))&amp;"","كود غير موجود"))</f>
        <v/>
      </c>
      <c r="G231" s="22">
        <f>IF(OR(B231&amp;""="",NOT(ISNUMBER(A231))),"",IF(COUNTIFS($B$6:$B$2005,B231&amp;"",$A$6:$A$2005,"&gt;"&amp;A231)=0,1,0))</f>
        <v/>
      </c>
    </row>
    <row r="232">
      <c r="A232" s="13" t="n"/>
      <c r="B232" s="5" t="n"/>
      <c r="C232" s="17" t="n"/>
      <c r="D232" s="5" t="n"/>
      <c r="E232" s="5" t="n"/>
      <c r="F232" s="6">
        <f>IF(B232&amp;""="","",IFERROR(INDEX('المستأجرون'!$C$6:$C$205,MATCH(B232&amp;"",'المستأجرون'!$A$6:$A$205,0))&amp;"","كود غير موجود"))</f>
        <v/>
      </c>
      <c r="G232" s="22">
        <f>IF(OR(B232&amp;""="",NOT(ISNUMBER(A232))),"",IF(COUNTIFS($B$6:$B$2005,B232&amp;"",$A$6:$A$2005,"&gt;"&amp;A232)=0,1,0))</f>
        <v/>
      </c>
    </row>
    <row r="233">
      <c r="A233" s="13" t="n"/>
      <c r="B233" s="5" t="n"/>
      <c r="C233" s="17" t="n"/>
      <c r="D233" s="5" t="n"/>
      <c r="E233" s="5" t="n"/>
      <c r="F233" s="6">
        <f>IF(B233&amp;""="","",IFERROR(INDEX('المستأجرون'!$C$6:$C$205,MATCH(B233&amp;"",'المستأجرون'!$A$6:$A$205,0))&amp;"","كود غير موجود"))</f>
        <v/>
      </c>
      <c r="G233" s="22">
        <f>IF(OR(B233&amp;""="",NOT(ISNUMBER(A233))),"",IF(COUNTIFS($B$6:$B$2005,B233&amp;"",$A$6:$A$2005,"&gt;"&amp;A233)=0,1,0))</f>
        <v/>
      </c>
    </row>
    <row r="234">
      <c r="A234" s="13" t="n"/>
      <c r="B234" s="5" t="n"/>
      <c r="C234" s="17" t="n"/>
      <c r="D234" s="5" t="n"/>
      <c r="E234" s="5" t="n"/>
      <c r="F234" s="6">
        <f>IF(B234&amp;""="","",IFERROR(INDEX('المستأجرون'!$C$6:$C$205,MATCH(B234&amp;"",'المستأجرون'!$A$6:$A$205,0))&amp;"","كود غير موجود"))</f>
        <v/>
      </c>
      <c r="G234" s="22">
        <f>IF(OR(B234&amp;""="",NOT(ISNUMBER(A234))),"",IF(COUNTIFS($B$6:$B$2005,B234&amp;"",$A$6:$A$2005,"&gt;"&amp;A234)=0,1,0))</f>
        <v/>
      </c>
    </row>
    <row r="235">
      <c r="A235" s="13" t="n"/>
      <c r="B235" s="5" t="n"/>
      <c r="C235" s="17" t="n"/>
      <c r="D235" s="5" t="n"/>
      <c r="E235" s="5" t="n"/>
      <c r="F235" s="6">
        <f>IF(B235&amp;""="","",IFERROR(INDEX('المستأجرون'!$C$6:$C$205,MATCH(B235&amp;"",'المستأجرون'!$A$6:$A$205,0))&amp;"","كود غير موجود"))</f>
        <v/>
      </c>
      <c r="G235" s="22">
        <f>IF(OR(B235&amp;""="",NOT(ISNUMBER(A235))),"",IF(COUNTIFS($B$6:$B$2005,B235&amp;"",$A$6:$A$2005,"&gt;"&amp;A235)=0,1,0))</f>
        <v/>
      </c>
    </row>
    <row r="236">
      <c r="A236" s="13" t="n"/>
      <c r="B236" s="5" t="n"/>
      <c r="C236" s="17" t="n"/>
      <c r="D236" s="5" t="n"/>
      <c r="E236" s="5" t="n"/>
      <c r="F236" s="6">
        <f>IF(B236&amp;""="","",IFERROR(INDEX('المستأجرون'!$C$6:$C$205,MATCH(B236&amp;"",'المستأجرون'!$A$6:$A$205,0))&amp;"","كود غير موجود"))</f>
        <v/>
      </c>
      <c r="G236" s="22">
        <f>IF(OR(B236&amp;""="",NOT(ISNUMBER(A236))),"",IF(COUNTIFS($B$6:$B$2005,B236&amp;"",$A$6:$A$2005,"&gt;"&amp;A236)=0,1,0))</f>
        <v/>
      </c>
    </row>
    <row r="237">
      <c r="A237" s="13" t="n"/>
      <c r="B237" s="5" t="n"/>
      <c r="C237" s="17" t="n"/>
      <c r="D237" s="5" t="n"/>
      <c r="E237" s="5" t="n"/>
      <c r="F237" s="6">
        <f>IF(B237&amp;""="","",IFERROR(INDEX('المستأجرون'!$C$6:$C$205,MATCH(B237&amp;"",'المستأجرون'!$A$6:$A$205,0))&amp;"","كود غير موجود"))</f>
        <v/>
      </c>
      <c r="G237" s="22">
        <f>IF(OR(B237&amp;""="",NOT(ISNUMBER(A237))),"",IF(COUNTIFS($B$6:$B$2005,B237&amp;"",$A$6:$A$2005,"&gt;"&amp;A237)=0,1,0))</f>
        <v/>
      </c>
    </row>
    <row r="238">
      <c r="A238" s="13" t="n"/>
      <c r="B238" s="5" t="n"/>
      <c r="C238" s="17" t="n"/>
      <c r="D238" s="5" t="n"/>
      <c r="E238" s="5" t="n"/>
      <c r="F238" s="6">
        <f>IF(B238&amp;""="","",IFERROR(INDEX('المستأجرون'!$C$6:$C$205,MATCH(B238&amp;"",'المستأجرون'!$A$6:$A$205,0))&amp;"","كود غير موجود"))</f>
        <v/>
      </c>
      <c r="G238" s="22">
        <f>IF(OR(B238&amp;""="",NOT(ISNUMBER(A238))),"",IF(COUNTIFS($B$6:$B$2005,B238&amp;"",$A$6:$A$2005,"&gt;"&amp;A238)=0,1,0))</f>
        <v/>
      </c>
    </row>
    <row r="239">
      <c r="A239" s="13" t="n"/>
      <c r="B239" s="5" t="n"/>
      <c r="C239" s="17" t="n"/>
      <c r="D239" s="5" t="n"/>
      <c r="E239" s="5" t="n"/>
      <c r="F239" s="6">
        <f>IF(B239&amp;""="","",IFERROR(INDEX('المستأجرون'!$C$6:$C$205,MATCH(B239&amp;"",'المستأجرون'!$A$6:$A$205,0))&amp;"","كود غير موجود"))</f>
        <v/>
      </c>
      <c r="G239" s="22">
        <f>IF(OR(B239&amp;""="",NOT(ISNUMBER(A239))),"",IF(COUNTIFS($B$6:$B$2005,B239&amp;"",$A$6:$A$2005,"&gt;"&amp;A239)=0,1,0))</f>
        <v/>
      </c>
    </row>
    <row r="240">
      <c r="A240" s="13" t="n"/>
      <c r="B240" s="5" t="n"/>
      <c r="C240" s="17" t="n"/>
      <c r="D240" s="5" t="n"/>
      <c r="E240" s="5" t="n"/>
      <c r="F240" s="6">
        <f>IF(B240&amp;""="","",IFERROR(INDEX('المستأجرون'!$C$6:$C$205,MATCH(B240&amp;"",'المستأجرون'!$A$6:$A$205,0))&amp;"","كود غير موجود"))</f>
        <v/>
      </c>
      <c r="G240" s="22">
        <f>IF(OR(B240&amp;""="",NOT(ISNUMBER(A240))),"",IF(COUNTIFS($B$6:$B$2005,B240&amp;"",$A$6:$A$2005,"&gt;"&amp;A240)=0,1,0))</f>
        <v/>
      </c>
    </row>
    <row r="241">
      <c r="A241" s="13" t="n"/>
      <c r="B241" s="5" t="n"/>
      <c r="C241" s="17" t="n"/>
      <c r="D241" s="5" t="n"/>
      <c r="E241" s="5" t="n"/>
      <c r="F241" s="6">
        <f>IF(B241&amp;""="","",IFERROR(INDEX('المستأجرون'!$C$6:$C$205,MATCH(B241&amp;"",'المستأجرون'!$A$6:$A$205,0))&amp;"","كود غير موجود"))</f>
        <v/>
      </c>
      <c r="G241" s="22">
        <f>IF(OR(B241&amp;""="",NOT(ISNUMBER(A241))),"",IF(COUNTIFS($B$6:$B$2005,B241&amp;"",$A$6:$A$2005,"&gt;"&amp;A241)=0,1,0))</f>
        <v/>
      </c>
    </row>
    <row r="242">
      <c r="A242" s="13" t="n"/>
      <c r="B242" s="5" t="n"/>
      <c r="C242" s="17" t="n"/>
      <c r="D242" s="5" t="n"/>
      <c r="E242" s="5" t="n"/>
      <c r="F242" s="6">
        <f>IF(B242&amp;""="","",IFERROR(INDEX('المستأجرون'!$C$6:$C$205,MATCH(B242&amp;"",'المستأجرون'!$A$6:$A$205,0))&amp;"","كود غير موجود"))</f>
        <v/>
      </c>
      <c r="G242" s="22">
        <f>IF(OR(B242&amp;""="",NOT(ISNUMBER(A242))),"",IF(COUNTIFS($B$6:$B$2005,B242&amp;"",$A$6:$A$2005,"&gt;"&amp;A242)=0,1,0))</f>
        <v/>
      </c>
    </row>
    <row r="243">
      <c r="A243" s="13" t="n"/>
      <c r="B243" s="5" t="n"/>
      <c r="C243" s="17" t="n"/>
      <c r="D243" s="5" t="n"/>
      <c r="E243" s="5" t="n"/>
      <c r="F243" s="6">
        <f>IF(B243&amp;""="","",IFERROR(INDEX('المستأجرون'!$C$6:$C$205,MATCH(B243&amp;"",'المستأجرون'!$A$6:$A$205,0))&amp;"","كود غير موجود"))</f>
        <v/>
      </c>
      <c r="G243" s="22">
        <f>IF(OR(B243&amp;""="",NOT(ISNUMBER(A243))),"",IF(COUNTIFS($B$6:$B$2005,B243&amp;"",$A$6:$A$2005,"&gt;"&amp;A243)=0,1,0))</f>
        <v/>
      </c>
    </row>
    <row r="244">
      <c r="A244" s="13" t="n"/>
      <c r="B244" s="5" t="n"/>
      <c r="C244" s="17" t="n"/>
      <c r="D244" s="5" t="n"/>
      <c r="E244" s="5" t="n"/>
      <c r="F244" s="6">
        <f>IF(B244&amp;""="","",IFERROR(INDEX('المستأجرون'!$C$6:$C$205,MATCH(B244&amp;"",'المستأجرون'!$A$6:$A$205,0))&amp;"","كود غير موجود"))</f>
        <v/>
      </c>
      <c r="G244" s="22">
        <f>IF(OR(B244&amp;""="",NOT(ISNUMBER(A244))),"",IF(COUNTIFS($B$6:$B$2005,B244&amp;"",$A$6:$A$2005,"&gt;"&amp;A244)=0,1,0))</f>
        <v/>
      </c>
    </row>
    <row r="245">
      <c r="A245" s="13" t="n"/>
      <c r="B245" s="5" t="n"/>
      <c r="C245" s="17" t="n"/>
      <c r="D245" s="5" t="n"/>
      <c r="E245" s="5" t="n"/>
      <c r="F245" s="6">
        <f>IF(B245&amp;""="","",IFERROR(INDEX('المستأجرون'!$C$6:$C$205,MATCH(B245&amp;"",'المستأجرون'!$A$6:$A$205,0))&amp;"","كود غير موجود"))</f>
        <v/>
      </c>
      <c r="G245" s="22">
        <f>IF(OR(B245&amp;""="",NOT(ISNUMBER(A245))),"",IF(COUNTIFS($B$6:$B$2005,B245&amp;"",$A$6:$A$2005,"&gt;"&amp;A245)=0,1,0))</f>
        <v/>
      </c>
    </row>
    <row r="246">
      <c r="A246" s="13" t="n"/>
      <c r="B246" s="5" t="n"/>
      <c r="C246" s="17" t="n"/>
      <c r="D246" s="5" t="n"/>
      <c r="E246" s="5" t="n"/>
      <c r="F246" s="6">
        <f>IF(B246&amp;""="","",IFERROR(INDEX('المستأجرون'!$C$6:$C$205,MATCH(B246&amp;"",'المستأجرون'!$A$6:$A$205,0))&amp;"","كود غير موجود"))</f>
        <v/>
      </c>
      <c r="G246" s="22">
        <f>IF(OR(B246&amp;""="",NOT(ISNUMBER(A246))),"",IF(COUNTIFS($B$6:$B$2005,B246&amp;"",$A$6:$A$2005,"&gt;"&amp;A246)=0,1,0))</f>
        <v/>
      </c>
    </row>
    <row r="247">
      <c r="A247" s="13" t="n"/>
      <c r="B247" s="5" t="n"/>
      <c r="C247" s="17" t="n"/>
      <c r="D247" s="5" t="n"/>
      <c r="E247" s="5" t="n"/>
      <c r="F247" s="6">
        <f>IF(B247&amp;""="","",IFERROR(INDEX('المستأجرون'!$C$6:$C$205,MATCH(B247&amp;"",'المستأجرون'!$A$6:$A$205,0))&amp;"","كود غير موجود"))</f>
        <v/>
      </c>
      <c r="G247" s="22">
        <f>IF(OR(B247&amp;""="",NOT(ISNUMBER(A247))),"",IF(COUNTIFS($B$6:$B$2005,B247&amp;"",$A$6:$A$2005,"&gt;"&amp;A247)=0,1,0))</f>
        <v/>
      </c>
    </row>
    <row r="248">
      <c r="A248" s="13" t="n"/>
      <c r="B248" s="5" t="n"/>
      <c r="C248" s="17" t="n"/>
      <c r="D248" s="5" t="n"/>
      <c r="E248" s="5" t="n"/>
      <c r="F248" s="6">
        <f>IF(B248&amp;""="","",IFERROR(INDEX('المستأجرون'!$C$6:$C$205,MATCH(B248&amp;"",'المستأجرون'!$A$6:$A$205,0))&amp;"","كود غير موجود"))</f>
        <v/>
      </c>
      <c r="G248" s="22">
        <f>IF(OR(B248&amp;""="",NOT(ISNUMBER(A248))),"",IF(COUNTIFS($B$6:$B$2005,B248&amp;"",$A$6:$A$2005,"&gt;"&amp;A248)=0,1,0))</f>
        <v/>
      </c>
    </row>
    <row r="249">
      <c r="A249" s="13" t="n"/>
      <c r="B249" s="5" t="n"/>
      <c r="C249" s="17" t="n"/>
      <c r="D249" s="5" t="n"/>
      <c r="E249" s="5" t="n"/>
      <c r="F249" s="6">
        <f>IF(B249&amp;""="","",IFERROR(INDEX('المستأجرون'!$C$6:$C$205,MATCH(B249&amp;"",'المستأجرون'!$A$6:$A$205,0))&amp;"","كود غير موجود"))</f>
        <v/>
      </c>
      <c r="G249" s="22">
        <f>IF(OR(B249&amp;""="",NOT(ISNUMBER(A249))),"",IF(COUNTIFS($B$6:$B$2005,B249&amp;"",$A$6:$A$2005,"&gt;"&amp;A249)=0,1,0))</f>
        <v/>
      </c>
    </row>
    <row r="250">
      <c r="A250" s="13" t="n"/>
      <c r="B250" s="5" t="n"/>
      <c r="C250" s="17" t="n"/>
      <c r="D250" s="5" t="n"/>
      <c r="E250" s="5" t="n"/>
      <c r="F250" s="6">
        <f>IF(B250&amp;""="","",IFERROR(INDEX('المستأجرون'!$C$6:$C$205,MATCH(B250&amp;"",'المستأجرون'!$A$6:$A$205,0))&amp;"","كود غير موجود"))</f>
        <v/>
      </c>
      <c r="G250" s="22">
        <f>IF(OR(B250&amp;""="",NOT(ISNUMBER(A250))),"",IF(COUNTIFS($B$6:$B$2005,B250&amp;"",$A$6:$A$2005,"&gt;"&amp;A250)=0,1,0))</f>
        <v/>
      </c>
    </row>
    <row r="251">
      <c r="A251" s="13" t="n"/>
      <c r="B251" s="5" t="n"/>
      <c r="C251" s="17" t="n"/>
      <c r="D251" s="5" t="n"/>
      <c r="E251" s="5" t="n"/>
      <c r="F251" s="6">
        <f>IF(B251&amp;""="","",IFERROR(INDEX('المستأجرون'!$C$6:$C$205,MATCH(B251&amp;"",'المستأجرون'!$A$6:$A$205,0))&amp;"","كود غير موجود"))</f>
        <v/>
      </c>
      <c r="G251" s="22">
        <f>IF(OR(B251&amp;""="",NOT(ISNUMBER(A251))),"",IF(COUNTIFS($B$6:$B$2005,B251&amp;"",$A$6:$A$2005,"&gt;"&amp;A251)=0,1,0))</f>
        <v/>
      </c>
    </row>
    <row r="252">
      <c r="A252" s="13" t="n"/>
      <c r="B252" s="5" t="n"/>
      <c r="C252" s="17" t="n"/>
      <c r="D252" s="5" t="n"/>
      <c r="E252" s="5" t="n"/>
      <c r="F252" s="6">
        <f>IF(B252&amp;""="","",IFERROR(INDEX('المستأجرون'!$C$6:$C$205,MATCH(B252&amp;"",'المستأجرون'!$A$6:$A$205,0))&amp;"","كود غير موجود"))</f>
        <v/>
      </c>
      <c r="G252" s="22">
        <f>IF(OR(B252&amp;""="",NOT(ISNUMBER(A252))),"",IF(COUNTIFS($B$6:$B$2005,B252&amp;"",$A$6:$A$2005,"&gt;"&amp;A252)=0,1,0))</f>
        <v/>
      </c>
    </row>
    <row r="253">
      <c r="A253" s="13" t="n"/>
      <c r="B253" s="5" t="n"/>
      <c r="C253" s="17" t="n"/>
      <c r="D253" s="5" t="n"/>
      <c r="E253" s="5" t="n"/>
      <c r="F253" s="6">
        <f>IF(B253&amp;""="","",IFERROR(INDEX('المستأجرون'!$C$6:$C$205,MATCH(B253&amp;"",'المستأجرون'!$A$6:$A$205,0))&amp;"","كود غير موجود"))</f>
        <v/>
      </c>
      <c r="G253" s="22">
        <f>IF(OR(B253&amp;""="",NOT(ISNUMBER(A253))),"",IF(COUNTIFS($B$6:$B$2005,B253&amp;"",$A$6:$A$2005,"&gt;"&amp;A253)=0,1,0))</f>
        <v/>
      </c>
    </row>
    <row r="254">
      <c r="A254" s="13" t="n"/>
      <c r="B254" s="5" t="n"/>
      <c r="C254" s="17" t="n"/>
      <c r="D254" s="5" t="n"/>
      <c r="E254" s="5" t="n"/>
      <c r="F254" s="6">
        <f>IF(B254&amp;""="","",IFERROR(INDEX('المستأجرون'!$C$6:$C$205,MATCH(B254&amp;"",'المستأجرون'!$A$6:$A$205,0))&amp;"","كود غير موجود"))</f>
        <v/>
      </c>
      <c r="G254" s="22">
        <f>IF(OR(B254&amp;""="",NOT(ISNUMBER(A254))),"",IF(COUNTIFS($B$6:$B$2005,B254&amp;"",$A$6:$A$2005,"&gt;"&amp;A254)=0,1,0))</f>
        <v/>
      </c>
    </row>
    <row r="255">
      <c r="A255" s="13" t="n"/>
      <c r="B255" s="5" t="n"/>
      <c r="C255" s="17" t="n"/>
      <c r="D255" s="5" t="n"/>
      <c r="E255" s="5" t="n"/>
      <c r="F255" s="6">
        <f>IF(B255&amp;""="","",IFERROR(INDEX('المستأجرون'!$C$6:$C$205,MATCH(B255&amp;"",'المستأجرون'!$A$6:$A$205,0))&amp;"","كود غير موجود"))</f>
        <v/>
      </c>
      <c r="G255" s="22">
        <f>IF(OR(B255&amp;""="",NOT(ISNUMBER(A255))),"",IF(COUNTIFS($B$6:$B$2005,B255&amp;"",$A$6:$A$2005,"&gt;"&amp;A255)=0,1,0))</f>
        <v/>
      </c>
    </row>
    <row r="256">
      <c r="A256" s="13" t="n"/>
      <c r="B256" s="5" t="n"/>
      <c r="C256" s="17" t="n"/>
      <c r="D256" s="5" t="n"/>
      <c r="E256" s="5" t="n"/>
      <c r="F256" s="6">
        <f>IF(B256&amp;""="","",IFERROR(INDEX('المستأجرون'!$C$6:$C$205,MATCH(B256&amp;"",'المستأجرون'!$A$6:$A$205,0))&amp;"","كود غير موجود"))</f>
        <v/>
      </c>
      <c r="G256" s="22">
        <f>IF(OR(B256&amp;""="",NOT(ISNUMBER(A256))),"",IF(COUNTIFS($B$6:$B$2005,B256&amp;"",$A$6:$A$2005,"&gt;"&amp;A256)=0,1,0))</f>
        <v/>
      </c>
    </row>
    <row r="257">
      <c r="A257" s="13" t="n"/>
      <c r="B257" s="5" t="n"/>
      <c r="C257" s="17" t="n"/>
      <c r="D257" s="5" t="n"/>
      <c r="E257" s="5" t="n"/>
      <c r="F257" s="6">
        <f>IF(B257&amp;""="","",IFERROR(INDEX('المستأجرون'!$C$6:$C$205,MATCH(B257&amp;"",'المستأجرون'!$A$6:$A$205,0))&amp;"","كود غير موجود"))</f>
        <v/>
      </c>
      <c r="G257" s="22">
        <f>IF(OR(B257&amp;""="",NOT(ISNUMBER(A257))),"",IF(COUNTIFS($B$6:$B$2005,B257&amp;"",$A$6:$A$2005,"&gt;"&amp;A257)=0,1,0))</f>
        <v/>
      </c>
    </row>
    <row r="258">
      <c r="A258" s="13" t="n"/>
      <c r="B258" s="5" t="n"/>
      <c r="C258" s="17" t="n"/>
      <c r="D258" s="5" t="n"/>
      <c r="E258" s="5" t="n"/>
      <c r="F258" s="6">
        <f>IF(B258&amp;""="","",IFERROR(INDEX('المستأجرون'!$C$6:$C$205,MATCH(B258&amp;"",'المستأجرون'!$A$6:$A$205,0))&amp;"","كود غير موجود"))</f>
        <v/>
      </c>
      <c r="G258" s="22">
        <f>IF(OR(B258&amp;""="",NOT(ISNUMBER(A258))),"",IF(COUNTIFS($B$6:$B$2005,B258&amp;"",$A$6:$A$2005,"&gt;"&amp;A258)=0,1,0))</f>
        <v/>
      </c>
    </row>
    <row r="259">
      <c r="A259" s="13" t="n"/>
      <c r="B259" s="5" t="n"/>
      <c r="C259" s="17" t="n"/>
      <c r="D259" s="5" t="n"/>
      <c r="E259" s="5" t="n"/>
      <c r="F259" s="6">
        <f>IF(B259&amp;""="","",IFERROR(INDEX('المستأجرون'!$C$6:$C$205,MATCH(B259&amp;"",'المستأجرون'!$A$6:$A$205,0))&amp;"","كود غير موجود"))</f>
        <v/>
      </c>
      <c r="G259" s="22">
        <f>IF(OR(B259&amp;""="",NOT(ISNUMBER(A259))),"",IF(COUNTIFS($B$6:$B$2005,B259&amp;"",$A$6:$A$2005,"&gt;"&amp;A259)=0,1,0))</f>
        <v/>
      </c>
    </row>
    <row r="260">
      <c r="A260" s="13" t="n"/>
      <c r="B260" s="5" t="n"/>
      <c r="C260" s="17" t="n"/>
      <c r="D260" s="5" t="n"/>
      <c r="E260" s="5" t="n"/>
      <c r="F260" s="6">
        <f>IF(B260&amp;""="","",IFERROR(INDEX('المستأجرون'!$C$6:$C$205,MATCH(B260&amp;"",'المستأجرون'!$A$6:$A$205,0))&amp;"","كود غير موجود"))</f>
        <v/>
      </c>
      <c r="G260" s="22">
        <f>IF(OR(B260&amp;""="",NOT(ISNUMBER(A260))),"",IF(COUNTIFS($B$6:$B$2005,B260&amp;"",$A$6:$A$2005,"&gt;"&amp;A260)=0,1,0))</f>
        <v/>
      </c>
    </row>
    <row r="261">
      <c r="A261" s="13" t="n"/>
      <c r="B261" s="5" t="n"/>
      <c r="C261" s="17" t="n"/>
      <c r="D261" s="5" t="n"/>
      <c r="E261" s="5" t="n"/>
      <c r="F261" s="6">
        <f>IF(B261&amp;""="","",IFERROR(INDEX('المستأجرون'!$C$6:$C$205,MATCH(B261&amp;"",'المستأجرون'!$A$6:$A$205,0))&amp;"","كود غير موجود"))</f>
        <v/>
      </c>
      <c r="G261" s="22">
        <f>IF(OR(B261&amp;""="",NOT(ISNUMBER(A261))),"",IF(COUNTIFS($B$6:$B$2005,B261&amp;"",$A$6:$A$2005,"&gt;"&amp;A261)=0,1,0))</f>
        <v/>
      </c>
    </row>
    <row r="262">
      <c r="A262" s="13" t="n"/>
      <c r="B262" s="5" t="n"/>
      <c r="C262" s="17" t="n"/>
      <c r="D262" s="5" t="n"/>
      <c r="E262" s="5" t="n"/>
      <c r="F262" s="6">
        <f>IF(B262&amp;""="","",IFERROR(INDEX('المستأجرون'!$C$6:$C$205,MATCH(B262&amp;"",'المستأجرون'!$A$6:$A$205,0))&amp;"","كود غير موجود"))</f>
        <v/>
      </c>
      <c r="G262" s="22">
        <f>IF(OR(B262&amp;""="",NOT(ISNUMBER(A262))),"",IF(COUNTIFS($B$6:$B$2005,B262&amp;"",$A$6:$A$2005,"&gt;"&amp;A262)=0,1,0))</f>
        <v/>
      </c>
    </row>
    <row r="263">
      <c r="A263" s="13" t="n"/>
      <c r="B263" s="5" t="n"/>
      <c r="C263" s="17" t="n"/>
      <c r="D263" s="5" t="n"/>
      <c r="E263" s="5" t="n"/>
      <c r="F263" s="6">
        <f>IF(B263&amp;""="","",IFERROR(INDEX('المستأجرون'!$C$6:$C$205,MATCH(B263&amp;"",'المستأجرون'!$A$6:$A$205,0))&amp;"","كود غير موجود"))</f>
        <v/>
      </c>
      <c r="G263" s="22">
        <f>IF(OR(B263&amp;""="",NOT(ISNUMBER(A263))),"",IF(COUNTIFS($B$6:$B$2005,B263&amp;"",$A$6:$A$2005,"&gt;"&amp;A263)=0,1,0))</f>
        <v/>
      </c>
    </row>
    <row r="264">
      <c r="A264" s="13" t="n"/>
      <c r="B264" s="5" t="n"/>
      <c r="C264" s="17" t="n"/>
      <c r="D264" s="5" t="n"/>
      <c r="E264" s="5" t="n"/>
      <c r="F264" s="6">
        <f>IF(B264&amp;""="","",IFERROR(INDEX('المستأجرون'!$C$6:$C$205,MATCH(B264&amp;"",'المستأجرون'!$A$6:$A$205,0))&amp;"","كود غير موجود"))</f>
        <v/>
      </c>
      <c r="G264" s="22">
        <f>IF(OR(B264&amp;""="",NOT(ISNUMBER(A264))),"",IF(COUNTIFS($B$6:$B$2005,B264&amp;"",$A$6:$A$2005,"&gt;"&amp;A264)=0,1,0))</f>
        <v/>
      </c>
    </row>
    <row r="265">
      <c r="A265" s="13" t="n"/>
      <c r="B265" s="5" t="n"/>
      <c r="C265" s="17" t="n"/>
      <c r="D265" s="5" t="n"/>
      <c r="E265" s="5" t="n"/>
      <c r="F265" s="6">
        <f>IF(B265&amp;""="","",IFERROR(INDEX('المستأجرون'!$C$6:$C$205,MATCH(B265&amp;"",'المستأجرون'!$A$6:$A$205,0))&amp;"","كود غير موجود"))</f>
        <v/>
      </c>
      <c r="G265" s="22">
        <f>IF(OR(B265&amp;""="",NOT(ISNUMBER(A265))),"",IF(COUNTIFS($B$6:$B$2005,B265&amp;"",$A$6:$A$2005,"&gt;"&amp;A265)=0,1,0))</f>
        <v/>
      </c>
    </row>
    <row r="266">
      <c r="A266" s="13" t="n"/>
      <c r="B266" s="5" t="n"/>
      <c r="C266" s="17" t="n"/>
      <c r="D266" s="5" t="n"/>
      <c r="E266" s="5" t="n"/>
      <c r="F266" s="6">
        <f>IF(B266&amp;""="","",IFERROR(INDEX('المستأجرون'!$C$6:$C$205,MATCH(B266&amp;"",'المستأجرون'!$A$6:$A$205,0))&amp;"","كود غير موجود"))</f>
        <v/>
      </c>
      <c r="G266" s="22">
        <f>IF(OR(B266&amp;""="",NOT(ISNUMBER(A266))),"",IF(COUNTIFS($B$6:$B$2005,B266&amp;"",$A$6:$A$2005,"&gt;"&amp;A266)=0,1,0))</f>
        <v/>
      </c>
    </row>
    <row r="267">
      <c r="A267" s="13" t="n"/>
      <c r="B267" s="5" t="n"/>
      <c r="C267" s="17" t="n"/>
      <c r="D267" s="5" t="n"/>
      <c r="E267" s="5" t="n"/>
      <c r="F267" s="6">
        <f>IF(B267&amp;""="","",IFERROR(INDEX('المستأجرون'!$C$6:$C$205,MATCH(B267&amp;"",'المستأجرون'!$A$6:$A$205,0))&amp;"","كود غير موجود"))</f>
        <v/>
      </c>
      <c r="G267" s="22">
        <f>IF(OR(B267&amp;""="",NOT(ISNUMBER(A267))),"",IF(COUNTIFS($B$6:$B$2005,B267&amp;"",$A$6:$A$2005,"&gt;"&amp;A267)=0,1,0))</f>
        <v/>
      </c>
    </row>
    <row r="268">
      <c r="A268" s="13" t="n"/>
      <c r="B268" s="5" t="n"/>
      <c r="C268" s="17" t="n"/>
      <c r="D268" s="5" t="n"/>
      <c r="E268" s="5" t="n"/>
      <c r="F268" s="6">
        <f>IF(B268&amp;""="","",IFERROR(INDEX('المستأجرون'!$C$6:$C$205,MATCH(B268&amp;"",'المستأجرون'!$A$6:$A$205,0))&amp;"","كود غير موجود"))</f>
        <v/>
      </c>
      <c r="G268" s="22">
        <f>IF(OR(B268&amp;""="",NOT(ISNUMBER(A268))),"",IF(COUNTIFS($B$6:$B$2005,B268&amp;"",$A$6:$A$2005,"&gt;"&amp;A268)=0,1,0))</f>
        <v/>
      </c>
    </row>
    <row r="269">
      <c r="A269" s="13" t="n"/>
      <c r="B269" s="5" t="n"/>
      <c r="C269" s="17" t="n"/>
      <c r="D269" s="5" t="n"/>
      <c r="E269" s="5" t="n"/>
      <c r="F269" s="6">
        <f>IF(B269&amp;""="","",IFERROR(INDEX('المستأجرون'!$C$6:$C$205,MATCH(B269&amp;"",'المستأجرون'!$A$6:$A$205,0))&amp;"","كود غير موجود"))</f>
        <v/>
      </c>
      <c r="G269" s="22">
        <f>IF(OR(B269&amp;""="",NOT(ISNUMBER(A269))),"",IF(COUNTIFS($B$6:$B$2005,B269&amp;"",$A$6:$A$2005,"&gt;"&amp;A269)=0,1,0))</f>
        <v/>
      </c>
    </row>
    <row r="270">
      <c r="A270" s="13" t="n"/>
      <c r="B270" s="5" t="n"/>
      <c r="C270" s="17" t="n"/>
      <c r="D270" s="5" t="n"/>
      <c r="E270" s="5" t="n"/>
      <c r="F270" s="6">
        <f>IF(B270&amp;""="","",IFERROR(INDEX('المستأجرون'!$C$6:$C$205,MATCH(B270&amp;"",'المستأجرون'!$A$6:$A$205,0))&amp;"","كود غير موجود"))</f>
        <v/>
      </c>
      <c r="G270" s="22">
        <f>IF(OR(B270&amp;""="",NOT(ISNUMBER(A270))),"",IF(COUNTIFS($B$6:$B$2005,B270&amp;"",$A$6:$A$2005,"&gt;"&amp;A270)=0,1,0))</f>
        <v/>
      </c>
    </row>
    <row r="271">
      <c r="A271" s="13" t="n"/>
      <c r="B271" s="5" t="n"/>
      <c r="C271" s="17" t="n"/>
      <c r="D271" s="5" t="n"/>
      <c r="E271" s="5" t="n"/>
      <c r="F271" s="6">
        <f>IF(B271&amp;""="","",IFERROR(INDEX('المستأجرون'!$C$6:$C$205,MATCH(B271&amp;"",'المستأجرون'!$A$6:$A$205,0))&amp;"","كود غير موجود"))</f>
        <v/>
      </c>
      <c r="G271" s="22">
        <f>IF(OR(B271&amp;""="",NOT(ISNUMBER(A271))),"",IF(COUNTIFS($B$6:$B$2005,B271&amp;"",$A$6:$A$2005,"&gt;"&amp;A271)=0,1,0))</f>
        <v/>
      </c>
    </row>
    <row r="272">
      <c r="A272" s="13" t="n"/>
      <c r="B272" s="5" t="n"/>
      <c r="C272" s="17" t="n"/>
      <c r="D272" s="5" t="n"/>
      <c r="E272" s="5" t="n"/>
      <c r="F272" s="6">
        <f>IF(B272&amp;""="","",IFERROR(INDEX('المستأجرون'!$C$6:$C$205,MATCH(B272&amp;"",'المستأجرون'!$A$6:$A$205,0))&amp;"","كود غير موجود"))</f>
        <v/>
      </c>
      <c r="G272" s="22">
        <f>IF(OR(B272&amp;""="",NOT(ISNUMBER(A272))),"",IF(COUNTIFS($B$6:$B$2005,B272&amp;"",$A$6:$A$2005,"&gt;"&amp;A272)=0,1,0))</f>
        <v/>
      </c>
    </row>
    <row r="273">
      <c r="A273" s="13" t="n"/>
      <c r="B273" s="5" t="n"/>
      <c r="C273" s="17" t="n"/>
      <c r="D273" s="5" t="n"/>
      <c r="E273" s="5" t="n"/>
      <c r="F273" s="6">
        <f>IF(B273&amp;""="","",IFERROR(INDEX('المستأجرون'!$C$6:$C$205,MATCH(B273&amp;"",'المستأجرون'!$A$6:$A$205,0))&amp;"","كود غير موجود"))</f>
        <v/>
      </c>
      <c r="G273" s="22">
        <f>IF(OR(B273&amp;""="",NOT(ISNUMBER(A273))),"",IF(COUNTIFS($B$6:$B$2005,B273&amp;"",$A$6:$A$2005,"&gt;"&amp;A273)=0,1,0))</f>
        <v/>
      </c>
    </row>
    <row r="274">
      <c r="A274" s="13" t="n"/>
      <c r="B274" s="5" t="n"/>
      <c r="C274" s="17" t="n"/>
      <c r="D274" s="5" t="n"/>
      <c r="E274" s="5" t="n"/>
      <c r="F274" s="6">
        <f>IF(B274&amp;""="","",IFERROR(INDEX('المستأجرون'!$C$6:$C$205,MATCH(B274&amp;"",'المستأجرون'!$A$6:$A$205,0))&amp;"","كود غير موجود"))</f>
        <v/>
      </c>
      <c r="G274" s="22">
        <f>IF(OR(B274&amp;""="",NOT(ISNUMBER(A274))),"",IF(COUNTIFS($B$6:$B$2005,B274&amp;"",$A$6:$A$2005,"&gt;"&amp;A274)=0,1,0))</f>
        <v/>
      </c>
    </row>
    <row r="275">
      <c r="A275" s="13" t="n"/>
      <c r="B275" s="5" t="n"/>
      <c r="C275" s="17" t="n"/>
      <c r="D275" s="5" t="n"/>
      <c r="E275" s="5" t="n"/>
      <c r="F275" s="6">
        <f>IF(B275&amp;""="","",IFERROR(INDEX('المستأجرون'!$C$6:$C$205,MATCH(B275&amp;"",'المستأجرون'!$A$6:$A$205,0))&amp;"","كود غير موجود"))</f>
        <v/>
      </c>
      <c r="G275" s="22">
        <f>IF(OR(B275&amp;""="",NOT(ISNUMBER(A275))),"",IF(COUNTIFS($B$6:$B$2005,B275&amp;"",$A$6:$A$2005,"&gt;"&amp;A275)=0,1,0))</f>
        <v/>
      </c>
    </row>
    <row r="276">
      <c r="A276" s="13" t="n"/>
      <c r="B276" s="5" t="n"/>
      <c r="C276" s="17" t="n"/>
      <c r="D276" s="5" t="n"/>
      <c r="E276" s="5" t="n"/>
      <c r="F276" s="6">
        <f>IF(B276&amp;""="","",IFERROR(INDEX('المستأجرون'!$C$6:$C$205,MATCH(B276&amp;"",'المستأجرون'!$A$6:$A$205,0))&amp;"","كود غير موجود"))</f>
        <v/>
      </c>
      <c r="G276" s="22">
        <f>IF(OR(B276&amp;""="",NOT(ISNUMBER(A276))),"",IF(COUNTIFS($B$6:$B$2005,B276&amp;"",$A$6:$A$2005,"&gt;"&amp;A276)=0,1,0))</f>
        <v/>
      </c>
    </row>
    <row r="277">
      <c r="A277" s="13" t="n"/>
      <c r="B277" s="5" t="n"/>
      <c r="C277" s="17" t="n"/>
      <c r="D277" s="5" t="n"/>
      <c r="E277" s="5" t="n"/>
      <c r="F277" s="6">
        <f>IF(B277&amp;""="","",IFERROR(INDEX('المستأجرون'!$C$6:$C$205,MATCH(B277&amp;"",'المستأجرون'!$A$6:$A$205,0))&amp;"","كود غير موجود"))</f>
        <v/>
      </c>
      <c r="G277" s="22">
        <f>IF(OR(B277&amp;""="",NOT(ISNUMBER(A277))),"",IF(COUNTIFS($B$6:$B$2005,B277&amp;"",$A$6:$A$2005,"&gt;"&amp;A277)=0,1,0))</f>
        <v/>
      </c>
    </row>
    <row r="278">
      <c r="A278" s="13" t="n"/>
      <c r="B278" s="5" t="n"/>
      <c r="C278" s="17" t="n"/>
      <c r="D278" s="5" t="n"/>
      <c r="E278" s="5" t="n"/>
      <c r="F278" s="6">
        <f>IF(B278&amp;""="","",IFERROR(INDEX('المستأجرون'!$C$6:$C$205,MATCH(B278&amp;"",'المستأجرون'!$A$6:$A$205,0))&amp;"","كود غير موجود"))</f>
        <v/>
      </c>
      <c r="G278" s="22">
        <f>IF(OR(B278&amp;""="",NOT(ISNUMBER(A278))),"",IF(COUNTIFS($B$6:$B$2005,B278&amp;"",$A$6:$A$2005,"&gt;"&amp;A278)=0,1,0))</f>
        <v/>
      </c>
    </row>
    <row r="279">
      <c r="A279" s="13" t="n"/>
      <c r="B279" s="5" t="n"/>
      <c r="C279" s="17" t="n"/>
      <c r="D279" s="5" t="n"/>
      <c r="E279" s="5" t="n"/>
      <c r="F279" s="6">
        <f>IF(B279&amp;""="","",IFERROR(INDEX('المستأجرون'!$C$6:$C$205,MATCH(B279&amp;"",'المستأجرون'!$A$6:$A$205,0))&amp;"","كود غير موجود"))</f>
        <v/>
      </c>
      <c r="G279" s="22">
        <f>IF(OR(B279&amp;""="",NOT(ISNUMBER(A279))),"",IF(COUNTIFS($B$6:$B$2005,B279&amp;"",$A$6:$A$2005,"&gt;"&amp;A279)=0,1,0))</f>
        <v/>
      </c>
    </row>
    <row r="280">
      <c r="A280" s="13" t="n"/>
      <c r="B280" s="5" t="n"/>
      <c r="C280" s="17" t="n"/>
      <c r="D280" s="5" t="n"/>
      <c r="E280" s="5" t="n"/>
      <c r="F280" s="6">
        <f>IF(B280&amp;""="","",IFERROR(INDEX('المستأجرون'!$C$6:$C$205,MATCH(B280&amp;"",'المستأجرون'!$A$6:$A$205,0))&amp;"","كود غير موجود"))</f>
        <v/>
      </c>
      <c r="G280" s="22">
        <f>IF(OR(B280&amp;""="",NOT(ISNUMBER(A280))),"",IF(COUNTIFS($B$6:$B$2005,B280&amp;"",$A$6:$A$2005,"&gt;"&amp;A280)=0,1,0))</f>
        <v/>
      </c>
    </row>
    <row r="281">
      <c r="A281" s="13" t="n"/>
      <c r="B281" s="5" t="n"/>
      <c r="C281" s="17" t="n"/>
      <c r="D281" s="5" t="n"/>
      <c r="E281" s="5" t="n"/>
      <c r="F281" s="6">
        <f>IF(B281&amp;""="","",IFERROR(INDEX('المستأجرون'!$C$6:$C$205,MATCH(B281&amp;"",'المستأجرون'!$A$6:$A$205,0))&amp;"","كود غير موجود"))</f>
        <v/>
      </c>
      <c r="G281" s="22">
        <f>IF(OR(B281&amp;""="",NOT(ISNUMBER(A281))),"",IF(COUNTIFS($B$6:$B$2005,B281&amp;"",$A$6:$A$2005,"&gt;"&amp;A281)=0,1,0))</f>
        <v/>
      </c>
    </row>
    <row r="282">
      <c r="A282" s="13" t="n"/>
      <c r="B282" s="5" t="n"/>
      <c r="C282" s="17" t="n"/>
      <c r="D282" s="5" t="n"/>
      <c r="E282" s="5" t="n"/>
      <c r="F282" s="6">
        <f>IF(B282&amp;""="","",IFERROR(INDEX('المستأجرون'!$C$6:$C$205,MATCH(B282&amp;"",'المستأجرون'!$A$6:$A$205,0))&amp;"","كود غير موجود"))</f>
        <v/>
      </c>
      <c r="G282" s="22">
        <f>IF(OR(B282&amp;""="",NOT(ISNUMBER(A282))),"",IF(COUNTIFS($B$6:$B$2005,B282&amp;"",$A$6:$A$2005,"&gt;"&amp;A282)=0,1,0))</f>
        <v/>
      </c>
    </row>
    <row r="283">
      <c r="A283" s="13" t="n"/>
      <c r="B283" s="5" t="n"/>
      <c r="C283" s="17" t="n"/>
      <c r="D283" s="5" t="n"/>
      <c r="E283" s="5" t="n"/>
      <c r="F283" s="6">
        <f>IF(B283&amp;""="","",IFERROR(INDEX('المستأجرون'!$C$6:$C$205,MATCH(B283&amp;"",'المستأجرون'!$A$6:$A$205,0))&amp;"","كود غير موجود"))</f>
        <v/>
      </c>
      <c r="G283" s="22">
        <f>IF(OR(B283&amp;""="",NOT(ISNUMBER(A283))),"",IF(COUNTIFS($B$6:$B$2005,B283&amp;"",$A$6:$A$2005,"&gt;"&amp;A283)=0,1,0))</f>
        <v/>
      </c>
    </row>
    <row r="284">
      <c r="A284" s="13" t="n"/>
      <c r="B284" s="5" t="n"/>
      <c r="C284" s="17" t="n"/>
      <c r="D284" s="5" t="n"/>
      <c r="E284" s="5" t="n"/>
      <c r="F284" s="6">
        <f>IF(B284&amp;""="","",IFERROR(INDEX('المستأجرون'!$C$6:$C$205,MATCH(B284&amp;"",'المستأجرون'!$A$6:$A$205,0))&amp;"","كود غير موجود"))</f>
        <v/>
      </c>
      <c r="G284" s="22">
        <f>IF(OR(B284&amp;""="",NOT(ISNUMBER(A284))),"",IF(COUNTIFS($B$6:$B$2005,B284&amp;"",$A$6:$A$2005,"&gt;"&amp;A284)=0,1,0))</f>
        <v/>
      </c>
    </row>
    <row r="285">
      <c r="A285" s="13" t="n"/>
      <c r="B285" s="5" t="n"/>
      <c r="C285" s="17" t="n"/>
      <c r="D285" s="5" t="n"/>
      <c r="E285" s="5" t="n"/>
      <c r="F285" s="6">
        <f>IF(B285&amp;""="","",IFERROR(INDEX('المستأجرون'!$C$6:$C$205,MATCH(B285&amp;"",'المستأجرون'!$A$6:$A$205,0))&amp;"","كود غير موجود"))</f>
        <v/>
      </c>
      <c r="G285" s="22">
        <f>IF(OR(B285&amp;""="",NOT(ISNUMBER(A285))),"",IF(COUNTIFS($B$6:$B$2005,B285&amp;"",$A$6:$A$2005,"&gt;"&amp;A285)=0,1,0))</f>
        <v/>
      </c>
    </row>
    <row r="286">
      <c r="A286" s="13" t="n"/>
      <c r="B286" s="5" t="n"/>
      <c r="C286" s="17" t="n"/>
      <c r="D286" s="5" t="n"/>
      <c r="E286" s="5" t="n"/>
      <c r="F286" s="6">
        <f>IF(B286&amp;""="","",IFERROR(INDEX('المستأجرون'!$C$6:$C$205,MATCH(B286&amp;"",'المستأجرون'!$A$6:$A$205,0))&amp;"","كود غير موجود"))</f>
        <v/>
      </c>
      <c r="G286" s="22">
        <f>IF(OR(B286&amp;""="",NOT(ISNUMBER(A286))),"",IF(COUNTIFS($B$6:$B$2005,B286&amp;"",$A$6:$A$2005,"&gt;"&amp;A286)=0,1,0))</f>
        <v/>
      </c>
    </row>
    <row r="287">
      <c r="A287" s="13" t="n"/>
      <c r="B287" s="5" t="n"/>
      <c r="C287" s="17" t="n"/>
      <c r="D287" s="5" t="n"/>
      <c r="E287" s="5" t="n"/>
      <c r="F287" s="6">
        <f>IF(B287&amp;""="","",IFERROR(INDEX('المستأجرون'!$C$6:$C$205,MATCH(B287&amp;"",'المستأجرون'!$A$6:$A$205,0))&amp;"","كود غير موجود"))</f>
        <v/>
      </c>
      <c r="G287" s="22">
        <f>IF(OR(B287&amp;""="",NOT(ISNUMBER(A287))),"",IF(COUNTIFS($B$6:$B$2005,B287&amp;"",$A$6:$A$2005,"&gt;"&amp;A287)=0,1,0))</f>
        <v/>
      </c>
    </row>
    <row r="288">
      <c r="A288" s="13" t="n"/>
      <c r="B288" s="5" t="n"/>
      <c r="C288" s="17" t="n"/>
      <c r="D288" s="5" t="n"/>
      <c r="E288" s="5" t="n"/>
      <c r="F288" s="6">
        <f>IF(B288&amp;""="","",IFERROR(INDEX('المستأجرون'!$C$6:$C$205,MATCH(B288&amp;"",'المستأجرون'!$A$6:$A$205,0))&amp;"","كود غير موجود"))</f>
        <v/>
      </c>
      <c r="G288" s="22">
        <f>IF(OR(B288&amp;""="",NOT(ISNUMBER(A288))),"",IF(COUNTIFS($B$6:$B$2005,B288&amp;"",$A$6:$A$2005,"&gt;"&amp;A288)=0,1,0))</f>
        <v/>
      </c>
    </row>
    <row r="289">
      <c r="A289" s="13" t="n"/>
      <c r="B289" s="5" t="n"/>
      <c r="C289" s="17" t="n"/>
      <c r="D289" s="5" t="n"/>
      <c r="E289" s="5" t="n"/>
      <c r="F289" s="6">
        <f>IF(B289&amp;""="","",IFERROR(INDEX('المستأجرون'!$C$6:$C$205,MATCH(B289&amp;"",'المستأجرون'!$A$6:$A$205,0))&amp;"","كود غير موجود"))</f>
        <v/>
      </c>
      <c r="G289" s="22">
        <f>IF(OR(B289&amp;""="",NOT(ISNUMBER(A289))),"",IF(COUNTIFS($B$6:$B$2005,B289&amp;"",$A$6:$A$2005,"&gt;"&amp;A289)=0,1,0))</f>
        <v/>
      </c>
    </row>
    <row r="290">
      <c r="A290" s="13" t="n"/>
      <c r="B290" s="5" t="n"/>
      <c r="C290" s="17" t="n"/>
      <c r="D290" s="5" t="n"/>
      <c r="E290" s="5" t="n"/>
      <c r="F290" s="6">
        <f>IF(B290&amp;""="","",IFERROR(INDEX('المستأجرون'!$C$6:$C$205,MATCH(B290&amp;"",'المستأجرون'!$A$6:$A$205,0))&amp;"","كود غير موجود"))</f>
        <v/>
      </c>
      <c r="G290" s="22">
        <f>IF(OR(B290&amp;""="",NOT(ISNUMBER(A290))),"",IF(COUNTIFS($B$6:$B$2005,B290&amp;"",$A$6:$A$2005,"&gt;"&amp;A290)=0,1,0))</f>
        <v/>
      </c>
    </row>
    <row r="291">
      <c r="A291" s="13" t="n"/>
      <c r="B291" s="5" t="n"/>
      <c r="C291" s="17" t="n"/>
      <c r="D291" s="5" t="n"/>
      <c r="E291" s="5" t="n"/>
      <c r="F291" s="6">
        <f>IF(B291&amp;""="","",IFERROR(INDEX('المستأجرون'!$C$6:$C$205,MATCH(B291&amp;"",'المستأجرون'!$A$6:$A$205,0))&amp;"","كود غير موجود"))</f>
        <v/>
      </c>
      <c r="G291" s="22">
        <f>IF(OR(B291&amp;""="",NOT(ISNUMBER(A291))),"",IF(COUNTIFS($B$6:$B$2005,B291&amp;"",$A$6:$A$2005,"&gt;"&amp;A291)=0,1,0))</f>
        <v/>
      </c>
    </row>
    <row r="292">
      <c r="A292" s="13" t="n"/>
      <c r="B292" s="5" t="n"/>
      <c r="C292" s="17" t="n"/>
      <c r="D292" s="5" t="n"/>
      <c r="E292" s="5" t="n"/>
      <c r="F292" s="6">
        <f>IF(B292&amp;""="","",IFERROR(INDEX('المستأجرون'!$C$6:$C$205,MATCH(B292&amp;"",'المستأجرون'!$A$6:$A$205,0))&amp;"","كود غير موجود"))</f>
        <v/>
      </c>
      <c r="G292" s="22">
        <f>IF(OR(B292&amp;""="",NOT(ISNUMBER(A292))),"",IF(COUNTIFS($B$6:$B$2005,B292&amp;"",$A$6:$A$2005,"&gt;"&amp;A292)=0,1,0))</f>
        <v/>
      </c>
    </row>
    <row r="293">
      <c r="A293" s="13" t="n"/>
      <c r="B293" s="5" t="n"/>
      <c r="C293" s="17" t="n"/>
      <c r="D293" s="5" t="n"/>
      <c r="E293" s="5" t="n"/>
      <c r="F293" s="6">
        <f>IF(B293&amp;""="","",IFERROR(INDEX('المستأجرون'!$C$6:$C$205,MATCH(B293&amp;"",'المستأجرون'!$A$6:$A$205,0))&amp;"","كود غير موجود"))</f>
        <v/>
      </c>
      <c r="G293" s="22">
        <f>IF(OR(B293&amp;""="",NOT(ISNUMBER(A293))),"",IF(COUNTIFS($B$6:$B$2005,B293&amp;"",$A$6:$A$2005,"&gt;"&amp;A293)=0,1,0))</f>
        <v/>
      </c>
    </row>
    <row r="294">
      <c r="A294" s="13" t="n"/>
      <c r="B294" s="5" t="n"/>
      <c r="C294" s="17" t="n"/>
      <c r="D294" s="5" t="n"/>
      <c r="E294" s="5" t="n"/>
      <c r="F294" s="6">
        <f>IF(B294&amp;""="","",IFERROR(INDEX('المستأجرون'!$C$6:$C$205,MATCH(B294&amp;"",'المستأجرون'!$A$6:$A$205,0))&amp;"","كود غير موجود"))</f>
        <v/>
      </c>
      <c r="G294" s="22">
        <f>IF(OR(B294&amp;""="",NOT(ISNUMBER(A294))),"",IF(COUNTIFS($B$6:$B$2005,B294&amp;"",$A$6:$A$2005,"&gt;"&amp;A294)=0,1,0))</f>
        <v/>
      </c>
    </row>
    <row r="295">
      <c r="A295" s="13" t="n"/>
      <c r="B295" s="5" t="n"/>
      <c r="C295" s="17" t="n"/>
      <c r="D295" s="5" t="n"/>
      <c r="E295" s="5" t="n"/>
      <c r="F295" s="6">
        <f>IF(B295&amp;""="","",IFERROR(INDEX('المستأجرون'!$C$6:$C$205,MATCH(B295&amp;"",'المستأجرون'!$A$6:$A$205,0))&amp;"","كود غير موجود"))</f>
        <v/>
      </c>
      <c r="G295" s="22">
        <f>IF(OR(B295&amp;""="",NOT(ISNUMBER(A295))),"",IF(COUNTIFS($B$6:$B$2005,B295&amp;"",$A$6:$A$2005,"&gt;"&amp;A295)=0,1,0))</f>
        <v/>
      </c>
    </row>
    <row r="296">
      <c r="A296" s="13" t="n"/>
      <c r="B296" s="5" t="n"/>
      <c r="C296" s="17" t="n"/>
      <c r="D296" s="5" t="n"/>
      <c r="E296" s="5" t="n"/>
      <c r="F296" s="6">
        <f>IF(B296&amp;""="","",IFERROR(INDEX('المستأجرون'!$C$6:$C$205,MATCH(B296&amp;"",'المستأجرون'!$A$6:$A$205,0))&amp;"","كود غير موجود"))</f>
        <v/>
      </c>
      <c r="G296" s="22">
        <f>IF(OR(B296&amp;""="",NOT(ISNUMBER(A296))),"",IF(COUNTIFS($B$6:$B$2005,B296&amp;"",$A$6:$A$2005,"&gt;"&amp;A296)=0,1,0))</f>
        <v/>
      </c>
    </row>
    <row r="297">
      <c r="A297" s="13" t="n"/>
      <c r="B297" s="5" t="n"/>
      <c r="C297" s="17" t="n"/>
      <c r="D297" s="5" t="n"/>
      <c r="E297" s="5" t="n"/>
      <c r="F297" s="6">
        <f>IF(B297&amp;""="","",IFERROR(INDEX('المستأجرون'!$C$6:$C$205,MATCH(B297&amp;"",'المستأجرون'!$A$6:$A$205,0))&amp;"","كود غير موجود"))</f>
        <v/>
      </c>
      <c r="G297" s="22">
        <f>IF(OR(B297&amp;""="",NOT(ISNUMBER(A297))),"",IF(COUNTIFS($B$6:$B$2005,B297&amp;"",$A$6:$A$2005,"&gt;"&amp;A297)=0,1,0))</f>
        <v/>
      </c>
    </row>
    <row r="298">
      <c r="A298" s="13" t="n"/>
      <c r="B298" s="5" t="n"/>
      <c r="C298" s="17" t="n"/>
      <c r="D298" s="5" t="n"/>
      <c r="E298" s="5" t="n"/>
      <c r="F298" s="6">
        <f>IF(B298&amp;""="","",IFERROR(INDEX('المستأجرون'!$C$6:$C$205,MATCH(B298&amp;"",'المستأجرون'!$A$6:$A$205,0))&amp;"","كود غير موجود"))</f>
        <v/>
      </c>
      <c r="G298" s="22">
        <f>IF(OR(B298&amp;""="",NOT(ISNUMBER(A298))),"",IF(COUNTIFS($B$6:$B$2005,B298&amp;"",$A$6:$A$2005,"&gt;"&amp;A298)=0,1,0))</f>
        <v/>
      </c>
    </row>
    <row r="299">
      <c r="A299" s="13" t="n"/>
      <c r="B299" s="5" t="n"/>
      <c r="C299" s="17" t="n"/>
      <c r="D299" s="5" t="n"/>
      <c r="E299" s="5" t="n"/>
      <c r="F299" s="6">
        <f>IF(B299&amp;""="","",IFERROR(INDEX('المستأجرون'!$C$6:$C$205,MATCH(B299&amp;"",'المستأجرون'!$A$6:$A$205,0))&amp;"","كود غير موجود"))</f>
        <v/>
      </c>
      <c r="G299" s="22">
        <f>IF(OR(B299&amp;""="",NOT(ISNUMBER(A299))),"",IF(COUNTIFS($B$6:$B$2005,B299&amp;"",$A$6:$A$2005,"&gt;"&amp;A299)=0,1,0))</f>
        <v/>
      </c>
    </row>
    <row r="300">
      <c r="A300" s="13" t="n"/>
      <c r="B300" s="5" t="n"/>
      <c r="C300" s="17" t="n"/>
      <c r="D300" s="5" t="n"/>
      <c r="E300" s="5" t="n"/>
      <c r="F300" s="6">
        <f>IF(B300&amp;""="","",IFERROR(INDEX('المستأجرون'!$C$6:$C$205,MATCH(B300&amp;"",'المستأجرون'!$A$6:$A$205,0))&amp;"","كود غير موجود"))</f>
        <v/>
      </c>
      <c r="G300" s="22">
        <f>IF(OR(B300&amp;""="",NOT(ISNUMBER(A300))),"",IF(COUNTIFS($B$6:$B$2005,B300&amp;"",$A$6:$A$2005,"&gt;"&amp;A300)=0,1,0))</f>
        <v/>
      </c>
    </row>
    <row r="301">
      <c r="A301" s="13" t="n"/>
      <c r="B301" s="5" t="n"/>
      <c r="C301" s="17" t="n"/>
      <c r="D301" s="5" t="n"/>
      <c r="E301" s="5" t="n"/>
      <c r="F301" s="6">
        <f>IF(B301&amp;""="","",IFERROR(INDEX('المستأجرون'!$C$6:$C$205,MATCH(B301&amp;"",'المستأجرون'!$A$6:$A$205,0))&amp;"","كود غير موجود"))</f>
        <v/>
      </c>
      <c r="G301" s="22">
        <f>IF(OR(B301&amp;""="",NOT(ISNUMBER(A301))),"",IF(COUNTIFS($B$6:$B$2005,B301&amp;"",$A$6:$A$2005,"&gt;"&amp;A301)=0,1,0))</f>
        <v/>
      </c>
    </row>
    <row r="302">
      <c r="A302" s="13" t="n"/>
      <c r="B302" s="5" t="n"/>
      <c r="C302" s="17" t="n"/>
      <c r="D302" s="5" t="n"/>
      <c r="E302" s="5" t="n"/>
      <c r="F302" s="6">
        <f>IF(B302&amp;""="","",IFERROR(INDEX('المستأجرون'!$C$6:$C$205,MATCH(B302&amp;"",'المستأجرون'!$A$6:$A$205,0))&amp;"","كود غير موجود"))</f>
        <v/>
      </c>
      <c r="G302" s="22">
        <f>IF(OR(B302&amp;""="",NOT(ISNUMBER(A302))),"",IF(COUNTIFS($B$6:$B$2005,B302&amp;"",$A$6:$A$2005,"&gt;"&amp;A302)=0,1,0))</f>
        <v/>
      </c>
    </row>
    <row r="303">
      <c r="A303" s="13" t="n"/>
      <c r="B303" s="5" t="n"/>
      <c r="C303" s="17" t="n"/>
      <c r="D303" s="5" t="n"/>
      <c r="E303" s="5" t="n"/>
      <c r="F303" s="6">
        <f>IF(B303&amp;""="","",IFERROR(INDEX('المستأجرون'!$C$6:$C$205,MATCH(B303&amp;"",'المستأجرون'!$A$6:$A$205,0))&amp;"","كود غير موجود"))</f>
        <v/>
      </c>
      <c r="G303" s="22">
        <f>IF(OR(B303&amp;""="",NOT(ISNUMBER(A303))),"",IF(COUNTIFS($B$6:$B$2005,B303&amp;"",$A$6:$A$2005,"&gt;"&amp;A303)=0,1,0))</f>
        <v/>
      </c>
    </row>
    <row r="304">
      <c r="A304" s="13" t="n"/>
      <c r="B304" s="5" t="n"/>
      <c r="C304" s="17" t="n"/>
      <c r="D304" s="5" t="n"/>
      <c r="E304" s="5" t="n"/>
      <c r="F304" s="6">
        <f>IF(B304&amp;""="","",IFERROR(INDEX('المستأجرون'!$C$6:$C$205,MATCH(B304&amp;"",'المستأجرون'!$A$6:$A$205,0))&amp;"","كود غير موجود"))</f>
        <v/>
      </c>
      <c r="G304" s="22">
        <f>IF(OR(B304&amp;""="",NOT(ISNUMBER(A304))),"",IF(COUNTIFS($B$6:$B$2005,B304&amp;"",$A$6:$A$2005,"&gt;"&amp;A304)=0,1,0))</f>
        <v/>
      </c>
    </row>
    <row r="305">
      <c r="A305" s="13" t="n"/>
      <c r="B305" s="5" t="n"/>
      <c r="C305" s="17" t="n"/>
      <c r="D305" s="5" t="n"/>
      <c r="E305" s="5" t="n"/>
      <c r="F305" s="6">
        <f>IF(B305&amp;""="","",IFERROR(INDEX('المستأجرون'!$C$6:$C$205,MATCH(B305&amp;"",'المستأجرون'!$A$6:$A$205,0))&amp;"","كود غير موجود"))</f>
        <v/>
      </c>
      <c r="G305" s="22">
        <f>IF(OR(B305&amp;""="",NOT(ISNUMBER(A305))),"",IF(COUNTIFS($B$6:$B$2005,B305&amp;"",$A$6:$A$2005,"&gt;"&amp;A305)=0,1,0))</f>
        <v/>
      </c>
    </row>
    <row r="306">
      <c r="A306" s="13" t="n"/>
      <c r="B306" s="5" t="n"/>
      <c r="C306" s="17" t="n"/>
      <c r="D306" s="5" t="n"/>
      <c r="E306" s="5" t="n"/>
      <c r="F306" s="6">
        <f>IF(B306&amp;""="","",IFERROR(INDEX('المستأجرون'!$C$6:$C$205,MATCH(B306&amp;"",'المستأجرون'!$A$6:$A$205,0))&amp;"","كود غير موجود"))</f>
        <v/>
      </c>
      <c r="G306" s="22">
        <f>IF(OR(B306&amp;""="",NOT(ISNUMBER(A306))),"",IF(COUNTIFS($B$6:$B$2005,B306&amp;"",$A$6:$A$2005,"&gt;"&amp;A306)=0,1,0))</f>
        <v/>
      </c>
    </row>
    <row r="307">
      <c r="A307" s="13" t="n"/>
      <c r="B307" s="5" t="n"/>
      <c r="C307" s="17" t="n"/>
      <c r="D307" s="5" t="n"/>
      <c r="E307" s="5" t="n"/>
      <c r="F307" s="6">
        <f>IF(B307&amp;""="","",IFERROR(INDEX('المستأجرون'!$C$6:$C$205,MATCH(B307&amp;"",'المستأجرون'!$A$6:$A$205,0))&amp;"","كود غير موجود"))</f>
        <v/>
      </c>
      <c r="G307" s="22">
        <f>IF(OR(B307&amp;""="",NOT(ISNUMBER(A307))),"",IF(COUNTIFS($B$6:$B$2005,B307&amp;"",$A$6:$A$2005,"&gt;"&amp;A307)=0,1,0))</f>
        <v/>
      </c>
    </row>
    <row r="308">
      <c r="A308" s="13" t="n"/>
      <c r="B308" s="5" t="n"/>
      <c r="C308" s="17" t="n"/>
      <c r="D308" s="5" t="n"/>
      <c r="E308" s="5" t="n"/>
      <c r="F308" s="6">
        <f>IF(B308&amp;""="","",IFERROR(INDEX('المستأجرون'!$C$6:$C$205,MATCH(B308&amp;"",'المستأجرون'!$A$6:$A$205,0))&amp;"","كود غير موجود"))</f>
        <v/>
      </c>
      <c r="G308" s="22">
        <f>IF(OR(B308&amp;""="",NOT(ISNUMBER(A308))),"",IF(COUNTIFS($B$6:$B$2005,B308&amp;"",$A$6:$A$2005,"&gt;"&amp;A308)=0,1,0))</f>
        <v/>
      </c>
    </row>
    <row r="309">
      <c r="A309" s="13" t="n"/>
      <c r="B309" s="5" t="n"/>
      <c r="C309" s="17" t="n"/>
      <c r="D309" s="5" t="n"/>
      <c r="E309" s="5" t="n"/>
      <c r="F309" s="6">
        <f>IF(B309&amp;""="","",IFERROR(INDEX('المستأجرون'!$C$6:$C$205,MATCH(B309&amp;"",'المستأجرون'!$A$6:$A$205,0))&amp;"","كود غير موجود"))</f>
        <v/>
      </c>
      <c r="G309" s="22">
        <f>IF(OR(B309&amp;""="",NOT(ISNUMBER(A309))),"",IF(COUNTIFS($B$6:$B$2005,B309&amp;"",$A$6:$A$2005,"&gt;"&amp;A309)=0,1,0))</f>
        <v/>
      </c>
    </row>
    <row r="310">
      <c r="A310" s="13" t="n"/>
      <c r="B310" s="5" t="n"/>
      <c r="C310" s="17" t="n"/>
      <c r="D310" s="5" t="n"/>
      <c r="E310" s="5" t="n"/>
      <c r="F310" s="6">
        <f>IF(B310&amp;""="","",IFERROR(INDEX('المستأجرون'!$C$6:$C$205,MATCH(B310&amp;"",'المستأجرون'!$A$6:$A$205,0))&amp;"","كود غير موجود"))</f>
        <v/>
      </c>
      <c r="G310" s="22">
        <f>IF(OR(B310&amp;""="",NOT(ISNUMBER(A310))),"",IF(COUNTIFS($B$6:$B$2005,B310&amp;"",$A$6:$A$2005,"&gt;"&amp;A310)=0,1,0))</f>
        <v/>
      </c>
    </row>
    <row r="311">
      <c r="A311" s="13" t="n"/>
      <c r="B311" s="5" t="n"/>
      <c r="C311" s="17" t="n"/>
      <c r="D311" s="5" t="n"/>
      <c r="E311" s="5" t="n"/>
      <c r="F311" s="6">
        <f>IF(B311&amp;""="","",IFERROR(INDEX('المستأجرون'!$C$6:$C$205,MATCH(B311&amp;"",'المستأجرون'!$A$6:$A$205,0))&amp;"","كود غير موجود"))</f>
        <v/>
      </c>
      <c r="G311" s="22">
        <f>IF(OR(B311&amp;""="",NOT(ISNUMBER(A311))),"",IF(COUNTIFS($B$6:$B$2005,B311&amp;"",$A$6:$A$2005,"&gt;"&amp;A311)=0,1,0))</f>
        <v/>
      </c>
    </row>
    <row r="312">
      <c r="A312" s="13" t="n"/>
      <c r="B312" s="5" t="n"/>
      <c r="C312" s="17" t="n"/>
      <c r="D312" s="5" t="n"/>
      <c r="E312" s="5" t="n"/>
      <c r="F312" s="6">
        <f>IF(B312&amp;""="","",IFERROR(INDEX('المستأجرون'!$C$6:$C$205,MATCH(B312&amp;"",'المستأجرون'!$A$6:$A$205,0))&amp;"","كود غير موجود"))</f>
        <v/>
      </c>
      <c r="G312" s="22">
        <f>IF(OR(B312&amp;""="",NOT(ISNUMBER(A312))),"",IF(COUNTIFS($B$6:$B$2005,B312&amp;"",$A$6:$A$2005,"&gt;"&amp;A312)=0,1,0))</f>
        <v/>
      </c>
    </row>
    <row r="313">
      <c r="A313" s="13" t="n"/>
      <c r="B313" s="5" t="n"/>
      <c r="C313" s="17" t="n"/>
      <c r="D313" s="5" t="n"/>
      <c r="E313" s="5" t="n"/>
      <c r="F313" s="6">
        <f>IF(B313&amp;""="","",IFERROR(INDEX('المستأجرون'!$C$6:$C$205,MATCH(B313&amp;"",'المستأجرون'!$A$6:$A$205,0))&amp;"","كود غير موجود"))</f>
        <v/>
      </c>
      <c r="G313" s="22">
        <f>IF(OR(B313&amp;""="",NOT(ISNUMBER(A313))),"",IF(COUNTIFS($B$6:$B$2005,B313&amp;"",$A$6:$A$2005,"&gt;"&amp;A313)=0,1,0))</f>
        <v/>
      </c>
    </row>
    <row r="314">
      <c r="A314" s="13" t="n"/>
      <c r="B314" s="5" t="n"/>
      <c r="C314" s="17" t="n"/>
      <c r="D314" s="5" t="n"/>
      <c r="E314" s="5" t="n"/>
      <c r="F314" s="6">
        <f>IF(B314&amp;""="","",IFERROR(INDEX('المستأجرون'!$C$6:$C$205,MATCH(B314&amp;"",'المستأجرون'!$A$6:$A$205,0))&amp;"","كود غير موجود"))</f>
        <v/>
      </c>
      <c r="G314" s="22">
        <f>IF(OR(B314&amp;""="",NOT(ISNUMBER(A314))),"",IF(COUNTIFS($B$6:$B$2005,B314&amp;"",$A$6:$A$2005,"&gt;"&amp;A314)=0,1,0))</f>
        <v/>
      </c>
    </row>
    <row r="315">
      <c r="A315" s="13" t="n"/>
      <c r="B315" s="5" t="n"/>
      <c r="C315" s="17" t="n"/>
      <c r="D315" s="5" t="n"/>
      <c r="E315" s="5" t="n"/>
      <c r="F315" s="6">
        <f>IF(B315&amp;""="","",IFERROR(INDEX('المستأجرون'!$C$6:$C$205,MATCH(B315&amp;"",'المستأجرون'!$A$6:$A$205,0))&amp;"","كود غير موجود"))</f>
        <v/>
      </c>
      <c r="G315" s="22">
        <f>IF(OR(B315&amp;""="",NOT(ISNUMBER(A315))),"",IF(COUNTIFS($B$6:$B$2005,B315&amp;"",$A$6:$A$2005,"&gt;"&amp;A315)=0,1,0))</f>
        <v/>
      </c>
    </row>
    <row r="316">
      <c r="A316" s="13" t="n"/>
      <c r="B316" s="5" t="n"/>
      <c r="C316" s="17" t="n"/>
      <c r="D316" s="5" t="n"/>
      <c r="E316" s="5" t="n"/>
      <c r="F316" s="6">
        <f>IF(B316&amp;""="","",IFERROR(INDEX('المستأجرون'!$C$6:$C$205,MATCH(B316&amp;"",'المستأجرون'!$A$6:$A$205,0))&amp;"","كود غير موجود"))</f>
        <v/>
      </c>
      <c r="G316" s="22">
        <f>IF(OR(B316&amp;""="",NOT(ISNUMBER(A316))),"",IF(COUNTIFS($B$6:$B$2005,B316&amp;"",$A$6:$A$2005,"&gt;"&amp;A316)=0,1,0))</f>
        <v/>
      </c>
    </row>
    <row r="317">
      <c r="A317" s="13" t="n"/>
      <c r="B317" s="5" t="n"/>
      <c r="C317" s="17" t="n"/>
      <c r="D317" s="5" t="n"/>
      <c r="E317" s="5" t="n"/>
      <c r="F317" s="6">
        <f>IF(B317&amp;""="","",IFERROR(INDEX('المستأجرون'!$C$6:$C$205,MATCH(B317&amp;"",'المستأجرون'!$A$6:$A$205,0))&amp;"","كود غير موجود"))</f>
        <v/>
      </c>
      <c r="G317" s="22">
        <f>IF(OR(B317&amp;""="",NOT(ISNUMBER(A317))),"",IF(COUNTIFS($B$6:$B$2005,B317&amp;"",$A$6:$A$2005,"&gt;"&amp;A317)=0,1,0))</f>
        <v/>
      </c>
    </row>
    <row r="318">
      <c r="A318" s="13" t="n"/>
      <c r="B318" s="5" t="n"/>
      <c r="C318" s="17" t="n"/>
      <c r="D318" s="5" t="n"/>
      <c r="E318" s="5" t="n"/>
      <c r="F318" s="6">
        <f>IF(B318&amp;""="","",IFERROR(INDEX('المستأجرون'!$C$6:$C$205,MATCH(B318&amp;"",'المستأجرون'!$A$6:$A$205,0))&amp;"","كود غير موجود"))</f>
        <v/>
      </c>
      <c r="G318" s="22">
        <f>IF(OR(B318&amp;""="",NOT(ISNUMBER(A318))),"",IF(COUNTIFS($B$6:$B$2005,B318&amp;"",$A$6:$A$2005,"&gt;"&amp;A318)=0,1,0))</f>
        <v/>
      </c>
    </row>
    <row r="319">
      <c r="A319" s="13" t="n"/>
      <c r="B319" s="5" t="n"/>
      <c r="C319" s="17" t="n"/>
      <c r="D319" s="5" t="n"/>
      <c r="E319" s="5" t="n"/>
      <c r="F319" s="6">
        <f>IF(B319&amp;""="","",IFERROR(INDEX('المستأجرون'!$C$6:$C$205,MATCH(B319&amp;"",'المستأجرون'!$A$6:$A$205,0))&amp;"","كود غير موجود"))</f>
        <v/>
      </c>
      <c r="G319" s="22">
        <f>IF(OR(B319&amp;""="",NOT(ISNUMBER(A319))),"",IF(COUNTIFS($B$6:$B$2005,B319&amp;"",$A$6:$A$2005,"&gt;"&amp;A319)=0,1,0))</f>
        <v/>
      </c>
    </row>
    <row r="320">
      <c r="A320" s="13" t="n"/>
      <c r="B320" s="5" t="n"/>
      <c r="C320" s="17" t="n"/>
      <c r="D320" s="5" t="n"/>
      <c r="E320" s="5" t="n"/>
      <c r="F320" s="6">
        <f>IF(B320&amp;""="","",IFERROR(INDEX('المستأجرون'!$C$6:$C$205,MATCH(B320&amp;"",'المستأجرون'!$A$6:$A$205,0))&amp;"","كود غير موجود"))</f>
        <v/>
      </c>
      <c r="G320" s="22">
        <f>IF(OR(B320&amp;""="",NOT(ISNUMBER(A320))),"",IF(COUNTIFS($B$6:$B$2005,B320&amp;"",$A$6:$A$2005,"&gt;"&amp;A320)=0,1,0))</f>
        <v/>
      </c>
    </row>
    <row r="321">
      <c r="A321" s="13" t="n"/>
      <c r="B321" s="5" t="n"/>
      <c r="C321" s="17" t="n"/>
      <c r="D321" s="5" t="n"/>
      <c r="E321" s="5" t="n"/>
      <c r="F321" s="6">
        <f>IF(B321&amp;""="","",IFERROR(INDEX('المستأجرون'!$C$6:$C$205,MATCH(B321&amp;"",'المستأجرون'!$A$6:$A$205,0))&amp;"","كود غير موجود"))</f>
        <v/>
      </c>
      <c r="G321" s="22">
        <f>IF(OR(B321&amp;""="",NOT(ISNUMBER(A321))),"",IF(COUNTIFS($B$6:$B$2005,B321&amp;"",$A$6:$A$2005,"&gt;"&amp;A321)=0,1,0))</f>
        <v/>
      </c>
    </row>
    <row r="322">
      <c r="A322" s="13" t="n"/>
      <c r="B322" s="5" t="n"/>
      <c r="C322" s="17" t="n"/>
      <c r="D322" s="5" t="n"/>
      <c r="E322" s="5" t="n"/>
      <c r="F322" s="6">
        <f>IF(B322&amp;""="","",IFERROR(INDEX('المستأجرون'!$C$6:$C$205,MATCH(B322&amp;"",'المستأجرون'!$A$6:$A$205,0))&amp;"","كود غير موجود"))</f>
        <v/>
      </c>
      <c r="G322" s="22">
        <f>IF(OR(B322&amp;""="",NOT(ISNUMBER(A322))),"",IF(COUNTIFS($B$6:$B$2005,B322&amp;"",$A$6:$A$2005,"&gt;"&amp;A322)=0,1,0))</f>
        <v/>
      </c>
    </row>
    <row r="323">
      <c r="A323" s="13" t="n"/>
      <c r="B323" s="5" t="n"/>
      <c r="C323" s="17" t="n"/>
      <c r="D323" s="5" t="n"/>
      <c r="E323" s="5" t="n"/>
      <c r="F323" s="6">
        <f>IF(B323&amp;""="","",IFERROR(INDEX('المستأجرون'!$C$6:$C$205,MATCH(B323&amp;"",'المستأجرون'!$A$6:$A$205,0))&amp;"","كود غير موجود"))</f>
        <v/>
      </c>
      <c r="G323" s="22">
        <f>IF(OR(B323&amp;""="",NOT(ISNUMBER(A323))),"",IF(COUNTIFS($B$6:$B$2005,B323&amp;"",$A$6:$A$2005,"&gt;"&amp;A323)=0,1,0))</f>
        <v/>
      </c>
    </row>
    <row r="324">
      <c r="A324" s="13" t="n"/>
      <c r="B324" s="5" t="n"/>
      <c r="C324" s="17" t="n"/>
      <c r="D324" s="5" t="n"/>
      <c r="E324" s="5" t="n"/>
      <c r="F324" s="6">
        <f>IF(B324&amp;""="","",IFERROR(INDEX('المستأجرون'!$C$6:$C$205,MATCH(B324&amp;"",'المستأجرون'!$A$6:$A$205,0))&amp;"","كود غير موجود"))</f>
        <v/>
      </c>
      <c r="G324" s="22">
        <f>IF(OR(B324&amp;""="",NOT(ISNUMBER(A324))),"",IF(COUNTIFS($B$6:$B$2005,B324&amp;"",$A$6:$A$2005,"&gt;"&amp;A324)=0,1,0))</f>
        <v/>
      </c>
    </row>
    <row r="325">
      <c r="A325" s="13" t="n"/>
      <c r="B325" s="5" t="n"/>
      <c r="C325" s="17" t="n"/>
      <c r="D325" s="5" t="n"/>
      <c r="E325" s="5" t="n"/>
      <c r="F325" s="6">
        <f>IF(B325&amp;""="","",IFERROR(INDEX('المستأجرون'!$C$6:$C$205,MATCH(B325&amp;"",'المستأجرون'!$A$6:$A$205,0))&amp;"","كود غير موجود"))</f>
        <v/>
      </c>
      <c r="G325" s="22">
        <f>IF(OR(B325&amp;""="",NOT(ISNUMBER(A325))),"",IF(COUNTIFS($B$6:$B$2005,B325&amp;"",$A$6:$A$2005,"&gt;"&amp;A325)=0,1,0))</f>
        <v/>
      </c>
    </row>
    <row r="326">
      <c r="A326" s="13" t="n"/>
      <c r="B326" s="5" t="n"/>
      <c r="C326" s="17" t="n"/>
      <c r="D326" s="5" t="n"/>
      <c r="E326" s="5" t="n"/>
      <c r="F326" s="6">
        <f>IF(B326&amp;""="","",IFERROR(INDEX('المستأجرون'!$C$6:$C$205,MATCH(B326&amp;"",'المستأجرون'!$A$6:$A$205,0))&amp;"","كود غير موجود"))</f>
        <v/>
      </c>
      <c r="G326" s="22">
        <f>IF(OR(B326&amp;""="",NOT(ISNUMBER(A326))),"",IF(COUNTIFS($B$6:$B$2005,B326&amp;"",$A$6:$A$2005,"&gt;"&amp;A326)=0,1,0))</f>
        <v/>
      </c>
    </row>
    <row r="327">
      <c r="A327" s="13" t="n"/>
      <c r="B327" s="5" t="n"/>
      <c r="C327" s="17" t="n"/>
      <c r="D327" s="5" t="n"/>
      <c r="E327" s="5" t="n"/>
      <c r="F327" s="6">
        <f>IF(B327&amp;""="","",IFERROR(INDEX('المستأجرون'!$C$6:$C$205,MATCH(B327&amp;"",'المستأجرون'!$A$6:$A$205,0))&amp;"","كود غير موجود"))</f>
        <v/>
      </c>
      <c r="G327" s="22">
        <f>IF(OR(B327&amp;""="",NOT(ISNUMBER(A327))),"",IF(COUNTIFS($B$6:$B$2005,B327&amp;"",$A$6:$A$2005,"&gt;"&amp;A327)=0,1,0))</f>
        <v/>
      </c>
    </row>
    <row r="328">
      <c r="A328" s="13" t="n"/>
      <c r="B328" s="5" t="n"/>
      <c r="C328" s="17" t="n"/>
      <c r="D328" s="5" t="n"/>
      <c r="E328" s="5" t="n"/>
      <c r="F328" s="6">
        <f>IF(B328&amp;""="","",IFERROR(INDEX('المستأجرون'!$C$6:$C$205,MATCH(B328&amp;"",'المستأجرون'!$A$6:$A$205,0))&amp;"","كود غير موجود"))</f>
        <v/>
      </c>
      <c r="G328" s="22">
        <f>IF(OR(B328&amp;""="",NOT(ISNUMBER(A328))),"",IF(COUNTIFS($B$6:$B$2005,B328&amp;"",$A$6:$A$2005,"&gt;"&amp;A328)=0,1,0))</f>
        <v/>
      </c>
    </row>
    <row r="329">
      <c r="A329" s="13" t="n"/>
      <c r="B329" s="5" t="n"/>
      <c r="C329" s="17" t="n"/>
      <c r="D329" s="5" t="n"/>
      <c r="E329" s="5" t="n"/>
      <c r="F329" s="6">
        <f>IF(B329&amp;""="","",IFERROR(INDEX('المستأجرون'!$C$6:$C$205,MATCH(B329&amp;"",'المستأجرون'!$A$6:$A$205,0))&amp;"","كود غير موجود"))</f>
        <v/>
      </c>
      <c r="G329" s="22">
        <f>IF(OR(B329&amp;""="",NOT(ISNUMBER(A329))),"",IF(COUNTIFS($B$6:$B$2005,B329&amp;"",$A$6:$A$2005,"&gt;"&amp;A329)=0,1,0))</f>
        <v/>
      </c>
    </row>
    <row r="330">
      <c r="A330" s="13" t="n"/>
      <c r="B330" s="5" t="n"/>
      <c r="C330" s="17" t="n"/>
      <c r="D330" s="5" t="n"/>
      <c r="E330" s="5" t="n"/>
      <c r="F330" s="6">
        <f>IF(B330&amp;""="","",IFERROR(INDEX('المستأجرون'!$C$6:$C$205,MATCH(B330&amp;"",'المستأجرون'!$A$6:$A$205,0))&amp;"","كود غير موجود"))</f>
        <v/>
      </c>
      <c r="G330" s="22">
        <f>IF(OR(B330&amp;""="",NOT(ISNUMBER(A330))),"",IF(COUNTIFS($B$6:$B$2005,B330&amp;"",$A$6:$A$2005,"&gt;"&amp;A330)=0,1,0))</f>
        <v/>
      </c>
    </row>
    <row r="331">
      <c r="A331" s="13" t="n"/>
      <c r="B331" s="5" t="n"/>
      <c r="C331" s="17" t="n"/>
      <c r="D331" s="5" t="n"/>
      <c r="E331" s="5" t="n"/>
      <c r="F331" s="6">
        <f>IF(B331&amp;""="","",IFERROR(INDEX('المستأجرون'!$C$6:$C$205,MATCH(B331&amp;"",'المستأجرون'!$A$6:$A$205,0))&amp;"","كود غير موجود"))</f>
        <v/>
      </c>
      <c r="G331" s="22">
        <f>IF(OR(B331&amp;""="",NOT(ISNUMBER(A331))),"",IF(COUNTIFS($B$6:$B$2005,B331&amp;"",$A$6:$A$2005,"&gt;"&amp;A331)=0,1,0))</f>
        <v/>
      </c>
    </row>
    <row r="332">
      <c r="A332" s="13" t="n"/>
      <c r="B332" s="5" t="n"/>
      <c r="C332" s="17" t="n"/>
      <c r="D332" s="5" t="n"/>
      <c r="E332" s="5" t="n"/>
      <c r="F332" s="6">
        <f>IF(B332&amp;""="","",IFERROR(INDEX('المستأجرون'!$C$6:$C$205,MATCH(B332&amp;"",'المستأجرون'!$A$6:$A$205,0))&amp;"","كود غير موجود"))</f>
        <v/>
      </c>
      <c r="G332" s="22">
        <f>IF(OR(B332&amp;""="",NOT(ISNUMBER(A332))),"",IF(COUNTIFS($B$6:$B$2005,B332&amp;"",$A$6:$A$2005,"&gt;"&amp;A332)=0,1,0))</f>
        <v/>
      </c>
    </row>
    <row r="333">
      <c r="A333" s="13" t="n"/>
      <c r="B333" s="5" t="n"/>
      <c r="C333" s="17" t="n"/>
      <c r="D333" s="5" t="n"/>
      <c r="E333" s="5" t="n"/>
      <c r="F333" s="6">
        <f>IF(B333&amp;""="","",IFERROR(INDEX('المستأجرون'!$C$6:$C$205,MATCH(B333&amp;"",'المستأجرون'!$A$6:$A$205,0))&amp;"","كود غير موجود"))</f>
        <v/>
      </c>
      <c r="G333" s="22">
        <f>IF(OR(B333&amp;""="",NOT(ISNUMBER(A333))),"",IF(COUNTIFS($B$6:$B$2005,B333&amp;"",$A$6:$A$2005,"&gt;"&amp;A333)=0,1,0))</f>
        <v/>
      </c>
    </row>
    <row r="334">
      <c r="A334" s="13" t="n"/>
      <c r="B334" s="5" t="n"/>
      <c r="C334" s="17" t="n"/>
      <c r="D334" s="5" t="n"/>
      <c r="E334" s="5" t="n"/>
      <c r="F334" s="6">
        <f>IF(B334&amp;""="","",IFERROR(INDEX('المستأجرون'!$C$6:$C$205,MATCH(B334&amp;"",'المستأجرون'!$A$6:$A$205,0))&amp;"","كود غير موجود"))</f>
        <v/>
      </c>
      <c r="G334" s="22">
        <f>IF(OR(B334&amp;""="",NOT(ISNUMBER(A334))),"",IF(COUNTIFS($B$6:$B$2005,B334&amp;"",$A$6:$A$2005,"&gt;"&amp;A334)=0,1,0))</f>
        <v/>
      </c>
    </row>
    <row r="335">
      <c r="A335" s="13" t="n"/>
      <c r="B335" s="5" t="n"/>
      <c r="C335" s="17" t="n"/>
      <c r="D335" s="5" t="n"/>
      <c r="E335" s="5" t="n"/>
      <c r="F335" s="6">
        <f>IF(B335&amp;""="","",IFERROR(INDEX('المستأجرون'!$C$6:$C$205,MATCH(B335&amp;"",'المستأجرون'!$A$6:$A$205,0))&amp;"","كود غير موجود"))</f>
        <v/>
      </c>
      <c r="G335" s="22">
        <f>IF(OR(B335&amp;""="",NOT(ISNUMBER(A335))),"",IF(COUNTIFS($B$6:$B$2005,B335&amp;"",$A$6:$A$2005,"&gt;"&amp;A335)=0,1,0))</f>
        <v/>
      </c>
    </row>
    <row r="336">
      <c r="A336" s="13" t="n"/>
      <c r="B336" s="5" t="n"/>
      <c r="C336" s="17" t="n"/>
      <c r="D336" s="5" t="n"/>
      <c r="E336" s="5" t="n"/>
      <c r="F336" s="6">
        <f>IF(B336&amp;""="","",IFERROR(INDEX('المستأجرون'!$C$6:$C$205,MATCH(B336&amp;"",'المستأجرون'!$A$6:$A$205,0))&amp;"","كود غير موجود"))</f>
        <v/>
      </c>
      <c r="G336" s="22">
        <f>IF(OR(B336&amp;""="",NOT(ISNUMBER(A336))),"",IF(COUNTIFS($B$6:$B$2005,B336&amp;"",$A$6:$A$2005,"&gt;"&amp;A336)=0,1,0))</f>
        <v/>
      </c>
    </row>
    <row r="337">
      <c r="A337" s="13" t="n"/>
      <c r="B337" s="5" t="n"/>
      <c r="C337" s="17" t="n"/>
      <c r="D337" s="5" t="n"/>
      <c r="E337" s="5" t="n"/>
      <c r="F337" s="6">
        <f>IF(B337&amp;""="","",IFERROR(INDEX('المستأجرون'!$C$6:$C$205,MATCH(B337&amp;"",'المستأجرون'!$A$6:$A$205,0))&amp;"","كود غير موجود"))</f>
        <v/>
      </c>
      <c r="G337" s="22">
        <f>IF(OR(B337&amp;""="",NOT(ISNUMBER(A337))),"",IF(COUNTIFS($B$6:$B$2005,B337&amp;"",$A$6:$A$2005,"&gt;"&amp;A337)=0,1,0))</f>
        <v/>
      </c>
    </row>
    <row r="338">
      <c r="A338" s="13" t="n"/>
      <c r="B338" s="5" t="n"/>
      <c r="C338" s="17" t="n"/>
      <c r="D338" s="5" t="n"/>
      <c r="E338" s="5" t="n"/>
      <c r="F338" s="6">
        <f>IF(B338&amp;""="","",IFERROR(INDEX('المستأجرون'!$C$6:$C$205,MATCH(B338&amp;"",'المستأجرون'!$A$6:$A$205,0))&amp;"","كود غير موجود"))</f>
        <v/>
      </c>
      <c r="G338" s="22">
        <f>IF(OR(B338&amp;""="",NOT(ISNUMBER(A338))),"",IF(COUNTIFS($B$6:$B$2005,B338&amp;"",$A$6:$A$2005,"&gt;"&amp;A338)=0,1,0))</f>
        <v/>
      </c>
    </row>
    <row r="339">
      <c r="A339" s="13" t="n"/>
      <c r="B339" s="5" t="n"/>
      <c r="C339" s="17" t="n"/>
      <c r="D339" s="5" t="n"/>
      <c r="E339" s="5" t="n"/>
      <c r="F339" s="6">
        <f>IF(B339&amp;""="","",IFERROR(INDEX('المستأجرون'!$C$6:$C$205,MATCH(B339&amp;"",'المستأجرون'!$A$6:$A$205,0))&amp;"","كود غير موجود"))</f>
        <v/>
      </c>
      <c r="G339" s="22">
        <f>IF(OR(B339&amp;""="",NOT(ISNUMBER(A339))),"",IF(COUNTIFS($B$6:$B$2005,B339&amp;"",$A$6:$A$2005,"&gt;"&amp;A339)=0,1,0))</f>
        <v/>
      </c>
    </row>
    <row r="340">
      <c r="A340" s="13" t="n"/>
      <c r="B340" s="5" t="n"/>
      <c r="C340" s="17" t="n"/>
      <c r="D340" s="5" t="n"/>
      <c r="E340" s="5" t="n"/>
      <c r="F340" s="6">
        <f>IF(B340&amp;""="","",IFERROR(INDEX('المستأجرون'!$C$6:$C$205,MATCH(B340&amp;"",'المستأجرون'!$A$6:$A$205,0))&amp;"","كود غير موجود"))</f>
        <v/>
      </c>
      <c r="G340" s="22">
        <f>IF(OR(B340&amp;""="",NOT(ISNUMBER(A340))),"",IF(COUNTIFS($B$6:$B$2005,B340&amp;"",$A$6:$A$2005,"&gt;"&amp;A340)=0,1,0))</f>
        <v/>
      </c>
    </row>
    <row r="341">
      <c r="A341" s="13" t="n"/>
      <c r="B341" s="5" t="n"/>
      <c r="C341" s="17" t="n"/>
      <c r="D341" s="5" t="n"/>
      <c r="E341" s="5" t="n"/>
      <c r="F341" s="6">
        <f>IF(B341&amp;""="","",IFERROR(INDEX('المستأجرون'!$C$6:$C$205,MATCH(B341&amp;"",'المستأجرون'!$A$6:$A$205,0))&amp;"","كود غير موجود"))</f>
        <v/>
      </c>
      <c r="G341" s="22">
        <f>IF(OR(B341&amp;""="",NOT(ISNUMBER(A341))),"",IF(COUNTIFS($B$6:$B$2005,B341&amp;"",$A$6:$A$2005,"&gt;"&amp;A341)=0,1,0))</f>
        <v/>
      </c>
    </row>
    <row r="342">
      <c r="A342" s="13" t="n"/>
      <c r="B342" s="5" t="n"/>
      <c r="C342" s="17" t="n"/>
      <c r="D342" s="5" t="n"/>
      <c r="E342" s="5" t="n"/>
      <c r="F342" s="6">
        <f>IF(B342&amp;""="","",IFERROR(INDEX('المستأجرون'!$C$6:$C$205,MATCH(B342&amp;"",'المستأجرون'!$A$6:$A$205,0))&amp;"","كود غير موجود"))</f>
        <v/>
      </c>
      <c r="G342" s="22">
        <f>IF(OR(B342&amp;""="",NOT(ISNUMBER(A342))),"",IF(COUNTIFS($B$6:$B$2005,B342&amp;"",$A$6:$A$2005,"&gt;"&amp;A342)=0,1,0))</f>
        <v/>
      </c>
    </row>
    <row r="343">
      <c r="A343" s="13" t="n"/>
      <c r="B343" s="5" t="n"/>
      <c r="C343" s="17" t="n"/>
      <c r="D343" s="5" t="n"/>
      <c r="E343" s="5" t="n"/>
      <c r="F343" s="6">
        <f>IF(B343&amp;""="","",IFERROR(INDEX('المستأجرون'!$C$6:$C$205,MATCH(B343&amp;"",'المستأجرون'!$A$6:$A$205,0))&amp;"","كود غير موجود"))</f>
        <v/>
      </c>
      <c r="G343" s="22">
        <f>IF(OR(B343&amp;""="",NOT(ISNUMBER(A343))),"",IF(COUNTIFS($B$6:$B$2005,B343&amp;"",$A$6:$A$2005,"&gt;"&amp;A343)=0,1,0))</f>
        <v/>
      </c>
    </row>
    <row r="344">
      <c r="A344" s="13" t="n"/>
      <c r="B344" s="5" t="n"/>
      <c r="C344" s="17" t="n"/>
      <c r="D344" s="5" t="n"/>
      <c r="E344" s="5" t="n"/>
      <c r="F344" s="6">
        <f>IF(B344&amp;""="","",IFERROR(INDEX('المستأجرون'!$C$6:$C$205,MATCH(B344&amp;"",'المستأجرون'!$A$6:$A$205,0))&amp;"","كود غير موجود"))</f>
        <v/>
      </c>
      <c r="G344" s="22">
        <f>IF(OR(B344&amp;""="",NOT(ISNUMBER(A344))),"",IF(COUNTIFS($B$6:$B$2005,B344&amp;"",$A$6:$A$2005,"&gt;"&amp;A344)=0,1,0))</f>
        <v/>
      </c>
    </row>
    <row r="345">
      <c r="A345" s="13" t="n"/>
      <c r="B345" s="5" t="n"/>
      <c r="C345" s="17" t="n"/>
      <c r="D345" s="5" t="n"/>
      <c r="E345" s="5" t="n"/>
      <c r="F345" s="6">
        <f>IF(B345&amp;""="","",IFERROR(INDEX('المستأجرون'!$C$6:$C$205,MATCH(B345&amp;"",'المستأجرون'!$A$6:$A$205,0))&amp;"","كود غير موجود"))</f>
        <v/>
      </c>
      <c r="G345" s="22">
        <f>IF(OR(B345&amp;""="",NOT(ISNUMBER(A345))),"",IF(COUNTIFS($B$6:$B$2005,B345&amp;"",$A$6:$A$2005,"&gt;"&amp;A345)=0,1,0))</f>
        <v/>
      </c>
    </row>
    <row r="346">
      <c r="A346" s="13" t="n"/>
      <c r="B346" s="5" t="n"/>
      <c r="C346" s="17" t="n"/>
      <c r="D346" s="5" t="n"/>
      <c r="E346" s="5" t="n"/>
      <c r="F346" s="6">
        <f>IF(B346&amp;""="","",IFERROR(INDEX('المستأجرون'!$C$6:$C$205,MATCH(B346&amp;"",'المستأجرون'!$A$6:$A$205,0))&amp;"","كود غير موجود"))</f>
        <v/>
      </c>
      <c r="G346" s="22">
        <f>IF(OR(B346&amp;""="",NOT(ISNUMBER(A346))),"",IF(COUNTIFS($B$6:$B$2005,B346&amp;"",$A$6:$A$2005,"&gt;"&amp;A346)=0,1,0))</f>
        <v/>
      </c>
    </row>
    <row r="347">
      <c r="A347" s="13" t="n"/>
      <c r="B347" s="5" t="n"/>
      <c r="C347" s="17" t="n"/>
      <c r="D347" s="5" t="n"/>
      <c r="E347" s="5" t="n"/>
      <c r="F347" s="6">
        <f>IF(B347&amp;""="","",IFERROR(INDEX('المستأجرون'!$C$6:$C$205,MATCH(B347&amp;"",'المستأجرون'!$A$6:$A$205,0))&amp;"","كود غير موجود"))</f>
        <v/>
      </c>
      <c r="G347" s="22">
        <f>IF(OR(B347&amp;""="",NOT(ISNUMBER(A347))),"",IF(COUNTIFS($B$6:$B$2005,B347&amp;"",$A$6:$A$2005,"&gt;"&amp;A347)=0,1,0))</f>
        <v/>
      </c>
    </row>
    <row r="348">
      <c r="A348" s="13" t="n"/>
      <c r="B348" s="5" t="n"/>
      <c r="C348" s="17" t="n"/>
      <c r="D348" s="5" t="n"/>
      <c r="E348" s="5" t="n"/>
      <c r="F348" s="6">
        <f>IF(B348&amp;""="","",IFERROR(INDEX('المستأجرون'!$C$6:$C$205,MATCH(B348&amp;"",'المستأجرون'!$A$6:$A$205,0))&amp;"","كود غير موجود"))</f>
        <v/>
      </c>
      <c r="G348" s="22">
        <f>IF(OR(B348&amp;""="",NOT(ISNUMBER(A348))),"",IF(COUNTIFS($B$6:$B$2005,B348&amp;"",$A$6:$A$2005,"&gt;"&amp;A348)=0,1,0))</f>
        <v/>
      </c>
    </row>
    <row r="349">
      <c r="A349" s="13" t="n"/>
      <c r="B349" s="5" t="n"/>
      <c r="C349" s="17" t="n"/>
      <c r="D349" s="5" t="n"/>
      <c r="E349" s="5" t="n"/>
      <c r="F349" s="6">
        <f>IF(B349&amp;""="","",IFERROR(INDEX('المستأجرون'!$C$6:$C$205,MATCH(B349&amp;"",'المستأجرون'!$A$6:$A$205,0))&amp;"","كود غير موجود"))</f>
        <v/>
      </c>
      <c r="G349" s="22">
        <f>IF(OR(B349&amp;""="",NOT(ISNUMBER(A349))),"",IF(COUNTIFS($B$6:$B$2005,B349&amp;"",$A$6:$A$2005,"&gt;"&amp;A349)=0,1,0))</f>
        <v/>
      </c>
    </row>
    <row r="350">
      <c r="A350" s="13" t="n"/>
      <c r="B350" s="5" t="n"/>
      <c r="C350" s="17" t="n"/>
      <c r="D350" s="5" t="n"/>
      <c r="E350" s="5" t="n"/>
      <c r="F350" s="6">
        <f>IF(B350&amp;""="","",IFERROR(INDEX('المستأجرون'!$C$6:$C$205,MATCH(B350&amp;"",'المستأجرون'!$A$6:$A$205,0))&amp;"","كود غير موجود"))</f>
        <v/>
      </c>
      <c r="G350" s="22">
        <f>IF(OR(B350&amp;""="",NOT(ISNUMBER(A350))),"",IF(COUNTIFS($B$6:$B$2005,B350&amp;"",$A$6:$A$2005,"&gt;"&amp;A350)=0,1,0))</f>
        <v/>
      </c>
    </row>
    <row r="351">
      <c r="A351" s="13" t="n"/>
      <c r="B351" s="5" t="n"/>
      <c r="C351" s="17" t="n"/>
      <c r="D351" s="5" t="n"/>
      <c r="E351" s="5" t="n"/>
      <c r="F351" s="6">
        <f>IF(B351&amp;""="","",IFERROR(INDEX('المستأجرون'!$C$6:$C$205,MATCH(B351&amp;"",'المستأجرون'!$A$6:$A$205,0))&amp;"","كود غير موجود"))</f>
        <v/>
      </c>
      <c r="G351" s="22">
        <f>IF(OR(B351&amp;""="",NOT(ISNUMBER(A351))),"",IF(COUNTIFS($B$6:$B$2005,B351&amp;"",$A$6:$A$2005,"&gt;"&amp;A351)=0,1,0))</f>
        <v/>
      </c>
    </row>
    <row r="352">
      <c r="A352" s="13" t="n"/>
      <c r="B352" s="5" t="n"/>
      <c r="C352" s="17" t="n"/>
      <c r="D352" s="5" t="n"/>
      <c r="E352" s="5" t="n"/>
      <c r="F352" s="6">
        <f>IF(B352&amp;""="","",IFERROR(INDEX('المستأجرون'!$C$6:$C$205,MATCH(B352&amp;"",'المستأجرون'!$A$6:$A$205,0))&amp;"","كود غير موجود"))</f>
        <v/>
      </c>
      <c r="G352" s="22">
        <f>IF(OR(B352&amp;""="",NOT(ISNUMBER(A352))),"",IF(COUNTIFS($B$6:$B$2005,B352&amp;"",$A$6:$A$2005,"&gt;"&amp;A352)=0,1,0))</f>
        <v/>
      </c>
    </row>
    <row r="353">
      <c r="A353" s="13" t="n"/>
      <c r="B353" s="5" t="n"/>
      <c r="C353" s="17" t="n"/>
      <c r="D353" s="5" t="n"/>
      <c r="E353" s="5" t="n"/>
      <c r="F353" s="6">
        <f>IF(B353&amp;""="","",IFERROR(INDEX('المستأجرون'!$C$6:$C$205,MATCH(B353&amp;"",'المستأجرون'!$A$6:$A$205,0))&amp;"","كود غير موجود"))</f>
        <v/>
      </c>
      <c r="G353" s="22">
        <f>IF(OR(B353&amp;""="",NOT(ISNUMBER(A353))),"",IF(COUNTIFS($B$6:$B$2005,B353&amp;"",$A$6:$A$2005,"&gt;"&amp;A353)=0,1,0))</f>
        <v/>
      </c>
    </row>
    <row r="354">
      <c r="A354" s="13" t="n"/>
      <c r="B354" s="5" t="n"/>
      <c r="C354" s="17" t="n"/>
      <c r="D354" s="5" t="n"/>
      <c r="E354" s="5" t="n"/>
      <c r="F354" s="6">
        <f>IF(B354&amp;""="","",IFERROR(INDEX('المستأجرون'!$C$6:$C$205,MATCH(B354&amp;"",'المستأجرون'!$A$6:$A$205,0))&amp;"","كود غير موجود"))</f>
        <v/>
      </c>
      <c r="G354" s="22">
        <f>IF(OR(B354&amp;""="",NOT(ISNUMBER(A354))),"",IF(COUNTIFS($B$6:$B$2005,B354&amp;"",$A$6:$A$2005,"&gt;"&amp;A354)=0,1,0))</f>
        <v/>
      </c>
    </row>
    <row r="355">
      <c r="A355" s="13" t="n"/>
      <c r="B355" s="5" t="n"/>
      <c r="C355" s="17" t="n"/>
      <c r="D355" s="5" t="n"/>
      <c r="E355" s="5" t="n"/>
      <c r="F355" s="6">
        <f>IF(B355&amp;""="","",IFERROR(INDEX('المستأجرون'!$C$6:$C$205,MATCH(B355&amp;"",'المستأجرون'!$A$6:$A$205,0))&amp;"","كود غير موجود"))</f>
        <v/>
      </c>
      <c r="G355" s="22">
        <f>IF(OR(B355&amp;""="",NOT(ISNUMBER(A355))),"",IF(COUNTIFS($B$6:$B$2005,B355&amp;"",$A$6:$A$2005,"&gt;"&amp;A355)=0,1,0))</f>
        <v/>
      </c>
    </row>
    <row r="356">
      <c r="A356" s="13" t="n"/>
      <c r="B356" s="5" t="n"/>
      <c r="C356" s="17" t="n"/>
      <c r="D356" s="5" t="n"/>
      <c r="E356" s="5" t="n"/>
      <c r="F356" s="6">
        <f>IF(B356&amp;""="","",IFERROR(INDEX('المستأجرون'!$C$6:$C$205,MATCH(B356&amp;"",'المستأجرون'!$A$6:$A$205,0))&amp;"","كود غير موجود"))</f>
        <v/>
      </c>
      <c r="G356" s="22">
        <f>IF(OR(B356&amp;""="",NOT(ISNUMBER(A356))),"",IF(COUNTIFS($B$6:$B$2005,B356&amp;"",$A$6:$A$2005,"&gt;"&amp;A356)=0,1,0))</f>
        <v/>
      </c>
    </row>
    <row r="357">
      <c r="A357" s="13" t="n"/>
      <c r="B357" s="5" t="n"/>
      <c r="C357" s="17" t="n"/>
      <c r="D357" s="5" t="n"/>
      <c r="E357" s="5" t="n"/>
      <c r="F357" s="6">
        <f>IF(B357&amp;""="","",IFERROR(INDEX('المستأجرون'!$C$6:$C$205,MATCH(B357&amp;"",'المستأجرون'!$A$6:$A$205,0))&amp;"","كود غير موجود"))</f>
        <v/>
      </c>
      <c r="G357" s="22">
        <f>IF(OR(B357&amp;""="",NOT(ISNUMBER(A357))),"",IF(COUNTIFS($B$6:$B$2005,B357&amp;"",$A$6:$A$2005,"&gt;"&amp;A357)=0,1,0))</f>
        <v/>
      </c>
    </row>
    <row r="358">
      <c r="A358" s="13" t="n"/>
      <c r="B358" s="5" t="n"/>
      <c r="C358" s="17" t="n"/>
      <c r="D358" s="5" t="n"/>
      <c r="E358" s="5" t="n"/>
      <c r="F358" s="6">
        <f>IF(B358&amp;""="","",IFERROR(INDEX('المستأجرون'!$C$6:$C$205,MATCH(B358&amp;"",'المستأجرون'!$A$6:$A$205,0))&amp;"","كود غير موجود"))</f>
        <v/>
      </c>
      <c r="G358" s="22">
        <f>IF(OR(B358&amp;""="",NOT(ISNUMBER(A358))),"",IF(COUNTIFS($B$6:$B$2005,B358&amp;"",$A$6:$A$2005,"&gt;"&amp;A358)=0,1,0))</f>
        <v/>
      </c>
    </row>
    <row r="359">
      <c r="A359" s="13" t="n"/>
      <c r="B359" s="5" t="n"/>
      <c r="C359" s="17" t="n"/>
      <c r="D359" s="5" t="n"/>
      <c r="E359" s="5" t="n"/>
      <c r="F359" s="6">
        <f>IF(B359&amp;""="","",IFERROR(INDEX('المستأجرون'!$C$6:$C$205,MATCH(B359&amp;"",'المستأجرون'!$A$6:$A$205,0))&amp;"","كود غير موجود"))</f>
        <v/>
      </c>
      <c r="G359" s="22">
        <f>IF(OR(B359&amp;""="",NOT(ISNUMBER(A359))),"",IF(COUNTIFS($B$6:$B$2005,B359&amp;"",$A$6:$A$2005,"&gt;"&amp;A359)=0,1,0))</f>
        <v/>
      </c>
    </row>
    <row r="360">
      <c r="A360" s="13" t="n"/>
      <c r="B360" s="5" t="n"/>
      <c r="C360" s="17" t="n"/>
      <c r="D360" s="5" t="n"/>
      <c r="E360" s="5" t="n"/>
      <c r="F360" s="6">
        <f>IF(B360&amp;""="","",IFERROR(INDEX('المستأجرون'!$C$6:$C$205,MATCH(B360&amp;"",'المستأجرون'!$A$6:$A$205,0))&amp;"","كود غير موجود"))</f>
        <v/>
      </c>
      <c r="G360" s="22">
        <f>IF(OR(B360&amp;""="",NOT(ISNUMBER(A360))),"",IF(COUNTIFS($B$6:$B$2005,B360&amp;"",$A$6:$A$2005,"&gt;"&amp;A360)=0,1,0))</f>
        <v/>
      </c>
    </row>
    <row r="361">
      <c r="A361" s="13" t="n"/>
      <c r="B361" s="5" t="n"/>
      <c r="C361" s="17" t="n"/>
      <c r="D361" s="5" t="n"/>
      <c r="E361" s="5" t="n"/>
      <c r="F361" s="6">
        <f>IF(B361&amp;""="","",IFERROR(INDEX('المستأجرون'!$C$6:$C$205,MATCH(B361&amp;"",'المستأجرون'!$A$6:$A$205,0))&amp;"","كود غير موجود"))</f>
        <v/>
      </c>
      <c r="G361" s="22">
        <f>IF(OR(B361&amp;""="",NOT(ISNUMBER(A361))),"",IF(COUNTIFS($B$6:$B$2005,B361&amp;"",$A$6:$A$2005,"&gt;"&amp;A361)=0,1,0))</f>
        <v/>
      </c>
    </row>
    <row r="362">
      <c r="A362" s="13" t="n"/>
      <c r="B362" s="5" t="n"/>
      <c r="C362" s="17" t="n"/>
      <c r="D362" s="5" t="n"/>
      <c r="E362" s="5" t="n"/>
      <c r="F362" s="6">
        <f>IF(B362&amp;""="","",IFERROR(INDEX('المستأجرون'!$C$6:$C$205,MATCH(B362&amp;"",'المستأجرون'!$A$6:$A$205,0))&amp;"","كود غير موجود"))</f>
        <v/>
      </c>
      <c r="G362" s="22">
        <f>IF(OR(B362&amp;""="",NOT(ISNUMBER(A362))),"",IF(COUNTIFS($B$6:$B$2005,B362&amp;"",$A$6:$A$2005,"&gt;"&amp;A362)=0,1,0))</f>
        <v/>
      </c>
    </row>
    <row r="363">
      <c r="A363" s="13" t="n"/>
      <c r="B363" s="5" t="n"/>
      <c r="C363" s="17" t="n"/>
      <c r="D363" s="5" t="n"/>
      <c r="E363" s="5" t="n"/>
      <c r="F363" s="6">
        <f>IF(B363&amp;""="","",IFERROR(INDEX('المستأجرون'!$C$6:$C$205,MATCH(B363&amp;"",'المستأجرون'!$A$6:$A$205,0))&amp;"","كود غير موجود"))</f>
        <v/>
      </c>
      <c r="G363" s="22">
        <f>IF(OR(B363&amp;""="",NOT(ISNUMBER(A363))),"",IF(COUNTIFS($B$6:$B$2005,B363&amp;"",$A$6:$A$2005,"&gt;"&amp;A363)=0,1,0))</f>
        <v/>
      </c>
    </row>
    <row r="364">
      <c r="A364" s="13" t="n"/>
      <c r="B364" s="5" t="n"/>
      <c r="C364" s="17" t="n"/>
      <c r="D364" s="5" t="n"/>
      <c r="E364" s="5" t="n"/>
      <c r="F364" s="6">
        <f>IF(B364&amp;""="","",IFERROR(INDEX('المستأجرون'!$C$6:$C$205,MATCH(B364&amp;"",'المستأجرون'!$A$6:$A$205,0))&amp;"","كود غير موجود"))</f>
        <v/>
      </c>
      <c r="G364" s="22">
        <f>IF(OR(B364&amp;""="",NOT(ISNUMBER(A364))),"",IF(COUNTIFS($B$6:$B$2005,B364&amp;"",$A$6:$A$2005,"&gt;"&amp;A364)=0,1,0))</f>
        <v/>
      </c>
    </row>
    <row r="365">
      <c r="A365" s="13" t="n"/>
      <c r="B365" s="5" t="n"/>
      <c r="C365" s="17" t="n"/>
      <c r="D365" s="5" t="n"/>
      <c r="E365" s="5" t="n"/>
      <c r="F365" s="6">
        <f>IF(B365&amp;""="","",IFERROR(INDEX('المستأجرون'!$C$6:$C$205,MATCH(B365&amp;"",'المستأجرون'!$A$6:$A$205,0))&amp;"","كود غير موجود"))</f>
        <v/>
      </c>
      <c r="G365" s="22">
        <f>IF(OR(B365&amp;""="",NOT(ISNUMBER(A365))),"",IF(COUNTIFS($B$6:$B$2005,B365&amp;"",$A$6:$A$2005,"&gt;"&amp;A365)=0,1,0))</f>
        <v/>
      </c>
    </row>
    <row r="366">
      <c r="A366" s="13" t="n"/>
      <c r="B366" s="5" t="n"/>
      <c r="C366" s="17" t="n"/>
      <c r="D366" s="5" t="n"/>
      <c r="E366" s="5" t="n"/>
      <c r="F366" s="6">
        <f>IF(B366&amp;""="","",IFERROR(INDEX('المستأجرون'!$C$6:$C$205,MATCH(B366&amp;"",'المستأجرون'!$A$6:$A$205,0))&amp;"","كود غير موجود"))</f>
        <v/>
      </c>
      <c r="G366" s="22">
        <f>IF(OR(B366&amp;""="",NOT(ISNUMBER(A366))),"",IF(COUNTIFS($B$6:$B$2005,B366&amp;"",$A$6:$A$2005,"&gt;"&amp;A366)=0,1,0))</f>
        <v/>
      </c>
    </row>
    <row r="367">
      <c r="A367" s="13" t="n"/>
      <c r="B367" s="5" t="n"/>
      <c r="C367" s="17" t="n"/>
      <c r="D367" s="5" t="n"/>
      <c r="E367" s="5" t="n"/>
      <c r="F367" s="6">
        <f>IF(B367&amp;""="","",IFERROR(INDEX('المستأجرون'!$C$6:$C$205,MATCH(B367&amp;"",'المستأجرون'!$A$6:$A$205,0))&amp;"","كود غير موجود"))</f>
        <v/>
      </c>
      <c r="G367" s="22">
        <f>IF(OR(B367&amp;""="",NOT(ISNUMBER(A367))),"",IF(COUNTIFS($B$6:$B$2005,B367&amp;"",$A$6:$A$2005,"&gt;"&amp;A367)=0,1,0))</f>
        <v/>
      </c>
    </row>
    <row r="368">
      <c r="A368" s="13" t="n"/>
      <c r="B368" s="5" t="n"/>
      <c r="C368" s="17" t="n"/>
      <c r="D368" s="5" t="n"/>
      <c r="E368" s="5" t="n"/>
      <c r="F368" s="6">
        <f>IF(B368&amp;""="","",IFERROR(INDEX('المستأجرون'!$C$6:$C$205,MATCH(B368&amp;"",'المستأجرون'!$A$6:$A$205,0))&amp;"","كود غير موجود"))</f>
        <v/>
      </c>
      <c r="G368" s="22">
        <f>IF(OR(B368&amp;""="",NOT(ISNUMBER(A368))),"",IF(COUNTIFS($B$6:$B$2005,B368&amp;"",$A$6:$A$2005,"&gt;"&amp;A368)=0,1,0))</f>
        <v/>
      </c>
    </row>
    <row r="369">
      <c r="A369" s="13" t="n"/>
      <c r="B369" s="5" t="n"/>
      <c r="C369" s="17" t="n"/>
      <c r="D369" s="5" t="n"/>
      <c r="E369" s="5" t="n"/>
      <c r="F369" s="6">
        <f>IF(B369&amp;""="","",IFERROR(INDEX('المستأجرون'!$C$6:$C$205,MATCH(B369&amp;"",'المستأجرون'!$A$6:$A$205,0))&amp;"","كود غير موجود"))</f>
        <v/>
      </c>
      <c r="G369" s="22">
        <f>IF(OR(B369&amp;""="",NOT(ISNUMBER(A369))),"",IF(COUNTIFS($B$6:$B$2005,B369&amp;"",$A$6:$A$2005,"&gt;"&amp;A369)=0,1,0))</f>
        <v/>
      </c>
    </row>
    <row r="370">
      <c r="A370" s="13" t="n"/>
      <c r="B370" s="5" t="n"/>
      <c r="C370" s="17" t="n"/>
      <c r="D370" s="5" t="n"/>
      <c r="E370" s="5" t="n"/>
      <c r="F370" s="6">
        <f>IF(B370&amp;""="","",IFERROR(INDEX('المستأجرون'!$C$6:$C$205,MATCH(B370&amp;"",'المستأجرون'!$A$6:$A$205,0))&amp;"","كود غير موجود"))</f>
        <v/>
      </c>
      <c r="G370" s="22">
        <f>IF(OR(B370&amp;""="",NOT(ISNUMBER(A370))),"",IF(COUNTIFS($B$6:$B$2005,B370&amp;"",$A$6:$A$2005,"&gt;"&amp;A370)=0,1,0))</f>
        <v/>
      </c>
    </row>
    <row r="371">
      <c r="A371" s="13" t="n"/>
      <c r="B371" s="5" t="n"/>
      <c r="C371" s="17" t="n"/>
      <c r="D371" s="5" t="n"/>
      <c r="E371" s="5" t="n"/>
      <c r="F371" s="6">
        <f>IF(B371&amp;""="","",IFERROR(INDEX('المستأجرون'!$C$6:$C$205,MATCH(B371&amp;"",'المستأجرون'!$A$6:$A$205,0))&amp;"","كود غير موجود"))</f>
        <v/>
      </c>
      <c r="G371" s="22">
        <f>IF(OR(B371&amp;""="",NOT(ISNUMBER(A371))),"",IF(COUNTIFS($B$6:$B$2005,B371&amp;"",$A$6:$A$2005,"&gt;"&amp;A371)=0,1,0))</f>
        <v/>
      </c>
    </row>
    <row r="372">
      <c r="A372" s="13" t="n"/>
      <c r="B372" s="5" t="n"/>
      <c r="C372" s="17" t="n"/>
      <c r="D372" s="5" t="n"/>
      <c r="E372" s="5" t="n"/>
      <c r="F372" s="6">
        <f>IF(B372&amp;""="","",IFERROR(INDEX('المستأجرون'!$C$6:$C$205,MATCH(B372&amp;"",'المستأجرون'!$A$6:$A$205,0))&amp;"","كود غير موجود"))</f>
        <v/>
      </c>
      <c r="G372" s="22">
        <f>IF(OR(B372&amp;""="",NOT(ISNUMBER(A372))),"",IF(COUNTIFS($B$6:$B$2005,B372&amp;"",$A$6:$A$2005,"&gt;"&amp;A372)=0,1,0))</f>
        <v/>
      </c>
    </row>
    <row r="373">
      <c r="A373" s="13" t="n"/>
      <c r="B373" s="5" t="n"/>
      <c r="C373" s="17" t="n"/>
      <c r="D373" s="5" t="n"/>
      <c r="E373" s="5" t="n"/>
      <c r="F373" s="6">
        <f>IF(B373&amp;""="","",IFERROR(INDEX('المستأجرون'!$C$6:$C$205,MATCH(B373&amp;"",'المستأجرون'!$A$6:$A$205,0))&amp;"","كود غير موجود"))</f>
        <v/>
      </c>
      <c r="G373" s="22">
        <f>IF(OR(B373&amp;""="",NOT(ISNUMBER(A373))),"",IF(COUNTIFS($B$6:$B$2005,B373&amp;"",$A$6:$A$2005,"&gt;"&amp;A373)=0,1,0))</f>
        <v/>
      </c>
    </row>
    <row r="374">
      <c r="A374" s="13" t="n"/>
      <c r="B374" s="5" t="n"/>
      <c r="C374" s="17" t="n"/>
      <c r="D374" s="5" t="n"/>
      <c r="E374" s="5" t="n"/>
      <c r="F374" s="6">
        <f>IF(B374&amp;""="","",IFERROR(INDEX('المستأجرون'!$C$6:$C$205,MATCH(B374&amp;"",'المستأجرون'!$A$6:$A$205,0))&amp;"","كود غير موجود"))</f>
        <v/>
      </c>
      <c r="G374" s="22">
        <f>IF(OR(B374&amp;""="",NOT(ISNUMBER(A374))),"",IF(COUNTIFS($B$6:$B$2005,B374&amp;"",$A$6:$A$2005,"&gt;"&amp;A374)=0,1,0))</f>
        <v/>
      </c>
    </row>
    <row r="375">
      <c r="A375" s="13" t="n"/>
      <c r="B375" s="5" t="n"/>
      <c r="C375" s="17" t="n"/>
      <c r="D375" s="5" t="n"/>
      <c r="E375" s="5" t="n"/>
      <c r="F375" s="6">
        <f>IF(B375&amp;""="","",IFERROR(INDEX('المستأجرون'!$C$6:$C$205,MATCH(B375&amp;"",'المستأجرون'!$A$6:$A$205,0))&amp;"","كود غير موجود"))</f>
        <v/>
      </c>
      <c r="G375" s="22">
        <f>IF(OR(B375&amp;""="",NOT(ISNUMBER(A375))),"",IF(COUNTIFS($B$6:$B$2005,B375&amp;"",$A$6:$A$2005,"&gt;"&amp;A375)=0,1,0))</f>
        <v/>
      </c>
    </row>
    <row r="376">
      <c r="A376" s="13" t="n"/>
      <c r="B376" s="5" t="n"/>
      <c r="C376" s="17" t="n"/>
      <c r="D376" s="5" t="n"/>
      <c r="E376" s="5" t="n"/>
      <c r="F376" s="6">
        <f>IF(B376&amp;""="","",IFERROR(INDEX('المستأجرون'!$C$6:$C$205,MATCH(B376&amp;"",'المستأجرون'!$A$6:$A$205,0))&amp;"","كود غير موجود"))</f>
        <v/>
      </c>
      <c r="G376" s="22">
        <f>IF(OR(B376&amp;""="",NOT(ISNUMBER(A376))),"",IF(COUNTIFS($B$6:$B$2005,B376&amp;"",$A$6:$A$2005,"&gt;"&amp;A376)=0,1,0))</f>
        <v/>
      </c>
    </row>
    <row r="377">
      <c r="A377" s="13" t="n"/>
      <c r="B377" s="5" t="n"/>
      <c r="C377" s="17" t="n"/>
      <c r="D377" s="5" t="n"/>
      <c r="E377" s="5" t="n"/>
      <c r="F377" s="6">
        <f>IF(B377&amp;""="","",IFERROR(INDEX('المستأجرون'!$C$6:$C$205,MATCH(B377&amp;"",'المستأجرون'!$A$6:$A$205,0))&amp;"","كود غير موجود"))</f>
        <v/>
      </c>
      <c r="G377" s="22">
        <f>IF(OR(B377&amp;""="",NOT(ISNUMBER(A377))),"",IF(COUNTIFS($B$6:$B$2005,B377&amp;"",$A$6:$A$2005,"&gt;"&amp;A377)=0,1,0))</f>
        <v/>
      </c>
    </row>
    <row r="378">
      <c r="A378" s="13" t="n"/>
      <c r="B378" s="5" t="n"/>
      <c r="C378" s="17" t="n"/>
      <c r="D378" s="5" t="n"/>
      <c r="E378" s="5" t="n"/>
      <c r="F378" s="6">
        <f>IF(B378&amp;""="","",IFERROR(INDEX('المستأجرون'!$C$6:$C$205,MATCH(B378&amp;"",'المستأجرون'!$A$6:$A$205,0))&amp;"","كود غير موجود"))</f>
        <v/>
      </c>
      <c r="G378" s="22">
        <f>IF(OR(B378&amp;""="",NOT(ISNUMBER(A378))),"",IF(COUNTIFS($B$6:$B$2005,B378&amp;"",$A$6:$A$2005,"&gt;"&amp;A378)=0,1,0))</f>
        <v/>
      </c>
    </row>
    <row r="379">
      <c r="A379" s="13" t="n"/>
      <c r="B379" s="5" t="n"/>
      <c r="C379" s="17" t="n"/>
      <c r="D379" s="5" t="n"/>
      <c r="E379" s="5" t="n"/>
      <c r="F379" s="6">
        <f>IF(B379&amp;""="","",IFERROR(INDEX('المستأجرون'!$C$6:$C$205,MATCH(B379&amp;"",'المستأجرون'!$A$6:$A$205,0))&amp;"","كود غير موجود"))</f>
        <v/>
      </c>
      <c r="G379" s="22">
        <f>IF(OR(B379&amp;""="",NOT(ISNUMBER(A379))),"",IF(COUNTIFS($B$6:$B$2005,B379&amp;"",$A$6:$A$2005,"&gt;"&amp;A379)=0,1,0))</f>
        <v/>
      </c>
    </row>
    <row r="380">
      <c r="A380" s="13" t="n"/>
      <c r="B380" s="5" t="n"/>
      <c r="C380" s="17" t="n"/>
      <c r="D380" s="5" t="n"/>
      <c r="E380" s="5" t="n"/>
      <c r="F380" s="6">
        <f>IF(B380&amp;""="","",IFERROR(INDEX('المستأجرون'!$C$6:$C$205,MATCH(B380&amp;"",'المستأجرون'!$A$6:$A$205,0))&amp;"","كود غير موجود"))</f>
        <v/>
      </c>
      <c r="G380" s="22">
        <f>IF(OR(B380&amp;""="",NOT(ISNUMBER(A380))),"",IF(COUNTIFS($B$6:$B$2005,B380&amp;"",$A$6:$A$2005,"&gt;"&amp;A380)=0,1,0))</f>
        <v/>
      </c>
    </row>
    <row r="381">
      <c r="A381" s="13" t="n"/>
      <c r="B381" s="5" t="n"/>
      <c r="C381" s="17" t="n"/>
      <c r="D381" s="5" t="n"/>
      <c r="E381" s="5" t="n"/>
      <c r="F381" s="6">
        <f>IF(B381&amp;""="","",IFERROR(INDEX('المستأجرون'!$C$6:$C$205,MATCH(B381&amp;"",'المستأجرون'!$A$6:$A$205,0))&amp;"","كود غير موجود"))</f>
        <v/>
      </c>
      <c r="G381" s="22">
        <f>IF(OR(B381&amp;""="",NOT(ISNUMBER(A381))),"",IF(COUNTIFS($B$6:$B$2005,B381&amp;"",$A$6:$A$2005,"&gt;"&amp;A381)=0,1,0))</f>
        <v/>
      </c>
    </row>
    <row r="382">
      <c r="A382" s="13" t="n"/>
      <c r="B382" s="5" t="n"/>
      <c r="C382" s="17" t="n"/>
      <c r="D382" s="5" t="n"/>
      <c r="E382" s="5" t="n"/>
      <c r="F382" s="6">
        <f>IF(B382&amp;""="","",IFERROR(INDEX('المستأجرون'!$C$6:$C$205,MATCH(B382&amp;"",'المستأجرون'!$A$6:$A$205,0))&amp;"","كود غير موجود"))</f>
        <v/>
      </c>
      <c r="G382" s="22">
        <f>IF(OR(B382&amp;""="",NOT(ISNUMBER(A382))),"",IF(COUNTIFS($B$6:$B$2005,B382&amp;"",$A$6:$A$2005,"&gt;"&amp;A382)=0,1,0))</f>
        <v/>
      </c>
    </row>
    <row r="383">
      <c r="A383" s="13" t="n"/>
      <c r="B383" s="5" t="n"/>
      <c r="C383" s="17" t="n"/>
      <c r="D383" s="5" t="n"/>
      <c r="E383" s="5" t="n"/>
      <c r="F383" s="6">
        <f>IF(B383&amp;""="","",IFERROR(INDEX('المستأجرون'!$C$6:$C$205,MATCH(B383&amp;"",'المستأجرون'!$A$6:$A$205,0))&amp;"","كود غير موجود"))</f>
        <v/>
      </c>
      <c r="G383" s="22">
        <f>IF(OR(B383&amp;""="",NOT(ISNUMBER(A383))),"",IF(COUNTIFS($B$6:$B$2005,B383&amp;"",$A$6:$A$2005,"&gt;"&amp;A383)=0,1,0))</f>
        <v/>
      </c>
    </row>
    <row r="384">
      <c r="A384" s="13" t="n"/>
      <c r="B384" s="5" t="n"/>
      <c r="C384" s="17" t="n"/>
      <c r="D384" s="5" t="n"/>
      <c r="E384" s="5" t="n"/>
      <c r="F384" s="6">
        <f>IF(B384&amp;""="","",IFERROR(INDEX('المستأجرون'!$C$6:$C$205,MATCH(B384&amp;"",'المستأجرون'!$A$6:$A$205,0))&amp;"","كود غير موجود"))</f>
        <v/>
      </c>
      <c r="G384" s="22">
        <f>IF(OR(B384&amp;""="",NOT(ISNUMBER(A384))),"",IF(COUNTIFS($B$6:$B$2005,B384&amp;"",$A$6:$A$2005,"&gt;"&amp;A384)=0,1,0))</f>
        <v/>
      </c>
    </row>
    <row r="385">
      <c r="A385" s="13" t="n"/>
      <c r="B385" s="5" t="n"/>
      <c r="C385" s="17" t="n"/>
      <c r="D385" s="5" t="n"/>
      <c r="E385" s="5" t="n"/>
      <c r="F385" s="6">
        <f>IF(B385&amp;""="","",IFERROR(INDEX('المستأجرون'!$C$6:$C$205,MATCH(B385&amp;"",'المستأجرون'!$A$6:$A$205,0))&amp;"","كود غير موجود"))</f>
        <v/>
      </c>
      <c r="G385" s="22">
        <f>IF(OR(B385&amp;""="",NOT(ISNUMBER(A385))),"",IF(COUNTIFS($B$6:$B$2005,B385&amp;"",$A$6:$A$2005,"&gt;"&amp;A385)=0,1,0))</f>
        <v/>
      </c>
    </row>
    <row r="386">
      <c r="A386" s="13" t="n"/>
      <c r="B386" s="5" t="n"/>
      <c r="C386" s="17" t="n"/>
      <c r="D386" s="5" t="n"/>
      <c r="E386" s="5" t="n"/>
      <c r="F386" s="6">
        <f>IF(B386&amp;""="","",IFERROR(INDEX('المستأجرون'!$C$6:$C$205,MATCH(B386&amp;"",'المستأجرون'!$A$6:$A$205,0))&amp;"","كود غير موجود"))</f>
        <v/>
      </c>
      <c r="G386" s="22">
        <f>IF(OR(B386&amp;""="",NOT(ISNUMBER(A386))),"",IF(COUNTIFS($B$6:$B$2005,B386&amp;"",$A$6:$A$2005,"&gt;"&amp;A386)=0,1,0))</f>
        <v/>
      </c>
    </row>
    <row r="387">
      <c r="A387" s="13" t="n"/>
      <c r="B387" s="5" t="n"/>
      <c r="C387" s="17" t="n"/>
      <c r="D387" s="5" t="n"/>
      <c r="E387" s="5" t="n"/>
      <c r="F387" s="6">
        <f>IF(B387&amp;""="","",IFERROR(INDEX('المستأجرون'!$C$6:$C$205,MATCH(B387&amp;"",'المستأجرون'!$A$6:$A$205,0))&amp;"","كود غير موجود"))</f>
        <v/>
      </c>
      <c r="G387" s="22">
        <f>IF(OR(B387&amp;""="",NOT(ISNUMBER(A387))),"",IF(COUNTIFS($B$6:$B$2005,B387&amp;"",$A$6:$A$2005,"&gt;"&amp;A387)=0,1,0))</f>
        <v/>
      </c>
    </row>
    <row r="388">
      <c r="A388" s="13" t="n"/>
      <c r="B388" s="5" t="n"/>
      <c r="C388" s="17" t="n"/>
      <c r="D388" s="5" t="n"/>
      <c r="E388" s="5" t="n"/>
      <c r="F388" s="6">
        <f>IF(B388&amp;""="","",IFERROR(INDEX('المستأجرون'!$C$6:$C$205,MATCH(B388&amp;"",'المستأجرون'!$A$6:$A$205,0))&amp;"","كود غير موجود"))</f>
        <v/>
      </c>
      <c r="G388" s="22">
        <f>IF(OR(B388&amp;""="",NOT(ISNUMBER(A388))),"",IF(COUNTIFS($B$6:$B$2005,B388&amp;"",$A$6:$A$2005,"&gt;"&amp;A388)=0,1,0))</f>
        <v/>
      </c>
    </row>
    <row r="389">
      <c r="A389" s="13" t="n"/>
      <c r="B389" s="5" t="n"/>
      <c r="C389" s="17" t="n"/>
      <c r="D389" s="5" t="n"/>
      <c r="E389" s="5" t="n"/>
      <c r="F389" s="6">
        <f>IF(B389&amp;""="","",IFERROR(INDEX('المستأجرون'!$C$6:$C$205,MATCH(B389&amp;"",'المستأجرون'!$A$6:$A$205,0))&amp;"","كود غير موجود"))</f>
        <v/>
      </c>
      <c r="G389" s="22">
        <f>IF(OR(B389&amp;""="",NOT(ISNUMBER(A389))),"",IF(COUNTIFS($B$6:$B$2005,B389&amp;"",$A$6:$A$2005,"&gt;"&amp;A389)=0,1,0))</f>
        <v/>
      </c>
    </row>
    <row r="390">
      <c r="A390" s="13" t="n"/>
      <c r="B390" s="5" t="n"/>
      <c r="C390" s="17" t="n"/>
      <c r="D390" s="5" t="n"/>
      <c r="E390" s="5" t="n"/>
      <c r="F390" s="6">
        <f>IF(B390&amp;""="","",IFERROR(INDEX('المستأجرون'!$C$6:$C$205,MATCH(B390&amp;"",'المستأجرون'!$A$6:$A$205,0))&amp;"","كود غير موجود"))</f>
        <v/>
      </c>
      <c r="G390" s="22">
        <f>IF(OR(B390&amp;""="",NOT(ISNUMBER(A390))),"",IF(COUNTIFS($B$6:$B$2005,B390&amp;"",$A$6:$A$2005,"&gt;"&amp;A390)=0,1,0))</f>
        <v/>
      </c>
    </row>
    <row r="391">
      <c r="A391" s="13" t="n"/>
      <c r="B391" s="5" t="n"/>
      <c r="C391" s="17" t="n"/>
      <c r="D391" s="5" t="n"/>
      <c r="E391" s="5" t="n"/>
      <c r="F391" s="6">
        <f>IF(B391&amp;""="","",IFERROR(INDEX('المستأجرون'!$C$6:$C$205,MATCH(B391&amp;"",'المستأجرون'!$A$6:$A$205,0))&amp;"","كود غير موجود"))</f>
        <v/>
      </c>
      <c r="G391" s="22">
        <f>IF(OR(B391&amp;""="",NOT(ISNUMBER(A391))),"",IF(COUNTIFS($B$6:$B$2005,B391&amp;"",$A$6:$A$2005,"&gt;"&amp;A391)=0,1,0))</f>
        <v/>
      </c>
    </row>
    <row r="392">
      <c r="A392" s="13" t="n"/>
      <c r="B392" s="5" t="n"/>
      <c r="C392" s="17" t="n"/>
      <c r="D392" s="5" t="n"/>
      <c r="E392" s="5" t="n"/>
      <c r="F392" s="6">
        <f>IF(B392&amp;""="","",IFERROR(INDEX('المستأجرون'!$C$6:$C$205,MATCH(B392&amp;"",'المستأجرون'!$A$6:$A$205,0))&amp;"","كود غير موجود"))</f>
        <v/>
      </c>
      <c r="G392" s="22">
        <f>IF(OR(B392&amp;""="",NOT(ISNUMBER(A392))),"",IF(COUNTIFS($B$6:$B$2005,B392&amp;"",$A$6:$A$2005,"&gt;"&amp;A392)=0,1,0))</f>
        <v/>
      </c>
    </row>
    <row r="393">
      <c r="A393" s="13" t="n"/>
      <c r="B393" s="5" t="n"/>
      <c r="C393" s="17" t="n"/>
      <c r="D393" s="5" t="n"/>
      <c r="E393" s="5" t="n"/>
      <c r="F393" s="6">
        <f>IF(B393&amp;""="","",IFERROR(INDEX('المستأجرون'!$C$6:$C$205,MATCH(B393&amp;"",'المستأجرون'!$A$6:$A$205,0))&amp;"","كود غير موجود"))</f>
        <v/>
      </c>
      <c r="G393" s="22">
        <f>IF(OR(B393&amp;""="",NOT(ISNUMBER(A393))),"",IF(COUNTIFS($B$6:$B$2005,B393&amp;"",$A$6:$A$2005,"&gt;"&amp;A393)=0,1,0))</f>
        <v/>
      </c>
    </row>
    <row r="394">
      <c r="A394" s="13" t="n"/>
      <c r="B394" s="5" t="n"/>
      <c r="C394" s="17" t="n"/>
      <c r="D394" s="5" t="n"/>
      <c r="E394" s="5" t="n"/>
      <c r="F394" s="6">
        <f>IF(B394&amp;""="","",IFERROR(INDEX('المستأجرون'!$C$6:$C$205,MATCH(B394&amp;"",'المستأجرون'!$A$6:$A$205,0))&amp;"","كود غير موجود"))</f>
        <v/>
      </c>
      <c r="G394" s="22">
        <f>IF(OR(B394&amp;""="",NOT(ISNUMBER(A394))),"",IF(COUNTIFS($B$6:$B$2005,B394&amp;"",$A$6:$A$2005,"&gt;"&amp;A394)=0,1,0))</f>
        <v/>
      </c>
    </row>
    <row r="395">
      <c r="A395" s="13" t="n"/>
      <c r="B395" s="5" t="n"/>
      <c r="C395" s="17" t="n"/>
      <c r="D395" s="5" t="n"/>
      <c r="E395" s="5" t="n"/>
      <c r="F395" s="6">
        <f>IF(B395&amp;""="","",IFERROR(INDEX('المستأجرون'!$C$6:$C$205,MATCH(B395&amp;"",'المستأجرون'!$A$6:$A$205,0))&amp;"","كود غير موجود"))</f>
        <v/>
      </c>
      <c r="G395" s="22">
        <f>IF(OR(B395&amp;""="",NOT(ISNUMBER(A395))),"",IF(COUNTIFS($B$6:$B$2005,B395&amp;"",$A$6:$A$2005,"&gt;"&amp;A395)=0,1,0))</f>
        <v/>
      </c>
    </row>
    <row r="396">
      <c r="A396" s="13" t="n"/>
      <c r="B396" s="5" t="n"/>
      <c r="C396" s="17" t="n"/>
      <c r="D396" s="5" t="n"/>
      <c r="E396" s="5" t="n"/>
      <c r="F396" s="6">
        <f>IF(B396&amp;""="","",IFERROR(INDEX('المستأجرون'!$C$6:$C$205,MATCH(B396&amp;"",'المستأجرون'!$A$6:$A$205,0))&amp;"","كود غير موجود"))</f>
        <v/>
      </c>
      <c r="G396" s="22">
        <f>IF(OR(B396&amp;""="",NOT(ISNUMBER(A396))),"",IF(COUNTIFS($B$6:$B$2005,B396&amp;"",$A$6:$A$2005,"&gt;"&amp;A396)=0,1,0))</f>
        <v/>
      </c>
    </row>
    <row r="397">
      <c r="A397" s="13" t="n"/>
      <c r="B397" s="5" t="n"/>
      <c r="C397" s="17" t="n"/>
      <c r="D397" s="5" t="n"/>
      <c r="E397" s="5" t="n"/>
      <c r="F397" s="6">
        <f>IF(B397&amp;""="","",IFERROR(INDEX('المستأجرون'!$C$6:$C$205,MATCH(B397&amp;"",'المستأجرون'!$A$6:$A$205,0))&amp;"","كود غير موجود"))</f>
        <v/>
      </c>
      <c r="G397" s="22">
        <f>IF(OR(B397&amp;""="",NOT(ISNUMBER(A397))),"",IF(COUNTIFS($B$6:$B$2005,B397&amp;"",$A$6:$A$2005,"&gt;"&amp;A397)=0,1,0))</f>
        <v/>
      </c>
    </row>
    <row r="398">
      <c r="A398" s="13" t="n"/>
      <c r="B398" s="5" t="n"/>
      <c r="C398" s="17" t="n"/>
      <c r="D398" s="5" t="n"/>
      <c r="E398" s="5" t="n"/>
      <c r="F398" s="6">
        <f>IF(B398&amp;""="","",IFERROR(INDEX('المستأجرون'!$C$6:$C$205,MATCH(B398&amp;"",'المستأجرون'!$A$6:$A$205,0))&amp;"","كود غير موجود"))</f>
        <v/>
      </c>
      <c r="G398" s="22">
        <f>IF(OR(B398&amp;""="",NOT(ISNUMBER(A398))),"",IF(COUNTIFS($B$6:$B$2005,B398&amp;"",$A$6:$A$2005,"&gt;"&amp;A398)=0,1,0))</f>
        <v/>
      </c>
    </row>
    <row r="399">
      <c r="A399" s="13" t="n"/>
      <c r="B399" s="5" t="n"/>
      <c r="C399" s="17" t="n"/>
      <c r="D399" s="5" t="n"/>
      <c r="E399" s="5" t="n"/>
      <c r="F399" s="6">
        <f>IF(B399&amp;""="","",IFERROR(INDEX('المستأجرون'!$C$6:$C$205,MATCH(B399&amp;"",'المستأجرون'!$A$6:$A$205,0))&amp;"","كود غير موجود"))</f>
        <v/>
      </c>
      <c r="G399" s="22">
        <f>IF(OR(B399&amp;""="",NOT(ISNUMBER(A399))),"",IF(COUNTIFS($B$6:$B$2005,B399&amp;"",$A$6:$A$2005,"&gt;"&amp;A399)=0,1,0))</f>
        <v/>
      </c>
    </row>
    <row r="400">
      <c r="A400" s="13" t="n"/>
      <c r="B400" s="5" t="n"/>
      <c r="C400" s="17" t="n"/>
      <c r="D400" s="5" t="n"/>
      <c r="E400" s="5" t="n"/>
      <c r="F400" s="6">
        <f>IF(B400&amp;""="","",IFERROR(INDEX('المستأجرون'!$C$6:$C$205,MATCH(B400&amp;"",'المستأجرون'!$A$6:$A$205,0))&amp;"","كود غير موجود"))</f>
        <v/>
      </c>
      <c r="G400" s="22">
        <f>IF(OR(B400&amp;""="",NOT(ISNUMBER(A400))),"",IF(COUNTIFS($B$6:$B$2005,B400&amp;"",$A$6:$A$2005,"&gt;"&amp;A400)=0,1,0))</f>
        <v/>
      </c>
    </row>
    <row r="401">
      <c r="A401" s="13" t="n"/>
      <c r="B401" s="5" t="n"/>
      <c r="C401" s="17" t="n"/>
      <c r="D401" s="5" t="n"/>
      <c r="E401" s="5" t="n"/>
      <c r="F401" s="6">
        <f>IF(B401&amp;""="","",IFERROR(INDEX('المستأجرون'!$C$6:$C$205,MATCH(B401&amp;"",'المستأجرون'!$A$6:$A$205,0))&amp;"","كود غير موجود"))</f>
        <v/>
      </c>
      <c r="G401" s="22">
        <f>IF(OR(B401&amp;""="",NOT(ISNUMBER(A401))),"",IF(COUNTIFS($B$6:$B$2005,B401&amp;"",$A$6:$A$2005,"&gt;"&amp;A401)=0,1,0))</f>
        <v/>
      </c>
    </row>
    <row r="402">
      <c r="A402" s="13" t="n"/>
      <c r="B402" s="5" t="n"/>
      <c r="C402" s="17" t="n"/>
      <c r="D402" s="5" t="n"/>
      <c r="E402" s="5" t="n"/>
      <c r="F402" s="6">
        <f>IF(B402&amp;""="","",IFERROR(INDEX('المستأجرون'!$C$6:$C$205,MATCH(B402&amp;"",'المستأجرون'!$A$6:$A$205,0))&amp;"","كود غير موجود"))</f>
        <v/>
      </c>
      <c r="G402" s="22">
        <f>IF(OR(B402&amp;""="",NOT(ISNUMBER(A402))),"",IF(COUNTIFS($B$6:$B$2005,B402&amp;"",$A$6:$A$2005,"&gt;"&amp;A402)=0,1,0))</f>
        <v/>
      </c>
    </row>
    <row r="403">
      <c r="A403" s="13" t="n"/>
      <c r="B403" s="5" t="n"/>
      <c r="C403" s="17" t="n"/>
      <c r="D403" s="5" t="n"/>
      <c r="E403" s="5" t="n"/>
      <c r="F403" s="6">
        <f>IF(B403&amp;""="","",IFERROR(INDEX('المستأجرون'!$C$6:$C$205,MATCH(B403&amp;"",'المستأجرون'!$A$6:$A$205,0))&amp;"","كود غير موجود"))</f>
        <v/>
      </c>
      <c r="G403" s="22">
        <f>IF(OR(B403&amp;""="",NOT(ISNUMBER(A403))),"",IF(COUNTIFS($B$6:$B$2005,B403&amp;"",$A$6:$A$2005,"&gt;"&amp;A403)=0,1,0))</f>
        <v/>
      </c>
    </row>
    <row r="404">
      <c r="A404" s="13" t="n"/>
      <c r="B404" s="5" t="n"/>
      <c r="C404" s="17" t="n"/>
      <c r="D404" s="5" t="n"/>
      <c r="E404" s="5" t="n"/>
      <c r="F404" s="6">
        <f>IF(B404&amp;""="","",IFERROR(INDEX('المستأجرون'!$C$6:$C$205,MATCH(B404&amp;"",'المستأجرون'!$A$6:$A$205,0))&amp;"","كود غير موجود"))</f>
        <v/>
      </c>
      <c r="G404" s="22">
        <f>IF(OR(B404&amp;""="",NOT(ISNUMBER(A404))),"",IF(COUNTIFS($B$6:$B$2005,B404&amp;"",$A$6:$A$2005,"&gt;"&amp;A404)=0,1,0))</f>
        <v/>
      </c>
    </row>
    <row r="405">
      <c r="A405" s="13" t="n"/>
      <c r="B405" s="5" t="n"/>
      <c r="C405" s="17" t="n"/>
      <c r="D405" s="5" t="n"/>
      <c r="E405" s="5" t="n"/>
      <c r="F405" s="6">
        <f>IF(B405&amp;""="","",IFERROR(INDEX('المستأجرون'!$C$6:$C$205,MATCH(B405&amp;"",'المستأجرون'!$A$6:$A$205,0))&amp;"","كود غير موجود"))</f>
        <v/>
      </c>
      <c r="G405" s="22">
        <f>IF(OR(B405&amp;""="",NOT(ISNUMBER(A405))),"",IF(COUNTIFS($B$6:$B$2005,B405&amp;"",$A$6:$A$2005,"&gt;"&amp;A405)=0,1,0))</f>
        <v/>
      </c>
    </row>
    <row r="406">
      <c r="A406" s="13" t="n"/>
      <c r="B406" s="5" t="n"/>
      <c r="C406" s="17" t="n"/>
      <c r="D406" s="5" t="n"/>
      <c r="E406" s="5" t="n"/>
      <c r="F406" s="6">
        <f>IF(B406&amp;""="","",IFERROR(INDEX('المستأجرون'!$C$6:$C$205,MATCH(B406&amp;"",'المستأجرون'!$A$6:$A$205,0))&amp;"","كود غير موجود"))</f>
        <v/>
      </c>
      <c r="G406" s="22">
        <f>IF(OR(B406&amp;""="",NOT(ISNUMBER(A406))),"",IF(COUNTIFS($B$6:$B$2005,B406&amp;"",$A$6:$A$2005,"&gt;"&amp;A406)=0,1,0))</f>
        <v/>
      </c>
    </row>
    <row r="407">
      <c r="A407" s="13" t="n"/>
      <c r="B407" s="5" t="n"/>
      <c r="C407" s="17" t="n"/>
      <c r="D407" s="5" t="n"/>
      <c r="E407" s="5" t="n"/>
      <c r="F407" s="6">
        <f>IF(B407&amp;""="","",IFERROR(INDEX('المستأجرون'!$C$6:$C$205,MATCH(B407&amp;"",'المستأجرون'!$A$6:$A$205,0))&amp;"","كود غير موجود"))</f>
        <v/>
      </c>
      <c r="G407" s="22">
        <f>IF(OR(B407&amp;""="",NOT(ISNUMBER(A407))),"",IF(COUNTIFS($B$6:$B$2005,B407&amp;"",$A$6:$A$2005,"&gt;"&amp;A407)=0,1,0))</f>
        <v/>
      </c>
    </row>
    <row r="408">
      <c r="A408" s="13" t="n"/>
      <c r="B408" s="5" t="n"/>
      <c r="C408" s="17" t="n"/>
      <c r="D408" s="5" t="n"/>
      <c r="E408" s="5" t="n"/>
      <c r="F408" s="6">
        <f>IF(B408&amp;""="","",IFERROR(INDEX('المستأجرون'!$C$6:$C$205,MATCH(B408&amp;"",'المستأجرون'!$A$6:$A$205,0))&amp;"","كود غير موجود"))</f>
        <v/>
      </c>
      <c r="G408" s="22">
        <f>IF(OR(B408&amp;""="",NOT(ISNUMBER(A408))),"",IF(COUNTIFS($B$6:$B$2005,B408&amp;"",$A$6:$A$2005,"&gt;"&amp;A408)=0,1,0))</f>
        <v/>
      </c>
    </row>
    <row r="409">
      <c r="A409" s="13" t="n"/>
      <c r="B409" s="5" t="n"/>
      <c r="C409" s="17" t="n"/>
      <c r="D409" s="5" t="n"/>
      <c r="E409" s="5" t="n"/>
      <c r="F409" s="6">
        <f>IF(B409&amp;""="","",IFERROR(INDEX('المستأجرون'!$C$6:$C$205,MATCH(B409&amp;"",'المستأجرون'!$A$6:$A$205,0))&amp;"","كود غير موجود"))</f>
        <v/>
      </c>
      <c r="G409" s="22">
        <f>IF(OR(B409&amp;""="",NOT(ISNUMBER(A409))),"",IF(COUNTIFS($B$6:$B$2005,B409&amp;"",$A$6:$A$2005,"&gt;"&amp;A409)=0,1,0))</f>
        <v/>
      </c>
    </row>
    <row r="410">
      <c r="A410" s="13" t="n"/>
      <c r="B410" s="5" t="n"/>
      <c r="C410" s="17" t="n"/>
      <c r="D410" s="5" t="n"/>
      <c r="E410" s="5" t="n"/>
      <c r="F410" s="6">
        <f>IF(B410&amp;""="","",IFERROR(INDEX('المستأجرون'!$C$6:$C$205,MATCH(B410&amp;"",'المستأجرون'!$A$6:$A$205,0))&amp;"","كود غير موجود"))</f>
        <v/>
      </c>
      <c r="G410" s="22">
        <f>IF(OR(B410&amp;""="",NOT(ISNUMBER(A410))),"",IF(COUNTIFS($B$6:$B$2005,B410&amp;"",$A$6:$A$2005,"&gt;"&amp;A410)=0,1,0))</f>
        <v/>
      </c>
    </row>
    <row r="411">
      <c r="A411" s="13" t="n"/>
      <c r="B411" s="5" t="n"/>
      <c r="C411" s="17" t="n"/>
      <c r="D411" s="5" t="n"/>
      <c r="E411" s="5" t="n"/>
      <c r="F411" s="6">
        <f>IF(B411&amp;""="","",IFERROR(INDEX('المستأجرون'!$C$6:$C$205,MATCH(B411&amp;"",'المستأجرون'!$A$6:$A$205,0))&amp;"","كود غير موجود"))</f>
        <v/>
      </c>
      <c r="G411" s="22">
        <f>IF(OR(B411&amp;""="",NOT(ISNUMBER(A411))),"",IF(COUNTIFS($B$6:$B$2005,B411&amp;"",$A$6:$A$2005,"&gt;"&amp;A411)=0,1,0))</f>
        <v/>
      </c>
    </row>
    <row r="412">
      <c r="A412" s="13" t="n"/>
      <c r="B412" s="5" t="n"/>
      <c r="C412" s="17" t="n"/>
      <c r="D412" s="5" t="n"/>
      <c r="E412" s="5" t="n"/>
      <c r="F412" s="6">
        <f>IF(B412&amp;""="","",IFERROR(INDEX('المستأجرون'!$C$6:$C$205,MATCH(B412&amp;"",'المستأجرون'!$A$6:$A$205,0))&amp;"","كود غير موجود"))</f>
        <v/>
      </c>
      <c r="G412" s="22">
        <f>IF(OR(B412&amp;""="",NOT(ISNUMBER(A412))),"",IF(COUNTIFS($B$6:$B$2005,B412&amp;"",$A$6:$A$2005,"&gt;"&amp;A412)=0,1,0))</f>
        <v/>
      </c>
    </row>
    <row r="413">
      <c r="A413" s="13" t="n"/>
      <c r="B413" s="5" t="n"/>
      <c r="C413" s="17" t="n"/>
      <c r="D413" s="5" t="n"/>
      <c r="E413" s="5" t="n"/>
      <c r="F413" s="6">
        <f>IF(B413&amp;""="","",IFERROR(INDEX('المستأجرون'!$C$6:$C$205,MATCH(B413&amp;"",'المستأجرون'!$A$6:$A$205,0))&amp;"","كود غير موجود"))</f>
        <v/>
      </c>
      <c r="G413" s="22">
        <f>IF(OR(B413&amp;""="",NOT(ISNUMBER(A413))),"",IF(COUNTIFS($B$6:$B$2005,B413&amp;"",$A$6:$A$2005,"&gt;"&amp;A413)=0,1,0))</f>
        <v/>
      </c>
    </row>
    <row r="414">
      <c r="A414" s="13" t="n"/>
      <c r="B414" s="5" t="n"/>
      <c r="C414" s="17" t="n"/>
      <c r="D414" s="5" t="n"/>
      <c r="E414" s="5" t="n"/>
      <c r="F414" s="6">
        <f>IF(B414&amp;""="","",IFERROR(INDEX('المستأجرون'!$C$6:$C$205,MATCH(B414&amp;"",'المستأجرون'!$A$6:$A$205,0))&amp;"","كود غير موجود"))</f>
        <v/>
      </c>
      <c r="G414" s="22">
        <f>IF(OR(B414&amp;""="",NOT(ISNUMBER(A414))),"",IF(COUNTIFS($B$6:$B$2005,B414&amp;"",$A$6:$A$2005,"&gt;"&amp;A414)=0,1,0))</f>
        <v/>
      </c>
    </row>
    <row r="415">
      <c r="A415" s="13" t="n"/>
      <c r="B415" s="5" t="n"/>
      <c r="C415" s="17" t="n"/>
      <c r="D415" s="5" t="n"/>
      <c r="E415" s="5" t="n"/>
      <c r="F415" s="6">
        <f>IF(B415&amp;""="","",IFERROR(INDEX('المستأجرون'!$C$6:$C$205,MATCH(B415&amp;"",'المستأجرون'!$A$6:$A$205,0))&amp;"","كود غير موجود"))</f>
        <v/>
      </c>
      <c r="G415" s="22">
        <f>IF(OR(B415&amp;""="",NOT(ISNUMBER(A415))),"",IF(COUNTIFS($B$6:$B$2005,B415&amp;"",$A$6:$A$2005,"&gt;"&amp;A415)=0,1,0))</f>
        <v/>
      </c>
    </row>
    <row r="416">
      <c r="A416" s="13" t="n"/>
      <c r="B416" s="5" t="n"/>
      <c r="C416" s="17" t="n"/>
      <c r="D416" s="5" t="n"/>
      <c r="E416" s="5" t="n"/>
      <c r="F416" s="6">
        <f>IF(B416&amp;""="","",IFERROR(INDEX('المستأجرون'!$C$6:$C$205,MATCH(B416&amp;"",'المستأجرون'!$A$6:$A$205,0))&amp;"","كود غير موجود"))</f>
        <v/>
      </c>
      <c r="G416" s="22">
        <f>IF(OR(B416&amp;""="",NOT(ISNUMBER(A416))),"",IF(COUNTIFS($B$6:$B$2005,B416&amp;"",$A$6:$A$2005,"&gt;"&amp;A416)=0,1,0))</f>
        <v/>
      </c>
    </row>
    <row r="417">
      <c r="A417" s="13" t="n"/>
      <c r="B417" s="5" t="n"/>
      <c r="C417" s="17" t="n"/>
      <c r="D417" s="5" t="n"/>
      <c r="E417" s="5" t="n"/>
      <c r="F417" s="6">
        <f>IF(B417&amp;""="","",IFERROR(INDEX('المستأجرون'!$C$6:$C$205,MATCH(B417&amp;"",'المستأجرون'!$A$6:$A$205,0))&amp;"","كود غير موجود"))</f>
        <v/>
      </c>
      <c r="G417" s="22">
        <f>IF(OR(B417&amp;""="",NOT(ISNUMBER(A417))),"",IF(COUNTIFS($B$6:$B$2005,B417&amp;"",$A$6:$A$2005,"&gt;"&amp;A417)=0,1,0))</f>
        <v/>
      </c>
    </row>
    <row r="418">
      <c r="A418" s="13" t="n"/>
      <c r="B418" s="5" t="n"/>
      <c r="C418" s="17" t="n"/>
      <c r="D418" s="5" t="n"/>
      <c r="E418" s="5" t="n"/>
      <c r="F418" s="6">
        <f>IF(B418&amp;""="","",IFERROR(INDEX('المستأجرون'!$C$6:$C$205,MATCH(B418&amp;"",'المستأجرون'!$A$6:$A$205,0))&amp;"","كود غير موجود"))</f>
        <v/>
      </c>
      <c r="G418" s="22">
        <f>IF(OR(B418&amp;""="",NOT(ISNUMBER(A418))),"",IF(COUNTIFS($B$6:$B$2005,B418&amp;"",$A$6:$A$2005,"&gt;"&amp;A418)=0,1,0))</f>
        <v/>
      </c>
    </row>
    <row r="419">
      <c r="A419" s="13" t="n"/>
      <c r="B419" s="5" t="n"/>
      <c r="C419" s="17" t="n"/>
      <c r="D419" s="5" t="n"/>
      <c r="E419" s="5" t="n"/>
      <c r="F419" s="6">
        <f>IF(B419&amp;""="","",IFERROR(INDEX('المستأجرون'!$C$6:$C$205,MATCH(B419&amp;"",'المستأجرون'!$A$6:$A$205,0))&amp;"","كود غير موجود"))</f>
        <v/>
      </c>
      <c r="G419" s="22">
        <f>IF(OR(B419&amp;""="",NOT(ISNUMBER(A419))),"",IF(COUNTIFS($B$6:$B$2005,B419&amp;"",$A$6:$A$2005,"&gt;"&amp;A419)=0,1,0))</f>
        <v/>
      </c>
    </row>
    <row r="420">
      <c r="A420" s="13" t="n"/>
      <c r="B420" s="5" t="n"/>
      <c r="C420" s="17" t="n"/>
      <c r="D420" s="5" t="n"/>
      <c r="E420" s="5" t="n"/>
      <c r="F420" s="6">
        <f>IF(B420&amp;""="","",IFERROR(INDEX('المستأجرون'!$C$6:$C$205,MATCH(B420&amp;"",'المستأجرون'!$A$6:$A$205,0))&amp;"","كود غير موجود"))</f>
        <v/>
      </c>
      <c r="G420" s="22">
        <f>IF(OR(B420&amp;""="",NOT(ISNUMBER(A420))),"",IF(COUNTIFS($B$6:$B$2005,B420&amp;"",$A$6:$A$2005,"&gt;"&amp;A420)=0,1,0))</f>
        <v/>
      </c>
    </row>
    <row r="421">
      <c r="A421" s="13" t="n"/>
      <c r="B421" s="5" t="n"/>
      <c r="C421" s="17" t="n"/>
      <c r="D421" s="5" t="n"/>
      <c r="E421" s="5" t="n"/>
      <c r="F421" s="6">
        <f>IF(B421&amp;""="","",IFERROR(INDEX('المستأجرون'!$C$6:$C$205,MATCH(B421&amp;"",'المستأجرون'!$A$6:$A$205,0))&amp;"","كود غير موجود"))</f>
        <v/>
      </c>
      <c r="G421" s="22">
        <f>IF(OR(B421&amp;""="",NOT(ISNUMBER(A421))),"",IF(COUNTIFS($B$6:$B$2005,B421&amp;"",$A$6:$A$2005,"&gt;"&amp;A421)=0,1,0))</f>
        <v/>
      </c>
    </row>
    <row r="422">
      <c r="A422" s="13" t="n"/>
      <c r="B422" s="5" t="n"/>
      <c r="C422" s="17" t="n"/>
      <c r="D422" s="5" t="n"/>
      <c r="E422" s="5" t="n"/>
      <c r="F422" s="6">
        <f>IF(B422&amp;""="","",IFERROR(INDEX('المستأجرون'!$C$6:$C$205,MATCH(B422&amp;"",'المستأجرون'!$A$6:$A$205,0))&amp;"","كود غير موجود"))</f>
        <v/>
      </c>
      <c r="G422" s="22">
        <f>IF(OR(B422&amp;""="",NOT(ISNUMBER(A422))),"",IF(COUNTIFS($B$6:$B$2005,B422&amp;"",$A$6:$A$2005,"&gt;"&amp;A422)=0,1,0))</f>
        <v/>
      </c>
    </row>
    <row r="423">
      <c r="A423" s="13" t="n"/>
      <c r="B423" s="5" t="n"/>
      <c r="C423" s="17" t="n"/>
      <c r="D423" s="5" t="n"/>
      <c r="E423" s="5" t="n"/>
      <c r="F423" s="6">
        <f>IF(B423&amp;""="","",IFERROR(INDEX('المستأجرون'!$C$6:$C$205,MATCH(B423&amp;"",'المستأجرون'!$A$6:$A$205,0))&amp;"","كود غير موجود"))</f>
        <v/>
      </c>
      <c r="G423" s="22">
        <f>IF(OR(B423&amp;""="",NOT(ISNUMBER(A423))),"",IF(COUNTIFS($B$6:$B$2005,B423&amp;"",$A$6:$A$2005,"&gt;"&amp;A423)=0,1,0))</f>
        <v/>
      </c>
    </row>
    <row r="424">
      <c r="A424" s="13" t="n"/>
      <c r="B424" s="5" t="n"/>
      <c r="C424" s="17" t="n"/>
      <c r="D424" s="5" t="n"/>
      <c r="E424" s="5" t="n"/>
      <c r="F424" s="6">
        <f>IF(B424&amp;""="","",IFERROR(INDEX('المستأجرون'!$C$6:$C$205,MATCH(B424&amp;"",'المستأجرون'!$A$6:$A$205,0))&amp;"","كود غير موجود"))</f>
        <v/>
      </c>
      <c r="G424" s="22">
        <f>IF(OR(B424&amp;""="",NOT(ISNUMBER(A424))),"",IF(COUNTIFS($B$6:$B$2005,B424&amp;"",$A$6:$A$2005,"&gt;"&amp;A424)=0,1,0))</f>
        <v/>
      </c>
    </row>
    <row r="425">
      <c r="A425" s="13" t="n"/>
      <c r="B425" s="5" t="n"/>
      <c r="C425" s="17" t="n"/>
      <c r="D425" s="5" t="n"/>
      <c r="E425" s="5" t="n"/>
      <c r="F425" s="6">
        <f>IF(B425&amp;""="","",IFERROR(INDEX('المستأجرون'!$C$6:$C$205,MATCH(B425&amp;"",'المستأجرون'!$A$6:$A$205,0))&amp;"","كود غير موجود"))</f>
        <v/>
      </c>
      <c r="G425" s="22">
        <f>IF(OR(B425&amp;""="",NOT(ISNUMBER(A425))),"",IF(COUNTIFS($B$6:$B$2005,B425&amp;"",$A$6:$A$2005,"&gt;"&amp;A425)=0,1,0))</f>
        <v/>
      </c>
    </row>
    <row r="426">
      <c r="A426" s="13" t="n"/>
      <c r="B426" s="5" t="n"/>
      <c r="C426" s="17" t="n"/>
      <c r="D426" s="5" t="n"/>
      <c r="E426" s="5" t="n"/>
      <c r="F426" s="6">
        <f>IF(B426&amp;""="","",IFERROR(INDEX('المستأجرون'!$C$6:$C$205,MATCH(B426&amp;"",'المستأجرون'!$A$6:$A$205,0))&amp;"","كود غير موجود"))</f>
        <v/>
      </c>
      <c r="G426" s="22">
        <f>IF(OR(B426&amp;""="",NOT(ISNUMBER(A426))),"",IF(COUNTIFS($B$6:$B$2005,B426&amp;"",$A$6:$A$2005,"&gt;"&amp;A426)=0,1,0))</f>
        <v/>
      </c>
    </row>
    <row r="427">
      <c r="A427" s="13" t="n"/>
      <c r="B427" s="5" t="n"/>
      <c r="C427" s="17" t="n"/>
      <c r="D427" s="5" t="n"/>
      <c r="E427" s="5" t="n"/>
      <c r="F427" s="6">
        <f>IF(B427&amp;""="","",IFERROR(INDEX('المستأجرون'!$C$6:$C$205,MATCH(B427&amp;"",'المستأجرون'!$A$6:$A$205,0))&amp;"","كود غير موجود"))</f>
        <v/>
      </c>
      <c r="G427" s="22">
        <f>IF(OR(B427&amp;""="",NOT(ISNUMBER(A427))),"",IF(COUNTIFS($B$6:$B$2005,B427&amp;"",$A$6:$A$2005,"&gt;"&amp;A427)=0,1,0))</f>
        <v/>
      </c>
    </row>
    <row r="428">
      <c r="A428" s="13" t="n"/>
      <c r="B428" s="5" t="n"/>
      <c r="C428" s="17" t="n"/>
      <c r="D428" s="5" t="n"/>
      <c r="E428" s="5" t="n"/>
      <c r="F428" s="6">
        <f>IF(B428&amp;""="","",IFERROR(INDEX('المستأجرون'!$C$6:$C$205,MATCH(B428&amp;"",'المستأجرون'!$A$6:$A$205,0))&amp;"","كود غير موجود"))</f>
        <v/>
      </c>
      <c r="G428" s="22">
        <f>IF(OR(B428&amp;""="",NOT(ISNUMBER(A428))),"",IF(COUNTIFS($B$6:$B$2005,B428&amp;"",$A$6:$A$2005,"&gt;"&amp;A428)=0,1,0))</f>
        <v/>
      </c>
    </row>
    <row r="429">
      <c r="A429" s="13" t="n"/>
      <c r="B429" s="5" t="n"/>
      <c r="C429" s="17" t="n"/>
      <c r="D429" s="5" t="n"/>
      <c r="E429" s="5" t="n"/>
      <c r="F429" s="6">
        <f>IF(B429&amp;""="","",IFERROR(INDEX('المستأجرون'!$C$6:$C$205,MATCH(B429&amp;"",'المستأجرون'!$A$6:$A$205,0))&amp;"","كود غير موجود"))</f>
        <v/>
      </c>
      <c r="G429" s="22">
        <f>IF(OR(B429&amp;""="",NOT(ISNUMBER(A429))),"",IF(COUNTIFS($B$6:$B$2005,B429&amp;"",$A$6:$A$2005,"&gt;"&amp;A429)=0,1,0))</f>
        <v/>
      </c>
    </row>
    <row r="430">
      <c r="A430" s="13" t="n"/>
      <c r="B430" s="5" t="n"/>
      <c r="C430" s="17" t="n"/>
      <c r="D430" s="5" t="n"/>
      <c r="E430" s="5" t="n"/>
      <c r="F430" s="6">
        <f>IF(B430&amp;""="","",IFERROR(INDEX('المستأجرون'!$C$6:$C$205,MATCH(B430&amp;"",'المستأجرون'!$A$6:$A$205,0))&amp;"","كود غير موجود"))</f>
        <v/>
      </c>
      <c r="G430" s="22">
        <f>IF(OR(B430&amp;""="",NOT(ISNUMBER(A430))),"",IF(COUNTIFS($B$6:$B$2005,B430&amp;"",$A$6:$A$2005,"&gt;"&amp;A430)=0,1,0))</f>
        <v/>
      </c>
    </row>
    <row r="431">
      <c r="A431" s="13" t="n"/>
      <c r="B431" s="5" t="n"/>
      <c r="C431" s="17" t="n"/>
      <c r="D431" s="5" t="n"/>
      <c r="E431" s="5" t="n"/>
      <c r="F431" s="6">
        <f>IF(B431&amp;""="","",IFERROR(INDEX('المستأجرون'!$C$6:$C$205,MATCH(B431&amp;"",'المستأجرون'!$A$6:$A$205,0))&amp;"","كود غير موجود"))</f>
        <v/>
      </c>
      <c r="G431" s="22">
        <f>IF(OR(B431&amp;""="",NOT(ISNUMBER(A431))),"",IF(COUNTIFS($B$6:$B$2005,B431&amp;"",$A$6:$A$2005,"&gt;"&amp;A431)=0,1,0))</f>
        <v/>
      </c>
    </row>
    <row r="432">
      <c r="A432" s="13" t="n"/>
      <c r="B432" s="5" t="n"/>
      <c r="C432" s="17" t="n"/>
      <c r="D432" s="5" t="n"/>
      <c r="E432" s="5" t="n"/>
      <c r="F432" s="6">
        <f>IF(B432&amp;""="","",IFERROR(INDEX('المستأجرون'!$C$6:$C$205,MATCH(B432&amp;"",'المستأجرون'!$A$6:$A$205,0))&amp;"","كود غير موجود"))</f>
        <v/>
      </c>
      <c r="G432" s="22">
        <f>IF(OR(B432&amp;""="",NOT(ISNUMBER(A432))),"",IF(COUNTIFS($B$6:$B$2005,B432&amp;"",$A$6:$A$2005,"&gt;"&amp;A432)=0,1,0))</f>
        <v/>
      </c>
    </row>
    <row r="433">
      <c r="A433" s="13" t="n"/>
      <c r="B433" s="5" t="n"/>
      <c r="C433" s="17" t="n"/>
      <c r="D433" s="5" t="n"/>
      <c r="E433" s="5" t="n"/>
      <c r="F433" s="6">
        <f>IF(B433&amp;""="","",IFERROR(INDEX('المستأجرون'!$C$6:$C$205,MATCH(B433&amp;"",'المستأجرون'!$A$6:$A$205,0))&amp;"","كود غير موجود"))</f>
        <v/>
      </c>
      <c r="G433" s="22">
        <f>IF(OR(B433&amp;""="",NOT(ISNUMBER(A433))),"",IF(COUNTIFS($B$6:$B$2005,B433&amp;"",$A$6:$A$2005,"&gt;"&amp;A433)=0,1,0))</f>
        <v/>
      </c>
    </row>
    <row r="434">
      <c r="A434" s="13" t="n"/>
      <c r="B434" s="5" t="n"/>
      <c r="C434" s="17" t="n"/>
      <c r="D434" s="5" t="n"/>
      <c r="E434" s="5" t="n"/>
      <c r="F434" s="6">
        <f>IF(B434&amp;""="","",IFERROR(INDEX('المستأجرون'!$C$6:$C$205,MATCH(B434&amp;"",'المستأجرون'!$A$6:$A$205,0))&amp;"","كود غير موجود"))</f>
        <v/>
      </c>
      <c r="G434" s="22">
        <f>IF(OR(B434&amp;""="",NOT(ISNUMBER(A434))),"",IF(COUNTIFS($B$6:$B$2005,B434&amp;"",$A$6:$A$2005,"&gt;"&amp;A434)=0,1,0))</f>
        <v/>
      </c>
    </row>
    <row r="435">
      <c r="A435" s="13" t="n"/>
      <c r="B435" s="5" t="n"/>
      <c r="C435" s="17" t="n"/>
      <c r="D435" s="5" t="n"/>
      <c r="E435" s="5" t="n"/>
      <c r="F435" s="6">
        <f>IF(B435&amp;""="","",IFERROR(INDEX('المستأجرون'!$C$6:$C$205,MATCH(B435&amp;"",'المستأجرون'!$A$6:$A$205,0))&amp;"","كود غير موجود"))</f>
        <v/>
      </c>
      <c r="G435" s="22">
        <f>IF(OR(B435&amp;""="",NOT(ISNUMBER(A435))),"",IF(COUNTIFS($B$6:$B$2005,B435&amp;"",$A$6:$A$2005,"&gt;"&amp;A435)=0,1,0))</f>
        <v/>
      </c>
    </row>
    <row r="436">
      <c r="A436" s="13" t="n"/>
      <c r="B436" s="5" t="n"/>
      <c r="C436" s="17" t="n"/>
      <c r="D436" s="5" t="n"/>
      <c r="E436" s="5" t="n"/>
      <c r="F436" s="6">
        <f>IF(B436&amp;""="","",IFERROR(INDEX('المستأجرون'!$C$6:$C$205,MATCH(B436&amp;"",'المستأجرون'!$A$6:$A$205,0))&amp;"","كود غير موجود"))</f>
        <v/>
      </c>
      <c r="G436" s="22">
        <f>IF(OR(B436&amp;""="",NOT(ISNUMBER(A436))),"",IF(COUNTIFS($B$6:$B$2005,B436&amp;"",$A$6:$A$2005,"&gt;"&amp;A436)=0,1,0))</f>
        <v/>
      </c>
    </row>
    <row r="437">
      <c r="A437" s="13" t="n"/>
      <c r="B437" s="5" t="n"/>
      <c r="C437" s="17" t="n"/>
      <c r="D437" s="5" t="n"/>
      <c r="E437" s="5" t="n"/>
      <c r="F437" s="6">
        <f>IF(B437&amp;""="","",IFERROR(INDEX('المستأجرون'!$C$6:$C$205,MATCH(B437&amp;"",'المستأجرون'!$A$6:$A$205,0))&amp;"","كود غير موجود"))</f>
        <v/>
      </c>
      <c r="G437" s="22">
        <f>IF(OR(B437&amp;""="",NOT(ISNUMBER(A437))),"",IF(COUNTIFS($B$6:$B$2005,B437&amp;"",$A$6:$A$2005,"&gt;"&amp;A437)=0,1,0))</f>
        <v/>
      </c>
    </row>
    <row r="438">
      <c r="A438" s="13" t="n"/>
      <c r="B438" s="5" t="n"/>
      <c r="C438" s="17" t="n"/>
      <c r="D438" s="5" t="n"/>
      <c r="E438" s="5" t="n"/>
      <c r="F438" s="6">
        <f>IF(B438&amp;""="","",IFERROR(INDEX('المستأجرون'!$C$6:$C$205,MATCH(B438&amp;"",'المستأجرون'!$A$6:$A$205,0))&amp;"","كود غير موجود"))</f>
        <v/>
      </c>
      <c r="G438" s="22">
        <f>IF(OR(B438&amp;""="",NOT(ISNUMBER(A438))),"",IF(COUNTIFS($B$6:$B$2005,B438&amp;"",$A$6:$A$2005,"&gt;"&amp;A438)=0,1,0))</f>
        <v/>
      </c>
    </row>
    <row r="439">
      <c r="A439" s="13" t="n"/>
      <c r="B439" s="5" t="n"/>
      <c r="C439" s="17" t="n"/>
      <c r="D439" s="5" t="n"/>
      <c r="E439" s="5" t="n"/>
      <c r="F439" s="6">
        <f>IF(B439&amp;""="","",IFERROR(INDEX('المستأجرون'!$C$6:$C$205,MATCH(B439&amp;"",'المستأجرون'!$A$6:$A$205,0))&amp;"","كود غير موجود"))</f>
        <v/>
      </c>
      <c r="G439" s="22">
        <f>IF(OR(B439&amp;""="",NOT(ISNUMBER(A439))),"",IF(COUNTIFS($B$6:$B$2005,B439&amp;"",$A$6:$A$2005,"&gt;"&amp;A439)=0,1,0))</f>
        <v/>
      </c>
    </row>
    <row r="440">
      <c r="A440" s="13" t="n"/>
      <c r="B440" s="5" t="n"/>
      <c r="C440" s="17" t="n"/>
      <c r="D440" s="5" t="n"/>
      <c r="E440" s="5" t="n"/>
      <c r="F440" s="6">
        <f>IF(B440&amp;""="","",IFERROR(INDEX('المستأجرون'!$C$6:$C$205,MATCH(B440&amp;"",'المستأجرون'!$A$6:$A$205,0))&amp;"","كود غير موجود"))</f>
        <v/>
      </c>
      <c r="G440" s="22">
        <f>IF(OR(B440&amp;""="",NOT(ISNUMBER(A440))),"",IF(COUNTIFS($B$6:$B$2005,B440&amp;"",$A$6:$A$2005,"&gt;"&amp;A440)=0,1,0))</f>
        <v/>
      </c>
    </row>
    <row r="441">
      <c r="A441" s="13" t="n"/>
      <c r="B441" s="5" t="n"/>
      <c r="C441" s="17" t="n"/>
      <c r="D441" s="5" t="n"/>
      <c r="E441" s="5" t="n"/>
      <c r="F441" s="6">
        <f>IF(B441&amp;""="","",IFERROR(INDEX('المستأجرون'!$C$6:$C$205,MATCH(B441&amp;"",'المستأجرون'!$A$6:$A$205,0))&amp;"","كود غير موجود"))</f>
        <v/>
      </c>
      <c r="G441" s="22">
        <f>IF(OR(B441&amp;""="",NOT(ISNUMBER(A441))),"",IF(COUNTIFS($B$6:$B$2005,B441&amp;"",$A$6:$A$2005,"&gt;"&amp;A441)=0,1,0))</f>
        <v/>
      </c>
    </row>
    <row r="442">
      <c r="A442" s="13" t="n"/>
      <c r="B442" s="5" t="n"/>
      <c r="C442" s="17" t="n"/>
      <c r="D442" s="5" t="n"/>
      <c r="E442" s="5" t="n"/>
      <c r="F442" s="6">
        <f>IF(B442&amp;""="","",IFERROR(INDEX('المستأجرون'!$C$6:$C$205,MATCH(B442&amp;"",'المستأجرون'!$A$6:$A$205,0))&amp;"","كود غير موجود"))</f>
        <v/>
      </c>
      <c r="G442" s="22">
        <f>IF(OR(B442&amp;""="",NOT(ISNUMBER(A442))),"",IF(COUNTIFS($B$6:$B$2005,B442&amp;"",$A$6:$A$2005,"&gt;"&amp;A442)=0,1,0))</f>
        <v/>
      </c>
    </row>
    <row r="443">
      <c r="A443" s="13" t="n"/>
      <c r="B443" s="5" t="n"/>
      <c r="C443" s="17" t="n"/>
      <c r="D443" s="5" t="n"/>
      <c r="E443" s="5" t="n"/>
      <c r="F443" s="6">
        <f>IF(B443&amp;""="","",IFERROR(INDEX('المستأجرون'!$C$6:$C$205,MATCH(B443&amp;"",'المستأجرون'!$A$6:$A$205,0))&amp;"","كود غير موجود"))</f>
        <v/>
      </c>
      <c r="G443" s="22">
        <f>IF(OR(B443&amp;""="",NOT(ISNUMBER(A443))),"",IF(COUNTIFS($B$6:$B$2005,B443&amp;"",$A$6:$A$2005,"&gt;"&amp;A443)=0,1,0))</f>
        <v/>
      </c>
    </row>
    <row r="444">
      <c r="A444" s="13" t="n"/>
      <c r="B444" s="5" t="n"/>
      <c r="C444" s="17" t="n"/>
      <c r="D444" s="5" t="n"/>
      <c r="E444" s="5" t="n"/>
      <c r="F444" s="6">
        <f>IF(B444&amp;""="","",IFERROR(INDEX('المستأجرون'!$C$6:$C$205,MATCH(B444&amp;"",'المستأجرون'!$A$6:$A$205,0))&amp;"","كود غير موجود"))</f>
        <v/>
      </c>
      <c r="G444" s="22">
        <f>IF(OR(B444&amp;""="",NOT(ISNUMBER(A444))),"",IF(COUNTIFS($B$6:$B$2005,B444&amp;"",$A$6:$A$2005,"&gt;"&amp;A444)=0,1,0))</f>
        <v/>
      </c>
    </row>
    <row r="445">
      <c r="A445" s="13" t="n"/>
      <c r="B445" s="5" t="n"/>
      <c r="C445" s="17" t="n"/>
      <c r="D445" s="5" t="n"/>
      <c r="E445" s="5" t="n"/>
      <c r="F445" s="6">
        <f>IF(B445&amp;""="","",IFERROR(INDEX('المستأجرون'!$C$6:$C$205,MATCH(B445&amp;"",'المستأجرون'!$A$6:$A$205,0))&amp;"","كود غير موجود"))</f>
        <v/>
      </c>
      <c r="G445" s="22">
        <f>IF(OR(B445&amp;""="",NOT(ISNUMBER(A445))),"",IF(COUNTIFS($B$6:$B$2005,B445&amp;"",$A$6:$A$2005,"&gt;"&amp;A445)=0,1,0))</f>
        <v/>
      </c>
    </row>
    <row r="446">
      <c r="A446" s="13" t="n"/>
      <c r="B446" s="5" t="n"/>
      <c r="C446" s="17" t="n"/>
      <c r="D446" s="5" t="n"/>
      <c r="E446" s="5" t="n"/>
      <c r="F446" s="6">
        <f>IF(B446&amp;""="","",IFERROR(INDEX('المستأجرون'!$C$6:$C$205,MATCH(B446&amp;"",'المستأجرون'!$A$6:$A$205,0))&amp;"","كود غير موجود"))</f>
        <v/>
      </c>
      <c r="G446" s="22">
        <f>IF(OR(B446&amp;""="",NOT(ISNUMBER(A446))),"",IF(COUNTIFS($B$6:$B$2005,B446&amp;"",$A$6:$A$2005,"&gt;"&amp;A446)=0,1,0))</f>
        <v/>
      </c>
    </row>
    <row r="447">
      <c r="A447" s="13" t="n"/>
      <c r="B447" s="5" t="n"/>
      <c r="C447" s="17" t="n"/>
      <c r="D447" s="5" t="n"/>
      <c r="E447" s="5" t="n"/>
      <c r="F447" s="6">
        <f>IF(B447&amp;""="","",IFERROR(INDEX('المستأجرون'!$C$6:$C$205,MATCH(B447&amp;"",'المستأجرون'!$A$6:$A$205,0))&amp;"","كود غير موجود"))</f>
        <v/>
      </c>
      <c r="G447" s="22">
        <f>IF(OR(B447&amp;""="",NOT(ISNUMBER(A447))),"",IF(COUNTIFS($B$6:$B$2005,B447&amp;"",$A$6:$A$2005,"&gt;"&amp;A447)=0,1,0))</f>
        <v/>
      </c>
    </row>
    <row r="448">
      <c r="A448" s="13" t="n"/>
      <c r="B448" s="5" t="n"/>
      <c r="C448" s="17" t="n"/>
      <c r="D448" s="5" t="n"/>
      <c r="E448" s="5" t="n"/>
      <c r="F448" s="6">
        <f>IF(B448&amp;""="","",IFERROR(INDEX('المستأجرون'!$C$6:$C$205,MATCH(B448&amp;"",'المستأجرون'!$A$6:$A$205,0))&amp;"","كود غير موجود"))</f>
        <v/>
      </c>
      <c r="G448" s="22">
        <f>IF(OR(B448&amp;""="",NOT(ISNUMBER(A448))),"",IF(COUNTIFS($B$6:$B$2005,B448&amp;"",$A$6:$A$2005,"&gt;"&amp;A448)=0,1,0))</f>
        <v/>
      </c>
    </row>
    <row r="449">
      <c r="A449" s="13" t="n"/>
      <c r="B449" s="5" t="n"/>
      <c r="C449" s="17" t="n"/>
      <c r="D449" s="5" t="n"/>
      <c r="E449" s="5" t="n"/>
      <c r="F449" s="6">
        <f>IF(B449&amp;""="","",IFERROR(INDEX('المستأجرون'!$C$6:$C$205,MATCH(B449&amp;"",'المستأجرون'!$A$6:$A$205,0))&amp;"","كود غير موجود"))</f>
        <v/>
      </c>
      <c r="G449" s="22">
        <f>IF(OR(B449&amp;""="",NOT(ISNUMBER(A449))),"",IF(COUNTIFS($B$6:$B$2005,B449&amp;"",$A$6:$A$2005,"&gt;"&amp;A449)=0,1,0))</f>
        <v/>
      </c>
    </row>
    <row r="450">
      <c r="A450" s="13" t="n"/>
      <c r="B450" s="5" t="n"/>
      <c r="C450" s="17" t="n"/>
      <c r="D450" s="5" t="n"/>
      <c r="E450" s="5" t="n"/>
      <c r="F450" s="6">
        <f>IF(B450&amp;""="","",IFERROR(INDEX('المستأجرون'!$C$6:$C$205,MATCH(B450&amp;"",'المستأجرون'!$A$6:$A$205,0))&amp;"","كود غير موجود"))</f>
        <v/>
      </c>
      <c r="G450" s="22">
        <f>IF(OR(B450&amp;""="",NOT(ISNUMBER(A450))),"",IF(COUNTIFS($B$6:$B$2005,B450&amp;"",$A$6:$A$2005,"&gt;"&amp;A450)=0,1,0))</f>
        <v/>
      </c>
    </row>
    <row r="451">
      <c r="A451" s="13" t="n"/>
      <c r="B451" s="5" t="n"/>
      <c r="C451" s="17" t="n"/>
      <c r="D451" s="5" t="n"/>
      <c r="E451" s="5" t="n"/>
      <c r="F451" s="6">
        <f>IF(B451&amp;""="","",IFERROR(INDEX('المستأجرون'!$C$6:$C$205,MATCH(B451&amp;"",'المستأجرون'!$A$6:$A$205,0))&amp;"","كود غير موجود"))</f>
        <v/>
      </c>
      <c r="G451" s="22">
        <f>IF(OR(B451&amp;""="",NOT(ISNUMBER(A451))),"",IF(COUNTIFS($B$6:$B$2005,B451&amp;"",$A$6:$A$2005,"&gt;"&amp;A451)=0,1,0))</f>
        <v/>
      </c>
    </row>
    <row r="452">
      <c r="A452" s="13" t="n"/>
      <c r="B452" s="5" t="n"/>
      <c r="C452" s="17" t="n"/>
      <c r="D452" s="5" t="n"/>
      <c r="E452" s="5" t="n"/>
      <c r="F452" s="6">
        <f>IF(B452&amp;""="","",IFERROR(INDEX('المستأجرون'!$C$6:$C$205,MATCH(B452&amp;"",'المستأجرون'!$A$6:$A$205,0))&amp;"","كود غير موجود"))</f>
        <v/>
      </c>
      <c r="G452" s="22">
        <f>IF(OR(B452&amp;""="",NOT(ISNUMBER(A452))),"",IF(COUNTIFS($B$6:$B$2005,B452&amp;"",$A$6:$A$2005,"&gt;"&amp;A452)=0,1,0))</f>
        <v/>
      </c>
    </row>
    <row r="453">
      <c r="A453" s="13" t="n"/>
      <c r="B453" s="5" t="n"/>
      <c r="C453" s="17" t="n"/>
      <c r="D453" s="5" t="n"/>
      <c r="E453" s="5" t="n"/>
      <c r="F453" s="6">
        <f>IF(B453&amp;""="","",IFERROR(INDEX('المستأجرون'!$C$6:$C$205,MATCH(B453&amp;"",'المستأجرون'!$A$6:$A$205,0))&amp;"","كود غير موجود"))</f>
        <v/>
      </c>
      <c r="G453" s="22">
        <f>IF(OR(B453&amp;""="",NOT(ISNUMBER(A453))),"",IF(COUNTIFS($B$6:$B$2005,B453&amp;"",$A$6:$A$2005,"&gt;"&amp;A453)=0,1,0))</f>
        <v/>
      </c>
    </row>
    <row r="454">
      <c r="A454" s="13" t="n"/>
      <c r="B454" s="5" t="n"/>
      <c r="C454" s="17" t="n"/>
      <c r="D454" s="5" t="n"/>
      <c r="E454" s="5" t="n"/>
      <c r="F454" s="6">
        <f>IF(B454&amp;""="","",IFERROR(INDEX('المستأجرون'!$C$6:$C$205,MATCH(B454&amp;"",'المستأجرون'!$A$6:$A$205,0))&amp;"","كود غير موجود"))</f>
        <v/>
      </c>
      <c r="G454" s="22">
        <f>IF(OR(B454&amp;""="",NOT(ISNUMBER(A454))),"",IF(COUNTIFS($B$6:$B$2005,B454&amp;"",$A$6:$A$2005,"&gt;"&amp;A454)=0,1,0))</f>
        <v/>
      </c>
    </row>
    <row r="455">
      <c r="A455" s="13" t="n"/>
      <c r="B455" s="5" t="n"/>
      <c r="C455" s="17" t="n"/>
      <c r="D455" s="5" t="n"/>
      <c r="E455" s="5" t="n"/>
      <c r="F455" s="6">
        <f>IF(B455&amp;""="","",IFERROR(INDEX('المستأجرون'!$C$6:$C$205,MATCH(B455&amp;"",'المستأجرون'!$A$6:$A$205,0))&amp;"","كود غير موجود"))</f>
        <v/>
      </c>
      <c r="G455" s="22">
        <f>IF(OR(B455&amp;""="",NOT(ISNUMBER(A455))),"",IF(COUNTIFS($B$6:$B$2005,B455&amp;"",$A$6:$A$2005,"&gt;"&amp;A455)=0,1,0))</f>
        <v/>
      </c>
    </row>
    <row r="456">
      <c r="A456" s="13" t="n"/>
      <c r="B456" s="5" t="n"/>
      <c r="C456" s="17" t="n"/>
      <c r="D456" s="5" t="n"/>
      <c r="E456" s="5" t="n"/>
      <c r="F456" s="6">
        <f>IF(B456&amp;""="","",IFERROR(INDEX('المستأجرون'!$C$6:$C$205,MATCH(B456&amp;"",'المستأجرون'!$A$6:$A$205,0))&amp;"","كود غير موجود"))</f>
        <v/>
      </c>
      <c r="G456" s="22">
        <f>IF(OR(B456&amp;""="",NOT(ISNUMBER(A456))),"",IF(COUNTIFS($B$6:$B$2005,B456&amp;"",$A$6:$A$2005,"&gt;"&amp;A456)=0,1,0))</f>
        <v/>
      </c>
    </row>
    <row r="457">
      <c r="A457" s="13" t="n"/>
      <c r="B457" s="5" t="n"/>
      <c r="C457" s="17" t="n"/>
      <c r="D457" s="5" t="n"/>
      <c r="E457" s="5" t="n"/>
      <c r="F457" s="6">
        <f>IF(B457&amp;""="","",IFERROR(INDEX('المستأجرون'!$C$6:$C$205,MATCH(B457&amp;"",'المستأجرون'!$A$6:$A$205,0))&amp;"","كود غير موجود"))</f>
        <v/>
      </c>
      <c r="G457" s="22">
        <f>IF(OR(B457&amp;""="",NOT(ISNUMBER(A457))),"",IF(COUNTIFS($B$6:$B$2005,B457&amp;"",$A$6:$A$2005,"&gt;"&amp;A457)=0,1,0))</f>
        <v/>
      </c>
    </row>
    <row r="458">
      <c r="A458" s="13" t="n"/>
      <c r="B458" s="5" t="n"/>
      <c r="C458" s="17" t="n"/>
      <c r="D458" s="5" t="n"/>
      <c r="E458" s="5" t="n"/>
      <c r="F458" s="6">
        <f>IF(B458&amp;""="","",IFERROR(INDEX('المستأجرون'!$C$6:$C$205,MATCH(B458&amp;"",'المستأجرون'!$A$6:$A$205,0))&amp;"","كود غير موجود"))</f>
        <v/>
      </c>
      <c r="G458" s="22">
        <f>IF(OR(B458&amp;""="",NOT(ISNUMBER(A458))),"",IF(COUNTIFS($B$6:$B$2005,B458&amp;"",$A$6:$A$2005,"&gt;"&amp;A458)=0,1,0))</f>
        <v/>
      </c>
    </row>
    <row r="459">
      <c r="A459" s="13" t="n"/>
      <c r="B459" s="5" t="n"/>
      <c r="C459" s="17" t="n"/>
      <c r="D459" s="5" t="n"/>
      <c r="E459" s="5" t="n"/>
      <c r="F459" s="6">
        <f>IF(B459&amp;""="","",IFERROR(INDEX('المستأجرون'!$C$6:$C$205,MATCH(B459&amp;"",'المستأجرون'!$A$6:$A$205,0))&amp;"","كود غير موجود"))</f>
        <v/>
      </c>
      <c r="G459" s="22">
        <f>IF(OR(B459&amp;""="",NOT(ISNUMBER(A459))),"",IF(COUNTIFS($B$6:$B$2005,B459&amp;"",$A$6:$A$2005,"&gt;"&amp;A459)=0,1,0))</f>
        <v/>
      </c>
    </row>
    <row r="460">
      <c r="A460" s="13" t="n"/>
      <c r="B460" s="5" t="n"/>
      <c r="C460" s="17" t="n"/>
      <c r="D460" s="5" t="n"/>
      <c r="E460" s="5" t="n"/>
      <c r="F460" s="6">
        <f>IF(B460&amp;""="","",IFERROR(INDEX('المستأجرون'!$C$6:$C$205,MATCH(B460&amp;"",'المستأجرون'!$A$6:$A$205,0))&amp;"","كود غير موجود"))</f>
        <v/>
      </c>
      <c r="G460" s="22">
        <f>IF(OR(B460&amp;""="",NOT(ISNUMBER(A460))),"",IF(COUNTIFS($B$6:$B$2005,B460&amp;"",$A$6:$A$2005,"&gt;"&amp;A460)=0,1,0))</f>
        <v/>
      </c>
    </row>
    <row r="461">
      <c r="A461" s="13" t="n"/>
      <c r="B461" s="5" t="n"/>
      <c r="C461" s="17" t="n"/>
      <c r="D461" s="5" t="n"/>
      <c r="E461" s="5" t="n"/>
      <c r="F461" s="6">
        <f>IF(B461&amp;""="","",IFERROR(INDEX('المستأجرون'!$C$6:$C$205,MATCH(B461&amp;"",'المستأجرون'!$A$6:$A$205,0))&amp;"","كود غير موجود"))</f>
        <v/>
      </c>
      <c r="G461" s="22">
        <f>IF(OR(B461&amp;""="",NOT(ISNUMBER(A461))),"",IF(COUNTIFS($B$6:$B$2005,B461&amp;"",$A$6:$A$2005,"&gt;"&amp;A461)=0,1,0))</f>
        <v/>
      </c>
    </row>
    <row r="462">
      <c r="A462" s="13" t="n"/>
      <c r="B462" s="5" t="n"/>
      <c r="C462" s="17" t="n"/>
      <c r="D462" s="5" t="n"/>
      <c r="E462" s="5" t="n"/>
      <c r="F462" s="6">
        <f>IF(B462&amp;""="","",IFERROR(INDEX('المستأجرون'!$C$6:$C$205,MATCH(B462&amp;"",'المستأجرون'!$A$6:$A$205,0))&amp;"","كود غير موجود"))</f>
        <v/>
      </c>
      <c r="G462" s="22">
        <f>IF(OR(B462&amp;""="",NOT(ISNUMBER(A462))),"",IF(COUNTIFS($B$6:$B$2005,B462&amp;"",$A$6:$A$2005,"&gt;"&amp;A462)=0,1,0))</f>
        <v/>
      </c>
    </row>
    <row r="463">
      <c r="A463" s="13" t="n"/>
      <c r="B463" s="5" t="n"/>
      <c r="C463" s="17" t="n"/>
      <c r="D463" s="5" t="n"/>
      <c r="E463" s="5" t="n"/>
      <c r="F463" s="6">
        <f>IF(B463&amp;""="","",IFERROR(INDEX('المستأجرون'!$C$6:$C$205,MATCH(B463&amp;"",'المستأجرون'!$A$6:$A$205,0))&amp;"","كود غير موجود"))</f>
        <v/>
      </c>
      <c r="G463" s="22">
        <f>IF(OR(B463&amp;""="",NOT(ISNUMBER(A463))),"",IF(COUNTIFS($B$6:$B$2005,B463&amp;"",$A$6:$A$2005,"&gt;"&amp;A463)=0,1,0))</f>
        <v/>
      </c>
    </row>
    <row r="464">
      <c r="A464" s="13" t="n"/>
      <c r="B464" s="5" t="n"/>
      <c r="C464" s="17" t="n"/>
      <c r="D464" s="5" t="n"/>
      <c r="E464" s="5" t="n"/>
      <c r="F464" s="6">
        <f>IF(B464&amp;""="","",IFERROR(INDEX('المستأجرون'!$C$6:$C$205,MATCH(B464&amp;"",'المستأجرون'!$A$6:$A$205,0))&amp;"","كود غير موجود"))</f>
        <v/>
      </c>
      <c r="G464" s="22">
        <f>IF(OR(B464&amp;""="",NOT(ISNUMBER(A464))),"",IF(COUNTIFS($B$6:$B$2005,B464&amp;"",$A$6:$A$2005,"&gt;"&amp;A464)=0,1,0))</f>
        <v/>
      </c>
    </row>
    <row r="465">
      <c r="A465" s="13" t="n"/>
      <c r="B465" s="5" t="n"/>
      <c r="C465" s="17" t="n"/>
      <c r="D465" s="5" t="n"/>
      <c r="E465" s="5" t="n"/>
      <c r="F465" s="6">
        <f>IF(B465&amp;""="","",IFERROR(INDEX('المستأجرون'!$C$6:$C$205,MATCH(B465&amp;"",'المستأجرون'!$A$6:$A$205,0))&amp;"","كود غير موجود"))</f>
        <v/>
      </c>
      <c r="G465" s="22">
        <f>IF(OR(B465&amp;""="",NOT(ISNUMBER(A465))),"",IF(COUNTIFS($B$6:$B$2005,B465&amp;"",$A$6:$A$2005,"&gt;"&amp;A465)=0,1,0))</f>
        <v/>
      </c>
    </row>
    <row r="466">
      <c r="A466" s="13" t="n"/>
      <c r="B466" s="5" t="n"/>
      <c r="C466" s="17" t="n"/>
      <c r="D466" s="5" t="n"/>
      <c r="E466" s="5" t="n"/>
      <c r="F466" s="6">
        <f>IF(B466&amp;""="","",IFERROR(INDEX('المستأجرون'!$C$6:$C$205,MATCH(B466&amp;"",'المستأجرون'!$A$6:$A$205,0))&amp;"","كود غير موجود"))</f>
        <v/>
      </c>
      <c r="G466" s="22">
        <f>IF(OR(B466&amp;""="",NOT(ISNUMBER(A466))),"",IF(COUNTIFS($B$6:$B$2005,B466&amp;"",$A$6:$A$2005,"&gt;"&amp;A466)=0,1,0))</f>
        <v/>
      </c>
    </row>
    <row r="467">
      <c r="A467" s="13" t="n"/>
      <c r="B467" s="5" t="n"/>
      <c r="C467" s="17" t="n"/>
      <c r="D467" s="5" t="n"/>
      <c r="E467" s="5" t="n"/>
      <c r="F467" s="6">
        <f>IF(B467&amp;""="","",IFERROR(INDEX('المستأجرون'!$C$6:$C$205,MATCH(B467&amp;"",'المستأجرون'!$A$6:$A$205,0))&amp;"","كود غير موجود"))</f>
        <v/>
      </c>
      <c r="G467" s="22">
        <f>IF(OR(B467&amp;""="",NOT(ISNUMBER(A467))),"",IF(COUNTIFS($B$6:$B$2005,B467&amp;"",$A$6:$A$2005,"&gt;"&amp;A467)=0,1,0))</f>
        <v/>
      </c>
    </row>
    <row r="468">
      <c r="A468" s="13" t="n"/>
      <c r="B468" s="5" t="n"/>
      <c r="C468" s="17" t="n"/>
      <c r="D468" s="5" t="n"/>
      <c r="E468" s="5" t="n"/>
      <c r="F468" s="6">
        <f>IF(B468&amp;""="","",IFERROR(INDEX('المستأجرون'!$C$6:$C$205,MATCH(B468&amp;"",'المستأجرون'!$A$6:$A$205,0))&amp;"","كود غير موجود"))</f>
        <v/>
      </c>
      <c r="G468" s="22">
        <f>IF(OR(B468&amp;""="",NOT(ISNUMBER(A468))),"",IF(COUNTIFS($B$6:$B$2005,B468&amp;"",$A$6:$A$2005,"&gt;"&amp;A468)=0,1,0))</f>
        <v/>
      </c>
    </row>
    <row r="469">
      <c r="A469" s="13" t="n"/>
      <c r="B469" s="5" t="n"/>
      <c r="C469" s="17" t="n"/>
      <c r="D469" s="5" t="n"/>
      <c r="E469" s="5" t="n"/>
      <c r="F469" s="6">
        <f>IF(B469&amp;""="","",IFERROR(INDEX('المستأجرون'!$C$6:$C$205,MATCH(B469&amp;"",'المستأجرون'!$A$6:$A$205,0))&amp;"","كود غير موجود"))</f>
        <v/>
      </c>
      <c r="G469" s="22">
        <f>IF(OR(B469&amp;""="",NOT(ISNUMBER(A469))),"",IF(COUNTIFS($B$6:$B$2005,B469&amp;"",$A$6:$A$2005,"&gt;"&amp;A469)=0,1,0))</f>
        <v/>
      </c>
    </row>
    <row r="470">
      <c r="A470" s="13" t="n"/>
      <c r="B470" s="5" t="n"/>
      <c r="C470" s="17" t="n"/>
      <c r="D470" s="5" t="n"/>
      <c r="E470" s="5" t="n"/>
      <c r="F470" s="6">
        <f>IF(B470&amp;""="","",IFERROR(INDEX('المستأجرون'!$C$6:$C$205,MATCH(B470&amp;"",'المستأجرون'!$A$6:$A$205,0))&amp;"","كود غير موجود"))</f>
        <v/>
      </c>
      <c r="G470" s="22">
        <f>IF(OR(B470&amp;""="",NOT(ISNUMBER(A470))),"",IF(COUNTIFS($B$6:$B$2005,B470&amp;"",$A$6:$A$2005,"&gt;"&amp;A470)=0,1,0))</f>
        <v/>
      </c>
    </row>
    <row r="471">
      <c r="A471" s="13" t="n"/>
      <c r="B471" s="5" t="n"/>
      <c r="C471" s="17" t="n"/>
      <c r="D471" s="5" t="n"/>
      <c r="E471" s="5" t="n"/>
      <c r="F471" s="6">
        <f>IF(B471&amp;""="","",IFERROR(INDEX('المستأجرون'!$C$6:$C$205,MATCH(B471&amp;"",'المستأجرون'!$A$6:$A$205,0))&amp;"","كود غير موجود"))</f>
        <v/>
      </c>
      <c r="G471" s="22">
        <f>IF(OR(B471&amp;""="",NOT(ISNUMBER(A471))),"",IF(COUNTIFS($B$6:$B$2005,B471&amp;"",$A$6:$A$2005,"&gt;"&amp;A471)=0,1,0))</f>
        <v/>
      </c>
    </row>
    <row r="472">
      <c r="A472" s="13" t="n"/>
      <c r="B472" s="5" t="n"/>
      <c r="C472" s="17" t="n"/>
      <c r="D472" s="5" t="n"/>
      <c r="E472" s="5" t="n"/>
      <c r="F472" s="6">
        <f>IF(B472&amp;""="","",IFERROR(INDEX('المستأجرون'!$C$6:$C$205,MATCH(B472&amp;"",'المستأجرون'!$A$6:$A$205,0))&amp;"","كود غير موجود"))</f>
        <v/>
      </c>
      <c r="G472" s="22">
        <f>IF(OR(B472&amp;""="",NOT(ISNUMBER(A472))),"",IF(COUNTIFS($B$6:$B$2005,B472&amp;"",$A$6:$A$2005,"&gt;"&amp;A472)=0,1,0))</f>
        <v/>
      </c>
    </row>
    <row r="473">
      <c r="A473" s="13" t="n"/>
      <c r="B473" s="5" t="n"/>
      <c r="C473" s="17" t="n"/>
      <c r="D473" s="5" t="n"/>
      <c r="E473" s="5" t="n"/>
      <c r="F473" s="6">
        <f>IF(B473&amp;""="","",IFERROR(INDEX('المستأجرون'!$C$6:$C$205,MATCH(B473&amp;"",'المستأجرون'!$A$6:$A$205,0))&amp;"","كود غير موجود"))</f>
        <v/>
      </c>
      <c r="G473" s="22">
        <f>IF(OR(B473&amp;""="",NOT(ISNUMBER(A473))),"",IF(COUNTIFS($B$6:$B$2005,B473&amp;"",$A$6:$A$2005,"&gt;"&amp;A473)=0,1,0))</f>
        <v/>
      </c>
    </row>
    <row r="474">
      <c r="A474" s="13" t="n"/>
      <c r="B474" s="5" t="n"/>
      <c r="C474" s="17" t="n"/>
      <c r="D474" s="5" t="n"/>
      <c r="E474" s="5" t="n"/>
      <c r="F474" s="6">
        <f>IF(B474&amp;""="","",IFERROR(INDEX('المستأجرون'!$C$6:$C$205,MATCH(B474&amp;"",'المستأجرون'!$A$6:$A$205,0))&amp;"","كود غير موجود"))</f>
        <v/>
      </c>
      <c r="G474" s="22">
        <f>IF(OR(B474&amp;""="",NOT(ISNUMBER(A474))),"",IF(COUNTIFS($B$6:$B$2005,B474&amp;"",$A$6:$A$2005,"&gt;"&amp;A474)=0,1,0))</f>
        <v/>
      </c>
    </row>
    <row r="475">
      <c r="A475" s="13" t="n"/>
      <c r="B475" s="5" t="n"/>
      <c r="C475" s="17" t="n"/>
      <c r="D475" s="5" t="n"/>
      <c r="E475" s="5" t="n"/>
      <c r="F475" s="6">
        <f>IF(B475&amp;""="","",IFERROR(INDEX('المستأجرون'!$C$6:$C$205,MATCH(B475&amp;"",'المستأجرون'!$A$6:$A$205,0))&amp;"","كود غير موجود"))</f>
        <v/>
      </c>
      <c r="G475" s="22">
        <f>IF(OR(B475&amp;""="",NOT(ISNUMBER(A475))),"",IF(COUNTIFS($B$6:$B$2005,B475&amp;"",$A$6:$A$2005,"&gt;"&amp;A475)=0,1,0))</f>
        <v/>
      </c>
    </row>
    <row r="476">
      <c r="A476" s="13" t="n"/>
      <c r="B476" s="5" t="n"/>
      <c r="C476" s="17" t="n"/>
      <c r="D476" s="5" t="n"/>
      <c r="E476" s="5" t="n"/>
      <c r="F476" s="6">
        <f>IF(B476&amp;""="","",IFERROR(INDEX('المستأجرون'!$C$6:$C$205,MATCH(B476&amp;"",'المستأجرون'!$A$6:$A$205,0))&amp;"","كود غير موجود"))</f>
        <v/>
      </c>
      <c r="G476" s="22">
        <f>IF(OR(B476&amp;""="",NOT(ISNUMBER(A476))),"",IF(COUNTIFS($B$6:$B$2005,B476&amp;"",$A$6:$A$2005,"&gt;"&amp;A476)=0,1,0))</f>
        <v/>
      </c>
    </row>
    <row r="477">
      <c r="A477" s="13" t="n"/>
      <c r="B477" s="5" t="n"/>
      <c r="C477" s="17" t="n"/>
      <c r="D477" s="5" t="n"/>
      <c r="E477" s="5" t="n"/>
      <c r="F477" s="6">
        <f>IF(B477&amp;""="","",IFERROR(INDEX('المستأجرون'!$C$6:$C$205,MATCH(B477&amp;"",'المستأجرون'!$A$6:$A$205,0))&amp;"","كود غير موجود"))</f>
        <v/>
      </c>
      <c r="G477" s="22">
        <f>IF(OR(B477&amp;""="",NOT(ISNUMBER(A477))),"",IF(COUNTIFS($B$6:$B$2005,B477&amp;"",$A$6:$A$2005,"&gt;"&amp;A477)=0,1,0))</f>
        <v/>
      </c>
    </row>
    <row r="478">
      <c r="A478" s="13" t="n"/>
      <c r="B478" s="5" t="n"/>
      <c r="C478" s="17" t="n"/>
      <c r="D478" s="5" t="n"/>
      <c r="E478" s="5" t="n"/>
      <c r="F478" s="6">
        <f>IF(B478&amp;""="","",IFERROR(INDEX('المستأجرون'!$C$6:$C$205,MATCH(B478&amp;"",'المستأجرون'!$A$6:$A$205,0))&amp;"","كود غير موجود"))</f>
        <v/>
      </c>
      <c r="G478" s="22">
        <f>IF(OR(B478&amp;""="",NOT(ISNUMBER(A478))),"",IF(COUNTIFS($B$6:$B$2005,B478&amp;"",$A$6:$A$2005,"&gt;"&amp;A478)=0,1,0))</f>
        <v/>
      </c>
    </row>
    <row r="479">
      <c r="A479" s="13" t="n"/>
      <c r="B479" s="5" t="n"/>
      <c r="C479" s="17" t="n"/>
      <c r="D479" s="5" t="n"/>
      <c r="E479" s="5" t="n"/>
      <c r="F479" s="6">
        <f>IF(B479&amp;""="","",IFERROR(INDEX('المستأجرون'!$C$6:$C$205,MATCH(B479&amp;"",'المستأجرون'!$A$6:$A$205,0))&amp;"","كود غير موجود"))</f>
        <v/>
      </c>
      <c r="G479" s="22">
        <f>IF(OR(B479&amp;""="",NOT(ISNUMBER(A479))),"",IF(COUNTIFS($B$6:$B$2005,B479&amp;"",$A$6:$A$2005,"&gt;"&amp;A479)=0,1,0))</f>
        <v/>
      </c>
    </row>
    <row r="480">
      <c r="A480" s="13" t="n"/>
      <c r="B480" s="5" t="n"/>
      <c r="C480" s="17" t="n"/>
      <c r="D480" s="5" t="n"/>
      <c r="E480" s="5" t="n"/>
      <c r="F480" s="6">
        <f>IF(B480&amp;""="","",IFERROR(INDEX('المستأجرون'!$C$6:$C$205,MATCH(B480&amp;"",'المستأجرون'!$A$6:$A$205,0))&amp;"","كود غير موجود"))</f>
        <v/>
      </c>
      <c r="G480" s="22">
        <f>IF(OR(B480&amp;""="",NOT(ISNUMBER(A480))),"",IF(COUNTIFS($B$6:$B$2005,B480&amp;"",$A$6:$A$2005,"&gt;"&amp;A480)=0,1,0))</f>
        <v/>
      </c>
    </row>
    <row r="481">
      <c r="A481" s="13" t="n"/>
      <c r="B481" s="5" t="n"/>
      <c r="C481" s="17" t="n"/>
      <c r="D481" s="5" t="n"/>
      <c r="E481" s="5" t="n"/>
      <c r="F481" s="6">
        <f>IF(B481&amp;""="","",IFERROR(INDEX('المستأجرون'!$C$6:$C$205,MATCH(B481&amp;"",'المستأجرون'!$A$6:$A$205,0))&amp;"","كود غير موجود"))</f>
        <v/>
      </c>
      <c r="G481" s="22">
        <f>IF(OR(B481&amp;""="",NOT(ISNUMBER(A481))),"",IF(COUNTIFS($B$6:$B$2005,B481&amp;"",$A$6:$A$2005,"&gt;"&amp;A481)=0,1,0))</f>
        <v/>
      </c>
    </row>
    <row r="482">
      <c r="A482" s="13" t="n"/>
      <c r="B482" s="5" t="n"/>
      <c r="C482" s="17" t="n"/>
      <c r="D482" s="5" t="n"/>
      <c r="E482" s="5" t="n"/>
      <c r="F482" s="6">
        <f>IF(B482&amp;""="","",IFERROR(INDEX('المستأجرون'!$C$6:$C$205,MATCH(B482&amp;"",'المستأجرون'!$A$6:$A$205,0))&amp;"","كود غير موجود"))</f>
        <v/>
      </c>
      <c r="G482" s="22">
        <f>IF(OR(B482&amp;""="",NOT(ISNUMBER(A482))),"",IF(COUNTIFS($B$6:$B$2005,B482&amp;"",$A$6:$A$2005,"&gt;"&amp;A482)=0,1,0))</f>
        <v/>
      </c>
    </row>
    <row r="483">
      <c r="A483" s="13" t="n"/>
      <c r="B483" s="5" t="n"/>
      <c r="C483" s="17" t="n"/>
      <c r="D483" s="5" t="n"/>
      <c r="E483" s="5" t="n"/>
      <c r="F483" s="6">
        <f>IF(B483&amp;""="","",IFERROR(INDEX('المستأجرون'!$C$6:$C$205,MATCH(B483&amp;"",'المستأجرون'!$A$6:$A$205,0))&amp;"","كود غير موجود"))</f>
        <v/>
      </c>
      <c r="G483" s="22">
        <f>IF(OR(B483&amp;""="",NOT(ISNUMBER(A483))),"",IF(COUNTIFS($B$6:$B$2005,B483&amp;"",$A$6:$A$2005,"&gt;"&amp;A483)=0,1,0))</f>
        <v/>
      </c>
    </row>
    <row r="484">
      <c r="A484" s="13" t="n"/>
      <c r="B484" s="5" t="n"/>
      <c r="C484" s="17" t="n"/>
      <c r="D484" s="5" t="n"/>
      <c r="E484" s="5" t="n"/>
      <c r="F484" s="6">
        <f>IF(B484&amp;""="","",IFERROR(INDEX('المستأجرون'!$C$6:$C$205,MATCH(B484&amp;"",'المستأجرون'!$A$6:$A$205,0))&amp;"","كود غير موجود"))</f>
        <v/>
      </c>
      <c r="G484" s="22">
        <f>IF(OR(B484&amp;""="",NOT(ISNUMBER(A484))),"",IF(COUNTIFS($B$6:$B$2005,B484&amp;"",$A$6:$A$2005,"&gt;"&amp;A484)=0,1,0))</f>
        <v/>
      </c>
    </row>
    <row r="485">
      <c r="A485" s="13" t="n"/>
      <c r="B485" s="5" t="n"/>
      <c r="C485" s="17" t="n"/>
      <c r="D485" s="5" t="n"/>
      <c r="E485" s="5" t="n"/>
      <c r="F485" s="6">
        <f>IF(B485&amp;""="","",IFERROR(INDEX('المستأجرون'!$C$6:$C$205,MATCH(B485&amp;"",'المستأجرون'!$A$6:$A$205,0))&amp;"","كود غير موجود"))</f>
        <v/>
      </c>
      <c r="G485" s="22">
        <f>IF(OR(B485&amp;""="",NOT(ISNUMBER(A485))),"",IF(COUNTIFS($B$6:$B$2005,B485&amp;"",$A$6:$A$2005,"&gt;"&amp;A485)=0,1,0))</f>
        <v/>
      </c>
    </row>
    <row r="486">
      <c r="A486" s="13" t="n"/>
      <c r="B486" s="5" t="n"/>
      <c r="C486" s="17" t="n"/>
      <c r="D486" s="5" t="n"/>
      <c r="E486" s="5" t="n"/>
      <c r="F486" s="6">
        <f>IF(B486&amp;""="","",IFERROR(INDEX('المستأجرون'!$C$6:$C$205,MATCH(B486&amp;"",'المستأجرون'!$A$6:$A$205,0))&amp;"","كود غير موجود"))</f>
        <v/>
      </c>
      <c r="G486" s="22">
        <f>IF(OR(B486&amp;""="",NOT(ISNUMBER(A486))),"",IF(COUNTIFS($B$6:$B$2005,B486&amp;"",$A$6:$A$2005,"&gt;"&amp;A486)=0,1,0))</f>
        <v/>
      </c>
    </row>
    <row r="487">
      <c r="A487" s="13" t="n"/>
      <c r="B487" s="5" t="n"/>
      <c r="C487" s="17" t="n"/>
      <c r="D487" s="5" t="n"/>
      <c r="E487" s="5" t="n"/>
      <c r="F487" s="6">
        <f>IF(B487&amp;""="","",IFERROR(INDEX('المستأجرون'!$C$6:$C$205,MATCH(B487&amp;"",'المستأجرون'!$A$6:$A$205,0))&amp;"","كود غير موجود"))</f>
        <v/>
      </c>
      <c r="G487" s="22">
        <f>IF(OR(B487&amp;""="",NOT(ISNUMBER(A487))),"",IF(COUNTIFS($B$6:$B$2005,B487&amp;"",$A$6:$A$2005,"&gt;"&amp;A487)=0,1,0))</f>
        <v/>
      </c>
    </row>
    <row r="488">
      <c r="A488" s="13" t="n"/>
      <c r="B488" s="5" t="n"/>
      <c r="C488" s="17" t="n"/>
      <c r="D488" s="5" t="n"/>
      <c r="E488" s="5" t="n"/>
      <c r="F488" s="6">
        <f>IF(B488&amp;""="","",IFERROR(INDEX('المستأجرون'!$C$6:$C$205,MATCH(B488&amp;"",'المستأجرون'!$A$6:$A$205,0))&amp;"","كود غير موجود"))</f>
        <v/>
      </c>
      <c r="G488" s="22">
        <f>IF(OR(B488&amp;""="",NOT(ISNUMBER(A488))),"",IF(COUNTIFS($B$6:$B$2005,B488&amp;"",$A$6:$A$2005,"&gt;"&amp;A488)=0,1,0))</f>
        <v/>
      </c>
    </row>
    <row r="489">
      <c r="A489" s="13" t="n"/>
      <c r="B489" s="5" t="n"/>
      <c r="C489" s="17" t="n"/>
      <c r="D489" s="5" t="n"/>
      <c r="E489" s="5" t="n"/>
      <c r="F489" s="6">
        <f>IF(B489&amp;""="","",IFERROR(INDEX('المستأجرون'!$C$6:$C$205,MATCH(B489&amp;"",'المستأجرون'!$A$6:$A$205,0))&amp;"","كود غير موجود"))</f>
        <v/>
      </c>
      <c r="G489" s="22">
        <f>IF(OR(B489&amp;""="",NOT(ISNUMBER(A489))),"",IF(COUNTIFS($B$6:$B$2005,B489&amp;"",$A$6:$A$2005,"&gt;"&amp;A489)=0,1,0))</f>
        <v/>
      </c>
    </row>
    <row r="490">
      <c r="A490" s="13" t="n"/>
      <c r="B490" s="5" t="n"/>
      <c r="C490" s="17" t="n"/>
      <c r="D490" s="5" t="n"/>
      <c r="E490" s="5" t="n"/>
      <c r="F490" s="6">
        <f>IF(B490&amp;""="","",IFERROR(INDEX('المستأجرون'!$C$6:$C$205,MATCH(B490&amp;"",'المستأجرون'!$A$6:$A$205,0))&amp;"","كود غير موجود"))</f>
        <v/>
      </c>
      <c r="G490" s="22">
        <f>IF(OR(B490&amp;""="",NOT(ISNUMBER(A490))),"",IF(COUNTIFS($B$6:$B$2005,B490&amp;"",$A$6:$A$2005,"&gt;"&amp;A490)=0,1,0))</f>
        <v/>
      </c>
    </row>
    <row r="491">
      <c r="A491" s="13" t="n"/>
      <c r="B491" s="5" t="n"/>
      <c r="C491" s="17" t="n"/>
      <c r="D491" s="5" t="n"/>
      <c r="E491" s="5" t="n"/>
      <c r="F491" s="6">
        <f>IF(B491&amp;""="","",IFERROR(INDEX('المستأجرون'!$C$6:$C$205,MATCH(B491&amp;"",'المستأجرون'!$A$6:$A$205,0))&amp;"","كود غير موجود"))</f>
        <v/>
      </c>
      <c r="G491" s="22">
        <f>IF(OR(B491&amp;""="",NOT(ISNUMBER(A491))),"",IF(COUNTIFS($B$6:$B$2005,B491&amp;"",$A$6:$A$2005,"&gt;"&amp;A491)=0,1,0))</f>
        <v/>
      </c>
    </row>
    <row r="492">
      <c r="A492" s="13" t="n"/>
      <c r="B492" s="5" t="n"/>
      <c r="C492" s="17" t="n"/>
      <c r="D492" s="5" t="n"/>
      <c r="E492" s="5" t="n"/>
      <c r="F492" s="6">
        <f>IF(B492&amp;""="","",IFERROR(INDEX('المستأجرون'!$C$6:$C$205,MATCH(B492&amp;"",'المستأجرون'!$A$6:$A$205,0))&amp;"","كود غير موجود"))</f>
        <v/>
      </c>
      <c r="G492" s="22">
        <f>IF(OR(B492&amp;""="",NOT(ISNUMBER(A492))),"",IF(COUNTIFS($B$6:$B$2005,B492&amp;"",$A$6:$A$2005,"&gt;"&amp;A492)=0,1,0))</f>
        <v/>
      </c>
    </row>
    <row r="493">
      <c r="A493" s="13" t="n"/>
      <c r="B493" s="5" t="n"/>
      <c r="C493" s="17" t="n"/>
      <c r="D493" s="5" t="n"/>
      <c r="E493" s="5" t="n"/>
      <c r="F493" s="6">
        <f>IF(B493&amp;""="","",IFERROR(INDEX('المستأجرون'!$C$6:$C$205,MATCH(B493&amp;"",'المستأجرون'!$A$6:$A$205,0))&amp;"","كود غير موجود"))</f>
        <v/>
      </c>
      <c r="G493" s="22">
        <f>IF(OR(B493&amp;""="",NOT(ISNUMBER(A493))),"",IF(COUNTIFS($B$6:$B$2005,B493&amp;"",$A$6:$A$2005,"&gt;"&amp;A493)=0,1,0))</f>
        <v/>
      </c>
    </row>
    <row r="494">
      <c r="A494" s="13" t="n"/>
      <c r="B494" s="5" t="n"/>
      <c r="C494" s="17" t="n"/>
      <c r="D494" s="5" t="n"/>
      <c r="E494" s="5" t="n"/>
      <c r="F494" s="6">
        <f>IF(B494&amp;""="","",IFERROR(INDEX('المستأجرون'!$C$6:$C$205,MATCH(B494&amp;"",'المستأجرون'!$A$6:$A$205,0))&amp;"","كود غير موجود"))</f>
        <v/>
      </c>
      <c r="G494" s="22">
        <f>IF(OR(B494&amp;""="",NOT(ISNUMBER(A494))),"",IF(COUNTIFS($B$6:$B$2005,B494&amp;"",$A$6:$A$2005,"&gt;"&amp;A494)=0,1,0))</f>
        <v/>
      </c>
    </row>
    <row r="495">
      <c r="A495" s="13" t="n"/>
      <c r="B495" s="5" t="n"/>
      <c r="C495" s="17" t="n"/>
      <c r="D495" s="5" t="n"/>
      <c r="E495" s="5" t="n"/>
      <c r="F495" s="6">
        <f>IF(B495&amp;""="","",IFERROR(INDEX('المستأجرون'!$C$6:$C$205,MATCH(B495&amp;"",'المستأجرون'!$A$6:$A$205,0))&amp;"","كود غير موجود"))</f>
        <v/>
      </c>
      <c r="G495" s="22">
        <f>IF(OR(B495&amp;""="",NOT(ISNUMBER(A495))),"",IF(COUNTIFS($B$6:$B$2005,B495&amp;"",$A$6:$A$2005,"&gt;"&amp;A495)=0,1,0))</f>
        <v/>
      </c>
    </row>
    <row r="496">
      <c r="A496" s="13" t="n"/>
      <c r="B496" s="5" t="n"/>
      <c r="C496" s="17" t="n"/>
      <c r="D496" s="5" t="n"/>
      <c r="E496" s="5" t="n"/>
      <c r="F496" s="6">
        <f>IF(B496&amp;""="","",IFERROR(INDEX('المستأجرون'!$C$6:$C$205,MATCH(B496&amp;"",'المستأجرون'!$A$6:$A$205,0))&amp;"","كود غير موجود"))</f>
        <v/>
      </c>
      <c r="G496" s="22">
        <f>IF(OR(B496&amp;""="",NOT(ISNUMBER(A496))),"",IF(COUNTIFS($B$6:$B$2005,B496&amp;"",$A$6:$A$2005,"&gt;"&amp;A496)=0,1,0))</f>
        <v/>
      </c>
    </row>
    <row r="497">
      <c r="A497" s="13" t="n"/>
      <c r="B497" s="5" t="n"/>
      <c r="C497" s="17" t="n"/>
      <c r="D497" s="5" t="n"/>
      <c r="E497" s="5" t="n"/>
      <c r="F497" s="6">
        <f>IF(B497&amp;""="","",IFERROR(INDEX('المستأجرون'!$C$6:$C$205,MATCH(B497&amp;"",'المستأجرون'!$A$6:$A$205,0))&amp;"","كود غير موجود"))</f>
        <v/>
      </c>
      <c r="G497" s="22">
        <f>IF(OR(B497&amp;""="",NOT(ISNUMBER(A497))),"",IF(COUNTIFS($B$6:$B$2005,B497&amp;"",$A$6:$A$2005,"&gt;"&amp;A497)=0,1,0))</f>
        <v/>
      </c>
    </row>
    <row r="498">
      <c r="A498" s="13" t="n"/>
      <c r="B498" s="5" t="n"/>
      <c r="C498" s="17" t="n"/>
      <c r="D498" s="5" t="n"/>
      <c r="E498" s="5" t="n"/>
      <c r="F498" s="6">
        <f>IF(B498&amp;""="","",IFERROR(INDEX('المستأجرون'!$C$6:$C$205,MATCH(B498&amp;"",'المستأجرون'!$A$6:$A$205,0))&amp;"","كود غير موجود"))</f>
        <v/>
      </c>
      <c r="G498" s="22">
        <f>IF(OR(B498&amp;""="",NOT(ISNUMBER(A498))),"",IF(COUNTIFS($B$6:$B$2005,B498&amp;"",$A$6:$A$2005,"&gt;"&amp;A498)=0,1,0))</f>
        <v/>
      </c>
    </row>
    <row r="499">
      <c r="A499" s="13" t="n"/>
      <c r="B499" s="5" t="n"/>
      <c r="C499" s="17" t="n"/>
      <c r="D499" s="5" t="n"/>
      <c r="E499" s="5" t="n"/>
      <c r="F499" s="6">
        <f>IF(B499&amp;""="","",IFERROR(INDEX('المستأجرون'!$C$6:$C$205,MATCH(B499&amp;"",'المستأجرون'!$A$6:$A$205,0))&amp;"","كود غير موجود"))</f>
        <v/>
      </c>
      <c r="G499" s="22">
        <f>IF(OR(B499&amp;""="",NOT(ISNUMBER(A499))),"",IF(COUNTIFS($B$6:$B$2005,B499&amp;"",$A$6:$A$2005,"&gt;"&amp;A499)=0,1,0))</f>
        <v/>
      </c>
    </row>
    <row r="500">
      <c r="A500" s="13" t="n"/>
      <c r="B500" s="5" t="n"/>
      <c r="C500" s="17" t="n"/>
      <c r="D500" s="5" t="n"/>
      <c r="E500" s="5" t="n"/>
      <c r="F500" s="6">
        <f>IF(B500&amp;""="","",IFERROR(INDEX('المستأجرون'!$C$6:$C$205,MATCH(B500&amp;"",'المستأجرون'!$A$6:$A$205,0))&amp;"","كود غير موجود"))</f>
        <v/>
      </c>
      <c r="G500" s="22">
        <f>IF(OR(B500&amp;""="",NOT(ISNUMBER(A500))),"",IF(COUNTIFS($B$6:$B$2005,B500&amp;"",$A$6:$A$2005,"&gt;"&amp;A500)=0,1,0))</f>
        <v/>
      </c>
    </row>
    <row r="501">
      <c r="A501" s="13" t="n"/>
      <c r="B501" s="5" t="n"/>
      <c r="C501" s="17" t="n"/>
      <c r="D501" s="5" t="n"/>
      <c r="E501" s="5" t="n"/>
      <c r="F501" s="6">
        <f>IF(B501&amp;""="","",IFERROR(INDEX('المستأجرون'!$C$6:$C$205,MATCH(B501&amp;"",'المستأجرون'!$A$6:$A$205,0))&amp;"","كود غير موجود"))</f>
        <v/>
      </c>
      <c r="G501" s="22">
        <f>IF(OR(B501&amp;""="",NOT(ISNUMBER(A501))),"",IF(COUNTIFS($B$6:$B$2005,B501&amp;"",$A$6:$A$2005,"&gt;"&amp;A501)=0,1,0))</f>
        <v/>
      </c>
    </row>
    <row r="502">
      <c r="A502" s="13" t="n"/>
      <c r="B502" s="5" t="n"/>
      <c r="C502" s="17" t="n"/>
      <c r="D502" s="5" t="n"/>
      <c r="E502" s="5" t="n"/>
      <c r="F502" s="6">
        <f>IF(B502&amp;""="","",IFERROR(INDEX('المستأجرون'!$C$6:$C$205,MATCH(B502&amp;"",'المستأجرون'!$A$6:$A$205,0))&amp;"","كود غير موجود"))</f>
        <v/>
      </c>
      <c r="G502" s="22">
        <f>IF(OR(B502&amp;""="",NOT(ISNUMBER(A502))),"",IF(COUNTIFS($B$6:$B$2005,B502&amp;"",$A$6:$A$2005,"&gt;"&amp;A502)=0,1,0))</f>
        <v/>
      </c>
    </row>
    <row r="503">
      <c r="A503" s="13" t="n"/>
      <c r="B503" s="5" t="n"/>
      <c r="C503" s="17" t="n"/>
      <c r="D503" s="5" t="n"/>
      <c r="E503" s="5" t="n"/>
      <c r="F503" s="6">
        <f>IF(B503&amp;""="","",IFERROR(INDEX('المستأجرون'!$C$6:$C$205,MATCH(B503&amp;"",'المستأجرون'!$A$6:$A$205,0))&amp;"","كود غير موجود"))</f>
        <v/>
      </c>
      <c r="G503" s="22">
        <f>IF(OR(B503&amp;""="",NOT(ISNUMBER(A503))),"",IF(COUNTIFS($B$6:$B$2005,B503&amp;"",$A$6:$A$2005,"&gt;"&amp;A503)=0,1,0))</f>
        <v/>
      </c>
    </row>
    <row r="504">
      <c r="A504" s="13" t="n"/>
      <c r="B504" s="5" t="n"/>
      <c r="C504" s="17" t="n"/>
      <c r="D504" s="5" t="n"/>
      <c r="E504" s="5" t="n"/>
      <c r="F504" s="6">
        <f>IF(B504&amp;""="","",IFERROR(INDEX('المستأجرون'!$C$6:$C$205,MATCH(B504&amp;"",'المستأجرون'!$A$6:$A$205,0))&amp;"","كود غير موجود"))</f>
        <v/>
      </c>
      <c r="G504" s="22">
        <f>IF(OR(B504&amp;""="",NOT(ISNUMBER(A504))),"",IF(COUNTIFS($B$6:$B$2005,B504&amp;"",$A$6:$A$2005,"&gt;"&amp;A504)=0,1,0))</f>
        <v/>
      </c>
    </row>
    <row r="505">
      <c r="A505" s="13" t="n"/>
      <c r="B505" s="5" t="n"/>
      <c r="C505" s="17" t="n"/>
      <c r="D505" s="5" t="n"/>
      <c r="E505" s="5" t="n"/>
      <c r="F505" s="6">
        <f>IF(B505&amp;""="","",IFERROR(INDEX('المستأجرون'!$C$6:$C$205,MATCH(B505&amp;"",'المستأجرون'!$A$6:$A$205,0))&amp;"","كود غير موجود"))</f>
        <v/>
      </c>
      <c r="G505" s="22">
        <f>IF(OR(B505&amp;""="",NOT(ISNUMBER(A505))),"",IF(COUNTIFS($B$6:$B$2005,B505&amp;"",$A$6:$A$2005,"&gt;"&amp;A505)=0,1,0))</f>
        <v/>
      </c>
    </row>
    <row r="506">
      <c r="A506" s="13" t="n"/>
      <c r="B506" s="5" t="n"/>
      <c r="C506" s="17" t="n"/>
      <c r="D506" s="5" t="n"/>
      <c r="E506" s="5" t="n"/>
      <c r="F506" s="6">
        <f>IF(B506&amp;""="","",IFERROR(INDEX('المستأجرون'!$C$6:$C$205,MATCH(B506&amp;"",'المستأجرون'!$A$6:$A$205,0))&amp;"","كود غير موجود"))</f>
        <v/>
      </c>
      <c r="G506" s="22">
        <f>IF(OR(B506&amp;""="",NOT(ISNUMBER(A506))),"",IF(COUNTIFS($B$6:$B$2005,B506&amp;"",$A$6:$A$2005,"&gt;"&amp;A506)=0,1,0))</f>
        <v/>
      </c>
    </row>
    <row r="507">
      <c r="A507" s="13" t="n"/>
      <c r="B507" s="5" t="n"/>
      <c r="C507" s="17" t="n"/>
      <c r="D507" s="5" t="n"/>
      <c r="E507" s="5" t="n"/>
      <c r="F507" s="6">
        <f>IF(B507&amp;""="","",IFERROR(INDEX('المستأجرون'!$C$6:$C$205,MATCH(B507&amp;"",'المستأجرون'!$A$6:$A$205,0))&amp;"","كود غير موجود"))</f>
        <v/>
      </c>
      <c r="G507" s="22">
        <f>IF(OR(B507&amp;""="",NOT(ISNUMBER(A507))),"",IF(COUNTIFS($B$6:$B$2005,B507&amp;"",$A$6:$A$2005,"&gt;"&amp;A507)=0,1,0))</f>
        <v/>
      </c>
    </row>
    <row r="508">
      <c r="A508" s="13" t="n"/>
      <c r="B508" s="5" t="n"/>
      <c r="C508" s="17" t="n"/>
      <c r="D508" s="5" t="n"/>
      <c r="E508" s="5" t="n"/>
      <c r="F508" s="6">
        <f>IF(B508&amp;""="","",IFERROR(INDEX('المستأجرون'!$C$6:$C$205,MATCH(B508&amp;"",'المستأجرون'!$A$6:$A$205,0))&amp;"","كود غير موجود"))</f>
        <v/>
      </c>
      <c r="G508" s="22">
        <f>IF(OR(B508&amp;""="",NOT(ISNUMBER(A508))),"",IF(COUNTIFS($B$6:$B$2005,B508&amp;"",$A$6:$A$2005,"&gt;"&amp;A508)=0,1,0))</f>
        <v/>
      </c>
    </row>
    <row r="509">
      <c r="A509" s="13" t="n"/>
      <c r="B509" s="5" t="n"/>
      <c r="C509" s="17" t="n"/>
      <c r="D509" s="5" t="n"/>
      <c r="E509" s="5" t="n"/>
      <c r="F509" s="6">
        <f>IF(B509&amp;""="","",IFERROR(INDEX('المستأجرون'!$C$6:$C$205,MATCH(B509&amp;"",'المستأجرون'!$A$6:$A$205,0))&amp;"","كود غير موجود"))</f>
        <v/>
      </c>
      <c r="G509" s="22">
        <f>IF(OR(B509&amp;""="",NOT(ISNUMBER(A509))),"",IF(COUNTIFS($B$6:$B$2005,B509&amp;"",$A$6:$A$2005,"&gt;"&amp;A509)=0,1,0))</f>
        <v/>
      </c>
    </row>
    <row r="510">
      <c r="A510" s="13" t="n"/>
      <c r="B510" s="5" t="n"/>
      <c r="C510" s="17" t="n"/>
      <c r="D510" s="5" t="n"/>
      <c r="E510" s="5" t="n"/>
      <c r="F510" s="6">
        <f>IF(B510&amp;""="","",IFERROR(INDEX('المستأجرون'!$C$6:$C$205,MATCH(B510&amp;"",'المستأجرون'!$A$6:$A$205,0))&amp;"","كود غير موجود"))</f>
        <v/>
      </c>
      <c r="G510" s="22">
        <f>IF(OR(B510&amp;""="",NOT(ISNUMBER(A510))),"",IF(COUNTIFS($B$6:$B$2005,B510&amp;"",$A$6:$A$2005,"&gt;"&amp;A510)=0,1,0))</f>
        <v/>
      </c>
    </row>
    <row r="511">
      <c r="A511" s="13" t="n"/>
      <c r="B511" s="5" t="n"/>
      <c r="C511" s="17" t="n"/>
      <c r="D511" s="5" t="n"/>
      <c r="E511" s="5" t="n"/>
      <c r="F511" s="6">
        <f>IF(B511&amp;""="","",IFERROR(INDEX('المستأجرون'!$C$6:$C$205,MATCH(B511&amp;"",'المستأجرون'!$A$6:$A$205,0))&amp;"","كود غير موجود"))</f>
        <v/>
      </c>
      <c r="G511" s="22">
        <f>IF(OR(B511&amp;""="",NOT(ISNUMBER(A511))),"",IF(COUNTIFS($B$6:$B$2005,B511&amp;"",$A$6:$A$2005,"&gt;"&amp;A511)=0,1,0))</f>
        <v/>
      </c>
    </row>
    <row r="512">
      <c r="A512" s="13" t="n"/>
      <c r="B512" s="5" t="n"/>
      <c r="C512" s="17" t="n"/>
      <c r="D512" s="5" t="n"/>
      <c r="E512" s="5" t="n"/>
      <c r="F512" s="6">
        <f>IF(B512&amp;""="","",IFERROR(INDEX('المستأجرون'!$C$6:$C$205,MATCH(B512&amp;"",'المستأجرون'!$A$6:$A$205,0))&amp;"","كود غير موجود"))</f>
        <v/>
      </c>
      <c r="G512" s="22">
        <f>IF(OR(B512&amp;""="",NOT(ISNUMBER(A512))),"",IF(COUNTIFS($B$6:$B$2005,B512&amp;"",$A$6:$A$2005,"&gt;"&amp;A512)=0,1,0))</f>
        <v/>
      </c>
    </row>
    <row r="513">
      <c r="A513" s="13" t="n"/>
      <c r="B513" s="5" t="n"/>
      <c r="C513" s="17" t="n"/>
      <c r="D513" s="5" t="n"/>
      <c r="E513" s="5" t="n"/>
      <c r="F513" s="6">
        <f>IF(B513&amp;""="","",IFERROR(INDEX('المستأجرون'!$C$6:$C$205,MATCH(B513&amp;"",'المستأجرون'!$A$6:$A$205,0))&amp;"","كود غير موجود"))</f>
        <v/>
      </c>
      <c r="G513" s="22">
        <f>IF(OR(B513&amp;""="",NOT(ISNUMBER(A513))),"",IF(COUNTIFS($B$6:$B$2005,B513&amp;"",$A$6:$A$2005,"&gt;"&amp;A513)=0,1,0))</f>
        <v/>
      </c>
    </row>
    <row r="514">
      <c r="A514" s="13" t="n"/>
      <c r="B514" s="5" t="n"/>
      <c r="C514" s="17" t="n"/>
      <c r="D514" s="5" t="n"/>
      <c r="E514" s="5" t="n"/>
      <c r="F514" s="6">
        <f>IF(B514&amp;""="","",IFERROR(INDEX('المستأجرون'!$C$6:$C$205,MATCH(B514&amp;"",'المستأجرون'!$A$6:$A$205,0))&amp;"","كود غير موجود"))</f>
        <v/>
      </c>
      <c r="G514" s="22">
        <f>IF(OR(B514&amp;""="",NOT(ISNUMBER(A514))),"",IF(COUNTIFS($B$6:$B$2005,B514&amp;"",$A$6:$A$2005,"&gt;"&amp;A514)=0,1,0))</f>
        <v/>
      </c>
    </row>
    <row r="515">
      <c r="A515" s="13" t="n"/>
      <c r="B515" s="5" t="n"/>
      <c r="C515" s="17" t="n"/>
      <c r="D515" s="5" t="n"/>
      <c r="E515" s="5" t="n"/>
      <c r="F515" s="6">
        <f>IF(B515&amp;""="","",IFERROR(INDEX('المستأجرون'!$C$6:$C$205,MATCH(B515&amp;"",'المستأجرون'!$A$6:$A$205,0))&amp;"","كود غير موجود"))</f>
        <v/>
      </c>
      <c r="G515" s="22">
        <f>IF(OR(B515&amp;""="",NOT(ISNUMBER(A515))),"",IF(COUNTIFS($B$6:$B$2005,B515&amp;"",$A$6:$A$2005,"&gt;"&amp;A515)=0,1,0))</f>
        <v/>
      </c>
    </row>
    <row r="516">
      <c r="A516" s="13" t="n"/>
      <c r="B516" s="5" t="n"/>
      <c r="C516" s="17" t="n"/>
      <c r="D516" s="5" t="n"/>
      <c r="E516" s="5" t="n"/>
      <c r="F516" s="6">
        <f>IF(B516&amp;""="","",IFERROR(INDEX('المستأجرون'!$C$6:$C$205,MATCH(B516&amp;"",'المستأجرون'!$A$6:$A$205,0))&amp;"","كود غير موجود"))</f>
        <v/>
      </c>
      <c r="G516" s="22">
        <f>IF(OR(B516&amp;""="",NOT(ISNUMBER(A516))),"",IF(COUNTIFS($B$6:$B$2005,B516&amp;"",$A$6:$A$2005,"&gt;"&amp;A516)=0,1,0))</f>
        <v/>
      </c>
    </row>
    <row r="517">
      <c r="A517" s="13" t="n"/>
      <c r="B517" s="5" t="n"/>
      <c r="C517" s="17" t="n"/>
      <c r="D517" s="5" t="n"/>
      <c r="E517" s="5" t="n"/>
      <c r="F517" s="6">
        <f>IF(B517&amp;""="","",IFERROR(INDEX('المستأجرون'!$C$6:$C$205,MATCH(B517&amp;"",'المستأجرون'!$A$6:$A$205,0))&amp;"","كود غير موجود"))</f>
        <v/>
      </c>
      <c r="G517" s="22">
        <f>IF(OR(B517&amp;""="",NOT(ISNUMBER(A517))),"",IF(COUNTIFS($B$6:$B$2005,B517&amp;"",$A$6:$A$2005,"&gt;"&amp;A517)=0,1,0))</f>
        <v/>
      </c>
    </row>
    <row r="518">
      <c r="A518" s="13" t="n"/>
      <c r="B518" s="5" t="n"/>
      <c r="C518" s="17" t="n"/>
      <c r="D518" s="5" t="n"/>
      <c r="E518" s="5" t="n"/>
      <c r="F518" s="6">
        <f>IF(B518&amp;""="","",IFERROR(INDEX('المستأجرون'!$C$6:$C$205,MATCH(B518&amp;"",'المستأجرون'!$A$6:$A$205,0))&amp;"","كود غير موجود"))</f>
        <v/>
      </c>
      <c r="G518" s="22">
        <f>IF(OR(B518&amp;""="",NOT(ISNUMBER(A518))),"",IF(COUNTIFS($B$6:$B$2005,B518&amp;"",$A$6:$A$2005,"&gt;"&amp;A518)=0,1,0))</f>
        <v/>
      </c>
    </row>
    <row r="519">
      <c r="A519" s="13" t="n"/>
      <c r="B519" s="5" t="n"/>
      <c r="C519" s="17" t="n"/>
      <c r="D519" s="5" t="n"/>
      <c r="E519" s="5" t="n"/>
      <c r="F519" s="6">
        <f>IF(B519&amp;""="","",IFERROR(INDEX('المستأجرون'!$C$6:$C$205,MATCH(B519&amp;"",'المستأجرون'!$A$6:$A$205,0))&amp;"","كود غير موجود"))</f>
        <v/>
      </c>
      <c r="G519" s="22">
        <f>IF(OR(B519&amp;""="",NOT(ISNUMBER(A519))),"",IF(COUNTIFS($B$6:$B$2005,B519&amp;"",$A$6:$A$2005,"&gt;"&amp;A519)=0,1,0))</f>
        <v/>
      </c>
    </row>
    <row r="520">
      <c r="A520" s="13" t="n"/>
      <c r="B520" s="5" t="n"/>
      <c r="C520" s="17" t="n"/>
      <c r="D520" s="5" t="n"/>
      <c r="E520" s="5" t="n"/>
      <c r="F520" s="6">
        <f>IF(B520&amp;""="","",IFERROR(INDEX('المستأجرون'!$C$6:$C$205,MATCH(B520&amp;"",'المستأجرون'!$A$6:$A$205,0))&amp;"","كود غير موجود"))</f>
        <v/>
      </c>
      <c r="G520" s="22">
        <f>IF(OR(B520&amp;""="",NOT(ISNUMBER(A520))),"",IF(COUNTIFS($B$6:$B$2005,B520&amp;"",$A$6:$A$2005,"&gt;"&amp;A520)=0,1,0))</f>
        <v/>
      </c>
    </row>
    <row r="521">
      <c r="A521" s="13" t="n"/>
      <c r="B521" s="5" t="n"/>
      <c r="C521" s="17" t="n"/>
      <c r="D521" s="5" t="n"/>
      <c r="E521" s="5" t="n"/>
      <c r="F521" s="6">
        <f>IF(B521&amp;""="","",IFERROR(INDEX('المستأجرون'!$C$6:$C$205,MATCH(B521&amp;"",'المستأجرون'!$A$6:$A$205,0))&amp;"","كود غير موجود"))</f>
        <v/>
      </c>
      <c r="G521" s="22">
        <f>IF(OR(B521&amp;""="",NOT(ISNUMBER(A521))),"",IF(COUNTIFS($B$6:$B$2005,B521&amp;"",$A$6:$A$2005,"&gt;"&amp;A521)=0,1,0))</f>
        <v/>
      </c>
    </row>
    <row r="522">
      <c r="A522" s="13" t="n"/>
      <c r="B522" s="5" t="n"/>
      <c r="C522" s="17" t="n"/>
      <c r="D522" s="5" t="n"/>
      <c r="E522" s="5" t="n"/>
      <c r="F522" s="6">
        <f>IF(B522&amp;""="","",IFERROR(INDEX('المستأجرون'!$C$6:$C$205,MATCH(B522&amp;"",'المستأجرون'!$A$6:$A$205,0))&amp;"","كود غير موجود"))</f>
        <v/>
      </c>
      <c r="G522" s="22">
        <f>IF(OR(B522&amp;""="",NOT(ISNUMBER(A522))),"",IF(COUNTIFS($B$6:$B$2005,B522&amp;"",$A$6:$A$2005,"&gt;"&amp;A522)=0,1,0))</f>
        <v/>
      </c>
    </row>
    <row r="523">
      <c r="A523" s="13" t="n"/>
      <c r="B523" s="5" t="n"/>
      <c r="C523" s="17" t="n"/>
      <c r="D523" s="5" t="n"/>
      <c r="E523" s="5" t="n"/>
      <c r="F523" s="6">
        <f>IF(B523&amp;""="","",IFERROR(INDEX('المستأجرون'!$C$6:$C$205,MATCH(B523&amp;"",'المستأجرون'!$A$6:$A$205,0))&amp;"","كود غير موجود"))</f>
        <v/>
      </c>
      <c r="G523" s="22">
        <f>IF(OR(B523&amp;""="",NOT(ISNUMBER(A523))),"",IF(COUNTIFS($B$6:$B$2005,B523&amp;"",$A$6:$A$2005,"&gt;"&amp;A523)=0,1,0))</f>
        <v/>
      </c>
    </row>
    <row r="524">
      <c r="A524" s="13" t="n"/>
      <c r="B524" s="5" t="n"/>
      <c r="C524" s="17" t="n"/>
      <c r="D524" s="5" t="n"/>
      <c r="E524" s="5" t="n"/>
      <c r="F524" s="6">
        <f>IF(B524&amp;""="","",IFERROR(INDEX('المستأجرون'!$C$6:$C$205,MATCH(B524&amp;"",'المستأجرون'!$A$6:$A$205,0))&amp;"","كود غير موجود"))</f>
        <v/>
      </c>
      <c r="G524" s="22">
        <f>IF(OR(B524&amp;""="",NOT(ISNUMBER(A524))),"",IF(COUNTIFS($B$6:$B$2005,B524&amp;"",$A$6:$A$2005,"&gt;"&amp;A524)=0,1,0))</f>
        <v/>
      </c>
    </row>
    <row r="525">
      <c r="A525" s="13" t="n"/>
      <c r="B525" s="5" t="n"/>
      <c r="C525" s="17" t="n"/>
      <c r="D525" s="5" t="n"/>
      <c r="E525" s="5" t="n"/>
      <c r="F525" s="6">
        <f>IF(B525&amp;""="","",IFERROR(INDEX('المستأجرون'!$C$6:$C$205,MATCH(B525&amp;"",'المستأجرون'!$A$6:$A$205,0))&amp;"","كود غير موجود"))</f>
        <v/>
      </c>
      <c r="G525" s="22">
        <f>IF(OR(B525&amp;""="",NOT(ISNUMBER(A525))),"",IF(COUNTIFS($B$6:$B$2005,B525&amp;"",$A$6:$A$2005,"&gt;"&amp;A525)=0,1,0))</f>
        <v/>
      </c>
    </row>
    <row r="526">
      <c r="A526" s="13" t="n"/>
      <c r="B526" s="5" t="n"/>
      <c r="C526" s="17" t="n"/>
      <c r="D526" s="5" t="n"/>
      <c r="E526" s="5" t="n"/>
      <c r="F526" s="6">
        <f>IF(B526&amp;""="","",IFERROR(INDEX('المستأجرون'!$C$6:$C$205,MATCH(B526&amp;"",'المستأجرون'!$A$6:$A$205,0))&amp;"","كود غير موجود"))</f>
        <v/>
      </c>
      <c r="G526" s="22">
        <f>IF(OR(B526&amp;""="",NOT(ISNUMBER(A526))),"",IF(COUNTIFS($B$6:$B$2005,B526&amp;"",$A$6:$A$2005,"&gt;"&amp;A526)=0,1,0))</f>
        <v/>
      </c>
    </row>
    <row r="527">
      <c r="A527" s="13" t="n"/>
      <c r="B527" s="5" t="n"/>
      <c r="C527" s="17" t="n"/>
      <c r="D527" s="5" t="n"/>
      <c r="E527" s="5" t="n"/>
      <c r="F527" s="6">
        <f>IF(B527&amp;""="","",IFERROR(INDEX('المستأجرون'!$C$6:$C$205,MATCH(B527&amp;"",'المستأجرون'!$A$6:$A$205,0))&amp;"","كود غير موجود"))</f>
        <v/>
      </c>
      <c r="G527" s="22">
        <f>IF(OR(B527&amp;""="",NOT(ISNUMBER(A527))),"",IF(COUNTIFS($B$6:$B$2005,B527&amp;"",$A$6:$A$2005,"&gt;"&amp;A527)=0,1,0))</f>
        <v/>
      </c>
    </row>
    <row r="528">
      <c r="A528" s="13" t="n"/>
      <c r="B528" s="5" t="n"/>
      <c r="C528" s="17" t="n"/>
      <c r="D528" s="5" t="n"/>
      <c r="E528" s="5" t="n"/>
      <c r="F528" s="6">
        <f>IF(B528&amp;""="","",IFERROR(INDEX('المستأجرون'!$C$6:$C$205,MATCH(B528&amp;"",'المستأجرون'!$A$6:$A$205,0))&amp;"","كود غير موجود"))</f>
        <v/>
      </c>
      <c r="G528" s="22">
        <f>IF(OR(B528&amp;""="",NOT(ISNUMBER(A528))),"",IF(COUNTIFS($B$6:$B$2005,B528&amp;"",$A$6:$A$2005,"&gt;"&amp;A528)=0,1,0))</f>
        <v/>
      </c>
    </row>
    <row r="529">
      <c r="A529" s="13" t="n"/>
      <c r="B529" s="5" t="n"/>
      <c r="C529" s="17" t="n"/>
      <c r="D529" s="5" t="n"/>
      <c r="E529" s="5" t="n"/>
      <c r="F529" s="6">
        <f>IF(B529&amp;""="","",IFERROR(INDEX('المستأجرون'!$C$6:$C$205,MATCH(B529&amp;"",'المستأجرون'!$A$6:$A$205,0))&amp;"","كود غير موجود"))</f>
        <v/>
      </c>
      <c r="G529" s="22">
        <f>IF(OR(B529&amp;""="",NOT(ISNUMBER(A529))),"",IF(COUNTIFS($B$6:$B$2005,B529&amp;"",$A$6:$A$2005,"&gt;"&amp;A529)=0,1,0))</f>
        <v/>
      </c>
    </row>
    <row r="530">
      <c r="A530" s="13" t="n"/>
      <c r="B530" s="5" t="n"/>
      <c r="C530" s="17" t="n"/>
      <c r="D530" s="5" t="n"/>
      <c r="E530" s="5" t="n"/>
      <c r="F530" s="6">
        <f>IF(B530&amp;""="","",IFERROR(INDEX('المستأجرون'!$C$6:$C$205,MATCH(B530&amp;"",'المستأجرون'!$A$6:$A$205,0))&amp;"","كود غير موجود"))</f>
        <v/>
      </c>
      <c r="G530" s="22">
        <f>IF(OR(B530&amp;""="",NOT(ISNUMBER(A530))),"",IF(COUNTIFS($B$6:$B$2005,B530&amp;"",$A$6:$A$2005,"&gt;"&amp;A530)=0,1,0))</f>
        <v/>
      </c>
    </row>
    <row r="531">
      <c r="A531" s="13" t="n"/>
      <c r="B531" s="5" t="n"/>
      <c r="C531" s="17" t="n"/>
      <c r="D531" s="5" t="n"/>
      <c r="E531" s="5" t="n"/>
      <c r="F531" s="6">
        <f>IF(B531&amp;""="","",IFERROR(INDEX('المستأجرون'!$C$6:$C$205,MATCH(B531&amp;"",'المستأجرون'!$A$6:$A$205,0))&amp;"","كود غير موجود"))</f>
        <v/>
      </c>
      <c r="G531" s="22">
        <f>IF(OR(B531&amp;""="",NOT(ISNUMBER(A531))),"",IF(COUNTIFS($B$6:$B$2005,B531&amp;"",$A$6:$A$2005,"&gt;"&amp;A531)=0,1,0))</f>
        <v/>
      </c>
    </row>
    <row r="532">
      <c r="A532" s="13" t="n"/>
      <c r="B532" s="5" t="n"/>
      <c r="C532" s="17" t="n"/>
      <c r="D532" s="5" t="n"/>
      <c r="E532" s="5" t="n"/>
      <c r="F532" s="6">
        <f>IF(B532&amp;""="","",IFERROR(INDEX('المستأجرون'!$C$6:$C$205,MATCH(B532&amp;"",'المستأجرون'!$A$6:$A$205,0))&amp;"","كود غير موجود"))</f>
        <v/>
      </c>
      <c r="G532" s="22">
        <f>IF(OR(B532&amp;""="",NOT(ISNUMBER(A532))),"",IF(COUNTIFS($B$6:$B$2005,B532&amp;"",$A$6:$A$2005,"&gt;"&amp;A532)=0,1,0))</f>
        <v/>
      </c>
    </row>
    <row r="533">
      <c r="A533" s="13" t="n"/>
      <c r="B533" s="5" t="n"/>
      <c r="C533" s="17" t="n"/>
      <c r="D533" s="5" t="n"/>
      <c r="E533" s="5" t="n"/>
      <c r="F533" s="6">
        <f>IF(B533&amp;""="","",IFERROR(INDEX('المستأجرون'!$C$6:$C$205,MATCH(B533&amp;"",'المستأجرون'!$A$6:$A$205,0))&amp;"","كود غير موجود"))</f>
        <v/>
      </c>
      <c r="G533" s="22">
        <f>IF(OR(B533&amp;""="",NOT(ISNUMBER(A533))),"",IF(COUNTIFS($B$6:$B$2005,B533&amp;"",$A$6:$A$2005,"&gt;"&amp;A533)=0,1,0))</f>
        <v/>
      </c>
    </row>
    <row r="534">
      <c r="A534" s="13" t="n"/>
      <c r="B534" s="5" t="n"/>
      <c r="C534" s="17" t="n"/>
      <c r="D534" s="5" t="n"/>
      <c r="E534" s="5" t="n"/>
      <c r="F534" s="6">
        <f>IF(B534&amp;""="","",IFERROR(INDEX('المستأجرون'!$C$6:$C$205,MATCH(B534&amp;"",'المستأجرون'!$A$6:$A$205,0))&amp;"","كود غير موجود"))</f>
        <v/>
      </c>
      <c r="G534" s="22">
        <f>IF(OR(B534&amp;""="",NOT(ISNUMBER(A534))),"",IF(COUNTIFS($B$6:$B$2005,B534&amp;"",$A$6:$A$2005,"&gt;"&amp;A534)=0,1,0))</f>
        <v/>
      </c>
    </row>
    <row r="535">
      <c r="A535" s="13" t="n"/>
      <c r="B535" s="5" t="n"/>
      <c r="C535" s="17" t="n"/>
      <c r="D535" s="5" t="n"/>
      <c r="E535" s="5" t="n"/>
      <c r="F535" s="6">
        <f>IF(B535&amp;""="","",IFERROR(INDEX('المستأجرون'!$C$6:$C$205,MATCH(B535&amp;"",'المستأجرون'!$A$6:$A$205,0))&amp;"","كود غير موجود"))</f>
        <v/>
      </c>
      <c r="G535" s="22">
        <f>IF(OR(B535&amp;""="",NOT(ISNUMBER(A535))),"",IF(COUNTIFS($B$6:$B$2005,B535&amp;"",$A$6:$A$2005,"&gt;"&amp;A535)=0,1,0))</f>
        <v/>
      </c>
    </row>
    <row r="536">
      <c r="A536" s="13" t="n"/>
      <c r="B536" s="5" t="n"/>
      <c r="C536" s="17" t="n"/>
      <c r="D536" s="5" t="n"/>
      <c r="E536" s="5" t="n"/>
      <c r="F536" s="6">
        <f>IF(B536&amp;""="","",IFERROR(INDEX('المستأجرون'!$C$6:$C$205,MATCH(B536&amp;"",'المستأجرون'!$A$6:$A$205,0))&amp;"","كود غير موجود"))</f>
        <v/>
      </c>
      <c r="G536" s="22">
        <f>IF(OR(B536&amp;""="",NOT(ISNUMBER(A536))),"",IF(COUNTIFS($B$6:$B$2005,B536&amp;"",$A$6:$A$2005,"&gt;"&amp;A536)=0,1,0))</f>
        <v/>
      </c>
    </row>
    <row r="537">
      <c r="A537" s="13" t="n"/>
      <c r="B537" s="5" t="n"/>
      <c r="C537" s="17" t="n"/>
      <c r="D537" s="5" t="n"/>
      <c r="E537" s="5" t="n"/>
      <c r="F537" s="6">
        <f>IF(B537&amp;""="","",IFERROR(INDEX('المستأجرون'!$C$6:$C$205,MATCH(B537&amp;"",'المستأجرون'!$A$6:$A$205,0))&amp;"","كود غير موجود"))</f>
        <v/>
      </c>
      <c r="G537" s="22">
        <f>IF(OR(B537&amp;""="",NOT(ISNUMBER(A537))),"",IF(COUNTIFS($B$6:$B$2005,B537&amp;"",$A$6:$A$2005,"&gt;"&amp;A537)=0,1,0))</f>
        <v/>
      </c>
    </row>
    <row r="538">
      <c r="A538" s="13" t="n"/>
      <c r="B538" s="5" t="n"/>
      <c r="C538" s="17" t="n"/>
      <c r="D538" s="5" t="n"/>
      <c r="E538" s="5" t="n"/>
      <c r="F538" s="6">
        <f>IF(B538&amp;""="","",IFERROR(INDEX('المستأجرون'!$C$6:$C$205,MATCH(B538&amp;"",'المستأجرون'!$A$6:$A$205,0))&amp;"","كود غير موجود"))</f>
        <v/>
      </c>
      <c r="G538" s="22">
        <f>IF(OR(B538&amp;""="",NOT(ISNUMBER(A538))),"",IF(COUNTIFS($B$6:$B$2005,B538&amp;"",$A$6:$A$2005,"&gt;"&amp;A538)=0,1,0))</f>
        <v/>
      </c>
    </row>
    <row r="539">
      <c r="A539" s="13" t="n"/>
      <c r="B539" s="5" t="n"/>
      <c r="C539" s="17" t="n"/>
      <c r="D539" s="5" t="n"/>
      <c r="E539" s="5" t="n"/>
      <c r="F539" s="6">
        <f>IF(B539&amp;""="","",IFERROR(INDEX('المستأجرون'!$C$6:$C$205,MATCH(B539&amp;"",'المستأجرون'!$A$6:$A$205,0))&amp;"","كود غير موجود"))</f>
        <v/>
      </c>
      <c r="G539" s="22">
        <f>IF(OR(B539&amp;""="",NOT(ISNUMBER(A539))),"",IF(COUNTIFS($B$6:$B$2005,B539&amp;"",$A$6:$A$2005,"&gt;"&amp;A539)=0,1,0))</f>
        <v/>
      </c>
    </row>
    <row r="540">
      <c r="A540" s="13" t="n"/>
      <c r="B540" s="5" t="n"/>
      <c r="C540" s="17" t="n"/>
      <c r="D540" s="5" t="n"/>
      <c r="E540" s="5" t="n"/>
      <c r="F540" s="6">
        <f>IF(B540&amp;""="","",IFERROR(INDEX('المستأجرون'!$C$6:$C$205,MATCH(B540&amp;"",'المستأجرون'!$A$6:$A$205,0))&amp;"","كود غير موجود"))</f>
        <v/>
      </c>
      <c r="G540" s="22">
        <f>IF(OR(B540&amp;""="",NOT(ISNUMBER(A540))),"",IF(COUNTIFS($B$6:$B$2005,B540&amp;"",$A$6:$A$2005,"&gt;"&amp;A540)=0,1,0))</f>
        <v/>
      </c>
    </row>
    <row r="541">
      <c r="A541" s="13" t="n"/>
      <c r="B541" s="5" t="n"/>
      <c r="C541" s="17" t="n"/>
      <c r="D541" s="5" t="n"/>
      <c r="E541" s="5" t="n"/>
      <c r="F541" s="6">
        <f>IF(B541&amp;""="","",IFERROR(INDEX('المستأجرون'!$C$6:$C$205,MATCH(B541&amp;"",'المستأجرون'!$A$6:$A$205,0))&amp;"","كود غير موجود"))</f>
        <v/>
      </c>
      <c r="G541" s="22">
        <f>IF(OR(B541&amp;""="",NOT(ISNUMBER(A541))),"",IF(COUNTIFS($B$6:$B$2005,B541&amp;"",$A$6:$A$2005,"&gt;"&amp;A541)=0,1,0))</f>
        <v/>
      </c>
    </row>
    <row r="542">
      <c r="A542" s="13" t="n"/>
      <c r="B542" s="5" t="n"/>
      <c r="C542" s="17" t="n"/>
      <c r="D542" s="5" t="n"/>
      <c r="E542" s="5" t="n"/>
      <c r="F542" s="6">
        <f>IF(B542&amp;""="","",IFERROR(INDEX('المستأجرون'!$C$6:$C$205,MATCH(B542&amp;"",'المستأجرون'!$A$6:$A$205,0))&amp;"","كود غير موجود"))</f>
        <v/>
      </c>
      <c r="G542" s="22">
        <f>IF(OR(B542&amp;""="",NOT(ISNUMBER(A542))),"",IF(COUNTIFS($B$6:$B$2005,B542&amp;"",$A$6:$A$2005,"&gt;"&amp;A542)=0,1,0))</f>
        <v/>
      </c>
    </row>
    <row r="543">
      <c r="A543" s="13" t="n"/>
      <c r="B543" s="5" t="n"/>
      <c r="C543" s="17" t="n"/>
      <c r="D543" s="5" t="n"/>
      <c r="E543" s="5" t="n"/>
      <c r="F543" s="6">
        <f>IF(B543&amp;""="","",IFERROR(INDEX('المستأجرون'!$C$6:$C$205,MATCH(B543&amp;"",'المستأجرون'!$A$6:$A$205,0))&amp;"","كود غير موجود"))</f>
        <v/>
      </c>
      <c r="G543" s="22">
        <f>IF(OR(B543&amp;""="",NOT(ISNUMBER(A543))),"",IF(COUNTIFS($B$6:$B$2005,B543&amp;"",$A$6:$A$2005,"&gt;"&amp;A543)=0,1,0))</f>
        <v/>
      </c>
    </row>
    <row r="544">
      <c r="A544" s="13" t="n"/>
      <c r="B544" s="5" t="n"/>
      <c r="C544" s="17" t="n"/>
      <c r="D544" s="5" t="n"/>
      <c r="E544" s="5" t="n"/>
      <c r="F544" s="6">
        <f>IF(B544&amp;""="","",IFERROR(INDEX('المستأجرون'!$C$6:$C$205,MATCH(B544&amp;"",'المستأجرون'!$A$6:$A$205,0))&amp;"","كود غير موجود"))</f>
        <v/>
      </c>
      <c r="G544" s="22">
        <f>IF(OR(B544&amp;""="",NOT(ISNUMBER(A544))),"",IF(COUNTIFS($B$6:$B$2005,B544&amp;"",$A$6:$A$2005,"&gt;"&amp;A544)=0,1,0))</f>
        <v/>
      </c>
    </row>
    <row r="545">
      <c r="A545" s="13" t="n"/>
      <c r="B545" s="5" t="n"/>
      <c r="C545" s="17" t="n"/>
      <c r="D545" s="5" t="n"/>
      <c r="E545" s="5" t="n"/>
      <c r="F545" s="6">
        <f>IF(B545&amp;""="","",IFERROR(INDEX('المستأجرون'!$C$6:$C$205,MATCH(B545&amp;"",'المستأجرون'!$A$6:$A$205,0))&amp;"","كود غير موجود"))</f>
        <v/>
      </c>
      <c r="G545" s="22">
        <f>IF(OR(B545&amp;""="",NOT(ISNUMBER(A545))),"",IF(COUNTIFS($B$6:$B$2005,B545&amp;"",$A$6:$A$2005,"&gt;"&amp;A545)=0,1,0))</f>
        <v/>
      </c>
    </row>
    <row r="546">
      <c r="A546" s="13" t="n"/>
      <c r="B546" s="5" t="n"/>
      <c r="C546" s="17" t="n"/>
      <c r="D546" s="5" t="n"/>
      <c r="E546" s="5" t="n"/>
      <c r="F546" s="6">
        <f>IF(B546&amp;""="","",IFERROR(INDEX('المستأجرون'!$C$6:$C$205,MATCH(B546&amp;"",'المستأجرون'!$A$6:$A$205,0))&amp;"","كود غير موجود"))</f>
        <v/>
      </c>
      <c r="G546" s="22">
        <f>IF(OR(B546&amp;""="",NOT(ISNUMBER(A546))),"",IF(COUNTIFS($B$6:$B$2005,B546&amp;"",$A$6:$A$2005,"&gt;"&amp;A546)=0,1,0))</f>
        <v/>
      </c>
    </row>
    <row r="547">
      <c r="A547" s="13" t="n"/>
      <c r="B547" s="5" t="n"/>
      <c r="C547" s="17" t="n"/>
      <c r="D547" s="5" t="n"/>
      <c r="E547" s="5" t="n"/>
      <c r="F547" s="6">
        <f>IF(B547&amp;""="","",IFERROR(INDEX('المستأجرون'!$C$6:$C$205,MATCH(B547&amp;"",'المستأجرون'!$A$6:$A$205,0))&amp;"","كود غير موجود"))</f>
        <v/>
      </c>
      <c r="G547" s="22">
        <f>IF(OR(B547&amp;""="",NOT(ISNUMBER(A547))),"",IF(COUNTIFS($B$6:$B$2005,B547&amp;"",$A$6:$A$2005,"&gt;"&amp;A547)=0,1,0))</f>
        <v/>
      </c>
    </row>
    <row r="548">
      <c r="A548" s="13" t="n"/>
      <c r="B548" s="5" t="n"/>
      <c r="C548" s="17" t="n"/>
      <c r="D548" s="5" t="n"/>
      <c r="E548" s="5" t="n"/>
      <c r="F548" s="6">
        <f>IF(B548&amp;""="","",IFERROR(INDEX('المستأجرون'!$C$6:$C$205,MATCH(B548&amp;"",'المستأجرون'!$A$6:$A$205,0))&amp;"","كود غير موجود"))</f>
        <v/>
      </c>
      <c r="G548" s="22">
        <f>IF(OR(B548&amp;""="",NOT(ISNUMBER(A548))),"",IF(COUNTIFS($B$6:$B$2005,B548&amp;"",$A$6:$A$2005,"&gt;"&amp;A548)=0,1,0))</f>
        <v/>
      </c>
    </row>
    <row r="549">
      <c r="A549" s="13" t="n"/>
      <c r="B549" s="5" t="n"/>
      <c r="C549" s="17" t="n"/>
      <c r="D549" s="5" t="n"/>
      <c r="E549" s="5" t="n"/>
      <c r="F549" s="6">
        <f>IF(B549&amp;""="","",IFERROR(INDEX('المستأجرون'!$C$6:$C$205,MATCH(B549&amp;"",'المستأجرون'!$A$6:$A$205,0))&amp;"","كود غير موجود"))</f>
        <v/>
      </c>
      <c r="G549" s="22">
        <f>IF(OR(B549&amp;""="",NOT(ISNUMBER(A549))),"",IF(COUNTIFS($B$6:$B$2005,B549&amp;"",$A$6:$A$2005,"&gt;"&amp;A549)=0,1,0))</f>
        <v/>
      </c>
    </row>
    <row r="550">
      <c r="A550" s="13" t="n"/>
      <c r="B550" s="5" t="n"/>
      <c r="C550" s="17" t="n"/>
      <c r="D550" s="5" t="n"/>
      <c r="E550" s="5" t="n"/>
      <c r="F550" s="6">
        <f>IF(B550&amp;""="","",IFERROR(INDEX('المستأجرون'!$C$6:$C$205,MATCH(B550&amp;"",'المستأجرون'!$A$6:$A$205,0))&amp;"","كود غير موجود"))</f>
        <v/>
      </c>
      <c r="G550" s="22">
        <f>IF(OR(B550&amp;""="",NOT(ISNUMBER(A550))),"",IF(COUNTIFS($B$6:$B$2005,B550&amp;"",$A$6:$A$2005,"&gt;"&amp;A550)=0,1,0))</f>
        <v/>
      </c>
    </row>
    <row r="551">
      <c r="A551" s="13" t="n"/>
      <c r="B551" s="5" t="n"/>
      <c r="C551" s="17" t="n"/>
      <c r="D551" s="5" t="n"/>
      <c r="E551" s="5" t="n"/>
      <c r="F551" s="6">
        <f>IF(B551&amp;""="","",IFERROR(INDEX('المستأجرون'!$C$6:$C$205,MATCH(B551&amp;"",'المستأجرون'!$A$6:$A$205,0))&amp;"","كود غير موجود"))</f>
        <v/>
      </c>
      <c r="G551" s="22">
        <f>IF(OR(B551&amp;""="",NOT(ISNUMBER(A551))),"",IF(COUNTIFS($B$6:$B$2005,B551&amp;"",$A$6:$A$2005,"&gt;"&amp;A551)=0,1,0))</f>
        <v/>
      </c>
    </row>
    <row r="552">
      <c r="A552" s="13" t="n"/>
      <c r="B552" s="5" t="n"/>
      <c r="C552" s="17" t="n"/>
      <c r="D552" s="5" t="n"/>
      <c r="E552" s="5" t="n"/>
      <c r="F552" s="6">
        <f>IF(B552&amp;""="","",IFERROR(INDEX('المستأجرون'!$C$6:$C$205,MATCH(B552&amp;"",'المستأجرون'!$A$6:$A$205,0))&amp;"","كود غير موجود"))</f>
        <v/>
      </c>
      <c r="G552" s="22">
        <f>IF(OR(B552&amp;""="",NOT(ISNUMBER(A552))),"",IF(COUNTIFS($B$6:$B$2005,B552&amp;"",$A$6:$A$2005,"&gt;"&amp;A552)=0,1,0))</f>
        <v/>
      </c>
    </row>
    <row r="553">
      <c r="A553" s="13" t="n"/>
      <c r="B553" s="5" t="n"/>
      <c r="C553" s="17" t="n"/>
      <c r="D553" s="5" t="n"/>
      <c r="E553" s="5" t="n"/>
      <c r="F553" s="6">
        <f>IF(B553&amp;""="","",IFERROR(INDEX('المستأجرون'!$C$6:$C$205,MATCH(B553&amp;"",'المستأجرون'!$A$6:$A$205,0))&amp;"","كود غير موجود"))</f>
        <v/>
      </c>
      <c r="G553" s="22">
        <f>IF(OR(B553&amp;""="",NOT(ISNUMBER(A553))),"",IF(COUNTIFS($B$6:$B$2005,B553&amp;"",$A$6:$A$2005,"&gt;"&amp;A553)=0,1,0))</f>
        <v/>
      </c>
    </row>
    <row r="554">
      <c r="A554" s="13" t="n"/>
      <c r="B554" s="5" t="n"/>
      <c r="C554" s="17" t="n"/>
      <c r="D554" s="5" t="n"/>
      <c r="E554" s="5" t="n"/>
      <c r="F554" s="6">
        <f>IF(B554&amp;""="","",IFERROR(INDEX('المستأجرون'!$C$6:$C$205,MATCH(B554&amp;"",'المستأجرون'!$A$6:$A$205,0))&amp;"","كود غير موجود"))</f>
        <v/>
      </c>
      <c r="G554" s="22">
        <f>IF(OR(B554&amp;""="",NOT(ISNUMBER(A554))),"",IF(COUNTIFS($B$6:$B$2005,B554&amp;"",$A$6:$A$2005,"&gt;"&amp;A554)=0,1,0))</f>
        <v/>
      </c>
    </row>
    <row r="555">
      <c r="A555" s="13" t="n"/>
      <c r="B555" s="5" t="n"/>
      <c r="C555" s="17" t="n"/>
      <c r="D555" s="5" t="n"/>
      <c r="E555" s="5" t="n"/>
      <c r="F555" s="6">
        <f>IF(B555&amp;""="","",IFERROR(INDEX('المستأجرون'!$C$6:$C$205,MATCH(B555&amp;"",'المستأجرون'!$A$6:$A$205,0))&amp;"","كود غير موجود"))</f>
        <v/>
      </c>
      <c r="G555" s="22">
        <f>IF(OR(B555&amp;""="",NOT(ISNUMBER(A555))),"",IF(COUNTIFS($B$6:$B$2005,B555&amp;"",$A$6:$A$2005,"&gt;"&amp;A555)=0,1,0))</f>
        <v/>
      </c>
    </row>
    <row r="556">
      <c r="A556" s="13" t="n"/>
      <c r="B556" s="5" t="n"/>
      <c r="C556" s="17" t="n"/>
      <c r="D556" s="5" t="n"/>
      <c r="E556" s="5" t="n"/>
      <c r="F556" s="6">
        <f>IF(B556&amp;""="","",IFERROR(INDEX('المستأجرون'!$C$6:$C$205,MATCH(B556&amp;"",'المستأجرون'!$A$6:$A$205,0))&amp;"","كود غير موجود"))</f>
        <v/>
      </c>
      <c r="G556" s="22">
        <f>IF(OR(B556&amp;""="",NOT(ISNUMBER(A556))),"",IF(COUNTIFS($B$6:$B$2005,B556&amp;"",$A$6:$A$2005,"&gt;"&amp;A556)=0,1,0))</f>
        <v/>
      </c>
    </row>
    <row r="557">
      <c r="A557" s="13" t="n"/>
      <c r="B557" s="5" t="n"/>
      <c r="C557" s="17" t="n"/>
      <c r="D557" s="5" t="n"/>
      <c r="E557" s="5" t="n"/>
      <c r="F557" s="6">
        <f>IF(B557&amp;""="","",IFERROR(INDEX('المستأجرون'!$C$6:$C$205,MATCH(B557&amp;"",'المستأجرون'!$A$6:$A$205,0))&amp;"","كود غير موجود"))</f>
        <v/>
      </c>
      <c r="G557" s="22">
        <f>IF(OR(B557&amp;""="",NOT(ISNUMBER(A557))),"",IF(COUNTIFS($B$6:$B$2005,B557&amp;"",$A$6:$A$2005,"&gt;"&amp;A557)=0,1,0))</f>
        <v/>
      </c>
    </row>
    <row r="558">
      <c r="A558" s="13" t="n"/>
      <c r="B558" s="5" t="n"/>
      <c r="C558" s="17" t="n"/>
      <c r="D558" s="5" t="n"/>
      <c r="E558" s="5" t="n"/>
      <c r="F558" s="6">
        <f>IF(B558&amp;""="","",IFERROR(INDEX('المستأجرون'!$C$6:$C$205,MATCH(B558&amp;"",'المستأجرون'!$A$6:$A$205,0))&amp;"","كود غير موجود"))</f>
        <v/>
      </c>
      <c r="G558" s="22">
        <f>IF(OR(B558&amp;""="",NOT(ISNUMBER(A558))),"",IF(COUNTIFS($B$6:$B$2005,B558&amp;"",$A$6:$A$2005,"&gt;"&amp;A558)=0,1,0))</f>
        <v/>
      </c>
    </row>
    <row r="559">
      <c r="A559" s="13" t="n"/>
      <c r="B559" s="5" t="n"/>
      <c r="C559" s="17" t="n"/>
      <c r="D559" s="5" t="n"/>
      <c r="E559" s="5" t="n"/>
      <c r="F559" s="6">
        <f>IF(B559&amp;""="","",IFERROR(INDEX('المستأجرون'!$C$6:$C$205,MATCH(B559&amp;"",'المستأجرون'!$A$6:$A$205,0))&amp;"","كود غير موجود"))</f>
        <v/>
      </c>
      <c r="G559" s="22">
        <f>IF(OR(B559&amp;""="",NOT(ISNUMBER(A559))),"",IF(COUNTIFS($B$6:$B$2005,B559&amp;"",$A$6:$A$2005,"&gt;"&amp;A559)=0,1,0))</f>
        <v/>
      </c>
    </row>
    <row r="560">
      <c r="A560" s="13" t="n"/>
      <c r="B560" s="5" t="n"/>
      <c r="C560" s="17" t="n"/>
      <c r="D560" s="5" t="n"/>
      <c r="E560" s="5" t="n"/>
      <c r="F560" s="6">
        <f>IF(B560&amp;""="","",IFERROR(INDEX('المستأجرون'!$C$6:$C$205,MATCH(B560&amp;"",'المستأجرون'!$A$6:$A$205,0))&amp;"","كود غير موجود"))</f>
        <v/>
      </c>
      <c r="G560" s="22">
        <f>IF(OR(B560&amp;""="",NOT(ISNUMBER(A560))),"",IF(COUNTIFS($B$6:$B$2005,B560&amp;"",$A$6:$A$2005,"&gt;"&amp;A560)=0,1,0))</f>
        <v/>
      </c>
    </row>
    <row r="561">
      <c r="A561" s="13" t="n"/>
      <c r="B561" s="5" t="n"/>
      <c r="C561" s="17" t="n"/>
      <c r="D561" s="5" t="n"/>
      <c r="E561" s="5" t="n"/>
      <c r="F561" s="6">
        <f>IF(B561&amp;""="","",IFERROR(INDEX('المستأجرون'!$C$6:$C$205,MATCH(B561&amp;"",'المستأجرون'!$A$6:$A$205,0))&amp;"","كود غير موجود"))</f>
        <v/>
      </c>
      <c r="G561" s="22">
        <f>IF(OR(B561&amp;""="",NOT(ISNUMBER(A561))),"",IF(COUNTIFS($B$6:$B$2005,B561&amp;"",$A$6:$A$2005,"&gt;"&amp;A561)=0,1,0))</f>
        <v/>
      </c>
    </row>
    <row r="562">
      <c r="A562" s="13" t="n"/>
      <c r="B562" s="5" t="n"/>
      <c r="C562" s="17" t="n"/>
      <c r="D562" s="5" t="n"/>
      <c r="E562" s="5" t="n"/>
      <c r="F562" s="6">
        <f>IF(B562&amp;""="","",IFERROR(INDEX('المستأجرون'!$C$6:$C$205,MATCH(B562&amp;"",'المستأجرون'!$A$6:$A$205,0))&amp;"","كود غير موجود"))</f>
        <v/>
      </c>
      <c r="G562" s="22">
        <f>IF(OR(B562&amp;""="",NOT(ISNUMBER(A562))),"",IF(COUNTIFS($B$6:$B$2005,B562&amp;"",$A$6:$A$2005,"&gt;"&amp;A562)=0,1,0))</f>
        <v/>
      </c>
    </row>
    <row r="563">
      <c r="A563" s="13" t="n"/>
      <c r="B563" s="5" t="n"/>
      <c r="C563" s="17" t="n"/>
      <c r="D563" s="5" t="n"/>
      <c r="E563" s="5" t="n"/>
      <c r="F563" s="6">
        <f>IF(B563&amp;""="","",IFERROR(INDEX('المستأجرون'!$C$6:$C$205,MATCH(B563&amp;"",'المستأجرون'!$A$6:$A$205,0))&amp;"","كود غير موجود"))</f>
        <v/>
      </c>
      <c r="G563" s="22">
        <f>IF(OR(B563&amp;""="",NOT(ISNUMBER(A563))),"",IF(COUNTIFS($B$6:$B$2005,B563&amp;"",$A$6:$A$2005,"&gt;"&amp;A563)=0,1,0))</f>
        <v/>
      </c>
    </row>
    <row r="564">
      <c r="A564" s="13" t="n"/>
      <c r="B564" s="5" t="n"/>
      <c r="C564" s="17" t="n"/>
      <c r="D564" s="5" t="n"/>
      <c r="E564" s="5" t="n"/>
      <c r="F564" s="6">
        <f>IF(B564&amp;""="","",IFERROR(INDEX('المستأجرون'!$C$6:$C$205,MATCH(B564&amp;"",'المستأجرون'!$A$6:$A$205,0))&amp;"","كود غير موجود"))</f>
        <v/>
      </c>
      <c r="G564" s="22">
        <f>IF(OR(B564&amp;""="",NOT(ISNUMBER(A564))),"",IF(COUNTIFS($B$6:$B$2005,B564&amp;"",$A$6:$A$2005,"&gt;"&amp;A564)=0,1,0))</f>
        <v/>
      </c>
    </row>
    <row r="565">
      <c r="A565" s="13" t="n"/>
      <c r="B565" s="5" t="n"/>
      <c r="C565" s="17" t="n"/>
      <c r="D565" s="5" t="n"/>
      <c r="E565" s="5" t="n"/>
      <c r="F565" s="6">
        <f>IF(B565&amp;""="","",IFERROR(INDEX('المستأجرون'!$C$6:$C$205,MATCH(B565&amp;"",'المستأجرون'!$A$6:$A$205,0))&amp;"","كود غير موجود"))</f>
        <v/>
      </c>
      <c r="G565" s="22">
        <f>IF(OR(B565&amp;""="",NOT(ISNUMBER(A565))),"",IF(COUNTIFS($B$6:$B$2005,B565&amp;"",$A$6:$A$2005,"&gt;"&amp;A565)=0,1,0))</f>
        <v/>
      </c>
    </row>
    <row r="566">
      <c r="A566" s="13" t="n"/>
      <c r="B566" s="5" t="n"/>
      <c r="C566" s="17" t="n"/>
      <c r="D566" s="5" t="n"/>
      <c r="E566" s="5" t="n"/>
      <c r="F566" s="6">
        <f>IF(B566&amp;""="","",IFERROR(INDEX('المستأجرون'!$C$6:$C$205,MATCH(B566&amp;"",'المستأجرون'!$A$6:$A$205,0))&amp;"","كود غير موجود"))</f>
        <v/>
      </c>
      <c r="G566" s="22">
        <f>IF(OR(B566&amp;""="",NOT(ISNUMBER(A566))),"",IF(COUNTIFS($B$6:$B$2005,B566&amp;"",$A$6:$A$2005,"&gt;"&amp;A566)=0,1,0))</f>
        <v/>
      </c>
    </row>
    <row r="567">
      <c r="A567" s="13" t="n"/>
      <c r="B567" s="5" t="n"/>
      <c r="C567" s="17" t="n"/>
      <c r="D567" s="5" t="n"/>
      <c r="E567" s="5" t="n"/>
      <c r="F567" s="6">
        <f>IF(B567&amp;""="","",IFERROR(INDEX('المستأجرون'!$C$6:$C$205,MATCH(B567&amp;"",'المستأجرون'!$A$6:$A$205,0))&amp;"","كود غير موجود"))</f>
        <v/>
      </c>
      <c r="G567" s="22">
        <f>IF(OR(B567&amp;""="",NOT(ISNUMBER(A567))),"",IF(COUNTIFS($B$6:$B$2005,B567&amp;"",$A$6:$A$2005,"&gt;"&amp;A567)=0,1,0))</f>
        <v/>
      </c>
    </row>
    <row r="568">
      <c r="A568" s="13" t="n"/>
      <c r="B568" s="5" t="n"/>
      <c r="C568" s="17" t="n"/>
      <c r="D568" s="5" t="n"/>
      <c r="E568" s="5" t="n"/>
      <c r="F568" s="6">
        <f>IF(B568&amp;""="","",IFERROR(INDEX('المستأجرون'!$C$6:$C$205,MATCH(B568&amp;"",'المستأجرون'!$A$6:$A$205,0))&amp;"","كود غير موجود"))</f>
        <v/>
      </c>
      <c r="G568" s="22">
        <f>IF(OR(B568&amp;""="",NOT(ISNUMBER(A568))),"",IF(COUNTIFS($B$6:$B$2005,B568&amp;"",$A$6:$A$2005,"&gt;"&amp;A568)=0,1,0))</f>
        <v/>
      </c>
    </row>
    <row r="569">
      <c r="A569" s="13" t="n"/>
      <c r="B569" s="5" t="n"/>
      <c r="C569" s="17" t="n"/>
      <c r="D569" s="5" t="n"/>
      <c r="E569" s="5" t="n"/>
      <c r="F569" s="6">
        <f>IF(B569&amp;""="","",IFERROR(INDEX('المستأجرون'!$C$6:$C$205,MATCH(B569&amp;"",'المستأجرون'!$A$6:$A$205,0))&amp;"","كود غير موجود"))</f>
        <v/>
      </c>
      <c r="G569" s="22">
        <f>IF(OR(B569&amp;""="",NOT(ISNUMBER(A569))),"",IF(COUNTIFS($B$6:$B$2005,B569&amp;"",$A$6:$A$2005,"&gt;"&amp;A569)=0,1,0))</f>
        <v/>
      </c>
    </row>
    <row r="570">
      <c r="A570" s="13" t="n"/>
      <c r="B570" s="5" t="n"/>
      <c r="C570" s="17" t="n"/>
      <c r="D570" s="5" t="n"/>
      <c r="E570" s="5" t="n"/>
      <c r="F570" s="6">
        <f>IF(B570&amp;""="","",IFERROR(INDEX('المستأجرون'!$C$6:$C$205,MATCH(B570&amp;"",'المستأجرون'!$A$6:$A$205,0))&amp;"","كود غير موجود"))</f>
        <v/>
      </c>
      <c r="G570" s="22">
        <f>IF(OR(B570&amp;""="",NOT(ISNUMBER(A570))),"",IF(COUNTIFS($B$6:$B$2005,B570&amp;"",$A$6:$A$2005,"&gt;"&amp;A570)=0,1,0))</f>
        <v/>
      </c>
    </row>
    <row r="571">
      <c r="A571" s="13" t="n"/>
      <c r="B571" s="5" t="n"/>
      <c r="C571" s="17" t="n"/>
      <c r="D571" s="5" t="n"/>
      <c r="E571" s="5" t="n"/>
      <c r="F571" s="6">
        <f>IF(B571&amp;""="","",IFERROR(INDEX('المستأجرون'!$C$6:$C$205,MATCH(B571&amp;"",'المستأجرون'!$A$6:$A$205,0))&amp;"","كود غير موجود"))</f>
        <v/>
      </c>
      <c r="G571" s="22">
        <f>IF(OR(B571&amp;""="",NOT(ISNUMBER(A571))),"",IF(COUNTIFS($B$6:$B$2005,B571&amp;"",$A$6:$A$2005,"&gt;"&amp;A571)=0,1,0))</f>
        <v/>
      </c>
    </row>
    <row r="572">
      <c r="A572" s="13" t="n"/>
      <c r="B572" s="5" t="n"/>
      <c r="C572" s="17" t="n"/>
      <c r="D572" s="5" t="n"/>
      <c r="E572" s="5" t="n"/>
      <c r="F572" s="6">
        <f>IF(B572&amp;""="","",IFERROR(INDEX('المستأجرون'!$C$6:$C$205,MATCH(B572&amp;"",'المستأجرون'!$A$6:$A$205,0))&amp;"","كود غير موجود"))</f>
        <v/>
      </c>
      <c r="G572" s="22">
        <f>IF(OR(B572&amp;""="",NOT(ISNUMBER(A572))),"",IF(COUNTIFS($B$6:$B$2005,B572&amp;"",$A$6:$A$2005,"&gt;"&amp;A572)=0,1,0))</f>
        <v/>
      </c>
    </row>
    <row r="573">
      <c r="A573" s="13" t="n"/>
      <c r="B573" s="5" t="n"/>
      <c r="C573" s="17" t="n"/>
      <c r="D573" s="5" t="n"/>
      <c r="E573" s="5" t="n"/>
      <c r="F573" s="6">
        <f>IF(B573&amp;""="","",IFERROR(INDEX('المستأجرون'!$C$6:$C$205,MATCH(B573&amp;"",'المستأجرون'!$A$6:$A$205,0))&amp;"","كود غير موجود"))</f>
        <v/>
      </c>
      <c r="G573" s="22">
        <f>IF(OR(B573&amp;""="",NOT(ISNUMBER(A573))),"",IF(COUNTIFS($B$6:$B$2005,B573&amp;"",$A$6:$A$2005,"&gt;"&amp;A573)=0,1,0))</f>
        <v/>
      </c>
    </row>
    <row r="574">
      <c r="A574" s="13" t="n"/>
      <c r="B574" s="5" t="n"/>
      <c r="C574" s="17" t="n"/>
      <c r="D574" s="5" t="n"/>
      <c r="E574" s="5" t="n"/>
      <c r="F574" s="6">
        <f>IF(B574&amp;""="","",IFERROR(INDEX('المستأجرون'!$C$6:$C$205,MATCH(B574&amp;"",'المستأجرون'!$A$6:$A$205,0))&amp;"","كود غير موجود"))</f>
        <v/>
      </c>
      <c r="G574" s="22">
        <f>IF(OR(B574&amp;""="",NOT(ISNUMBER(A574))),"",IF(COUNTIFS($B$6:$B$2005,B574&amp;"",$A$6:$A$2005,"&gt;"&amp;A574)=0,1,0))</f>
        <v/>
      </c>
    </row>
    <row r="575">
      <c r="A575" s="13" t="n"/>
      <c r="B575" s="5" t="n"/>
      <c r="C575" s="17" t="n"/>
      <c r="D575" s="5" t="n"/>
      <c r="E575" s="5" t="n"/>
      <c r="F575" s="6">
        <f>IF(B575&amp;""="","",IFERROR(INDEX('المستأجرون'!$C$6:$C$205,MATCH(B575&amp;"",'المستأجرون'!$A$6:$A$205,0))&amp;"","كود غير موجود"))</f>
        <v/>
      </c>
      <c r="G575" s="22">
        <f>IF(OR(B575&amp;""="",NOT(ISNUMBER(A575))),"",IF(COUNTIFS($B$6:$B$2005,B575&amp;"",$A$6:$A$2005,"&gt;"&amp;A575)=0,1,0))</f>
        <v/>
      </c>
    </row>
    <row r="576">
      <c r="A576" s="13" t="n"/>
      <c r="B576" s="5" t="n"/>
      <c r="C576" s="17" t="n"/>
      <c r="D576" s="5" t="n"/>
      <c r="E576" s="5" t="n"/>
      <c r="F576" s="6">
        <f>IF(B576&amp;""="","",IFERROR(INDEX('المستأجرون'!$C$6:$C$205,MATCH(B576&amp;"",'المستأجرون'!$A$6:$A$205,0))&amp;"","كود غير موجود"))</f>
        <v/>
      </c>
      <c r="G576" s="22">
        <f>IF(OR(B576&amp;""="",NOT(ISNUMBER(A576))),"",IF(COUNTIFS($B$6:$B$2005,B576&amp;"",$A$6:$A$2005,"&gt;"&amp;A576)=0,1,0))</f>
        <v/>
      </c>
    </row>
    <row r="577">
      <c r="A577" s="13" t="n"/>
      <c r="B577" s="5" t="n"/>
      <c r="C577" s="17" t="n"/>
      <c r="D577" s="5" t="n"/>
      <c r="E577" s="5" t="n"/>
      <c r="F577" s="6">
        <f>IF(B577&amp;""="","",IFERROR(INDEX('المستأجرون'!$C$6:$C$205,MATCH(B577&amp;"",'المستأجرون'!$A$6:$A$205,0))&amp;"","كود غير موجود"))</f>
        <v/>
      </c>
      <c r="G577" s="22">
        <f>IF(OR(B577&amp;""="",NOT(ISNUMBER(A577))),"",IF(COUNTIFS($B$6:$B$2005,B577&amp;"",$A$6:$A$2005,"&gt;"&amp;A577)=0,1,0))</f>
        <v/>
      </c>
    </row>
    <row r="578">
      <c r="A578" s="13" t="n"/>
      <c r="B578" s="5" t="n"/>
      <c r="C578" s="17" t="n"/>
      <c r="D578" s="5" t="n"/>
      <c r="E578" s="5" t="n"/>
      <c r="F578" s="6">
        <f>IF(B578&amp;""="","",IFERROR(INDEX('المستأجرون'!$C$6:$C$205,MATCH(B578&amp;"",'المستأجرون'!$A$6:$A$205,0))&amp;"","كود غير موجود"))</f>
        <v/>
      </c>
      <c r="G578" s="22">
        <f>IF(OR(B578&amp;""="",NOT(ISNUMBER(A578))),"",IF(COUNTIFS($B$6:$B$2005,B578&amp;"",$A$6:$A$2005,"&gt;"&amp;A578)=0,1,0))</f>
        <v/>
      </c>
    </row>
    <row r="579">
      <c r="A579" s="13" t="n"/>
      <c r="B579" s="5" t="n"/>
      <c r="C579" s="17" t="n"/>
      <c r="D579" s="5" t="n"/>
      <c r="E579" s="5" t="n"/>
      <c r="F579" s="6">
        <f>IF(B579&amp;""="","",IFERROR(INDEX('المستأجرون'!$C$6:$C$205,MATCH(B579&amp;"",'المستأجرون'!$A$6:$A$205,0))&amp;"","كود غير موجود"))</f>
        <v/>
      </c>
      <c r="G579" s="22">
        <f>IF(OR(B579&amp;""="",NOT(ISNUMBER(A579))),"",IF(COUNTIFS($B$6:$B$2005,B579&amp;"",$A$6:$A$2005,"&gt;"&amp;A579)=0,1,0))</f>
        <v/>
      </c>
    </row>
    <row r="580">
      <c r="A580" s="13" t="n"/>
      <c r="B580" s="5" t="n"/>
      <c r="C580" s="17" t="n"/>
      <c r="D580" s="5" t="n"/>
      <c r="E580" s="5" t="n"/>
      <c r="F580" s="6">
        <f>IF(B580&amp;""="","",IFERROR(INDEX('المستأجرون'!$C$6:$C$205,MATCH(B580&amp;"",'المستأجرون'!$A$6:$A$205,0))&amp;"","كود غير موجود"))</f>
        <v/>
      </c>
      <c r="G580" s="22">
        <f>IF(OR(B580&amp;""="",NOT(ISNUMBER(A580))),"",IF(COUNTIFS($B$6:$B$2005,B580&amp;"",$A$6:$A$2005,"&gt;"&amp;A580)=0,1,0))</f>
        <v/>
      </c>
    </row>
    <row r="581">
      <c r="A581" s="13" t="n"/>
      <c r="B581" s="5" t="n"/>
      <c r="C581" s="17" t="n"/>
      <c r="D581" s="5" t="n"/>
      <c r="E581" s="5" t="n"/>
      <c r="F581" s="6">
        <f>IF(B581&amp;""="","",IFERROR(INDEX('المستأجرون'!$C$6:$C$205,MATCH(B581&amp;"",'المستأجرون'!$A$6:$A$205,0))&amp;"","كود غير موجود"))</f>
        <v/>
      </c>
      <c r="G581" s="22">
        <f>IF(OR(B581&amp;""="",NOT(ISNUMBER(A581))),"",IF(COUNTIFS($B$6:$B$2005,B581&amp;"",$A$6:$A$2005,"&gt;"&amp;A581)=0,1,0))</f>
        <v/>
      </c>
    </row>
    <row r="582">
      <c r="A582" s="13" t="n"/>
      <c r="B582" s="5" t="n"/>
      <c r="C582" s="17" t="n"/>
      <c r="D582" s="5" t="n"/>
      <c r="E582" s="5" t="n"/>
      <c r="F582" s="6">
        <f>IF(B582&amp;""="","",IFERROR(INDEX('المستأجرون'!$C$6:$C$205,MATCH(B582&amp;"",'المستأجرون'!$A$6:$A$205,0))&amp;"","كود غير موجود"))</f>
        <v/>
      </c>
      <c r="G582" s="22">
        <f>IF(OR(B582&amp;""="",NOT(ISNUMBER(A582))),"",IF(COUNTIFS($B$6:$B$2005,B582&amp;"",$A$6:$A$2005,"&gt;"&amp;A582)=0,1,0))</f>
        <v/>
      </c>
    </row>
    <row r="583">
      <c r="A583" s="13" t="n"/>
      <c r="B583" s="5" t="n"/>
      <c r="C583" s="17" t="n"/>
      <c r="D583" s="5" t="n"/>
      <c r="E583" s="5" t="n"/>
      <c r="F583" s="6">
        <f>IF(B583&amp;""="","",IFERROR(INDEX('المستأجرون'!$C$6:$C$205,MATCH(B583&amp;"",'المستأجرون'!$A$6:$A$205,0))&amp;"","كود غير موجود"))</f>
        <v/>
      </c>
      <c r="G583" s="22">
        <f>IF(OR(B583&amp;""="",NOT(ISNUMBER(A583))),"",IF(COUNTIFS($B$6:$B$2005,B583&amp;"",$A$6:$A$2005,"&gt;"&amp;A583)=0,1,0))</f>
        <v/>
      </c>
    </row>
    <row r="584">
      <c r="A584" s="13" t="n"/>
      <c r="B584" s="5" t="n"/>
      <c r="C584" s="17" t="n"/>
      <c r="D584" s="5" t="n"/>
      <c r="E584" s="5" t="n"/>
      <c r="F584" s="6">
        <f>IF(B584&amp;""="","",IFERROR(INDEX('المستأجرون'!$C$6:$C$205,MATCH(B584&amp;"",'المستأجرون'!$A$6:$A$205,0))&amp;"","كود غير موجود"))</f>
        <v/>
      </c>
      <c r="G584" s="22">
        <f>IF(OR(B584&amp;""="",NOT(ISNUMBER(A584))),"",IF(COUNTIFS($B$6:$B$2005,B584&amp;"",$A$6:$A$2005,"&gt;"&amp;A584)=0,1,0))</f>
        <v/>
      </c>
    </row>
    <row r="585">
      <c r="A585" s="13" t="n"/>
      <c r="B585" s="5" t="n"/>
      <c r="C585" s="17" t="n"/>
      <c r="D585" s="5" t="n"/>
      <c r="E585" s="5" t="n"/>
      <c r="F585" s="6">
        <f>IF(B585&amp;""="","",IFERROR(INDEX('المستأجرون'!$C$6:$C$205,MATCH(B585&amp;"",'المستأجرون'!$A$6:$A$205,0))&amp;"","كود غير موجود"))</f>
        <v/>
      </c>
      <c r="G585" s="22">
        <f>IF(OR(B585&amp;""="",NOT(ISNUMBER(A585))),"",IF(COUNTIFS($B$6:$B$2005,B585&amp;"",$A$6:$A$2005,"&gt;"&amp;A585)=0,1,0))</f>
        <v/>
      </c>
    </row>
    <row r="586">
      <c r="A586" s="13" t="n"/>
      <c r="B586" s="5" t="n"/>
      <c r="C586" s="17" t="n"/>
      <c r="D586" s="5" t="n"/>
      <c r="E586" s="5" t="n"/>
      <c r="F586" s="6">
        <f>IF(B586&amp;""="","",IFERROR(INDEX('المستأجرون'!$C$6:$C$205,MATCH(B586&amp;"",'المستأجرون'!$A$6:$A$205,0))&amp;"","كود غير موجود"))</f>
        <v/>
      </c>
      <c r="G586" s="22">
        <f>IF(OR(B586&amp;""="",NOT(ISNUMBER(A586))),"",IF(COUNTIFS($B$6:$B$2005,B586&amp;"",$A$6:$A$2005,"&gt;"&amp;A586)=0,1,0))</f>
        <v/>
      </c>
    </row>
    <row r="587">
      <c r="A587" s="13" t="n"/>
      <c r="B587" s="5" t="n"/>
      <c r="C587" s="17" t="n"/>
      <c r="D587" s="5" t="n"/>
      <c r="E587" s="5" t="n"/>
      <c r="F587" s="6">
        <f>IF(B587&amp;""="","",IFERROR(INDEX('المستأجرون'!$C$6:$C$205,MATCH(B587&amp;"",'المستأجرون'!$A$6:$A$205,0))&amp;"","كود غير موجود"))</f>
        <v/>
      </c>
      <c r="G587" s="22">
        <f>IF(OR(B587&amp;""="",NOT(ISNUMBER(A587))),"",IF(COUNTIFS($B$6:$B$2005,B587&amp;"",$A$6:$A$2005,"&gt;"&amp;A587)=0,1,0))</f>
        <v/>
      </c>
    </row>
    <row r="588">
      <c r="A588" s="13" t="n"/>
      <c r="B588" s="5" t="n"/>
      <c r="C588" s="17" t="n"/>
      <c r="D588" s="5" t="n"/>
      <c r="E588" s="5" t="n"/>
      <c r="F588" s="6">
        <f>IF(B588&amp;""="","",IFERROR(INDEX('المستأجرون'!$C$6:$C$205,MATCH(B588&amp;"",'المستأجرون'!$A$6:$A$205,0))&amp;"","كود غير موجود"))</f>
        <v/>
      </c>
      <c r="G588" s="22">
        <f>IF(OR(B588&amp;""="",NOT(ISNUMBER(A588))),"",IF(COUNTIFS($B$6:$B$2005,B588&amp;"",$A$6:$A$2005,"&gt;"&amp;A588)=0,1,0))</f>
        <v/>
      </c>
    </row>
    <row r="589">
      <c r="A589" s="13" t="n"/>
      <c r="B589" s="5" t="n"/>
      <c r="C589" s="17" t="n"/>
      <c r="D589" s="5" t="n"/>
      <c r="E589" s="5" t="n"/>
      <c r="F589" s="6">
        <f>IF(B589&amp;""="","",IFERROR(INDEX('المستأجرون'!$C$6:$C$205,MATCH(B589&amp;"",'المستأجرون'!$A$6:$A$205,0))&amp;"","كود غير موجود"))</f>
        <v/>
      </c>
      <c r="G589" s="22">
        <f>IF(OR(B589&amp;""="",NOT(ISNUMBER(A589))),"",IF(COUNTIFS($B$6:$B$2005,B589&amp;"",$A$6:$A$2005,"&gt;"&amp;A589)=0,1,0))</f>
        <v/>
      </c>
    </row>
    <row r="590">
      <c r="A590" s="13" t="n"/>
      <c r="B590" s="5" t="n"/>
      <c r="C590" s="17" t="n"/>
      <c r="D590" s="5" t="n"/>
      <c r="E590" s="5" t="n"/>
      <c r="F590" s="6">
        <f>IF(B590&amp;""="","",IFERROR(INDEX('المستأجرون'!$C$6:$C$205,MATCH(B590&amp;"",'المستأجرون'!$A$6:$A$205,0))&amp;"","كود غير موجود"))</f>
        <v/>
      </c>
      <c r="G590" s="22">
        <f>IF(OR(B590&amp;""="",NOT(ISNUMBER(A590))),"",IF(COUNTIFS($B$6:$B$2005,B590&amp;"",$A$6:$A$2005,"&gt;"&amp;A590)=0,1,0))</f>
        <v/>
      </c>
    </row>
    <row r="591">
      <c r="A591" s="13" t="n"/>
      <c r="B591" s="5" t="n"/>
      <c r="C591" s="17" t="n"/>
      <c r="D591" s="5" t="n"/>
      <c r="E591" s="5" t="n"/>
      <c r="F591" s="6">
        <f>IF(B591&amp;""="","",IFERROR(INDEX('المستأجرون'!$C$6:$C$205,MATCH(B591&amp;"",'المستأجرون'!$A$6:$A$205,0))&amp;"","كود غير موجود"))</f>
        <v/>
      </c>
      <c r="G591" s="22">
        <f>IF(OR(B591&amp;""="",NOT(ISNUMBER(A591))),"",IF(COUNTIFS($B$6:$B$2005,B591&amp;"",$A$6:$A$2005,"&gt;"&amp;A591)=0,1,0))</f>
        <v/>
      </c>
    </row>
    <row r="592">
      <c r="A592" s="13" t="n"/>
      <c r="B592" s="5" t="n"/>
      <c r="C592" s="17" t="n"/>
      <c r="D592" s="5" t="n"/>
      <c r="E592" s="5" t="n"/>
      <c r="F592" s="6">
        <f>IF(B592&amp;""="","",IFERROR(INDEX('المستأجرون'!$C$6:$C$205,MATCH(B592&amp;"",'المستأجرون'!$A$6:$A$205,0))&amp;"","كود غير موجود"))</f>
        <v/>
      </c>
      <c r="G592" s="22">
        <f>IF(OR(B592&amp;""="",NOT(ISNUMBER(A592))),"",IF(COUNTIFS($B$6:$B$2005,B592&amp;"",$A$6:$A$2005,"&gt;"&amp;A592)=0,1,0))</f>
        <v/>
      </c>
    </row>
    <row r="593">
      <c r="A593" s="13" t="n"/>
      <c r="B593" s="5" t="n"/>
      <c r="C593" s="17" t="n"/>
      <c r="D593" s="5" t="n"/>
      <c r="E593" s="5" t="n"/>
      <c r="F593" s="6">
        <f>IF(B593&amp;""="","",IFERROR(INDEX('المستأجرون'!$C$6:$C$205,MATCH(B593&amp;"",'المستأجرون'!$A$6:$A$205,0))&amp;"","كود غير موجود"))</f>
        <v/>
      </c>
      <c r="G593" s="22">
        <f>IF(OR(B593&amp;""="",NOT(ISNUMBER(A593))),"",IF(COUNTIFS($B$6:$B$2005,B593&amp;"",$A$6:$A$2005,"&gt;"&amp;A593)=0,1,0))</f>
        <v/>
      </c>
    </row>
    <row r="594">
      <c r="A594" s="13" t="n"/>
      <c r="B594" s="5" t="n"/>
      <c r="C594" s="17" t="n"/>
      <c r="D594" s="5" t="n"/>
      <c r="E594" s="5" t="n"/>
      <c r="F594" s="6">
        <f>IF(B594&amp;""="","",IFERROR(INDEX('المستأجرون'!$C$6:$C$205,MATCH(B594&amp;"",'المستأجرون'!$A$6:$A$205,0))&amp;"","كود غير موجود"))</f>
        <v/>
      </c>
      <c r="G594" s="22">
        <f>IF(OR(B594&amp;""="",NOT(ISNUMBER(A594))),"",IF(COUNTIFS($B$6:$B$2005,B594&amp;"",$A$6:$A$2005,"&gt;"&amp;A594)=0,1,0))</f>
        <v/>
      </c>
    </row>
    <row r="595">
      <c r="A595" s="13" t="n"/>
      <c r="B595" s="5" t="n"/>
      <c r="C595" s="17" t="n"/>
      <c r="D595" s="5" t="n"/>
      <c r="E595" s="5" t="n"/>
      <c r="F595" s="6">
        <f>IF(B595&amp;""="","",IFERROR(INDEX('المستأجرون'!$C$6:$C$205,MATCH(B595&amp;"",'المستأجرون'!$A$6:$A$205,0))&amp;"","كود غير موجود"))</f>
        <v/>
      </c>
      <c r="G595" s="22">
        <f>IF(OR(B595&amp;""="",NOT(ISNUMBER(A595))),"",IF(COUNTIFS($B$6:$B$2005,B595&amp;"",$A$6:$A$2005,"&gt;"&amp;A595)=0,1,0))</f>
        <v/>
      </c>
    </row>
    <row r="596">
      <c r="A596" s="13" t="n"/>
      <c r="B596" s="5" t="n"/>
      <c r="C596" s="17" t="n"/>
      <c r="D596" s="5" t="n"/>
      <c r="E596" s="5" t="n"/>
      <c r="F596" s="6">
        <f>IF(B596&amp;""="","",IFERROR(INDEX('المستأجرون'!$C$6:$C$205,MATCH(B596&amp;"",'المستأجرون'!$A$6:$A$205,0))&amp;"","كود غير موجود"))</f>
        <v/>
      </c>
      <c r="G596" s="22">
        <f>IF(OR(B596&amp;""="",NOT(ISNUMBER(A596))),"",IF(COUNTIFS($B$6:$B$2005,B596&amp;"",$A$6:$A$2005,"&gt;"&amp;A596)=0,1,0))</f>
        <v/>
      </c>
    </row>
    <row r="597">
      <c r="A597" s="13" t="n"/>
      <c r="B597" s="5" t="n"/>
      <c r="C597" s="17" t="n"/>
      <c r="D597" s="5" t="n"/>
      <c r="E597" s="5" t="n"/>
      <c r="F597" s="6">
        <f>IF(B597&amp;""="","",IFERROR(INDEX('المستأجرون'!$C$6:$C$205,MATCH(B597&amp;"",'المستأجرون'!$A$6:$A$205,0))&amp;"","كود غير موجود"))</f>
        <v/>
      </c>
      <c r="G597" s="22">
        <f>IF(OR(B597&amp;""="",NOT(ISNUMBER(A597))),"",IF(COUNTIFS($B$6:$B$2005,B597&amp;"",$A$6:$A$2005,"&gt;"&amp;A597)=0,1,0))</f>
        <v/>
      </c>
    </row>
    <row r="598">
      <c r="A598" s="13" t="n"/>
      <c r="B598" s="5" t="n"/>
      <c r="C598" s="17" t="n"/>
      <c r="D598" s="5" t="n"/>
      <c r="E598" s="5" t="n"/>
      <c r="F598" s="6">
        <f>IF(B598&amp;""="","",IFERROR(INDEX('المستأجرون'!$C$6:$C$205,MATCH(B598&amp;"",'المستأجرون'!$A$6:$A$205,0))&amp;"","كود غير موجود"))</f>
        <v/>
      </c>
      <c r="G598" s="22">
        <f>IF(OR(B598&amp;""="",NOT(ISNUMBER(A598))),"",IF(COUNTIFS($B$6:$B$2005,B598&amp;"",$A$6:$A$2005,"&gt;"&amp;A598)=0,1,0))</f>
        <v/>
      </c>
    </row>
    <row r="599">
      <c r="A599" s="13" t="n"/>
      <c r="B599" s="5" t="n"/>
      <c r="C599" s="17" t="n"/>
      <c r="D599" s="5" t="n"/>
      <c r="E599" s="5" t="n"/>
      <c r="F599" s="6">
        <f>IF(B599&amp;""="","",IFERROR(INDEX('المستأجرون'!$C$6:$C$205,MATCH(B599&amp;"",'المستأجرون'!$A$6:$A$205,0))&amp;"","كود غير موجود"))</f>
        <v/>
      </c>
      <c r="G599" s="22">
        <f>IF(OR(B599&amp;""="",NOT(ISNUMBER(A599))),"",IF(COUNTIFS($B$6:$B$2005,B599&amp;"",$A$6:$A$2005,"&gt;"&amp;A599)=0,1,0))</f>
        <v/>
      </c>
    </row>
    <row r="600">
      <c r="A600" s="13" t="n"/>
      <c r="B600" s="5" t="n"/>
      <c r="C600" s="17" t="n"/>
      <c r="D600" s="5" t="n"/>
      <c r="E600" s="5" t="n"/>
      <c r="F600" s="6">
        <f>IF(B600&amp;""="","",IFERROR(INDEX('المستأجرون'!$C$6:$C$205,MATCH(B600&amp;"",'المستأجرون'!$A$6:$A$205,0))&amp;"","كود غير موجود"))</f>
        <v/>
      </c>
      <c r="G600" s="22">
        <f>IF(OR(B600&amp;""="",NOT(ISNUMBER(A600))),"",IF(COUNTIFS($B$6:$B$2005,B600&amp;"",$A$6:$A$2005,"&gt;"&amp;A600)=0,1,0))</f>
        <v/>
      </c>
    </row>
    <row r="601">
      <c r="A601" s="13" t="n"/>
      <c r="B601" s="5" t="n"/>
      <c r="C601" s="17" t="n"/>
      <c r="D601" s="5" t="n"/>
      <c r="E601" s="5" t="n"/>
      <c r="F601" s="6">
        <f>IF(B601&amp;""="","",IFERROR(INDEX('المستأجرون'!$C$6:$C$205,MATCH(B601&amp;"",'المستأجرون'!$A$6:$A$205,0))&amp;"","كود غير موجود"))</f>
        <v/>
      </c>
      <c r="G601" s="22">
        <f>IF(OR(B601&amp;""="",NOT(ISNUMBER(A601))),"",IF(COUNTIFS($B$6:$B$2005,B601&amp;"",$A$6:$A$2005,"&gt;"&amp;A601)=0,1,0))</f>
        <v/>
      </c>
    </row>
    <row r="602">
      <c r="A602" s="13" t="n"/>
      <c r="B602" s="5" t="n"/>
      <c r="C602" s="17" t="n"/>
      <c r="D602" s="5" t="n"/>
      <c r="E602" s="5" t="n"/>
      <c r="F602" s="6">
        <f>IF(B602&amp;""="","",IFERROR(INDEX('المستأجرون'!$C$6:$C$205,MATCH(B602&amp;"",'المستأجرون'!$A$6:$A$205,0))&amp;"","كود غير موجود"))</f>
        <v/>
      </c>
      <c r="G602" s="22">
        <f>IF(OR(B602&amp;""="",NOT(ISNUMBER(A602))),"",IF(COUNTIFS($B$6:$B$2005,B602&amp;"",$A$6:$A$2005,"&gt;"&amp;A602)=0,1,0))</f>
        <v/>
      </c>
    </row>
    <row r="603">
      <c r="A603" s="13" t="n"/>
      <c r="B603" s="5" t="n"/>
      <c r="C603" s="17" t="n"/>
      <c r="D603" s="5" t="n"/>
      <c r="E603" s="5" t="n"/>
      <c r="F603" s="6">
        <f>IF(B603&amp;""="","",IFERROR(INDEX('المستأجرون'!$C$6:$C$205,MATCH(B603&amp;"",'المستأجرون'!$A$6:$A$205,0))&amp;"","كود غير موجود"))</f>
        <v/>
      </c>
      <c r="G603" s="22">
        <f>IF(OR(B603&amp;""="",NOT(ISNUMBER(A603))),"",IF(COUNTIFS($B$6:$B$2005,B603&amp;"",$A$6:$A$2005,"&gt;"&amp;A603)=0,1,0))</f>
        <v/>
      </c>
    </row>
    <row r="604">
      <c r="A604" s="13" t="n"/>
      <c r="B604" s="5" t="n"/>
      <c r="C604" s="17" t="n"/>
      <c r="D604" s="5" t="n"/>
      <c r="E604" s="5" t="n"/>
      <c r="F604" s="6">
        <f>IF(B604&amp;""="","",IFERROR(INDEX('المستأجرون'!$C$6:$C$205,MATCH(B604&amp;"",'المستأجرون'!$A$6:$A$205,0))&amp;"","كود غير موجود"))</f>
        <v/>
      </c>
      <c r="G604" s="22">
        <f>IF(OR(B604&amp;""="",NOT(ISNUMBER(A604))),"",IF(COUNTIFS($B$6:$B$2005,B604&amp;"",$A$6:$A$2005,"&gt;"&amp;A604)=0,1,0))</f>
        <v/>
      </c>
    </row>
    <row r="605">
      <c r="A605" s="13" t="n"/>
      <c r="B605" s="5" t="n"/>
      <c r="C605" s="17" t="n"/>
      <c r="D605" s="5" t="n"/>
      <c r="E605" s="5" t="n"/>
      <c r="F605" s="6">
        <f>IF(B605&amp;""="","",IFERROR(INDEX('المستأجرون'!$C$6:$C$205,MATCH(B605&amp;"",'المستأجرون'!$A$6:$A$205,0))&amp;"","كود غير موجود"))</f>
        <v/>
      </c>
      <c r="G605" s="22">
        <f>IF(OR(B605&amp;""="",NOT(ISNUMBER(A605))),"",IF(COUNTIFS($B$6:$B$2005,B605&amp;"",$A$6:$A$2005,"&gt;"&amp;A605)=0,1,0))</f>
        <v/>
      </c>
    </row>
    <row r="606">
      <c r="A606" s="13" t="n"/>
      <c r="B606" s="5" t="n"/>
      <c r="C606" s="17" t="n"/>
      <c r="D606" s="5" t="n"/>
      <c r="E606" s="5" t="n"/>
      <c r="F606" s="6">
        <f>IF(B606&amp;""="","",IFERROR(INDEX('المستأجرون'!$C$6:$C$205,MATCH(B606&amp;"",'المستأجرون'!$A$6:$A$205,0))&amp;"","كود غير موجود"))</f>
        <v/>
      </c>
      <c r="G606" s="22">
        <f>IF(OR(B606&amp;""="",NOT(ISNUMBER(A606))),"",IF(COUNTIFS($B$6:$B$2005,B606&amp;"",$A$6:$A$2005,"&gt;"&amp;A606)=0,1,0))</f>
        <v/>
      </c>
    </row>
    <row r="607">
      <c r="A607" s="13" t="n"/>
      <c r="B607" s="5" t="n"/>
      <c r="C607" s="17" t="n"/>
      <c r="D607" s="5" t="n"/>
      <c r="E607" s="5" t="n"/>
      <c r="F607" s="6">
        <f>IF(B607&amp;""="","",IFERROR(INDEX('المستأجرون'!$C$6:$C$205,MATCH(B607&amp;"",'المستأجرون'!$A$6:$A$205,0))&amp;"","كود غير موجود"))</f>
        <v/>
      </c>
      <c r="G607" s="22">
        <f>IF(OR(B607&amp;""="",NOT(ISNUMBER(A607))),"",IF(COUNTIFS($B$6:$B$2005,B607&amp;"",$A$6:$A$2005,"&gt;"&amp;A607)=0,1,0))</f>
        <v/>
      </c>
    </row>
    <row r="608">
      <c r="A608" s="13" t="n"/>
      <c r="B608" s="5" t="n"/>
      <c r="C608" s="17" t="n"/>
      <c r="D608" s="5" t="n"/>
      <c r="E608" s="5" t="n"/>
      <c r="F608" s="6">
        <f>IF(B608&amp;""="","",IFERROR(INDEX('المستأجرون'!$C$6:$C$205,MATCH(B608&amp;"",'المستأجرون'!$A$6:$A$205,0))&amp;"","كود غير موجود"))</f>
        <v/>
      </c>
      <c r="G608" s="22">
        <f>IF(OR(B608&amp;""="",NOT(ISNUMBER(A608))),"",IF(COUNTIFS($B$6:$B$2005,B608&amp;"",$A$6:$A$2005,"&gt;"&amp;A608)=0,1,0))</f>
        <v/>
      </c>
    </row>
    <row r="609">
      <c r="A609" s="13" t="n"/>
      <c r="B609" s="5" t="n"/>
      <c r="C609" s="17" t="n"/>
      <c r="D609" s="5" t="n"/>
      <c r="E609" s="5" t="n"/>
      <c r="F609" s="6">
        <f>IF(B609&amp;""="","",IFERROR(INDEX('المستأجرون'!$C$6:$C$205,MATCH(B609&amp;"",'المستأجرون'!$A$6:$A$205,0))&amp;"","كود غير موجود"))</f>
        <v/>
      </c>
      <c r="G609" s="22">
        <f>IF(OR(B609&amp;""="",NOT(ISNUMBER(A609))),"",IF(COUNTIFS($B$6:$B$2005,B609&amp;"",$A$6:$A$2005,"&gt;"&amp;A609)=0,1,0))</f>
        <v/>
      </c>
    </row>
    <row r="610">
      <c r="A610" s="13" t="n"/>
      <c r="B610" s="5" t="n"/>
      <c r="C610" s="17" t="n"/>
      <c r="D610" s="5" t="n"/>
      <c r="E610" s="5" t="n"/>
      <c r="F610" s="6">
        <f>IF(B610&amp;""="","",IFERROR(INDEX('المستأجرون'!$C$6:$C$205,MATCH(B610&amp;"",'المستأجرون'!$A$6:$A$205,0))&amp;"","كود غير موجود"))</f>
        <v/>
      </c>
      <c r="G610" s="22">
        <f>IF(OR(B610&amp;""="",NOT(ISNUMBER(A610))),"",IF(COUNTIFS($B$6:$B$2005,B610&amp;"",$A$6:$A$2005,"&gt;"&amp;A610)=0,1,0))</f>
        <v/>
      </c>
    </row>
    <row r="611">
      <c r="A611" s="13" t="n"/>
      <c r="B611" s="5" t="n"/>
      <c r="C611" s="17" t="n"/>
      <c r="D611" s="5" t="n"/>
      <c r="E611" s="5" t="n"/>
      <c r="F611" s="6">
        <f>IF(B611&amp;""="","",IFERROR(INDEX('المستأجرون'!$C$6:$C$205,MATCH(B611&amp;"",'المستأجرون'!$A$6:$A$205,0))&amp;"","كود غير موجود"))</f>
        <v/>
      </c>
      <c r="G611" s="22">
        <f>IF(OR(B611&amp;""="",NOT(ISNUMBER(A611))),"",IF(COUNTIFS($B$6:$B$2005,B611&amp;"",$A$6:$A$2005,"&gt;"&amp;A611)=0,1,0))</f>
        <v/>
      </c>
    </row>
    <row r="612">
      <c r="A612" s="13" t="n"/>
      <c r="B612" s="5" t="n"/>
      <c r="C612" s="17" t="n"/>
      <c r="D612" s="5" t="n"/>
      <c r="E612" s="5" t="n"/>
      <c r="F612" s="6">
        <f>IF(B612&amp;""="","",IFERROR(INDEX('المستأجرون'!$C$6:$C$205,MATCH(B612&amp;"",'المستأجرون'!$A$6:$A$205,0))&amp;"","كود غير موجود"))</f>
        <v/>
      </c>
      <c r="G612" s="22">
        <f>IF(OR(B612&amp;""="",NOT(ISNUMBER(A612))),"",IF(COUNTIFS($B$6:$B$2005,B612&amp;"",$A$6:$A$2005,"&gt;"&amp;A612)=0,1,0))</f>
        <v/>
      </c>
    </row>
    <row r="613">
      <c r="A613" s="13" t="n"/>
      <c r="B613" s="5" t="n"/>
      <c r="C613" s="17" t="n"/>
      <c r="D613" s="5" t="n"/>
      <c r="E613" s="5" t="n"/>
      <c r="F613" s="6">
        <f>IF(B613&amp;""="","",IFERROR(INDEX('المستأجرون'!$C$6:$C$205,MATCH(B613&amp;"",'المستأجرون'!$A$6:$A$205,0))&amp;"","كود غير موجود"))</f>
        <v/>
      </c>
      <c r="G613" s="22">
        <f>IF(OR(B613&amp;""="",NOT(ISNUMBER(A613))),"",IF(COUNTIFS($B$6:$B$2005,B613&amp;"",$A$6:$A$2005,"&gt;"&amp;A613)=0,1,0))</f>
        <v/>
      </c>
    </row>
    <row r="614">
      <c r="A614" s="13" t="n"/>
      <c r="B614" s="5" t="n"/>
      <c r="C614" s="17" t="n"/>
      <c r="D614" s="5" t="n"/>
      <c r="E614" s="5" t="n"/>
      <c r="F614" s="6">
        <f>IF(B614&amp;""="","",IFERROR(INDEX('المستأجرون'!$C$6:$C$205,MATCH(B614&amp;"",'المستأجرون'!$A$6:$A$205,0))&amp;"","كود غير موجود"))</f>
        <v/>
      </c>
      <c r="G614" s="22">
        <f>IF(OR(B614&amp;""="",NOT(ISNUMBER(A614))),"",IF(COUNTIFS($B$6:$B$2005,B614&amp;"",$A$6:$A$2005,"&gt;"&amp;A614)=0,1,0))</f>
        <v/>
      </c>
    </row>
    <row r="615">
      <c r="A615" s="13" t="n"/>
      <c r="B615" s="5" t="n"/>
      <c r="C615" s="17" t="n"/>
      <c r="D615" s="5" t="n"/>
      <c r="E615" s="5" t="n"/>
      <c r="F615" s="6">
        <f>IF(B615&amp;""="","",IFERROR(INDEX('المستأجرون'!$C$6:$C$205,MATCH(B615&amp;"",'المستأجرون'!$A$6:$A$205,0))&amp;"","كود غير موجود"))</f>
        <v/>
      </c>
      <c r="G615" s="22">
        <f>IF(OR(B615&amp;""="",NOT(ISNUMBER(A615))),"",IF(COUNTIFS($B$6:$B$2005,B615&amp;"",$A$6:$A$2005,"&gt;"&amp;A615)=0,1,0))</f>
        <v/>
      </c>
    </row>
    <row r="616">
      <c r="A616" s="13" t="n"/>
      <c r="B616" s="5" t="n"/>
      <c r="C616" s="17" t="n"/>
      <c r="D616" s="5" t="n"/>
      <c r="E616" s="5" t="n"/>
      <c r="F616" s="6">
        <f>IF(B616&amp;""="","",IFERROR(INDEX('المستأجرون'!$C$6:$C$205,MATCH(B616&amp;"",'المستأجرون'!$A$6:$A$205,0))&amp;"","كود غير موجود"))</f>
        <v/>
      </c>
      <c r="G616" s="22">
        <f>IF(OR(B616&amp;""="",NOT(ISNUMBER(A616))),"",IF(COUNTIFS($B$6:$B$2005,B616&amp;"",$A$6:$A$2005,"&gt;"&amp;A616)=0,1,0))</f>
        <v/>
      </c>
    </row>
    <row r="617">
      <c r="A617" s="13" t="n"/>
      <c r="B617" s="5" t="n"/>
      <c r="C617" s="17" t="n"/>
      <c r="D617" s="5" t="n"/>
      <c r="E617" s="5" t="n"/>
      <c r="F617" s="6">
        <f>IF(B617&amp;""="","",IFERROR(INDEX('المستأجرون'!$C$6:$C$205,MATCH(B617&amp;"",'المستأجرون'!$A$6:$A$205,0))&amp;"","كود غير موجود"))</f>
        <v/>
      </c>
      <c r="G617" s="22">
        <f>IF(OR(B617&amp;""="",NOT(ISNUMBER(A617))),"",IF(COUNTIFS($B$6:$B$2005,B617&amp;"",$A$6:$A$2005,"&gt;"&amp;A617)=0,1,0))</f>
        <v/>
      </c>
    </row>
    <row r="618">
      <c r="A618" s="13" t="n"/>
      <c r="B618" s="5" t="n"/>
      <c r="C618" s="17" t="n"/>
      <c r="D618" s="5" t="n"/>
      <c r="E618" s="5" t="n"/>
      <c r="F618" s="6">
        <f>IF(B618&amp;""="","",IFERROR(INDEX('المستأجرون'!$C$6:$C$205,MATCH(B618&amp;"",'المستأجرون'!$A$6:$A$205,0))&amp;"","كود غير موجود"))</f>
        <v/>
      </c>
      <c r="G618" s="22">
        <f>IF(OR(B618&amp;""="",NOT(ISNUMBER(A618))),"",IF(COUNTIFS($B$6:$B$2005,B618&amp;"",$A$6:$A$2005,"&gt;"&amp;A618)=0,1,0))</f>
        <v/>
      </c>
    </row>
    <row r="619">
      <c r="A619" s="13" t="n"/>
      <c r="B619" s="5" t="n"/>
      <c r="C619" s="17" t="n"/>
      <c r="D619" s="5" t="n"/>
      <c r="E619" s="5" t="n"/>
      <c r="F619" s="6">
        <f>IF(B619&amp;""="","",IFERROR(INDEX('المستأجرون'!$C$6:$C$205,MATCH(B619&amp;"",'المستأجرون'!$A$6:$A$205,0))&amp;"","كود غير موجود"))</f>
        <v/>
      </c>
      <c r="G619" s="22">
        <f>IF(OR(B619&amp;""="",NOT(ISNUMBER(A619))),"",IF(COUNTIFS($B$6:$B$2005,B619&amp;"",$A$6:$A$2005,"&gt;"&amp;A619)=0,1,0))</f>
        <v/>
      </c>
    </row>
    <row r="620">
      <c r="A620" s="13" t="n"/>
      <c r="B620" s="5" t="n"/>
      <c r="C620" s="17" t="n"/>
      <c r="D620" s="5" t="n"/>
      <c r="E620" s="5" t="n"/>
      <c r="F620" s="6">
        <f>IF(B620&amp;""="","",IFERROR(INDEX('المستأجرون'!$C$6:$C$205,MATCH(B620&amp;"",'المستأجرون'!$A$6:$A$205,0))&amp;"","كود غير موجود"))</f>
        <v/>
      </c>
      <c r="G620" s="22">
        <f>IF(OR(B620&amp;""="",NOT(ISNUMBER(A620))),"",IF(COUNTIFS($B$6:$B$2005,B620&amp;"",$A$6:$A$2005,"&gt;"&amp;A620)=0,1,0))</f>
        <v/>
      </c>
    </row>
    <row r="621">
      <c r="A621" s="13" t="n"/>
      <c r="B621" s="5" t="n"/>
      <c r="C621" s="17" t="n"/>
      <c r="D621" s="5" t="n"/>
      <c r="E621" s="5" t="n"/>
      <c r="F621" s="6">
        <f>IF(B621&amp;""="","",IFERROR(INDEX('المستأجرون'!$C$6:$C$205,MATCH(B621&amp;"",'المستأجرون'!$A$6:$A$205,0))&amp;"","كود غير موجود"))</f>
        <v/>
      </c>
      <c r="G621" s="22">
        <f>IF(OR(B621&amp;""="",NOT(ISNUMBER(A621))),"",IF(COUNTIFS($B$6:$B$2005,B621&amp;"",$A$6:$A$2005,"&gt;"&amp;A621)=0,1,0))</f>
        <v/>
      </c>
    </row>
    <row r="622">
      <c r="A622" s="13" t="n"/>
      <c r="B622" s="5" t="n"/>
      <c r="C622" s="17" t="n"/>
      <c r="D622" s="5" t="n"/>
      <c r="E622" s="5" t="n"/>
      <c r="F622" s="6">
        <f>IF(B622&amp;""="","",IFERROR(INDEX('المستأجرون'!$C$6:$C$205,MATCH(B622&amp;"",'المستأجرون'!$A$6:$A$205,0))&amp;"","كود غير موجود"))</f>
        <v/>
      </c>
      <c r="G622" s="22">
        <f>IF(OR(B622&amp;""="",NOT(ISNUMBER(A622))),"",IF(COUNTIFS($B$6:$B$2005,B622&amp;"",$A$6:$A$2005,"&gt;"&amp;A622)=0,1,0))</f>
        <v/>
      </c>
    </row>
    <row r="623">
      <c r="A623" s="13" t="n"/>
      <c r="B623" s="5" t="n"/>
      <c r="C623" s="17" t="n"/>
      <c r="D623" s="5" t="n"/>
      <c r="E623" s="5" t="n"/>
      <c r="F623" s="6">
        <f>IF(B623&amp;""="","",IFERROR(INDEX('المستأجرون'!$C$6:$C$205,MATCH(B623&amp;"",'المستأجرون'!$A$6:$A$205,0))&amp;"","كود غير موجود"))</f>
        <v/>
      </c>
      <c r="G623" s="22">
        <f>IF(OR(B623&amp;""="",NOT(ISNUMBER(A623))),"",IF(COUNTIFS($B$6:$B$2005,B623&amp;"",$A$6:$A$2005,"&gt;"&amp;A623)=0,1,0))</f>
        <v/>
      </c>
    </row>
    <row r="624">
      <c r="A624" s="13" t="n"/>
      <c r="B624" s="5" t="n"/>
      <c r="C624" s="17" t="n"/>
      <c r="D624" s="5" t="n"/>
      <c r="E624" s="5" t="n"/>
      <c r="F624" s="6">
        <f>IF(B624&amp;""="","",IFERROR(INDEX('المستأجرون'!$C$6:$C$205,MATCH(B624&amp;"",'المستأجرون'!$A$6:$A$205,0))&amp;"","كود غير موجود"))</f>
        <v/>
      </c>
      <c r="G624" s="22">
        <f>IF(OR(B624&amp;""="",NOT(ISNUMBER(A624))),"",IF(COUNTIFS($B$6:$B$2005,B624&amp;"",$A$6:$A$2005,"&gt;"&amp;A624)=0,1,0))</f>
        <v/>
      </c>
    </row>
    <row r="625">
      <c r="A625" s="13" t="n"/>
      <c r="B625" s="5" t="n"/>
      <c r="C625" s="17" t="n"/>
      <c r="D625" s="5" t="n"/>
      <c r="E625" s="5" t="n"/>
      <c r="F625" s="6">
        <f>IF(B625&amp;""="","",IFERROR(INDEX('المستأجرون'!$C$6:$C$205,MATCH(B625&amp;"",'المستأجرون'!$A$6:$A$205,0))&amp;"","كود غير موجود"))</f>
        <v/>
      </c>
      <c r="G625" s="22">
        <f>IF(OR(B625&amp;""="",NOT(ISNUMBER(A625))),"",IF(COUNTIFS($B$6:$B$2005,B625&amp;"",$A$6:$A$2005,"&gt;"&amp;A625)=0,1,0))</f>
        <v/>
      </c>
    </row>
    <row r="626">
      <c r="A626" s="13" t="n"/>
      <c r="B626" s="5" t="n"/>
      <c r="C626" s="17" t="n"/>
      <c r="D626" s="5" t="n"/>
      <c r="E626" s="5" t="n"/>
      <c r="F626" s="6">
        <f>IF(B626&amp;""="","",IFERROR(INDEX('المستأجرون'!$C$6:$C$205,MATCH(B626&amp;"",'المستأجرون'!$A$6:$A$205,0))&amp;"","كود غير موجود"))</f>
        <v/>
      </c>
      <c r="G626" s="22">
        <f>IF(OR(B626&amp;""="",NOT(ISNUMBER(A626))),"",IF(COUNTIFS($B$6:$B$2005,B626&amp;"",$A$6:$A$2005,"&gt;"&amp;A626)=0,1,0))</f>
        <v/>
      </c>
    </row>
    <row r="627">
      <c r="A627" s="13" t="n"/>
      <c r="B627" s="5" t="n"/>
      <c r="C627" s="17" t="n"/>
      <c r="D627" s="5" t="n"/>
      <c r="E627" s="5" t="n"/>
      <c r="F627" s="6">
        <f>IF(B627&amp;""="","",IFERROR(INDEX('المستأجرون'!$C$6:$C$205,MATCH(B627&amp;"",'المستأجرون'!$A$6:$A$205,0))&amp;"","كود غير موجود"))</f>
        <v/>
      </c>
      <c r="G627" s="22">
        <f>IF(OR(B627&amp;""="",NOT(ISNUMBER(A627))),"",IF(COUNTIFS($B$6:$B$2005,B627&amp;"",$A$6:$A$2005,"&gt;"&amp;A627)=0,1,0))</f>
        <v/>
      </c>
    </row>
    <row r="628">
      <c r="A628" s="13" t="n"/>
      <c r="B628" s="5" t="n"/>
      <c r="C628" s="17" t="n"/>
      <c r="D628" s="5" t="n"/>
      <c r="E628" s="5" t="n"/>
      <c r="F628" s="6">
        <f>IF(B628&amp;""="","",IFERROR(INDEX('المستأجرون'!$C$6:$C$205,MATCH(B628&amp;"",'المستأجرون'!$A$6:$A$205,0))&amp;"","كود غير موجود"))</f>
        <v/>
      </c>
      <c r="G628" s="22">
        <f>IF(OR(B628&amp;""="",NOT(ISNUMBER(A628))),"",IF(COUNTIFS($B$6:$B$2005,B628&amp;"",$A$6:$A$2005,"&gt;"&amp;A628)=0,1,0))</f>
        <v/>
      </c>
    </row>
    <row r="629">
      <c r="A629" s="13" t="n"/>
      <c r="B629" s="5" t="n"/>
      <c r="C629" s="17" t="n"/>
      <c r="D629" s="5" t="n"/>
      <c r="E629" s="5" t="n"/>
      <c r="F629" s="6">
        <f>IF(B629&amp;""="","",IFERROR(INDEX('المستأجرون'!$C$6:$C$205,MATCH(B629&amp;"",'المستأجرون'!$A$6:$A$205,0))&amp;"","كود غير موجود"))</f>
        <v/>
      </c>
      <c r="G629" s="22">
        <f>IF(OR(B629&amp;""="",NOT(ISNUMBER(A629))),"",IF(COUNTIFS($B$6:$B$2005,B629&amp;"",$A$6:$A$2005,"&gt;"&amp;A629)=0,1,0))</f>
        <v/>
      </c>
    </row>
    <row r="630">
      <c r="A630" s="13" t="n"/>
      <c r="B630" s="5" t="n"/>
      <c r="C630" s="17" t="n"/>
      <c r="D630" s="5" t="n"/>
      <c r="E630" s="5" t="n"/>
      <c r="F630" s="6">
        <f>IF(B630&amp;""="","",IFERROR(INDEX('المستأجرون'!$C$6:$C$205,MATCH(B630&amp;"",'المستأجرون'!$A$6:$A$205,0))&amp;"","كود غير موجود"))</f>
        <v/>
      </c>
      <c r="G630" s="22">
        <f>IF(OR(B630&amp;""="",NOT(ISNUMBER(A630))),"",IF(COUNTIFS($B$6:$B$2005,B630&amp;"",$A$6:$A$2005,"&gt;"&amp;A630)=0,1,0))</f>
        <v/>
      </c>
    </row>
    <row r="631">
      <c r="A631" s="13" t="n"/>
      <c r="B631" s="5" t="n"/>
      <c r="C631" s="17" t="n"/>
      <c r="D631" s="5" t="n"/>
      <c r="E631" s="5" t="n"/>
      <c r="F631" s="6">
        <f>IF(B631&amp;""="","",IFERROR(INDEX('المستأجرون'!$C$6:$C$205,MATCH(B631&amp;"",'المستأجرون'!$A$6:$A$205,0))&amp;"","كود غير موجود"))</f>
        <v/>
      </c>
      <c r="G631" s="22">
        <f>IF(OR(B631&amp;""="",NOT(ISNUMBER(A631))),"",IF(COUNTIFS($B$6:$B$2005,B631&amp;"",$A$6:$A$2005,"&gt;"&amp;A631)=0,1,0))</f>
        <v/>
      </c>
    </row>
    <row r="632">
      <c r="A632" s="13" t="n"/>
      <c r="B632" s="5" t="n"/>
      <c r="C632" s="17" t="n"/>
      <c r="D632" s="5" t="n"/>
      <c r="E632" s="5" t="n"/>
      <c r="F632" s="6">
        <f>IF(B632&amp;""="","",IFERROR(INDEX('المستأجرون'!$C$6:$C$205,MATCH(B632&amp;"",'المستأجرون'!$A$6:$A$205,0))&amp;"","كود غير موجود"))</f>
        <v/>
      </c>
      <c r="G632" s="22">
        <f>IF(OR(B632&amp;""="",NOT(ISNUMBER(A632))),"",IF(COUNTIFS($B$6:$B$2005,B632&amp;"",$A$6:$A$2005,"&gt;"&amp;A632)=0,1,0))</f>
        <v/>
      </c>
    </row>
    <row r="633">
      <c r="A633" s="13" t="n"/>
      <c r="B633" s="5" t="n"/>
      <c r="C633" s="17" t="n"/>
      <c r="D633" s="5" t="n"/>
      <c r="E633" s="5" t="n"/>
      <c r="F633" s="6">
        <f>IF(B633&amp;""="","",IFERROR(INDEX('المستأجرون'!$C$6:$C$205,MATCH(B633&amp;"",'المستأجرون'!$A$6:$A$205,0))&amp;"","كود غير موجود"))</f>
        <v/>
      </c>
      <c r="G633" s="22">
        <f>IF(OR(B633&amp;""="",NOT(ISNUMBER(A633))),"",IF(COUNTIFS($B$6:$B$2005,B633&amp;"",$A$6:$A$2005,"&gt;"&amp;A633)=0,1,0))</f>
        <v/>
      </c>
    </row>
    <row r="634">
      <c r="A634" s="13" t="n"/>
      <c r="B634" s="5" t="n"/>
      <c r="C634" s="17" t="n"/>
      <c r="D634" s="5" t="n"/>
      <c r="E634" s="5" t="n"/>
      <c r="F634" s="6">
        <f>IF(B634&amp;""="","",IFERROR(INDEX('المستأجرون'!$C$6:$C$205,MATCH(B634&amp;"",'المستأجرون'!$A$6:$A$205,0))&amp;"","كود غير موجود"))</f>
        <v/>
      </c>
      <c r="G634" s="22">
        <f>IF(OR(B634&amp;""="",NOT(ISNUMBER(A634))),"",IF(COUNTIFS($B$6:$B$2005,B634&amp;"",$A$6:$A$2005,"&gt;"&amp;A634)=0,1,0))</f>
        <v/>
      </c>
    </row>
    <row r="635">
      <c r="A635" s="13" t="n"/>
      <c r="B635" s="5" t="n"/>
      <c r="C635" s="17" t="n"/>
      <c r="D635" s="5" t="n"/>
      <c r="E635" s="5" t="n"/>
      <c r="F635" s="6">
        <f>IF(B635&amp;""="","",IFERROR(INDEX('المستأجرون'!$C$6:$C$205,MATCH(B635&amp;"",'المستأجرون'!$A$6:$A$205,0))&amp;"","كود غير موجود"))</f>
        <v/>
      </c>
      <c r="G635" s="22">
        <f>IF(OR(B635&amp;""="",NOT(ISNUMBER(A635))),"",IF(COUNTIFS($B$6:$B$2005,B635&amp;"",$A$6:$A$2005,"&gt;"&amp;A635)=0,1,0))</f>
        <v/>
      </c>
    </row>
    <row r="636">
      <c r="A636" s="13" t="n"/>
      <c r="B636" s="5" t="n"/>
      <c r="C636" s="17" t="n"/>
      <c r="D636" s="5" t="n"/>
      <c r="E636" s="5" t="n"/>
      <c r="F636" s="6">
        <f>IF(B636&amp;""="","",IFERROR(INDEX('المستأجرون'!$C$6:$C$205,MATCH(B636&amp;"",'المستأجرون'!$A$6:$A$205,0))&amp;"","كود غير موجود"))</f>
        <v/>
      </c>
      <c r="G636" s="22">
        <f>IF(OR(B636&amp;""="",NOT(ISNUMBER(A636))),"",IF(COUNTIFS($B$6:$B$2005,B636&amp;"",$A$6:$A$2005,"&gt;"&amp;A636)=0,1,0))</f>
        <v/>
      </c>
    </row>
    <row r="637">
      <c r="A637" s="13" t="n"/>
      <c r="B637" s="5" t="n"/>
      <c r="C637" s="17" t="n"/>
      <c r="D637" s="5" t="n"/>
      <c r="E637" s="5" t="n"/>
      <c r="F637" s="6">
        <f>IF(B637&amp;""="","",IFERROR(INDEX('المستأجرون'!$C$6:$C$205,MATCH(B637&amp;"",'المستأجرون'!$A$6:$A$205,0))&amp;"","كود غير موجود"))</f>
        <v/>
      </c>
      <c r="G637" s="22">
        <f>IF(OR(B637&amp;""="",NOT(ISNUMBER(A637))),"",IF(COUNTIFS($B$6:$B$2005,B637&amp;"",$A$6:$A$2005,"&gt;"&amp;A637)=0,1,0))</f>
        <v/>
      </c>
    </row>
    <row r="638">
      <c r="A638" s="13" t="n"/>
      <c r="B638" s="5" t="n"/>
      <c r="C638" s="17" t="n"/>
      <c r="D638" s="5" t="n"/>
      <c r="E638" s="5" t="n"/>
      <c r="F638" s="6">
        <f>IF(B638&amp;""="","",IFERROR(INDEX('المستأجرون'!$C$6:$C$205,MATCH(B638&amp;"",'المستأجرون'!$A$6:$A$205,0))&amp;"","كود غير موجود"))</f>
        <v/>
      </c>
      <c r="G638" s="22">
        <f>IF(OR(B638&amp;""="",NOT(ISNUMBER(A638))),"",IF(COUNTIFS($B$6:$B$2005,B638&amp;"",$A$6:$A$2005,"&gt;"&amp;A638)=0,1,0))</f>
        <v/>
      </c>
    </row>
    <row r="639">
      <c r="A639" s="13" t="n"/>
      <c r="B639" s="5" t="n"/>
      <c r="C639" s="17" t="n"/>
      <c r="D639" s="5" t="n"/>
      <c r="E639" s="5" t="n"/>
      <c r="F639" s="6">
        <f>IF(B639&amp;""="","",IFERROR(INDEX('المستأجرون'!$C$6:$C$205,MATCH(B639&amp;"",'المستأجرون'!$A$6:$A$205,0))&amp;"","كود غير موجود"))</f>
        <v/>
      </c>
      <c r="G639" s="22">
        <f>IF(OR(B639&amp;""="",NOT(ISNUMBER(A639))),"",IF(COUNTIFS($B$6:$B$2005,B639&amp;"",$A$6:$A$2005,"&gt;"&amp;A639)=0,1,0))</f>
        <v/>
      </c>
    </row>
    <row r="640">
      <c r="A640" s="13" t="n"/>
      <c r="B640" s="5" t="n"/>
      <c r="C640" s="17" t="n"/>
      <c r="D640" s="5" t="n"/>
      <c r="E640" s="5" t="n"/>
      <c r="F640" s="6">
        <f>IF(B640&amp;""="","",IFERROR(INDEX('المستأجرون'!$C$6:$C$205,MATCH(B640&amp;"",'المستأجرون'!$A$6:$A$205,0))&amp;"","كود غير موجود"))</f>
        <v/>
      </c>
      <c r="G640" s="22">
        <f>IF(OR(B640&amp;""="",NOT(ISNUMBER(A640))),"",IF(COUNTIFS($B$6:$B$2005,B640&amp;"",$A$6:$A$2005,"&gt;"&amp;A640)=0,1,0))</f>
        <v/>
      </c>
    </row>
    <row r="641">
      <c r="A641" s="13" t="n"/>
      <c r="B641" s="5" t="n"/>
      <c r="C641" s="17" t="n"/>
      <c r="D641" s="5" t="n"/>
      <c r="E641" s="5" t="n"/>
      <c r="F641" s="6">
        <f>IF(B641&amp;""="","",IFERROR(INDEX('المستأجرون'!$C$6:$C$205,MATCH(B641&amp;"",'المستأجرون'!$A$6:$A$205,0))&amp;"","كود غير موجود"))</f>
        <v/>
      </c>
      <c r="G641" s="22">
        <f>IF(OR(B641&amp;""="",NOT(ISNUMBER(A641))),"",IF(COUNTIFS($B$6:$B$2005,B641&amp;"",$A$6:$A$2005,"&gt;"&amp;A641)=0,1,0))</f>
        <v/>
      </c>
    </row>
    <row r="642">
      <c r="A642" s="13" t="n"/>
      <c r="B642" s="5" t="n"/>
      <c r="C642" s="17" t="n"/>
      <c r="D642" s="5" t="n"/>
      <c r="E642" s="5" t="n"/>
      <c r="F642" s="6">
        <f>IF(B642&amp;""="","",IFERROR(INDEX('المستأجرون'!$C$6:$C$205,MATCH(B642&amp;"",'المستأجرون'!$A$6:$A$205,0))&amp;"","كود غير موجود"))</f>
        <v/>
      </c>
      <c r="G642" s="22">
        <f>IF(OR(B642&amp;""="",NOT(ISNUMBER(A642))),"",IF(COUNTIFS($B$6:$B$2005,B642&amp;"",$A$6:$A$2005,"&gt;"&amp;A642)=0,1,0))</f>
        <v/>
      </c>
    </row>
    <row r="643">
      <c r="A643" s="13" t="n"/>
      <c r="B643" s="5" t="n"/>
      <c r="C643" s="17" t="n"/>
      <c r="D643" s="5" t="n"/>
      <c r="E643" s="5" t="n"/>
      <c r="F643" s="6">
        <f>IF(B643&amp;""="","",IFERROR(INDEX('المستأجرون'!$C$6:$C$205,MATCH(B643&amp;"",'المستأجرون'!$A$6:$A$205,0))&amp;"","كود غير موجود"))</f>
        <v/>
      </c>
      <c r="G643" s="22">
        <f>IF(OR(B643&amp;""="",NOT(ISNUMBER(A643))),"",IF(COUNTIFS($B$6:$B$2005,B643&amp;"",$A$6:$A$2005,"&gt;"&amp;A643)=0,1,0))</f>
        <v/>
      </c>
    </row>
    <row r="644">
      <c r="A644" s="13" t="n"/>
      <c r="B644" s="5" t="n"/>
      <c r="C644" s="17" t="n"/>
      <c r="D644" s="5" t="n"/>
      <c r="E644" s="5" t="n"/>
      <c r="F644" s="6">
        <f>IF(B644&amp;""="","",IFERROR(INDEX('المستأجرون'!$C$6:$C$205,MATCH(B644&amp;"",'المستأجرون'!$A$6:$A$205,0))&amp;"","كود غير موجود"))</f>
        <v/>
      </c>
      <c r="G644" s="22">
        <f>IF(OR(B644&amp;""="",NOT(ISNUMBER(A644))),"",IF(COUNTIFS($B$6:$B$2005,B644&amp;"",$A$6:$A$2005,"&gt;"&amp;A644)=0,1,0))</f>
        <v/>
      </c>
    </row>
    <row r="645">
      <c r="A645" s="13" t="n"/>
      <c r="B645" s="5" t="n"/>
      <c r="C645" s="17" t="n"/>
      <c r="D645" s="5" t="n"/>
      <c r="E645" s="5" t="n"/>
      <c r="F645" s="6">
        <f>IF(B645&amp;""="","",IFERROR(INDEX('المستأجرون'!$C$6:$C$205,MATCH(B645&amp;"",'المستأجرون'!$A$6:$A$205,0))&amp;"","كود غير موجود"))</f>
        <v/>
      </c>
      <c r="G645" s="22">
        <f>IF(OR(B645&amp;""="",NOT(ISNUMBER(A645))),"",IF(COUNTIFS($B$6:$B$2005,B645&amp;"",$A$6:$A$2005,"&gt;"&amp;A645)=0,1,0))</f>
        <v/>
      </c>
    </row>
    <row r="646">
      <c r="A646" s="13" t="n"/>
      <c r="B646" s="5" t="n"/>
      <c r="C646" s="17" t="n"/>
      <c r="D646" s="5" t="n"/>
      <c r="E646" s="5" t="n"/>
      <c r="F646" s="6">
        <f>IF(B646&amp;""="","",IFERROR(INDEX('المستأجرون'!$C$6:$C$205,MATCH(B646&amp;"",'المستأجرون'!$A$6:$A$205,0))&amp;"","كود غير موجود"))</f>
        <v/>
      </c>
      <c r="G646" s="22">
        <f>IF(OR(B646&amp;""="",NOT(ISNUMBER(A646))),"",IF(COUNTIFS($B$6:$B$2005,B646&amp;"",$A$6:$A$2005,"&gt;"&amp;A646)=0,1,0))</f>
        <v/>
      </c>
    </row>
    <row r="647">
      <c r="A647" s="13" t="n"/>
      <c r="B647" s="5" t="n"/>
      <c r="C647" s="17" t="n"/>
      <c r="D647" s="5" t="n"/>
      <c r="E647" s="5" t="n"/>
      <c r="F647" s="6">
        <f>IF(B647&amp;""="","",IFERROR(INDEX('المستأجرون'!$C$6:$C$205,MATCH(B647&amp;"",'المستأجرون'!$A$6:$A$205,0))&amp;"","كود غير موجود"))</f>
        <v/>
      </c>
      <c r="G647" s="22">
        <f>IF(OR(B647&amp;""="",NOT(ISNUMBER(A647))),"",IF(COUNTIFS($B$6:$B$2005,B647&amp;"",$A$6:$A$2005,"&gt;"&amp;A647)=0,1,0))</f>
        <v/>
      </c>
    </row>
    <row r="648">
      <c r="A648" s="13" t="n"/>
      <c r="B648" s="5" t="n"/>
      <c r="C648" s="17" t="n"/>
      <c r="D648" s="5" t="n"/>
      <c r="E648" s="5" t="n"/>
      <c r="F648" s="6">
        <f>IF(B648&amp;""="","",IFERROR(INDEX('المستأجرون'!$C$6:$C$205,MATCH(B648&amp;"",'المستأجرون'!$A$6:$A$205,0))&amp;"","كود غير موجود"))</f>
        <v/>
      </c>
      <c r="G648" s="22">
        <f>IF(OR(B648&amp;""="",NOT(ISNUMBER(A648))),"",IF(COUNTIFS($B$6:$B$2005,B648&amp;"",$A$6:$A$2005,"&gt;"&amp;A648)=0,1,0))</f>
        <v/>
      </c>
    </row>
    <row r="649">
      <c r="A649" s="13" t="n"/>
      <c r="B649" s="5" t="n"/>
      <c r="C649" s="17" t="n"/>
      <c r="D649" s="5" t="n"/>
      <c r="E649" s="5" t="n"/>
      <c r="F649" s="6">
        <f>IF(B649&amp;""="","",IFERROR(INDEX('المستأجرون'!$C$6:$C$205,MATCH(B649&amp;"",'المستأجرون'!$A$6:$A$205,0))&amp;"","كود غير موجود"))</f>
        <v/>
      </c>
      <c r="G649" s="22">
        <f>IF(OR(B649&amp;""="",NOT(ISNUMBER(A649))),"",IF(COUNTIFS($B$6:$B$2005,B649&amp;"",$A$6:$A$2005,"&gt;"&amp;A649)=0,1,0))</f>
        <v/>
      </c>
    </row>
    <row r="650">
      <c r="A650" s="13" t="n"/>
      <c r="B650" s="5" t="n"/>
      <c r="C650" s="17" t="n"/>
      <c r="D650" s="5" t="n"/>
      <c r="E650" s="5" t="n"/>
      <c r="F650" s="6">
        <f>IF(B650&amp;""="","",IFERROR(INDEX('المستأجرون'!$C$6:$C$205,MATCH(B650&amp;"",'المستأجرون'!$A$6:$A$205,0))&amp;"","كود غير موجود"))</f>
        <v/>
      </c>
      <c r="G650" s="22">
        <f>IF(OR(B650&amp;""="",NOT(ISNUMBER(A650))),"",IF(COUNTIFS($B$6:$B$2005,B650&amp;"",$A$6:$A$2005,"&gt;"&amp;A650)=0,1,0))</f>
        <v/>
      </c>
    </row>
    <row r="651">
      <c r="A651" s="13" t="n"/>
      <c r="B651" s="5" t="n"/>
      <c r="C651" s="17" t="n"/>
      <c r="D651" s="5" t="n"/>
      <c r="E651" s="5" t="n"/>
      <c r="F651" s="6">
        <f>IF(B651&amp;""="","",IFERROR(INDEX('المستأجرون'!$C$6:$C$205,MATCH(B651&amp;"",'المستأجرون'!$A$6:$A$205,0))&amp;"","كود غير موجود"))</f>
        <v/>
      </c>
      <c r="G651" s="22">
        <f>IF(OR(B651&amp;""="",NOT(ISNUMBER(A651))),"",IF(COUNTIFS($B$6:$B$2005,B651&amp;"",$A$6:$A$2005,"&gt;"&amp;A651)=0,1,0))</f>
        <v/>
      </c>
    </row>
    <row r="652">
      <c r="A652" s="13" t="n"/>
      <c r="B652" s="5" t="n"/>
      <c r="C652" s="17" t="n"/>
      <c r="D652" s="5" t="n"/>
      <c r="E652" s="5" t="n"/>
      <c r="F652" s="6">
        <f>IF(B652&amp;""="","",IFERROR(INDEX('المستأجرون'!$C$6:$C$205,MATCH(B652&amp;"",'المستأجرون'!$A$6:$A$205,0))&amp;"","كود غير موجود"))</f>
        <v/>
      </c>
      <c r="G652" s="22">
        <f>IF(OR(B652&amp;""="",NOT(ISNUMBER(A652))),"",IF(COUNTIFS($B$6:$B$2005,B652&amp;"",$A$6:$A$2005,"&gt;"&amp;A652)=0,1,0))</f>
        <v/>
      </c>
    </row>
    <row r="653">
      <c r="A653" s="13" t="n"/>
      <c r="B653" s="5" t="n"/>
      <c r="C653" s="17" t="n"/>
      <c r="D653" s="5" t="n"/>
      <c r="E653" s="5" t="n"/>
      <c r="F653" s="6">
        <f>IF(B653&amp;""="","",IFERROR(INDEX('المستأجرون'!$C$6:$C$205,MATCH(B653&amp;"",'المستأجرون'!$A$6:$A$205,0))&amp;"","كود غير موجود"))</f>
        <v/>
      </c>
      <c r="G653" s="22">
        <f>IF(OR(B653&amp;""="",NOT(ISNUMBER(A653))),"",IF(COUNTIFS($B$6:$B$2005,B653&amp;"",$A$6:$A$2005,"&gt;"&amp;A653)=0,1,0))</f>
        <v/>
      </c>
    </row>
    <row r="654">
      <c r="A654" s="13" t="n"/>
      <c r="B654" s="5" t="n"/>
      <c r="C654" s="17" t="n"/>
      <c r="D654" s="5" t="n"/>
      <c r="E654" s="5" t="n"/>
      <c r="F654" s="6">
        <f>IF(B654&amp;""="","",IFERROR(INDEX('المستأجرون'!$C$6:$C$205,MATCH(B654&amp;"",'المستأجرون'!$A$6:$A$205,0))&amp;"","كود غير موجود"))</f>
        <v/>
      </c>
      <c r="G654" s="22">
        <f>IF(OR(B654&amp;""="",NOT(ISNUMBER(A654))),"",IF(COUNTIFS($B$6:$B$2005,B654&amp;"",$A$6:$A$2005,"&gt;"&amp;A654)=0,1,0))</f>
        <v/>
      </c>
    </row>
    <row r="655">
      <c r="A655" s="13" t="n"/>
      <c r="B655" s="5" t="n"/>
      <c r="C655" s="17" t="n"/>
      <c r="D655" s="5" t="n"/>
      <c r="E655" s="5" t="n"/>
      <c r="F655" s="6">
        <f>IF(B655&amp;""="","",IFERROR(INDEX('المستأجرون'!$C$6:$C$205,MATCH(B655&amp;"",'المستأجرون'!$A$6:$A$205,0))&amp;"","كود غير موجود"))</f>
        <v/>
      </c>
      <c r="G655" s="22">
        <f>IF(OR(B655&amp;""="",NOT(ISNUMBER(A655))),"",IF(COUNTIFS($B$6:$B$2005,B655&amp;"",$A$6:$A$2005,"&gt;"&amp;A655)=0,1,0))</f>
        <v/>
      </c>
    </row>
    <row r="656">
      <c r="A656" s="13" t="n"/>
      <c r="B656" s="5" t="n"/>
      <c r="C656" s="17" t="n"/>
      <c r="D656" s="5" t="n"/>
      <c r="E656" s="5" t="n"/>
      <c r="F656" s="6">
        <f>IF(B656&amp;""="","",IFERROR(INDEX('المستأجرون'!$C$6:$C$205,MATCH(B656&amp;"",'المستأجرون'!$A$6:$A$205,0))&amp;"","كود غير موجود"))</f>
        <v/>
      </c>
      <c r="G656" s="22">
        <f>IF(OR(B656&amp;""="",NOT(ISNUMBER(A656))),"",IF(COUNTIFS($B$6:$B$2005,B656&amp;"",$A$6:$A$2005,"&gt;"&amp;A656)=0,1,0))</f>
        <v/>
      </c>
    </row>
    <row r="657">
      <c r="A657" s="13" t="n"/>
      <c r="B657" s="5" t="n"/>
      <c r="C657" s="17" t="n"/>
      <c r="D657" s="5" t="n"/>
      <c r="E657" s="5" t="n"/>
      <c r="F657" s="6">
        <f>IF(B657&amp;""="","",IFERROR(INDEX('المستأجرون'!$C$6:$C$205,MATCH(B657&amp;"",'المستأجرون'!$A$6:$A$205,0))&amp;"","كود غير موجود"))</f>
        <v/>
      </c>
      <c r="G657" s="22">
        <f>IF(OR(B657&amp;""="",NOT(ISNUMBER(A657))),"",IF(COUNTIFS($B$6:$B$2005,B657&amp;"",$A$6:$A$2005,"&gt;"&amp;A657)=0,1,0))</f>
        <v/>
      </c>
    </row>
    <row r="658">
      <c r="A658" s="13" t="n"/>
      <c r="B658" s="5" t="n"/>
      <c r="C658" s="17" t="n"/>
      <c r="D658" s="5" t="n"/>
      <c r="E658" s="5" t="n"/>
      <c r="F658" s="6">
        <f>IF(B658&amp;""="","",IFERROR(INDEX('المستأجرون'!$C$6:$C$205,MATCH(B658&amp;"",'المستأجرون'!$A$6:$A$205,0))&amp;"","كود غير موجود"))</f>
        <v/>
      </c>
      <c r="G658" s="22">
        <f>IF(OR(B658&amp;""="",NOT(ISNUMBER(A658))),"",IF(COUNTIFS($B$6:$B$2005,B658&amp;"",$A$6:$A$2005,"&gt;"&amp;A658)=0,1,0))</f>
        <v/>
      </c>
    </row>
    <row r="659">
      <c r="A659" s="13" t="n"/>
      <c r="B659" s="5" t="n"/>
      <c r="C659" s="17" t="n"/>
      <c r="D659" s="5" t="n"/>
      <c r="E659" s="5" t="n"/>
      <c r="F659" s="6">
        <f>IF(B659&amp;""="","",IFERROR(INDEX('المستأجرون'!$C$6:$C$205,MATCH(B659&amp;"",'المستأجرون'!$A$6:$A$205,0))&amp;"","كود غير موجود"))</f>
        <v/>
      </c>
      <c r="G659" s="22">
        <f>IF(OR(B659&amp;""="",NOT(ISNUMBER(A659))),"",IF(COUNTIFS($B$6:$B$2005,B659&amp;"",$A$6:$A$2005,"&gt;"&amp;A659)=0,1,0))</f>
        <v/>
      </c>
    </row>
    <row r="660">
      <c r="A660" s="13" t="n"/>
      <c r="B660" s="5" t="n"/>
      <c r="C660" s="17" t="n"/>
      <c r="D660" s="5" t="n"/>
      <c r="E660" s="5" t="n"/>
      <c r="F660" s="6">
        <f>IF(B660&amp;""="","",IFERROR(INDEX('المستأجرون'!$C$6:$C$205,MATCH(B660&amp;"",'المستأجرون'!$A$6:$A$205,0))&amp;"","كود غير موجود"))</f>
        <v/>
      </c>
      <c r="G660" s="22">
        <f>IF(OR(B660&amp;""="",NOT(ISNUMBER(A660))),"",IF(COUNTIFS($B$6:$B$2005,B660&amp;"",$A$6:$A$2005,"&gt;"&amp;A660)=0,1,0))</f>
        <v/>
      </c>
    </row>
    <row r="661">
      <c r="A661" s="13" t="n"/>
      <c r="B661" s="5" t="n"/>
      <c r="C661" s="17" t="n"/>
      <c r="D661" s="5" t="n"/>
      <c r="E661" s="5" t="n"/>
      <c r="F661" s="6">
        <f>IF(B661&amp;""="","",IFERROR(INDEX('المستأجرون'!$C$6:$C$205,MATCH(B661&amp;"",'المستأجرون'!$A$6:$A$205,0))&amp;"","كود غير موجود"))</f>
        <v/>
      </c>
      <c r="G661" s="22">
        <f>IF(OR(B661&amp;""="",NOT(ISNUMBER(A661))),"",IF(COUNTIFS($B$6:$B$2005,B661&amp;"",$A$6:$A$2005,"&gt;"&amp;A661)=0,1,0))</f>
        <v/>
      </c>
    </row>
    <row r="662">
      <c r="A662" s="13" t="n"/>
      <c r="B662" s="5" t="n"/>
      <c r="C662" s="17" t="n"/>
      <c r="D662" s="5" t="n"/>
      <c r="E662" s="5" t="n"/>
      <c r="F662" s="6">
        <f>IF(B662&amp;""="","",IFERROR(INDEX('المستأجرون'!$C$6:$C$205,MATCH(B662&amp;"",'المستأجرون'!$A$6:$A$205,0))&amp;"","كود غير موجود"))</f>
        <v/>
      </c>
      <c r="G662" s="22">
        <f>IF(OR(B662&amp;""="",NOT(ISNUMBER(A662))),"",IF(COUNTIFS($B$6:$B$2005,B662&amp;"",$A$6:$A$2005,"&gt;"&amp;A662)=0,1,0))</f>
        <v/>
      </c>
    </row>
    <row r="663">
      <c r="A663" s="13" t="n"/>
      <c r="B663" s="5" t="n"/>
      <c r="C663" s="17" t="n"/>
      <c r="D663" s="5" t="n"/>
      <c r="E663" s="5" t="n"/>
      <c r="F663" s="6">
        <f>IF(B663&amp;""="","",IFERROR(INDEX('المستأجرون'!$C$6:$C$205,MATCH(B663&amp;"",'المستأجرون'!$A$6:$A$205,0))&amp;"","كود غير موجود"))</f>
        <v/>
      </c>
      <c r="G663" s="22">
        <f>IF(OR(B663&amp;""="",NOT(ISNUMBER(A663))),"",IF(COUNTIFS($B$6:$B$2005,B663&amp;"",$A$6:$A$2005,"&gt;"&amp;A663)=0,1,0))</f>
        <v/>
      </c>
    </row>
    <row r="664">
      <c r="A664" s="13" t="n"/>
      <c r="B664" s="5" t="n"/>
      <c r="C664" s="17" t="n"/>
      <c r="D664" s="5" t="n"/>
      <c r="E664" s="5" t="n"/>
      <c r="F664" s="6">
        <f>IF(B664&amp;""="","",IFERROR(INDEX('المستأجرون'!$C$6:$C$205,MATCH(B664&amp;"",'المستأجرون'!$A$6:$A$205,0))&amp;"","كود غير موجود"))</f>
        <v/>
      </c>
      <c r="G664" s="22">
        <f>IF(OR(B664&amp;""="",NOT(ISNUMBER(A664))),"",IF(COUNTIFS($B$6:$B$2005,B664&amp;"",$A$6:$A$2005,"&gt;"&amp;A664)=0,1,0))</f>
        <v/>
      </c>
    </row>
    <row r="665">
      <c r="A665" s="13" t="n"/>
      <c r="B665" s="5" t="n"/>
      <c r="C665" s="17" t="n"/>
      <c r="D665" s="5" t="n"/>
      <c r="E665" s="5" t="n"/>
      <c r="F665" s="6">
        <f>IF(B665&amp;""="","",IFERROR(INDEX('المستأجرون'!$C$6:$C$205,MATCH(B665&amp;"",'المستأجرون'!$A$6:$A$205,0))&amp;"","كود غير موجود"))</f>
        <v/>
      </c>
      <c r="G665" s="22">
        <f>IF(OR(B665&amp;""="",NOT(ISNUMBER(A665))),"",IF(COUNTIFS($B$6:$B$2005,B665&amp;"",$A$6:$A$2005,"&gt;"&amp;A665)=0,1,0))</f>
        <v/>
      </c>
    </row>
    <row r="666">
      <c r="A666" s="13" t="n"/>
      <c r="B666" s="5" t="n"/>
      <c r="C666" s="17" t="n"/>
      <c r="D666" s="5" t="n"/>
      <c r="E666" s="5" t="n"/>
      <c r="F666" s="6">
        <f>IF(B666&amp;""="","",IFERROR(INDEX('المستأجرون'!$C$6:$C$205,MATCH(B666&amp;"",'المستأجرون'!$A$6:$A$205,0))&amp;"","كود غير موجود"))</f>
        <v/>
      </c>
      <c r="G666" s="22">
        <f>IF(OR(B666&amp;""="",NOT(ISNUMBER(A666))),"",IF(COUNTIFS($B$6:$B$2005,B666&amp;"",$A$6:$A$2005,"&gt;"&amp;A666)=0,1,0))</f>
        <v/>
      </c>
    </row>
    <row r="667">
      <c r="A667" s="13" t="n"/>
      <c r="B667" s="5" t="n"/>
      <c r="C667" s="17" t="n"/>
      <c r="D667" s="5" t="n"/>
      <c r="E667" s="5" t="n"/>
      <c r="F667" s="6">
        <f>IF(B667&amp;""="","",IFERROR(INDEX('المستأجرون'!$C$6:$C$205,MATCH(B667&amp;"",'المستأجرون'!$A$6:$A$205,0))&amp;"","كود غير موجود"))</f>
        <v/>
      </c>
      <c r="G667" s="22">
        <f>IF(OR(B667&amp;""="",NOT(ISNUMBER(A667))),"",IF(COUNTIFS($B$6:$B$2005,B667&amp;"",$A$6:$A$2005,"&gt;"&amp;A667)=0,1,0))</f>
        <v/>
      </c>
    </row>
    <row r="668">
      <c r="A668" s="13" t="n"/>
      <c r="B668" s="5" t="n"/>
      <c r="C668" s="17" t="n"/>
      <c r="D668" s="5" t="n"/>
      <c r="E668" s="5" t="n"/>
      <c r="F668" s="6">
        <f>IF(B668&amp;""="","",IFERROR(INDEX('المستأجرون'!$C$6:$C$205,MATCH(B668&amp;"",'المستأجرون'!$A$6:$A$205,0))&amp;"","كود غير موجود"))</f>
        <v/>
      </c>
      <c r="G668" s="22">
        <f>IF(OR(B668&amp;""="",NOT(ISNUMBER(A668))),"",IF(COUNTIFS($B$6:$B$2005,B668&amp;"",$A$6:$A$2005,"&gt;"&amp;A668)=0,1,0))</f>
        <v/>
      </c>
    </row>
    <row r="669">
      <c r="A669" s="13" t="n"/>
      <c r="B669" s="5" t="n"/>
      <c r="C669" s="17" t="n"/>
      <c r="D669" s="5" t="n"/>
      <c r="E669" s="5" t="n"/>
      <c r="F669" s="6">
        <f>IF(B669&amp;""="","",IFERROR(INDEX('المستأجرون'!$C$6:$C$205,MATCH(B669&amp;"",'المستأجرون'!$A$6:$A$205,0))&amp;"","كود غير موجود"))</f>
        <v/>
      </c>
      <c r="G669" s="22">
        <f>IF(OR(B669&amp;""="",NOT(ISNUMBER(A669))),"",IF(COUNTIFS($B$6:$B$2005,B669&amp;"",$A$6:$A$2005,"&gt;"&amp;A669)=0,1,0))</f>
        <v/>
      </c>
    </row>
    <row r="670">
      <c r="A670" s="13" t="n"/>
      <c r="B670" s="5" t="n"/>
      <c r="C670" s="17" t="n"/>
      <c r="D670" s="5" t="n"/>
      <c r="E670" s="5" t="n"/>
      <c r="F670" s="6">
        <f>IF(B670&amp;""="","",IFERROR(INDEX('المستأجرون'!$C$6:$C$205,MATCH(B670&amp;"",'المستأجرون'!$A$6:$A$205,0))&amp;"","كود غير موجود"))</f>
        <v/>
      </c>
      <c r="G670" s="22">
        <f>IF(OR(B670&amp;""="",NOT(ISNUMBER(A670))),"",IF(COUNTIFS($B$6:$B$2005,B670&amp;"",$A$6:$A$2005,"&gt;"&amp;A670)=0,1,0))</f>
        <v/>
      </c>
    </row>
    <row r="671">
      <c r="A671" s="13" t="n"/>
      <c r="B671" s="5" t="n"/>
      <c r="C671" s="17" t="n"/>
      <c r="D671" s="5" t="n"/>
      <c r="E671" s="5" t="n"/>
      <c r="F671" s="6">
        <f>IF(B671&amp;""="","",IFERROR(INDEX('المستأجرون'!$C$6:$C$205,MATCH(B671&amp;"",'المستأجرون'!$A$6:$A$205,0))&amp;"","كود غير موجود"))</f>
        <v/>
      </c>
      <c r="G671" s="22">
        <f>IF(OR(B671&amp;""="",NOT(ISNUMBER(A671))),"",IF(COUNTIFS($B$6:$B$2005,B671&amp;"",$A$6:$A$2005,"&gt;"&amp;A671)=0,1,0))</f>
        <v/>
      </c>
    </row>
    <row r="672">
      <c r="A672" s="13" t="n"/>
      <c r="B672" s="5" t="n"/>
      <c r="C672" s="17" t="n"/>
      <c r="D672" s="5" t="n"/>
      <c r="E672" s="5" t="n"/>
      <c r="F672" s="6">
        <f>IF(B672&amp;""="","",IFERROR(INDEX('المستأجرون'!$C$6:$C$205,MATCH(B672&amp;"",'المستأجرون'!$A$6:$A$205,0))&amp;"","كود غير موجود"))</f>
        <v/>
      </c>
      <c r="G672" s="22">
        <f>IF(OR(B672&amp;""="",NOT(ISNUMBER(A672))),"",IF(COUNTIFS($B$6:$B$2005,B672&amp;"",$A$6:$A$2005,"&gt;"&amp;A672)=0,1,0))</f>
        <v/>
      </c>
    </row>
    <row r="673">
      <c r="A673" s="13" t="n"/>
      <c r="B673" s="5" t="n"/>
      <c r="C673" s="17" t="n"/>
      <c r="D673" s="5" t="n"/>
      <c r="E673" s="5" t="n"/>
      <c r="F673" s="6">
        <f>IF(B673&amp;""="","",IFERROR(INDEX('المستأجرون'!$C$6:$C$205,MATCH(B673&amp;"",'المستأجرون'!$A$6:$A$205,0))&amp;"","كود غير موجود"))</f>
        <v/>
      </c>
      <c r="G673" s="22">
        <f>IF(OR(B673&amp;""="",NOT(ISNUMBER(A673))),"",IF(COUNTIFS($B$6:$B$2005,B673&amp;"",$A$6:$A$2005,"&gt;"&amp;A673)=0,1,0))</f>
        <v/>
      </c>
    </row>
    <row r="674">
      <c r="A674" s="13" t="n"/>
      <c r="B674" s="5" t="n"/>
      <c r="C674" s="17" t="n"/>
      <c r="D674" s="5" t="n"/>
      <c r="E674" s="5" t="n"/>
      <c r="F674" s="6">
        <f>IF(B674&amp;""="","",IFERROR(INDEX('المستأجرون'!$C$6:$C$205,MATCH(B674&amp;"",'المستأجرون'!$A$6:$A$205,0))&amp;"","كود غير موجود"))</f>
        <v/>
      </c>
      <c r="G674" s="22">
        <f>IF(OR(B674&amp;""="",NOT(ISNUMBER(A674))),"",IF(COUNTIFS($B$6:$B$2005,B674&amp;"",$A$6:$A$2005,"&gt;"&amp;A674)=0,1,0))</f>
        <v/>
      </c>
    </row>
    <row r="675">
      <c r="A675" s="13" t="n"/>
      <c r="B675" s="5" t="n"/>
      <c r="C675" s="17" t="n"/>
      <c r="D675" s="5" t="n"/>
      <c r="E675" s="5" t="n"/>
      <c r="F675" s="6">
        <f>IF(B675&amp;""="","",IFERROR(INDEX('المستأجرون'!$C$6:$C$205,MATCH(B675&amp;"",'المستأجرون'!$A$6:$A$205,0))&amp;"","كود غير موجود"))</f>
        <v/>
      </c>
      <c r="G675" s="22">
        <f>IF(OR(B675&amp;""="",NOT(ISNUMBER(A675))),"",IF(COUNTIFS($B$6:$B$2005,B675&amp;"",$A$6:$A$2005,"&gt;"&amp;A675)=0,1,0))</f>
        <v/>
      </c>
    </row>
    <row r="676">
      <c r="A676" s="13" t="n"/>
      <c r="B676" s="5" t="n"/>
      <c r="C676" s="17" t="n"/>
      <c r="D676" s="5" t="n"/>
      <c r="E676" s="5" t="n"/>
      <c r="F676" s="6">
        <f>IF(B676&amp;""="","",IFERROR(INDEX('المستأجرون'!$C$6:$C$205,MATCH(B676&amp;"",'المستأجرون'!$A$6:$A$205,0))&amp;"","كود غير موجود"))</f>
        <v/>
      </c>
      <c r="G676" s="22">
        <f>IF(OR(B676&amp;""="",NOT(ISNUMBER(A676))),"",IF(COUNTIFS($B$6:$B$2005,B676&amp;"",$A$6:$A$2005,"&gt;"&amp;A676)=0,1,0))</f>
        <v/>
      </c>
    </row>
    <row r="677">
      <c r="A677" s="13" t="n"/>
      <c r="B677" s="5" t="n"/>
      <c r="C677" s="17" t="n"/>
      <c r="D677" s="5" t="n"/>
      <c r="E677" s="5" t="n"/>
      <c r="F677" s="6">
        <f>IF(B677&amp;""="","",IFERROR(INDEX('المستأجرون'!$C$6:$C$205,MATCH(B677&amp;"",'المستأجرون'!$A$6:$A$205,0))&amp;"","كود غير موجود"))</f>
        <v/>
      </c>
      <c r="G677" s="22">
        <f>IF(OR(B677&amp;""="",NOT(ISNUMBER(A677))),"",IF(COUNTIFS($B$6:$B$2005,B677&amp;"",$A$6:$A$2005,"&gt;"&amp;A677)=0,1,0))</f>
        <v/>
      </c>
    </row>
    <row r="678">
      <c r="A678" s="13" t="n"/>
      <c r="B678" s="5" t="n"/>
      <c r="C678" s="17" t="n"/>
      <c r="D678" s="5" t="n"/>
      <c r="E678" s="5" t="n"/>
      <c r="F678" s="6">
        <f>IF(B678&amp;""="","",IFERROR(INDEX('المستأجرون'!$C$6:$C$205,MATCH(B678&amp;"",'المستأجرون'!$A$6:$A$205,0))&amp;"","كود غير موجود"))</f>
        <v/>
      </c>
      <c r="G678" s="22">
        <f>IF(OR(B678&amp;""="",NOT(ISNUMBER(A678))),"",IF(COUNTIFS($B$6:$B$2005,B678&amp;"",$A$6:$A$2005,"&gt;"&amp;A678)=0,1,0))</f>
        <v/>
      </c>
    </row>
    <row r="679">
      <c r="A679" s="13" t="n"/>
      <c r="B679" s="5" t="n"/>
      <c r="C679" s="17" t="n"/>
      <c r="D679" s="5" t="n"/>
      <c r="E679" s="5" t="n"/>
      <c r="F679" s="6">
        <f>IF(B679&amp;""="","",IFERROR(INDEX('المستأجرون'!$C$6:$C$205,MATCH(B679&amp;"",'المستأجرون'!$A$6:$A$205,0))&amp;"","كود غير موجود"))</f>
        <v/>
      </c>
      <c r="G679" s="22">
        <f>IF(OR(B679&amp;""="",NOT(ISNUMBER(A679))),"",IF(COUNTIFS($B$6:$B$2005,B679&amp;"",$A$6:$A$2005,"&gt;"&amp;A679)=0,1,0))</f>
        <v/>
      </c>
    </row>
    <row r="680">
      <c r="A680" s="13" t="n"/>
      <c r="B680" s="5" t="n"/>
      <c r="C680" s="17" t="n"/>
      <c r="D680" s="5" t="n"/>
      <c r="E680" s="5" t="n"/>
      <c r="F680" s="6">
        <f>IF(B680&amp;""="","",IFERROR(INDEX('المستأجرون'!$C$6:$C$205,MATCH(B680&amp;"",'المستأجرون'!$A$6:$A$205,0))&amp;"","كود غير موجود"))</f>
        <v/>
      </c>
      <c r="G680" s="22">
        <f>IF(OR(B680&amp;""="",NOT(ISNUMBER(A680))),"",IF(COUNTIFS($B$6:$B$2005,B680&amp;"",$A$6:$A$2005,"&gt;"&amp;A680)=0,1,0))</f>
        <v/>
      </c>
    </row>
    <row r="681">
      <c r="A681" s="13" t="n"/>
      <c r="B681" s="5" t="n"/>
      <c r="C681" s="17" t="n"/>
      <c r="D681" s="5" t="n"/>
      <c r="E681" s="5" t="n"/>
      <c r="F681" s="6">
        <f>IF(B681&amp;""="","",IFERROR(INDEX('المستأجرون'!$C$6:$C$205,MATCH(B681&amp;"",'المستأجرون'!$A$6:$A$205,0))&amp;"","كود غير موجود"))</f>
        <v/>
      </c>
      <c r="G681" s="22">
        <f>IF(OR(B681&amp;""="",NOT(ISNUMBER(A681))),"",IF(COUNTIFS($B$6:$B$2005,B681&amp;"",$A$6:$A$2005,"&gt;"&amp;A681)=0,1,0))</f>
        <v/>
      </c>
    </row>
    <row r="682">
      <c r="A682" s="13" t="n"/>
      <c r="B682" s="5" t="n"/>
      <c r="C682" s="17" t="n"/>
      <c r="D682" s="5" t="n"/>
      <c r="E682" s="5" t="n"/>
      <c r="F682" s="6">
        <f>IF(B682&amp;""="","",IFERROR(INDEX('المستأجرون'!$C$6:$C$205,MATCH(B682&amp;"",'المستأجرون'!$A$6:$A$205,0))&amp;"","كود غير موجود"))</f>
        <v/>
      </c>
      <c r="G682" s="22">
        <f>IF(OR(B682&amp;""="",NOT(ISNUMBER(A682))),"",IF(COUNTIFS($B$6:$B$2005,B682&amp;"",$A$6:$A$2005,"&gt;"&amp;A682)=0,1,0))</f>
        <v/>
      </c>
    </row>
    <row r="683">
      <c r="A683" s="13" t="n"/>
      <c r="B683" s="5" t="n"/>
      <c r="C683" s="17" t="n"/>
      <c r="D683" s="5" t="n"/>
      <c r="E683" s="5" t="n"/>
      <c r="F683" s="6">
        <f>IF(B683&amp;""="","",IFERROR(INDEX('المستأجرون'!$C$6:$C$205,MATCH(B683&amp;"",'المستأجرون'!$A$6:$A$205,0))&amp;"","كود غير موجود"))</f>
        <v/>
      </c>
      <c r="G683" s="22">
        <f>IF(OR(B683&amp;""="",NOT(ISNUMBER(A683))),"",IF(COUNTIFS($B$6:$B$2005,B683&amp;"",$A$6:$A$2005,"&gt;"&amp;A683)=0,1,0))</f>
        <v/>
      </c>
    </row>
    <row r="684">
      <c r="A684" s="13" t="n"/>
      <c r="B684" s="5" t="n"/>
      <c r="C684" s="17" t="n"/>
      <c r="D684" s="5" t="n"/>
      <c r="E684" s="5" t="n"/>
      <c r="F684" s="6">
        <f>IF(B684&amp;""="","",IFERROR(INDEX('المستأجرون'!$C$6:$C$205,MATCH(B684&amp;"",'المستأجرون'!$A$6:$A$205,0))&amp;"","كود غير موجود"))</f>
        <v/>
      </c>
      <c r="G684" s="22">
        <f>IF(OR(B684&amp;""="",NOT(ISNUMBER(A684))),"",IF(COUNTIFS($B$6:$B$2005,B684&amp;"",$A$6:$A$2005,"&gt;"&amp;A684)=0,1,0))</f>
        <v/>
      </c>
    </row>
    <row r="685">
      <c r="A685" s="13" t="n"/>
      <c r="B685" s="5" t="n"/>
      <c r="C685" s="17" t="n"/>
      <c r="D685" s="5" t="n"/>
      <c r="E685" s="5" t="n"/>
      <c r="F685" s="6">
        <f>IF(B685&amp;""="","",IFERROR(INDEX('المستأجرون'!$C$6:$C$205,MATCH(B685&amp;"",'المستأجرون'!$A$6:$A$205,0))&amp;"","كود غير موجود"))</f>
        <v/>
      </c>
      <c r="G685" s="22">
        <f>IF(OR(B685&amp;""="",NOT(ISNUMBER(A685))),"",IF(COUNTIFS($B$6:$B$2005,B685&amp;"",$A$6:$A$2005,"&gt;"&amp;A685)=0,1,0))</f>
        <v/>
      </c>
    </row>
    <row r="686">
      <c r="A686" s="13" t="n"/>
      <c r="B686" s="5" t="n"/>
      <c r="C686" s="17" t="n"/>
      <c r="D686" s="5" t="n"/>
      <c r="E686" s="5" t="n"/>
      <c r="F686" s="6">
        <f>IF(B686&amp;""="","",IFERROR(INDEX('المستأجرون'!$C$6:$C$205,MATCH(B686&amp;"",'المستأجرون'!$A$6:$A$205,0))&amp;"","كود غير موجود"))</f>
        <v/>
      </c>
      <c r="G686" s="22">
        <f>IF(OR(B686&amp;""="",NOT(ISNUMBER(A686))),"",IF(COUNTIFS($B$6:$B$2005,B686&amp;"",$A$6:$A$2005,"&gt;"&amp;A686)=0,1,0))</f>
        <v/>
      </c>
    </row>
    <row r="687">
      <c r="A687" s="13" t="n"/>
      <c r="B687" s="5" t="n"/>
      <c r="C687" s="17" t="n"/>
      <c r="D687" s="5" t="n"/>
      <c r="E687" s="5" t="n"/>
      <c r="F687" s="6">
        <f>IF(B687&amp;""="","",IFERROR(INDEX('المستأجرون'!$C$6:$C$205,MATCH(B687&amp;"",'المستأجرون'!$A$6:$A$205,0))&amp;"","كود غير موجود"))</f>
        <v/>
      </c>
      <c r="G687" s="22">
        <f>IF(OR(B687&amp;""="",NOT(ISNUMBER(A687))),"",IF(COUNTIFS($B$6:$B$2005,B687&amp;"",$A$6:$A$2005,"&gt;"&amp;A687)=0,1,0))</f>
        <v/>
      </c>
    </row>
    <row r="688">
      <c r="A688" s="13" t="n"/>
      <c r="B688" s="5" t="n"/>
      <c r="C688" s="17" t="n"/>
      <c r="D688" s="5" t="n"/>
      <c r="E688" s="5" t="n"/>
      <c r="F688" s="6">
        <f>IF(B688&amp;""="","",IFERROR(INDEX('المستأجرون'!$C$6:$C$205,MATCH(B688&amp;"",'المستأجرون'!$A$6:$A$205,0))&amp;"","كود غير موجود"))</f>
        <v/>
      </c>
      <c r="G688" s="22">
        <f>IF(OR(B688&amp;""="",NOT(ISNUMBER(A688))),"",IF(COUNTIFS($B$6:$B$2005,B688&amp;"",$A$6:$A$2005,"&gt;"&amp;A688)=0,1,0))</f>
        <v/>
      </c>
    </row>
    <row r="689">
      <c r="A689" s="13" t="n"/>
      <c r="B689" s="5" t="n"/>
      <c r="C689" s="17" t="n"/>
      <c r="D689" s="5" t="n"/>
      <c r="E689" s="5" t="n"/>
      <c r="F689" s="6">
        <f>IF(B689&amp;""="","",IFERROR(INDEX('المستأجرون'!$C$6:$C$205,MATCH(B689&amp;"",'المستأجرون'!$A$6:$A$205,0))&amp;"","كود غير موجود"))</f>
        <v/>
      </c>
      <c r="G689" s="22">
        <f>IF(OR(B689&amp;""="",NOT(ISNUMBER(A689))),"",IF(COUNTIFS($B$6:$B$2005,B689&amp;"",$A$6:$A$2005,"&gt;"&amp;A689)=0,1,0))</f>
        <v/>
      </c>
    </row>
    <row r="690">
      <c r="A690" s="13" t="n"/>
      <c r="B690" s="5" t="n"/>
      <c r="C690" s="17" t="n"/>
      <c r="D690" s="5" t="n"/>
      <c r="E690" s="5" t="n"/>
      <c r="F690" s="6">
        <f>IF(B690&amp;""="","",IFERROR(INDEX('المستأجرون'!$C$6:$C$205,MATCH(B690&amp;"",'المستأجرون'!$A$6:$A$205,0))&amp;"","كود غير موجود"))</f>
        <v/>
      </c>
      <c r="G690" s="22">
        <f>IF(OR(B690&amp;""="",NOT(ISNUMBER(A690))),"",IF(COUNTIFS($B$6:$B$2005,B690&amp;"",$A$6:$A$2005,"&gt;"&amp;A690)=0,1,0))</f>
        <v/>
      </c>
    </row>
    <row r="691">
      <c r="A691" s="13" t="n"/>
      <c r="B691" s="5" t="n"/>
      <c r="C691" s="17" t="n"/>
      <c r="D691" s="5" t="n"/>
      <c r="E691" s="5" t="n"/>
      <c r="F691" s="6">
        <f>IF(B691&amp;""="","",IFERROR(INDEX('المستأجرون'!$C$6:$C$205,MATCH(B691&amp;"",'المستأجرون'!$A$6:$A$205,0))&amp;"","كود غير موجود"))</f>
        <v/>
      </c>
      <c r="G691" s="22">
        <f>IF(OR(B691&amp;""="",NOT(ISNUMBER(A691))),"",IF(COUNTIFS($B$6:$B$2005,B691&amp;"",$A$6:$A$2005,"&gt;"&amp;A691)=0,1,0))</f>
        <v/>
      </c>
    </row>
    <row r="692">
      <c r="A692" s="13" t="n"/>
      <c r="B692" s="5" t="n"/>
      <c r="C692" s="17" t="n"/>
      <c r="D692" s="5" t="n"/>
      <c r="E692" s="5" t="n"/>
      <c r="F692" s="6">
        <f>IF(B692&amp;""="","",IFERROR(INDEX('المستأجرون'!$C$6:$C$205,MATCH(B692&amp;"",'المستأجرون'!$A$6:$A$205,0))&amp;"","كود غير موجود"))</f>
        <v/>
      </c>
      <c r="G692" s="22">
        <f>IF(OR(B692&amp;""="",NOT(ISNUMBER(A692))),"",IF(COUNTIFS($B$6:$B$2005,B692&amp;"",$A$6:$A$2005,"&gt;"&amp;A692)=0,1,0))</f>
        <v/>
      </c>
    </row>
    <row r="693">
      <c r="A693" s="13" t="n"/>
      <c r="B693" s="5" t="n"/>
      <c r="C693" s="17" t="n"/>
      <c r="D693" s="5" t="n"/>
      <c r="E693" s="5" t="n"/>
      <c r="F693" s="6">
        <f>IF(B693&amp;""="","",IFERROR(INDEX('المستأجرون'!$C$6:$C$205,MATCH(B693&amp;"",'المستأجرون'!$A$6:$A$205,0))&amp;"","كود غير موجود"))</f>
        <v/>
      </c>
      <c r="G693" s="22">
        <f>IF(OR(B693&amp;""="",NOT(ISNUMBER(A693))),"",IF(COUNTIFS($B$6:$B$2005,B693&amp;"",$A$6:$A$2005,"&gt;"&amp;A693)=0,1,0))</f>
        <v/>
      </c>
    </row>
    <row r="694">
      <c r="A694" s="13" t="n"/>
      <c r="B694" s="5" t="n"/>
      <c r="C694" s="17" t="n"/>
      <c r="D694" s="5" t="n"/>
      <c r="E694" s="5" t="n"/>
      <c r="F694" s="6">
        <f>IF(B694&amp;""="","",IFERROR(INDEX('المستأجرون'!$C$6:$C$205,MATCH(B694&amp;"",'المستأجرون'!$A$6:$A$205,0))&amp;"","كود غير موجود"))</f>
        <v/>
      </c>
      <c r="G694" s="22">
        <f>IF(OR(B694&amp;""="",NOT(ISNUMBER(A694))),"",IF(COUNTIFS($B$6:$B$2005,B694&amp;"",$A$6:$A$2005,"&gt;"&amp;A694)=0,1,0))</f>
        <v/>
      </c>
    </row>
    <row r="695">
      <c r="A695" s="13" t="n"/>
      <c r="B695" s="5" t="n"/>
      <c r="C695" s="17" t="n"/>
      <c r="D695" s="5" t="n"/>
      <c r="E695" s="5" t="n"/>
      <c r="F695" s="6">
        <f>IF(B695&amp;""="","",IFERROR(INDEX('المستأجرون'!$C$6:$C$205,MATCH(B695&amp;"",'المستأجرون'!$A$6:$A$205,0))&amp;"","كود غير موجود"))</f>
        <v/>
      </c>
      <c r="G695" s="22">
        <f>IF(OR(B695&amp;""="",NOT(ISNUMBER(A695))),"",IF(COUNTIFS($B$6:$B$2005,B695&amp;"",$A$6:$A$2005,"&gt;"&amp;A695)=0,1,0))</f>
        <v/>
      </c>
    </row>
    <row r="696">
      <c r="A696" s="13" t="n"/>
      <c r="B696" s="5" t="n"/>
      <c r="C696" s="17" t="n"/>
      <c r="D696" s="5" t="n"/>
      <c r="E696" s="5" t="n"/>
      <c r="F696" s="6">
        <f>IF(B696&amp;""="","",IFERROR(INDEX('المستأجرون'!$C$6:$C$205,MATCH(B696&amp;"",'المستأجرون'!$A$6:$A$205,0))&amp;"","كود غير موجود"))</f>
        <v/>
      </c>
      <c r="G696" s="22">
        <f>IF(OR(B696&amp;""="",NOT(ISNUMBER(A696))),"",IF(COUNTIFS($B$6:$B$2005,B696&amp;"",$A$6:$A$2005,"&gt;"&amp;A696)=0,1,0))</f>
        <v/>
      </c>
    </row>
    <row r="697">
      <c r="A697" s="13" t="n"/>
      <c r="B697" s="5" t="n"/>
      <c r="C697" s="17" t="n"/>
      <c r="D697" s="5" t="n"/>
      <c r="E697" s="5" t="n"/>
      <c r="F697" s="6">
        <f>IF(B697&amp;""="","",IFERROR(INDEX('المستأجرون'!$C$6:$C$205,MATCH(B697&amp;"",'المستأجرون'!$A$6:$A$205,0))&amp;"","كود غير موجود"))</f>
        <v/>
      </c>
      <c r="G697" s="22">
        <f>IF(OR(B697&amp;""="",NOT(ISNUMBER(A697))),"",IF(COUNTIFS($B$6:$B$2005,B697&amp;"",$A$6:$A$2005,"&gt;"&amp;A697)=0,1,0))</f>
        <v/>
      </c>
    </row>
    <row r="698">
      <c r="A698" s="13" t="n"/>
      <c r="B698" s="5" t="n"/>
      <c r="C698" s="17" t="n"/>
      <c r="D698" s="5" t="n"/>
      <c r="E698" s="5" t="n"/>
      <c r="F698" s="6">
        <f>IF(B698&amp;""="","",IFERROR(INDEX('المستأجرون'!$C$6:$C$205,MATCH(B698&amp;"",'المستأجرون'!$A$6:$A$205,0))&amp;"","كود غير موجود"))</f>
        <v/>
      </c>
      <c r="G698" s="22">
        <f>IF(OR(B698&amp;""="",NOT(ISNUMBER(A698))),"",IF(COUNTIFS($B$6:$B$2005,B698&amp;"",$A$6:$A$2005,"&gt;"&amp;A698)=0,1,0))</f>
        <v/>
      </c>
    </row>
    <row r="699">
      <c r="A699" s="13" t="n"/>
      <c r="B699" s="5" t="n"/>
      <c r="C699" s="17" t="n"/>
      <c r="D699" s="5" t="n"/>
      <c r="E699" s="5" t="n"/>
      <c r="F699" s="6">
        <f>IF(B699&amp;""="","",IFERROR(INDEX('المستأجرون'!$C$6:$C$205,MATCH(B699&amp;"",'المستأجرون'!$A$6:$A$205,0))&amp;"","كود غير موجود"))</f>
        <v/>
      </c>
      <c r="G699" s="22">
        <f>IF(OR(B699&amp;""="",NOT(ISNUMBER(A699))),"",IF(COUNTIFS($B$6:$B$2005,B699&amp;"",$A$6:$A$2005,"&gt;"&amp;A699)=0,1,0))</f>
        <v/>
      </c>
    </row>
    <row r="700">
      <c r="A700" s="13" t="n"/>
      <c r="B700" s="5" t="n"/>
      <c r="C700" s="17" t="n"/>
      <c r="D700" s="5" t="n"/>
      <c r="E700" s="5" t="n"/>
      <c r="F700" s="6">
        <f>IF(B700&amp;""="","",IFERROR(INDEX('المستأجرون'!$C$6:$C$205,MATCH(B700&amp;"",'المستأجرون'!$A$6:$A$205,0))&amp;"","كود غير موجود"))</f>
        <v/>
      </c>
      <c r="G700" s="22">
        <f>IF(OR(B700&amp;""="",NOT(ISNUMBER(A700))),"",IF(COUNTIFS($B$6:$B$2005,B700&amp;"",$A$6:$A$2005,"&gt;"&amp;A700)=0,1,0))</f>
        <v/>
      </c>
    </row>
    <row r="701">
      <c r="A701" s="13" t="n"/>
      <c r="B701" s="5" t="n"/>
      <c r="C701" s="17" t="n"/>
      <c r="D701" s="5" t="n"/>
      <c r="E701" s="5" t="n"/>
      <c r="F701" s="6">
        <f>IF(B701&amp;""="","",IFERROR(INDEX('المستأجرون'!$C$6:$C$205,MATCH(B701&amp;"",'المستأجرون'!$A$6:$A$205,0))&amp;"","كود غير موجود"))</f>
        <v/>
      </c>
      <c r="G701" s="22">
        <f>IF(OR(B701&amp;""="",NOT(ISNUMBER(A701))),"",IF(COUNTIFS($B$6:$B$2005,B701&amp;"",$A$6:$A$2005,"&gt;"&amp;A701)=0,1,0))</f>
        <v/>
      </c>
    </row>
    <row r="702">
      <c r="A702" s="13" t="n"/>
      <c r="B702" s="5" t="n"/>
      <c r="C702" s="17" t="n"/>
      <c r="D702" s="5" t="n"/>
      <c r="E702" s="5" t="n"/>
      <c r="F702" s="6">
        <f>IF(B702&amp;""="","",IFERROR(INDEX('المستأجرون'!$C$6:$C$205,MATCH(B702&amp;"",'المستأجرون'!$A$6:$A$205,0))&amp;"","كود غير موجود"))</f>
        <v/>
      </c>
      <c r="G702" s="22">
        <f>IF(OR(B702&amp;""="",NOT(ISNUMBER(A702))),"",IF(COUNTIFS($B$6:$B$2005,B702&amp;"",$A$6:$A$2005,"&gt;"&amp;A702)=0,1,0))</f>
        <v/>
      </c>
    </row>
    <row r="703">
      <c r="A703" s="13" t="n"/>
      <c r="B703" s="5" t="n"/>
      <c r="C703" s="17" t="n"/>
      <c r="D703" s="5" t="n"/>
      <c r="E703" s="5" t="n"/>
      <c r="F703" s="6">
        <f>IF(B703&amp;""="","",IFERROR(INDEX('المستأجرون'!$C$6:$C$205,MATCH(B703&amp;"",'المستأجرون'!$A$6:$A$205,0))&amp;"","كود غير موجود"))</f>
        <v/>
      </c>
      <c r="G703" s="22">
        <f>IF(OR(B703&amp;""="",NOT(ISNUMBER(A703))),"",IF(COUNTIFS($B$6:$B$2005,B703&amp;"",$A$6:$A$2005,"&gt;"&amp;A703)=0,1,0))</f>
        <v/>
      </c>
    </row>
    <row r="704">
      <c r="A704" s="13" t="n"/>
      <c r="B704" s="5" t="n"/>
      <c r="C704" s="17" t="n"/>
      <c r="D704" s="5" t="n"/>
      <c r="E704" s="5" t="n"/>
      <c r="F704" s="6">
        <f>IF(B704&amp;""="","",IFERROR(INDEX('المستأجرون'!$C$6:$C$205,MATCH(B704&amp;"",'المستأجرون'!$A$6:$A$205,0))&amp;"","كود غير موجود"))</f>
        <v/>
      </c>
      <c r="G704" s="22">
        <f>IF(OR(B704&amp;""="",NOT(ISNUMBER(A704))),"",IF(COUNTIFS($B$6:$B$2005,B704&amp;"",$A$6:$A$2005,"&gt;"&amp;A704)=0,1,0))</f>
        <v/>
      </c>
    </row>
    <row r="705">
      <c r="A705" s="13" t="n"/>
      <c r="B705" s="5" t="n"/>
      <c r="C705" s="17" t="n"/>
      <c r="D705" s="5" t="n"/>
      <c r="E705" s="5" t="n"/>
      <c r="F705" s="6">
        <f>IF(B705&amp;""="","",IFERROR(INDEX('المستأجرون'!$C$6:$C$205,MATCH(B705&amp;"",'المستأجرون'!$A$6:$A$205,0))&amp;"","كود غير موجود"))</f>
        <v/>
      </c>
      <c r="G705" s="22">
        <f>IF(OR(B705&amp;""="",NOT(ISNUMBER(A705))),"",IF(COUNTIFS($B$6:$B$2005,B705&amp;"",$A$6:$A$2005,"&gt;"&amp;A705)=0,1,0))</f>
        <v/>
      </c>
    </row>
    <row r="706">
      <c r="A706" s="13" t="n"/>
      <c r="B706" s="5" t="n"/>
      <c r="C706" s="17" t="n"/>
      <c r="D706" s="5" t="n"/>
      <c r="E706" s="5" t="n"/>
      <c r="F706" s="6">
        <f>IF(B706&amp;""="","",IFERROR(INDEX('المستأجرون'!$C$6:$C$205,MATCH(B706&amp;"",'المستأجرون'!$A$6:$A$205,0))&amp;"","كود غير موجود"))</f>
        <v/>
      </c>
      <c r="G706" s="22">
        <f>IF(OR(B706&amp;""="",NOT(ISNUMBER(A706))),"",IF(COUNTIFS($B$6:$B$2005,B706&amp;"",$A$6:$A$2005,"&gt;"&amp;A706)=0,1,0))</f>
        <v/>
      </c>
    </row>
    <row r="707">
      <c r="A707" s="13" t="n"/>
      <c r="B707" s="5" t="n"/>
      <c r="C707" s="17" t="n"/>
      <c r="D707" s="5" t="n"/>
      <c r="E707" s="5" t="n"/>
      <c r="F707" s="6">
        <f>IF(B707&amp;""="","",IFERROR(INDEX('المستأجرون'!$C$6:$C$205,MATCH(B707&amp;"",'المستأجرون'!$A$6:$A$205,0))&amp;"","كود غير موجود"))</f>
        <v/>
      </c>
      <c r="G707" s="22">
        <f>IF(OR(B707&amp;""="",NOT(ISNUMBER(A707))),"",IF(COUNTIFS($B$6:$B$2005,B707&amp;"",$A$6:$A$2005,"&gt;"&amp;A707)=0,1,0))</f>
        <v/>
      </c>
    </row>
    <row r="708">
      <c r="A708" s="13" t="n"/>
      <c r="B708" s="5" t="n"/>
      <c r="C708" s="17" t="n"/>
      <c r="D708" s="5" t="n"/>
      <c r="E708" s="5" t="n"/>
      <c r="F708" s="6">
        <f>IF(B708&amp;""="","",IFERROR(INDEX('المستأجرون'!$C$6:$C$205,MATCH(B708&amp;"",'المستأجرون'!$A$6:$A$205,0))&amp;"","كود غير موجود"))</f>
        <v/>
      </c>
      <c r="G708" s="22">
        <f>IF(OR(B708&amp;""="",NOT(ISNUMBER(A708))),"",IF(COUNTIFS($B$6:$B$2005,B708&amp;"",$A$6:$A$2005,"&gt;"&amp;A708)=0,1,0))</f>
        <v/>
      </c>
    </row>
    <row r="709">
      <c r="A709" s="13" t="n"/>
      <c r="B709" s="5" t="n"/>
      <c r="C709" s="17" t="n"/>
      <c r="D709" s="5" t="n"/>
      <c r="E709" s="5" t="n"/>
      <c r="F709" s="6">
        <f>IF(B709&amp;""="","",IFERROR(INDEX('المستأجرون'!$C$6:$C$205,MATCH(B709&amp;"",'المستأجرون'!$A$6:$A$205,0))&amp;"","كود غير موجود"))</f>
        <v/>
      </c>
      <c r="G709" s="22">
        <f>IF(OR(B709&amp;""="",NOT(ISNUMBER(A709))),"",IF(COUNTIFS($B$6:$B$2005,B709&amp;"",$A$6:$A$2005,"&gt;"&amp;A709)=0,1,0))</f>
        <v/>
      </c>
    </row>
    <row r="710">
      <c r="A710" s="13" t="n"/>
      <c r="B710" s="5" t="n"/>
      <c r="C710" s="17" t="n"/>
      <c r="D710" s="5" t="n"/>
      <c r="E710" s="5" t="n"/>
      <c r="F710" s="6">
        <f>IF(B710&amp;""="","",IFERROR(INDEX('المستأجرون'!$C$6:$C$205,MATCH(B710&amp;"",'المستأجرون'!$A$6:$A$205,0))&amp;"","كود غير موجود"))</f>
        <v/>
      </c>
      <c r="G710" s="22">
        <f>IF(OR(B710&amp;""="",NOT(ISNUMBER(A710))),"",IF(COUNTIFS($B$6:$B$2005,B710&amp;"",$A$6:$A$2005,"&gt;"&amp;A710)=0,1,0))</f>
        <v/>
      </c>
    </row>
    <row r="711">
      <c r="A711" s="13" t="n"/>
      <c r="B711" s="5" t="n"/>
      <c r="C711" s="17" t="n"/>
      <c r="D711" s="5" t="n"/>
      <c r="E711" s="5" t="n"/>
      <c r="F711" s="6">
        <f>IF(B711&amp;""="","",IFERROR(INDEX('المستأجرون'!$C$6:$C$205,MATCH(B711&amp;"",'المستأجرون'!$A$6:$A$205,0))&amp;"","كود غير موجود"))</f>
        <v/>
      </c>
      <c r="G711" s="22">
        <f>IF(OR(B711&amp;""="",NOT(ISNUMBER(A711))),"",IF(COUNTIFS($B$6:$B$2005,B711&amp;"",$A$6:$A$2005,"&gt;"&amp;A711)=0,1,0))</f>
        <v/>
      </c>
    </row>
    <row r="712">
      <c r="A712" s="13" t="n"/>
      <c r="B712" s="5" t="n"/>
      <c r="C712" s="17" t="n"/>
      <c r="D712" s="5" t="n"/>
      <c r="E712" s="5" t="n"/>
      <c r="F712" s="6">
        <f>IF(B712&amp;""="","",IFERROR(INDEX('المستأجرون'!$C$6:$C$205,MATCH(B712&amp;"",'المستأجرون'!$A$6:$A$205,0))&amp;"","كود غير موجود"))</f>
        <v/>
      </c>
      <c r="G712" s="22">
        <f>IF(OR(B712&amp;""="",NOT(ISNUMBER(A712))),"",IF(COUNTIFS($B$6:$B$2005,B712&amp;"",$A$6:$A$2005,"&gt;"&amp;A712)=0,1,0))</f>
        <v/>
      </c>
    </row>
    <row r="713">
      <c r="A713" s="13" t="n"/>
      <c r="B713" s="5" t="n"/>
      <c r="C713" s="17" t="n"/>
      <c r="D713" s="5" t="n"/>
      <c r="E713" s="5" t="n"/>
      <c r="F713" s="6">
        <f>IF(B713&amp;""="","",IFERROR(INDEX('المستأجرون'!$C$6:$C$205,MATCH(B713&amp;"",'المستأجرون'!$A$6:$A$205,0))&amp;"","كود غير موجود"))</f>
        <v/>
      </c>
      <c r="G713" s="22">
        <f>IF(OR(B713&amp;""="",NOT(ISNUMBER(A713))),"",IF(COUNTIFS($B$6:$B$2005,B713&amp;"",$A$6:$A$2005,"&gt;"&amp;A713)=0,1,0))</f>
        <v/>
      </c>
    </row>
    <row r="714">
      <c r="A714" s="13" t="n"/>
      <c r="B714" s="5" t="n"/>
      <c r="C714" s="17" t="n"/>
      <c r="D714" s="5" t="n"/>
      <c r="E714" s="5" t="n"/>
      <c r="F714" s="6">
        <f>IF(B714&amp;""="","",IFERROR(INDEX('المستأجرون'!$C$6:$C$205,MATCH(B714&amp;"",'المستأجرون'!$A$6:$A$205,0))&amp;"","كود غير موجود"))</f>
        <v/>
      </c>
      <c r="G714" s="22">
        <f>IF(OR(B714&amp;""="",NOT(ISNUMBER(A714))),"",IF(COUNTIFS($B$6:$B$2005,B714&amp;"",$A$6:$A$2005,"&gt;"&amp;A714)=0,1,0))</f>
        <v/>
      </c>
    </row>
    <row r="715">
      <c r="A715" s="13" t="n"/>
      <c r="B715" s="5" t="n"/>
      <c r="C715" s="17" t="n"/>
      <c r="D715" s="5" t="n"/>
      <c r="E715" s="5" t="n"/>
      <c r="F715" s="6">
        <f>IF(B715&amp;""="","",IFERROR(INDEX('المستأجرون'!$C$6:$C$205,MATCH(B715&amp;"",'المستأجرون'!$A$6:$A$205,0))&amp;"","كود غير موجود"))</f>
        <v/>
      </c>
      <c r="G715" s="22">
        <f>IF(OR(B715&amp;""="",NOT(ISNUMBER(A715))),"",IF(COUNTIFS($B$6:$B$2005,B715&amp;"",$A$6:$A$2005,"&gt;"&amp;A715)=0,1,0))</f>
        <v/>
      </c>
    </row>
    <row r="716">
      <c r="A716" s="13" t="n"/>
      <c r="B716" s="5" t="n"/>
      <c r="C716" s="17" t="n"/>
      <c r="D716" s="5" t="n"/>
      <c r="E716" s="5" t="n"/>
      <c r="F716" s="6">
        <f>IF(B716&amp;""="","",IFERROR(INDEX('المستأجرون'!$C$6:$C$205,MATCH(B716&amp;"",'المستأجرون'!$A$6:$A$205,0))&amp;"","كود غير موجود"))</f>
        <v/>
      </c>
      <c r="G716" s="22">
        <f>IF(OR(B716&amp;""="",NOT(ISNUMBER(A716))),"",IF(COUNTIFS($B$6:$B$2005,B716&amp;"",$A$6:$A$2005,"&gt;"&amp;A716)=0,1,0))</f>
        <v/>
      </c>
    </row>
    <row r="717">
      <c r="A717" s="13" t="n"/>
      <c r="B717" s="5" t="n"/>
      <c r="C717" s="17" t="n"/>
      <c r="D717" s="5" t="n"/>
      <c r="E717" s="5" t="n"/>
      <c r="F717" s="6">
        <f>IF(B717&amp;""="","",IFERROR(INDEX('المستأجرون'!$C$6:$C$205,MATCH(B717&amp;"",'المستأجرون'!$A$6:$A$205,0))&amp;"","كود غير موجود"))</f>
        <v/>
      </c>
      <c r="G717" s="22">
        <f>IF(OR(B717&amp;""="",NOT(ISNUMBER(A717))),"",IF(COUNTIFS($B$6:$B$2005,B717&amp;"",$A$6:$A$2005,"&gt;"&amp;A717)=0,1,0))</f>
        <v/>
      </c>
    </row>
    <row r="718">
      <c r="A718" s="13" t="n"/>
      <c r="B718" s="5" t="n"/>
      <c r="C718" s="17" t="n"/>
      <c r="D718" s="5" t="n"/>
      <c r="E718" s="5" t="n"/>
      <c r="F718" s="6">
        <f>IF(B718&amp;""="","",IFERROR(INDEX('المستأجرون'!$C$6:$C$205,MATCH(B718&amp;"",'المستأجرون'!$A$6:$A$205,0))&amp;"","كود غير موجود"))</f>
        <v/>
      </c>
      <c r="G718" s="22">
        <f>IF(OR(B718&amp;""="",NOT(ISNUMBER(A718))),"",IF(COUNTIFS($B$6:$B$2005,B718&amp;"",$A$6:$A$2005,"&gt;"&amp;A718)=0,1,0))</f>
        <v/>
      </c>
    </row>
    <row r="719">
      <c r="A719" s="13" t="n"/>
      <c r="B719" s="5" t="n"/>
      <c r="C719" s="17" t="n"/>
      <c r="D719" s="5" t="n"/>
      <c r="E719" s="5" t="n"/>
      <c r="F719" s="6">
        <f>IF(B719&amp;""="","",IFERROR(INDEX('المستأجرون'!$C$6:$C$205,MATCH(B719&amp;"",'المستأجرون'!$A$6:$A$205,0))&amp;"","كود غير موجود"))</f>
        <v/>
      </c>
      <c r="G719" s="22">
        <f>IF(OR(B719&amp;""="",NOT(ISNUMBER(A719))),"",IF(COUNTIFS($B$6:$B$2005,B719&amp;"",$A$6:$A$2005,"&gt;"&amp;A719)=0,1,0))</f>
        <v/>
      </c>
    </row>
    <row r="720">
      <c r="A720" s="13" t="n"/>
      <c r="B720" s="5" t="n"/>
      <c r="C720" s="17" t="n"/>
      <c r="D720" s="5" t="n"/>
      <c r="E720" s="5" t="n"/>
      <c r="F720" s="6">
        <f>IF(B720&amp;""="","",IFERROR(INDEX('المستأجرون'!$C$6:$C$205,MATCH(B720&amp;"",'المستأجرون'!$A$6:$A$205,0))&amp;"","كود غير موجود"))</f>
        <v/>
      </c>
      <c r="G720" s="22">
        <f>IF(OR(B720&amp;""="",NOT(ISNUMBER(A720))),"",IF(COUNTIFS($B$6:$B$2005,B720&amp;"",$A$6:$A$2005,"&gt;"&amp;A720)=0,1,0))</f>
        <v/>
      </c>
    </row>
    <row r="721">
      <c r="A721" s="13" t="n"/>
      <c r="B721" s="5" t="n"/>
      <c r="C721" s="17" t="n"/>
      <c r="D721" s="5" t="n"/>
      <c r="E721" s="5" t="n"/>
      <c r="F721" s="6">
        <f>IF(B721&amp;""="","",IFERROR(INDEX('المستأجرون'!$C$6:$C$205,MATCH(B721&amp;"",'المستأجرون'!$A$6:$A$205,0))&amp;"","كود غير موجود"))</f>
        <v/>
      </c>
      <c r="G721" s="22">
        <f>IF(OR(B721&amp;""="",NOT(ISNUMBER(A721))),"",IF(COUNTIFS($B$6:$B$2005,B721&amp;"",$A$6:$A$2005,"&gt;"&amp;A721)=0,1,0))</f>
        <v/>
      </c>
    </row>
    <row r="722">
      <c r="A722" s="13" t="n"/>
      <c r="B722" s="5" t="n"/>
      <c r="C722" s="17" t="n"/>
      <c r="D722" s="5" t="n"/>
      <c r="E722" s="5" t="n"/>
      <c r="F722" s="6">
        <f>IF(B722&amp;""="","",IFERROR(INDEX('المستأجرون'!$C$6:$C$205,MATCH(B722&amp;"",'المستأجرون'!$A$6:$A$205,0))&amp;"","كود غير موجود"))</f>
        <v/>
      </c>
      <c r="G722" s="22">
        <f>IF(OR(B722&amp;""="",NOT(ISNUMBER(A722))),"",IF(COUNTIFS($B$6:$B$2005,B722&amp;"",$A$6:$A$2005,"&gt;"&amp;A722)=0,1,0))</f>
        <v/>
      </c>
    </row>
    <row r="723">
      <c r="A723" s="13" t="n"/>
      <c r="B723" s="5" t="n"/>
      <c r="C723" s="17" t="n"/>
      <c r="D723" s="5" t="n"/>
      <c r="E723" s="5" t="n"/>
      <c r="F723" s="6">
        <f>IF(B723&amp;""="","",IFERROR(INDEX('المستأجرون'!$C$6:$C$205,MATCH(B723&amp;"",'المستأجرون'!$A$6:$A$205,0))&amp;"","كود غير موجود"))</f>
        <v/>
      </c>
      <c r="G723" s="22">
        <f>IF(OR(B723&amp;""="",NOT(ISNUMBER(A723))),"",IF(COUNTIFS($B$6:$B$2005,B723&amp;"",$A$6:$A$2005,"&gt;"&amp;A723)=0,1,0))</f>
        <v/>
      </c>
    </row>
    <row r="724">
      <c r="A724" s="13" t="n"/>
      <c r="B724" s="5" t="n"/>
      <c r="C724" s="17" t="n"/>
      <c r="D724" s="5" t="n"/>
      <c r="E724" s="5" t="n"/>
      <c r="F724" s="6">
        <f>IF(B724&amp;""="","",IFERROR(INDEX('المستأجرون'!$C$6:$C$205,MATCH(B724&amp;"",'المستأجرون'!$A$6:$A$205,0))&amp;"","كود غير موجود"))</f>
        <v/>
      </c>
      <c r="G724" s="22">
        <f>IF(OR(B724&amp;""="",NOT(ISNUMBER(A724))),"",IF(COUNTIFS($B$6:$B$2005,B724&amp;"",$A$6:$A$2005,"&gt;"&amp;A724)=0,1,0))</f>
        <v/>
      </c>
    </row>
    <row r="725">
      <c r="A725" s="13" t="n"/>
      <c r="B725" s="5" t="n"/>
      <c r="C725" s="17" t="n"/>
      <c r="D725" s="5" t="n"/>
      <c r="E725" s="5" t="n"/>
      <c r="F725" s="6">
        <f>IF(B725&amp;""="","",IFERROR(INDEX('المستأجرون'!$C$6:$C$205,MATCH(B725&amp;"",'المستأجرون'!$A$6:$A$205,0))&amp;"","كود غير موجود"))</f>
        <v/>
      </c>
      <c r="G725" s="22">
        <f>IF(OR(B725&amp;""="",NOT(ISNUMBER(A725))),"",IF(COUNTIFS($B$6:$B$2005,B725&amp;"",$A$6:$A$2005,"&gt;"&amp;A725)=0,1,0))</f>
        <v/>
      </c>
    </row>
    <row r="726">
      <c r="A726" s="13" t="n"/>
      <c r="B726" s="5" t="n"/>
      <c r="C726" s="17" t="n"/>
      <c r="D726" s="5" t="n"/>
      <c r="E726" s="5" t="n"/>
      <c r="F726" s="6">
        <f>IF(B726&amp;""="","",IFERROR(INDEX('المستأجرون'!$C$6:$C$205,MATCH(B726&amp;"",'المستأجرون'!$A$6:$A$205,0))&amp;"","كود غير موجود"))</f>
        <v/>
      </c>
      <c r="G726" s="22">
        <f>IF(OR(B726&amp;""="",NOT(ISNUMBER(A726))),"",IF(COUNTIFS($B$6:$B$2005,B726&amp;"",$A$6:$A$2005,"&gt;"&amp;A726)=0,1,0))</f>
        <v/>
      </c>
    </row>
    <row r="727">
      <c r="A727" s="13" t="n"/>
      <c r="B727" s="5" t="n"/>
      <c r="C727" s="17" t="n"/>
      <c r="D727" s="5" t="n"/>
      <c r="E727" s="5" t="n"/>
      <c r="F727" s="6">
        <f>IF(B727&amp;""="","",IFERROR(INDEX('المستأجرون'!$C$6:$C$205,MATCH(B727&amp;"",'المستأجرون'!$A$6:$A$205,0))&amp;"","كود غير موجود"))</f>
        <v/>
      </c>
      <c r="G727" s="22">
        <f>IF(OR(B727&amp;""="",NOT(ISNUMBER(A727))),"",IF(COUNTIFS($B$6:$B$2005,B727&amp;"",$A$6:$A$2005,"&gt;"&amp;A727)=0,1,0))</f>
        <v/>
      </c>
    </row>
    <row r="728">
      <c r="A728" s="13" t="n"/>
      <c r="B728" s="5" t="n"/>
      <c r="C728" s="17" t="n"/>
      <c r="D728" s="5" t="n"/>
      <c r="E728" s="5" t="n"/>
      <c r="F728" s="6">
        <f>IF(B728&amp;""="","",IFERROR(INDEX('المستأجرون'!$C$6:$C$205,MATCH(B728&amp;"",'المستأجرون'!$A$6:$A$205,0))&amp;"","كود غير موجود"))</f>
        <v/>
      </c>
      <c r="G728" s="22">
        <f>IF(OR(B728&amp;""="",NOT(ISNUMBER(A728))),"",IF(COUNTIFS($B$6:$B$2005,B728&amp;"",$A$6:$A$2005,"&gt;"&amp;A728)=0,1,0))</f>
        <v/>
      </c>
    </row>
    <row r="729">
      <c r="A729" s="13" t="n"/>
      <c r="B729" s="5" t="n"/>
      <c r="C729" s="17" t="n"/>
      <c r="D729" s="5" t="n"/>
      <c r="E729" s="5" t="n"/>
      <c r="F729" s="6">
        <f>IF(B729&amp;""="","",IFERROR(INDEX('المستأجرون'!$C$6:$C$205,MATCH(B729&amp;"",'المستأجرون'!$A$6:$A$205,0))&amp;"","كود غير موجود"))</f>
        <v/>
      </c>
      <c r="G729" s="22">
        <f>IF(OR(B729&amp;""="",NOT(ISNUMBER(A729))),"",IF(COUNTIFS($B$6:$B$2005,B729&amp;"",$A$6:$A$2005,"&gt;"&amp;A729)=0,1,0))</f>
        <v/>
      </c>
    </row>
    <row r="730">
      <c r="A730" s="13" t="n"/>
      <c r="B730" s="5" t="n"/>
      <c r="C730" s="17" t="n"/>
      <c r="D730" s="5" t="n"/>
      <c r="E730" s="5" t="n"/>
      <c r="F730" s="6">
        <f>IF(B730&amp;""="","",IFERROR(INDEX('المستأجرون'!$C$6:$C$205,MATCH(B730&amp;"",'المستأجرون'!$A$6:$A$205,0))&amp;"","كود غير موجود"))</f>
        <v/>
      </c>
      <c r="G730" s="22">
        <f>IF(OR(B730&amp;""="",NOT(ISNUMBER(A730))),"",IF(COUNTIFS($B$6:$B$2005,B730&amp;"",$A$6:$A$2005,"&gt;"&amp;A730)=0,1,0))</f>
        <v/>
      </c>
    </row>
    <row r="731">
      <c r="A731" s="13" t="n"/>
      <c r="B731" s="5" t="n"/>
      <c r="C731" s="17" t="n"/>
      <c r="D731" s="5" t="n"/>
      <c r="E731" s="5" t="n"/>
      <c r="F731" s="6">
        <f>IF(B731&amp;""="","",IFERROR(INDEX('المستأجرون'!$C$6:$C$205,MATCH(B731&amp;"",'المستأجرون'!$A$6:$A$205,0))&amp;"","كود غير موجود"))</f>
        <v/>
      </c>
      <c r="G731" s="22">
        <f>IF(OR(B731&amp;""="",NOT(ISNUMBER(A731))),"",IF(COUNTIFS($B$6:$B$2005,B731&amp;"",$A$6:$A$2005,"&gt;"&amp;A731)=0,1,0))</f>
        <v/>
      </c>
    </row>
    <row r="732">
      <c r="A732" s="13" t="n"/>
      <c r="B732" s="5" t="n"/>
      <c r="C732" s="17" t="n"/>
      <c r="D732" s="5" t="n"/>
      <c r="E732" s="5" t="n"/>
      <c r="F732" s="6">
        <f>IF(B732&amp;""="","",IFERROR(INDEX('المستأجرون'!$C$6:$C$205,MATCH(B732&amp;"",'المستأجرون'!$A$6:$A$205,0))&amp;"","كود غير موجود"))</f>
        <v/>
      </c>
      <c r="G732" s="22">
        <f>IF(OR(B732&amp;""="",NOT(ISNUMBER(A732))),"",IF(COUNTIFS($B$6:$B$2005,B732&amp;"",$A$6:$A$2005,"&gt;"&amp;A732)=0,1,0))</f>
        <v/>
      </c>
    </row>
    <row r="733">
      <c r="A733" s="13" t="n"/>
      <c r="B733" s="5" t="n"/>
      <c r="C733" s="17" t="n"/>
      <c r="D733" s="5" t="n"/>
      <c r="E733" s="5" t="n"/>
      <c r="F733" s="6">
        <f>IF(B733&amp;""="","",IFERROR(INDEX('المستأجرون'!$C$6:$C$205,MATCH(B733&amp;"",'المستأجرون'!$A$6:$A$205,0))&amp;"","كود غير موجود"))</f>
        <v/>
      </c>
      <c r="G733" s="22">
        <f>IF(OR(B733&amp;""="",NOT(ISNUMBER(A733))),"",IF(COUNTIFS($B$6:$B$2005,B733&amp;"",$A$6:$A$2005,"&gt;"&amp;A733)=0,1,0))</f>
        <v/>
      </c>
    </row>
    <row r="734">
      <c r="A734" s="13" t="n"/>
      <c r="B734" s="5" t="n"/>
      <c r="C734" s="17" t="n"/>
      <c r="D734" s="5" t="n"/>
      <c r="E734" s="5" t="n"/>
      <c r="F734" s="6">
        <f>IF(B734&amp;""="","",IFERROR(INDEX('المستأجرون'!$C$6:$C$205,MATCH(B734&amp;"",'المستأجرون'!$A$6:$A$205,0))&amp;"","كود غير موجود"))</f>
        <v/>
      </c>
      <c r="G734" s="22">
        <f>IF(OR(B734&amp;""="",NOT(ISNUMBER(A734))),"",IF(COUNTIFS($B$6:$B$2005,B734&amp;"",$A$6:$A$2005,"&gt;"&amp;A734)=0,1,0))</f>
        <v/>
      </c>
    </row>
    <row r="735">
      <c r="A735" s="13" t="n"/>
      <c r="B735" s="5" t="n"/>
      <c r="C735" s="17" t="n"/>
      <c r="D735" s="5" t="n"/>
      <c r="E735" s="5" t="n"/>
      <c r="F735" s="6">
        <f>IF(B735&amp;""="","",IFERROR(INDEX('المستأجرون'!$C$6:$C$205,MATCH(B735&amp;"",'المستأجرون'!$A$6:$A$205,0))&amp;"","كود غير موجود"))</f>
        <v/>
      </c>
      <c r="G735" s="22">
        <f>IF(OR(B735&amp;""="",NOT(ISNUMBER(A735))),"",IF(COUNTIFS($B$6:$B$2005,B735&amp;"",$A$6:$A$2005,"&gt;"&amp;A735)=0,1,0))</f>
        <v/>
      </c>
    </row>
    <row r="736">
      <c r="A736" s="13" t="n"/>
      <c r="B736" s="5" t="n"/>
      <c r="C736" s="17" t="n"/>
      <c r="D736" s="5" t="n"/>
      <c r="E736" s="5" t="n"/>
      <c r="F736" s="6">
        <f>IF(B736&amp;""="","",IFERROR(INDEX('المستأجرون'!$C$6:$C$205,MATCH(B736&amp;"",'المستأجرون'!$A$6:$A$205,0))&amp;"","كود غير موجود"))</f>
        <v/>
      </c>
      <c r="G736" s="22">
        <f>IF(OR(B736&amp;""="",NOT(ISNUMBER(A736))),"",IF(COUNTIFS($B$6:$B$2005,B736&amp;"",$A$6:$A$2005,"&gt;"&amp;A736)=0,1,0))</f>
        <v/>
      </c>
    </row>
    <row r="737">
      <c r="A737" s="13" t="n"/>
      <c r="B737" s="5" t="n"/>
      <c r="C737" s="17" t="n"/>
      <c r="D737" s="5" t="n"/>
      <c r="E737" s="5" t="n"/>
      <c r="F737" s="6">
        <f>IF(B737&amp;""="","",IFERROR(INDEX('المستأجرون'!$C$6:$C$205,MATCH(B737&amp;"",'المستأجرون'!$A$6:$A$205,0))&amp;"","كود غير موجود"))</f>
        <v/>
      </c>
      <c r="G737" s="22">
        <f>IF(OR(B737&amp;""="",NOT(ISNUMBER(A737))),"",IF(COUNTIFS($B$6:$B$2005,B737&amp;"",$A$6:$A$2005,"&gt;"&amp;A737)=0,1,0))</f>
        <v/>
      </c>
    </row>
    <row r="738">
      <c r="A738" s="13" t="n"/>
      <c r="B738" s="5" t="n"/>
      <c r="C738" s="17" t="n"/>
      <c r="D738" s="5" t="n"/>
      <c r="E738" s="5" t="n"/>
      <c r="F738" s="6">
        <f>IF(B738&amp;""="","",IFERROR(INDEX('المستأجرون'!$C$6:$C$205,MATCH(B738&amp;"",'المستأجرون'!$A$6:$A$205,0))&amp;"","كود غير موجود"))</f>
        <v/>
      </c>
      <c r="G738" s="22">
        <f>IF(OR(B738&amp;""="",NOT(ISNUMBER(A738))),"",IF(COUNTIFS($B$6:$B$2005,B738&amp;"",$A$6:$A$2005,"&gt;"&amp;A738)=0,1,0))</f>
        <v/>
      </c>
    </row>
    <row r="739">
      <c r="A739" s="13" t="n"/>
      <c r="B739" s="5" t="n"/>
      <c r="C739" s="17" t="n"/>
      <c r="D739" s="5" t="n"/>
      <c r="E739" s="5" t="n"/>
      <c r="F739" s="6">
        <f>IF(B739&amp;""="","",IFERROR(INDEX('المستأجرون'!$C$6:$C$205,MATCH(B739&amp;"",'المستأجرون'!$A$6:$A$205,0))&amp;"","كود غير موجود"))</f>
        <v/>
      </c>
      <c r="G739" s="22">
        <f>IF(OR(B739&amp;""="",NOT(ISNUMBER(A739))),"",IF(COUNTIFS($B$6:$B$2005,B739&amp;"",$A$6:$A$2005,"&gt;"&amp;A739)=0,1,0))</f>
        <v/>
      </c>
    </row>
    <row r="740">
      <c r="A740" s="13" t="n"/>
      <c r="B740" s="5" t="n"/>
      <c r="C740" s="17" t="n"/>
      <c r="D740" s="5" t="n"/>
      <c r="E740" s="5" t="n"/>
      <c r="F740" s="6">
        <f>IF(B740&amp;""="","",IFERROR(INDEX('المستأجرون'!$C$6:$C$205,MATCH(B740&amp;"",'المستأجرون'!$A$6:$A$205,0))&amp;"","كود غير موجود"))</f>
        <v/>
      </c>
      <c r="G740" s="22">
        <f>IF(OR(B740&amp;""="",NOT(ISNUMBER(A740))),"",IF(COUNTIFS($B$6:$B$2005,B740&amp;"",$A$6:$A$2005,"&gt;"&amp;A740)=0,1,0))</f>
        <v/>
      </c>
    </row>
    <row r="741">
      <c r="A741" s="13" t="n"/>
      <c r="B741" s="5" t="n"/>
      <c r="C741" s="17" t="n"/>
      <c r="D741" s="5" t="n"/>
      <c r="E741" s="5" t="n"/>
      <c r="F741" s="6">
        <f>IF(B741&amp;""="","",IFERROR(INDEX('المستأجرون'!$C$6:$C$205,MATCH(B741&amp;"",'المستأجرون'!$A$6:$A$205,0))&amp;"","كود غير موجود"))</f>
        <v/>
      </c>
      <c r="G741" s="22">
        <f>IF(OR(B741&amp;""="",NOT(ISNUMBER(A741))),"",IF(COUNTIFS($B$6:$B$2005,B741&amp;"",$A$6:$A$2005,"&gt;"&amp;A741)=0,1,0))</f>
        <v/>
      </c>
    </row>
    <row r="742">
      <c r="A742" s="13" t="n"/>
      <c r="B742" s="5" t="n"/>
      <c r="C742" s="17" t="n"/>
      <c r="D742" s="5" t="n"/>
      <c r="E742" s="5" t="n"/>
      <c r="F742" s="6">
        <f>IF(B742&amp;""="","",IFERROR(INDEX('المستأجرون'!$C$6:$C$205,MATCH(B742&amp;"",'المستأجرون'!$A$6:$A$205,0))&amp;"","كود غير موجود"))</f>
        <v/>
      </c>
      <c r="G742" s="22">
        <f>IF(OR(B742&amp;""="",NOT(ISNUMBER(A742))),"",IF(COUNTIFS($B$6:$B$2005,B742&amp;"",$A$6:$A$2005,"&gt;"&amp;A742)=0,1,0))</f>
        <v/>
      </c>
    </row>
    <row r="743">
      <c r="A743" s="13" t="n"/>
      <c r="B743" s="5" t="n"/>
      <c r="C743" s="17" t="n"/>
      <c r="D743" s="5" t="n"/>
      <c r="E743" s="5" t="n"/>
      <c r="F743" s="6">
        <f>IF(B743&amp;""="","",IFERROR(INDEX('المستأجرون'!$C$6:$C$205,MATCH(B743&amp;"",'المستأجرون'!$A$6:$A$205,0))&amp;"","كود غير موجود"))</f>
        <v/>
      </c>
      <c r="G743" s="22">
        <f>IF(OR(B743&amp;""="",NOT(ISNUMBER(A743))),"",IF(COUNTIFS($B$6:$B$2005,B743&amp;"",$A$6:$A$2005,"&gt;"&amp;A743)=0,1,0))</f>
        <v/>
      </c>
    </row>
    <row r="744">
      <c r="A744" s="13" t="n"/>
      <c r="B744" s="5" t="n"/>
      <c r="C744" s="17" t="n"/>
      <c r="D744" s="5" t="n"/>
      <c r="E744" s="5" t="n"/>
      <c r="F744" s="6">
        <f>IF(B744&amp;""="","",IFERROR(INDEX('المستأجرون'!$C$6:$C$205,MATCH(B744&amp;"",'المستأجرون'!$A$6:$A$205,0))&amp;"","كود غير موجود"))</f>
        <v/>
      </c>
      <c r="G744" s="22">
        <f>IF(OR(B744&amp;""="",NOT(ISNUMBER(A744))),"",IF(COUNTIFS($B$6:$B$2005,B744&amp;"",$A$6:$A$2005,"&gt;"&amp;A744)=0,1,0))</f>
        <v/>
      </c>
    </row>
    <row r="745">
      <c r="A745" s="13" t="n"/>
      <c r="B745" s="5" t="n"/>
      <c r="C745" s="17" t="n"/>
      <c r="D745" s="5" t="n"/>
      <c r="E745" s="5" t="n"/>
      <c r="F745" s="6">
        <f>IF(B745&amp;""="","",IFERROR(INDEX('المستأجرون'!$C$6:$C$205,MATCH(B745&amp;"",'المستأجرون'!$A$6:$A$205,0))&amp;"","كود غير موجود"))</f>
        <v/>
      </c>
      <c r="G745" s="22">
        <f>IF(OR(B745&amp;""="",NOT(ISNUMBER(A745))),"",IF(COUNTIFS($B$6:$B$2005,B745&amp;"",$A$6:$A$2005,"&gt;"&amp;A745)=0,1,0))</f>
        <v/>
      </c>
    </row>
    <row r="746">
      <c r="A746" s="13" t="n"/>
      <c r="B746" s="5" t="n"/>
      <c r="C746" s="17" t="n"/>
      <c r="D746" s="5" t="n"/>
      <c r="E746" s="5" t="n"/>
      <c r="F746" s="6">
        <f>IF(B746&amp;""="","",IFERROR(INDEX('المستأجرون'!$C$6:$C$205,MATCH(B746&amp;"",'المستأجرون'!$A$6:$A$205,0))&amp;"","كود غير موجود"))</f>
        <v/>
      </c>
      <c r="G746" s="22">
        <f>IF(OR(B746&amp;""="",NOT(ISNUMBER(A746))),"",IF(COUNTIFS($B$6:$B$2005,B746&amp;"",$A$6:$A$2005,"&gt;"&amp;A746)=0,1,0))</f>
        <v/>
      </c>
    </row>
    <row r="747">
      <c r="A747" s="13" t="n"/>
      <c r="B747" s="5" t="n"/>
      <c r="C747" s="17" t="n"/>
      <c r="D747" s="5" t="n"/>
      <c r="E747" s="5" t="n"/>
      <c r="F747" s="6">
        <f>IF(B747&amp;""="","",IFERROR(INDEX('المستأجرون'!$C$6:$C$205,MATCH(B747&amp;"",'المستأجرون'!$A$6:$A$205,0))&amp;"","كود غير موجود"))</f>
        <v/>
      </c>
      <c r="G747" s="22">
        <f>IF(OR(B747&amp;""="",NOT(ISNUMBER(A747))),"",IF(COUNTIFS($B$6:$B$2005,B747&amp;"",$A$6:$A$2005,"&gt;"&amp;A747)=0,1,0))</f>
        <v/>
      </c>
    </row>
    <row r="748">
      <c r="A748" s="13" t="n"/>
      <c r="B748" s="5" t="n"/>
      <c r="C748" s="17" t="n"/>
      <c r="D748" s="5" t="n"/>
      <c r="E748" s="5" t="n"/>
      <c r="F748" s="6">
        <f>IF(B748&amp;""="","",IFERROR(INDEX('المستأجرون'!$C$6:$C$205,MATCH(B748&amp;"",'المستأجرون'!$A$6:$A$205,0))&amp;"","كود غير موجود"))</f>
        <v/>
      </c>
      <c r="G748" s="22">
        <f>IF(OR(B748&amp;""="",NOT(ISNUMBER(A748))),"",IF(COUNTIFS($B$6:$B$2005,B748&amp;"",$A$6:$A$2005,"&gt;"&amp;A748)=0,1,0))</f>
        <v/>
      </c>
    </row>
    <row r="749">
      <c r="A749" s="13" t="n"/>
      <c r="B749" s="5" t="n"/>
      <c r="C749" s="17" t="n"/>
      <c r="D749" s="5" t="n"/>
      <c r="E749" s="5" t="n"/>
      <c r="F749" s="6">
        <f>IF(B749&amp;""="","",IFERROR(INDEX('المستأجرون'!$C$6:$C$205,MATCH(B749&amp;"",'المستأجرون'!$A$6:$A$205,0))&amp;"","كود غير موجود"))</f>
        <v/>
      </c>
      <c r="G749" s="22">
        <f>IF(OR(B749&amp;""="",NOT(ISNUMBER(A749))),"",IF(COUNTIFS($B$6:$B$2005,B749&amp;"",$A$6:$A$2005,"&gt;"&amp;A749)=0,1,0))</f>
        <v/>
      </c>
    </row>
    <row r="750">
      <c r="A750" s="13" t="n"/>
      <c r="B750" s="5" t="n"/>
      <c r="C750" s="17" t="n"/>
      <c r="D750" s="5" t="n"/>
      <c r="E750" s="5" t="n"/>
      <c r="F750" s="6">
        <f>IF(B750&amp;""="","",IFERROR(INDEX('المستأجرون'!$C$6:$C$205,MATCH(B750&amp;"",'المستأجرون'!$A$6:$A$205,0))&amp;"","كود غير موجود"))</f>
        <v/>
      </c>
      <c r="G750" s="22">
        <f>IF(OR(B750&amp;""="",NOT(ISNUMBER(A750))),"",IF(COUNTIFS($B$6:$B$2005,B750&amp;"",$A$6:$A$2005,"&gt;"&amp;A750)=0,1,0))</f>
        <v/>
      </c>
    </row>
    <row r="751">
      <c r="A751" s="13" t="n"/>
      <c r="B751" s="5" t="n"/>
      <c r="C751" s="17" t="n"/>
      <c r="D751" s="5" t="n"/>
      <c r="E751" s="5" t="n"/>
      <c r="F751" s="6">
        <f>IF(B751&amp;""="","",IFERROR(INDEX('المستأجرون'!$C$6:$C$205,MATCH(B751&amp;"",'المستأجرون'!$A$6:$A$205,0))&amp;"","كود غير موجود"))</f>
        <v/>
      </c>
      <c r="G751" s="22">
        <f>IF(OR(B751&amp;""="",NOT(ISNUMBER(A751))),"",IF(COUNTIFS($B$6:$B$2005,B751&amp;"",$A$6:$A$2005,"&gt;"&amp;A751)=0,1,0))</f>
        <v/>
      </c>
    </row>
    <row r="752">
      <c r="A752" s="13" t="n"/>
      <c r="B752" s="5" t="n"/>
      <c r="C752" s="17" t="n"/>
      <c r="D752" s="5" t="n"/>
      <c r="E752" s="5" t="n"/>
      <c r="F752" s="6">
        <f>IF(B752&amp;""="","",IFERROR(INDEX('المستأجرون'!$C$6:$C$205,MATCH(B752&amp;"",'المستأجرون'!$A$6:$A$205,0))&amp;"","كود غير موجود"))</f>
        <v/>
      </c>
      <c r="G752" s="22">
        <f>IF(OR(B752&amp;""="",NOT(ISNUMBER(A752))),"",IF(COUNTIFS($B$6:$B$2005,B752&amp;"",$A$6:$A$2005,"&gt;"&amp;A752)=0,1,0))</f>
        <v/>
      </c>
    </row>
    <row r="753">
      <c r="A753" s="13" t="n"/>
      <c r="B753" s="5" t="n"/>
      <c r="C753" s="17" t="n"/>
      <c r="D753" s="5" t="n"/>
      <c r="E753" s="5" t="n"/>
      <c r="F753" s="6">
        <f>IF(B753&amp;""="","",IFERROR(INDEX('المستأجرون'!$C$6:$C$205,MATCH(B753&amp;"",'المستأجرون'!$A$6:$A$205,0))&amp;"","كود غير موجود"))</f>
        <v/>
      </c>
      <c r="G753" s="22">
        <f>IF(OR(B753&amp;""="",NOT(ISNUMBER(A753))),"",IF(COUNTIFS($B$6:$B$2005,B753&amp;"",$A$6:$A$2005,"&gt;"&amp;A753)=0,1,0))</f>
        <v/>
      </c>
    </row>
    <row r="754">
      <c r="A754" s="13" t="n"/>
      <c r="B754" s="5" t="n"/>
      <c r="C754" s="17" t="n"/>
      <c r="D754" s="5" t="n"/>
      <c r="E754" s="5" t="n"/>
      <c r="F754" s="6">
        <f>IF(B754&amp;""="","",IFERROR(INDEX('المستأجرون'!$C$6:$C$205,MATCH(B754&amp;"",'المستأجرون'!$A$6:$A$205,0))&amp;"","كود غير موجود"))</f>
        <v/>
      </c>
      <c r="G754" s="22">
        <f>IF(OR(B754&amp;""="",NOT(ISNUMBER(A754))),"",IF(COUNTIFS($B$6:$B$2005,B754&amp;"",$A$6:$A$2005,"&gt;"&amp;A754)=0,1,0))</f>
        <v/>
      </c>
    </row>
    <row r="755">
      <c r="A755" s="13" t="n"/>
      <c r="B755" s="5" t="n"/>
      <c r="C755" s="17" t="n"/>
      <c r="D755" s="5" t="n"/>
      <c r="E755" s="5" t="n"/>
      <c r="F755" s="6">
        <f>IF(B755&amp;""="","",IFERROR(INDEX('المستأجرون'!$C$6:$C$205,MATCH(B755&amp;"",'المستأجرون'!$A$6:$A$205,0))&amp;"","كود غير موجود"))</f>
        <v/>
      </c>
      <c r="G755" s="22">
        <f>IF(OR(B755&amp;""="",NOT(ISNUMBER(A755))),"",IF(COUNTIFS($B$6:$B$2005,B755&amp;"",$A$6:$A$2005,"&gt;"&amp;A755)=0,1,0))</f>
        <v/>
      </c>
    </row>
    <row r="756">
      <c r="A756" s="13" t="n"/>
      <c r="B756" s="5" t="n"/>
      <c r="C756" s="17" t="n"/>
      <c r="D756" s="5" t="n"/>
      <c r="E756" s="5" t="n"/>
      <c r="F756" s="6">
        <f>IF(B756&amp;""="","",IFERROR(INDEX('المستأجرون'!$C$6:$C$205,MATCH(B756&amp;"",'المستأجرون'!$A$6:$A$205,0))&amp;"","كود غير موجود"))</f>
        <v/>
      </c>
      <c r="G756" s="22">
        <f>IF(OR(B756&amp;""="",NOT(ISNUMBER(A756))),"",IF(COUNTIFS($B$6:$B$2005,B756&amp;"",$A$6:$A$2005,"&gt;"&amp;A756)=0,1,0))</f>
        <v/>
      </c>
    </row>
    <row r="757">
      <c r="A757" s="13" t="n"/>
      <c r="B757" s="5" t="n"/>
      <c r="C757" s="17" t="n"/>
      <c r="D757" s="5" t="n"/>
      <c r="E757" s="5" t="n"/>
      <c r="F757" s="6">
        <f>IF(B757&amp;""="","",IFERROR(INDEX('المستأجرون'!$C$6:$C$205,MATCH(B757&amp;"",'المستأجرون'!$A$6:$A$205,0))&amp;"","كود غير موجود"))</f>
        <v/>
      </c>
      <c r="G757" s="22">
        <f>IF(OR(B757&amp;""="",NOT(ISNUMBER(A757))),"",IF(COUNTIFS($B$6:$B$2005,B757&amp;"",$A$6:$A$2005,"&gt;"&amp;A757)=0,1,0))</f>
        <v/>
      </c>
    </row>
    <row r="758">
      <c r="A758" s="13" t="n"/>
      <c r="B758" s="5" t="n"/>
      <c r="C758" s="17" t="n"/>
      <c r="D758" s="5" t="n"/>
      <c r="E758" s="5" t="n"/>
      <c r="F758" s="6">
        <f>IF(B758&amp;""="","",IFERROR(INDEX('المستأجرون'!$C$6:$C$205,MATCH(B758&amp;"",'المستأجرون'!$A$6:$A$205,0))&amp;"","كود غير موجود"))</f>
        <v/>
      </c>
      <c r="G758" s="22">
        <f>IF(OR(B758&amp;""="",NOT(ISNUMBER(A758))),"",IF(COUNTIFS($B$6:$B$2005,B758&amp;"",$A$6:$A$2005,"&gt;"&amp;A758)=0,1,0))</f>
        <v/>
      </c>
    </row>
    <row r="759">
      <c r="A759" s="13" t="n"/>
      <c r="B759" s="5" t="n"/>
      <c r="C759" s="17" t="n"/>
      <c r="D759" s="5" t="n"/>
      <c r="E759" s="5" t="n"/>
      <c r="F759" s="6">
        <f>IF(B759&amp;""="","",IFERROR(INDEX('المستأجرون'!$C$6:$C$205,MATCH(B759&amp;"",'المستأجرون'!$A$6:$A$205,0))&amp;"","كود غير موجود"))</f>
        <v/>
      </c>
      <c r="G759" s="22">
        <f>IF(OR(B759&amp;""="",NOT(ISNUMBER(A759))),"",IF(COUNTIFS($B$6:$B$2005,B759&amp;"",$A$6:$A$2005,"&gt;"&amp;A759)=0,1,0))</f>
        <v/>
      </c>
    </row>
    <row r="760">
      <c r="A760" s="13" t="n"/>
      <c r="B760" s="5" t="n"/>
      <c r="C760" s="17" t="n"/>
      <c r="D760" s="5" t="n"/>
      <c r="E760" s="5" t="n"/>
      <c r="F760" s="6">
        <f>IF(B760&amp;""="","",IFERROR(INDEX('المستأجرون'!$C$6:$C$205,MATCH(B760&amp;"",'المستأجرون'!$A$6:$A$205,0))&amp;"","كود غير موجود"))</f>
        <v/>
      </c>
      <c r="G760" s="22">
        <f>IF(OR(B760&amp;""="",NOT(ISNUMBER(A760))),"",IF(COUNTIFS($B$6:$B$2005,B760&amp;"",$A$6:$A$2005,"&gt;"&amp;A760)=0,1,0))</f>
        <v/>
      </c>
    </row>
    <row r="761">
      <c r="A761" s="13" t="n"/>
      <c r="B761" s="5" t="n"/>
      <c r="C761" s="17" t="n"/>
      <c r="D761" s="5" t="n"/>
      <c r="E761" s="5" t="n"/>
      <c r="F761" s="6">
        <f>IF(B761&amp;""="","",IFERROR(INDEX('المستأجرون'!$C$6:$C$205,MATCH(B761&amp;"",'المستأجرون'!$A$6:$A$205,0))&amp;"","كود غير موجود"))</f>
        <v/>
      </c>
      <c r="G761" s="22">
        <f>IF(OR(B761&amp;""="",NOT(ISNUMBER(A761))),"",IF(COUNTIFS($B$6:$B$2005,B761&amp;"",$A$6:$A$2005,"&gt;"&amp;A761)=0,1,0))</f>
        <v/>
      </c>
    </row>
    <row r="762">
      <c r="A762" s="13" t="n"/>
      <c r="B762" s="5" t="n"/>
      <c r="C762" s="17" t="n"/>
      <c r="D762" s="5" t="n"/>
      <c r="E762" s="5" t="n"/>
      <c r="F762" s="6">
        <f>IF(B762&amp;""="","",IFERROR(INDEX('المستأجرون'!$C$6:$C$205,MATCH(B762&amp;"",'المستأجرون'!$A$6:$A$205,0))&amp;"","كود غير موجود"))</f>
        <v/>
      </c>
      <c r="G762" s="22">
        <f>IF(OR(B762&amp;""="",NOT(ISNUMBER(A762))),"",IF(COUNTIFS($B$6:$B$2005,B762&amp;"",$A$6:$A$2005,"&gt;"&amp;A762)=0,1,0))</f>
        <v/>
      </c>
    </row>
    <row r="763">
      <c r="A763" s="13" t="n"/>
      <c r="B763" s="5" t="n"/>
      <c r="C763" s="17" t="n"/>
      <c r="D763" s="5" t="n"/>
      <c r="E763" s="5" t="n"/>
      <c r="F763" s="6">
        <f>IF(B763&amp;""="","",IFERROR(INDEX('المستأجرون'!$C$6:$C$205,MATCH(B763&amp;"",'المستأجرون'!$A$6:$A$205,0))&amp;"","كود غير موجود"))</f>
        <v/>
      </c>
      <c r="G763" s="22">
        <f>IF(OR(B763&amp;""="",NOT(ISNUMBER(A763))),"",IF(COUNTIFS($B$6:$B$2005,B763&amp;"",$A$6:$A$2005,"&gt;"&amp;A763)=0,1,0))</f>
        <v/>
      </c>
    </row>
    <row r="764">
      <c r="A764" s="13" t="n"/>
      <c r="B764" s="5" t="n"/>
      <c r="C764" s="17" t="n"/>
      <c r="D764" s="5" t="n"/>
      <c r="E764" s="5" t="n"/>
      <c r="F764" s="6">
        <f>IF(B764&amp;""="","",IFERROR(INDEX('المستأجرون'!$C$6:$C$205,MATCH(B764&amp;"",'المستأجرون'!$A$6:$A$205,0))&amp;"","كود غير موجود"))</f>
        <v/>
      </c>
      <c r="G764" s="22">
        <f>IF(OR(B764&amp;""="",NOT(ISNUMBER(A764))),"",IF(COUNTIFS($B$6:$B$2005,B764&amp;"",$A$6:$A$2005,"&gt;"&amp;A764)=0,1,0))</f>
        <v/>
      </c>
    </row>
    <row r="765">
      <c r="A765" s="13" t="n"/>
      <c r="B765" s="5" t="n"/>
      <c r="C765" s="17" t="n"/>
      <c r="D765" s="5" t="n"/>
      <c r="E765" s="5" t="n"/>
      <c r="F765" s="6">
        <f>IF(B765&amp;""="","",IFERROR(INDEX('المستأجرون'!$C$6:$C$205,MATCH(B765&amp;"",'المستأجرون'!$A$6:$A$205,0))&amp;"","كود غير موجود"))</f>
        <v/>
      </c>
      <c r="G765" s="22">
        <f>IF(OR(B765&amp;""="",NOT(ISNUMBER(A765))),"",IF(COUNTIFS($B$6:$B$2005,B765&amp;"",$A$6:$A$2005,"&gt;"&amp;A765)=0,1,0))</f>
        <v/>
      </c>
    </row>
    <row r="766">
      <c r="A766" s="13" t="n"/>
      <c r="B766" s="5" t="n"/>
      <c r="C766" s="17" t="n"/>
      <c r="D766" s="5" t="n"/>
      <c r="E766" s="5" t="n"/>
      <c r="F766" s="6">
        <f>IF(B766&amp;""="","",IFERROR(INDEX('المستأجرون'!$C$6:$C$205,MATCH(B766&amp;"",'المستأجرون'!$A$6:$A$205,0))&amp;"","كود غير موجود"))</f>
        <v/>
      </c>
      <c r="G766" s="22">
        <f>IF(OR(B766&amp;""="",NOT(ISNUMBER(A766))),"",IF(COUNTIFS($B$6:$B$2005,B766&amp;"",$A$6:$A$2005,"&gt;"&amp;A766)=0,1,0))</f>
        <v/>
      </c>
    </row>
    <row r="767">
      <c r="A767" s="13" t="n"/>
      <c r="B767" s="5" t="n"/>
      <c r="C767" s="17" t="n"/>
      <c r="D767" s="5" t="n"/>
      <c r="E767" s="5" t="n"/>
      <c r="F767" s="6">
        <f>IF(B767&amp;""="","",IFERROR(INDEX('المستأجرون'!$C$6:$C$205,MATCH(B767&amp;"",'المستأجرون'!$A$6:$A$205,0))&amp;"","كود غير موجود"))</f>
        <v/>
      </c>
      <c r="G767" s="22">
        <f>IF(OR(B767&amp;""="",NOT(ISNUMBER(A767))),"",IF(COUNTIFS($B$6:$B$2005,B767&amp;"",$A$6:$A$2005,"&gt;"&amp;A767)=0,1,0))</f>
        <v/>
      </c>
    </row>
    <row r="768">
      <c r="A768" s="13" t="n"/>
      <c r="B768" s="5" t="n"/>
      <c r="C768" s="17" t="n"/>
      <c r="D768" s="5" t="n"/>
      <c r="E768" s="5" t="n"/>
      <c r="F768" s="6">
        <f>IF(B768&amp;""="","",IFERROR(INDEX('المستأجرون'!$C$6:$C$205,MATCH(B768&amp;"",'المستأجرون'!$A$6:$A$205,0))&amp;"","كود غير موجود"))</f>
        <v/>
      </c>
      <c r="G768" s="22">
        <f>IF(OR(B768&amp;""="",NOT(ISNUMBER(A768))),"",IF(COUNTIFS($B$6:$B$2005,B768&amp;"",$A$6:$A$2005,"&gt;"&amp;A768)=0,1,0))</f>
        <v/>
      </c>
    </row>
    <row r="769">
      <c r="A769" s="13" t="n"/>
      <c r="B769" s="5" t="n"/>
      <c r="C769" s="17" t="n"/>
      <c r="D769" s="5" t="n"/>
      <c r="E769" s="5" t="n"/>
      <c r="F769" s="6">
        <f>IF(B769&amp;""="","",IFERROR(INDEX('المستأجرون'!$C$6:$C$205,MATCH(B769&amp;"",'المستأجرون'!$A$6:$A$205,0))&amp;"","كود غير موجود"))</f>
        <v/>
      </c>
      <c r="G769" s="22">
        <f>IF(OR(B769&amp;""="",NOT(ISNUMBER(A769))),"",IF(COUNTIFS($B$6:$B$2005,B769&amp;"",$A$6:$A$2005,"&gt;"&amp;A769)=0,1,0))</f>
        <v/>
      </c>
    </row>
    <row r="770">
      <c r="A770" s="13" t="n"/>
      <c r="B770" s="5" t="n"/>
      <c r="C770" s="17" t="n"/>
      <c r="D770" s="5" t="n"/>
      <c r="E770" s="5" t="n"/>
      <c r="F770" s="6">
        <f>IF(B770&amp;""="","",IFERROR(INDEX('المستأجرون'!$C$6:$C$205,MATCH(B770&amp;"",'المستأجرون'!$A$6:$A$205,0))&amp;"","كود غير موجود"))</f>
        <v/>
      </c>
      <c r="G770" s="22">
        <f>IF(OR(B770&amp;""="",NOT(ISNUMBER(A770))),"",IF(COUNTIFS($B$6:$B$2005,B770&amp;"",$A$6:$A$2005,"&gt;"&amp;A770)=0,1,0))</f>
        <v/>
      </c>
    </row>
    <row r="771">
      <c r="A771" s="13" t="n"/>
      <c r="B771" s="5" t="n"/>
      <c r="C771" s="17" t="n"/>
      <c r="D771" s="5" t="n"/>
      <c r="E771" s="5" t="n"/>
      <c r="F771" s="6">
        <f>IF(B771&amp;""="","",IFERROR(INDEX('المستأجرون'!$C$6:$C$205,MATCH(B771&amp;"",'المستأجرون'!$A$6:$A$205,0))&amp;"","كود غير موجود"))</f>
        <v/>
      </c>
      <c r="G771" s="22">
        <f>IF(OR(B771&amp;""="",NOT(ISNUMBER(A771))),"",IF(COUNTIFS($B$6:$B$2005,B771&amp;"",$A$6:$A$2005,"&gt;"&amp;A771)=0,1,0))</f>
        <v/>
      </c>
    </row>
    <row r="772">
      <c r="A772" s="13" t="n"/>
      <c r="B772" s="5" t="n"/>
      <c r="C772" s="17" t="n"/>
      <c r="D772" s="5" t="n"/>
      <c r="E772" s="5" t="n"/>
      <c r="F772" s="6">
        <f>IF(B772&amp;""="","",IFERROR(INDEX('المستأجرون'!$C$6:$C$205,MATCH(B772&amp;"",'المستأجرون'!$A$6:$A$205,0))&amp;"","كود غير موجود"))</f>
        <v/>
      </c>
      <c r="G772" s="22">
        <f>IF(OR(B772&amp;""="",NOT(ISNUMBER(A772))),"",IF(COUNTIFS($B$6:$B$2005,B772&amp;"",$A$6:$A$2005,"&gt;"&amp;A772)=0,1,0))</f>
        <v/>
      </c>
    </row>
    <row r="773">
      <c r="A773" s="13" t="n"/>
      <c r="B773" s="5" t="n"/>
      <c r="C773" s="17" t="n"/>
      <c r="D773" s="5" t="n"/>
      <c r="E773" s="5" t="n"/>
      <c r="F773" s="6">
        <f>IF(B773&amp;""="","",IFERROR(INDEX('المستأجرون'!$C$6:$C$205,MATCH(B773&amp;"",'المستأجرون'!$A$6:$A$205,0))&amp;"","كود غير موجود"))</f>
        <v/>
      </c>
      <c r="G773" s="22">
        <f>IF(OR(B773&amp;""="",NOT(ISNUMBER(A773))),"",IF(COUNTIFS($B$6:$B$2005,B773&amp;"",$A$6:$A$2005,"&gt;"&amp;A773)=0,1,0))</f>
        <v/>
      </c>
    </row>
    <row r="774">
      <c r="A774" s="13" t="n"/>
      <c r="B774" s="5" t="n"/>
      <c r="C774" s="17" t="n"/>
      <c r="D774" s="5" t="n"/>
      <c r="E774" s="5" t="n"/>
      <c r="F774" s="6">
        <f>IF(B774&amp;""="","",IFERROR(INDEX('المستأجرون'!$C$6:$C$205,MATCH(B774&amp;"",'المستأجرون'!$A$6:$A$205,0))&amp;"","كود غير موجود"))</f>
        <v/>
      </c>
      <c r="G774" s="22">
        <f>IF(OR(B774&amp;""="",NOT(ISNUMBER(A774))),"",IF(COUNTIFS($B$6:$B$2005,B774&amp;"",$A$6:$A$2005,"&gt;"&amp;A774)=0,1,0))</f>
        <v/>
      </c>
    </row>
    <row r="775">
      <c r="A775" s="13" t="n"/>
      <c r="B775" s="5" t="n"/>
      <c r="C775" s="17" t="n"/>
      <c r="D775" s="5" t="n"/>
      <c r="E775" s="5" t="n"/>
      <c r="F775" s="6">
        <f>IF(B775&amp;""="","",IFERROR(INDEX('المستأجرون'!$C$6:$C$205,MATCH(B775&amp;"",'المستأجرون'!$A$6:$A$205,0))&amp;"","كود غير موجود"))</f>
        <v/>
      </c>
      <c r="G775" s="22">
        <f>IF(OR(B775&amp;""="",NOT(ISNUMBER(A775))),"",IF(COUNTIFS($B$6:$B$2005,B775&amp;"",$A$6:$A$2005,"&gt;"&amp;A775)=0,1,0))</f>
        <v/>
      </c>
    </row>
    <row r="776">
      <c r="A776" s="13" t="n"/>
      <c r="B776" s="5" t="n"/>
      <c r="C776" s="17" t="n"/>
      <c r="D776" s="5" t="n"/>
      <c r="E776" s="5" t="n"/>
      <c r="F776" s="6">
        <f>IF(B776&amp;""="","",IFERROR(INDEX('المستأجرون'!$C$6:$C$205,MATCH(B776&amp;"",'المستأجرون'!$A$6:$A$205,0))&amp;"","كود غير موجود"))</f>
        <v/>
      </c>
      <c r="G776" s="22">
        <f>IF(OR(B776&amp;""="",NOT(ISNUMBER(A776))),"",IF(COUNTIFS($B$6:$B$2005,B776&amp;"",$A$6:$A$2005,"&gt;"&amp;A776)=0,1,0))</f>
        <v/>
      </c>
    </row>
    <row r="777">
      <c r="A777" s="13" t="n"/>
      <c r="B777" s="5" t="n"/>
      <c r="C777" s="17" t="n"/>
      <c r="D777" s="5" t="n"/>
      <c r="E777" s="5" t="n"/>
      <c r="F777" s="6">
        <f>IF(B777&amp;""="","",IFERROR(INDEX('المستأجرون'!$C$6:$C$205,MATCH(B777&amp;"",'المستأجرون'!$A$6:$A$205,0))&amp;"","كود غير موجود"))</f>
        <v/>
      </c>
      <c r="G777" s="22">
        <f>IF(OR(B777&amp;""="",NOT(ISNUMBER(A777))),"",IF(COUNTIFS($B$6:$B$2005,B777&amp;"",$A$6:$A$2005,"&gt;"&amp;A777)=0,1,0))</f>
        <v/>
      </c>
    </row>
    <row r="778">
      <c r="A778" s="13" t="n"/>
      <c r="B778" s="5" t="n"/>
      <c r="C778" s="17" t="n"/>
      <c r="D778" s="5" t="n"/>
      <c r="E778" s="5" t="n"/>
      <c r="F778" s="6">
        <f>IF(B778&amp;""="","",IFERROR(INDEX('المستأجرون'!$C$6:$C$205,MATCH(B778&amp;"",'المستأجرون'!$A$6:$A$205,0))&amp;"","كود غير موجود"))</f>
        <v/>
      </c>
      <c r="G778" s="22">
        <f>IF(OR(B778&amp;""="",NOT(ISNUMBER(A778))),"",IF(COUNTIFS($B$6:$B$2005,B778&amp;"",$A$6:$A$2005,"&gt;"&amp;A778)=0,1,0))</f>
        <v/>
      </c>
    </row>
    <row r="779">
      <c r="A779" s="13" t="n"/>
      <c r="B779" s="5" t="n"/>
      <c r="C779" s="17" t="n"/>
      <c r="D779" s="5" t="n"/>
      <c r="E779" s="5" t="n"/>
      <c r="F779" s="6">
        <f>IF(B779&amp;""="","",IFERROR(INDEX('المستأجرون'!$C$6:$C$205,MATCH(B779&amp;"",'المستأجرون'!$A$6:$A$205,0))&amp;"","كود غير موجود"))</f>
        <v/>
      </c>
      <c r="G779" s="22">
        <f>IF(OR(B779&amp;""="",NOT(ISNUMBER(A779))),"",IF(COUNTIFS($B$6:$B$2005,B779&amp;"",$A$6:$A$2005,"&gt;"&amp;A779)=0,1,0))</f>
        <v/>
      </c>
    </row>
    <row r="780">
      <c r="A780" s="13" t="n"/>
      <c r="B780" s="5" t="n"/>
      <c r="C780" s="17" t="n"/>
      <c r="D780" s="5" t="n"/>
      <c r="E780" s="5" t="n"/>
      <c r="F780" s="6">
        <f>IF(B780&amp;""="","",IFERROR(INDEX('المستأجرون'!$C$6:$C$205,MATCH(B780&amp;"",'المستأجرون'!$A$6:$A$205,0))&amp;"","كود غير موجود"))</f>
        <v/>
      </c>
      <c r="G780" s="22">
        <f>IF(OR(B780&amp;""="",NOT(ISNUMBER(A780))),"",IF(COUNTIFS($B$6:$B$2005,B780&amp;"",$A$6:$A$2005,"&gt;"&amp;A780)=0,1,0))</f>
        <v/>
      </c>
    </row>
    <row r="781">
      <c r="A781" s="13" t="n"/>
      <c r="B781" s="5" t="n"/>
      <c r="C781" s="17" t="n"/>
      <c r="D781" s="5" t="n"/>
      <c r="E781" s="5" t="n"/>
      <c r="F781" s="6">
        <f>IF(B781&amp;""="","",IFERROR(INDEX('المستأجرون'!$C$6:$C$205,MATCH(B781&amp;"",'المستأجرون'!$A$6:$A$205,0))&amp;"","كود غير موجود"))</f>
        <v/>
      </c>
      <c r="G781" s="22">
        <f>IF(OR(B781&amp;""="",NOT(ISNUMBER(A781))),"",IF(COUNTIFS($B$6:$B$2005,B781&amp;"",$A$6:$A$2005,"&gt;"&amp;A781)=0,1,0))</f>
        <v/>
      </c>
    </row>
    <row r="782">
      <c r="A782" s="13" t="n"/>
      <c r="B782" s="5" t="n"/>
      <c r="C782" s="17" t="n"/>
      <c r="D782" s="5" t="n"/>
      <c r="E782" s="5" t="n"/>
      <c r="F782" s="6">
        <f>IF(B782&amp;""="","",IFERROR(INDEX('المستأجرون'!$C$6:$C$205,MATCH(B782&amp;"",'المستأجرون'!$A$6:$A$205,0))&amp;"","كود غير موجود"))</f>
        <v/>
      </c>
      <c r="G782" s="22">
        <f>IF(OR(B782&amp;""="",NOT(ISNUMBER(A782))),"",IF(COUNTIFS($B$6:$B$2005,B782&amp;"",$A$6:$A$2005,"&gt;"&amp;A782)=0,1,0))</f>
        <v/>
      </c>
    </row>
    <row r="783">
      <c r="A783" s="13" t="n"/>
      <c r="B783" s="5" t="n"/>
      <c r="C783" s="17" t="n"/>
      <c r="D783" s="5" t="n"/>
      <c r="E783" s="5" t="n"/>
      <c r="F783" s="6">
        <f>IF(B783&amp;""="","",IFERROR(INDEX('المستأجرون'!$C$6:$C$205,MATCH(B783&amp;"",'المستأجرون'!$A$6:$A$205,0))&amp;"","كود غير موجود"))</f>
        <v/>
      </c>
      <c r="G783" s="22">
        <f>IF(OR(B783&amp;""="",NOT(ISNUMBER(A783))),"",IF(COUNTIFS($B$6:$B$2005,B783&amp;"",$A$6:$A$2005,"&gt;"&amp;A783)=0,1,0))</f>
        <v/>
      </c>
    </row>
    <row r="784">
      <c r="A784" s="13" t="n"/>
      <c r="B784" s="5" t="n"/>
      <c r="C784" s="17" t="n"/>
      <c r="D784" s="5" t="n"/>
      <c r="E784" s="5" t="n"/>
      <c r="F784" s="6">
        <f>IF(B784&amp;""="","",IFERROR(INDEX('المستأجرون'!$C$6:$C$205,MATCH(B784&amp;"",'المستأجرون'!$A$6:$A$205,0))&amp;"","كود غير موجود"))</f>
        <v/>
      </c>
      <c r="G784" s="22">
        <f>IF(OR(B784&amp;""="",NOT(ISNUMBER(A784))),"",IF(COUNTIFS($B$6:$B$2005,B784&amp;"",$A$6:$A$2005,"&gt;"&amp;A784)=0,1,0))</f>
        <v/>
      </c>
    </row>
    <row r="785">
      <c r="A785" s="13" t="n"/>
      <c r="B785" s="5" t="n"/>
      <c r="C785" s="17" t="n"/>
      <c r="D785" s="5" t="n"/>
      <c r="E785" s="5" t="n"/>
      <c r="F785" s="6">
        <f>IF(B785&amp;""="","",IFERROR(INDEX('المستأجرون'!$C$6:$C$205,MATCH(B785&amp;"",'المستأجرون'!$A$6:$A$205,0))&amp;"","كود غير موجود"))</f>
        <v/>
      </c>
      <c r="G785" s="22">
        <f>IF(OR(B785&amp;""="",NOT(ISNUMBER(A785))),"",IF(COUNTIFS($B$6:$B$2005,B785&amp;"",$A$6:$A$2005,"&gt;"&amp;A785)=0,1,0))</f>
        <v/>
      </c>
    </row>
    <row r="786">
      <c r="A786" s="13" t="n"/>
      <c r="B786" s="5" t="n"/>
      <c r="C786" s="17" t="n"/>
      <c r="D786" s="5" t="n"/>
      <c r="E786" s="5" t="n"/>
      <c r="F786" s="6">
        <f>IF(B786&amp;""="","",IFERROR(INDEX('المستأجرون'!$C$6:$C$205,MATCH(B786&amp;"",'المستأجرون'!$A$6:$A$205,0))&amp;"","كود غير موجود"))</f>
        <v/>
      </c>
      <c r="G786" s="22">
        <f>IF(OR(B786&amp;""="",NOT(ISNUMBER(A786))),"",IF(COUNTIFS($B$6:$B$2005,B786&amp;"",$A$6:$A$2005,"&gt;"&amp;A786)=0,1,0))</f>
        <v/>
      </c>
    </row>
    <row r="787">
      <c r="A787" s="13" t="n"/>
      <c r="B787" s="5" t="n"/>
      <c r="C787" s="17" t="n"/>
      <c r="D787" s="5" t="n"/>
      <c r="E787" s="5" t="n"/>
      <c r="F787" s="6">
        <f>IF(B787&amp;""="","",IFERROR(INDEX('المستأجرون'!$C$6:$C$205,MATCH(B787&amp;"",'المستأجرون'!$A$6:$A$205,0))&amp;"","كود غير موجود"))</f>
        <v/>
      </c>
      <c r="G787" s="22">
        <f>IF(OR(B787&amp;""="",NOT(ISNUMBER(A787))),"",IF(COUNTIFS($B$6:$B$2005,B787&amp;"",$A$6:$A$2005,"&gt;"&amp;A787)=0,1,0))</f>
        <v/>
      </c>
    </row>
    <row r="788">
      <c r="A788" s="13" t="n"/>
      <c r="B788" s="5" t="n"/>
      <c r="C788" s="17" t="n"/>
      <c r="D788" s="5" t="n"/>
      <c r="E788" s="5" t="n"/>
      <c r="F788" s="6">
        <f>IF(B788&amp;""="","",IFERROR(INDEX('المستأجرون'!$C$6:$C$205,MATCH(B788&amp;"",'المستأجرون'!$A$6:$A$205,0))&amp;"","كود غير موجود"))</f>
        <v/>
      </c>
      <c r="G788" s="22">
        <f>IF(OR(B788&amp;""="",NOT(ISNUMBER(A788))),"",IF(COUNTIFS($B$6:$B$2005,B788&amp;"",$A$6:$A$2005,"&gt;"&amp;A788)=0,1,0))</f>
        <v/>
      </c>
    </row>
    <row r="789">
      <c r="A789" s="13" t="n"/>
      <c r="B789" s="5" t="n"/>
      <c r="C789" s="17" t="n"/>
      <c r="D789" s="5" t="n"/>
      <c r="E789" s="5" t="n"/>
      <c r="F789" s="6">
        <f>IF(B789&amp;""="","",IFERROR(INDEX('المستأجرون'!$C$6:$C$205,MATCH(B789&amp;"",'المستأجرون'!$A$6:$A$205,0))&amp;"","كود غير موجود"))</f>
        <v/>
      </c>
      <c r="G789" s="22">
        <f>IF(OR(B789&amp;""="",NOT(ISNUMBER(A789))),"",IF(COUNTIFS($B$6:$B$2005,B789&amp;"",$A$6:$A$2005,"&gt;"&amp;A789)=0,1,0))</f>
        <v/>
      </c>
    </row>
    <row r="790">
      <c r="A790" s="13" t="n"/>
      <c r="B790" s="5" t="n"/>
      <c r="C790" s="17" t="n"/>
      <c r="D790" s="5" t="n"/>
      <c r="E790" s="5" t="n"/>
      <c r="F790" s="6">
        <f>IF(B790&amp;""="","",IFERROR(INDEX('المستأجرون'!$C$6:$C$205,MATCH(B790&amp;"",'المستأجرون'!$A$6:$A$205,0))&amp;"","كود غير موجود"))</f>
        <v/>
      </c>
      <c r="G790" s="22">
        <f>IF(OR(B790&amp;""="",NOT(ISNUMBER(A790))),"",IF(COUNTIFS($B$6:$B$2005,B790&amp;"",$A$6:$A$2005,"&gt;"&amp;A790)=0,1,0))</f>
        <v/>
      </c>
    </row>
    <row r="791">
      <c r="A791" s="13" t="n"/>
      <c r="B791" s="5" t="n"/>
      <c r="C791" s="17" t="n"/>
      <c r="D791" s="5" t="n"/>
      <c r="E791" s="5" t="n"/>
      <c r="F791" s="6">
        <f>IF(B791&amp;""="","",IFERROR(INDEX('المستأجرون'!$C$6:$C$205,MATCH(B791&amp;"",'المستأجرون'!$A$6:$A$205,0))&amp;"","كود غير موجود"))</f>
        <v/>
      </c>
      <c r="G791" s="22">
        <f>IF(OR(B791&amp;""="",NOT(ISNUMBER(A791))),"",IF(COUNTIFS($B$6:$B$2005,B791&amp;"",$A$6:$A$2005,"&gt;"&amp;A791)=0,1,0))</f>
        <v/>
      </c>
    </row>
    <row r="792">
      <c r="A792" s="13" t="n"/>
      <c r="B792" s="5" t="n"/>
      <c r="C792" s="17" t="n"/>
      <c r="D792" s="5" t="n"/>
      <c r="E792" s="5" t="n"/>
      <c r="F792" s="6">
        <f>IF(B792&amp;""="","",IFERROR(INDEX('المستأجرون'!$C$6:$C$205,MATCH(B792&amp;"",'المستأجرون'!$A$6:$A$205,0))&amp;"","كود غير موجود"))</f>
        <v/>
      </c>
      <c r="G792" s="22">
        <f>IF(OR(B792&amp;""="",NOT(ISNUMBER(A792))),"",IF(COUNTIFS($B$6:$B$2005,B792&amp;"",$A$6:$A$2005,"&gt;"&amp;A792)=0,1,0))</f>
        <v/>
      </c>
    </row>
    <row r="793">
      <c r="A793" s="13" t="n"/>
      <c r="B793" s="5" t="n"/>
      <c r="C793" s="17" t="n"/>
      <c r="D793" s="5" t="n"/>
      <c r="E793" s="5" t="n"/>
      <c r="F793" s="6">
        <f>IF(B793&amp;""="","",IFERROR(INDEX('المستأجرون'!$C$6:$C$205,MATCH(B793&amp;"",'المستأجرون'!$A$6:$A$205,0))&amp;"","كود غير موجود"))</f>
        <v/>
      </c>
      <c r="G793" s="22">
        <f>IF(OR(B793&amp;""="",NOT(ISNUMBER(A793))),"",IF(COUNTIFS($B$6:$B$2005,B793&amp;"",$A$6:$A$2005,"&gt;"&amp;A793)=0,1,0))</f>
        <v/>
      </c>
    </row>
    <row r="794">
      <c r="A794" s="13" t="n"/>
      <c r="B794" s="5" t="n"/>
      <c r="C794" s="17" t="n"/>
      <c r="D794" s="5" t="n"/>
      <c r="E794" s="5" t="n"/>
      <c r="F794" s="6">
        <f>IF(B794&amp;""="","",IFERROR(INDEX('المستأجرون'!$C$6:$C$205,MATCH(B794&amp;"",'المستأجرون'!$A$6:$A$205,0))&amp;"","كود غير موجود"))</f>
        <v/>
      </c>
      <c r="G794" s="22">
        <f>IF(OR(B794&amp;""="",NOT(ISNUMBER(A794))),"",IF(COUNTIFS($B$6:$B$2005,B794&amp;"",$A$6:$A$2005,"&gt;"&amp;A794)=0,1,0))</f>
        <v/>
      </c>
    </row>
    <row r="795">
      <c r="A795" s="13" t="n"/>
      <c r="B795" s="5" t="n"/>
      <c r="C795" s="17" t="n"/>
      <c r="D795" s="5" t="n"/>
      <c r="E795" s="5" t="n"/>
      <c r="F795" s="6">
        <f>IF(B795&amp;""="","",IFERROR(INDEX('المستأجرون'!$C$6:$C$205,MATCH(B795&amp;"",'المستأجرون'!$A$6:$A$205,0))&amp;"","كود غير موجود"))</f>
        <v/>
      </c>
      <c r="G795" s="22">
        <f>IF(OR(B795&amp;""="",NOT(ISNUMBER(A795))),"",IF(COUNTIFS($B$6:$B$2005,B795&amp;"",$A$6:$A$2005,"&gt;"&amp;A795)=0,1,0))</f>
        <v/>
      </c>
    </row>
    <row r="796">
      <c r="A796" s="13" t="n"/>
      <c r="B796" s="5" t="n"/>
      <c r="C796" s="17" t="n"/>
      <c r="D796" s="5" t="n"/>
      <c r="E796" s="5" t="n"/>
      <c r="F796" s="6">
        <f>IF(B796&amp;""="","",IFERROR(INDEX('المستأجرون'!$C$6:$C$205,MATCH(B796&amp;"",'المستأجرون'!$A$6:$A$205,0))&amp;"","كود غير موجود"))</f>
        <v/>
      </c>
      <c r="G796" s="22">
        <f>IF(OR(B796&amp;""="",NOT(ISNUMBER(A796))),"",IF(COUNTIFS($B$6:$B$2005,B796&amp;"",$A$6:$A$2005,"&gt;"&amp;A796)=0,1,0))</f>
        <v/>
      </c>
    </row>
    <row r="797">
      <c r="A797" s="13" t="n"/>
      <c r="B797" s="5" t="n"/>
      <c r="C797" s="17" t="n"/>
      <c r="D797" s="5" t="n"/>
      <c r="E797" s="5" t="n"/>
      <c r="F797" s="6">
        <f>IF(B797&amp;""="","",IFERROR(INDEX('المستأجرون'!$C$6:$C$205,MATCH(B797&amp;"",'المستأجرون'!$A$6:$A$205,0))&amp;"","كود غير موجود"))</f>
        <v/>
      </c>
      <c r="G797" s="22">
        <f>IF(OR(B797&amp;""="",NOT(ISNUMBER(A797))),"",IF(COUNTIFS($B$6:$B$2005,B797&amp;"",$A$6:$A$2005,"&gt;"&amp;A797)=0,1,0))</f>
        <v/>
      </c>
    </row>
    <row r="798">
      <c r="A798" s="13" t="n"/>
      <c r="B798" s="5" t="n"/>
      <c r="C798" s="17" t="n"/>
      <c r="D798" s="5" t="n"/>
      <c r="E798" s="5" t="n"/>
      <c r="F798" s="6">
        <f>IF(B798&amp;""="","",IFERROR(INDEX('المستأجرون'!$C$6:$C$205,MATCH(B798&amp;"",'المستأجرون'!$A$6:$A$205,0))&amp;"","كود غير موجود"))</f>
        <v/>
      </c>
      <c r="G798" s="22">
        <f>IF(OR(B798&amp;""="",NOT(ISNUMBER(A798))),"",IF(COUNTIFS($B$6:$B$2005,B798&amp;"",$A$6:$A$2005,"&gt;"&amp;A798)=0,1,0))</f>
        <v/>
      </c>
    </row>
    <row r="799">
      <c r="A799" s="13" t="n"/>
      <c r="B799" s="5" t="n"/>
      <c r="C799" s="17" t="n"/>
      <c r="D799" s="5" t="n"/>
      <c r="E799" s="5" t="n"/>
      <c r="F799" s="6">
        <f>IF(B799&amp;""="","",IFERROR(INDEX('المستأجرون'!$C$6:$C$205,MATCH(B799&amp;"",'المستأجرون'!$A$6:$A$205,0))&amp;"","كود غير موجود"))</f>
        <v/>
      </c>
      <c r="G799" s="22">
        <f>IF(OR(B799&amp;""="",NOT(ISNUMBER(A799))),"",IF(COUNTIFS($B$6:$B$2005,B799&amp;"",$A$6:$A$2005,"&gt;"&amp;A799)=0,1,0))</f>
        <v/>
      </c>
    </row>
    <row r="800">
      <c r="A800" s="13" t="n"/>
      <c r="B800" s="5" t="n"/>
      <c r="C800" s="17" t="n"/>
      <c r="D800" s="5" t="n"/>
      <c r="E800" s="5" t="n"/>
      <c r="F800" s="6">
        <f>IF(B800&amp;""="","",IFERROR(INDEX('المستأجرون'!$C$6:$C$205,MATCH(B800&amp;"",'المستأجرون'!$A$6:$A$205,0))&amp;"","كود غير موجود"))</f>
        <v/>
      </c>
      <c r="G800" s="22">
        <f>IF(OR(B800&amp;""="",NOT(ISNUMBER(A800))),"",IF(COUNTIFS($B$6:$B$2005,B800&amp;"",$A$6:$A$2005,"&gt;"&amp;A800)=0,1,0))</f>
        <v/>
      </c>
    </row>
    <row r="801">
      <c r="A801" s="13" t="n"/>
      <c r="B801" s="5" t="n"/>
      <c r="C801" s="17" t="n"/>
      <c r="D801" s="5" t="n"/>
      <c r="E801" s="5" t="n"/>
      <c r="F801" s="6">
        <f>IF(B801&amp;""="","",IFERROR(INDEX('المستأجرون'!$C$6:$C$205,MATCH(B801&amp;"",'المستأجرون'!$A$6:$A$205,0))&amp;"","كود غير موجود"))</f>
        <v/>
      </c>
      <c r="G801" s="22">
        <f>IF(OR(B801&amp;""="",NOT(ISNUMBER(A801))),"",IF(COUNTIFS($B$6:$B$2005,B801&amp;"",$A$6:$A$2005,"&gt;"&amp;A801)=0,1,0))</f>
        <v/>
      </c>
    </row>
    <row r="802">
      <c r="A802" s="13" t="n"/>
      <c r="B802" s="5" t="n"/>
      <c r="C802" s="17" t="n"/>
      <c r="D802" s="5" t="n"/>
      <c r="E802" s="5" t="n"/>
      <c r="F802" s="6">
        <f>IF(B802&amp;""="","",IFERROR(INDEX('المستأجرون'!$C$6:$C$205,MATCH(B802&amp;"",'المستأجرون'!$A$6:$A$205,0))&amp;"","كود غير موجود"))</f>
        <v/>
      </c>
      <c r="G802" s="22">
        <f>IF(OR(B802&amp;""="",NOT(ISNUMBER(A802))),"",IF(COUNTIFS($B$6:$B$2005,B802&amp;"",$A$6:$A$2005,"&gt;"&amp;A802)=0,1,0))</f>
        <v/>
      </c>
    </row>
    <row r="803">
      <c r="A803" s="13" t="n"/>
      <c r="B803" s="5" t="n"/>
      <c r="C803" s="17" t="n"/>
      <c r="D803" s="5" t="n"/>
      <c r="E803" s="5" t="n"/>
      <c r="F803" s="6">
        <f>IF(B803&amp;""="","",IFERROR(INDEX('المستأجرون'!$C$6:$C$205,MATCH(B803&amp;"",'المستأجرون'!$A$6:$A$205,0))&amp;"","كود غير موجود"))</f>
        <v/>
      </c>
      <c r="G803" s="22">
        <f>IF(OR(B803&amp;""="",NOT(ISNUMBER(A803))),"",IF(COUNTIFS($B$6:$B$2005,B803&amp;"",$A$6:$A$2005,"&gt;"&amp;A803)=0,1,0))</f>
        <v/>
      </c>
    </row>
    <row r="804">
      <c r="A804" s="13" t="n"/>
      <c r="B804" s="5" t="n"/>
      <c r="C804" s="17" t="n"/>
      <c r="D804" s="5" t="n"/>
      <c r="E804" s="5" t="n"/>
      <c r="F804" s="6">
        <f>IF(B804&amp;""="","",IFERROR(INDEX('المستأجرون'!$C$6:$C$205,MATCH(B804&amp;"",'المستأجرون'!$A$6:$A$205,0))&amp;"","كود غير موجود"))</f>
        <v/>
      </c>
      <c r="G804" s="22">
        <f>IF(OR(B804&amp;""="",NOT(ISNUMBER(A804))),"",IF(COUNTIFS($B$6:$B$2005,B804&amp;"",$A$6:$A$2005,"&gt;"&amp;A804)=0,1,0))</f>
        <v/>
      </c>
    </row>
    <row r="805">
      <c r="A805" s="13" t="n"/>
      <c r="B805" s="5" t="n"/>
      <c r="C805" s="17" t="n"/>
      <c r="D805" s="5" t="n"/>
      <c r="E805" s="5" t="n"/>
      <c r="F805" s="6">
        <f>IF(B805&amp;""="","",IFERROR(INDEX('المستأجرون'!$C$6:$C$205,MATCH(B805&amp;"",'المستأجرون'!$A$6:$A$205,0))&amp;"","كود غير موجود"))</f>
        <v/>
      </c>
      <c r="G805" s="22">
        <f>IF(OR(B805&amp;""="",NOT(ISNUMBER(A805))),"",IF(COUNTIFS($B$6:$B$2005,B805&amp;"",$A$6:$A$2005,"&gt;"&amp;A805)=0,1,0))</f>
        <v/>
      </c>
    </row>
    <row r="806">
      <c r="A806" s="13" t="n"/>
      <c r="B806" s="5" t="n"/>
      <c r="C806" s="17" t="n"/>
      <c r="D806" s="5" t="n"/>
      <c r="E806" s="5" t="n"/>
      <c r="F806" s="6">
        <f>IF(B806&amp;""="","",IFERROR(INDEX('المستأجرون'!$C$6:$C$205,MATCH(B806&amp;"",'المستأجرون'!$A$6:$A$205,0))&amp;"","كود غير موجود"))</f>
        <v/>
      </c>
      <c r="G806" s="22">
        <f>IF(OR(B806&amp;""="",NOT(ISNUMBER(A806))),"",IF(COUNTIFS($B$6:$B$2005,B806&amp;"",$A$6:$A$2005,"&gt;"&amp;A806)=0,1,0))</f>
        <v/>
      </c>
    </row>
    <row r="807">
      <c r="A807" s="13" t="n"/>
      <c r="B807" s="5" t="n"/>
      <c r="C807" s="17" t="n"/>
      <c r="D807" s="5" t="n"/>
      <c r="E807" s="5" t="n"/>
      <c r="F807" s="6">
        <f>IF(B807&amp;""="","",IFERROR(INDEX('المستأجرون'!$C$6:$C$205,MATCH(B807&amp;"",'المستأجرون'!$A$6:$A$205,0))&amp;"","كود غير موجود"))</f>
        <v/>
      </c>
      <c r="G807" s="22">
        <f>IF(OR(B807&amp;""="",NOT(ISNUMBER(A807))),"",IF(COUNTIFS($B$6:$B$2005,B807&amp;"",$A$6:$A$2005,"&gt;"&amp;A807)=0,1,0))</f>
        <v/>
      </c>
    </row>
    <row r="808">
      <c r="A808" s="13" t="n"/>
      <c r="B808" s="5" t="n"/>
      <c r="C808" s="17" t="n"/>
      <c r="D808" s="5" t="n"/>
      <c r="E808" s="5" t="n"/>
      <c r="F808" s="6">
        <f>IF(B808&amp;""="","",IFERROR(INDEX('المستأجرون'!$C$6:$C$205,MATCH(B808&amp;"",'المستأجرون'!$A$6:$A$205,0))&amp;"","كود غير موجود"))</f>
        <v/>
      </c>
      <c r="G808" s="22">
        <f>IF(OR(B808&amp;""="",NOT(ISNUMBER(A808))),"",IF(COUNTIFS($B$6:$B$2005,B808&amp;"",$A$6:$A$2005,"&gt;"&amp;A808)=0,1,0))</f>
        <v/>
      </c>
    </row>
    <row r="809">
      <c r="A809" s="13" t="n"/>
      <c r="B809" s="5" t="n"/>
      <c r="C809" s="17" t="n"/>
      <c r="D809" s="5" t="n"/>
      <c r="E809" s="5" t="n"/>
      <c r="F809" s="6">
        <f>IF(B809&amp;""="","",IFERROR(INDEX('المستأجرون'!$C$6:$C$205,MATCH(B809&amp;"",'المستأجرون'!$A$6:$A$205,0))&amp;"","كود غير موجود"))</f>
        <v/>
      </c>
      <c r="G809" s="22">
        <f>IF(OR(B809&amp;""="",NOT(ISNUMBER(A809))),"",IF(COUNTIFS($B$6:$B$2005,B809&amp;"",$A$6:$A$2005,"&gt;"&amp;A809)=0,1,0))</f>
        <v/>
      </c>
    </row>
    <row r="810">
      <c r="A810" s="13" t="n"/>
      <c r="B810" s="5" t="n"/>
      <c r="C810" s="17" t="n"/>
      <c r="D810" s="5" t="n"/>
      <c r="E810" s="5" t="n"/>
      <c r="F810" s="6">
        <f>IF(B810&amp;""="","",IFERROR(INDEX('المستأجرون'!$C$6:$C$205,MATCH(B810&amp;"",'المستأجرون'!$A$6:$A$205,0))&amp;"","كود غير موجود"))</f>
        <v/>
      </c>
      <c r="G810" s="22">
        <f>IF(OR(B810&amp;""="",NOT(ISNUMBER(A810))),"",IF(COUNTIFS($B$6:$B$2005,B810&amp;"",$A$6:$A$2005,"&gt;"&amp;A810)=0,1,0))</f>
        <v/>
      </c>
    </row>
    <row r="811">
      <c r="A811" s="13" t="n"/>
      <c r="B811" s="5" t="n"/>
      <c r="C811" s="17" t="n"/>
      <c r="D811" s="5" t="n"/>
      <c r="E811" s="5" t="n"/>
      <c r="F811" s="6">
        <f>IF(B811&amp;""="","",IFERROR(INDEX('المستأجرون'!$C$6:$C$205,MATCH(B811&amp;"",'المستأجرون'!$A$6:$A$205,0))&amp;"","كود غير موجود"))</f>
        <v/>
      </c>
      <c r="G811" s="22">
        <f>IF(OR(B811&amp;""="",NOT(ISNUMBER(A811))),"",IF(COUNTIFS($B$6:$B$2005,B811&amp;"",$A$6:$A$2005,"&gt;"&amp;A811)=0,1,0))</f>
        <v/>
      </c>
    </row>
    <row r="812">
      <c r="A812" s="13" t="n"/>
      <c r="B812" s="5" t="n"/>
      <c r="C812" s="17" t="n"/>
      <c r="D812" s="5" t="n"/>
      <c r="E812" s="5" t="n"/>
      <c r="F812" s="6">
        <f>IF(B812&amp;""="","",IFERROR(INDEX('المستأجرون'!$C$6:$C$205,MATCH(B812&amp;"",'المستأجرون'!$A$6:$A$205,0))&amp;"","كود غير موجود"))</f>
        <v/>
      </c>
      <c r="G812" s="22">
        <f>IF(OR(B812&amp;""="",NOT(ISNUMBER(A812))),"",IF(COUNTIFS($B$6:$B$2005,B812&amp;"",$A$6:$A$2005,"&gt;"&amp;A812)=0,1,0))</f>
        <v/>
      </c>
    </row>
    <row r="813">
      <c r="A813" s="13" t="n"/>
      <c r="B813" s="5" t="n"/>
      <c r="C813" s="17" t="n"/>
      <c r="D813" s="5" t="n"/>
      <c r="E813" s="5" t="n"/>
      <c r="F813" s="6">
        <f>IF(B813&amp;""="","",IFERROR(INDEX('المستأجرون'!$C$6:$C$205,MATCH(B813&amp;"",'المستأجرون'!$A$6:$A$205,0))&amp;"","كود غير موجود"))</f>
        <v/>
      </c>
      <c r="G813" s="22">
        <f>IF(OR(B813&amp;""="",NOT(ISNUMBER(A813))),"",IF(COUNTIFS($B$6:$B$2005,B813&amp;"",$A$6:$A$2005,"&gt;"&amp;A813)=0,1,0))</f>
        <v/>
      </c>
    </row>
    <row r="814">
      <c r="A814" s="13" t="n"/>
      <c r="B814" s="5" t="n"/>
      <c r="C814" s="17" t="n"/>
      <c r="D814" s="5" t="n"/>
      <c r="E814" s="5" t="n"/>
      <c r="F814" s="6">
        <f>IF(B814&amp;""="","",IFERROR(INDEX('المستأجرون'!$C$6:$C$205,MATCH(B814&amp;"",'المستأجرون'!$A$6:$A$205,0))&amp;"","كود غير موجود"))</f>
        <v/>
      </c>
      <c r="G814" s="22">
        <f>IF(OR(B814&amp;""="",NOT(ISNUMBER(A814))),"",IF(COUNTIFS($B$6:$B$2005,B814&amp;"",$A$6:$A$2005,"&gt;"&amp;A814)=0,1,0))</f>
        <v/>
      </c>
    </row>
    <row r="815">
      <c r="A815" s="13" t="n"/>
      <c r="B815" s="5" t="n"/>
      <c r="C815" s="17" t="n"/>
      <c r="D815" s="5" t="n"/>
      <c r="E815" s="5" t="n"/>
      <c r="F815" s="6">
        <f>IF(B815&amp;""="","",IFERROR(INDEX('المستأجرون'!$C$6:$C$205,MATCH(B815&amp;"",'المستأجرون'!$A$6:$A$205,0))&amp;"","كود غير موجود"))</f>
        <v/>
      </c>
      <c r="G815" s="22">
        <f>IF(OR(B815&amp;""="",NOT(ISNUMBER(A815))),"",IF(COUNTIFS($B$6:$B$2005,B815&amp;"",$A$6:$A$2005,"&gt;"&amp;A815)=0,1,0))</f>
        <v/>
      </c>
    </row>
    <row r="816">
      <c r="A816" s="13" t="n"/>
      <c r="B816" s="5" t="n"/>
      <c r="C816" s="17" t="n"/>
      <c r="D816" s="5" t="n"/>
      <c r="E816" s="5" t="n"/>
      <c r="F816" s="6">
        <f>IF(B816&amp;""="","",IFERROR(INDEX('المستأجرون'!$C$6:$C$205,MATCH(B816&amp;"",'المستأجرون'!$A$6:$A$205,0))&amp;"","كود غير موجود"))</f>
        <v/>
      </c>
      <c r="G816" s="22">
        <f>IF(OR(B816&amp;""="",NOT(ISNUMBER(A816))),"",IF(COUNTIFS($B$6:$B$2005,B816&amp;"",$A$6:$A$2005,"&gt;"&amp;A816)=0,1,0))</f>
        <v/>
      </c>
    </row>
    <row r="817">
      <c r="A817" s="13" t="n"/>
      <c r="B817" s="5" t="n"/>
      <c r="C817" s="17" t="n"/>
      <c r="D817" s="5" t="n"/>
      <c r="E817" s="5" t="n"/>
      <c r="F817" s="6">
        <f>IF(B817&amp;""="","",IFERROR(INDEX('المستأجرون'!$C$6:$C$205,MATCH(B817&amp;"",'المستأجرون'!$A$6:$A$205,0))&amp;"","كود غير موجود"))</f>
        <v/>
      </c>
      <c r="G817" s="22">
        <f>IF(OR(B817&amp;""="",NOT(ISNUMBER(A817))),"",IF(COUNTIFS($B$6:$B$2005,B817&amp;"",$A$6:$A$2005,"&gt;"&amp;A817)=0,1,0))</f>
        <v/>
      </c>
    </row>
    <row r="818">
      <c r="A818" s="13" t="n"/>
      <c r="B818" s="5" t="n"/>
      <c r="C818" s="17" t="n"/>
      <c r="D818" s="5" t="n"/>
      <c r="E818" s="5" t="n"/>
      <c r="F818" s="6">
        <f>IF(B818&amp;""="","",IFERROR(INDEX('المستأجرون'!$C$6:$C$205,MATCH(B818&amp;"",'المستأجرون'!$A$6:$A$205,0))&amp;"","كود غير موجود"))</f>
        <v/>
      </c>
      <c r="G818" s="22">
        <f>IF(OR(B818&amp;""="",NOT(ISNUMBER(A818))),"",IF(COUNTIFS($B$6:$B$2005,B818&amp;"",$A$6:$A$2005,"&gt;"&amp;A818)=0,1,0))</f>
        <v/>
      </c>
    </row>
    <row r="819">
      <c r="A819" s="13" t="n"/>
      <c r="B819" s="5" t="n"/>
      <c r="C819" s="17" t="n"/>
      <c r="D819" s="5" t="n"/>
      <c r="E819" s="5" t="n"/>
      <c r="F819" s="6">
        <f>IF(B819&amp;""="","",IFERROR(INDEX('المستأجرون'!$C$6:$C$205,MATCH(B819&amp;"",'المستأجرون'!$A$6:$A$205,0))&amp;"","كود غير موجود"))</f>
        <v/>
      </c>
      <c r="G819" s="22">
        <f>IF(OR(B819&amp;""="",NOT(ISNUMBER(A819))),"",IF(COUNTIFS($B$6:$B$2005,B819&amp;"",$A$6:$A$2005,"&gt;"&amp;A819)=0,1,0))</f>
        <v/>
      </c>
    </row>
    <row r="820">
      <c r="A820" s="13" t="n"/>
      <c r="B820" s="5" t="n"/>
      <c r="C820" s="17" t="n"/>
      <c r="D820" s="5" t="n"/>
      <c r="E820" s="5" t="n"/>
      <c r="F820" s="6">
        <f>IF(B820&amp;""="","",IFERROR(INDEX('المستأجرون'!$C$6:$C$205,MATCH(B820&amp;"",'المستأجرون'!$A$6:$A$205,0))&amp;"","كود غير موجود"))</f>
        <v/>
      </c>
      <c r="G820" s="22">
        <f>IF(OR(B820&amp;""="",NOT(ISNUMBER(A820))),"",IF(COUNTIFS($B$6:$B$2005,B820&amp;"",$A$6:$A$2005,"&gt;"&amp;A820)=0,1,0))</f>
        <v/>
      </c>
    </row>
    <row r="821">
      <c r="A821" s="13" t="n"/>
      <c r="B821" s="5" t="n"/>
      <c r="C821" s="17" t="n"/>
      <c r="D821" s="5" t="n"/>
      <c r="E821" s="5" t="n"/>
      <c r="F821" s="6">
        <f>IF(B821&amp;""="","",IFERROR(INDEX('المستأجرون'!$C$6:$C$205,MATCH(B821&amp;"",'المستأجرون'!$A$6:$A$205,0))&amp;"","كود غير موجود"))</f>
        <v/>
      </c>
      <c r="G821" s="22">
        <f>IF(OR(B821&amp;""="",NOT(ISNUMBER(A821))),"",IF(COUNTIFS($B$6:$B$2005,B821&amp;"",$A$6:$A$2005,"&gt;"&amp;A821)=0,1,0))</f>
        <v/>
      </c>
    </row>
    <row r="822">
      <c r="A822" s="13" t="n"/>
      <c r="B822" s="5" t="n"/>
      <c r="C822" s="17" t="n"/>
      <c r="D822" s="5" t="n"/>
      <c r="E822" s="5" t="n"/>
      <c r="F822" s="6">
        <f>IF(B822&amp;""="","",IFERROR(INDEX('المستأجرون'!$C$6:$C$205,MATCH(B822&amp;"",'المستأجرون'!$A$6:$A$205,0))&amp;"","كود غير موجود"))</f>
        <v/>
      </c>
      <c r="G822" s="22">
        <f>IF(OR(B822&amp;""="",NOT(ISNUMBER(A822))),"",IF(COUNTIFS($B$6:$B$2005,B822&amp;"",$A$6:$A$2005,"&gt;"&amp;A822)=0,1,0))</f>
        <v/>
      </c>
    </row>
    <row r="823">
      <c r="A823" s="13" t="n"/>
      <c r="B823" s="5" t="n"/>
      <c r="C823" s="17" t="n"/>
      <c r="D823" s="5" t="n"/>
      <c r="E823" s="5" t="n"/>
      <c r="F823" s="6">
        <f>IF(B823&amp;""="","",IFERROR(INDEX('المستأجرون'!$C$6:$C$205,MATCH(B823&amp;"",'المستأجرون'!$A$6:$A$205,0))&amp;"","كود غير موجود"))</f>
        <v/>
      </c>
      <c r="G823" s="22">
        <f>IF(OR(B823&amp;""="",NOT(ISNUMBER(A823))),"",IF(COUNTIFS($B$6:$B$2005,B823&amp;"",$A$6:$A$2005,"&gt;"&amp;A823)=0,1,0))</f>
        <v/>
      </c>
    </row>
    <row r="824">
      <c r="A824" s="13" t="n"/>
      <c r="B824" s="5" t="n"/>
      <c r="C824" s="17" t="n"/>
      <c r="D824" s="5" t="n"/>
      <c r="E824" s="5" t="n"/>
      <c r="F824" s="6">
        <f>IF(B824&amp;""="","",IFERROR(INDEX('المستأجرون'!$C$6:$C$205,MATCH(B824&amp;"",'المستأجرون'!$A$6:$A$205,0))&amp;"","كود غير موجود"))</f>
        <v/>
      </c>
      <c r="G824" s="22">
        <f>IF(OR(B824&amp;""="",NOT(ISNUMBER(A824))),"",IF(COUNTIFS($B$6:$B$2005,B824&amp;"",$A$6:$A$2005,"&gt;"&amp;A824)=0,1,0))</f>
        <v/>
      </c>
    </row>
    <row r="825">
      <c r="A825" s="13" t="n"/>
      <c r="B825" s="5" t="n"/>
      <c r="C825" s="17" t="n"/>
      <c r="D825" s="5" t="n"/>
      <c r="E825" s="5" t="n"/>
      <c r="F825" s="6">
        <f>IF(B825&amp;""="","",IFERROR(INDEX('المستأجرون'!$C$6:$C$205,MATCH(B825&amp;"",'المستأجرون'!$A$6:$A$205,0))&amp;"","كود غير موجود"))</f>
        <v/>
      </c>
      <c r="G825" s="22">
        <f>IF(OR(B825&amp;""="",NOT(ISNUMBER(A825))),"",IF(COUNTIFS($B$6:$B$2005,B825&amp;"",$A$6:$A$2005,"&gt;"&amp;A825)=0,1,0))</f>
        <v/>
      </c>
    </row>
    <row r="826">
      <c r="A826" s="13" t="n"/>
      <c r="B826" s="5" t="n"/>
      <c r="C826" s="17" t="n"/>
      <c r="D826" s="5" t="n"/>
      <c r="E826" s="5" t="n"/>
      <c r="F826" s="6">
        <f>IF(B826&amp;""="","",IFERROR(INDEX('المستأجرون'!$C$6:$C$205,MATCH(B826&amp;"",'المستأجرون'!$A$6:$A$205,0))&amp;"","كود غير موجود"))</f>
        <v/>
      </c>
      <c r="G826" s="22">
        <f>IF(OR(B826&amp;""="",NOT(ISNUMBER(A826))),"",IF(COUNTIFS($B$6:$B$2005,B826&amp;"",$A$6:$A$2005,"&gt;"&amp;A826)=0,1,0))</f>
        <v/>
      </c>
    </row>
    <row r="827">
      <c r="A827" s="13" t="n"/>
      <c r="B827" s="5" t="n"/>
      <c r="C827" s="17" t="n"/>
      <c r="D827" s="5" t="n"/>
      <c r="E827" s="5" t="n"/>
      <c r="F827" s="6">
        <f>IF(B827&amp;""="","",IFERROR(INDEX('المستأجرون'!$C$6:$C$205,MATCH(B827&amp;"",'المستأجرون'!$A$6:$A$205,0))&amp;"","كود غير موجود"))</f>
        <v/>
      </c>
      <c r="G827" s="22">
        <f>IF(OR(B827&amp;""="",NOT(ISNUMBER(A827))),"",IF(COUNTIFS($B$6:$B$2005,B827&amp;"",$A$6:$A$2005,"&gt;"&amp;A827)=0,1,0))</f>
        <v/>
      </c>
    </row>
    <row r="828">
      <c r="A828" s="13" t="n"/>
      <c r="B828" s="5" t="n"/>
      <c r="C828" s="17" t="n"/>
      <c r="D828" s="5" t="n"/>
      <c r="E828" s="5" t="n"/>
      <c r="F828" s="6">
        <f>IF(B828&amp;""="","",IFERROR(INDEX('المستأجرون'!$C$6:$C$205,MATCH(B828&amp;"",'المستأجرون'!$A$6:$A$205,0))&amp;"","كود غير موجود"))</f>
        <v/>
      </c>
      <c r="G828" s="22">
        <f>IF(OR(B828&amp;""="",NOT(ISNUMBER(A828))),"",IF(COUNTIFS($B$6:$B$2005,B828&amp;"",$A$6:$A$2005,"&gt;"&amp;A828)=0,1,0))</f>
        <v/>
      </c>
    </row>
    <row r="829">
      <c r="A829" s="13" t="n"/>
      <c r="B829" s="5" t="n"/>
      <c r="C829" s="17" t="n"/>
      <c r="D829" s="5" t="n"/>
      <c r="E829" s="5" t="n"/>
      <c r="F829" s="6">
        <f>IF(B829&amp;""="","",IFERROR(INDEX('المستأجرون'!$C$6:$C$205,MATCH(B829&amp;"",'المستأجرون'!$A$6:$A$205,0))&amp;"","كود غير موجود"))</f>
        <v/>
      </c>
      <c r="G829" s="22">
        <f>IF(OR(B829&amp;""="",NOT(ISNUMBER(A829))),"",IF(COUNTIFS($B$6:$B$2005,B829&amp;"",$A$6:$A$2005,"&gt;"&amp;A829)=0,1,0))</f>
        <v/>
      </c>
    </row>
    <row r="830">
      <c r="A830" s="13" t="n"/>
      <c r="B830" s="5" t="n"/>
      <c r="C830" s="17" t="n"/>
      <c r="D830" s="5" t="n"/>
      <c r="E830" s="5" t="n"/>
      <c r="F830" s="6">
        <f>IF(B830&amp;""="","",IFERROR(INDEX('المستأجرون'!$C$6:$C$205,MATCH(B830&amp;"",'المستأجرون'!$A$6:$A$205,0))&amp;"","كود غير موجود"))</f>
        <v/>
      </c>
      <c r="G830" s="22">
        <f>IF(OR(B830&amp;""="",NOT(ISNUMBER(A830))),"",IF(COUNTIFS($B$6:$B$2005,B830&amp;"",$A$6:$A$2005,"&gt;"&amp;A830)=0,1,0))</f>
        <v/>
      </c>
    </row>
    <row r="831">
      <c r="A831" s="13" t="n"/>
      <c r="B831" s="5" t="n"/>
      <c r="C831" s="17" t="n"/>
      <c r="D831" s="5" t="n"/>
      <c r="E831" s="5" t="n"/>
      <c r="F831" s="6">
        <f>IF(B831&amp;""="","",IFERROR(INDEX('المستأجرون'!$C$6:$C$205,MATCH(B831&amp;"",'المستأجرون'!$A$6:$A$205,0))&amp;"","كود غير موجود"))</f>
        <v/>
      </c>
      <c r="G831" s="22">
        <f>IF(OR(B831&amp;""="",NOT(ISNUMBER(A831))),"",IF(COUNTIFS($B$6:$B$2005,B831&amp;"",$A$6:$A$2005,"&gt;"&amp;A831)=0,1,0))</f>
        <v/>
      </c>
    </row>
    <row r="832">
      <c r="A832" s="13" t="n"/>
      <c r="B832" s="5" t="n"/>
      <c r="C832" s="17" t="n"/>
      <c r="D832" s="5" t="n"/>
      <c r="E832" s="5" t="n"/>
      <c r="F832" s="6">
        <f>IF(B832&amp;""="","",IFERROR(INDEX('المستأجرون'!$C$6:$C$205,MATCH(B832&amp;"",'المستأجرون'!$A$6:$A$205,0))&amp;"","كود غير موجود"))</f>
        <v/>
      </c>
      <c r="G832" s="22">
        <f>IF(OR(B832&amp;""="",NOT(ISNUMBER(A832))),"",IF(COUNTIFS($B$6:$B$2005,B832&amp;"",$A$6:$A$2005,"&gt;"&amp;A832)=0,1,0))</f>
        <v/>
      </c>
    </row>
    <row r="833">
      <c r="A833" s="13" t="n"/>
      <c r="B833" s="5" t="n"/>
      <c r="C833" s="17" t="n"/>
      <c r="D833" s="5" t="n"/>
      <c r="E833" s="5" t="n"/>
      <c r="F833" s="6">
        <f>IF(B833&amp;""="","",IFERROR(INDEX('المستأجرون'!$C$6:$C$205,MATCH(B833&amp;"",'المستأجرون'!$A$6:$A$205,0))&amp;"","كود غير موجود"))</f>
        <v/>
      </c>
      <c r="G833" s="22">
        <f>IF(OR(B833&amp;""="",NOT(ISNUMBER(A833))),"",IF(COUNTIFS($B$6:$B$2005,B833&amp;"",$A$6:$A$2005,"&gt;"&amp;A833)=0,1,0))</f>
        <v/>
      </c>
    </row>
    <row r="834">
      <c r="A834" s="13" t="n"/>
      <c r="B834" s="5" t="n"/>
      <c r="C834" s="17" t="n"/>
      <c r="D834" s="5" t="n"/>
      <c r="E834" s="5" t="n"/>
      <c r="F834" s="6">
        <f>IF(B834&amp;""="","",IFERROR(INDEX('المستأجرون'!$C$6:$C$205,MATCH(B834&amp;"",'المستأجرون'!$A$6:$A$205,0))&amp;"","كود غير موجود"))</f>
        <v/>
      </c>
      <c r="G834" s="22">
        <f>IF(OR(B834&amp;""="",NOT(ISNUMBER(A834))),"",IF(COUNTIFS($B$6:$B$2005,B834&amp;"",$A$6:$A$2005,"&gt;"&amp;A834)=0,1,0))</f>
        <v/>
      </c>
    </row>
    <row r="835">
      <c r="A835" s="13" t="n"/>
      <c r="B835" s="5" t="n"/>
      <c r="C835" s="17" t="n"/>
      <c r="D835" s="5" t="n"/>
      <c r="E835" s="5" t="n"/>
      <c r="F835" s="6">
        <f>IF(B835&amp;""="","",IFERROR(INDEX('المستأجرون'!$C$6:$C$205,MATCH(B835&amp;"",'المستأجرون'!$A$6:$A$205,0))&amp;"","كود غير موجود"))</f>
        <v/>
      </c>
      <c r="G835" s="22">
        <f>IF(OR(B835&amp;""="",NOT(ISNUMBER(A835))),"",IF(COUNTIFS($B$6:$B$2005,B835&amp;"",$A$6:$A$2005,"&gt;"&amp;A835)=0,1,0))</f>
        <v/>
      </c>
    </row>
    <row r="836">
      <c r="A836" s="13" t="n"/>
      <c r="B836" s="5" t="n"/>
      <c r="C836" s="17" t="n"/>
      <c r="D836" s="5" t="n"/>
      <c r="E836" s="5" t="n"/>
      <c r="F836" s="6">
        <f>IF(B836&amp;""="","",IFERROR(INDEX('المستأجرون'!$C$6:$C$205,MATCH(B836&amp;"",'المستأجرون'!$A$6:$A$205,0))&amp;"","كود غير موجود"))</f>
        <v/>
      </c>
      <c r="G836" s="22">
        <f>IF(OR(B836&amp;""="",NOT(ISNUMBER(A836))),"",IF(COUNTIFS($B$6:$B$2005,B836&amp;"",$A$6:$A$2005,"&gt;"&amp;A836)=0,1,0))</f>
        <v/>
      </c>
    </row>
    <row r="837">
      <c r="A837" s="13" t="n"/>
      <c r="B837" s="5" t="n"/>
      <c r="C837" s="17" t="n"/>
      <c r="D837" s="5" t="n"/>
      <c r="E837" s="5" t="n"/>
      <c r="F837" s="6">
        <f>IF(B837&amp;""="","",IFERROR(INDEX('المستأجرون'!$C$6:$C$205,MATCH(B837&amp;"",'المستأجرون'!$A$6:$A$205,0))&amp;"","كود غير موجود"))</f>
        <v/>
      </c>
      <c r="G837" s="22">
        <f>IF(OR(B837&amp;""="",NOT(ISNUMBER(A837))),"",IF(COUNTIFS($B$6:$B$2005,B837&amp;"",$A$6:$A$2005,"&gt;"&amp;A837)=0,1,0))</f>
        <v/>
      </c>
    </row>
    <row r="838">
      <c r="A838" s="13" t="n"/>
      <c r="B838" s="5" t="n"/>
      <c r="C838" s="17" t="n"/>
      <c r="D838" s="5" t="n"/>
      <c r="E838" s="5" t="n"/>
      <c r="F838" s="6">
        <f>IF(B838&amp;""="","",IFERROR(INDEX('المستأجرون'!$C$6:$C$205,MATCH(B838&amp;"",'المستأجرون'!$A$6:$A$205,0))&amp;"","كود غير موجود"))</f>
        <v/>
      </c>
      <c r="G838" s="22">
        <f>IF(OR(B838&amp;""="",NOT(ISNUMBER(A838))),"",IF(COUNTIFS($B$6:$B$2005,B838&amp;"",$A$6:$A$2005,"&gt;"&amp;A838)=0,1,0))</f>
        <v/>
      </c>
    </row>
    <row r="839">
      <c r="A839" s="13" t="n"/>
      <c r="B839" s="5" t="n"/>
      <c r="C839" s="17" t="n"/>
      <c r="D839" s="5" t="n"/>
      <c r="E839" s="5" t="n"/>
      <c r="F839" s="6">
        <f>IF(B839&amp;""="","",IFERROR(INDEX('المستأجرون'!$C$6:$C$205,MATCH(B839&amp;"",'المستأجرون'!$A$6:$A$205,0))&amp;"","كود غير موجود"))</f>
        <v/>
      </c>
      <c r="G839" s="22">
        <f>IF(OR(B839&amp;""="",NOT(ISNUMBER(A839))),"",IF(COUNTIFS($B$6:$B$2005,B839&amp;"",$A$6:$A$2005,"&gt;"&amp;A839)=0,1,0))</f>
        <v/>
      </c>
    </row>
    <row r="840">
      <c r="A840" s="13" t="n"/>
      <c r="B840" s="5" t="n"/>
      <c r="C840" s="17" t="n"/>
      <c r="D840" s="5" t="n"/>
      <c r="E840" s="5" t="n"/>
      <c r="F840" s="6">
        <f>IF(B840&amp;""="","",IFERROR(INDEX('المستأجرون'!$C$6:$C$205,MATCH(B840&amp;"",'المستأجرون'!$A$6:$A$205,0))&amp;"","كود غير موجود"))</f>
        <v/>
      </c>
      <c r="G840" s="22">
        <f>IF(OR(B840&amp;""="",NOT(ISNUMBER(A840))),"",IF(COUNTIFS($B$6:$B$2005,B840&amp;"",$A$6:$A$2005,"&gt;"&amp;A840)=0,1,0))</f>
        <v/>
      </c>
    </row>
    <row r="841">
      <c r="A841" s="13" t="n"/>
      <c r="B841" s="5" t="n"/>
      <c r="C841" s="17" t="n"/>
      <c r="D841" s="5" t="n"/>
      <c r="E841" s="5" t="n"/>
      <c r="F841" s="6">
        <f>IF(B841&amp;""="","",IFERROR(INDEX('المستأجرون'!$C$6:$C$205,MATCH(B841&amp;"",'المستأجرون'!$A$6:$A$205,0))&amp;"","كود غير موجود"))</f>
        <v/>
      </c>
      <c r="G841" s="22">
        <f>IF(OR(B841&amp;""="",NOT(ISNUMBER(A841))),"",IF(COUNTIFS($B$6:$B$2005,B841&amp;"",$A$6:$A$2005,"&gt;"&amp;A841)=0,1,0))</f>
        <v/>
      </c>
    </row>
    <row r="842">
      <c r="A842" s="13" t="n"/>
      <c r="B842" s="5" t="n"/>
      <c r="C842" s="17" t="n"/>
      <c r="D842" s="5" t="n"/>
      <c r="E842" s="5" t="n"/>
      <c r="F842" s="6">
        <f>IF(B842&amp;""="","",IFERROR(INDEX('المستأجرون'!$C$6:$C$205,MATCH(B842&amp;"",'المستأجرون'!$A$6:$A$205,0))&amp;"","كود غير موجود"))</f>
        <v/>
      </c>
      <c r="G842" s="22">
        <f>IF(OR(B842&amp;""="",NOT(ISNUMBER(A842))),"",IF(COUNTIFS($B$6:$B$2005,B842&amp;"",$A$6:$A$2005,"&gt;"&amp;A842)=0,1,0))</f>
        <v/>
      </c>
    </row>
    <row r="843">
      <c r="A843" s="13" t="n"/>
      <c r="B843" s="5" t="n"/>
      <c r="C843" s="17" t="n"/>
      <c r="D843" s="5" t="n"/>
      <c r="E843" s="5" t="n"/>
      <c r="F843" s="6">
        <f>IF(B843&amp;""="","",IFERROR(INDEX('المستأجرون'!$C$6:$C$205,MATCH(B843&amp;"",'المستأجرون'!$A$6:$A$205,0))&amp;"","كود غير موجود"))</f>
        <v/>
      </c>
      <c r="G843" s="22">
        <f>IF(OR(B843&amp;""="",NOT(ISNUMBER(A843))),"",IF(COUNTIFS($B$6:$B$2005,B843&amp;"",$A$6:$A$2005,"&gt;"&amp;A843)=0,1,0))</f>
        <v/>
      </c>
    </row>
    <row r="844">
      <c r="A844" s="13" t="n"/>
      <c r="B844" s="5" t="n"/>
      <c r="C844" s="17" t="n"/>
      <c r="D844" s="5" t="n"/>
      <c r="E844" s="5" t="n"/>
      <c r="F844" s="6">
        <f>IF(B844&amp;""="","",IFERROR(INDEX('المستأجرون'!$C$6:$C$205,MATCH(B844&amp;"",'المستأجرون'!$A$6:$A$205,0))&amp;"","كود غير موجود"))</f>
        <v/>
      </c>
      <c r="G844" s="22">
        <f>IF(OR(B844&amp;""="",NOT(ISNUMBER(A844))),"",IF(COUNTIFS($B$6:$B$2005,B844&amp;"",$A$6:$A$2005,"&gt;"&amp;A844)=0,1,0))</f>
        <v/>
      </c>
    </row>
    <row r="845">
      <c r="A845" s="13" t="n"/>
      <c r="B845" s="5" t="n"/>
      <c r="C845" s="17" t="n"/>
      <c r="D845" s="5" t="n"/>
      <c r="E845" s="5" t="n"/>
      <c r="F845" s="6">
        <f>IF(B845&amp;""="","",IFERROR(INDEX('المستأجرون'!$C$6:$C$205,MATCH(B845&amp;"",'المستأجرون'!$A$6:$A$205,0))&amp;"","كود غير موجود"))</f>
        <v/>
      </c>
      <c r="G845" s="22">
        <f>IF(OR(B845&amp;""="",NOT(ISNUMBER(A845))),"",IF(COUNTIFS($B$6:$B$2005,B845&amp;"",$A$6:$A$2005,"&gt;"&amp;A845)=0,1,0))</f>
        <v/>
      </c>
    </row>
    <row r="846">
      <c r="A846" s="13" t="n"/>
      <c r="B846" s="5" t="n"/>
      <c r="C846" s="17" t="n"/>
      <c r="D846" s="5" t="n"/>
      <c r="E846" s="5" t="n"/>
      <c r="F846" s="6">
        <f>IF(B846&amp;""="","",IFERROR(INDEX('المستأجرون'!$C$6:$C$205,MATCH(B846&amp;"",'المستأجرون'!$A$6:$A$205,0))&amp;"","كود غير موجود"))</f>
        <v/>
      </c>
      <c r="G846" s="22">
        <f>IF(OR(B846&amp;""="",NOT(ISNUMBER(A846))),"",IF(COUNTIFS($B$6:$B$2005,B846&amp;"",$A$6:$A$2005,"&gt;"&amp;A846)=0,1,0))</f>
        <v/>
      </c>
    </row>
    <row r="847">
      <c r="A847" s="13" t="n"/>
      <c r="B847" s="5" t="n"/>
      <c r="C847" s="17" t="n"/>
      <c r="D847" s="5" t="n"/>
      <c r="E847" s="5" t="n"/>
      <c r="F847" s="6">
        <f>IF(B847&amp;""="","",IFERROR(INDEX('المستأجرون'!$C$6:$C$205,MATCH(B847&amp;"",'المستأجرون'!$A$6:$A$205,0))&amp;"","كود غير موجود"))</f>
        <v/>
      </c>
      <c r="G847" s="22">
        <f>IF(OR(B847&amp;""="",NOT(ISNUMBER(A847))),"",IF(COUNTIFS($B$6:$B$2005,B847&amp;"",$A$6:$A$2005,"&gt;"&amp;A847)=0,1,0))</f>
        <v/>
      </c>
    </row>
    <row r="848">
      <c r="A848" s="13" t="n"/>
      <c r="B848" s="5" t="n"/>
      <c r="C848" s="17" t="n"/>
      <c r="D848" s="5" t="n"/>
      <c r="E848" s="5" t="n"/>
      <c r="F848" s="6">
        <f>IF(B848&amp;""="","",IFERROR(INDEX('المستأجرون'!$C$6:$C$205,MATCH(B848&amp;"",'المستأجرون'!$A$6:$A$205,0))&amp;"","كود غير موجود"))</f>
        <v/>
      </c>
      <c r="G848" s="22">
        <f>IF(OR(B848&amp;""="",NOT(ISNUMBER(A848))),"",IF(COUNTIFS($B$6:$B$2005,B848&amp;"",$A$6:$A$2005,"&gt;"&amp;A848)=0,1,0))</f>
        <v/>
      </c>
    </row>
    <row r="849">
      <c r="A849" s="13" t="n"/>
      <c r="B849" s="5" t="n"/>
      <c r="C849" s="17" t="n"/>
      <c r="D849" s="5" t="n"/>
      <c r="E849" s="5" t="n"/>
      <c r="F849" s="6">
        <f>IF(B849&amp;""="","",IFERROR(INDEX('المستأجرون'!$C$6:$C$205,MATCH(B849&amp;"",'المستأجرون'!$A$6:$A$205,0))&amp;"","كود غير موجود"))</f>
        <v/>
      </c>
      <c r="G849" s="22">
        <f>IF(OR(B849&amp;""="",NOT(ISNUMBER(A849))),"",IF(COUNTIFS($B$6:$B$2005,B849&amp;"",$A$6:$A$2005,"&gt;"&amp;A849)=0,1,0))</f>
        <v/>
      </c>
    </row>
    <row r="850">
      <c r="A850" s="13" t="n"/>
      <c r="B850" s="5" t="n"/>
      <c r="C850" s="17" t="n"/>
      <c r="D850" s="5" t="n"/>
      <c r="E850" s="5" t="n"/>
      <c r="F850" s="6">
        <f>IF(B850&amp;""="","",IFERROR(INDEX('المستأجرون'!$C$6:$C$205,MATCH(B850&amp;"",'المستأجرون'!$A$6:$A$205,0))&amp;"","كود غير موجود"))</f>
        <v/>
      </c>
      <c r="G850" s="22">
        <f>IF(OR(B850&amp;""="",NOT(ISNUMBER(A850))),"",IF(COUNTIFS($B$6:$B$2005,B850&amp;"",$A$6:$A$2005,"&gt;"&amp;A850)=0,1,0))</f>
        <v/>
      </c>
    </row>
    <row r="851">
      <c r="A851" s="13" t="n"/>
      <c r="B851" s="5" t="n"/>
      <c r="C851" s="17" t="n"/>
      <c r="D851" s="5" t="n"/>
      <c r="E851" s="5" t="n"/>
      <c r="F851" s="6">
        <f>IF(B851&amp;""="","",IFERROR(INDEX('المستأجرون'!$C$6:$C$205,MATCH(B851&amp;"",'المستأجرون'!$A$6:$A$205,0))&amp;"","كود غير موجود"))</f>
        <v/>
      </c>
      <c r="G851" s="22">
        <f>IF(OR(B851&amp;""="",NOT(ISNUMBER(A851))),"",IF(COUNTIFS($B$6:$B$2005,B851&amp;"",$A$6:$A$2005,"&gt;"&amp;A851)=0,1,0))</f>
        <v/>
      </c>
    </row>
    <row r="852">
      <c r="A852" s="13" t="n"/>
      <c r="B852" s="5" t="n"/>
      <c r="C852" s="17" t="n"/>
      <c r="D852" s="5" t="n"/>
      <c r="E852" s="5" t="n"/>
      <c r="F852" s="6">
        <f>IF(B852&amp;""="","",IFERROR(INDEX('المستأجرون'!$C$6:$C$205,MATCH(B852&amp;"",'المستأجرون'!$A$6:$A$205,0))&amp;"","كود غير موجود"))</f>
        <v/>
      </c>
      <c r="G852" s="22">
        <f>IF(OR(B852&amp;""="",NOT(ISNUMBER(A852))),"",IF(COUNTIFS($B$6:$B$2005,B852&amp;"",$A$6:$A$2005,"&gt;"&amp;A852)=0,1,0))</f>
        <v/>
      </c>
    </row>
    <row r="853">
      <c r="A853" s="13" t="n"/>
      <c r="B853" s="5" t="n"/>
      <c r="C853" s="17" t="n"/>
      <c r="D853" s="5" t="n"/>
      <c r="E853" s="5" t="n"/>
      <c r="F853" s="6">
        <f>IF(B853&amp;""="","",IFERROR(INDEX('المستأجرون'!$C$6:$C$205,MATCH(B853&amp;"",'المستأجرون'!$A$6:$A$205,0))&amp;"","كود غير موجود"))</f>
        <v/>
      </c>
      <c r="G853" s="22">
        <f>IF(OR(B853&amp;""="",NOT(ISNUMBER(A853))),"",IF(COUNTIFS($B$6:$B$2005,B853&amp;"",$A$6:$A$2005,"&gt;"&amp;A853)=0,1,0))</f>
        <v/>
      </c>
    </row>
    <row r="854">
      <c r="A854" s="13" t="n"/>
      <c r="B854" s="5" t="n"/>
      <c r="C854" s="17" t="n"/>
      <c r="D854" s="5" t="n"/>
      <c r="E854" s="5" t="n"/>
      <c r="F854" s="6">
        <f>IF(B854&amp;""="","",IFERROR(INDEX('المستأجرون'!$C$6:$C$205,MATCH(B854&amp;"",'المستأجرون'!$A$6:$A$205,0))&amp;"","كود غير موجود"))</f>
        <v/>
      </c>
      <c r="G854" s="22">
        <f>IF(OR(B854&amp;""="",NOT(ISNUMBER(A854))),"",IF(COUNTIFS($B$6:$B$2005,B854&amp;"",$A$6:$A$2005,"&gt;"&amp;A854)=0,1,0))</f>
        <v/>
      </c>
    </row>
    <row r="855">
      <c r="A855" s="13" t="n"/>
      <c r="B855" s="5" t="n"/>
      <c r="C855" s="17" t="n"/>
      <c r="D855" s="5" t="n"/>
      <c r="E855" s="5" t="n"/>
      <c r="F855" s="6">
        <f>IF(B855&amp;""="","",IFERROR(INDEX('المستأجرون'!$C$6:$C$205,MATCH(B855&amp;"",'المستأجرون'!$A$6:$A$205,0))&amp;"","كود غير موجود"))</f>
        <v/>
      </c>
      <c r="G855" s="22">
        <f>IF(OR(B855&amp;""="",NOT(ISNUMBER(A855))),"",IF(COUNTIFS($B$6:$B$2005,B855&amp;"",$A$6:$A$2005,"&gt;"&amp;A855)=0,1,0))</f>
        <v/>
      </c>
    </row>
    <row r="856">
      <c r="A856" s="13" t="n"/>
      <c r="B856" s="5" t="n"/>
      <c r="C856" s="17" t="n"/>
      <c r="D856" s="5" t="n"/>
      <c r="E856" s="5" t="n"/>
      <c r="F856" s="6">
        <f>IF(B856&amp;""="","",IFERROR(INDEX('المستأجرون'!$C$6:$C$205,MATCH(B856&amp;"",'المستأجرون'!$A$6:$A$205,0))&amp;"","كود غير موجود"))</f>
        <v/>
      </c>
      <c r="G856" s="22">
        <f>IF(OR(B856&amp;""="",NOT(ISNUMBER(A856))),"",IF(COUNTIFS($B$6:$B$2005,B856&amp;"",$A$6:$A$2005,"&gt;"&amp;A856)=0,1,0))</f>
        <v/>
      </c>
    </row>
    <row r="857">
      <c r="A857" s="13" t="n"/>
      <c r="B857" s="5" t="n"/>
      <c r="C857" s="17" t="n"/>
      <c r="D857" s="5" t="n"/>
      <c r="E857" s="5" t="n"/>
      <c r="F857" s="6">
        <f>IF(B857&amp;""="","",IFERROR(INDEX('المستأجرون'!$C$6:$C$205,MATCH(B857&amp;"",'المستأجرون'!$A$6:$A$205,0))&amp;"","كود غير موجود"))</f>
        <v/>
      </c>
      <c r="G857" s="22">
        <f>IF(OR(B857&amp;""="",NOT(ISNUMBER(A857))),"",IF(COUNTIFS($B$6:$B$2005,B857&amp;"",$A$6:$A$2005,"&gt;"&amp;A857)=0,1,0))</f>
        <v/>
      </c>
    </row>
    <row r="858">
      <c r="A858" s="13" t="n"/>
      <c r="B858" s="5" t="n"/>
      <c r="C858" s="17" t="n"/>
      <c r="D858" s="5" t="n"/>
      <c r="E858" s="5" t="n"/>
      <c r="F858" s="6">
        <f>IF(B858&amp;""="","",IFERROR(INDEX('المستأجرون'!$C$6:$C$205,MATCH(B858&amp;"",'المستأجرون'!$A$6:$A$205,0))&amp;"","كود غير موجود"))</f>
        <v/>
      </c>
      <c r="G858" s="22">
        <f>IF(OR(B858&amp;""="",NOT(ISNUMBER(A858))),"",IF(COUNTIFS($B$6:$B$2005,B858&amp;"",$A$6:$A$2005,"&gt;"&amp;A858)=0,1,0))</f>
        <v/>
      </c>
    </row>
    <row r="859">
      <c r="A859" s="13" t="n"/>
      <c r="B859" s="5" t="n"/>
      <c r="C859" s="17" t="n"/>
      <c r="D859" s="5" t="n"/>
      <c r="E859" s="5" t="n"/>
      <c r="F859" s="6">
        <f>IF(B859&amp;""="","",IFERROR(INDEX('المستأجرون'!$C$6:$C$205,MATCH(B859&amp;"",'المستأجرون'!$A$6:$A$205,0))&amp;"","كود غير موجود"))</f>
        <v/>
      </c>
      <c r="G859" s="22">
        <f>IF(OR(B859&amp;""="",NOT(ISNUMBER(A859))),"",IF(COUNTIFS($B$6:$B$2005,B859&amp;"",$A$6:$A$2005,"&gt;"&amp;A859)=0,1,0))</f>
        <v/>
      </c>
    </row>
    <row r="860">
      <c r="A860" s="13" t="n"/>
      <c r="B860" s="5" t="n"/>
      <c r="C860" s="17" t="n"/>
      <c r="D860" s="5" t="n"/>
      <c r="E860" s="5" t="n"/>
      <c r="F860" s="6">
        <f>IF(B860&amp;""="","",IFERROR(INDEX('المستأجرون'!$C$6:$C$205,MATCH(B860&amp;"",'المستأجرون'!$A$6:$A$205,0))&amp;"","كود غير موجود"))</f>
        <v/>
      </c>
      <c r="G860" s="22">
        <f>IF(OR(B860&amp;""="",NOT(ISNUMBER(A860))),"",IF(COUNTIFS($B$6:$B$2005,B860&amp;"",$A$6:$A$2005,"&gt;"&amp;A860)=0,1,0))</f>
        <v/>
      </c>
    </row>
    <row r="861">
      <c r="A861" s="13" t="n"/>
      <c r="B861" s="5" t="n"/>
      <c r="C861" s="17" t="n"/>
      <c r="D861" s="5" t="n"/>
      <c r="E861" s="5" t="n"/>
      <c r="F861" s="6">
        <f>IF(B861&amp;""="","",IFERROR(INDEX('المستأجرون'!$C$6:$C$205,MATCH(B861&amp;"",'المستأجرون'!$A$6:$A$205,0))&amp;"","كود غير موجود"))</f>
        <v/>
      </c>
      <c r="G861" s="22">
        <f>IF(OR(B861&amp;""="",NOT(ISNUMBER(A861))),"",IF(COUNTIFS($B$6:$B$2005,B861&amp;"",$A$6:$A$2005,"&gt;"&amp;A861)=0,1,0))</f>
        <v/>
      </c>
    </row>
    <row r="862">
      <c r="A862" s="13" t="n"/>
      <c r="B862" s="5" t="n"/>
      <c r="C862" s="17" t="n"/>
      <c r="D862" s="5" t="n"/>
      <c r="E862" s="5" t="n"/>
      <c r="F862" s="6">
        <f>IF(B862&amp;""="","",IFERROR(INDEX('المستأجرون'!$C$6:$C$205,MATCH(B862&amp;"",'المستأجرون'!$A$6:$A$205,0))&amp;"","كود غير موجود"))</f>
        <v/>
      </c>
      <c r="G862" s="22">
        <f>IF(OR(B862&amp;""="",NOT(ISNUMBER(A862))),"",IF(COUNTIFS($B$6:$B$2005,B862&amp;"",$A$6:$A$2005,"&gt;"&amp;A862)=0,1,0))</f>
        <v/>
      </c>
    </row>
    <row r="863">
      <c r="A863" s="13" t="n"/>
      <c r="B863" s="5" t="n"/>
      <c r="C863" s="17" t="n"/>
      <c r="D863" s="5" t="n"/>
      <c r="E863" s="5" t="n"/>
      <c r="F863" s="6">
        <f>IF(B863&amp;""="","",IFERROR(INDEX('المستأجرون'!$C$6:$C$205,MATCH(B863&amp;"",'المستأجرون'!$A$6:$A$205,0))&amp;"","كود غير موجود"))</f>
        <v/>
      </c>
      <c r="G863" s="22">
        <f>IF(OR(B863&amp;""="",NOT(ISNUMBER(A863))),"",IF(COUNTIFS($B$6:$B$2005,B863&amp;"",$A$6:$A$2005,"&gt;"&amp;A863)=0,1,0))</f>
        <v/>
      </c>
    </row>
    <row r="864">
      <c r="A864" s="13" t="n"/>
      <c r="B864" s="5" t="n"/>
      <c r="C864" s="17" t="n"/>
      <c r="D864" s="5" t="n"/>
      <c r="E864" s="5" t="n"/>
      <c r="F864" s="6">
        <f>IF(B864&amp;""="","",IFERROR(INDEX('المستأجرون'!$C$6:$C$205,MATCH(B864&amp;"",'المستأجرون'!$A$6:$A$205,0))&amp;"","كود غير موجود"))</f>
        <v/>
      </c>
      <c r="G864" s="22">
        <f>IF(OR(B864&amp;""="",NOT(ISNUMBER(A864))),"",IF(COUNTIFS($B$6:$B$2005,B864&amp;"",$A$6:$A$2005,"&gt;"&amp;A864)=0,1,0))</f>
        <v/>
      </c>
    </row>
    <row r="865">
      <c r="A865" s="13" t="n"/>
      <c r="B865" s="5" t="n"/>
      <c r="C865" s="17" t="n"/>
      <c r="D865" s="5" t="n"/>
      <c r="E865" s="5" t="n"/>
      <c r="F865" s="6">
        <f>IF(B865&amp;""="","",IFERROR(INDEX('المستأجرون'!$C$6:$C$205,MATCH(B865&amp;"",'المستأجرون'!$A$6:$A$205,0))&amp;"","كود غير موجود"))</f>
        <v/>
      </c>
      <c r="G865" s="22">
        <f>IF(OR(B865&amp;""="",NOT(ISNUMBER(A865))),"",IF(COUNTIFS($B$6:$B$2005,B865&amp;"",$A$6:$A$2005,"&gt;"&amp;A865)=0,1,0))</f>
        <v/>
      </c>
    </row>
    <row r="866">
      <c r="A866" s="13" t="n"/>
      <c r="B866" s="5" t="n"/>
      <c r="C866" s="17" t="n"/>
      <c r="D866" s="5" t="n"/>
      <c r="E866" s="5" t="n"/>
      <c r="F866" s="6">
        <f>IF(B866&amp;""="","",IFERROR(INDEX('المستأجرون'!$C$6:$C$205,MATCH(B866&amp;"",'المستأجرون'!$A$6:$A$205,0))&amp;"","كود غير موجود"))</f>
        <v/>
      </c>
      <c r="G866" s="22">
        <f>IF(OR(B866&amp;""="",NOT(ISNUMBER(A866))),"",IF(COUNTIFS($B$6:$B$2005,B866&amp;"",$A$6:$A$2005,"&gt;"&amp;A866)=0,1,0))</f>
        <v/>
      </c>
    </row>
    <row r="867">
      <c r="A867" s="13" t="n"/>
      <c r="B867" s="5" t="n"/>
      <c r="C867" s="17" t="n"/>
      <c r="D867" s="5" t="n"/>
      <c r="E867" s="5" t="n"/>
      <c r="F867" s="6">
        <f>IF(B867&amp;""="","",IFERROR(INDEX('المستأجرون'!$C$6:$C$205,MATCH(B867&amp;"",'المستأجرون'!$A$6:$A$205,0))&amp;"","كود غير موجود"))</f>
        <v/>
      </c>
      <c r="G867" s="22">
        <f>IF(OR(B867&amp;""="",NOT(ISNUMBER(A867))),"",IF(COUNTIFS($B$6:$B$2005,B867&amp;"",$A$6:$A$2005,"&gt;"&amp;A867)=0,1,0))</f>
        <v/>
      </c>
    </row>
    <row r="868">
      <c r="A868" s="13" t="n"/>
      <c r="B868" s="5" t="n"/>
      <c r="C868" s="17" t="n"/>
      <c r="D868" s="5" t="n"/>
      <c r="E868" s="5" t="n"/>
      <c r="F868" s="6">
        <f>IF(B868&amp;""="","",IFERROR(INDEX('المستأجرون'!$C$6:$C$205,MATCH(B868&amp;"",'المستأجرون'!$A$6:$A$205,0))&amp;"","كود غير موجود"))</f>
        <v/>
      </c>
      <c r="G868" s="22">
        <f>IF(OR(B868&amp;""="",NOT(ISNUMBER(A868))),"",IF(COUNTIFS($B$6:$B$2005,B868&amp;"",$A$6:$A$2005,"&gt;"&amp;A868)=0,1,0))</f>
        <v/>
      </c>
    </row>
    <row r="869">
      <c r="A869" s="13" t="n"/>
      <c r="B869" s="5" t="n"/>
      <c r="C869" s="17" t="n"/>
      <c r="D869" s="5" t="n"/>
      <c r="E869" s="5" t="n"/>
      <c r="F869" s="6">
        <f>IF(B869&amp;""="","",IFERROR(INDEX('المستأجرون'!$C$6:$C$205,MATCH(B869&amp;"",'المستأجرون'!$A$6:$A$205,0))&amp;"","كود غير موجود"))</f>
        <v/>
      </c>
      <c r="G869" s="22">
        <f>IF(OR(B869&amp;""="",NOT(ISNUMBER(A869))),"",IF(COUNTIFS($B$6:$B$2005,B869&amp;"",$A$6:$A$2005,"&gt;"&amp;A869)=0,1,0))</f>
        <v/>
      </c>
    </row>
    <row r="870">
      <c r="A870" s="13" t="n"/>
      <c r="B870" s="5" t="n"/>
      <c r="C870" s="17" t="n"/>
      <c r="D870" s="5" t="n"/>
      <c r="E870" s="5" t="n"/>
      <c r="F870" s="6">
        <f>IF(B870&amp;""="","",IFERROR(INDEX('المستأجرون'!$C$6:$C$205,MATCH(B870&amp;"",'المستأجرون'!$A$6:$A$205,0))&amp;"","كود غير موجود"))</f>
        <v/>
      </c>
      <c r="G870" s="22">
        <f>IF(OR(B870&amp;""="",NOT(ISNUMBER(A870))),"",IF(COUNTIFS($B$6:$B$2005,B870&amp;"",$A$6:$A$2005,"&gt;"&amp;A870)=0,1,0))</f>
        <v/>
      </c>
    </row>
    <row r="871">
      <c r="A871" s="13" t="n"/>
      <c r="B871" s="5" t="n"/>
      <c r="C871" s="17" t="n"/>
      <c r="D871" s="5" t="n"/>
      <c r="E871" s="5" t="n"/>
      <c r="F871" s="6">
        <f>IF(B871&amp;""="","",IFERROR(INDEX('المستأجرون'!$C$6:$C$205,MATCH(B871&amp;"",'المستأجرون'!$A$6:$A$205,0))&amp;"","كود غير موجود"))</f>
        <v/>
      </c>
      <c r="G871" s="22">
        <f>IF(OR(B871&amp;""="",NOT(ISNUMBER(A871))),"",IF(COUNTIFS($B$6:$B$2005,B871&amp;"",$A$6:$A$2005,"&gt;"&amp;A871)=0,1,0))</f>
        <v/>
      </c>
    </row>
    <row r="872">
      <c r="A872" s="13" t="n"/>
      <c r="B872" s="5" t="n"/>
      <c r="C872" s="17" t="n"/>
      <c r="D872" s="5" t="n"/>
      <c r="E872" s="5" t="n"/>
      <c r="F872" s="6">
        <f>IF(B872&amp;""="","",IFERROR(INDEX('المستأجرون'!$C$6:$C$205,MATCH(B872&amp;"",'المستأجرون'!$A$6:$A$205,0))&amp;"","كود غير موجود"))</f>
        <v/>
      </c>
      <c r="G872" s="22">
        <f>IF(OR(B872&amp;""="",NOT(ISNUMBER(A872))),"",IF(COUNTIFS($B$6:$B$2005,B872&amp;"",$A$6:$A$2005,"&gt;"&amp;A872)=0,1,0))</f>
        <v/>
      </c>
    </row>
    <row r="873">
      <c r="A873" s="13" t="n"/>
      <c r="B873" s="5" t="n"/>
      <c r="C873" s="17" t="n"/>
      <c r="D873" s="5" t="n"/>
      <c r="E873" s="5" t="n"/>
      <c r="F873" s="6">
        <f>IF(B873&amp;""="","",IFERROR(INDEX('المستأجرون'!$C$6:$C$205,MATCH(B873&amp;"",'المستأجرون'!$A$6:$A$205,0))&amp;"","كود غير موجود"))</f>
        <v/>
      </c>
      <c r="G873" s="22">
        <f>IF(OR(B873&amp;""="",NOT(ISNUMBER(A873))),"",IF(COUNTIFS($B$6:$B$2005,B873&amp;"",$A$6:$A$2005,"&gt;"&amp;A873)=0,1,0))</f>
        <v/>
      </c>
    </row>
    <row r="874">
      <c r="A874" s="13" t="n"/>
      <c r="B874" s="5" t="n"/>
      <c r="C874" s="17" t="n"/>
      <c r="D874" s="5" t="n"/>
      <c r="E874" s="5" t="n"/>
      <c r="F874" s="6">
        <f>IF(B874&amp;""="","",IFERROR(INDEX('المستأجرون'!$C$6:$C$205,MATCH(B874&amp;"",'المستأجرون'!$A$6:$A$205,0))&amp;"","كود غير موجود"))</f>
        <v/>
      </c>
      <c r="G874" s="22">
        <f>IF(OR(B874&amp;""="",NOT(ISNUMBER(A874))),"",IF(COUNTIFS($B$6:$B$2005,B874&amp;"",$A$6:$A$2005,"&gt;"&amp;A874)=0,1,0))</f>
        <v/>
      </c>
    </row>
    <row r="875">
      <c r="A875" s="13" t="n"/>
      <c r="B875" s="5" t="n"/>
      <c r="C875" s="17" t="n"/>
      <c r="D875" s="5" t="n"/>
      <c r="E875" s="5" t="n"/>
      <c r="F875" s="6">
        <f>IF(B875&amp;""="","",IFERROR(INDEX('المستأجرون'!$C$6:$C$205,MATCH(B875&amp;"",'المستأجرون'!$A$6:$A$205,0))&amp;"","كود غير موجود"))</f>
        <v/>
      </c>
      <c r="G875" s="22">
        <f>IF(OR(B875&amp;""="",NOT(ISNUMBER(A875))),"",IF(COUNTIFS($B$6:$B$2005,B875&amp;"",$A$6:$A$2005,"&gt;"&amp;A875)=0,1,0))</f>
        <v/>
      </c>
    </row>
    <row r="876">
      <c r="A876" s="13" t="n"/>
      <c r="B876" s="5" t="n"/>
      <c r="C876" s="17" t="n"/>
      <c r="D876" s="5" t="n"/>
      <c r="E876" s="5" t="n"/>
      <c r="F876" s="6">
        <f>IF(B876&amp;""="","",IFERROR(INDEX('المستأجرون'!$C$6:$C$205,MATCH(B876&amp;"",'المستأجرون'!$A$6:$A$205,0))&amp;"","كود غير موجود"))</f>
        <v/>
      </c>
      <c r="G876" s="22">
        <f>IF(OR(B876&amp;""="",NOT(ISNUMBER(A876))),"",IF(COUNTIFS($B$6:$B$2005,B876&amp;"",$A$6:$A$2005,"&gt;"&amp;A876)=0,1,0))</f>
        <v/>
      </c>
    </row>
    <row r="877">
      <c r="A877" s="13" t="n"/>
      <c r="B877" s="5" t="n"/>
      <c r="C877" s="17" t="n"/>
      <c r="D877" s="5" t="n"/>
      <c r="E877" s="5" t="n"/>
      <c r="F877" s="6">
        <f>IF(B877&amp;""="","",IFERROR(INDEX('المستأجرون'!$C$6:$C$205,MATCH(B877&amp;"",'المستأجرون'!$A$6:$A$205,0))&amp;"","كود غير موجود"))</f>
        <v/>
      </c>
      <c r="G877" s="22">
        <f>IF(OR(B877&amp;""="",NOT(ISNUMBER(A877))),"",IF(COUNTIFS($B$6:$B$2005,B877&amp;"",$A$6:$A$2005,"&gt;"&amp;A877)=0,1,0))</f>
        <v/>
      </c>
    </row>
    <row r="878">
      <c r="A878" s="13" t="n"/>
      <c r="B878" s="5" t="n"/>
      <c r="C878" s="17" t="n"/>
      <c r="D878" s="5" t="n"/>
      <c r="E878" s="5" t="n"/>
      <c r="F878" s="6">
        <f>IF(B878&amp;""="","",IFERROR(INDEX('المستأجرون'!$C$6:$C$205,MATCH(B878&amp;"",'المستأجرون'!$A$6:$A$205,0))&amp;"","كود غير موجود"))</f>
        <v/>
      </c>
      <c r="G878" s="22">
        <f>IF(OR(B878&amp;""="",NOT(ISNUMBER(A878))),"",IF(COUNTIFS($B$6:$B$2005,B878&amp;"",$A$6:$A$2005,"&gt;"&amp;A878)=0,1,0))</f>
        <v/>
      </c>
    </row>
    <row r="879">
      <c r="A879" s="13" t="n"/>
      <c r="B879" s="5" t="n"/>
      <c r="C879" s="17" t="n"/>
      <c r="D879" s="5" t="n"/>
      <c r="E879" s="5" t="n"/>
      <c r="F879" s="6">
        <f>IF(B879&amp;""="","",IFERROR(INDEX('المستأجرون'!$C$6:$C$205,MATCH(B879&amp;"",'المستأجرون'!$A$6:$A$205,0))&amp;"","كود غير موجود"))</f>
        <v/>
      </c>
      <c r="G879" s="22">
        <f>IF(OR(B879&amp;""="",NOT(ISNUMBER(A879))),"",IF(COUNTIFS($B$6:$B$2005,B879&amp;"",$A$6:$A$2005,"&gt;"&amp;A879)=0,1,0))</f>
        <v/>
      </c>
    </row>
    <row r="880">
      <c r="A880" s="13" t="n"/>
      <c r="B880" s="5" t="n"/>
      <c r="C880" s="17" t="n"/>
      <c r="D880" s="5" t="n"/>
      <c r="E880" s="5" t="n"/>
      <c r="F880" s="6">
        <f>IF(B880&amp;""="","",IFERROR(INDEX('المستأجرون'!$C$6:$C$205,MATCH(B880&amp;"",'المستأجرون'!$A$6:$A$205,0))&amp;"","كود غير موجود"))</f>
        <v/>
      </c>
      <c r="G880" s="22">
        <f>IF(OR(B880&amp;""="",NOT(ISNUMBER(A880))),"",IF(COUNTIFS($B$6:$B$2005,B880&amp;"",$A$6:$A$2005,"&gt;"&amp;A880)=0,1,0))</f>
        <v/>
      </c>
    </row>
    <row r="881">
      <c r="A881" s="13" t="n"/>
      <c r="B881" s="5" t="n"/>
      <c r="C881" s="17" t="n"/>
      <c r="D881" s="5" t="n"/>
      <c r="E881" s="5" t="n"/>
      <c r="F881" s="6">
        <f>IF(B881&amp;""="","",IFERROR(INDEX('المستأجرون'!$C$6:$C$205,MATCH(B881&amp;"",'المستأجرون'!$A$6:$A$205,0))&amp;"","كود غير موجود"))</f>
        <v/>
      </c>
      <c r="G881" s="22">
        <f>IF(OR(B881&amp;""="",NOT(ISNUMBER(A881))),"",IF(COUNTIFS($B$6:$B$2005,B881&amp;"",$A$6:$A$2005,"&gt;"&amp;A881)=0,1,0))</f>
        <v/>
      </c>
    </row>
    <row r="882">
      <c r="A882" s="13" t="n"/>
      <c r="B882" s="5" t="n"/>
      <c r="C882" s="17" t="n"/>
      <c r="D882" s="5" t="n"/>
      <c r="E882" s="5" t="n"/>
      <c r="F882" s="6">
        <f>IF(B882&amp;""="","",IFERROR(INDEX('المستأجرون'!$C$6:$C$205,MATCH(B882&amp;"",'المستأجرون'!$A$6:$A$205,0))&amp;"","كود غير موجود"))</f>
        <v/>
      </c>
      <c r="G882" s="22">
        <f>IF(OR(B882&amp;""="",NOT(ISNUMBER(A882))),"",IF(COUNTIFS($B$6:$B$2005,B882&amp;"",$A$6:$A$2005,"&gt;"&amp;A882)=0,1,0))</f>
        <v/>
      </c>
    </row>
    <row r="883">
      <c r="A883" s="13" t="n"/>
      <c r="B883" s="5" t="n"/>
      <c r="C883" s="17" t="n"/>
      <c r="D883" s="5" t="n"/>
      <c r="E883" s="5" t="n"/>
      <c r="F883" s="6">
        <f>IF(B883&amp;""="","",IFERROR(INDEX('المستأجرون'!$C$6:$C$205,MATCH(B883&amp;"",'المستأجرون'!$A$6:$A$205,0))&amp;"","كود غير موجود"))</f>
        <v/>
      </c>
      <c r="G883" s="22">
        <f>IF(OR(B883&amp;""="",NOT(ISNUMBER(A883))),"",IF(COUNTIFS($B$6:$B$2005,B883&amp;"",$A$6:$A$2005,"&gt;"&amp;A883)=0,1,0))</f>
        <v/>
      </c>
    </row>
    <row r="884">
      <c r="A884" s="13" t="n"/>
      <c r="B884" s="5" t="n"/>
      <c r="C884" s="17" t="n"/>
      <c r="D884" s="5" t="n"/>
      <c r="E884" s="5" t="n"/>
      <c r="F884" s="6">
        <f>IF(B884&amp;""="","",IFERROR(INDEX('المستأجرون'!$C$6:$C$205,MATCH(B884&amp;"",'المستأجرون'!$A$6:$A$205,0))&amp;"","كود غير موجود"))</f>
        <v/>
      </c>
      <c r="G884" s="22">
        <f>IF(OR(B884&amp;""="",NOT(ISNUMBER(A884))),"",IF(COUNTIFS($B$6:$B$2005,B884&amp;"",$A$6:$A$2005,"&gt;"&amp;A884)=0,1,0))</f>
        <v/>
      </c>
    </row>
    <row r="885">
      <c r="A885" s="13" t="n"/>
      <c r="B885" s="5" t="n"/>
      <c r="C885" s="17" t="n"/>
      <c r="D885" s="5" t="n"/>
      <c r="E885" s="5" t="n"/>
      <c r="F885" s="6">
        <f>IF(B885&amp;""="","",IFERROR(INDEX('المستأجرون'!$C$6:$C$205,MATCH(B885&amp;"",'المستأجرون'!$A$6:$A$205,0))&amp;"","كود غير موجود"))</f>
        <v/>
      </c>
      <c r="G885" s="22">
        <f>IF(OR(B885&amp;""="",NOT(ISNUMBER(A885))),"",IF(COUNTIFS($B$6:$B$2005,B885&amp;"",$A$6:$A$2005,"&gt;"&amp;A885)=0,1,0))</f>
        <v/>
      </c>
    </row>
    <row r="886">
      <c r="A886" s="13" t="n"/>
      <c r="B886" s="5" t="n"/>
      <c r="C886" s="17" t="n"/>
      <c r="D886" s="5" t="n"/>
      <c r="E886" s="5" t="n"/>
      <c r="F886" s="6">
        <f>IF(B886&amp;""="","",IFERROR(INDEX('المستأجرون'!$C$6:$C$205,MATCH(B886&amp;"",'المستأجرون'!$A$6:$A$205,0))&amp;"","كود غير موجود"))</f>
        <v/>
      </c>
      <c r="G886" s="22">
        <f>IF(OR(B886&amp;""="",NOT(ISNUMBER(A886))),"",IF(COUNTIFS($B$6:$B$2005,B886&amp;"",$A$6:$A$2005,"&gt;"&amp;A886)=0,1,0))</f>
        <v/>
      </c>
    </row>
    <row r="887">
      <c r="A887" s="13" t="n"/>
      <c r="B887" s="5" t="n"/>
      <c r="C887" s="17" t="n"/>
      <c r="D887" s="5" t="n"/>
      <c r="E887" s="5" t="n"/>
      <c r="F887" s="6">
        <f>IF(B887&amp;""="","",IFERROR(INDEX('المستأجرون'!$C$6:$C$205,MATCH(B887&amp;"",'المستأجرون'!$A$6:$A$205,0))&amp;"","كود غير موجود"))</f>
        <v/>
      </c>
      <c r="G887" s="22">
        <f>IF(OR(B887&amp;""="",NOT(ISNUMBER(A887))),"",IF(COUNTIFS($B$6:$B$2005,B887&amp;"",$A$6:$A$2005,"&gt;"&amp;A887)=0,1,0))</f>
        <v/>
      </c>
    </row>
    <row r="888">
      <c r="A888" s="13" t="n"/>
      <c r="B888" s="5" t="n"/>
      <c r="C888" s="17" t="n"/>
      <c r="D888" s="5" t="n"/>
      <c r="E888" s="5" t="n"/>
      <c r="F888" s="6">
        <f>IF(B888&amp;""="","",IFERROR(INDEX('المستأجرون'!$C$6:$C$205,MATCH(B888&amp;"",'المستأجرون'!$A$6:$A$205,0))&amp;"","كود غير موجود"))</f>
        <v/>
      </c>
      <c r="G888" s="22">
        <f>IF(OR(B888&amp;""="",NOT(ISNUMBER(A888))),"",IF(COUNTIFS($B$6:$B$2005,B888&amp;"",$A$6:$A$2005,"&gt;"&amp;A888)=0,1,0))</f>
        <v/>
      </c>
    </row>
    <row r="889">
      <c r="A889" s="13" t="n"/>
      <c r="B889" s="5" t="n"/>
      <c r="C889" s="17" t="n"/>
      <c r="D889" s="5" t="n"/>
      <c r="E889" s="5" t="n"/>
      <c r="F889" s="6">
        <f>IF(B889&amp;""="","",IFERROR(INDEX('المستأجرون'!$C$6:$C$205,MATCH(B889&amp;"",'المستأجرون'!$A$6:$A$205,0))&amp;"","كود غير موجود"))</f>
        <v/>
      </c>
      <c r="G889" s="22">
        <f>IF(OR(B889&amp;""="",NOT(ISNUMBER(A889))),"",IF(COUNTIFS($B$6:$B$2005,B889&amp;"",$A$6:$A$2005,"&gt;"&amp;A889)=0,1,0))</f>
        <v/>
      </c>
    </row>
    <row r="890">
      <c r="A890" s="13" t="n"/>
      <c r="B890" s="5" t="n"/>
      <c r="C890" s="17" t="n"/>
      <c r="D890" s="5" t="n"/>
      <c r="E890" s="5" t="n"/>
      <c r="F890" s="6">
        <f>IF(B890&amp;""="","",IFERROR(INDEX('المستأجرون'!$C$6:$C$205,MATCH(B890&amp;"",'المستأجرون'!$A$6:$A$205,0))&amp;"","كود غير موجود"))</f>
        <v/>
      </c>
      <c r="G890" s="22">
        <f>IF(OR(B890&amp;""="",NOT(ISNUMBER(A890))),"",IF(COUNTIFS($B$6:$B$2005,B890&amp;"",$A$6:$A$2005,"&gt;"&amp;A890)=0,1,0))</f>
        <v/>
      </c>
    </row>
    <row r="891">
      <c r="A891" s="13" t="n"/>
      <c r="B891" s="5" t="n"/>
      <c r="C891" s="17" t="n"/>
      <c r="D891" s="5" t="n"/>
      <c r="E891" s="5" t="n"/>
      <c r="F891" s="6">
        <f>IF(B891&amp;""="","",IFERROR(INDEX('المستأجرون'!$C$6:$C$205,MATCH(B891&amp;"",'المستأجرون'!$A$6:$A$205,0))&amp;"","كود غير موجود"))</f>
        <v/>
      </c>
      <c r="G891" s="22">
        <f>IF(OR(B891&amp;""="",NOT(ISNUMBER(A891))),"",IF(COUNTIFS($B$6:$B$2005,B891&amp;"",$A$6:$A$2005,"&gt;"&amp;A891)=0,1,0))</f>
        <v/>
      </c>
    </row>
    <row r="892">
      <c r="A892" s="13" t="n"/>
      <c r="B892" s="5" t="n"/>
      <c r="C892" s="17" t="n"/>
      <c r="D892" s="5" t="n"/>
      <c r="E892" s="5" t="n"/>
      <c r="F892" s="6">
        <f>IF(B892&amp;""="","",IFERROR(INDEX('المستأجرون'!$C$6:$C$205,MATCH(B892&amp;"",'المستأجرون'!$A$6:$A$205,0))&amp;"","كود غير موجود"))</f>
        <v/>
      </c>
      <c r="G892" s="22">
        <f>IF(OR(B892&amp;""="",NOT(ISNUMBER(A892))),"",IF(COUNTIFS($B$6:$B$2005,B892&amp;"",$A$6:$A$2005,"&gt;"&amp;A892)=0,1,0))</f>
        <v/>
      </c>
    </row>
    <row r="893">
      <c r="A893" s="13" t="n"/>
      <c r="B893" s="5" t="n"/>
      <c r="C893" s="17" t="n"/>
      <c r="D893" s="5" t="n"/>
      <c r="E893" s="5" t="n"/>
      <c r="F893" s="6">
        <f>IF(B893&amp;""="","",IFERROR(INDEX('المستأجرون'!$C$6:$C$205,MATCH(B893&amp;"",'المستأجرون'!$A$6:$A$205,0))&amp;"","كود غير موجود"))</f>
        <v/>
      </c>
      <c r="G893" s="22">
        <f>IF(OR(B893&amp;""="",NOT(ISNUMBER(A893))),"",IF(COUNTIFS($B$6:$B$2005,B893&amp;"",$A$6:$A$2005,"&gt;"&amp;A893)=0,1,0))</f>
        <v/>
      </c>
    </row>
    <row r="894">
      <c r="A894" s="13" t="n"/>
      <c r="B894" s="5" t="n"/>
      <c r="C894" s="17" t="n"/>
      <c r="D894" s="5" t="n"/>
      <c r="E894" s="5" t="n"/>
      <c r="F894" s="6">
        <f>IF(B894&amp;""="","",IFERROR(INDEX('المستأجرون'!$C$6:$C$205,MATCH(B894&amp;"",'المستأجرون'!$A$6:$A$205,0))&amp;"","كود غير موجود"))</f>
        <v/>
      </c>
      <c r="G894" s="22">
        <f>IF(OR(B894&amp;""="",NOT(ISNUMBER(A894))),"",IF(COUNTIFS($B$6:$B$2005,B894&amp;"",$A$6:$A$2005,"&gt;"&amp;A894)=0,1,0))</f>
        <v/>
      </c>
    </row>
    <row r="895">
      <c r="A895" s="13" t="n"/>
      <c r="B895" s="5" t="n"/>
      <c r="C895" s="17" t="n"/>
      <c r="D895" s="5" t="n"/>
      <c r="E895" s="5" t="n"/>
      <c r="F895" s="6">
        <f>IF(B895&amp;""="","",IFERROR(INDEX('المستأجرون'!$C$6:$C$205,MATCH(B895&amp;"",'المستأجرون'!$A$6:$A$205,0))&amp;"","كود غير موجود"))</f>
        <v/>
      </c>
      <c r="G895" s="22">
        <f>IF(OR(B895&amp;""="",NOT(ISNUMBER(A895))),"",IF(COUNTIFS($B$6:$B$2005,B895&amp;"",$A$6:$A$2005,"&gt;"&amp;A895)=0,1,0))</f>
        <v/>
      </c>
    </row>
    <row r="896">
      <c r="A896" s="13" t="n"/>
      <c r="B896" s="5" t="n"/>
      <c r="C896" s="17" t="n"/>
      <c r="D896" s="5" t="n"/>
      <c r="E896" s="5" t="n"/>
      <c r="F896" s="6">
        <f>IF(B896&amp;""="","",IFERROR(INDEX('المستأجرون'!$C$6:$C$205,MATCH(B896&amp;"",'المستأجرون'!$A$6:$A$205,0))&amp;"","كود غير موجود"))</f>
        <v/>
      </c>
      <c r="G896" s="22">
        <f>IF(OR(B896&amp;""="",NOT(ISNUMBER(A896))),"",IF(COUNTIFS($B$6:$B$2005,B896&amp;"",$A$6:$A$2005,"&gt;"&amp;A896)=0,1,0))</f>
        <v/>
      </c>
    </row>
    <row r="897">
      <c r="A897" s="13" t="n"/>
      <c r="B897" s="5" t="n"/>
      <c r="C897" s="17" t="n"/>
      <c r="D897" s="5" t="n"/>
      <c r="E897" s="5" t="n"/>
      <c r="F897" s="6">
        <f>IF(B897&amp;""="","",IFERROR(INDEX('المستأجرون'!$C$6:$C$205,MATCH(B897&amp;"",'المستأجرون'!$A$6:$A$205,0))&amp;"","كود غير موجود"))</f>
        <v/>
      </c>
      <c r="G897" s="22">
        <f>IF(OR(B897&amp;""="",NOT(ISNUMBER(A897))),"",IF(COUNTIFS($B$6:$B$2005,B897&amp;"",$A$6:$A$2005,"&gt;"&amp;A897)=0,1,0))</f>
        <v/>
      </c>
    </row>
    <row r="898">
      <c r="A898" s="13" t="n"/>
      <c r="B898" s="5" t="n"/>
      <c r="C898" s="17" t="n"/>
      <c r="D898" s="5" t="n"/>
      <c r="E898" s="5" t="n"/>
      <c r="F898" s="6">
        <f>IF(B898&amp;""="","",IFERROR(INDEX('المستأجرون'!$C$6:$C$205,MATCH(B898&amp;"",'المستأجرون'!$A$6:$A$205,0))&amp;"","كود غير موجود"))</f>
        <v/>
      </c>
      <c r="G898" s="22">
        <f>IF(OR(B898&amp;""="",NOT(ISNUMBER(A898))),"",IF(COUNTIFS($B$6:$B$2005,B898&amp;"",$A$6:$A$2005,"&gt;"&amp;A898)=0,1,0))</f>
        <v/>
      </c>
    </row>
    <row r="899">
      <c r="A899" s="13" t="n"/>
      <c r="B899" s="5" t="n"/>
      <c r="C899" s="17" t="n"/>
      <c r="D899" s="5" t="n"/>
      <c r="E899" s="5" t="n"/>
      <c r="F899" s="6">
        <f>IF(B899&amp;""="","",IFERROR(INDEX('المستأجرون'!$C$6:$C$205,MATCH(B899&amp;"",'المستأجرون'!$A$6:$A$205,0))&amp;"","كود غير موجود"))</f>
        <v/>
      </c>
      <c r="G899" s="22">
        <f>IF(OR(B899&amp;""="",NOT(ISNUMBER(A899))),"",IF(COUNTIFS($B$6:$B$2005,B899&amp;"",$A$6:$A$2005,"&gt;"&amp;A899)=0,1,0))</f>
        <v/>
      </c>
    </row>
    <row r="900">
      <c r="A900" s="13" t="n"/>
      <c r="B900" s="5" t="n"/>
      <c r="C900" s="17" t="n"/>
      <c r="D900" s="5" t="n"/>
      <c r="E900" s="5" t="n"/>
      <c r="F900" s="6">
        <f>IF(B900&amp;""="","",IFERROR(INDEX('المستأجرون'!$C$6:$C$205,MATCH(B900&amp;"",'المستأجرون'!$A$6:$A$205,0))&amp;"","كود غير موجود"))</f>
        <v/>
      </c>
      <c r="G900" s="22">
        <f>IF(OR(B900&amp;""="",NOT(ISNUMBER(A900))),"",IF(COUNTIFS($B$6:$B$2005,B900&amp;"",$A$6:$A$2005,"&gt;"&amp;A900)=0,1,0))</f>
        <v/>
      </c>
    </row>
    <row r="901">
      <c r="A901" s="13" t="n"/>
      <c r="B901" s="5" t="n"/>
      <c r="C901" s="17" t="n"/>
      <c r="D901" s="5" t="n"/>
      <c r="E901" s="5" t="n"/>
      <c r="F901" s="6">
        <f>IF(B901&amp;""="","",IFERROR(INDEX('المستأجرون'!$C$6:$C$205,MATCH(B901&amp;"",'المستأجرون'!$A$6:$A$205,0))&amp;"","كود غير موجود"))</f>
        <v/>
      </c>
      <c r="G901" s="22">
        <f>IF(OR(B901&amp;""="",NOT(ISNUMBER(A901))),"",IF(COUNTIFS($B$6:$B$2005,B901&amp;"",$A$6:$A$2005,"&gt;"&amp;A901)=0,1,0))</f>
        <v/>
      </c>
    </row>
    <row r="902">
      <c r="A902" s="13" t="n"/>
      <c r="B902" s="5" t="n"/>
      <c r="C902" s="17" t="n"/>
      <c r="D902" s="5" t="n"/>
      <c r="E902" s="5" t="n"/>
      <c r="F902" s="6">
        <f>IF(B902&amp;""="","",IFERROR(INDEX('المستأجرون'!$C$6:$C$205,MATCH(B902&amp;"",'المستأجرون'!$A$6:$A$205,0))&amp;"","كود غير موجود"))</f>
        <v/>
      </c>
      <c r="G902" s="22">
        <f>IF(OR(B902&amp;""="",NOT(ISNUMBER(A902))),"",IF(COUNTIFS($B$6:$B$2005,B902&amp;"",$A$6:$A$2005,"&gt;"&amp;A902)=0,1,0))</f>
        <v/>
      </c>
    </row>
    <row r="903">
      <c r="A903" s="13" t="n"/>
      <c r="B903" s="5" t="n"/>
      <c r="C903" s="17" t="n"/>
      <c r="D903" s="5" t="n"/>
      <c r="E903" s="5" t="n"/>
      <c r="F903" s="6">
        <f>IF(B903&amp;""="","",IFERROR(INDEX('المستأجرون'!$C$6:$C$205,MATCH(B903&amp;"",'المستأجرون'!$A$6:$A$205,0))&amp;"","كود غير موجود"))</f>
        <v/>
      </c>
      <c r="G903" s="22">
        <f>IF(OR(B903&amp;""="",NOT(ISNUMBER(A903))),"",IF(COUNTIFS($B$6:$B$2005,B903&amp;"",$A$6:$A$2005,"&gt;"&amp;A903)=0,1,0))</f>
        <v/>
      </c>
    </row>
    <row r="904">
      <c r="A904" s="13" t="n"/>
      <c r="B904" s="5" t="n"/>
      <c r="C904" s="17" t="n"/>
      <c r="D904" s="5" t="n"/>
      <c r="E904" s="5" t="n"/>
      <c r="F904" s="6">
        <f>IF(B904&amp;""="","",IFERROR(INDEX('المستأجرون'!$C$6:$C$205,MATCH(B904&amp;"",'المستأجرون'!$A$6:$A$205,0))&amp;"","كود غير موجود"))</f>
        <v/>
      </c>
      <c r="G904" s="22">
        <f>IF(OR(B904&amp;""="",NOT(ISNUMBER(A904))),"",IF(COUNTIFS($B$6:$B$2005,B904&amp;"",$A$6:$A$2005,"&gt;"&amp;A904)=0,1,0))</f>
        <v/>
      </c>
    </row>
    <row r="905">
      <c r="A905" s="13" t="n"/>
      <c r="B905" s="5" t="n"/>
      <c r="C905" s="17" t="n"/>
      <c r="D905" s="5" t="n"/>
      <c r="E905" s="5" t="n"/>
      <c r="F905" s="6">
        <f>IF(B905&amp;""="","",IFERROR(INDEX('المستأجرون'!$C$6:$C$205,MATCH(B905&amp;"",'المستأجرون'!$A$6:$A$205,0))&amp;"","كود غير موجود"))</f>
        <v/>
      </c>
      <c r="G905" s="22">
        <f>IF(OR(B905&amp;""="",NOT(ISNUMBER(A905))),"",IF(COUNTIFS($B$6:$B$2005,B905&amp;"",$A$6:$A$2005,"&gt;"&amp;A905)=0,1,0))</f>
        <v/>
      </c>
    </row>
    <row r="906">
      <c r="A906" s="13" t="n"/>
      <c r="B906" s="5" t="n"/>
      <c r="C906" s="17" t="n"/>
      <c r="D906" s="5" t="n"/>
      <c r="E906" s="5" t="n"/>
      <c r="F906" s="6">
        <f>IF(B906&amp;""="","",IFERROR(INDEX('المستأجرون'!$C$6:$C$205,MATCH(B906&amp;"",'المستأجرون'!$A$6:$A$205,0))&amp;"","كود غير موجود"))</f>
        <v/>
      </c>
      <c r="G906" s="22">
        <f>IF(OR(B906&amp;""="",NOT(ISNUMBER(A906))),"",IF(COUNTIFS($B$6:$B$2005,B906&amp;"",$A$6:$A$2005,"&gt;"&amp;A906)=0,1,0))</f>
        <v/>
      </c>
    </row>
    <row r="907">
      <c r="A907" s="13" t="n"/>
      <c r="B907" s="5" t="n"/>
      <c r="C907" s="17" t="n"/>
      <c r="D907" s="5" t="n"/>
      <c r="E907" s="5" t="n"/>
      <c r="F907" s="6">
        <f>IF(B907&amp;""="","",IFERROR(INDEX('المستأجرون'!$C$6:$C$205,MATCH(B907&amp;"",'المستأجرون'!$A$6:$A$205,0))&amp;"","كود غير موجود"))</f>
        <v/>
      </c>
      <c r="G907" s="22">
        <f>IF(OR(B907&amp;""="",NOT(ISNUMBER(A907))),"",IF(COUNTIFS($B$6:$B$2005,B907&amp;"",$A$6:$A$2005,"&gt;"&amp;A907)=0,1,0))</f>
        <v/>
      </c>
    </row>
    <row r="908">
      <c r="A908" s="13" t="n"/>
      <c r="B908" s="5" t="n"/>
      <c r="C908" s="17" t="n"/>
      <c r="D908" s="5" t="n"/>
      <c r="E908" s="5" t="n"/>
      <c r="F908" s="6">
        <f>IF(B908&amp;""="","",IFERROR(INDEX('المستأجرون'!$C$6:$C$205,MATCH(B908&amp;"",'المستأجرون'!$A$6:$A$205,0))&amp;"","كود غير موجود"))</f>
        <v/>
      </c>
      <c r="G908" s="22">
        <f>IF(OR(B908&amp;""="",NOT(ISNUMBER(A908))),"",IF(COUNTIFS($B$6:$B$2005,B908&amp;"",$A$6:$A$2005,"&gt;"&amp;A908)=0,1,0))</f>
        <v/>
      </c>
    </row>
    <row r="909">
      <c r="A909" s="13" t="n"/>
      <c r="B909" s="5" t="n"/>
      <c r="C909" s="17" t="n"/>
      <c r="D909" s="5" t="n"/>
      <c r="E909" s="5" t="n"/>
      <c r="F909" s="6">
        <f>IF(B909&amp;""="","",IFERROR(INDEX('المستأجرون'!$C$6:$C$205,MATCH(B909&amp;"",'المستأجرون'!$A$6:$A$205,0))&amp;"","كود غير موجود"))</f>
        <v/>
      </c>
      <c r="G909" s="22">
        <f>IF(OR(B909&amp;""="",NOT(ISNUMBER(A909))),"",IF(COUNTIFS($B$6:$B$2005,B909&amp;"",$A$6:$A$2005,"&gt;"&amp;A909)=0,1,0))</f>
        <v/>
      </c>
    </row>
    <row r="910">
      <c r="A910" s="13" t="n"/>
      <c r="B910" s="5" t="n"/>
      <c r="C910" s="17" t="n"/>
      <c r="D910" s="5" t="n"/>
      <c r="E910" s="5" t="n"/>
      <c r="F910" s="6">
        <f>IF(B910&amp;""="","",IFERROR(INDEX('المستأجرون'!$C$6:$C$205,MATCH(B910&amp;"",'المستأجرون'!$A$6:$A$205,0))&amp;"","كود غير موجود"))</f>
        <v/>
      </c>
      <c r="G910" s="22">
        <f>IF(OR(B910&amp;""="",NOT(ISNUMBER(A910))),"",IF(COUNTIFS($B$6:$B$2005,B910&amp;"",$A$6:$A$2005,"&gt;"&amp;A910)=0,1,0))</f>
        <v/>
      </c>
    </row>
    <row r="911">
      <c r="A911" s="13" t="n"/>
      <c r="B911" s="5" t="n"/>
      <c r="C911" s="17" t="n"/>
      <c r="D911" s="5" t="n"/>
      <c r="E911" s="5" t="n"/>
      <c r="F911" s="6">
        <f>IF(B911&amp;""="","",IFERROR(INDEX('المستأجرون'!$C$6:$C$205,MATCH(B911&amp;"",'المستأجرون'!$A$6:$A$205,0))&amp;"","كود غير موجود"))</f>
        <v/>
      </c>
      <c r="G911" s="22">
        <f>IF(OR(B911&amp;""="",NOT(ISNUMBER(A911))),"",IF(COUNTIFS($B$6:$B$2005,B911&amp;"",$A$6:$A$2005,"&gt;"&amp;A911)=0,1,0))</f>
        <v/>
      </c>
    </row>
    <row r="912">
      <c r="A912" s="13" t="n"/>
      <c r="B912" s="5" t="n"/>
      <c r="C912" s="17" t="n"/>
      <c r="D912" s="5" t="n"/>
      <c r="E912" s="5" t="n"/>
      <c r="F912" s="6">
        <f>IF(B912&amp;""="","",IFERROR(INDEX('المستأجرون'!$C$6:$C$205,MATCH(B912&amp;"",'المستأجرون'!$A$6:$A$205,0))&amp;"","كود غير موجود"))</f>
        <v/>
      </c>
      <c r="G912" s="22">
        <f>IF(OR(B912&amp;""="",NOT(ISNUMBER(A912))),"",IF(COUNTIFS($B$6:$B$2005,B912&amp;"",$A$6:$A$2005,"&gt;"&amp;A912)=0,1,0))</f>
        <v/>
      </c>
    </row>
    <row r="913">
      <c r="A913" s="13" t="n"/>
      <c r="B913" s="5" t="n"/>
      <c r="C913" s="17" t="n"/>
      <c r="D913" s="5" t="n"/>
      <c r="E913" s="5" t="n"/>
      <c r="F913" s="6">
        <f>IF(B913&amp;""="","",IFERROR(INDEX('المستأجرون'!$C$6:$C$205,MATCH(B913&amp;"",'المستأجرون'!$A$6:$A$205,0))&amp;"","كود غير موجود"))</f>
        <v/>
      </c>
      <c r="G913" s="22">
        <f>IF(OR(B913&amp;""="",NOT(ISNUMBER(A913))),"",IF(COUNTIFS($B$6:$B$2005,B913&amp;"",$A$6:$A$2005,"&gt;"&amp;A913)=0,1,0))</f>
        <v/>
      </c>
    </row>
    <row r="914">
      <c r="A914" s="13" t="n"/>
      <c r="B914" s="5" t="n"/>
      <c r="C914" s="17" t="n"/>
      <c r="D914" s="5" t="n"/>
      <c r="E914" s="5" t="n"/>
      <c r="F914" s="6">
        <f>IF(B914&amp;""="","",IFERROR(INDEX('المستأجرون'!$C$6:$C$205,MATCH(B914&amp;"",'المستأجرون'!$A$6:$A$205,0))&amp;"","كود غير موجود"))</f>
        <v/>
      </c>
      <c r="G914" s="22">
        <f>IF(OR(B914&amp;""="",NOT(ISNUMBER(A914))),"",IF(COUNTIFS($B$6:$B$2005,B914&amp;"",$A$6:$A$2005,"&gt;"&amp;A914)=0,1,0))</f>
        <v/>
      </c>
    </row>
    <row r="915">
      <c r="A915" s="13" t="n"/>
      <c r="B915" s="5" t="n"/>
      <c r="C915" s="17" t="n"/>
      <c r="D915" s="5" t="n"/>
      <c r="E915" s="5" t="n"/>
      <c r="F915" s="6">
        <f>IF(B915&amp;""="","",IFERROR(INDEX('المستأجرون'!$C$6:$C$205,MATCH(B915&amp;"",'المستأجرون'!$A$6:$A$205,0))&amp;"","كود غير موجود"))</f>
        <v/>
      </c>
      <c r="G915" s="22">
        <f>IF(OR(B915&amp;""="",NOT(ISNUMBER(A915))),"",IF(COUNTIFS($B$6:$B$2005,B915&amp;"",$A$6:$A$2005,"&gt;"&amp;A915)=0,1,0))</f>
        <v/>
      </c>
    </row>
    <row r="916">
      <c r="A916" s="13" t="n"/>
      <c r="B916" s="5" t="n"/>
      <c r="C916" s="17" t="n"/>
      <c r="D916" s="5" t="n"/>
      <c r="E916" s="5" t="n"/>
      <c r="F916" s="6">
        <f>IF(B916&amp;""="","",IFERROR(INDEX('المستأجرون'!$C$6:$C$205,MATCH(B916&amp;"",'المستأجرون'!$A$6:$A$205,0))&amp;"","كود غير موجود"))</f>
        <v/>
      </c>
      <c r="G916" s="22">
        <f>IF(OR(B916&amp;""="",NOT(ISNUMBER(A916))),"",IF(COUNTIFS($B$6:$B$2005,B916&amp;"",$A$6:$A$2005,"&gt;"&amp;A916)=0,1,0))</f>
        <v/>
      </c>
    </row>
    <row r="917">
      <c r="A917" s="13" t="n"/>
      <c r="B917" s="5" t="n"/>
      <c r="C917" s="17" t="n"/>
      <c r="D917" s="5" t="n"/>
      <c r="E917" s="5" t="n"/>
      <c r="F917" s="6">
        <f>IF(B917&amp;""="","",IFERROR(INDEX('المستأجرون'!$C$6:$C$205,MATCH(B917&amp;"",'المستأجرون'!$A$6:$A$205,0))&amp;"","كود غير موجود"))</f>
        <v/>
      </c>
      <c r="G917" s="22">
        <f>IF(OR(B917&amp;""="",NOT(ISNUMBER(A917))),"",IF(COUNTIFS($B$6:$B$2005,B917&amp;"",$A$6:$A$2005,"&gt;"&amp;A917)=0,1,0))</f>
        <v/>
      </c>
    </row>
    <row r="918">
      <c r="A918" s="13" t="n"/>
      <c r="B918" s="5" t="n"/>
      <c r="C918" s="17" t="n"/>
      <c r="D918" s="5" t="n"/>
      <c r="E918" s="5" t="n"/>
      <c r="F918" s="6">
        <f>IF(B918&amp;""="","",IFERROR(INDEX('المستأجرون'!$C$6:$C$205,MATCH(B918&amp;"",'المستأجرون'!$A$6:$A$205,0))&amp;"","كود غير موجود"))</f>
        <v/>
      </c>
      <c r="G918" s="22">
        <f>IF(OR(B918&amp;""="",NOT(ISNUMBER(A918))),"",IF(COUNTIFS($B$6:$B$2005,B918&amp;"",$A$6:$A$2005,"&gt;"&amp;A918)=0,1,0))</f>
        <v/>
      </c>
    </row>
    <row r="919">
      <c r="A919" s="13" t="n"/>
      <c r="B919" s="5" t="n"/>
      <c r="C919" s="17" t="n"/>
      <c r="D919" s="5" t="n"/>
      <c r="E919" s="5" t="n"/>
      <c r="F919" s="6">
        <f>IF(B919&amp;""="","",IFERROR(INDEX('المستأجرون'!$C$6:$C$205,MATCH(B919&amp;"",'المستأجرون'!$A$6:$A$205,0))&amp;"","كود غير موجود"))</f>
        <v/>
      </c>
      <c r="G919" s="22">
        <f>IF(OR(B919&amp;""="",NOT(ISNUMBER(A919))),"",IF(COUNTIFS($B$6:$B$2005,B919&amp;"",$A$6:$A$2005,"&gt;"&amp;A919)=0,1,0))</f>
        <v/>
      </c>
    </row>
    <row r="920">
      <c r="A920" s="13" t="n"/>
      <c r="B920" s="5" t="n"/>
      <c r="C920" s="17" t="n"/>
      <c r="D920" s="5" t="n"/>
      <c r="E920" s="5" t="n"/>
      <c r="F920" s="6">
        <f>IF(B920&amp;""="","",IFERROR(INDEX('المستأجرون'!$C$6:$C$205,MATCH(B920&amp;"",'المستأجرون'!$A$6:$A$205,0))&amp;"","كود غير موجود"))</f>
        <v/>
      </c>
      <c r="G920" s="22">
        <f>IF(OR(B920&amp;""="",NOT(ISNUMBER(A920))),"",IF(COUNTIFS($B$6:$B$2005,B920&amp;"",$A$6:$A$2005,"&gt;"&amp;A920)=0,1,0))</f>
        <v/>
      </c>
    </row>
    <row r="921">
      <c r="A921" s="13" t="n"/>
      <c r="B921" s="5" t="n"/>
      <c r="C921" s="17" t="n"/>
      <c r="D921" s="5" t="n"/>
      <c r="E921" s="5" t="n"/>
      <c r="F921" s="6">
        <f>IF(B921&amp;""="","",IFERROR(INDEX('المستأجرون'!$C$6:$C$205,MATCH(B921&amp;"",'المستأجرون'!$A$6:$A$205,0))&amp;"","كود غير موجود"))</f>
        <v/>
      </c>
      <c r="G921" s="22">
        <f>IF(OR(B921&amp;""="",NOT(ISNUMBER(A921))),"",IF(COUNTIFS($B$6:$B$2005,B921&amp;"",$A$6:$A$2005,"&gt;"&amp;A921)=0,1,0))</f>
        <v/>
      </c>
    </row>
    <row r="922">
      <c r="A922" s="13" t="n"/>
      <c r="B922" s="5" t="n"/>
      <c r="C922" s="17" t="n"/>
      <c r="D922" s="5" t="n"/>
      <c r="E922" s="5" t="n"/>
      <c r="F922" s="6">
        <f>IF(B922&amp;""="","",IFERROR(INDEX('المستأجرون'!$C$6:$C$205,MATCH(B922&amp;"",'المستأجرون'!$A$6:$A$205,0))&amp;"","كود غير موجود"))</f>
        <v/>
      </c>
      <c r="G922" s="22">
        <f>IF(OR(B922&amp;""="",NOT(ISNUMBER(A922))),"",IF(COUNTIFS($B$6:$B$2005,B922&amp;"",$A$6:$A$2005,"&gt;"&amp;A922)=0,1,0))</f>
        <v/>
      </c>
    </row>
    <row r="923">
      <c r="A923" s="13" t="n"/>
      <c r="B923" s="5" t="n"/>
      <c r="C923" s="17" t="n"/>
      <c r="D923" s="5" t="n"/>
      <c r="E923" s="5" t="n"/>
      <c r="F923" s="6">
        <f>IF(B923&amp;""="","",IFERROR(INDEX('المستأجرون'!$C$6:$C$205,MATCH(B923&amp;"",'المستأجرون'!$A$6:$A$205,0))&amp;"","كود غير موجود"))</f>
        <v/>
      </c>
      <c r="G923" s="22">
        <f>IF(OR(B923&amp;""="",NOT(ISNUMBER(A923))),"",IF(COUNTIFS($B$6:$B$2005,B923&amp;"",$A$6:$A$2005,"&gt;"&amp;A923)=0,1,0))</f>
        <v/>
      </c>
    </row>
    <row r="924">
      <c r="A924" s="13" t="n"/>
      <c r="B924" s="5" t="n"/>
      <c r="C924" s="17" t="n"/>
      <c r="D924" s="5" t="n"/>
      <c r="E924" s="5" t="n"/>
      <c r="F924" s="6">
        <f>IF(B924&amp;""="","",IFERROR(INDEX('المستأجرون'!$C$6:$C$205,MATCH(B924&amp;"",'المستأجرون'!$A$6:$A$205,0))&amp;"","كود غير موجود"))</f>
        <v/>
      </c>
      <c r="G924" s="22">
        <f>IF(OR(B924&amp;""="",NOT(ISNUMBER(A924))),"",IF(COUNTIFS($B$6:$B$2005,B924&amp;"",$A$6:$A$2005,"&gt;"&amp;A924)=0,1,0))</f>
        <v/>
      </c>
    </row>
    <row r="925">
      <c r="A925" s="13" t="n"/>
      <c r="B925" s="5" t="n"/>
      <c r="C925" s="17" t="n"/>
      <c r="D925" s="5" t="n"/>
      <c r="E925" s="5" t="n"/>
      <c r="F925" s="6">
        <f>IF(B925&amp;""="","",IFERROR(INDEX('المستأجرون'!$C$6:$C$205,MATCH(B925&amp;"",'المستأجرون'!$A$6:$A$205,0))&amp;"","كود غير موجود"))</f>
        <v/>
      </c>
      <c r="G925" s="22">
        <f>IF(OR(B925&amp;""="",NOT(ISNUMBER(A925))),"",IF(COUNTIFS($B$6:$B$2005,B925&amp;"",$A$6:$A$2005,"&gt;"&amp;A925)=0,1,0))</f>
        <v/>
      </c>
    </row>
    <row r="926">
      <c r="A926" s="13" t="n"/>
      <c r="B926" s="5" t="n"/>
      <c r="C926" s="17" t="n"/>
      <c r="D926" s="5" t="n"/>
      <c r="E926" s="5" t="n"/>
      <c r="F926" s="6">
        <f>IF(B926&amp;""="","",IFERROR(INDEX('المستأجرون'!$C$6:$C$205,MATCH(B926&amp;"",'المستأجرون'!$A$6:$A$205,0))&amp;"","كود غير موجود"))</f>
        <v/>
      </c>
      <c r="G926" s="22">
        <f>IF(OR(B926&amp;""="",NOT(ISNUMBER(A926))),"",IF(COUNTIFS($B$6:$B$2005,B926&amp;"",$A$6:$A$2005,"&gt;"&amp;A926)=0,1,0))</f>
        <v/>
      </c>
    </row>
    <row r="927">
      <c r="A927" s="13" t="n"/>
      <c r="B927" s="5" t="n"/>
      <c r="C927" s="17" t="n"/>
      <c r="D927" s="5" t="n"/>
      <c r="E927" s="5" t="n"/>
      <c r="F927" s="6">
        <f>IF(B927&amp;""="","",IFERROR(INDEX('المستأجرون'!$C$6:$C$205,MATCH(B927&amp;"",'المستأجرون'!$A$6:$A$205,0))&amp;"","كود غير موجود"))</f>
        <v/>
      </c>
      <c r="G927" s="22">
        <f>IF(OR(B927&amp;""="",NOT(ISNUMBER(A927))),"",IF(COUNTIFS($B$6:$B$2005,B927&amp;"",$A$6:$A$2005,"&gt;"&amp;A927)=0,1,0))</f>
        <v/>
      </c>
    </row>
    <row r="928">
      <c r="A928" s="13" t="n"/>
      <c r="B928" s="5" t="n"/>
      <c r="C928" s="17" t="n"/>
      <c r="D928" s="5" t="n"/>
      <c r="E928" s="5" t="n"/>
      <c r="F928" s="6">
        <f>IF(B928&amp;""="","",IFERROR(INDEX('المستأجرون'!$C$6:$C$205,MATCH(B928&amp;"",'المستأجرون'!$A$6:$A$205,0))&amp;"","كود غير موجود"))</f>
        <v/>
      </c>
      <c r="G928" s="22">
        <f>IF(OR(B928&amp;""="",NOT(ISNUMBER(A928))),"",IF(COUNTIFS($B$6:$B$2005,B928&amp;"",$A$6:$A$2005,"&gt;"&amp;A928)=0,1,0))</f>
        <v/>
      </c>
    </row>
    <row r="929">
      <c r="A929" s="13" t="n"/>
      <c r="B929" s="5" t="n"/>
      <c r="C929" s="17" t="n"/>
      <c r="D929" s="5" t="n"/>
      <c r="E929" s="5" t="n"/>
      <c r="F929" s="6">
        <f>IF(B929&amp;""="","",IFERROR(INDEX('المستأجرون'!$C$6:$C$205,MATCH(B929&amp;"",'المستأجرون'!$A$6:$A$205,0))&amp;"","كود غير موجود"))</f>
        <v/>
      </c>
      <c r="G929" s="22">
        <f>IF(OR(B929&amp;""="",NOT(ISNUMBER(A929))),"",IF(COUNTIFS($B$6:$B$2005,B929&amp;"",$A$6:$A$2005,"&gt;"&amp;A929)=0,1,0))</f>
        <v/>
      </c>
    </row>
    <row r="930">
      <c r="A930" s="13" t="n"/>
      <c r="B930" s="5" t="n"/>
      <c r="C930" s="17" t="n"/>
      <c r="D930" s="5" t="n"/>
      <c r="E930" s="5" t="n"/>
      <c r="F930" s="6">
        <f>IF(B930&amp;""="","",IFERROR(INDEX('المستأجرون'!$C$6:$C$205,MATCH(B930&amp;"",'المستأجرون'!$A$6:$A$205,0))&amp;"","كود غير موجود"))</f>
        <v/>
      </c>
      <c r="G930" s="22">
        <f>IF(OR(B930&amp;""="",NOT(ISNUMBER(A930))),"",IF(COUNTIFS($B$6:$B$2005,B930&amp;"",$A$6:$A$2005,"&gt;"&amp;A930)=0,1,0))</f>
        <v/>
      </c>
    </row>
    <row r="931">
      <c r="A931" s="13" t="n"/>
      <c r="B931" s="5" t="n"/>
      <c r="C931" s="17" t="n"/>
      <c r="D931" s="5" t="n"/>
      <c r="E931" s="5" t="n"/>
      <c r="F931" s="6">
        <f>IF(B931&amp;""="","",IFERROR(INDEX('المستأجرون'!$C$6:$C$205,MATCH(B931&amp;"",'المستأجرون'!$A$6:$A$205,0))&amp;"","كود غير موجود"))</f>
        <v/>
      </c>
      <c r="G931" s="22">
        <f>IF(OR(B931&amp;""="",NOT(ISNUMBER(A931))),"",IF(COUNTIFS($B$6:$B$2005,B931&amp;"",$A$6:$A$2005,"&gt;"&amp;A931)=0,1,0))</f>
        <v/>
      </c>
    </row>
    <row r="932">
      <c r="A932" s="13" t="n"/>
      <c r="B932" s="5" t="n"/>
      <c r="C932" s="17" t="n"/>
      <c r="D932" s="5" t="n"/>
      <c r="E932" s="5" t="n"/>
      <c r="F932" s="6">
        <f>IF(B932&amp;""="","",IFERROR(INDEX('المستأجرون'!$C$6:$C$205,MATCH(B932&amp;"",'المستأجرون'!$A$6:$A$205,0))&amp;"","كود غير موجود"))</f>
        <v/>
      </c>
      <c r="G932" s="22">
        <f>IF(OR(B932&amp;""="",NOT(ISNUMBER(A932))),"",IF(COUNTIFS($B$6:$B$2005,B932&amp;"",$A$6:$A$2005,"&gt;"&amp;A932)=0,1,0))</f>
        <v/>
      </c>
    </row>
    <row r="933">
      <c r="A933" s="13" t="n"/>
      <c r="B933" s="5" t="n"/>
      <c r="C933" s="17" t="n"/>
      <c r="D933" s="5" t="n"/>
      <c r="E933" s="5" t="n"/>
      <c r="F933" s="6">
        <f>IF(B933&amp;""="","",IFERROR(INDEX('المستأجرون'!$C$6:$C$205,MATCH(B933&amp;"",'المستأجرون'!$A$6:$A$205,0))&amp;"","كود غير موجود"))</f>
        <v/>
      </c>
      <c r="G933" s="22">
        <f>IF(OR(B933&amp;""="",NOT(ISNUMBER(A933))),"",IF(COUNTIFS($B$6:$B$2005,B933&amp;"",$A$6:$A$2005,"&gt;"&amp;A933)=0,1,0))</f>
        <v/>
      </c>
    </row>
    <row r="934">
      <c r="A934" s="13" t="n"/>
      <c r="B934" s="5" t="n"/>
      <c r="C934" s="17" t="n"/>
      <c r="D934" s="5" t="n"/>
      <c r="E934" s="5" t="n"/>
      <c r="F934" s="6">
        <f>IF(B934&amp;""="","",IFERROR(INDEX('المستأجرون'!$C$6:$C$205,MATCH(B934&amp;"",'المستأجرون'!$A$6:$A$205,0))&amp;"","كود غير موجود"))</f>
        <v/>
      </c>
      <c r="G934" s="22">
        <f>IF(OR(B934&amp;""="",NOT(ISNUMBER(A934))),"",IF(COUNTIFS($B$6:$B$2005,B934&amp;"",$A$6:$A$2005,"&gt;"&amp;A934)=0,1,0))</f>
        <v/>
      </c>
    </row>
    <row r="935">
      <c r="A935" s="13" t="n"/>
      <c r="B935" s="5" t="n"/>
      <c r="C935" s="17" t="n"/>
      <c r="D935" s="5" t="n"/>
      <c r="E935" s="5" t="n"/>
      <c r="F935" s="6">
        <f>IF(B935&amp;""="","",IFERROR(INDEX('المستأجرون'!$C$6:$C$205,MATCH(B935&amp;"",'المستأجرون'!$A$6:$A$205,0))&amp;"","كود غير موجود"))</f>
        <v/>
      </c>
      <c r="G935" s="22">
        <f>IF(OR(B935&amp;""="",NOT(ISNUMBER(A935))),"",IF(COUNTIFS($B$6:$B$2005,B935&amp;"",$A$6:$A$2005,"&gt;"&amp;A935)=0,1,0))</f>
        <v/>
      </c>
    </row>
    <row r="936">
      <c r="A936" s="13" t="n"/>
      <c r="B936" s="5" t="n"/>
      <c r="C936" s="17" t="n"/>
      <c r="D936" s="5" t="n"/>
      <c r="E936" s="5" t="n"/>
      <c r="F936" s="6">
        <f>IF(B936&amp;""="","",IFERROR(INDEX('المستأجرون'!$C$6:$C$205,MATCH(B936&amp;"",'المستأجرون'!$A$6:$A$205,0))&amp;"","كود غير موجود"))</f>
        <v/>
      </c>
      <c r="G936" s="22">
        <f>IF(OR(B936&amp;""="",NOT(ISNUMBER(A936))),"",IF(COUNTIFS($B$6:$B$2005,B936&amp;"",$A$6:$A$2005,"&gt;"&amp;A936)=0,1,0))</f>
        <v/>
      </c>
    </row>
    <row r="937">
      <c r="A937" s="13" t="n"/>
      <c r="B937" s="5" t="n"/>
      <c r="C937" s="17" t="n"/>
      <c r="D937" s="5" t="n"/>
      <c r="E937" s="5" t="n"/>
      <c r="F937" s="6">
        <f>IF(B937&amp;""="","",IFERROR(INDEX('المستأجرون'!$C$6:$C$205,MATCH(B937&amp;"",'المستأجرون'!$A$6:$A$205,0))&amp;"","كود غير موجود"))</f>
        <v/>
      </c>
      <c r="G937" s="22">
        <f>IF(OR(B937&amp;""="",NOT(ISNUMBER(A937))),"",IF(COUNTIFS($B$6:$B$2005,B937&amp;"",$A$6:$A$2005,"&gt;"&amp;A937)=0,1,0))</f>
        <v/>
      </c>
    </row>
    <row r="938">
      <c r="A938" s="13" t="n"/>
      <c r="B938" s="5" t="n"/>
      <c r="C938" s="17" t="n"/>
      <c r="D938" s="5" t="n"/>
      <c r="E938" s="5" t="n"/>
      <c r="F938" s="6">
        <f>IF(B938&amp;""="","",IFERROR(INDEX('المستأجرون'!$C$6:$C$205,MATCH(B938&amp;"",'المستأجرون'!$A$6:$A$205,0))&amp;"","كود غير موجود"))</f>
        <v/>
      </c>
      <c r="G938" s="22">
        <f>IF(OR(B938&amp;""="",NOT(ISNUMBER(A938))),"",IF(COUNTIFS($B$6:$B$2005,B938&amp;"",$A$6:$A$2005,"&gt;"&amp;A938)=0,1,0))</f>
        <v/>
      </c>
    </row>
    <row r="939">
      <c r="A939" s="13" t="n"/>
      <c r="B939" s="5" t="n"/>
      <c r="C939" s="17" t="n"/>
      <c r="D939" s="5" t="n"/>
      <c r="E939" s="5" t="n"/>
      <c r="F939" s="6">
        <f>IF(B939&amp;""="","",IFERROR(INDEX('المستأجرون'!$C$6:$C$205,MATCH(B939&amp;"",'المستأجرون'!$A$6:$A$205,0))&amp;"","كود غير موجود"))</f>
        <v/>
      </c>
      <c r="G939" s="22">
        <f>IF(OR(B939&amp;""="",NOT(ISNUMBER(A939))),"",IF(COUNTIFS($B$6:$B$2005,B939&amp;"",$A$6:$A$2005,"&gt;"&amp;A939)=0,1,0))</f>
        <v/>
      </c>
    </row>
    <row r="940">
      <c r="A940" s="13" t="n"/>
      <c r="B940" s="5" t="n"/>
      <c r="C940" s="17" t="n"/>
      <c r="D940" s="5" t="n"/>
      <c r="E940" s="5" t="n"/>
      <c r="F940" s="6">
        <f>IF(B940&amp;""="","",IFERROR(INDEX('المستأجرون'!$C$6:$C$205,MATCH(B940&amp;"",'المستأجرون'!$A$6:$A$205,0))&amp;"","كود غير موجود"))</f>
        <v/>
      </c>
      <c r="G940" s="22">
        <f>IF(OR(B940&amp;""="",NOT(ISNUMBER(A940))),"",IF(COUNTIFS($B$6:$B$2005,B940&amp;"",$A$6:$A$2005,"&gt;"&amp;A940)=0,1,0))</f>
        <v/>
      </c>
    </row>
    <row r="941">
      <c r="A941" s="13" t="n"/>
      <c r="B941" s="5" t="n"/>
      <c r="C941" s="17" t="n"/>
      <c r="D941" s="5" t="n"/>
      <c r="E941" s="5" t="n"/>
      <c r="F941" s="6">
        <f>IF(B941&amp;""="","",IFERROR(INDEX('المستأجرون'!$C$6:$C$205,MATCH(B941&amp;"",'المستأجرون'!$A$6:$A$205,0))&amp;"","كود غير موجود"))</f>
        <v/>
      </c>
      <c r="G941" s="22">
        <f>IF(OR(B941&amp;""="",NOT(ISNUMBER(A941))),"",IF(COUNTIFS($B$6:$B$2005,B941&amp;"",$A$6:$A$2005,"&gt;"&amp;A941)=0,1,0))</f>
        <v/>
      </c>
    </row>
    <row r="942">
      <c r="A942" s="13" t="n"/>
      <c r="B942" s="5" t="n"/>
      <c r="C942" s="17" t="n"/>
      <c r="D942" s="5" t="n"/>
      <c r="E942" s="5" t="n"/>
      <c r="F942" s="6">
        <f>IF(B942&amp;""="","",IFERROR(INDEX('المستأجرون'!$C$6:$C$205,MATCH(B942&amp;"",'المستأجرون'!$A$6:$A$205,0))&amp;"","كود غير موجود"))</f>
        <v/>
      </c>
      <c r="G942" s="22">
        <f>IF(OR(B942&amp;""="",NOT(ISNUMBER(A942))),"",IF(COUNTIFS($B$6:$B$2005,B942&amp;"",$A$6:$A$2005,"&gt;"&amp;A942)=0,1,0))</f>
        <v/>
      </c>
    </row>
    <row r="943">
      <c r="A943" s="13" t="n"/>
      <c r="B943" s="5" t="n"/>
      <c r="C943" s="17" t="n"/>
      <c r="D943" s="5" t="n"/>
      <c r="E943" s="5" t="n"/>
      <c r="F943" s="6">
        <f>IF(B943&amp;""="","",IFERROR(INDEX('المستأجرون'!$C$6:$C$205,MATCH(B943&amp;"",'المستأجرون'!$A$6:$A$205,0))&amp;"","كود غير موجود"))</f>
        <v/>
      </c>
      <c r="G943" s="22">
        <f>IF(OR(B943&amp;""="",NOT(ISNUMBER(A943))),"",IF(COUNTIFS($B$6:$B$2005,B943&amp;"",$A$6:$A$2005,"&gt;"&amp;A943)=0,1,0))</f>
        <v/>
      </c>
    </row>
    <row r="944">
      <c r="A944" s="13" t="n"/>
      <c r="B944" s="5" t="n"/>
      <c r="C944" s="17" t="n"/>
      <c r="D944" s="5" t="n"/>
      <c r="E944" s="5" t="n"/>
      <c r="F944" s="6">
        <f>IF(B944&amp;""="","",IFERROR(INDEX('المستأجرون'!$C$6:$C$205,MATCH(B944&amp;"",'المستأجرون'!$A$6:$A$205,0))&amp;"","كود غير موجود"))</f>
        <v/>
      </c>
      <c r="G944" s="22">
        <f>IF(OR(B944&amp;""="",NOT(ISNUMBER(A944))),"",IF(COUNTIFS($B$6:$B$2005,B944&amp;"",$A$6:$A$2005,"&gt;"&amp;A944)=0,1,0))</f>
        <v/>
      </c>
    </row>
    <row r="945">
      <c r="A945" s="13" t="n"/>
      <c r="B945" s="5" t="n"/>
      <c r="C945" s="17" t="n"/>
      <c r="D945" s="5" t="n"/>
      <c r="E945" s="5" t="n"/>
      <c r="F945" s="6">
        <f>IF(B945&amp;""="","",IFERROR(INDEX('المستأجرون'!$C$6:$C$205,MATCH(B945&amp;"",'المستأجرون'!$A$6:$A$205,0))&amp;"","كود غير موجود"))</f>
        <v/>
      </c>
      <c r="G945" s="22">
        <f>IF(OR(B945&amp;""="",NOT(ISNUMBER(A945))),"",IF(COUNTIFS($B$6:$B$2005,B945&amp;"",$A$6:$A$2005,"&gt;"&amp;A945)=0,1,0))</f>
        <v/>
      </c>
    </row>
    <row r="946">
      <c r="A946" s="13" t="n"/>
      <c r="B946" s="5" t="n"/>
      <c r="C946" s="17" t="n"/>
      <c r="D946" s="5" t="n"/>
      <c r="E946" s="5" t="n"/>
      <c r="F946" s="6">
        <f>IF(B946&amp;""="","",IFERROR(INDEX('المستأجرون'!$C$6:$C$205,MATCH(B946&amp;"",'المستأجرون'!$A$6:$A$205,0))&amp;"","كود غير موجود"))</f>
        <v/>
      </c>
      <c r="G946" s="22">
        <f>IF(OR(B946&amp;""="",NOT(ISNUMBER(A946))),"",IF(COUNTIFS($B$6:$B$2005,B946&amp;"",$A$6:$A$2005,"&gt;"&amp;A946)=0,1,0))</f>
        <v/>
      </c>
    </row>
    <row r="947">
      <c r="A947" s="13" t="n"/>
      <c r="B947" s="5" t="n"/>
      <c r="C947" s="17" t="n"/>
      <c r="D947" s="5" t="n"/>
      <c r="E947" s="5" t="n"/>
      <c r="F947" s="6">
        <f>IF(B947&amp;""="","",IFERROR(INDEX('المستأجرون'!$C$6:$C$205,MATCH(B947&amp;"",'المستأجرون'!$A$6:$A$205,0))&amp;"","كود غير موجود"))</f>
        <v/>
      </c>
      <c r="G947" s="22">
        <f>IF(OR(B947&amp;""="",NOT(ISNUMBER(A947))),"",IF(COUNTIFS($B$6:$B$2005,B947&amp;"",$A$6:$A$2005,"&gt;"&amp;A947)=0,1,0))</f>
        <v/>
      </c>
    </row>
    <row r="948">
      <c r="A948" s="13" t="n"/>
      <c r="B948" s="5" t="n"/>
      <c r="C948" s="17" t="n"/>
      <c r="D948" s="5" t="n"/>
      <c r="E948" s="5" t="n"/>
      <c r="F948" s="6">
        <f>IF(B948&amp;""="","",IFERROR(INDEX('المستأجرون'!$C$6:$C$205,MATCH(B948&amp;"",'المستأجرون'!$A$6:$A$205,0))&amp;"","كود غير موجود"))</f>
        <v/>
      </c>
      <c r="G948" s="22">
        <f>IF(OR(B948&amp;""="",NOT(ISNUMBER(A948))),"",IF(COUNTIFS($B$6:$B$2005,B948&amp;"",$A$6:$A$2005,"&gt;"&amp;A948)=0,1,0))</f>
        <v/>
      </c>
    </row>
    <row r="949">
      <c r="A949" s="13" t="n"/>
      <c r="B949" s="5" t="n"/>
      <c r="C949" s="17" t="n"/>
      <c r="D949" s="5" t="n"/>
      <c r="E949" s="5" t="n"/>
      <c r="F949" s="6">
        <f>IF(B949&amp;""="","",IFERROR(INDEX('المستأجرون'!$C$6:$C$205,MATCH(B949&amp;"",'المستأجرون'!$A$6:$A$205,0))&amp;"","كود غير موجود"))</f>
        <v/>
      </c>
      <c r="G949" s="22">
        <f>IF(OR(B949&amp;""="",NOT(ISNUMBER(A949))),"",IF(COUNTIFS($B$6:$B$2005,B949&amp;"",$A$6:$A$2005,"&gt;"&amp;A949)=0,1,0))</f>
        <v/>
      </c>
    </row>
    <row r="950">
      <c r="A950" s="13" t="n"/>
      <c r="B950" s="5" t="n"/>
      <c r="C950" s="17" t="n"/>
      <c r="D950" s="5" t="n"/>
      <c r="E950" s="5" t="n"/>
      <c r="F950" s="6">
        <f>IF(B950&amp;""="","",IFERROR(INDEX('المستأجرون'!$C$6:$C$205,MATCH(B950&amp;"",'المستأجرون'!$A$6:$A$205,0))&amp;"","كود غير موجود"))</f>
        <v/>
      </c>
      <c r="G950" s="22">
        <f>IF(OR(B950&amp;""="",NOT(ISNUMBER(A950))),"",IF(COUNTIFS($B$6:$B$2005,B950&amp;"",$A$6:$A$2005,"&gt;"&amp;A950)=0,1,0))</f>
        <v/>
      </c>
    </row>
    <row r="951">
      <c r="A951" s="13" t="n"/>
      <c r="B951" s="5" t="n"/>
      <c r="C951" s="17" t="n"/>
      <c r="D951" s="5" t="n"/>
      <c r="E951" s="5" t="n"/>
      <c r="F951" s="6">
        <f>IF(B951&amp;""="","",IFERROR(INDEX('المستأجرون'!$C$6:$C$205,MATCH(B951&amp;"",'المستأجرون'!$A$6:$A$205,0))&amp;"","كود غير موجود"))</f>
        <v/>
      </c>
      <c r="G951" s="22">
        <f>IF(OR(B951&amp;""="",NOT(ISNUMBER(A951))),"",IF(COUNTIFS($B$6:$B$2005,B951&amp;"",$A$6:$A$2005,"&gt;"&amp;A951)=0,1,0))</f>
        <v/>
      </c>
    </row>
    <row r="952">
      <c r="A952" s="13" t="n"/>
      <c r="B952" s="5" t="n"/>
      <c r="C952" s="17" t="n"/>
      <c r="D952" s="5" t="n"/>
      <c r="E952" s="5" t="n"/>
      <c r="F952" s="6">
        <f>IF(B952&amp;""="","",IFERROR(INDEX('المستأجرون'!$C$6:$C$205,MATCH(B952&amp;"",'المستأجرون'!$A$6:$A$205,0))&amp;"","كود غير موجود"))</f>
        <v/>
      </c>
      <c r="G952" s="22">
        <f>IF(OR(B952&amp;""="",NOT(ISNUMBER(A952))),"",IF(COUNTIFS($B$6:$B$2005,B952&amp;"",$A$6:$A$2005,"&gt;"&amp;A952)=0,1,0))</f>
        <v/>
      </c>
    </row>
    <row r="953">
      <c r="A953" s="13" t="n"/>
      <c r="B953" s="5" t="n"/>
      <c r="C953" s="17" t="n"/>
      <c r="D953" s="5" t="n"/>
      <c r="E953" s="5" t="n"/>
      <c r="F953" s="6">
        <f>IF(B953&amp;""="","",IFERROR(INDEX('المستأجرون'!$C$6:$C$205,MATCH(B953&amp;"",'المستأجرون'!$A$6:$A$205,0))&amp;"","كود غير موجود"))</f>
        <v/>
      </c>
      <c r="G953" s="22">
        <f>IF(OR(B953&amp;""="",NOT(ISNUMBER(A953))),"",IF(COUNTIFS($B$6:$B$2005,B953&amp;"",$A$6:$A$2005,"&gt;"&amp;A953)=0,1,0))</f>
        <v/>
      </c>
    </row>
    <row r="954">
      <c r="A954" s="13" t="n"/>
      <c r="B954" s="5" t="n"/>
      <c r="C954" s="17" t="n"/>
      <c r="D954" s="5" t="n"/>
      <c r="E954" s="5" t="n"/>
      <c r="F954" s="6">
        <f>IF(B954&amp;""="","",IFERROR(INDEX('المستأجرون'!$C$6:$C$205,MATCH(B954&amp;"",'المستأجرون'!$A$6:$A$205,0))&amp;"","كود غير موجود"))</f>
        <v/>
      </c>
      <c r="G954" s="22">
        <f>IF(OR(B954&amp;""="",NOT(ISNUMBER(A954))),"",IF(COUNTIFS($B$6:$B$2005,B954&amp;"",$A$6:$A$2005,"&gt;"&amp;A954)=0,1,0))</f>
        <v/>
      </c>
    </row>
    <row r="955">
      <c r="A955" s="13" t="n"/>
      <c r="B955" s="5" t="n"/>
      <c r="C955" s="17" t="n"/>
      <c r="D955" s="5" t="n"/>
      <c r="E955" s="5" t="n"/>
      <c r="F955" s="6">
        <f>IF(B955&amp;""="","",IFERROR(INDEX('المستأجرون'!$C$6:$C$205,MATCH(B955&amp;"",'المستأجرون'!$A$6:$A$205,0))&amp;"","كود غير موجود"))</f>
        <v/>
      </c>
      <c r="G955" s="22">
        <f>IF(OR(B955&amp;""="",NOT(ISNUMBER(A955))),"",IF(COUNTIFS($B$6:$B$2005,B955&amp;"",$A$6:$A$2005,"&gt;"&amp;A955)=0,1,0))</f>
        <v/>
      </c>
    </row>
    <row r="956">
      <c r="A956" s="13" t="n"/>
      <c r="B956" s="5" t="n"/>
      <c r="C956" s="17" t="n"/>
      <c r="D956" s="5" t="n"/>
      <c r="E956" s="5" t="n"/>
      <c r="F956" s="6">
        <f>IF(B956&amp;""="","",IFERROR(INDEX('المستأجرون'!$C$6:$C$205,MATCH(B956&amp;"",'المستأجرون'!$A$6:$A$205,0))&amp;"","كود غير موجود"))</f>
        <v/>
      </c>
      <c r="G956" s="22">
        <f>IF(OR(B956&amp;""="",NOT(ISNUMBER(A956))),"",IF(COUNTIFS($B$6:$B$2005,B956&amp;"",$A$6:$A$2005,"&gt;"&amp;A956)=0,1,0))</f>
        <v/>
      </c>
    </row>
    <row r="957">
      <c r="A957" s="13" t="n"/>
      <c r="B957" s="5" t="n"/>
      <c r="C957" s="17" t="n"/>
      <c r="D957" s="5" t="n"/>
      <c r="E957" s="5" t="n"/>
      <c r="F957" s="6">
        <f>IF(B957&amp;""="","",IFERROR(INDEX('المستأجرون'!$C$6:$C$205,MATCH(B957&amp;"",'المستأجرون'!$A$6:$A$205,0))&amp;"","كود غير موجود"))</f>
        <v/>
      </c>
      <c r="G957" s="22">
        <f>IF(OR(B957&amp;""="",NOT(ISNUMBER(A957))),"",IF(COUNTIFS($B$6:$B$2005,B957&amp;"",$A$6:$A$2005,"&gt;"&amp;A957)=0,1,0))</f>
        <v/>
      </c>
    </row>
    <row r="958">
      <c r="A958" s="13" t="n"/>
      <c r="B958" s="5" t="n"/>
      <c r="C958" s="17" t="n"/>
      <c r="D958" s="5" t="n"/>
      <c r="E958" s="5" t="n"/>
      <c r="F958" s="6">
        <f>IF(B958&amp;""="","",IFERROR(INDEX('المستأجرون'!$C$6:$C$205,MATCH(B958&amp;"",'المستأجرون'!$A$6:$A$205,0))&amp;"","كود غير موجود"))</f>
        <v/>
      </c>
      <c r="G958" s="22">
        <f>IF(OR(B958&amp;""="",NOT(ISNUMBER(A958))),"",IF(COUNTIFS($B$6:$B$2005,B958&amp;"",$A$6:$A$2005,"&gt;"&amp;A958)=0,1,0))</f>
        <v/>
      </c>
    </row>
    <row r="959">
      <c r="A959" s="13" t="n"/>
      <c r="B959" s="5" t="n"/>
      <c r="C959" s="17" t="n"/>
      <c r="D959" s="5" t="n"/>
      <c r="E959" s="5" t="n"/>
      <c r="F959" s="6">
        <f>IF(B959&amp;""="","",IFERROR(INDEX('المستأجرون'!$C$6:$C$205,MATCH(B959&amp;"",'المستأجرون'!$A$6:$A$205,0))&amp;"","كود غير موجود"))</f>
        <v/>
      </c>
      <c r="G959" s="22">
        <f>IF(OR(B959&amp;""="",NOT(ISNUMBER(A959))),"",IF(COUNTIFS($B$6:$B$2005,B959&amp;"",$A$6:$A$2005,"&gt;"&amp;A959)=0,1,0))</f>
        <v/>
      </c>
    </row>
    <row r="960">
      <c r="A960" s="13" t="n"/>
      <c r="B960" s="5" t="n"/>
      <c r="C960" s="17" t="n"/>
      <c r="D960" s="5" t="n"/>
      <c r="E960" s="5" t="n"/>
      <c r="F960" s="6">
        <f>IF(B960&amp;""="","",IFERROR(INDEX('المستأجرون'!$C$6:$C$205,MATCH(B960&amp;"",'المستأجرون'!$A$6:$A$205,0))&amp;"","كود غير موجود"))</f>
        <v/>
      </c>
      <c r="G960" s="22">
        <f>IF(OR(B960&amp;""="",NOT(ISNUMBER(A960))),"",IF(COUNTIFS($B$6:$B$2005,B960&amp;"",$A$6:$A$2005,"&gt;"&amp;A960)=0,1,0))</f>
        <v/>
      </c>
    </row>
    <row r="961">
      <c r="A961" s="13" t="n"/>
      <c r="B961" s="5" t="n"/>
      <c r="C961" s="17" t="n"/>
      <c r="D961" s="5" t="n"/>
      <c r="E961" s="5" t="n"/>
      <c r="F961" s="6">
        <f>IF(B961&amp;""="","",IFERROR(INDEX('المستأجرون'!$C$6:$C$205,MATCH(B961&amp;"",'المستأجرون'!$A$6:$A$205,0))&amp;"","كود غير موجود"))</f>
        <v/>
      </c>
      <c r="G961" s="22">
        <f>IF(OR(B961&amp;""="",NOT(ISNUMBER(A961))),"",IF(COUNTIFS($B$6:$B$2005,B961&amp;"",$A$6:$A$2005,"&gt;"&amp;A961)=0,1,0))</f>
        <v/>
      </c>
    </row>
    <row r="962">
      <c r="A962" s="13" t="n"/>
      <c r="B962" s="5" t="n"/>
      <c r="C962" s="17" t="n"/>
      <c r="D962" s="5" t="n"/>
      <c r="E962" s="5" t="n"/>
      <c r="F962" s="6">
        <f>IF(B962&amp;""="","",IFERROR(INDEX('المستأجرون'!$C$6:$C$205,MATCH(B962&amp;"",'المستأجرون'!$A$6:$A$205,0))&amp;"","كود غير موجود"))</f>
        <v/>
      </c>
      <c r="G962" s="22">
        <f>IF(OR(B962&amp;""="",NOT(ISNUMBER(A962))),"",IF(COUNTIFS($B$6:$B$2005,B962&amp;"",$A$6:$A$2005,"&gt;"&amp;A962)=0,1,0))</f>
        <v/>
      </c>
    </row>
    <row r="963">
      <c r="A963" s="13" t="n"/>
      <c r="B963" s="5" t="n"/>
      <c r="C963" s="17" t="n"/>
      <c r="D963" s="5" t="n"/>
      <c r="E963" s="5" t="n"/>
      <c r="F963" s="6">
        <f>IF(B963&amp;""="","",IFERROR(INDEX('المستأجرون'!$C$6:$C$205,MATCH(B963&amp;"",'المستأجرون'!$A$6:$A$205,0))&amp;"","كود غير موجود"))</f>
        <v/>
      </c>
      <c r="G963" s="22">
        <f>IF(OR(B963&amp;""="",NOT(ISNUMBER(A963))),"",IF(COUNTIFS($B$6:$B$2005,B963&amp;"",$A$6:$A$2005,"&gt;"&amp;A963)=0,1,0))</f>
        <v/>
      </c>
    </row>
    <row r="964">
      <c r="A964" s="13" t="n"/>
      <c r="B964" s="5" t="n"/>
      <c r="C964" s="17" t="n"/>
      <c r="D964" s="5" t="n"/>
      <c r="E964" s="5" t="n"/>
      <c r="F964" s="6">
        <f>IF(B964&amp;""="","",IFERROR(INDEX('المستأجرون'!$C$6:$C$205,MATCH(B964&amp;"",'المستأجرون'!$A$6:$A$205,0))&amp;"","كود غير موجود"))</f>
        <v/>
      </c>
      <c r="G964" s="22">
        <f>IF(OR(B964&amp;""="",NOT(ISNUMBER(A964))),"",IF(COUNTIFS($B$6:$B$2005,B964&amp;"",$A$6:$A$2005,"&gt;"&amp;A964)=0,1,0))</f>
        <v/>
      </c>
    </row>
    <row r="965">
      <c r="A965" s="13" t="n"/>
      <c r="B965" s="5" t="n"/>
      <c r="C965" s="17" t="n"/>
      <c r="D965" s="5" t="n"/>
      <c r="E965" s="5" t="n"/>
      <c r="F965" s="6">
        <f>IF(B965&amp;""="","",IFERROR(INDEX('المستأجرون'!$C$6:$C$205,MATCH(B965&amp;"",'المستأجرون'!$A$6:$A$205,0))&amp;"","كود غير موجود"))</f>
        <v/>
      </c>
      <c r="G965" s="22">
        <f>IF(OR(B965&amp;""="",NOT(ISNUMBER(A965))),"",IF(COUNTIFS($B$6:$B$2005,B965&amp;"",$A$6:$A$2005,"&gt;"&amp;A965)=0,1,0))</f>
        <v/>
      </c>
    </row>
    <row r="966">
      <c r="A966" s="13" t="n"/>
      <c r="B966" s="5" t="n"/>
      <c r="C966" s="17" t="n"/>
      <c r="D966" s="5" t="n"/>
      <c r="E966" s="5" t="n"/>
      <c r="F966" s="6">
        <f>IF(B966&amp;""="","",IFERROR(INDEX('المستأجرون'!$C$6:$C$205,MATCH(B966&amp;"",'المستأجرون'!$A$6:$A$205,0))&amp;"","كود غير موجود"))</f>
        <v/>
      </c>
      <c r="G966" s="22">
        <f>IF(OR(B966&amp;""="",NOT(ISNUMBER(A966))),"",IF(COUNTIFS($B$6:$B$2005,B966&amp;"",$A$6:$A$2005,"&gt;"&amp;A966)=0,1,0))</f>
        <v/>
      </c>
    </row>
    <row r="967">
      <c r="A967" s="13" t="n"/>
      <c r="B967" s="5" t="n"/>
      <c r="C967" s="17" t="n"/>
      <c r="D967" s="5" t="n"/>
      <c r="E967" s="5" t="n"/>
      <c r="F967" s="6">
        <f>IF(B967&amp;""="","",IFERROR(INDEX('المستأجرون'!$C$6:$C$205,MATCH(B967&amp;"",'المستأجرون'!$A$6:$A$205,0))&amp;"","كود غير موجود"))</f>
        <v/>
      </c>
      <c r="G967" s="22">
        <f>IF(OR(B967&amp;""="",NOT(ISNUMBER(A967))),"",IF(COUNTIFS($B$6:$B$2005,B967&amp;"",$A$6:$A$2005,"&gt;"&amp;A967)=0,1,0))</f>
        <v/>
      </c>
    </row>
    <row r="968">
      <c r="A968" s="13" t="n"/>
      <c r="B968" s="5" t="n"/>
      <c r="C968" s="17" t="n"/>
      <c r="D968" s="5" t="n"/>
      <c r="E968" s="5" t="n"/>
      <c r="F968" s="6">
        <f>IF(B968&amp;""="","",IFERROR(INDEX('المستأجرون'!$C$6:$C$205,MATCH(B968&amp;"",'المستأجرون'!$A$6:$A$205,0))&amp;"","كود غير موجود"))</f>
        <v/>
      </c>
      <c r="G968" s="22">
        <f>IF(OR(B968&amp;""="",NOT(ISNUMBER(A968))),"",IF(COUNTIFS($B$6:$B$2005,B968&amp;"",$A$6:$A$2005,"&gt;"&amp;A968)=0,1,0))</f>
        <v/>
      </c>
    </row>
    <row r="969">
      <c r="A969" s="13" t="n"/>
      <c r="B969" s="5" t="n"/>
      <c r="C969" s="17" t="n"/>
      <c r="D969" s="5" t="n"/>
      <c r="E969" s="5" t="n"/>
      <c r="F969" s="6">
        <f>IF(B969&amp;""="","",IFERROR(INDEX('المستأجرون'!$C$6:$C$205,MATCH(B969&amp;"",'المستأجرون'!$A$6:$A$205,0))&amp;"","كود غير موجود"))</f>
        <v/>
      </c>
      <c r="G969" s="22">
        <f>IF(OR(B969&amp;""="",NOT(ISNUMBER(A969))),"",IF(COUNTIFS($B$6:$B$2005,B969&amp;"",$A$6:$A$2005,"&gt;"&amp;A969)=0,1,0))</f>
        <v/>
      </c>
    </row>
    <row r="970">
      <c r="A970" s="13" t="n"/>
      <c r="B970" s="5" t="n"/>
      <c r="C970" s="17" t="n"/>
      <c r="D970" s="5" t="n"/>
      <c r="E970" s="5" t="n"/>
      <c r="F970" s="6">
        <f>IF(B970&amp;""="","",IFERROR(INDEX('المستأجرون'!$C$6:$C$205,MATCH(B970&amp;"",'المستأجرون'!$A$6:$A$205,0))&amp;"","كود غير موجود"))</f>
        <v/>
      </c>
      <c r="G970" s="22">
        <f>IF(OR(B970&amp;""="",NOT(ISNUMBER(A970))),"",IF(COUNTIFS($B$6:$B$2005,B970&amp;"",$A$6:$A$2005,"&gt;"&amp;A970)=0,1,0))</f>
        <v/>
      </c>
    </row>
    <row r="971">
      <c r="A971" s="13" t="n"/>
      <c r="B971" s="5" t="n"/>
      <c r="C971" s="17" t="n"/>
      <c r="D971" s="5" t="n"/>
      <c r="E971" s="5" t="n"/>
      <c r="F971" s="6">
        <f>IF(B971&amp;""="","",IFERROR(INDEX('المستأجرون'!$C$6:$C$205,MATCH(B971&amp;"",'المستأجرون'!$A$6:$A$205,0))&amp;"","كود غير موجود"))</f>
        <v/>
      </c>
      <c r="G971" s="22">
        <f>IF(OR(B971&amp;""="",NOT(ISNUMBER(A971))),"",IF(COUNTIFS($B$6:$B$2005,B971&amp;"",$A$6:$A$2005,"&gt;"&amp;A971)=0,1,0))</f>
        <v/>
      </c>
    </row>
    <row r="972">
      <c r="A972" s="13" t="n"/>
      <c r="B972" s="5" t="n"/>
      <c r="C972" s="17" t="n"/>
      <c r="D972" s="5" t="n"/>
      <c r="E972" s="5" t="n"/>
      <c r="F972" s="6">
        <f>IF(B972&amp;""="","",IFERROR(INDEX('المستأجرون'!$C$6:$C$205,MATCH(B972&amp;"",'المستأجرون'!$A$6:$A$205,0))&amp;"","كود غير موجود"))</f>
        <v/>
      </c>
      <c r="G972" s="22">
        <f>IF(OR(B972&amp;""="",NOT(ISNUMBER(A972))),"",IF(COUNTIFS($B$6:$B$2005,B972&amp;"",$A$6:$A$2005,"&gt;"&amp;A972)=0,1,0))</f>
        <v/>
      </c>
    </row>
    <row r="973">
      <c r="A973" s="13" t="n"/>
      <c r="B973" s="5" t="n"/>
      <c r="C973" s="17" t="n"/>
      <c r="D973" s="5" t="n"/>
      <c r="E973" s="5" t="n"/>
      <c r="F973" s="6">
        <f>IF(B973&amp;""="","",IFERROR(INDEX('المستأجرون'!$C$6:$C$205,MATCH(B973&amp;"",'المستأجرون'!$A$6:$A$205,0))&amp;"","كود غير موجود"))</f>
        <v/>
      </c>
      <c r="G973" s="22">
        <f>IF(OR(B973&amp;""="",NOT(ISNUMBER(A973))),"",IF(COUNTIFS($B$6:$B$2005,B973&amp;"",$A$6:$A$2005,"&gt;"&amp;A973)=0,1,0))</f>
        <v/>
      </c>
    </row>
    <row r="974">
      <c r="A974" s="13" t="n"/>
      <c r="B974" s="5" t="n"/>
      <c r="C974" s="17" t="n"/>
      <c r="D974" s="5" t="n"/>
      <c r="E974" s="5" t="n"/>
      <c r="F974" s="6">
        <f>IF(B974&amp;""="","",IFERROR(INDEX('المستأجرون'!$C$6:$C$205,MATCH(B974&amp;"",'المستأجرون'!$A$6:$A$205,0))&amp;"","كود غير موجود"))</f>
        <v/>
      </c>
      <c r="G974" s="22">
        <f>IF(OR(B974&amp;""="",NOT(ISNUMBER(A974))),"",IF(COUNTIFS($B$6:$B$2005,B974&amp;"",$A$6:$A$2005,"&gt;"&amp;A974)=0,1,0))</f>
        <v/>
      </c>
    </row>
    <row r="975">
      <c r="A975" s="13" t="n"/>
      <c r="B975" s="5" t="n"/>
      <c r="C975" s="17" t="n"/>
      <c r="D975" s="5" t="n"/>
      <c r="E975" s="5" t="n"/>
      <c r="F975" s="6">
        <f>IF(B975&amp;""="","",IFERROR(INDEX('المستأجرون'!$C$6:$C$205,MATCH(B975&amp;"",'المستأجرون'!$A$6:$A$205,0))&amp;"","كود غير موجود"))</f>
        <v/>
      </c>
      <c r="G975" s="22">
        <f>IF(OR(B975&amp;""="",NOT(ISNUMBER(A975))),"",IF(COUNTIFS($B$6:$B$2005,B975&amp;"",$A$6:$A$2005,"&gt;"&amp;A975)=0,1,0))</f>
        <v/>
      </c>
    </row>
    <row r="976">
      <c r="A976" s="13" t="n"/>
      <c r="B976" s="5" t="n"/>
      <c r="C976" s="17" t="n"/>
      <c r="D976" s="5" t="n"/>
      <c r="E976" s="5" t="n"/>
      <c r="F976" s="6">
        <f>IF(B976&amp;""="","",IFERROR(INDEX('المستأجرون'!$C$6:$C$205,MATCH(B976&amp;"",'المستأجرون'!$A$6:$A$205,0))&amp;"","كود غير موجود"))</f>
        <v/>
      </c>
      <c r="G976" s="22">
        <f>IF(OR(B976&amp;""="",NOT(ISNUMBER(A976))),"",IF(COUNTIFS($B$6:$B$2005,B976&amp;"",$A$6:$A$2005,"&gt;"&amp;A976)=0,1,0))</f>
        <v/>
      </c>
    </row>
    <row r="977">
      <c r="A977" s="13" t="n"/>
      <c r="B977" s="5" t="n"/>
      <c r="C977" s="17" t="n"/>
      <c r="D977" s="5" t="n"/>
      <c r="E977" s="5" t="n"/>
      <c r="F977" s="6">
        <f>IF(B977&amp;""="","",IFERROR(INDEX('المستأجرون'!$C$6:$C$205,MATCH(B977&amp;"",'المستأجرون'!$A$6:$A$205,0))&amp;"","كود غير موجود"))</f>
        <v/>
      </c>
      <c r="G977" s="22">
        <f>IF(OR(B977&amp;""="",NOT(ISNUMBER(A977))),"",IF(COUNTIFS($B$6:$B$2005,B977&amp;"",$A$6:$A$2005,"&gt;"&amp;A977)=0,1,0))</f>
        <v/>
      </c>
    </row>
    <row r="978">
      <c r="A978" s="13" t="n"/>
      <c r="B978" s="5" t="n"/>
      <c r="C978" s="17" t="n"/>
      <c r="D978" s="5" t="n"/>
      <c r="E978" s="5" t="n"/>
      <c r="F978" s="6">
        <f>IF(B978&amp;""="","",IFERROR(INDEX('المستأجرون'!$C$6:$C$205,MATCH(B978&amp;"",'المستأجرون'!$A$6:$A$205,0))&amp;"","كود غير موجود"))</f>
        <v/>
      </c>
      <c r="G978" s="22">
        <f>IF(OR(B978&amp;""="",NOT(ISNUMBER(A978))),"",IF(COUNTIFS($B$6:$B$2005,B978&amp;"",$A$6:$A$2005,"&gt;"&amp;A978)=0,1,0))</f>
        <v/>
      </c>
    </row>
    <row r="979">
      <c r="A979" s="13" t="n"/>
      <c r="B979" s="5" t="n"/>
      <c r="C979" s="17" t="n"/>
      <c r="D979" s="5" t="n"/>
      <c r="E979" s="5" t="n"/>
      <c r="F979" s="6">
        <f>IF(B979&amp;""="","",IFERROR(INDEX('المستأجرون'!$C$6:$C$205,MATCH(B979&amp;"",'المستأجرون'!$A$6:$A$205,0))&amp;"","كود غير موجود"))</f>
        <v/>
      </c>
      <c r="G979" s="22">
        <f>IF(OR(B979&amp;""="",NOT(ISNUMBER(A979))),"",IF(COUNTIFS($B$6:$B$2005,B979&amp;"",$A$6:$A$2005,"&gt;"&amp;A979)=0,1,0))</f>
        <v/>
      </c>
    </row>
    <row r="980">
      <c r="A980" s="13" t="n"/>
      <c r="B980" s="5" t="n"/>
      <c r="C980" s="17" t="n"/>
      <c r="D980" s="5" t="n"/>
      <c r="E980" s="5" t="n"/>
      <c r="F980" s="6">
        <f>IF(B980&amp;""="","",IFERROR(INDEX('المستأجرون'!$C$6:$C$205,MATCH(B980&amp;"",'المستأجرون'!$A$6:$A$205,0))&amp;"","كود غير موجود"))</f>
        <v/>
      </c>
      <c r="G980" s="22">
        <f>IF(OR(B980&amp;""="",NOT(ISNUMBER(A980))),"",IF(COUNTIFS($B$6:$B$2005,B980&amp;"",$A$6:$A$2005,"&gt;"&amp;A980)=0,1,0))</f>
        <v/>
      </c>
    </row>
    <row r="981">
      <c r="A981" s="13" t="n"/>
      <c r="B981" s="5" t="n"/>
      <c r="C981" s="17" t="n"/>
      <c r="D981" s="5" t="n"/>
      <c r="E981" s="5" t="n"/>
      <c r="F981" s="6">
        <f>IF(B981&amp;""="","",IFERROR(INDEX('المستأجرون'!$C$6:$C$205,MATCH(B981&amp;"",'المستأجرون'!$A$6:$A$205,0))&amp;"","كود غير موجود"))</f>
        <v/>
      </c>
      <c r="G981" s="22">
        <f>IF(OR(B981&amp;""="",NOT(ISNUMBER(A981))),"",IF(COUNTIFS($B$6:$B$2005,B981&amp;"",$A$6:$A$2005,"&gt;"&amp;A981)=0,1,0))</f>
        <v/>
      </c>
    </row>
    <row r="982">
      <c r="A982" s="13" t="n"/>
      <c r="B982" s="5" t="n"/>
      <c r="C982" s="17" t="n"/>
      <c r="D982" s="5" t="n"/>
      <c r="E982" s="5" t="n"/>
      <c r="F982" s="6">
        <f>IF(B982&amp;""="","",IFERROR(INDEX('المستأجرون'!$C$6:$C$205,MATCH(B982&amp;"",'المستأجرون'!$A$6:$A$205,0))&amp;"","كود غير موجود"))</f>
        <v/>
      </c>
      <c r="G982" s="22">
        <f>IF(OR(B982&amp;""="",NOT(ISNUMBER(A982))),"",IF(COUNTIFS($B$6:$B$2005,B982&amp;"",$A$6:$A$2005,"&gt;"&amp;A982)=0,1,0))</f>
        <v/>
      </c>
    </row>
    <row r="983">
      <c r="A983" s="13" t="n"/>
      <c r="B983" s="5" t="n"/>
      <c r="C983" s="17" t="n"/>
      <c r="D983" s="5" t="n"/>
      <c r="E983" s="5" t="n"/>
      <c r="F983" s="6">
        <f>IF(B983&amp;""="","",IFERROR(INDEX('المستأجرون'!$C$6:$C$205,MATCH(B983&amp;"",'المستأجرون'!$A$6:$A$205,0))&amp;"","كود غير موجود"))</f>
        <v/>
      </c>
      <c r="G983" s="22">
        <f>IF(OR(B983&amp;""="",NOT(ISNUMBER(A983))),"",IF(COUNTIFS($B$6:$B$2005,B983&amp;"",$A$6:$A$2005,"&gt;"&amp;A983)=0,1,0))</f>
        <v/>
      </c>
    </row>
    <row r="984">
      <c r="A984" s="13" t="n"/>
      <c r="B984" s="5" t="n"/>
      <c r="C984" s="17" t="n"/>
      <c r="D984" s="5" t="n"/>
      <c r="E984" s="5" t="n"/>
      <c r="F984" s="6">
        <f>IF(B984&amp;""="","",IFERROR(INDEX('المستأجرون'!$C$6:$C$205,MATCH(B984&amp;"",'المستأجرون'!$A$6:$A$205,0))&amp;"","كود غير موجود"))</f>
        <v/>
      </c>
      <c r="G984" s="22">
        <f>IF(OR(B984&amp;""="",NOT(ISNUMBER(A984))),"",IF(COUNTIFS($B$6:$B$2005,B984&amp;"",$A$6:$A$2005,"&gt;"&amp;A984)=0,1,0))</f>
        <v/>
      </c>
    </row>
    <row r="985">
      <c r="A985" s="13" t="n"/>
      <c r="B985" s="5" t="n"/>
      <c r="C985" s="17" t="n"/>
      <c r="D985" s="5" t="n"/>
      <c r="E985" s="5" t="n"/>
      <c r="F985" s="6">
        <f>IF(B985&amp;""="","",IFERROR(INDEX('المستأجرون'!$C$6:$C$205,MATCH(B985&amp;"",'المستأجرون'!$A$6:$A$205,0))&amp;"","كود غير موجود"))</f>
        <v/>
      </c>
      <c r="G985" s="22">
        <f>IF(OR(B985&amp;""="",NOT(ISNUMBER(A985))),"",IF(COUNTIFS($B$6:$B$2005,B985&amp;"",$A$6:$A$2005,"&gt;"&amp;A985)=0,1,0))</f>
        <v/>
      </c>
    </row>
    <row r="986">
      <c r="A986" s="13" t="n"/>
      <c r="B986" s="5" t="n"/>
      <c r="C986" s="17" t="n"/>
      <c r="D986" s="5" t="n"/>
      <c r="E986" s="5" t="n"/>
      <c r="F986" s="6">
        <f>IF(B986&amp;""="","",IFERROR(INDEX('المستأجرون'!$C$6:$C$205,MATCH(B986&amp;"",'المستأجرون'!$A$6:$A$205,0))&amp;"","كود غير موجود"))</f>
        <v/>
      </c>
      <c r="G986" s="22">
        <f>IF(OR(B986&amp;""="",NOT(ISNUMBER(A986))),"",IF(COUNTIFS($B$6:$B$2005,B986&amp;"",$A$6:$A$2005,"&gt;"&amp;A986)=0,1,0))</f>
        <v/>
      </c>
    </row>
    <row r="987">
      <c r="A987" s="13" t="n"/>
      <c r="B987" s="5" t="n"/>
      <c r="C987" s="17" t="n"/>
      <c r="D987" s="5" t="n"/>
      <c r="E987" s="5" t="n"/>
      <c r="F987" s="6">
        <f>IF(B987&amp;""="","",IFERROR(INDEX('المستأجرون'!$C$6:$C$205,MATCH(B987&amp;"",'المستأجرون'!$A$6:$A$205,0))&amp;"","كود غير موجود"))</f>
        <v/>
      </c>
      <c r="G987" s="22">
        <f>IF(OR(B987&amp;""="",NOT(ISNUMBER(A987))),"",IF(COUNTIFS($B$6:$B$2005,B987&amp;"",$A$6:$A$2005,"&gt;"&amp;A987)=0,1,0))</f>
        <v/>
      </c>
    </row>
    <row r="988">
      <c r="A988" s="13" t="n"/>
      <c r="B988" s="5" t="n"/>
      <c r="C988" s="17" t="n"/>
      <c r="D988" s="5" t="n"/>
      <c r="E988" s="5" t="n"/>
      <c r="F988" s="6">
        <f>IF(B988&amp;""="","",IFERROR(INDEX('المستأجرون'!$C$6:$C$205,MATCH(B988&amp;"",'المستأجرون'!$A$6:$A$205,0))&amp;"","كود غير موجود"))</f>
        <v/>
      </c>
      <c r="G988" s="22">
        <f>IF(OR(B988&amp;""="",NOT(ISNUMBER(A988))),"",IF(COUNTIFS($B$6:$B$2005,B988&amp;"",$A$6:$A$2005,"&gt;"&amp;A988)=0,1,0))</f>
        <v/>
      </c>
    </row>
    <row r="989">
      <c r="A989" s="13" t="n"/>
      <c r="B989" s="5" t="n"/>
      <c r="C989" s="17" t="n"/>
      <c r="D989" s="5" t="n"/>
      <c r="E989" s="5" t="n"/>
      <c r="F989" s="6">
        <f>IF(B989&amp;""="","",IFERROR(INDEX('المستأجرون'!$C$6:$C$205,MATCH(B989&amp;"",'المستأجرون'!$A$6:$A$205,0))&amp;"","كود غير موجود"))</f>
        <v/>
      </c>
      <c r="G989" s="22">
        <f>IF(OR(B989&amp;""="",NOT(ISNUMBER(A989))),"",IF(COUNTIFS($B$6:$B$2005,B989&amp;"",$A$6:$A$2005,"&gt;"&amp;A989)=0,1,0))</f>
        <v/>
      </c>
    </row>
    <row r="990">
      <c r="A990" s="13" t="n"/>
      <c r="B990" s="5" t="n"/>
      <c r="C990" s="17" t="n"/>
      <c r="D990" s="5" t="n"/>
      <c r="E990" s="5" t="n"/>
      <c r="F990" s="6">
        <f>IF(B990&amp;""="","",IFERROR(INDEX('المستأجرون'!$C$6:$C$205,MATCH(B990&amp;"",'المستأجرون'!$A$6:$A$205,0))&amp;"","كود غير موجود"))</f>
        <v/>
      </c>
      <c r="G990" s="22">
        <f>IF(OR(B990&amp;""="",NOT(ISNUMBER(A990))),"",IF(COUNTIFS($B$6:$B$2005,B990&amp;"",$A$6:$A$2005,"&gt;"&amp;A990)=0,1,0))</f>
        <v/>
      </c>
    </row>
    <row r="991">
      <c r="A991" s="13" t="n"/>
      <c r="B991" s="5" t="n"/>
      <c r="C991" s="17" t="n"/>
      <c r="D991" s="5" t="n"/>
      <c r="E991" s="5" t="n"/>
      <c r="F991" s="6">
        <f>IF(B991&amp;""="","",IFERROR(INDEX('المستأجرون'!$C$6:$C$205,MATCH(B991&amp;"",'المستأجرون'!$A$6:$A$205,0))&amp;"","كود غير موجود"))</f>
        <v/>
      </c>
      <c r="G991" s="22">
        <f>IF(OR(B991&amp;""="",NOT(ISNUMBER(A991))),"",IF(COUNTIFS($B$6:$B$2005,B991&amp;"",$A$6:$A$2005,"&gt;"&amp;A991)=0,1,0))</f>
        <v/>
      </c>
    </row>
    <row r="992">
      <c r="A992" s="13" t="n"/>
      <c r="B992" s="5" t="n"/>
      <c r="C992" s="17" t="n"/>
      <c r="D992" s="5" t="n"/>
      <c r="E992" s="5" t="n"/>
      <c r="F992" s="6">
        <f>IF(B992&amp;""="","",IFERROR(INDEX('المستأجرون'!$C$6:$C$205,MATCH(B992&amp;"",'المستأجرون'!$A$6:$A$205,0))&amp;"","كود غير موجود"))</f>
        <v/>
      </c>
      <c r="G992" s="22">
        <f>IF(OR(B992&amp;""="",NOT(ISNUMBER(A992))),"",IF(COUNTIFS($B$6:$B$2005,B992&amp;"",$A$6:$A$2005,"&gt;"&amp;A992)=0,1,0))</f>
        <v/>
      </c>
    </row>
    <row r="993">
      <c r="A993" s="13" t="n"/>
      <c r="B993" s="5" t="n"/>
      <c r="C993" s="17" t="n"/>
      <c r="D993" s="5" t="n"/>
      <c r="E993" s="5" t="n"/>
      <c r="F993" s="6">
        <f>IF(B993&amp;""="","",IFERROR(INDEX('المستأجرون'!$C$6:$C$205,MATCH(B993&amp;"",'المستأجرون'!$A$6:$A$205,0))&amp;"","كود غير موجود"))</f>
        <v/>
      </c>
      <c r="G993" s="22">
        <f>IF(OR(B993&amp;""="",NOT(ISNUMBER(A993))),"",IF(COUNTIFS($B$6:$B$2005,B993&amp;"",$A$6:$A$2005,"&gt;"&amp;A993)=0,1,0))</f>
        <v/>
      </c>
    </row>
    <row r="994">
      <c r="A994" s="13" t="n"/>
      <c r="B994" s="5" t="n"/>
      <c r="C994" s="17" t="n"/>
      <c r="D994" s="5" t="n"/>
      <c r="E994" s="5" t="n"/>
      <c r="F994" s="6">
        <f>IF(B994&amp;""="","",IFERROR(INDEX('المستأجرون'!$C$6:$C$205,MATCH(B994&amp;"",'المستأجرون'!$A$6:$A$205,0))&amp;"","كود غير موجود"))</f>
        <v/>
      </c>
      <c r="G994" s="22">
        <f>IF(OR(B994&amp;""="",NOT(ISNUMBER(A994))),"",IF(COUNTIFS($B$6:$B$2005,B994&amp;"",$A$6:$A$2005,"&gt;"&amp;A994)=0,1,0))</f>
        <v/>
      </c>
    </row>
    <row r="995">
      <c r="A995" s="13" t="n"/>
      <c r="B995" s="5" t="n"/>
      <c r="C995" s="17" t="n"/>
      <c r="D995" s="5" t="n"/>
      <c r="E995" s="5" t="n"/>
      <c r="F995" s="6">
        <f>IF(B995&amp;""="","",IFERROR(INDEX('المستأجرون'!$C$6:$C$205,MATCH(B995&amp;"",'المستأجرون'!$A$6:$A$205,0))&amp;"","كود غير موجود"))</f>
        <v/>
      </c>
      <c r="G995" s="22">
        <f>IF(OR(B995&amp;""="",NOT(ISNUMBER(A995))),"",IF(COUNTIFS($B$6:$B$2005,B995&amp;"",$A$6:$A$2005,"&gt;"&amp;A995)=0,1,0))</f>
        <v/>
      </c>
    </row>
    <row r="996">
      <c r="A996" s="13" t="n"/>
      <c r="B996" s="5" t="n"/>
      <c r="C996" s="17" t="n"/>
      <c r="D996" s="5" t="n"/>
      <c r="E996" s="5" t="n"/>
      <c r="F996" s="6">
        <f>IF(B996&amp;""="","",IFERROR(INDEX('المستأجرون'!$C$6:$C$205,MATCH(B996&amp;"",'المستأجرون'!$A$6:$A$205,0))&amp;"","كود غير موجود"))</f>
        <v/>
      </c>
      <c r="G996" s="22">
        <f>IF(OR(B996&amp;""="",NOT(ISNUMBER(A996))),"",IF(COUNTIFS($B$6:$B$2005,B996&amp;"",$A$6:$A$2005,"&gt;"&amp;A996)=0,1,0))</f>
        <v/>
      </c>
    </row>
    <row r="997">
      <c r="A997" s="13" t="n"/>
      <c r="B997" s="5" t="n"/>
      <c r="C997" s="17" t="n"/>
      <c r="D997" s="5" t="n"/>
      <c r="E997" s="5" t="n"/>
      <c r="F997" s="6">
        <f>IF(B997&amp;""="","",IFERROR(INDEX('المستأجرون'!$C$6:$C$205,MATCH(B997&amp;"",'المستأجرون'!$A$6:$A$205,0))&amp;"","كود غير موجود"))</f>
        <v/>
      </c>
      <c r="G997" s="22">
        <f>IF(OR(B997&amp;""="",NOT(ISNUMBER(A997))),"",IF(COUNTIFS($B$6:$B$2005,B997&amp;"",$A$6:$A$2005,"&gt;"&amp;A997)=0,1,0))</f>
        <v/>
      </c>
    </row>
    <row r="998">
      <c r="A998" s="13" t="n"/>
      <c r="B998" s="5" t="n"/>
      <c r="C998" s="17" t="n"/>
      <c r="D998" s="5" t="n"/>
      <c r="E998" s="5" t="n"/>
      <c r="F998" s="6">
        <f>IF(B998&amp;""="","",IFERROR(INDEX('المستأجرون'!$C$6:$C$205,MATCH(B998&amp;"",'المستأجرون'!$A$6:$A$205,0))&amp;"","كود غير موجود"))</f>
        <v/>
      </c>
      <c r="G998" s="22">
        <f>IF(OR(B998&amp;""="",NOT(ISNUMBER(A998))),"",IF(COUNTIFS($B$6:$B$2005,B998&amp;"",$A$6:$A$2005,"&gt;"&amp;A998)=0,1,0))</f>
        <v/>
      </c>
    </row>
    <row r="999">
      <c r="A999" s="13" t="n"/>
      <c r="B999" s="5" t="n"/>
      <c r="C999" s="17" t="n"/>
      <c r="D999" s="5" t="n"/>
      <c r="E999" s="5" t="n"/>
      <c r="F999" s="6">
        <f>IF(B999&amp;""="","",IFERROR(INDEX('المستأجرون'!$C$6:$C$205,MATCH(B999&amp;"",'المستأجرون'!$A$6:$A$205,0))&amp;"","كود غير موجود"))</f>
        <v/>
      </c>
      <c r="G999" s="22">
        <f>IF(OR(B999&amp;""="",NOT(ISNUMBER(A999))),"",IF(COUNTIFS($B$6:$B$2005,B999&amp;"",$A$6:$A$2005,"&gt;"&amp;A999)=0,1,0))</f>
        <v/>
      </c>
    </row>
    <row r="1000">
      <c r="A1000" s="13" t="n"/>
      <c r="B1000" s="5" t="n"/>
      <c r="C1000" s="17" t="n"/>
      <c r="D1000" s="5" t="n"/>
      <c r="E1000" s="5" t="n"/>
      <c r="F1000" s="6">
        <f>IF(B1000&amp;""="","",IFERROR(INDEX('المستأجرون'!$C$6:$C$205,MATCH(B1000&amp;"",'المستأجرون'!$A$6:$A$205,0))&amp;"","كود غير موجود"))</f>
        <v/>
      </c>
      <c r="G1000" s="22">
        <f>IF(OR(B1000&amp;""="",NOT(ISNUMBER(A1000))),"",IF(COUNTIFS($B$6:$B$2005,B1000&amp;"",$A$6:$A$2005,"&gt;"&amp;A1000)=0,1,0))</f>
        <v/>
      </c>
    </row>
    <row r="1001">
      <c r="A1001" s="13" t="n"/>
      <c r="B1001" s="5" t="n"/>
      <c r="C1001" s="17" t="n"/>
      <c r="D1001" s="5" t="n"/>
      <c r="E1001" s="5" t="n"/>
      <c r="F1001" s="6">
        <f>IF(B1001&amp;""="","",IFERROR(INDEX('المستأجرون'!$C$6:$C$205,MATCH(B1001&amp;"",'المستأجرون'!$A$6:$A$205,0))&amp;"","كود غير موجود"))</f>
        <v/>
      </c>
      <c r="G1001" s="22">
        <f>IF(OR(B1001&amp;""="",NOT(ISNUMBER(A1001))),"",IF(COUNTIFS($B$6:$B$2005,B1001&amp;"",$A$6:$A$2005,"&gt;"&amp;A1001)=0,1,0))</f>
        <v/>
      </c>
    </row>
    <row r="1002">
      <c r="A1002" s="13" t="n"/>
      <c r="B1002" s="5" t="n"/>
      <c r="C1002" s="17" t="n"/>
      <c r="D1002" s="5" t="n"/>
      <c r="E1002" s="5" t="n"/>
      <c r="F1002" s="6">
        <f>IF(B1002&amp;""="","",IFERROR(INDEX('المستأجرون'!$C$6:$C$205,MATCH(B1002&amp;"",'المستأجرون'!$A$6:$A$205,0))&amp;"","كود غير موجود"))</f>
        <v/>
      </c>
      <c r="G1002" s="22">
        <f>IF(OR(B1002&amp;""="",NOT(ISNUMBER(A1002))),"",IF(COUNTIFS($B$6:$B$2005,B1002&amp;"",$A$6:$A$2005,"&gt;"&amp;A1002)=0,1,0))</f>
        <v/>
      </c>
    </row>
    <row r="1003">
      <c r="A1003" s="13" t="n"/>
      <c r="B1003" s="5" t="n"/>
      <c r="C1003" s="17" t="n"/>
      <c r="D1003" s="5" t="n"/>
      <c r="E1003" s="5" t="n"/>
      <c r="F1003" s="6">
        <f>IF(B1003&amp;""="","",IFERROR(INDEX('المستأجرون'!$C$6:$C$205,MATCH(B1003&amp;"",'المستأجرون'!$A$6:$A$205,0))&amp;"","كود غير موجود"))</f>
        <v/>
      </c>
      <c r="G1003" s="22">
        <f>IF(OR(B1003&amp;""="",NOT(ISNUMBER(A1003))),"",IF(COUNTIFS($B$6:$B$2005,B1003&amp;"",$A$6:$A$2005,"&gt;"&amp;A1003)=0,1,0))</f>
        <v/>
      </c>
    </row>
    <row r="1004">
      <c r="A1004" s="13" t="n"/>
      <c r="B1004" s="5" t="n"/>
      <c r="C1004" s="17" t="n"/>
      <c r="D1004" s="5" t="n"/>
      <c r="E1004" s="5" t="n"/>
      <c r="F1004" s="6">
        <f>IF(B1004&amp;""="","",IFERROR(INDEX('المستأجرون'!$C$6:$C$205,MATCH(B1004&amp;"",'المستأجرون'!$A$6:$A$205,0))&amp;"","كود غير موجود"))</f>
        <v/>
      </c>
      <c r="G1004" s="22">
        <f>IF(OR(B1004&amp;""="",NOT(ISNUMBER(A1004))),"",IF(COUNTIFS($B$6:$B$2005,B1004&amp;"",$A$6:$A$2005,"&gt;"&amp;A1004)=0,1,0))</f>
        <v/>
      </c>
    </row>
    <row r="1005">
      <c r="A1005" s="13" t="n"/>
      <c r="B1005" s="5" t="n"/>
      <c r="C1005" s="17" t="n"/>
      <c r="D1005" s="5" t="n"/>
      <c r="E1005" s="5" t="n"/>
      <c r="F1005" s="6">
        <f>IF(B1005&amp;""="","",IFERROR(INDEX('المستأجرون'!$C$6:$C$205,MATCH(B1005&amp;"",'المستأجرون'!$A$6:$A$205,0))&amp;"","كود غير موجود"))</f>
        <v/>
      </c>
      <c r="G1005" s="22">
        <f>IF(OR(B1005&amp;""="",NOT(ISNUMBER(A1005))),"",IF(COUNTIFS($B$6:$B$2005,B1005&amp;"",$A$6:$A$2005,"&gt;"&amp;A1005)=0,1,0))</f>
        <v/>
      </c>
    </row>
    <row r="1006">
      <c r="A1006" s="13" t="n"/>
      <c r="B1006" s="5" t="n"/>
      <c r="C1006" s="17" t="n"/>
      <c r="D1006" s="5" t="n"/>
      <c r="E1006" s="5" t="n"/>
      <c r="F1006" s="6">
        <f>IF(B1006&amp;""="","",IFERROR(INDEX('المستأجرون'!$C$6:$C$205,MATCH(B1006&amp;"",'المستأجرون'!$A$6:$A$205,0))&amp;"","كود غير موجود"))</f>
        <v/>
      </c>
      <c r="G1006" s="22">
        <f>IF(OR(B1006&amp;""="",NOT(ISNUMBER(A1006))),"",IF(COUNTIFS($B$6:$B$2005,B1006&amp;"",$A$6:$A$2005,"&gt;"&amp;A1006)=0,1,0))</f>
        <v/>
      </c>
    </row>
    <row r="1007">
      <c r="A1007" s="13" t="n"/>
      <c r="B1007" s="5" t="n"/>
      <c r="C1007" s="17" t="n"/>
      <c r="D1007" s="5" t="n"/>
      <c r="E1007" s="5" t="n"/>
      <c r="F1007" s="6">
        <f>IF(B1007&amp;""="","",IFERROR(INDEX('المستأجرون'!$C$6:$C$205,MATCH(B1007&amp;"",'المستأجرون'!$A$6:$A$205,0))&amp;"","كود غير موجود"))</f>
        <v/>
      </c>
      <c r="G1007" s="22">
        <f>IF(OR(B1007&amp;""="",NOT(ISNUMBER(A1007))),"",IF(COUNTIFS($B$6:$B$2005,B1007&amp;"",$A$6:$A$2005,"&gt;"&amp;A1007)=0,1,0))</f>
        <v/>
      </c>
    </row>
    <row r="1008">
      <c r="A1008" s="13" t="n"/>
      <c r="B1008" s="5" t="n"/>
      <c r="C1008" s="17" t="n"/>
      <c r="D1008" s="5" t="n"/>
      <c r="E1008" s="5" t="n"/>
      <c r="F1008" s="6">
        <f>IF(B1008&amp;""="","",IFERROR(INDEX('المستأجرون'!$C$6:$C$205,MATCH(B1008&amp;"",'المستأجرون'!$A$6:$A$205,0))&amp;"","كود غير موجود"))</f>
        <v/>
      </c>
      <c r="G1008" s="22">
        <f>IF(OR(B1008&amp;""="",NOT(ISNUMBER(A1008))),"",IF(COUNTIFS($B$6:$B$2005,B1008&amp;"",$A$6:$A$2005,"&gt;"&amp;A1008)=0,1,0))</f>
        <v/>
      </c>
    </row>
    <row r="1009">
      <c r="A1009" s="13" t="n"/>
      <c r="B1009" s="5" t="n"/>
      <c r="C1009" s="17" t="n"/>
      <c r="D1009" s="5" t="n"/>
      <c r="E1009" s="5" t="n"/>
      <c r="F1009" s="6">
        <f>IF(B1009&amp;""="","",IFERROR(INDEX('المستأجرون'!$C$6:$C$205,MATCH(B1009&amp;"",'المستأجرون'!$A$6:$A$205,0))&amp;"","كود غير موجود"))</f>
        <v/>
      </c>
      <c r="G1009" s="22">
        <f>IF(OR(B1009&amp;""="",NOT(ISNUMBER(A1009))),"",IF(COUNTIFS($B$6:$B$2005,B1009&amp;"",$A$6:$A$2005,"&gt;"&amp;A1009)=0,1,0))</f>
        <v/>
      </c>
    </row>
    <row r="1010">
      <c r="A1010" s="13" t="n"/>
      <c r="B1010" s="5" t="n"/>
      <c r="C1010" s="17" t="n"/>
      <c r="D1010" s="5" t="n"/>
      <c r="E1010" s="5" t="n"/>
      <c r="F1010" s="6">
        <f>IF(B1010&amp;""="","",IFERROR(INDEX('المستأجرون'!$C$6:$C$205,MATCH(B1010&amp;"",'المستأجرون'!$A$6:$A$205,0))&amp;"","كود غير موجود"))</f>
        <v/>
      </c>
      <c r="G1010" s="22">
        <f>IF(OR(B1010&amp;""="",NOT(ISNUMBER(A1010))),"",IF(COUNTIFS($B$6:$B$2005,B1010&amp;"",$A$6:$A$2005,"&gt;"&amp;A1010)=0,1,0))</f>
        <v/>
      </c>
    </row>
    <row r="1011">
      <c r="A1011" s="13" t="n"/>
      <c r="B1011" s="5" t="n"/>
      <c r="C1011" s="17" t="n"/>
      <c r="D1011" s="5" t="n"/>
      <c r="E1011" s="5" t="n"/>
      <c r="F1011" s="6">
        <f>IF(B1011&amp;""="","",IFERROR(INDEX('المستأجرون'!$C$6:$C$205,MATCH(B1011&amp;"",'المستأجرون'!$A$6:$A$205,0))&amp;"","كود غير موجود"))</f>
        <v/>
      </c>
      <c r="G1011" s="22">
        <f>IF(OR(B1011&amp;""="",NOT(ISNUMBER(A1011))),"",IF(COUNTIFS($B$6:$B$2005,B1011&amp;"",$A$6:$A$2005,"&gt;"&amp;A1011)=0,1,0))</f>
        <v/>
      </c>
    </row>
    <row r="1012">
      <c r="A1012" s="13" t="n"/>
      <c r="B1012" s="5" t="n"/>
      <c r="C1012" s="17" t="n"/>
      <c r="D1012" s="5" t="n"/>
      <c r="E1012" s="5" t="n"/>
      <c r="F1012" s="6">
        <f>IF(B1012&amp;""="","",IFERROR(INDEX('المستأجرون'!$C$6:$C$205,MATCH(B1012&amp;"",'المستأجرون'!$A$6:$A$205,0))&amp;"","كود غير موجود"))</f>
        <v/>
      </c>
      <c r="G1012" s="22">
        <f>IF(OR(B1012&amp;""="",NOT(ISNUMBER(A1012))),"",IF(COUNTIFS($B$6:$B$2005,B1012&amp;"",$A$6:$A$2005,"&gt;"&amp;A1012)=0,1,0))</f>
        <v/>
      </c>
    </row>
    <row r="1013">
      <c r="A1013" s="13" t="n"/>
      <c r="B1013" s="5" t="n"/>
      <c r="C1013" s="17" t="n"/>
      <c r="D1013" s="5" t="n"/>
      <c r="E1013" s="5" t="n"/>
      <c r="F1013" s="6">
        <f>IF(B1013&amp;""="","",IFERROR(INDEX('المستأجرون'!$C$6:$C$205,MATCH(B1013&amp;"",'المستأجرون'!$A$6:$A$205,0))&amp;"","كود غير موجود"))</f>
        <v/>
      </c>
      <c r="G1013" s="22">
        <f>IF(OR(B1013&amp;""="",NOT(ISNUMBER(A1013))),"",IF(COUNTIFS($B$6:$B$2005,B1013&amp;"",$A$6:$A$2005,"&gt;"&amp;A1013)=0,1,0))</f>
        <v/>
      </c>
    </row>
    <row r="1014">
      <c r="A1014" s="13" t="n"/>
      <c r="B1014" s="5" t="n"/>
      <c r="C1014" s="17" t="n"/>
      <c r="D1014" s="5" t="n"/>
      <c r="E1014" s="5" t="n"/>
      <c r="F1014" s="6">
        <f>IF(B1014&amp;""="","",IFERROR(INDEX('المستأجرون'!$C$6:$C$205,MATCH(B1014&amp;"",'المستأجرون'!$A$6:$A$205,0))&amp;"","كود غير موجود"))</f>
        <v/>
      </c>
      <c r="G1014" s="22">
        <f>IF(OR(B1014&amp;""="",NOT(ISNUMBER(A1014))),"",IF(COUNTIFS($B$6:$B$2005,B1014&amp;"",$A$6:$A$2005,"&gt;"&amp;A1014)=0,1,0))</f>
        <v/>
      </c>
    </row>
    <row r="1015">
      <c r="A1015" s="13" t="n"/>
      <c r="B1015" s="5" t="n"/>
      <c r="C1015" s="17" t="n"/>
      <c r="D1015" s="5" t="n"/>
      <c r="E1015" s="5" t="n"/>
      <c r="F1015" s="6">
        <f>IF(B1015&amp;""="","",IFERROR(INDEX('المستأجرون'!$C$6:$C$205,MATCH(B1015&amp;"",'المستأجرون'!$A$6:$A$205,0))&amp;"","كود غير موجود"))</f>
        <v/>
      </c>
      <c r="G1015" s="22">
        <f>IF(OR(B1015&amp;""="",NOT(ISNUMBER(A1015))),"",IF(COUNTIFS($B$6:$B$2005,B1015&amp;"",$A$6:$A$2005,"&gt;"&amp;A1015)=0,1,0))</f>
        <v/>
      </c>
    </row>
    <row r="1016">
      <c r="A1016" s="13" t="n"/>
      <c r="B1016" s="5" t="n"/>
      <c r="C1016" s="17" t="n"/>
      <c r="D1016" s="5" t="n"/>
      <c r="E1016" s="5" t="n"/>
      <c r="F1016" s="6">
        <f>IF(B1016&amp;""="","",IFERROR(INDEX('المستأجرون'!$C$6:$C$205,MATCH(B1016&amp;"",'المستأجرون'!$A$6:$A$205,0))&amp;"","كود غير موجود"))</f>
        <v/>
      </c>
      <c r="G1016" s="22">
        <f>IF(OR(B1016&amp;""="",NOT(ISNUMBER(A1016))),"",IF(COUNTIFS($B$6:$B$2005,B1016&amp;"",$A$6:$A$2005,"&gt;"&amp;A1016)=0,1,0))</f>
        <v/>
      </c>
    </row>
    <row r="1017">
      <c r="A1017" s="13" t="n"/>
      <c r="B1017" s="5" t="n"/>
      <c r="C1017" s="17" t="n"/>
      <c r="D1017" s="5" t="n"/>
      <c r="E1017" s="5" t="n"/>
      <c r="F1017" s="6">
        <f>IF(B1017&amp;""="","",IFERROR(INDEX('المستأجرون'!$C$6:$C$205,MATCH(B1017&amp;"",'المستأجرون'!$A$6:$A$205,0))&amp;"","كود غير موجود"))</f>
        <v/>
      </c>
      <c r="G1017" s="22">
        <f>IF(OR(B1017&amp;""="",NOT(ISNUMBER(A1017))),"",IF(COUNTIFS($B$6:$B$2005,B1017&amp;"",$A$6:$A$2005,"&gt;"&amp;A1017)=0,1,0))</f>
        <v/>
      </c>
    </row>
    <row r="1018">
      <c r="A1018" s="13" t="n"/>
      <c r="B1018" s="5" t="n"/>
      <c r="C1018" s="17" t="n"/>
      <c r="D1018" s="5" t="n"/>
      <c r="E1018" s="5" t="n"/>
      <c r="F1018" s="6">
        <f>IF(B1018&amp;""="","",IFERROR(INDEX('المستأجرون'!$C$6:$C$205,MATCH(B1018&amp;"",'المستأجرون'!$A$6:$A$205,0))&amp;"","كود غير موجود"))</f>
        <v/>
      </c>
      <c r="G1018" s="22">
        <f>IF(OR(B1018&amp;""="",NOT(ISNUMBER(A1018))),"",IF(COUNTIFS($B$6:$B$2005,B1018&amp;"",$A$6:$A$2005,"&gt;"&amp;A1018)=0,1,0))</f>
        <v/>
      </c>
    </row>
    <row r="1019">
      <c r="A1019" s="13" t="n"/>
      <c r="B1019" s="5" t="n"/>
      <c r="C1019" s="17" t="n"/>
      <c r="D1019" s="5" t="n"/>
      <c r="E1019" s="5" t="n"/>
      <c r="F1019" s="6">
        <f>IF(B1019&amp;""="","",IFERROR(INDEX('المستأجرون'!$C$6:$C$205,MATCH(B1019&amp;"",'المستأجرون'!$A$6:$A$205,0))&amp;"","كود غير موجود"))</f>
        <v/>
      </c>
      <c r="G1019" s="22">
        <f>IF(OR(B1019&amp;""="",NOT(ISNUMBER(A1019))),"",IF(COUNTIFS($B$6:$B$2005,B1019&amp;"",$A$6:$A$2005,"&gt;"&amp;A1019)=0,1,0))</f>
        <v/>
      </c>
    </row>
    <row r="1020">
      <c r="A1020" s="13" t="n"/>
      <c r="B1020" s="5" t="n"/>
      <c r="C1020" s="17" t="n"/>
      <c r="D1020" s="5" t="n"/>
      <c r="E1020" s="5" t="n"/>
      <c r="F1020" s="6">
        <f>IF(B1020&amp;""="","",IFERROR(INDEX('المستأجرون'!$C$6:$C$205,MATCH(B1020&amp;"",'المستأجرون'!$A$6:$A$205,0))&amp;"","كود غير موجود"))</f>
        <v/>
      </c>
      <c r="G1020" s="22">
        <f>IF(OR(B1020&amp;""="",NOT(ISNUMBER(A1020))),"",IF(COUNTIFS($B$6:$B$2005,B1020&amp;"",$A$6:$A$2005,"&gt;"&amp;A1020)=0,1,0))</f>
        <v/>
      </c>
    </row>
    <row r="1021">
      <c r="A1021" s="13" t="n"/>
      <c r="B1021" s="5" t="n"/>
      <c r="C1021" s="17" t="n"/>
      <c r="D1021" s="5" t="n"/>
      <c r="E1021" s="5" t="n"/>
      <c r="F1021" s="6">
        <f>IF(B1021&amp;""="","",IFERROR(INDEX('المستأجرون'!$C$6:$C$205,MATCH(B1021&amp;"",'المستأجرون'!$A$6:$A$205,0))&amp;"","كود غير موجود"))</f>
        <v/>
      </c>
      <c r="G1021" s="22">
        <f>IF(OR(B1021&amp;""="",NOT(ISNUMBER(A1021))),"",IF(COUNTIFS($B$6:$B$2005,B1021&amp;"",$A$6:$A$2005,"&gt;"&amp;A1021)=0,1,0))</f>
        <v/>
      </c>
    </row>
    <row r="1022">
      <c r="A1022" s="13" t="n"/>
      <c r="B1022" s="5" t="n"/>
      <c r="C1022" s="17" t="n"/>
      <c r="D1022" s="5" t="n"/>
      <c r="E1022" s="5" t="n"/>
      <c r="F1022" s="6">
        <f>IF(B1022&amp;""="","",IFERROR(INDEX('المستأجرون'!$C$6:$C$205,MATCH(B1022&amp;"",'المستأجرون'!$A$6:$A$205,0))&amp;"","كود غير موجود"))</f>
        <v/>
      </c>
      <c r="G1022" s="22">
        <f>IF(OR(B1022&amp;""="",NOT(ISNUMBER(A1022))),"",IF(COUNTIFS($B$6:$B$2005,B1022&amp;"",$A$6:$A$2005,"&gt;"&amp;A1022)=0,1,0))</f>
        <v/>
      </c>
    </row>
    <row r="1023">
      <c r="A1023" s="13" t="n"/>
      <c r="B1023" s="5" t="n"/>
      <c r="C1023" s="17" t="n"/>
      <c r="D1023" s="5" t="n"/>
      <c r="E1023" s="5" t="n"/>
      <c r="F1023" s="6">
        <f>IF(B1023&amp;""="","",IFERROR(INDEX('المستأجرون'!$C$6:$C$205,MATCH(B1023&amp;"",'المستأجرون'!$A$6:$A$205,0))&amp;"","كود غير موجود"))</f>
        <v/>
      </c>
      <c r="G1023" s="22">
        <f>IF(OR(B1023&amp;""="",NOT(ISNUMBER(A1023))),"",IF(COUNTIFS($B$6:$B$2005,B1023&amp;"",$A$6:$A$2005,"&gt;"&amp;A1023)=0,1,0))</f>
        <v/>
      </c>
    </row>
    <row r="1024">
      <c r="A1024" s="13" t="n"/>
      <c r="B1024" s="5" t="n"/>
      <c r="C1024" s="17" t="n"/>
      <c r="D1024" s="5" t="n"/>
      <c r="E1024" s="5" t="n"/>
      <c r="F1024" s="6">
        <f>IF(B1024&amp;""="","",IFERROR(INDEX('المستأجرون'!$C$6:$C$205,MATCH(B1024&amp;"",'المستأجرون'!$A$6:$A$205,0))&amp;"","كود غير موجود"))</f>
        <v/>
      </c>
      <c r="G1024" s="22">
        <f>IF(OR(B1024&amp;""="",NOT(ISNUMBER(A1024))),"",IF(COUNTIFS($B$6:$B$2005,B1024&amp;"",$A$6:$A$2005,"&gt;"&amp;A1024)=0,1,0))</f>
        <v/>
      </c>
    </row>
    <row r="1025">
      <c r="A1025" s="13" t="n"/>
      <c r="B1025" s="5" t="n"/>
      <c r="C1025" s="17" t="n"/>
      <c r="D1025" s="5" t="n"/>
      <c r="E1025" s="5" t="n"/>
      <c r="F1025" s="6">
        <f>IF(B1025&amp;""="","",IFERROR(INDEX('المستأجرون'!$C$6:$C$205,MATCH(B1025&amp;"",'المستأجرون'!$A$6:$A$205,0))&amp;"","كود غير موجود"))</f>
        <v/>
      </c>
      <c r="G1025" s="22">
        <f>IF(OR(B1025&amp;""="",NOT(ISNUMBER(A1025))),"",IF(COUNTIFS($B$6:$B$2005,B1025&amp;"",$A$6:$A$2005,"&gt;"&amp;A1025)=0,1,0))</f>
        <v/>
      </c>
    </row>
    <row r="1026">
      <c r="A1026" s="13" t="n"/>
      <c r="B1026" s="5" t="n"/>
      <c r="C1026" s="17" t="n"/>
      <c r="D1026" s="5" t="n"/>
      <c r="E1026" s="5" t="n"/>
      <c r="F1026" s="6">
        <f>IF(B1026&amp;""="","",IFERROR(INDEX('المستأجرون'!$C$6:$C$205,MATCH(B1026&amp;"",'المستأجرون'!$A$6:$A$205,0))&amp;"","كود غير موجود"))</f>
        <v/>
      </c>
      <c r="G1026" s="22">
        <f>IF(OR(B1026&amp;""="",NOT(ISNUMBER(A1026))),"",IF(COUNTIFS($B$6:$B$2005,B1026&amp;"",$A$6:$A$2005,"&gt;"&amp;A1026)=0,1,0))</f>
        <v/>
      </c>
    </row>
    <row r="1027">
      <c r="A1027" s="13" t="n"/>
      <c r="B1027" s="5" t="n"/>
      <c r="C1027" s="17" t="n"/>
      <c r="D1027" s="5" t="n"/>
      <c r="E1027" s="5" t="n"/>
      <c r="F1027" s="6">
        <f>IF(B1027&amp;""="","",IFERROR(INDEX('المستأجرون'!$C$6:$C$205,MATCH(B1027&amp;"",'المستأجرون'!$A$6:$A$205,0))&amp;"","كود غير موجود"))</f>
        <v/>
      </c>
      <c r="G1027" s="22">
        <f>IF(OR(B1027&amp;""="",NOT(ISNUMBER(A1027))),"",IF(COUNTIFS($B$6:$B$2005,B1027&amp;"",$A$6:$A$2005,"&gt;"&amp;A1027)=0,1,0))</f>
        <v/>
      </c>
    </row>
    <row r="1028">
      <c r="A1028" s="13" t="n"/>
      <c r="B1028" s="5" t="n"/>
      <c r="C1028" s="17" t="n"/>
      <c r="D1028" s="5" t="n"/>
      <c r="E1028" s="5" t="n"/>
      <c r="F1028" s="6">
        <f>IF(B1028&amp;""="","",IFERROR(INDEX('المستأجرون'!$C$6:$C$205,MATCH(B1028&amp;"",'المستأجرون'!$A$6:$A$205,0))&amp;"","كود غير موجود"))</f>
        <v/>
      </c>
      <c r="G1028" s="22">
        <f>IF(OR(B1028&amp;""="",NOT(ISNUMBER(A1028))),"",IF(COUNTIFS($B$6:$B$2005,B1028&amp;"",$A$6:$A$2005,"&gt;"&amp;A1028)=0,1,0))</f>
        <v/>
      </c>
    </row>
    <row r="1029">
      <c r="A1029" s="13" t="n"/>
      <c r="B1029" s="5" t="n"/>
      <c r="C1029" s="17" t="n"/>
      <c r="D1029" s="5" t="n"/>
      <c r="E1029" s="5" t="n"/>
      <c r="F1029" s="6">
        <f>IF(B1029&amp;""="","",IFERROR(INDEX('المستأجرون'!$C$6:$C$205,MATCH(B1029&amp;"",'المستأجرون'!$A$6:$A$205,0))&amp;"","كود غير موجود"))</f>
        <v/>
      </c>
      <c r="G1029" s="22">
        <f>IF(OR(B1029&amp;""="",NOT(ISNUMBER(A1029))),"",IF(COUNTIFS($B$6:$B$2005,B1029&amp;"",$A$6:$A$2005,"&gt;"&amp;A1029)=0,1,0))</f>
        <v/>
      </c>
    </row>
    <row r="1030">
      <c r="A1030" s="13" t="n"/>
      <c r="B1030" s="5" t="n"/>
      <c r="C1030" s="17" t="n"/>
      <c r="D1030" s="5" t="n"/>
      <c r="E1030" s="5" t="n"/>
      <c r="F1030" s="6">
        <f>IF(B1030&amp;""="","",IFERROR(INDEX('المستأجرون'!$C$6:$C$205,MATCH(B1030&amp;"",'المستأجرون'!$A$6:$A$205,0))&amp;"","كود غير موجود"))</f>
        <v/>
      </c>
      <c r="G1030" s="22">
        <f>IF(OR(B1030&amp;""="",NOT(ISNUMBER(A1030))),"",IF(COUNTIFS($B$6:$B$2005,B1030&amp;"",$A$6:$A$2005,"&gt;"&amp;A1030)=0,1,0))</f>
        <v/>
      </c>
    </row>
    <row r="1031">
      <c r="A1031" s="13" t="n"/>
      <c r="B1031" s="5" t="n"/>
      <c r="C1031" s="17" t="n"/>
      <c r="D1031" s="5" t="n"/>
      <c r="E1031" s="5" t="n"/>
      <c r="F1031" s="6">
        <f>IF(B1031&amp;""="","",IFERROR(INDEX('المستأجرون'!$C$6:$C$205,MATCH(B1031&amp;"",'المستأجرون'!$A$6:$A$205,0))&amp;"","كود غير موجود"))</f>
        <v/>
      </c>
      <c r="G1031" s="22">
        <f>IF(OR(B1031&amp;""="",NOT(ISNUMBER(A1031))),"",IF(COUNTIFS($B$6:$B$2005,B1031&amp;"",$A$6:$A$2005,"&gt;"&amp;A1031)=0,1,0))</f>
        <v/>
      </c>
    </row>
    <row r="1032">
      <c r="A1032" s="13" t="n"/>
      <c r="B1032" s="5" t="n"/>
      <c r="C1032" s="17" t="n"/>
      <c r="D1032" s="5" t="n"/>
      <c r="E1032" s="5" t="n"/>
      <c r="F1032" s="6">
        <f>IF(B1032&amp;""="","",IFERROR(INDEX('المستأجرون'!$C$6:$C$205,MATCH(B1032&amp;"",'المستأجرون'!$A$6:$A$205,0))&amp;"","كود غير موجود"))</f>
        <v/>
      </c>
      <c r="G1032" s="22">
        <f>IF(OR(B1032&amp;""="",NOT(ISNUMBER(A1032))),"",IF(COUNTIFS($B$6:$B$2005,B1032&amp;"",$A$6:$A$2005,"&gt;"&amp;A1032)=0,1,0))</f>
        <v/>
      </c>
    </row>
    <row r="1033">
      <c r="A1033" s="13" t="n"/>
      <c r="B1033" s="5" t="n"/>
      <c r="C1033" s="17" t="n"/>
      <c r="D1033" s="5" t="n"/>
      <c r="E1033" s="5" t="n"/>
      <c r="F1033" s="6">
        <f>IF(B1033&amp;""="","",IFERROR(INDEX('المستأجرون'!$C$6:$C$205,MATCH(B1033&amp;"",'المستأجرون'!$A$6:$A$205,0))&amp;"","كود غير موجود"))</f>
        <v/>
      </c>
      <c r="G1033" s="22">
        <f>IF(OR(B1033&amp;""="",NOT(ISNUMBER(A1033))),"",IF(COUNTIFS($B$6:$B$2005,B1033&amp;"",$A$6:$A$2005,"&gt;"&amp;A1033)=0,1,0))</f>
        <v/>
      </c>
    </row>
    <row r="1034">
      <c r="A1034" s="13" t="n"/>
      <c r="B1034" s="5" t="n"/>
      <c r="C1034" s="17" t="n"/>
      <c r="D1034" s="5" t="n"/>
      <c r="E1034" s="5" t="n"/>
      <c r="F1034" s="6">
        <f>IF(B1034&amp;""="","",IFERROR(INDEX('المستأجرون'!$C$6:$C$205,MATCH(B1034&amp;"",'المستأجرون'!$A$6:$A$205,0))&amp;"","كود غير موجود"))</f>
        <v/>
      </c>
      <c r="G1034" s="22">
        <f>IF(OR(B1034&amp;""="",NOT(ISNUMBER(A1034))),"",IF(COUNTIFS($B$6:$B$2005,B1034&amp;"",$A$6:$A$2005,"&gt;"&amp;A1034)=0,1,0))</f>
        <v/>
      </c>
    </row>
    <row r="1035">
      <c r="A1035" s="13" t="n"/>
      <c r="B1035" s="5" t="n"/>
      <c r="C1035" s="17" t="n"/>
      <c r="D1035" s="5" t="n"/>
      <c r="E1035" s="5" t="n"/>
      <c r="F1035" s="6">
        <f>IF(B1035&amp;""="","",IFERROR(INDEX('المستأجرون'!$C$6:$C$205,MATCH(B1035&amp;"",'المستأجرون'!$A$6:$A$205,0))&amp;"","كود غير موجود"))</f>
        <v/>
      </c>
      <c r="G1035" s="22">
        <f>IF(OR(B1035&amp;""="",NOT(ISNUMBER(A1035))),"",IF(COUNTIFS($B$6:$B$2005,B1035&amp;"",$A$6:$A$2005,"&gt;"&amp;A1035)=0,1,0))</f>
        <v/>
      </c>
    </row>
    <row r="1036">
      <c r="A1036" s="13" t="n"/>
      <c r="B1036" s="5" t="n"/>
      <c r="C1036" s="17" t="n"/>
      <c r="D1036" s="5" t="n"/>
      <c r="E1036" s="5" t="n"/>
      <c r="F1036" s="6">
        <f>IF(B1036&amp;""="","",IFERROR(INDEX('المستأجرون'!$C$6:$C$205,MATCH(B1036&amp;"",'المستأجرون'!$A$6:$A$205,0))&amp;"","كود غير موجود"))</f>
        <v/>
      </c>
      <c r="G1036" s="22">
        <f>IF(OR(B1036&amp;""="",NOT(ISNUMBER(A1036))),"",IF(COUNTIFS($B$6:$B$2005,B1036&amp;"",$A$6:$A$2005,"&gt;"&amp;A1036)=0,1,0))</f>
        <v/>
      </c>
    </row>
    <row r="1037">
      <c r="A1037" s="13" t="n"/>
      <c r="B1037" s="5" t="n"/>
      <c r="C1037" s="17" t="n"/>
      <c r="D1037" s="5" t="n"/>
      <c r="E1037" s="5" t="n"/>
      <c r="F1037" s="6">
        <f>IF(B1037&amp;""="","",IFERROR(INDEX('المستأجرون'!$C$6:$C$205,MATCH(B1037&amp;"",'المستأجرون'!$A$6:$A$205,0))&amp;"","كود غير موجود"))</f>
        <v/>
      </c>
      <c r="G1037" s="22">
        <f>IF(OR(B1037&amp;""="",NOT(ISNUMBER(A1037))),"",IF(COUNTIFS($B$6:$B$2005,B1037&amp;"",$A$6:$A$2005,"&gt;"&amp;A1037)=0,1,0))</f>
        <v/>
      </c>
    </row>
    <row r="1038">
      <c r="A1038" s="13" t="n"/>
      <c r="B1038" s="5" t="n"/>
      <c r="C1038" s="17" t="n"/>
      <c r="D1038" s="5" t="n"/>
      <c r="E1038" s="5" t="n"/>
      <c r="F1038" s="6">
        <f>IF(B1038&amp;""="","",IFERROR(INDEX('المستأجرون'!$C$6:$C$205,MATCH(B1038&amp;"",'المستأجرون'!$A$6:$A$205,0))&amp;"","كود غير موجود"))</f>
        <v/>
      </c>
      <c r="G1038" s="22">
        <f>IF(OR(B1038&amp;""="",NOT(ISNUMBER(A1038))),"",IF(COUNTIFS($B$6:$B$2005,B1038&amp;"",$A$6:$A$2005,"&gt;"&amp;A1038)=0,1,0))</f>
        <v/>
      </c>
    </row>
    <row r="1039">
      <c r="A1039" s="13" t="n"/>
      <c r="B1039" s="5" t="n"/>
      <c r="C1039" s="17" t="n"/>
      <c r="D1039" s="5" t="n"/>
      <c r="E1039" s="5" t="n"/>
      <c r="F1039" s="6">
        <f>IF(B1039&amp;""="","",IFERROR(INDEX('المستأجرون'!$C$6:$C$205,MATCH(B1039&amp;"",'المستأجرون'!$A$6:$A$205,0))&amp;"","كود غير موجود"))</f>
        <v/>
      </c>
      <c r="G1039" s="22">
        <f>IF(OR(B1039&amp;""="",NOT(ISNUMBER(A1039))),"",IF(COUNTIFS($B$6:$B$2005,B1039&amp;"",$A$6:$A$2005,"&gt;"&amp;A1039)=0,1,0))</f>
        <v/>
      </c>
    </row>
    <row r="1040">
      <c r="A1040" s="13" t="n"/>
      <c r="B1040" s="5" t="n"/>
      <c r="C1040" s="17" t="n"/>
      <c r="D1040" s="5" t="n"/>
      <c r="E1040" s="5" t="n"/>
      <c r="F1040" s="6">
        <f>IF(B1040&amp;""="","",IFERROR(INDEX('المستأجرون'!$C$6:$C$205,MATCH(B1040&amp;"",'المستأجرون'!$A$6:$A$205,0))&amp;"","كود غير موجود"))</f>
        <v/>
      </c>
      <c r="G1040" s="22">
        <f>IF(OR(B1040&amp;""="",NOT(ISNUMBER(A1040))),"",IF(COUNTIFS($B$6:$B$2005,B1040&amp;"",$A$6:$A$2005,"&gt;"&amp;A1040)=0,1,0))</f>
        <v/>
      </c>
    </row>
    <row r="1041">
      <c r="A1041" s="13" t="n"/>
      <c r="B1041" s="5" t="n"/>
      <c r="C1041" s="17" t="n"/>
      <c r="D1041" s="5" t="n"/>
      <c r="E1041" s="5" t="n"/>
      <c r="F1041" s="6">
        <f>IF(B1041&amp;""="","",IFERROR(INDEX('المستأجرون'!$C$6:$C$205,MATCH(B1041&amp;"",'المستأجرون'!$A$6:$A$205,0))&amp;"","كود غير موجود"))</f>
        <v/>
      </c>
      <c r="G1041" s="22">
        <f>IF(OR(B1041&amp;""="",NOT(ISNUMBER(A1041))),"",IF(COUNTIFS($B$6:$B$2005,B1041&amp;"",$A$6:$A$2005,"&gt;"&amp;A1041)=0,1,0))</f>
        <v/>
      </c>
    </row>
    <row r="1042">
      <c r="A1042" s="13" t="n"/>
      <c r="B1042" s="5" t="n"/>
      <c r="C1042" s="17" t="n"/>
      <c r="D1042" s="5" t="n"/>
      <c r="E1042" s="5" t="n"/>
      <c r="F1042" s="6">
        <f>IF(B1042&amp;""="","",IFERROR(INDEX('المستأجرون'!$C$6:$C$205,MATCH(B1042&amp;"",'المستأجرون'!$A$6:$A$205,0))&amp;"","كود غير موجود"))</f>
        <v/>
      </c>
      <c r="G1042" s="22">
        <f>IF(OR(B1042&amp;""="",NOT(ISNUMBER(A1042))),"",IF(COUNTIFS($B$6:$B$2005,B1042&amp;"",$A$6:$A$2005,"&gt;"&amp;A1042)=0,1,0))</f>
        <v/>
      </c>
    </row>
    <row r="1043">
      <c r="A1043" s="13" t="n"/>
      <c r="B1043" s="5" t="n"/>
      <c r="C1043" s="17" t="n"/>
      <c r="D1043" s="5" t="n"/>
      <c r="E1043" s="5" t="n"/>
      <c r="F1043" s="6">
        <f>IF(B1043&amp;""="","",IFERROR(INDEX('المستأجرون'!$C$6:$C$205,MATCH(B1043&amp;"",'المستأجرون'!$A$6:$A$205,0))&amp;"","كود غير موجود"))</f>
        <v/>
      </c>
      <c r="G1043" s="22">
        <f>IF(OR(B1043&amp;""="",NOT(ISNUMBER(A1043))),"",IF(COUNTIFS($B$6:$B$2005,B1043&amp;"",$A$6:$A$2005,"&gt;"&amp;A1043)=0,1,0))</f>
        <v/>
      </c>
    </row>
    <row r="1044">
      <c r="A1044" s="13" t="n"/>
      <c r="B1044" s="5" t="n"/>
      <c r="C1044" s="17" t="n"/>
      <c r="D1044" s="5" t="n"/>
      <c r="E1044" s="5" t="n"/>
      <c r="F1044" s="6">
        <f>IF(B1044&amp;""="","",IFERROR(INDEX('المستأجرون'!$C$6:$C$205,MATCH(B1044&amp;"",'المستأجرون'!$A$6:$A$205,0))&amp;"","كود غير موجود"))</f>
        <v/>
      </c>
      <c r="G1044" s="22">
        <f>IF(OR(B1044&amp;""="",NOT(ISNUMBER(A1044))),"",IF(COUNTIFS($B$6:$B$2005,B1044&amp;"",$A$6:$A$2005,"&gt;"&amp;A1044)=0,1,0))</f>
        <v/>
      </c>
    </row>
    <row r="1045">
      <c r="A1045" s="13" t="n"/>
      <c r="B1045" s="5" t="n"/>
      <c r="C1045" s="17" t="n"/>
      <c r="D1045" s="5" t="n"/>
      <c r="E1045" s="5" t="n"/>
      <c r="F1045" s="6">
        <f>IF(B1045&amp;""="","",IFERROR(INDEX('المستأجرون'!$C$6:$C$205,MATCH(B1045&amp;"",'المستأجرون'!$A$6:$A$205,0))&amp;"","كود غير موجود"))</f>
        <v/>
      </c>
      <c r="G1045" s="22">
        <f>IF(OR(B1045&amp;""="",NOT(ISNUMBER(A1045))),"",IF(COUNTIFS($B$6:$B$2005,B1045&amp;"",$A$6:$A$2005,"&gt;"&amp;A1045)=0,1,0))</f>
        <v/>
      </c>
    </row>
    <row r="1046">
      <c r="A1046" s="13" t="n"/>
      <c r="B1046" s="5" t="n"/>
      <c r="C1046" s="17" t="n"/>
      <c r="D1046" s="5" t="n"/>
      <c r="E1046" s="5" t="n"/>
      <c r="F1046" s="6">
        <f>IF(B1046&amp;""="","",IFERROR(INDEX('المستأجرون'!$C$6:$C$205,MATCH(B1046&amp;"",'المستأجرون'!$A$6:$A$205,0))&amp;"","كود غير موجود"))</f>
        <v/>
      </c>
      <c r="G1046" s="22">
        <f>IF(OR(B1046&amp;""="",NOT(ISNUMBER(A1046))),"",IF(COUNTIFS($B$6:$B$2005,B1046&amp;"",$A$6:$A$2005,"&gt;"&amp;A1046)=0,1,0))</f>
        <v/>
      </c>
    </row>
    <row r="1047">
      <c r="A1047" s="13" t="n"/>
      <c r="B1047" s="5" t="n"/>
      <c r="C1047" s="17" t="n"/>
      <c r="D1047" s="5" t="n"/>
      <c r="E1047" s="5" t="n"/>
      <c r="F1047" s="6">
        <f>IF(B1047&amp;""="","",IFERROR(INDEX('المستأجرون'!$C$6:$C$205,MATCH(B1047&amp;"",'المستأجرون'!$A$6:$A$205,0))&amp;"","كود غير موجود"))</f>
        <v/>
      </c>
      <c r="G1047" s="22">
        <f>IF(OR(B1047&amp;""="",NOT(ISNUMBER(A1047))),"",IF(COUNTIFS($B$6:$B$2005,B1047&amp;"",$A$6:$A$2005,"&gt;"&amp;A1047)=0,1,0))</f>
        <v/>
      </c>
    </row>
    <row r="1048">
      <c r="A1048" s="13" t="n"/>
      <c r="B1048" s="5" t="n"/>
      <c r="C1048" s="17" t="n"/>
      <c r="D1048" s="5" t="n"/>
      <c r="E1048" s="5" t="n"/>
      <c r="F1048" s="6">
        <f>IF(B1048&amp;""="","",IFERROR(INDEX('المستأجرون'!$C$6:$C$205,MATCH(B1048&amp;"",'المستأجرون'!$A$6:$A$205,0))&amp;"","كود غير موجود"))</f>
        <v/>
      </c>
      <c r="G1048" s="22">
        <f>IF(OR(B1048&amp;""="",NOT(ISNUMBER(A1048))),"",IF(COUNTIFS($B$6:$B$2005,B1048&amp;"",$A$6:$A$2005,"&gt;"&amp;A1048)=0,1,0))</f>
        <v/>
      </c>
    </row>
    <row r="1049">
      <c r="A1049" s="13" t="n"/>
      <c r="B1049" s="5" t="n"/>
      <c r="C1049" s="17" t="n"/>
      <c r="D1049" s="5" t="n"/>
      <c r="E1049" s="5" t="n"/>
      <c r="F1049" s="6">
        <f>IF(B1049&amp;""="","",IFERROR(INDEX('المستأجرون'!$C$6:$C$205,MATCH(B1049&amp;"",'المستأجرون'!$A$6:$A$205,0))&amp;"","كود غير موجود"))</f>
        <v/>
      </c>
      <c r="G1049" s="22">
        <f>IF(OR(B1049&amp;""="",NOT(ISNUMBER(A1049))),"",IF(COUNTIFS($B$6:$B$2005,B1049&amp;"",$A$6:$A$2005,"&gt;"&amp;A1049)=0,1,0))</f>
        <v/>
      </c>
    </row>
    <row r="1050">
      <c r="A1050" s="13" t="n"/>
      <c r="B1050" s="5" t="n"/>
      <c r="C1050" s="17" t="n"/>
      <c r="D1050" s="5" t="n"/>
      <c r="E1050" s="5" t="n"/>
      <c r="F1050" s="6">
        <f>IF(B1050&amp;""="","",IFERROR(INDEX('المستأجرون'!$C$6:$C$205,MATCH(B1050&amp;"",'المستأجرون'!$A$6:$A$205,0))&amp;"","كود غير موجود"))</f>
        <v/>
      </c>
      <c r="G1050" s="22">
        <f>IF(OR(B1050&amp;""="",NOT(ISNUMBER(A1050))),"",IF(COUNTIFS($B$6:$B$2005,B1050&amp;"",$A$6:$A$2005,"&gt;"&amp;A1050)=0,1,0))</f>
        <v/>
      </c>
    </row>
    <row r="1051">
      <c r="A1051" s="13" t="n"/>
      <c r="B1051" s="5" t="n"/>
      <c r="C1051" s="17" t="n"/>
      <c r="D1051" s="5" t="n"/>
      <c r="E1051" s="5" t="n"/>
      <c r="F1051" s="6">
        <f>IF(B1051&amp;""="","",IFERROR(INDEX('المستأجرون'!$C$6:$C$205,MATCH(B1051&amp;"",'المستأجرون'!$A$6:$A$205,0))&amp;"","كود غير موجود"))</f>
        <v/>
      </c>
      <c r="G1051" s="22">
        <f>IF(OR(B1051&amp;""="",NOT(ISNUMBER(A1051))),"",IF(COUNTIFS($B$6:$B$2005,B1051&amp;"",$A$6:$A$2005,"&gt;"&amp;A1051)=0,1,0))</f>
        <v/>
      </c>
    </row>
    <row r="1052">
      <c r="A1052" s="13" t="n"/>
      <c r="B1052" s="5" t="n"/>
      <c r="C1052" s="17" t="n"/>
      <c r="D1052" s="5" t="n"/>
      <c r="E1052" s="5" t="n"/>
      <c r="F1052" s="6">
        <f>IF(B1052&amp;""="","",IFERROR(INDEX('المستأجرون'!$C$6:$C$205,MATCH(B1052&amp;"",'المستأجرون'!$A$6:$A$205,0))&amp;"","كود غير موجود"))</f>
        <v/>
      </c>
      <c r="G1052" s="22">
        <f>IF(OR(B1052&amp;""="",NOT(ISNUMBER(A1052))),"",IF(COUNTIFS($B$6:$B$2005,B1052&amp;"",$A$6:$A$2005,"&gt;"&amp;A1052)=0,1,0))</f>
        <v/>
      </c>
    </row>
    <row r="1053">
      <c r="A1053" s="13" t="n"/>
      <c r="B1053" s="5" t="n"/>
      <c r="C1053" s="17" t="n"/>
      <c r="D1053" s="5" t="n"/>
      <c r="E1053" s="5" t="n"/>
      <c r="F1053" s="6">
        <f>IF(B1053&amp;""="","",IFERROR(INDEX('المستأجرون'!$C$6:$C$205,MATCH(B1053&amp;"",'المستأجرون'!$A$6:$A$205,0))&amp;"","كود غير موجود"))</f>
        <v/>
      </c>
      <c r="G1053" s="22">
        <f>IF(OR(B1053&amp;""="",NOT(ISNUMBER(A1053))),"",IF(COUNTIFS($B$6:$B$2005,B1053&amp;"",$A$6:$A$2005,"&gt;"&amp;A1053)=0,1,0))</f>
        <v/>
      </c>
    </row>
    <row r="1054">
      <c r="A1054" s="13" t="n"/>
      <c r="B1054" s="5" t="n"/>
      <c r="C1054" s="17" t="n"/>
      <c r="D1054" s="5" t="n"/>
      <c r="E1054" s="5" t="n"/>
      <c r="F1054" s="6">
        <f>IF(B1054&amp;""="","",IFERROR(INDEX('المستأجرون'!$C$6:$C$205,MATCH(B1054&amp;"",'المستأجرون'!$A$6:$A$205,0))&amp;"","كود غير موجود"))</f>
        <v/>
      </c>
      <c r="G1054" s="22">
        <f>IF(OR(B1054&amp;""="",NOT(ISNUMBER(A1054))),"",IF(COUNTIFS($B$6:$B$2005,B1054&amp;"",$A$6:$A$2005,"&gt;"&amp;A1054)=0,1,0))</f>
        <v/>
      </c>
    </row>
    <row r="1055">
      <c r="A1055" s="13" t="n"/>
      <c r="B1055" s="5" t="n"/>
      <c r="C1055" s="17" t="n"/>
      <c r="D1055" s="5" t="n"/>
      <c r="E1055" s="5" t="n"/>
      <c r="F1055" s="6">
        <f>IF(B1055&amp;""="","",IFERROR(INDEX('المستأجرون'!$C$6:$C$205,MATCH(B1055&amp;"",'المستأجرون'!$A$6:$A$205,0))&amp;"","كود غير موجود"))</f>
        <v/>
      </c>
      <c r="G1055" s="22">
        <f>IF(OR(B1055&amp;""="",NOT(ISNUMBER(A1055))),"",IF(COUNTIFS($B$6:$B$2005,B1055&amp;"",$A$6:$A$2005,"&gt;"&amp;A1055)=0,1,0))</f>
        <v/>
      </c>
    </row>
    <row r="1056">
      <c r="A1056" s="13" t="n"/>
      <c r="B1056" s="5" t="n"/>
      <c r="C1056" s="17" t="n"/>
      <c r="D1056" s="5" t="n"/>
      <c r="E1056" s="5" t="n"/>
      <c r="F1056" s="6">
        <f>IF(B1056&amp;""="","",IFERROR(INDEX('المستأجرون'!$C$6:$C$205,MATCH(B1056&amp;"",'المستأجرون'!$A$6:$A$205,0))&amp;"","كود غير موجود"))</f>
        <v/>
      </c>
      <c r="G1056" s="22">
        <f>IF(OR(B1056&amp;""="",NOT(ISNUMBER(A1056))),"",IF(COUNTIFS($B$6:$B$2005,B1056&amp;"",$A$6:$A$2005,"&gt;"&amp;A1056)=0,1,0))</f>
        <v/>
      </c>
    </row>
    <row r="1057">
      <c r="A1057" s="13" t="n"/>
      <c r="B1057" s="5" t="n"/>
      <c r="C1057" s="17" t="n"/>
      <c r="D1057" s="5" t="n"/>
      <c r="E1057" s="5" t="n"/>
      <c r="F1057" s="6">
        <f>IF(B1057&amp;""="","",IFERROR(INDEX('المستأجرون'!$C$6:$C$205,MATCH(B1057&amp;"",'المستأجرون'!$A$6:$A$205,0))&amp;"","كود غير موجود"))</f>
        <v/>
      </c>
      <c r="G1057" s="22">
        <f>IF(OR(B1057&amp;""="",NOT(ISNUMBER(A1057))),"",IF(COUNTIFS($B$6:$B$2005,B1057&amp;"",$A$6:$A$2005,"&gt;"&amp;A1057)=0,1,0))</f>
        <v/>
      </c>
    </row>
    <row r="1058">
      <c r="A1058" s="13" t="n"/>
      <c r="B1058" s="5" t="n"/>
      <c r="C1058" s="17" t="n"/>
      <c r="D1058" s="5" t="n"/>
      <c r="E1058" s="5" t="n"/>
      <c r="F1058" s="6">
        <f>IF(B1058&amp;""="","",IFERROR(INDEX('المستأجرون'!$C$6:$C$205,MATCH(B1058&amp;"",'المستأجرون'!$A$6:$A$205,0))&amp;"","كود غير موجود"))</f>
        <v/>
      </c>
      <c r="G1058" s="22">
        <f>IF(OR(B1058&amp;""="",NOT(ISNUMBER(A1058))),"",IF(COUNTIFS($B$6:$B$2005,B1058&amp;"",$A$6:$A$2005,"&gt;"&amp;A1058)=0,1,0))</f>
        <v/>
      </c>
    </row>
    <row r="1059">
      <c r="A1059" s="13" t="n"/>
      <c r="B1059" s="5" t="n"/>
      <c r="C1059" s="17" t="n"/>
      <c r="D1059" s="5" t="n"/>
      <c r="E1059" s="5" t="n"/>
      <c r="F1059" s="6">
        <f>IF(B1059&amp;""="","",IFERROR(INDEX('المستأجرون'!$C$6:$C$205,MATCH(B1059&amp;"",'المستأجرون'!$A$6:$A$205,0))&amp;"","كود غير موجود"))</f>
        <v/>
      </c>
      <c r="G1059" s="22">
        <f>IF(OR(B1059&amp;""="",NOT(ISNUMBER(A1059))),"",IF(COUNTIFS($B$6:$B$2005,B1059&amp;"",$A$6:$A$2005,"&gt;"&amp;A1059)=0,1,0))</f>
        <v/>
      </c>
    </row>
    <row r="1060">
      <c r="A1060" s="13" t="n"/>
      <c r="B1060" s="5" t="n"/>
      <c r="C1060" s="17" t="n"/>
      <c r="D1060" s="5" t="n"/>
      <c r="E1060" s="5" t="n"/>
      <c r="F1060" s="6">
        <f>IF(B1060&amp;""="","",IFERROR(INDEX('المستأجرون'!$C$6:$C$205,MATCH(B1060&amp;"",'المستأجرون'!$A$6:$A$205,0))&amp;"","كود غير موجود"))</f>
        <v/>
      </c>
      <c r="G1060" s="22">
        <f>IF(OR(B1060&amp;""="",NOT(ISNUMBER(A1060))),"",IF(COUNTIFS($B$6:$B$2005,B1060&amp;"",$A$6:$A$2005,"&gt;"&amp;A1060)=0,1,0))</f>
        <v/>
      </c>
    </row>
    <row r="1061">
      <c r="A1061" s="13" t="n"/>
      <c r="B1061" s="5" t="n"/>
      <c r="C1061" s="17" t="n"/>
      <c r="D1061" s="5" t="n"/>
      <c r="E1061" s="5" t="n"/>
      <c r="F1061" s="6">
        <f>IF(B1061&amp;""="","",IFERROR(INDEX('المستأجرون'!$C$6:$C$205,MATCH(B1061&amp;"",'المستأجرون'!$A$6:$A$205,0))&amp;"","كود غير موجود"))</f>
        <v/>
      </c>
      <c r="G1061" s="22">
        <f>IF(OR(B1061&amp;""="",NOT(ISNUMBER(A1061))),"",IF(COUNTIFS($B$6:$B$2005,B1061&amp;"",$A$6:$A$2005,"&gt;"&amp;A1061)=0,1,0))</f>
        <v/>
      </c>
    </row>
    <row r="1062">
      <c r="A1062" s="13" t="n"/>
      <c r="B1062" s="5" t="n"/>
      <c r="C1062" s="17" t="n"/>
      <c r="D1062" s="5" t="n"/>
      <c r="E1062" s="5" t="n"/>
      <c r="F1062" s="6">
        <f>IF(B1062&amp;""="","",IFERROR(INDEX('المستأجرون'!$C$6:$C$205,MATCH(B1062&amp;"",'المستأجرون'!$A$6:$A$205,0))&amp;"","كود غير موجود"))</f>
        <v/>
      </c>
      <c r="G1062" s="22">
        <f>IF(OR(B1062&amp;""="",NOT(ISNUMBER(A1062))),"",IF(COUNTIFS($B$6:$B$2005,B1062&amp;"",$A$6:$A$2005,"&gt;"&amp;A1062)=0,1,0))</f>
        <v/>
      </c>
    </row>
    <row r="1063">
      <c r="A1063" s="13" t="n"/>
      <c r="B1063" s="5" t="n"/>
      <c r="C1063" s="17" t="n"/>
      <c r="D1063" s="5" t="n"/>
      <c r="E1063" s="5" t="n"/>
      <c r="F1063" s="6">
        <f>IF(B1063&amp;""="","",IFERROR(INDEX('المستأجرون'!$C$6:$C$205,MATCH(B1063&amp;"",'المستأجرون'!$A$6:$A$205,0))&amp;"","كود غير موجود"))</f>
        <v/>
      </c>
      <c r="G1063" s="22">
        <f>IF(OR(B1063&amp;""="",NOT(ISNUMBER(A1063))),"",IF(COUNTIFS($B$6:$B$2005,B1063&amp;"",$A$6:$A$2005,"&gt;"&amp;A1063)=0,1,0))</f>
        <v/>
      </c>
    </row>
    <row r="1064">
      <c r="A1064" s="13" t="n"/>
      <c r="B1064" s="5" t="n"/>
      <c r="C1064" s="17" t="n"/>
      <c r="D1064" s="5" t="n"/>
      <c r="E1064" s="5" t="n"/>
      <c r="F1064" s="6">
        <f>IF(B1064&amp;""="","",IFERROR(INDEX('المستأجرون'!$C$6:$C$205,MATCH(B1064&amp;"",'المستأجرون'!$A$6:$A$205,0))&amp;"","كود غير موجود"))</f>
        <v/>
      </c>
      <c r="G1064" s="22">
        <f>IF(OR(B1064&amp;""="",NOT(ISNUMBER(A1064))),"",IF(COUNTIFS($B$6:$B$2005,B1064&amp;"",$A$6:$A$2005,"&gt;"&amp;A1064)=0,1,0))</f>
        <v/>
      </c>
    </row>
    <row r="1065">
      <c r="A1065" s="13" t="n"/>
      <c r="B1065" s="5" t="n"/>
      <c r="C1065" s="17" t="n"/>
      <c r="D1065" s="5" t="n"/>
      <c r="E1065" s="5" t="n"/>
      <c r="F1065" s="6">
        <f>IF(B1065&amp;""="","",IFERROR(INDEX('المستأجرون'!$C$6:$C$205,MATCH(B1065&amp;"",'المستأجرون'!$A$6:$A$205,0))&amp;"","كود غير موجود"))</f>
        <v/>
      </c>
      <c r="G1065" s="22">
        <f>IF(OR(B1065&amp;""="",NOT(ISNUMBER(A1065))),"",IF(COUNTIFS($B$6:$B$2005,B1065&amp;"",$A$6:$A$2005,"&gt;"&amp;A1065)=0,1,0))</f>
        <v/>
      </c>
    </row>
    <row r="1066">
      <c r="A1066" s="13" t="n"/>
      <c r="B1066" s="5" t="n"/>
      <c r="C1066" s="17" t="n"/>
      <c r="D1066" s="5" t="n"/>
      <c r="E1066" s="5" t="n"/>
      <c r="F1066" s="6">
        <f>IF(B1066&amp;""="","",IFERROR(INDEX('المستأجرون'!$C$6:$C$205,MATCH(B1066&amp;"",'المستأجرون'!$A$6:$A$205,0))&amp;"","كود غير موجود"))</f>
        <v/>
      </c>
      <c r="G1066" s="22">
        <f>IF(OR(B1066&amp;""="",NOT(ISNUMBER(A1066))),"",IF(COUNTIFS($B$6:$B$2005,B1066&amp;"",$A$6:$A$2005,"&gt;"&amp;A1066)=0,1,0))</f>
        <v/>
      </c>
    </row>
    <row r="1067">
      <c r="A1067" s="13" t="n"/>
      <c r="B1067" s="5" t="n"/>
      <c r="C1067" s="17" t="n"/>
      <c r="D1067" s="5" t="n"/>
      <c r="E1067" s="5" t="n"/>
      <c r="F1067" s="6">
        <f>IF(B1067&amp;""="","",IFERROR(INDEX('المستأجرون'!$C$6:$C$205,MATCH(B1067&amp;"",'المستأجرون'!$A$6:$A$205,0))&amp;"","كود غير موجود"))</f>
        <v/>
      </c>
      <c r="G1067" s="22">
        <f>IF(OR(B1067&amp;""="",NOT(ISNUMBER(A1067))),"",IF(COUNTIFS($B$6:$B$2005,B1067&amp;"",$A$6:$A$2005,"&gt;"&amp;A1067)=0,1,0))</f>
        <v/>
      </c>
    </row>
    <row r="1068">
      <c r="A1068" s="13" t="n"/>
      <c r="B1068" s="5" t="n"/>
      <c r="C1068" s="17" t="n"/>
      <c r="D1068" s="5" t="n"/>
      <c r="E1068" s="5" t="n"/>
      <c r="F1068" s="6">
        <f>IF(B1068&amp;""="","",IFERROR(INDEX('المستأجرون'!$C$6:$C$205,MATCH(B1068&amp;"",'المستأجرون'!$A$6:$A$205,0))&amp;"","كود غير موجود"))</f>
        <v/>
      </c>
      <c r="G1068" s="22">
        <f>IF(OR(B1068&amp;""="",NOT(ISNUMBER(A1068))),"",IF(COUNTIFS($B$6:$B$2005,B1068&amp;"",$A$6:$A$2005,"&gt;"&amp;A1068)=0,1,0))</f>
        <v/>
      </c>
    </row>
    <row r="1069">
      <c r="A1069" s="13" t="n"/>
      <c r="B1069" s="5" t="n"/>
      <c r="C1069" s="17" t="n"/>
      <c r="D1069" s="5" t="n"/>
      <c r="E1069" s="5" t="n"/>
      <c r="F1069" s="6">
        <f>IF(B1069&amp;""="","",IFERROR(INDEX('المستأجرون'!$C$6:$C$205,MATCH(B1069&amp;"",'المستأجرون'!$A$6:$A$205,0))&amp;"","كود غير موجود"))</f>
        <v/>
      </c>
      <c r="G1069" s="22">
        <f>IF(OR(B1069&amp;""="",NOT(ISNUMBER(A1069))),"",IF(COUNTIFS($B$6:$B$2005,B1069&amp;"",$A$6:$A$2005,"&gt;"&amp;A1069)=0,1,0))</f>
        <v/>
      </c>
    </row>
    <row r="1070">
      <c r="A1070" s="13" t="n"/>
      <c r="B1070" s="5" t="n"/>
      <c r="C1070" s="17" t="n"/>
      <c r="D1070" s="5" t="n"/>
      <c r="E1070" s="5" t="n"/>
      <c r="F1070" s="6">
        <f>IF(B1070&amp;""="","",IFERROR(INDEX('المستأجرون'!$C$6:$C$205,MATCH(B1070&amp;"",'المستأجرون'!$A$6:$A$205,0))&amp;"","كود غير موجود"))</f>
        <v/>
      </c>
      <c r="G1070" s="22">
        <f>IF(OR(B1070&amp;""="",NOT(ISNUMBER(A1070))),"",IF(COUNTIFS($B$6:$B$2005,B1070&amp;"",$A$6:$A$2005,"&gt;"&amp;A1070)=0,1,0))</f>
        <v/>
      </c>
    </row>
    <row r="1071">
      <c r="A1071" s="13" t="n"/>
      <c r="B1071" s="5" t="n"/>
      <c r="C1071" s="17" t="n"/>
      <c r="D1071" s="5" t="n"/>
      <c r="E1071" s="5" t="n"/>
      <c r="F1071" s="6">
        <f>IF(B1071&amp;""="","",IFERROR(INDEX('المستأجرون'!$C$6:$C$205,MATCH(B1071&amp;"",'المستأجرون'!$A$6:$A$205,0))&amp;"","كود غير موجود"))</f>
        <v/>
      </c>
      <c r="G1071" s="22">
        <f>IF(OR(B1071&amp;""="",NOT(ISNUMBER(A1071))),"",IF(COUNTIFS($B$6:$B$2005,B1071&amp;"",$A$6:$A$2005,"&gt;"&amp;A1071)=0,1,0))</f>
        <v/>
      </c>
    </row>
    <row r="1072">
      <c r="A1072" s="13" t="n"/>
      <c r="B1072" s="5" t="n"/>
      <c r="C1072" s="17" t="n"/>
      <c r="D1072" s="5" t="n"/>
      <c r="E1072" s="5" t="n"/>
      <c r="F1072" s="6">
        <f>IF(B1072&amp;""="","",IFERROR(INDEX('المستأجرون'!$C$6:$C$205,MATCH(B1072&amp;"",'المستأجرون'!$A$6:$A$205,0))&amp;"","كود غير موجود"))</f>
        <v/>
      </c>
      <c r="G1072" s="22">
        <f>IF(OR(B1072&amp;""="",NOT(ISNUMBER(A1072))),"",IF(COUNTIFS($B$6:$B$2005,B1072&amp;"",$A$6:$A$2005,"&gt;"&amp;A1072)=0,1,0))</f>
        <v/>
      </c>
    </row>
    <row r="1073">
      <c r="A1073" s="13" t="n"/>
      <c r="B1073" s="5" t="n"/>
      <c r="C1073" s="17" t="n"/>
      <c r="D1073" s="5" t="n"/>
      <c r="E1073" s="5" t="n"/>
      <c r="F1073" s="6">
        <f>IF(B1073&amp;""="","",IFERROR(INDEX('المستأجرون'!$C$6:$C$205,MATCH(B1073&amp;"",'المستأجرون'!$A$6:$A$205,0))&amp;"","كود غير موجود"))</f>
        <v/>
      </c>
      <c r="G1073" s="22">
        <f>IF(OR(B1073&amp;""="",NOT(ISNUMBER(A1073))),"",IF(COUNTIFS($B$6:$B$2005,B1073&amp;"",$A$6:$A$2005,"&gt;"&amp;A1073)=0,1,0))</f>
        <v/>
      </c>
    </row>
    <row r="1074">
      <c r="A1074" s="13" t="n"/>
      <c r="B1074" s="5" t="n"/>
      <c r="C1074" s="17" t="n"/>
      <c r="D1074" s="5" t="n"/>
      <c r="E1074" s="5" t="n"/>
      <c r="F1074" s="6">
        <f>IF(B1074&amp;""="","",IFERROR(INDEX('المستأجرون'!$C$6:$C$205,MATCH(B1074&amp;"",'المستأجرون'!$A$6:$A$205,0))&amp;"","كود غير موجود"))</f>
        <v/>
      </c>
      <c r="G1074" s="22">
        <f>IF(OR(B1074&amp;""="",NOT(ISNUMBER(A1074))),"",IF(COUNTIFS($B$6:$B$2005,B1074&amp;"",$A$6:$A$2005,"&gt;"&amp;A1074)=0,1,0))</f>
        <v/>
      </c>
    </row>
    <row r="1075">
      <c r="A1075" s="13" t="n"/>
      <c r="B1075" s="5" t="n"/>
      <c r="C1075" s="17" t="n"/>
      <c r="D1075" s="5" t="n"/>
      <c r="E1075" s="5" t="n"/>
      <c r="F1075" s="6">
        <f>IF(B1075&amp;""="","",IFERROR(INDEX('المستأجرون'!$C$6:$C$205,MATCH(B1075&amp;"",'المستأجرون'!$A$6:$A$205,0))&amp;"","كود غير موجود"))</f>
        <v/>
      </c>
      <c r="G1075" s="22">
        <f>IF(OR(B1075&amp;""="",NOT(ISNUMBER(A1075))),"",IF(COUNTIFS($B$6:$B$2005,B1075&amp;"",$A$6:$A$2005,"&gt;"&amp;A1075)=0,1,0))</f>
        <v/>
      </c>
    </row>
    <row r="1076">
      <c r="A1076" s="13" t="n"/>
      <c r="B1076" s="5" t="n"/>
      <c r="C1076" s="17" t="n"/>
      <c r="D1076" s="5" t="n"/>
      <c r="E1076" s="5" t="n"/>
      <c r="F1076" s="6">
        <f>IF(B1076&amp;""="","",IFERROR(INDEX('المستأجرون'!$C$6:$C$205,MATCH(B1076&amp;"",'المستأجرون'!$A$6:$A$205,0))&amp;"","كود غير موجود"))</f>
        <v/>
      </c>
      <c r="G1076" s="22">
        <f>IF(OR(B1076&amp;""="",NOT(ISNUMBER(A1076))),"",IF(COUNTIFS($B$6:$B$2005,B1076&amp;"",$A$6:$A$2005,"&gt;"&amp;A1076)=0,1,0))</f>
        <v/>
      </c>
    </row>
    <row r="1077">
      <c r="A1077" s="13" t="n"/>
      <c r="B1077" s="5" t="n"/>
      <c r="C1077" s="17" t="n"/>
      <c r="D1077" s="5" t="n"/>
      <c r="E1077" s="5" t="n"/>
      <c r="F1077" s="6">
        <f>IF(B1077&amp;""="","",IFERROR(INDEX('المستأجرون'!$C$6:$C$205,MATCH(B1077&amp;"",'المستأجرون'!$A$6:$A$205,0))&amp;"","كود غير موجود"))</f>
        <v/>
      </c>
      <c r="G1077" s="22">
        <f>IF(OR(B1077&amp;""="",NOT(ISNUMBER(A1077))),"",IF(COUNTIFS($B$6:$B$2005,B1077&amp;"",$A$6:$A$2005,"&gt;"&amp;A1077)=0,1,0))</f>
        <v/>
      </c>
    </row>
    <row r="1078">
      <c r="A1078" s="13" t="n"/>
      <c r="B1078" s="5" t="n"/>
      <c r="C1078" s="17" t="n"/>
      <c r="D1078" s="5" t="n"/>
      <c r="E1078" s="5" t="n"/>
      <c r="F1078" s="6">
        <f>IF(B1078&amp;""="","",IFERROR(INDEX('المستأجرون'!$C$6:$C$205,MATCH(B1078&amp;"",'المستأجرون'!$A$6:$A$205,0))&amp;"","كود غير موجود"))</f>
        <v/>
      </c>
      <c r="G1078" s="22">
        <f>IF(OR(B1078&amp;""="",NOT(ISNUMBER(A1078))),"",IF(COUNTIFS($B$6:$B$2005,B1078&amp;"",$A$6:$A$2005,"&gt;"&amp;A1078)=0,1,0))</f>
        <v/>
      </c>
    </row>
    <row r="1079">
      <c r="A1079" s="13" t="n"/>
      <c r="B1079" s="5" t="n"/>
      <c r="C1079" s="17" t="n"/>
      <c r="D1079" s="5" t="n"/>
      <c r="E1079" s="5" t="n"/>
      <c r="F1079" s="6">
        <f>IF(B1079&amp;""="","",IFERROR(INDEX('المستأجرون'!$C$6:$C$205,MATCH(B1079&amp;"",'المستأجرون'!$A$6:$A$205,0))&amp;"","كود غير موجود"))</f>
        <v/>
      </c>
      <c r="G1079" s="22">
        <f>IF(OR(B1079&amp;""="",NOT(ISNUMBER(A1079))),"",IF(COUNTIFS($B$6:$B$2005,B1079&amp;"",$A$6:$A$2005,"&gt;"&amp;A1079)=0,1,0))</f>
        <v/>
      </c>
    </row>
    <row r="1080">
      <c r="A1080" s="13" t="n"/>
      <c r="B1080" s="5" t="n"/>
      <c r="C1080" s="17" t="n"/>
      <c r="D1080" s="5" t="n"/>
      <c r="E1080" s="5" t="n"/>
      <c r="F1080" s="6">
        <f>IF(B1080&amp;""="","",IFERROR(INDEX('المستأجرون'!$C$6:$C$205,MATCH(B1080&amp;"",'المستأجرون'!$A$6:$A$205,0))&amp;"","كود غير موجود"))</f>
        <v/>
      </c>
      <c r="G1080" s="22">
        <f>IF(OR(B1080&amp;""="",NOT(ISNUMBER(A1080))),"",IF(COUNTIFS($B$6:$B$2005,B1080&amp;"",$A$6:$A$2005,"&gt;"&amp;A1080)=0,1,0))</f>
        <v/>
      </c>
    </row>
    <row r="1081">
      <c r="A1081" s="13" t="n"/>
      <c r="B1081" s="5" t="n"/>
      <c r="C1081" s="17" t="n"/>
      <c r="D1081" s="5" t="n"/>
      <c r="E1081" s="5" t="n"/>
      <c r="F1081" s="6">
        <f>IF(B1081&amp;""="","",IFERROR(INDEX('المستأجرون'!$C$6:$C$205,MATCH(B1081&amp;"",'المستأجرون'!$A$6:$A$205,0))&amp;"","كود غير موجود"))</f>
        <v/>
      </c>
      <c r="G1081" s="22">
        <f>IF(OR(B1081&amp;""="",NOT(ISNUMBER(A1081))),"",IF(COUNTIFS($B$6:$B$2005,B1081&amp;"",$A$6:$A$2005,"&gt;"&amp;A1081)=0,1,0))</f>
        <v/>
      </c>
    </row>
    <row r="1082">
      <c r="A1082" s="13" t="n"/>
      <c r="B1082" s="5" t="n"/>
      <c r="C1082" s="17" t="n"/>
      <c r="D1082" s="5" t="n"/>
      <c r="E1082" s="5" t="n"/>
      <c r="F1082" s="6">
        <f>IF(B1082&amp;""="","",IFERROR(INDEX('المستأجرون'!$C$6:$C$205,MATCH(B1082&amp;"",'المستأجرون'!$A$6:$A$205,0))&amp;"","كود غير موجود"))</f>
        <v/>
      </c>
      <c r="G1082" s="22">
        <f>IF(OR(B1082&amp;""="",NOT(ISNUMBER(A1082))),"",IF(COUNTIFS($B$6:$B$2005,B1082&amp;"",$A$6:$A$2005,"&gt;"&amp;A1082)=0,1,0))</f>
        <v/>
      </c>
    </row>
    <row r="1083">
      <c r="A1083" s="13" t="n"/>
      <c r="B1083" s="5" t="n"/>
      <c r="C1083" s="17" t="n"/>
      <c r="D1083" s="5" t="n"/>
      <c r="E1083" s="5" t="n"/>
      <c r="F1083" s="6">
        <f>IF(B1083&amp;""="","",IFERROR(INDEX('المستأجرون'!$C$6:$C$205,MATCH(B1083&amp;"",'المستأجرون'!$A$6:$A$205,0))&amp;"","كود غير موجود"))</f>
        <v/>
      </c>
      <c r="G1083" s="22">
        <f>IF(OR(B1083&amp;""="",NOT(ISNUMBER(A1083))),"",IF(COUNTIFS($B$6:$B$2005,B1083&amp;"",$A$6:$A$2005,"&gt;"&amp;A1083)=0,1,0))</f>
        <v/>
      </c>
    </row>
    <row r="1084">
      <c r="A1084" s="13" t="n"/>
      <c r="B1084" s="5" t="n"/>
      <c r="C1084" s="17" t="n"/>
      <c r="D1084" s="5" t="n"/>
      <c r="E1084" s="5" t="n"/>
      <c r="F1084" s="6">
        <f>IF(B1084&amp;""="","",IFERROR(INDEX('المستأجرون'!$C$6:$C$205,MATCH(B1084&amp;"",'المستأجرون'!$A$6:$A$205,0))&amp;"","كود غير موجود"))</f>
        <v/>
      </c>
      <c r="G1084" s="22">
        <f>IF(OR(B1084&amp;""="",NOT(ISNUMBER(A1084))),"",IF(COUNTIFS($B$6:$B$2005,B1084&amp;"",$A$6:$A$2005,"&gt;"&amp;A1084)=0,1,0))</f>
        <v/>
      </c>
    </row>
    <row r="1085">
      <c r="A1085" s="13" t="n"/>
      <c r="B1085" s="5" t="n"/>
      <c r="C1085" s="17" t="n"/>
      <c r="D1085" s="5" t="n"/>
      <c r="E1085" s="5" t="n"/>
      <c r="F1085" s="6">
        <f>IF(B1085&amp;""="","",IFERROR(INDEX('المستأجرون'!$C$6:$C$205,MATCH(B1085&amp;"",'المستأجرون'!$A$6:$A$205,0))&amp;"","كود غير موجود"))</f>
        <v/>
      </c>
      <c r="G1085" s="22">
        <f>IF(OR(B1085&amp;""="",NOT(ISNUMBER(A1085))),"",IF(COUNTIFS($B$6:$B$2005,B1085&amp;"",$A$6:$A$2005,"&gt;"&amp;A1085)=0,1,0))</f>
        <v/>
      </c>
    </row>
    <row r="1086">
      <c r="A1086" s="13" t="n"/>
      <c r="B1086" s="5" t="n"/>
      <c r="C1086" s="17" t="n"/>
      <c r="D1086" s="5" t="n"/>
      <c r="E1086" s="5" t="n"/>
      <c r="F1086" s="6">
        <f>IF(B1086&amp;""="","",IFERROR(INDEX('المستأجرون'!$C$6:$C$205,MATCH(B1086&amp;"",'المستأجرون'!$A$6:$A$205,0))&amp;"","كود غير موجود"))</f>
        <v/>
      </c>
      <c r="G1086" s="22">
        <f>IF(OR(B1086&amp;""="",NOT(ISNUMBER(A1086))),"",IF(COUNTIFS($B$6:$B$2005,B1086&amp;"",$A$6:$A$2005,"&gt;"&amp;A1086)=0,1,0))</f>
        <v/>
      </c>
    </row>
    <row r="1087">
      <c r="A1087" s="13" t="n"/>
      <c r="B1087" s="5" t="n"/>
      <c r="C1087" s="17" t="n"/>
      <c r="D1087" s="5" t="n"/>
      <c r="E1087" s="5" t="n"/>
      <c r="F1087" s="6">
        <f>IF(B1087&amp;""="","",IFERROR(INDEX('المستأجرون'!$C$6:$C$205,MATCH(B1087&amp;"",'المستأجرون'!$A$6:$A$205,0))&amp;"","كود غير موجود"))</f>
        <v/>
      </c>
      <c r="G1087" s="22">
        <f>IF(OR(B1087&amp;""="",NOT(ISNUMBER(A1087))),"",IF(COUNTIFS($B$6:$B$2005,B1087&amp;"",$A$6:$A$2005,"&gt;"&amp;A1087)=0,1,0))</f>
        <v/>
      </c>
    </row>
    <row r="1088">
      <c r="A1088" s="13" t="n"/>
      <c r="B1088" s="5" t="n"/>
      <c r="C1088" s="17" t="n"/>
      <c r="D1088" s="5" t="n"/>
      <c r="E1088" s="5" t="n"/>
      <c r="F1088" s="6">
        <f>IF(B1088&amp;""="","",IFERROR(INDEX('المستأجرون'!$C$6:$C$205,MATCH(B1088&amp;"",'المستأجرون'!$A$6:$A$205,0))&amp;"","كود غير موجود"))</f>
        <v/>
      </c>
      <c r="G1088" s="22">
        <f>IF(OR(B1088&amp;""="",NOT(ISNUMBER(A1088))),"",IF(COUNTIFS($B$6:$B$2005,B1088&amp;"",$A$6:$A$2005,"&gt;"&amp;A1088)=0,1,0))</f>
        <v/>
      </c>
    </row>
    <row r="1089">
      <c r="A1089" s="13" t="n"/>
      <c r="B1089" s="5" t="n"/>
      <c r="C1089" s="17" t="n"/>
      <c r="D1089" s="5" t="n"/>
      <c r="E1089" s="5" t="n"/>
      <c r="F1089" s="6">
        <f>IF(B1089&amp;""="","",IFERROR(INDEX('المستأجرون'!$C$6:$C$205,MATCH(B1089&amp;"",'المستأجرون'!$A$6:$A$205,0))&amp;"","كود غير موجود"))</f>
        <v/>
      </c>
      <c r="G1089" s="22">
        <f>IF(OR(B1089&amp;""="",NOT(ISNUMBER(A1089))),"",IF(COUNTIFS($B$6:$B$2005,B1089&amp;"",$A$6:$A$2005,"&gt;"&amp;A1089)=0,1,0))</f>
        <v/>
      </c>
    </row>
    <row r="1090">
      <c r="A1090" s="13" t="n"/>
      <c r="B1090" s="5" t="n"/>
      <c r="C1090" s="17" t="n"/>
      <c r="D1090" s="5" t="n"/>
      <c r="E1090" s="5" t="n"/>
      <c r="F1090" s="6">
        <f>IF(B1090&amp;""="","",IFERROR(INDEX('المستأجرون'!$C$6:$C$205,MATCH(B1090&amp;"",'المستأجرون'!$A$6:$A$205,0))&amp;"","كود غير موجود"))</f>
        <v/>
      </c>
      <c r="G1090" s="22">
        <f>IF(OR(B1090&amp;""="",NOT(ISNUMBER(A1090))),"",IF(COUNTIFS($B$6:$B$2005,B1090&amp;"",$A$6:$A$2005,"&gt;"&amp;A1090)=0,1,0))</f>
        <v/>
      </c>
    </row>
    <row r="1091">
      <c r="A1091" s="13" t="n"/>
      <c r="B1091" s="5" t="n"/>
      <c r="C1091" s="17" t="n"/>
      <c r="D1091" s="5" t="n"/>
      <c r="E1091" s="5" t="n"/>
      <c r="F1091" s="6">
        <f>IF(B1091&amp;""="","",IFERROR(INDEX('المستأجرون'!$C$6:$C$205,MATCH(B1091&amp;"",'المستأجرون'!$A$6:$A$205,0))&amp;"","كود غير موجود"))</f>
        <v/>
      </c>
      <c r="G1091" s="22">
        <f>IF(OR(B1091&amp;""="",NOT(ISNUMBER(A1091))),"",IF(COUNTIFS($B$6:$B$2005,B1091&amp;"",$A$6:$A$2005,"&gt;"&amp;A1091)=0,1,0))</f>
        <v/>
      </c>
    </row>
    <row r="1092">
      <c r="A1092" s="13" t="n"/>
      <c r="B1092" s="5" t="n"/>
      <c r="C1092" s="17" t="n"/>
      <c r="D1092" s="5" t="n"/>
      <c r="E1092" s="5" t="n"/>
      <c r="F1092" s="6">
        <f>IF(B1092&amp;""="","",IFERROR(INDEX('المستأجرون'!$C$6:$C$205,MATCH(B1092&amp;"",'المستأجرون'!$A$6:$A$205,0))&amp;"","كود غير موجود"))</f>
        <v/>
      </c>
      <c r="G1092" s="22">
        <f>IF(OR(B1092&amp;""="",NOT(ISNUMBER(A1092))),"",IF(COUNTIFS($B$6:$B$2005,B1092&amp;"",$A$6:$A$2005,"&gt;"&amp;A1092)=0,1,0))</f>
        <v/>
      </c>
    </row>
    <row r="1093">
      <c r="A1093" s="13" t="n"/>
      <c r="B1093" s="5" t="n"/>
      <c r="C1093" s="17" t="n"/>
      <c r="D1093" s="5" t="n"/>
      <c r="E1093" s="5" t="n"/>
      <c r="F1093" s="6">
        <f>IF(B1093&amp;""="","",IFERROR(INDEX('المستأجرون'!$C$6:$C$205,MATCH(B1093&amp;"",'المستأجرون'!$A$6:$A$205,0))&amp;"","كود غير موجود"))</f>
        <v/>
      </c>
      <c r="G1093" s="22">
        <f>IF(OR(B1093&amp;""="",NOT(ISNUMBER(A1093))),"",IF(COUNTIFS($B$6:$B$2005,B1093&amp;"",$A$6:$A$2005,"&gt;"&amp;A1093)=0,1,0))</f>
        <v/>
      </c>
    </row>
    <row r="1094">
      <c r="A1094" s="13" t="n"/>
      <c r="B1094" s="5" t="n"/>
      <c r="C1094" s="17" t="n"/>
      <c r="D1094" s="5" t="n"/>
      <c r="E1094" s="5" t="n"/>
      <c r="F1094" s="6">
        <f>IF(B1094&amp;""="","",IFERROR(INDEX('المستأجرون'!$C$6:$C$205,MATCH(B1094&amp;"",'المستأجرون'!$A$6:$A$205,0))&amp;"","كود غير موجود"))</f>
        <v/>
      </c>
      <c r="G1094" s="22">
        <f>IF(OR(B1094&amp;""="",NOT(ISNUMBER(A1094))),"",IF(COUNTIFS($B$6:$B$2005,B1094&amp;"",$A$6:$A$2005,"&gt;"&amp;A1094)=0,1,0))</f>
        <v/>
      </c>
    </row>
    <row r="1095">
      <c r="A1095" s="13" t="n"/>
      <c r="B1095" s="5" t="n"/>
      <c r="C1095" s="17" t="n"/>
      <c r="D1095" s="5" t="n"/>
      <c r="E1095" s="5" t="n"/>
      <c r="F1095" s="6">
        <f>IF(B1095&amp;""="","",IFERROR(INDEX('المستأجرون'!$C$6:$C$205,MATCH(B1095&amp;"",'المستأجرون'!$A$6:$A$205,0))&amp;"","كود غير موجود"))</f>
        <v/>
      </c>
      <c r="G1095" s="22">
        <f>IF(OR(B1095&amp;""="",NOT(ISNUMBER(A1095))),"",IF(COUNTIFS($B$6:$B$2005,B1095&amp;"",$A$6:$A$2005,"&gt;"&amp;A1095)=0,1,0))</f>
        <v/>
      </c>
    </row>
    <row r="1096">
      <c r="A1096" s="13" t="n"/>
      <c r="B1096" s="5" t="n"/>
      <c r="C1096" s="17" t="n"/>
      <c r="D1096" s="5" t="n"/>
      <c r="E1096" s="5" t="n"/>
      <c r="F1096" s="6">
        <f>IF(B1096&amp;""="","",IFERROR(INDEX('المستأجرون'!$C$6:$C$205,MATCH(B1096&amp;"",'المستأجرون'!$A$6:$A$205,0))&amp;"","كود غير موجود"))</f>
        <v/>
      </c>
      <c r="G1096" s="22">
        <f>IF(OR(B1096&amp;""="",NOT(ISNUMBER(A1096))),"",IF(COUNTIFS($B$6:$B$2005,B1096&amp;"",$A$6:$A$2005,"&gt;"&amp;A1096)=0,1,0))</f>
        <v/>
      </c>
    </row>
    <row r="1097">
      <c r="A1097" s="13" t="n"/>
      <c r="B1097" s="5" t="n"/>
      <c r="C1097" s="17" t="n"/>
      <c r="D1097" s="5" t="n"/>
      <c r="E1097" s="5" t="n"/>
      <c r="F1097" s="6">
        <f>IF(B1097&amp;""="","",IFERROR(INDEX('المستأجرون'!$C$6:$C$205,MATCH(B1097&amp;"",'المستأجرون'!$A$6:$A$205,0))&amp;"","كود غير موجود"))</f>
        <v/>
      </c>
      <c r="G1097" s="22">
        <f>IF(OR(B1097&amp;""="",NOT(ISNUMBER(A1097))),"",IF(COUNTIFS($B$6:$B$2005,B1097&amp;"",$A$6:$A$2005,"&gt;"&amp;A1097)=0,1,0))</f>
        <v/>
      </c>
    </row>
    <row r="1098">
      <c r="A1098" s="13" t="n"/>
      <c r="B1098" s="5" t="n"/>
      <c r="C1098" s="17" t="n"/>
      <c r="D1098" s="5" t="n"/>
      <c r="E1098" s="5" t="n"/>
      <c r="F1098" s="6">
        <f>IF(B1098&amp;""="","",IFERROR(INDEX('المستأجرون'!$C$6:$C$205,MATCH(B1098&amp;"",'المستأجرون'!$A$6:$A$205,0))&amp;"","كود غير موجود"))</f>
        <v/>
      </c>
      <c r="G1098" s="22">
        <f>IF(OR(B1098&amp;""="",NOT(ISNUMBER(A1098))),"",IF(COUNTIFS($B$6:$B$2005,B1098&amp;"",$A$6:$A$2005,"&gt;"&amp;A1098)=0,1,0))</f>
        <v/>
      </c>
    </row>
    <row r="1099">
      <c r="A1099" s="13" t="n"/>
      <c r="B1099" s="5" t="n"/>
      <c r="C1099" s="17" t="n"/>
      <c r="D1099" s="5" t="n"/>
      <c r="E1099" s="5" t="n"/>
      <c r="F1099" s="6">
        <f>IF(B1099&amp;""="","",IFERROR(INDEX('المستأجرون'!$C$6:$C$205,MATCH(B1099&amp;"",'المستأجرون'!$A$6:$A$205,0))&amp;"","كود غير موجود"))</f>
        <v/>
      </c>
      <c r="G1099" s="22">
        <f>IF(OR(B1099&amp;""="",NOT(ISNUMBER(A1099))),"",IF(COUNTIFS($B$6:$B$2005,B1099&amp;"",$A$6:$A$2005,"&gt;"&amp;A1099)=0,1,0))</f>
        <v/>
      </c>
    </row>
    <row r="1100">
      <c r="A1100" s="13" t="n"/>
      <c r="B1100" s="5" t="n"/>
      <c r="C1100" s="17" t="n"/>
      <c r="D1100" s="5" t="n"/>
      <c r="E1100" s="5" t="n"/>
      <c r="F1100" s="6">
        <f>IF(B1100&amp;""="","",IFERROR(INDEX('المستأجرون'!$C$6:$C$205,MATCH(B1100&amp;"",'المستأجرون'!$A$6:$A$205,0))&amp;"","كود غير موجود"))</f>
        <v/>
      </c>
      <c r="G1100" s="22">
        <f>IF(OR(B1100&amp;""="",NOT(ISNUMBER(A1100))),"",IF(COUNTIFS($B$6:$B$2005,B1100&amp;"",$A$6:$A$2005,"&gt;"&amp;A1100)=0,1,0))</f>
        <v/>
      </c>
    </row>
    <row r="1101">
      <c r="A1101" s="13" t="n"/>
      <c r="B1101" s="5" t="n"/>
      <c r="C1101" s="17" t="n"/>
      <c r="D1101" s="5" t="n"/>
      <c r="E1101" s="5" t="n"/>
      <c r="F1101" s="6">
        <f>IF(B1101&amp;""="","",IFERROR(INDEX('المستأجرون'!$C$6:$C$205,MATCH(B1101&amp;"",'المستأجرون'!$A$6:$A$205,0))&amp;"","كود غير موجود"))</f>
        <v/>
      </c>
      <c r="G1101" s="22">
        <f>IF(OR(B1101&amp;""="",NOT(ISNUMBER(A1101))),"",IF(COUNTIFS($B$6:$B$2005,B1101&amp;"",$A$6:$A$2005,"&gt;"&amp;A1101)=0,1,0))</f>
        <v/>
      </c>
    </row>
    <row r="1102">
      <c r="A1102" s="13" t="n"/>
      <c r="B1102" s="5" t="n"/>
      <c r="C1102" s="17" t="n"/>
      <c r="D1102" s="5" t="n"/>
      <c r="E1102" s="5" t="n"/>
      <c r="F1102" s="6">
        <f>IF(B1102&amp;""="","",IFERROR(INDEX('المستأجرون'!$C$6:$C$205,MATCH(B1102&amp;"",'المستأجرون'!$A$6:$A$205,0))&amp;"","كود غير موجود"))</f>
        <v/>
      </c>
      <c r="G1102" s="22">
        <f>IF(OR(B1102&amp;""="",NOT(ISNUMBER(A1102))),"",IF(COUNTIFS($B$6:$B$2005,B1102&amp;"",$A$6:$A$2005,"&gt;"&amp;A1102)=0,1,0))</f>
        <v/>
      </c>
    </row>
    <row r="1103">
      <c r="A1103" s="13" t="n"/>
      <c r="B1103" s="5" t="n"/>
      <c r="C1103" s="17" t="n"/>
      <c r="D1103" s="5" t="n"/>
      <c r="E1103" s="5" t="n"/>
      <c r="F1103" s="6">
        <f>IF(B1103&amp;""="","",IFERROR(INDEX('المستأجرون'!$C$6:$C$205,MATCH(B1103&amp;"",'المستأجرون'!$A$6:$A$205,0))&amp;"","كود غير موجود"))</f>
        <v/>
      </c>
      <c r="G1103" s="22">
        <f>IF(OR(B1103&amp;""="",NOT(ISNUMBER(A1103))),"",IF(COUNTIFS($B$6:$B$2005,B1103&amp;"",$A$6:$A$2005,"&gt;"&amp;A1103)=0,1,0))</f>
        <v/>
      </c>
    </row>
    <row r="1104">
      <c r="A1104" s="13" t="n"/>
      <c r="B1104" s="5" t="n"/>
      <c r="C1104" s="17" t="n"/>
      <c r="D1104" s="5" t="n"/>
      <c r="E1104" s="5" t="n"/>
      <c r="F1104" s="6">
        <f>IF(B1104&amp;""="","",IFERROR(INDEX('المستأجرون'!$C$6:$C$205,MATCH(B1104&amp;"",'المستأجرون'!$A$6:$A$205,0))&amp;"","كود غير موجود"))</f>
        <v/>
      </c>
      <c r="G1104" s="22">
        <f>IF(OR(B1104&amp;""="",NOT(ISNUMBER(A1104))),"",IF(COUNTIFS($B$6:$B$2005,B1104&amp;"",$A$6:$A$2005,"&gt;"&amp;A1104)=0,1,0))</f>
        <v/>
      </c>
    </row>
    <row r="1105">
      <c r="A1105" s="13" t="n"/>
      <c r="B1105" s="5" t="n"/>
      <c r="C1105" s="17" t="n"/>
      <c r="D1105" s="5" t="n"/>
      <c r="E1105" s="5" t="n"/>
      <c r="F1105" s="6">
        <f>IF(B1105&amp;""="","",IFERROR(INDEX('المستأجرون'!$C$6:$C$205,MATCH(B1105&amp;"",'المستأجرون'!$A$6:$A$205,0))&amp;"","كود غير موجود"))</f>
        <v/>
      </c>
      <c r="G1105" s="22">
        <f>IF(OR(B1105&amp;""="",NOT(ISNUMBER(A1105))),"",IF(COUNTIFS($B$6:$B$2005,B1105&amp;"",$A$6:$A$2005,"&gt;"&amp;A1105)=0,1,0))</f>
        <v/>
      </c>
    </row>
    <row r="1106">
      <c r="A1106" s="13" t="n"/>
      <c r="B1106" s="5" t="n"/>
      <c r="C1106" s="17" t="n"/>
      <c r="D1106" s="5" t="n"/>
      <c r="E1106" s="5" t="n"/>
      <c r="F1106" s="6">
        <f>IF(B1106&amp;""="","",IFERROR(INDEX('المستأجرون'!$C$6:$C$205,MATCH(B1106&amp;"",'المستأجرون'!$A$6:$A$205,0))&amp;"","كود غير موجود"))</f>
        <v/>
      </c>
      <c r="G1106" s="22">
        <f>IF(OR(B1106&amp;""="",NOT(ISNUMBER(A1106))),"",IF(COUNTIFS($B$6:$B$2005,B1106&amp;"",$A$6:$A$2005,"&gt;"&amp;A1106)=0,1,0))</f>
        <v/>
      </c>
    </row>
    <row r="1107">
      <c r="A1107" s="13" t="n"/>
      <c r="B1107" s="5" t="n"/>
      <c r="C1107" s="17" t="n"/>
      <c r="D1107" s="5" t="n"/>
      <c r="E1107" s="5" t="n"/>
      <c r="F1107" s="6">
        <f>IF(B1107&amp;""="","",IFERROR(INDEX('المستأجرون'!$C$6:$C$205,MATCH(B1107&amp;"",'المستأجرون'!$A$6:$A$205,0))&amp;"","كود غير موجود"))</f>
        <v/>
      </c>
      <c r="G1107" s="22">
        <f>IF(OR(B1107&amp;""="",NOT(ISNUMBER(A1107))),"",IF(COUNTIFS($B$6:$B$2005,B1107&amp;"",$A$6:$A$2005,"&gt;"&amp;A1107)=0,1,0))</f>
        <v/>
      </c>
    </row>
    <row r="1108">
      <c r="A1108" s="13" t="n"/>
      <c r="B1108" s="5" t="n"/>
      <c r="C1108" s="17" t="n"/>
      <c r="D1108" s="5" t="n"/>
      <c r="E1108" s="5" t="n"/>
      <c r="F1108" s="6">
        <f>IF(B1108&amp;""="","",IFERROR(INDEX('المستأجرون'!$C$6:$C$205,MATCH(B1108&amp;"",'المستأجرون'!$A$6:$A$205,0))&amp;"","كود غير موجود"))</f>
        <v/>
      </c>
      <c r="G1108" s="22">
        <f>IF(OR(B1108&amp;""="",NOT(ISNUMBER(A1108))),"",IF(COUNTIFS($B$6:$B$2005,B1108&amp;"",$A$6:$A$2005,"&gt;"&amp;A1108)=0,1,0))</f>
        <v/>
      </c>
    </row>
    <row r="1109">
      <c r="A1109" s="13" t="n"/>
      <c r="B1109" s="5" t="n"/>
      <c r="C1109" s="17" t="n"/>
      <c r="D1109" s="5" t="n"/>
      <c r="E1109" s="5" t="n"/>
      <c r="F1109" s="6">
        <f>IF(B1109&amp;""="","",IFERROR(INDEX('المستأجرون'!$C$6:$C$205,MATCH(B1109&amp;"",'المستأجرون'!$A$6:$A$205,0))&amp;"","كود غير موجود"))</f>
        <v/>
      </c>
      <c r="G1109" s="22">
        <f>IF(OR(B1109&amp;""="",NOT(ISNUMBER(A1109))),"",IF(COUNTIFS($B$6:$B$2005,B1109&amp;"",$A$6:$A$2005,"&gt;"&amp;A1109)=0,1,0))</f>
        <v/>
      </c>
    </row>
    <row r="1110">
      <c r="A1110" s="13" t="n"/>
      <c r="B1110" s="5" t="n"/>
      <c r="C1110" s="17" t="n"/>
      <c r="D1110" s="5" t="n"/>
      <c r="E1110" s="5" t="n"/>
      <c r="F1110" s="6">
        <f>IF(B1110&amp;""="","",IFERROR(INDEX('المستأجرون'!$C$6:$C$205,MATCH(B1110&amp;"",'المستأجرون'!$A$6:$A$205,0))&amp;"","كود غير موجود"))</f>
        <v/>
      </c>
      <c r="G1110" s="22">
        <f>IF(OR(B1110&amp;""="",NOT(ISNUMBER(A1110))),"",IF(COUNTIFS($B$6:$B$2005,B1110&amp;"",$A$6:$A$2005,"&gt;"&amp;A1110)=0,1,0))</f>
        <v/>
      </c>
    </row>
    <row r="1111">
      <c r="A1111" s="13" t="n"/>
      <c r="B1111" s="5" t="n"/>
      <c r="C1111" s="17" t="n"/>
      <c r="D1111" s="5" t="n"/>
      <c r="E1111" s="5" t="n"/>
      <c r="F1111" s="6">
        <f>IF(B1111&amp;""="","",IFERROR(INDEX('المستأجرون'!$C$6:$C$205,MATCH(B1111&amp;"",'المستأجرون'!$A$6:$A$205,0))&amp;"","كود غير موجود"))</f>
        <v/>
      </c>
      <c r="G1111" s="22">
        <f>IF(OR(B1111&amp;""="",NOT(ISNUMBER(A1111))),"",IF(COUNTIFS($B$6:$B$2005,B1111&amp;"",$A$6:$A$2005,"&gt;"&amp;A1111)=0,1,0))</f>
        <v/>
      </c>
    </row>
    <row r="1112">
      <c r="A1112" s="13" t="n"/>
      <c r="B1112" s="5" t="n"/>
      <c r="C1112" s="17" t="n"/>
      <c r="D1112" s="5" t="n"/>
      <c r="E1112" s="5" t="n"/>
      <c r="F1112" s="6">
        <f>IF(B1112&amp;""="","",IFERROR(INDEX('المستأجرون'!$C$6:$C$205,MATCH(B1112&amp;"",'المستأجرون'!$A$6:$A$205,0))&amp;"","كود غير موجود"))</f>
        <v/>
      </c>
      <c r="G1112" s="22">
        <f>IF(OR(B1112&amp;""="",NOT(ISNUMBER(A1112))),"",IF(COUNTIFS($B$6:$B$2005,B1112&amp;"",$A$6:$A$2005,"&gt;"&amp;A1112)=0,1,0))</f>
        <v/>
      </c>
    </row>
    <row r="1113">
      <c r="A1113" s="13" t="n"/>
      <c r="B1113" s="5" t="n"/>
      <c r="C1113" s="17" t="n"/>
      <c r="D1113" s="5" t="n"/>
      <c r="E1113" s="5" t="n"/>
      <c r="F1113" s="6">
        <f>IF(B1113&amp;""="","",IFERROR(INDEX('المستأجرون'!$C$6:$C$205,MATCH(B1113&amp;"",'المستأجرون'!$A$6:$A$205,0))&amp;"","كود غير موجود"))</f>
        <v/>
      </c>
      <c r="G1113" s="22">
        <f>IF(OR(B1113&amp;""="",NOT(ISNUMBER(A1113))),"",IF(COUNTIFS($B$6:$B$2005,B1113&amp;"",$A$6:$A$2005,"&gt;"&amp;A1113)=0,1,0))</f>
        <v/>
      </c>
    </row>
    <row r="1114">
      <c r="A1114" s="13" t="n"/>
      <c r="B1114" s="5" t="n"/>
      <c r="C1114" s="17" t="n"/>
      <c r="D1114" s="5" t="n"/>
      <c r="E1114" s="5" t="n"/>
      <c r="F1114" s="6">
        <f>IF(B1114&amp;""="","",IFERROR(INDEX('المستأجرون'!$C$6:$C$205,MATCH(B1114&amp;"",'المستأجرون'!$A$6:$A$205,0))&amp;"","كود غير موجود"))</f>
        <v/>
      </c>
      <c r="G1114" s="22">
        <f>IF(OR(B1114&amp;""="",NOT(ISNUMBER(A1114))),"",IF(COUNTIFS($B$6:$B$2005,B1114&amp;"",$A$6:$A$2005,"&gt;"&amp;A1114)=0,1,0))</f>
        <v/>
      </c>
    </row>
    <row r="1115">
      <c r="A1115" s="13" t="n"/>
      <c r="B1115" s="5" t="n"/>
      <c r="C1115" s="17" t="n"/>
      <c r="D1115" s="5" t="n"/>
      <c r="E1115" s="5" t="n"/>
      <c r="F1115" s="6">
        <f>IF(B1115&amp;""="","",IFERROR(INDEX('المستأجرون'!$C$6:$C$205,MATCH(B1115&amp;"",'المستأجرون'!$A$6:$A$205,0))&amp;"","كود غير موجود"))</f>
        <v/>
      </c>
      <c r="G1115" s="22">
        <f>IF(OR(B1115&amp;""="",NOT(ISNUMBER(A1115))),"",IF(COUNTIFS($B$6:$B$2005,B1115&amp;"",$A$6:$A$2005,"&gt;"&amp;A1115)=0,1,0))</f>
        <v/>
      </c>
    </row>
    <row r="1116">
      <c r="A1116" s="13" t="n"/>
      <c r="B1116" s="5" t="n"/>
      <c r="C1116" s="17" t="n"/>
      <c r="D1116" s="5" t="n"/>
      <c r="E1116" s="5" t="n"/>
      <c r="F1116" s="6">
        <f>IF(B1116&amp;""="","",IFERROR(INDEX('المستأجرون'!$C$6:$C$205,MATCH(B1116&amp;"",'المستأجرون'!$A$6:$A$205,0))&amp;"","كود غير موجود"))</f>
        <v/>
      </c>
      <c r="G1116" s="22">
        <f>IF(OR(B1116&amp;""="",NOT(ISNUMBER(A1116))),"",IF(COUNTIFS($B$6:$B$2005,B1116&amp;"",$A$6:$A$2005,"&gt;"&amp;A1116)=0,1,0))</f>
        <v/>
      </c>
    </row>
    <row r="1117">
      <c r="A1117" s="13" t="n"/>
      <c r="B1117" s="5" t="n"/>
      <c r="C1117" s="17" t="n"/>
      <c r="D1117" s="5" t="n"/>
      <c r="E1117" s="5" t="n"/>
      <c r="F1117" s="6">
        <f>IF(B1117&amp;""="","",IFERROR(INDEX('المستأجرون'!$C$6:$C$205,MATCH(B1117&amp;"",'المستأجرون'!$A$6:$A$205,0))&amp;"","كود غير موجود"))</f>
        <v/>
      </c>
      <c r="G1117" s="22">
        <f>IF(OR(B1117&amp;""="",NOT(ISNUMBER(A1117))),"",IF(COUNTIFS($B$6:$B$2005,B1117&amp;"",$A$6:$A$2005,"&gt;"&amp;A1117)=0,1,0))</f>
        <v/>
      </c>
    </row>
    <row r="1118">
      <c r="A1118" s="13" t="n"/>
      <c r="B1118" s="5" t="n"/>
      <c r="C1118" s="17" t="n"/>
      <c r="D1118" s="5" t="n"/>
      <c r="E1118" s="5" t="n"/>
      <c r="F1118" s="6">
        <f>IF(B1118&amp;""="","",IFERROR(INDEX('المستأجرون'!$C$6:$C$205,MATCH(B1118&amp;"",'المستأجرون'!$A$6:$A$205,0))&amp;"","كود غير موجود"))</f>
        <v/>
      </c>
      <c r="G1118" s="22">
        <f>IF(OR(B1118&amp;""="",NOT(ISNUMBER(A1118))),"",IF(COUNTIFS($B$6:$B$2005,B1118&amp;"",$A$6:$A$2005,"&gt;"&amp;A1118)=0,1,0))</f>
        <v/>
      </c>
    </row>
    <row r="1119">
      <c r="A1119" s="13" t="n"/>
      <c r="B1119" s="5" t="n"/>
      <c r="C1119" s="17" t="n"/>
      <c r="D1119" s="5" t="n"/>
      <c r="E1119" s="5" t="n"/>
      <c r="F1119" s="6">
        <f>IF(B1119&amp;""="","",IFERROR(INDEX('المستأجرون'!$C$6:$C$205,MATCH(B1119&amp;"",'المستأجرون'!$A$6:$A$205,0))&amp;"","كود غير موجود"))</f>
        <v/>
      </c>
      <c r="G1119" s="22">
        <f>IF(OR(B1119&amp;""="",NOT(ISNUMBER(A1119))),"",IF(COUNTIFS($B$6:$B$2005,B1119&amp;"",$A$6:$A$2005,"&gt;"&amp;A1119)=0,1,0))</f>
        <v/>
      </c>
    </row>
    <row r="1120">
      <c r="A1120" s="13" t="n"/>
      <c r="B1120" s="5" t="n"/>
      <c r="C1120" s="17" t="n"/>
      <c r="D1120" s="5" t="n"/>
      <c r="E1120" s="5" t="n"/>
      <c r="F1120" s="6">
        <f>IF(B1120&amp;""="","",IFERROR(INDEX('المستأجرون'!$C$6:$C$205,MATCH(B1120&amp;"",'المستأجرون'!$A$6:$A$205,0))&amp;"","كود غير موجود"))</f>
        <v/>
      </c>
      <c r="G1120" s="22">
        <f>IF(OR(B1120&amp;""="",NOT(ISNUMBER(A1120))),"",IF(COUNTIFS($B$6:$B$2005,B1120&amp;"",$A$6:$A$2005,"&gt;"&amp;A1120)=0,1,0))</f>
        <v/>
      </c>
    </row>
    <row r="1121">
      <c r="A1121" s="13" t="n"/>
      <c r="B1121" s="5" t="n"/>
      <c r="C1121" s="17" t="n"/>
      <c r="D1121" s="5" t="n"/>
      <c r="E1121" s="5" t="n"/>
      <c r="F1121" s="6">
        <f>IF(B1121&amp;""="","",IFERROR(INDEX('المستأجرون'!$C$6:$C$205,MATCH(B1121&amp;"",'المستأجرون'!$A$6:$A$205,0))&amp;"","كود غير موجود"))</f>
        <v/>
      </c>
      <c r="G1121" s="22">
        <f>IF(OR(B1121&amp;""="",NOT(ISNUMBER(A1121))),"",IF(COUNTIFS($B$6:$B$2005,B1121&amp;"",$A$6:$A$2005,"&gt;"&amp;A1121)=0,1,0))</f>
        <v/>
      </c>
    </row>
    <row r="1122">
      <c r="A1122" s="13" t="n"/>
      <c r="B1122" s="5" t="n"/>
      <c r="C1122" s="17" t="n"/>
      <c r="D1122" s="5" t="n"/>
      <c r="E1122" s="5" t="n"/>
      <c r="F1122" s="6">
        <f>IF(B1122&amp;""="","",IFERROR(INDEX('المستأجرون'!$C$6:$C$205,MATCH(B1122&amp;"",'المستأجرون'!$A$6:$A$205,0))&amp;"","كود غير موجود"))</f>
        <v/>
      </c>
      <c r="G1122" s="22">
        <f>IF(OR(B1122&amp;""="",NOT(ISNUMBER(A1122))),"",IF(COUNTIFS($B$6:$B$2005,B1122&amp;"",$A$6:$A$2005,"&gt;"&amp;A1122)=0,1,0))</f>
        <v/>
      </c>
    </row>
    <row r="1123">
      <c r="A1123" s="13" t="n"/>
      <c r="B1123" s="5" t="n"/>
      <c r="C1123" s="17" t="n"/>
      <c r="D1123" s="5" t="n"/>
      <c r="E1123" s="5" t="n"/>
      <c r="F1123" s="6">
        <f>IF(B1123&amp;""="","",IFERROR(INDEX('المستأجرون'!$C$6:$C$205,MATCH(B1123&amp;"",'المستأجرون'!$A$6:$A$205,0))&amp;"","كود غير موجود"))</f>
        <v/>
      </c>
      <c r="G1123" s="22">
        <f>IF(OR(B1123&amp;""="",NOT(ISNUMBER(A1123))),"",IF(COUNTIFS($B$6:$B$2005,B1123&amp;"",$A$6:$A$2005,"&gt;"&amp;A1123)=0,1,0))</f>
        <v/>
      </c>
    </row>
    <row r="1124">
      <c r="A1124" s="13" t="n"/>
      <c r="B1124" s="5" t="n"/>
      <c r="C1124" s="17" t="n"/>
      <c r="D1124" s="5" t="n"/>
      <c r="E1124" s="5" t="n"/>
      <c r="F1124" s="6">
        <f>IF(B1124&amp;""="","",IFERROR(INDEX('المستأجرون'!$C$6:$C$205,MATCH(B1124&amp;"",'المستأجرون'!$A$6:$A$205,0))&amp;"","كود غير موجود"))</f>
        <v/>
      </c>
      <c r="G1124" s="22">
        <f>IF(OR(B1124&amp;""="",NOT(ISNUMBER(A1124))),"",IF(COUNTIFS($B$6:$B$2005,B1124&amp;"",$A$6:$A$2005,"&gt;"&amp;A1124)=0,1,0))</f>
        <v/>
      </c>
    </row>
    <row r="1125">
      <c r="A1125" s="13" t="n"/>
      <c r="B1125" s="5" t="n"/>
      <c r="C1125" s="17" t="n"/>
      <c r="D1125" s="5" t="n"/>
      <c r="E1125" s="5" t="n"/>
      <c r="F1125" s="6">
        <f>IF(B1125&amp;""="","",IFERROR(INDEX('المستأجرون'!$C$6:$C$205,MATCH(B1125&amp;"",'المستأجرون'!$A$6:$A$205,0))&amp;"","كود غير موجود"))</f>
        <v/>
      </c>
      <c r="G1125" s="22">
        <f>IF(OR(B1125&amp;""="",NOT(ISNUMBER(A1125))),"",IF(COUNTIFS($B$6:$B$2005,B1125&amp;"",$A$6:$A$2005,"&gt;"&amp;A1125)=0,1,0))</f>
        <v/>
      </c>
    </row>
    <row r="1126">
      <c r="A1126" s="13" t="n"/>
      <c r="B1126" s="5" t="n"/>
      <c r="C1126" s="17" t="n"/>
      <c r="D1126" s="5" t="n"/>
      <c r="E1126" s="5" t="n"/>
      <c r="F1126" s="6">
        <f>IF(B1126&amp;""="","",IFERROR(INDEX('المستأجرون'!$C$6:$C$205,MATCH(B1126&amp;"",'المستأجرون'!$A$6:$A$205,0))&amp;"","كود غير موجود"))</f>
        <v/>
      </c>
      <c r="G1126" s="22">
        <f>IF(OR(B1126&amp;""="",NOT(ISNUMBER(A1126))),"",IF(COUNTIFS($B$6:$B$2005,B1126&amp;"",$A$6:$A$2005,"&gt;"&amp;A1126)=0,1,0))</f>
        <v/>
      </c>
    </row>
    <row r="1127">
      <c r="A1127" s="13" t="n"/>
      <c r="B1127" s="5" t="n"/>
      <c r="C1127" s="17" t="n"/>
      <c r="D1127" s="5" t="n"/>
      <c r="E1127" s="5" t="n"/>
      <c r="F1127" s="6">
        <f>IF(B1127&amp;""="","",IFERROR(INDEX('المستأجرون'!$C$6:$C$205,MATCH(B1127&amp;"",'المستأجرون'!$A$6:$A$205,0))&amp;"","كود غير موجود"))</f>
        <v/>
      </c>
      <c r="G1127" s="22">
        <f>IF(OR(B1127&amp;""="",NOT(ISNUMBER(A1127))),"",IF(COUNTIFS($B$6:$B$2005,B1127&amp;"",$A$6:$A$2005,"&gt;"&amp;A1127)=0,1,0))</f>
        <v/>
      </c>
    </row>
    <row r="1128">
      <c r="A1128" s="13" t="n"/>
      <c r="B1128" s="5" t="n"/>
      <c r="C1128" s="17" t="n"/>
      <c r="D1128" s="5" t="n"/>
      <c r="E1128" s="5" t="n"/>
      <c r="F1128" s="6">
        <f>IF(B1128&amp;""="","",IFERROR(INDEX('المستأجرون'!$C$6:$C$205,MATCH(B1128&amp;"",'المستأجرون'!$A$6:$A$205,0))&amp;"","كود غير موجود"))</f>
        <v/>
      </c>
      <c r="G1128" s="22">
        <f>IF(OR(B1128&amp;""="",NOT(ISNUMBER(A1128))),"",IF(COUNTIFS($B$6:$B$2005,B1128&amp;"",$A$6:$A$2005,"&gt;"&amp;A1128)=0,1,0))</f>
        <v/>
      </c>
    </row>
    <row r="1129">
      <c r="A1129" s="13" t="n"/>
      <c r="B1129" s="5" t="n"/>
      <c r="C1129" s="17" t="n"/>
      <c r="D1129" s="5" t="n"/>
      <c r="E1129" s="5" t="n"/>
      <c r="F1129" s="6">
        <f>IF(B1129&amp;""="","",IFERROR(INDEX('المستأجرون'!$C$6:$C$205,MATCH(B1129&amp;"",'المستأجرون'!$A$6:$A$205,0))&amp;"","كود غير موجود"))</f>
        <v/>
      </c>
      <c r="G1129" s="22">
        <f>IF(OR(B1129&amp;""="",NOT(ISNUMBER(A1129))),"",IF(COUNTIFS($B$6:$B$2005,B1129&amp;"",$A$6:$A$2005,"&gt;"&amp;A1129)=0,1,0))</f>
        <v/>
      </c>
    </row>
    <row r="1130">
      <c r="A1130" s="13" t="n"/>
      <c r="B1130" s="5" t="n"/>
      <c r="C1130" s="17" t="n"/>
      <c r="D1130" s="5" t="n"/>
      <c r="E1130" s="5" t="n"/>
      <c r="F1130" s="6">
        <f>IF(B1130&amp;""="","",IFERROR(INDEX('المستأجرون'!$C$6:$C$205,MATCH(B1130&amp;"",'المستأجرون'!$A$6:$A$205,0))&amp;"","كود غير موجود"))</f>
        <v/>
      </c>
      <c r="G1130" s="22">
        <f>IF(OR(B1130&amp;""="",NOT(ISNUMBER(A1130))),"",IF(COUNTIFS($B$6:$B$2005,B1130&amp;"",$A$6:$A$2005,"&gt;"&amp;A1130)=0,1,0))</f>
        <v/>
      </c>
    </row>
    <row r="1131">
      <c r="A1131" s="13" t="n"/>
      <c r="B1131" s="5" t="n"/>
      <c r="C1131" s="17" t="n"/>
      <c r="D1131" s="5" t="n"/>
      <c r="E1131" s="5" t="n"/>
      <c r="F1131" s="6">
        <f>IF(B1131&amp;""="","",IFERROR(INDEX('المستأجرون'!$C$6:$C$205,MATCH(B1131&amp;"",'المستأجرون'!$A$6:$A$205,0))&amp;"","كود غير موجود"))</f>
        <v/>
      </c>
      <c r="G1131" s="22">
        <f>IF(OR(B1131&amp;""="",NOT(ISNUMBER(A1131))),"",IF(COUNTIFS($B$6:$B$2005,B1131&amp;"",$A$6:$A$2005,"&gt;"&amp;A1131)=0,1,0))</f>
        <v/>
      </c>
    </row>
    <row r="1132">
      <c r="A1132" s="13" t="n"/>
      <c r="B1132" s="5" t="n"/>
      <c r="C1132" s="17" t="n"/>
      <c r="D1132" s="5" t="n"/>
      <c r="E1132" s="5" t="n"/>
      <c r="F1132" s="6">
        <f>IF(B1132&amp;""="","",IFERROR(INDEX('المستأجرون'!$C$6:$C$205,MATCH(B1132&amp;"",'المستأجرون'!$A$6:$A$205,0))&amp;"","كود غير موجود"))</f>
        <v/>
      </c>
      <c r="G1132" s="22">
        <f>IF(OR(B1132&amp;""="",NOT(ISNUMBER(A1132))),"",IF(COUNTIFS($B$6:$B$2005,B1132&amp;"",$A$6:$A$2005,"&gt;"&amp;A1132)=0,1,0))</f>
        <v/>
      </c>
    </row>
    <row r="1133">
      <c r="A1133" s="13" t="n"/>
      <c r="B1133" s="5" t="n"/>
      <c r="C1133" s="17" t="n"/>
      <c r="D1133" s="5" t="n"/>
      <c r="E1133" s="5" t="n"/>
      <c r="F1133" s="6">
        <f>IF(B1133&amp;""="","",IFERROR(INDEX('المستأجرون'!$C$6:$C$205,MATCH(B1133&amp;"",'المستأجرون'!$A$6:$A$205,0))&amp;"","كود غير موجود"))</f>
        <v/>
      </c>
      <c r="G1133" s="22">
        <f>IF(OR(B1133&amp;""="",NOT(ISNUMBER(A1133))),"",IF(COUNTIFS($B$6:$B$2005,B1133&amp;"",$A$6:$A$2005,"&gt;"&amp;A1133)=0,1,0))</f>
        <v/>
      </c>
    </row>
    <row r="1134">
      <c r="A1134" s="13" t="n"/>
      <c r="B1134" s="5" t="n"/>
      <c r="C1134" s="17" t="n"/>
      <c r="D1134" s="5" t="n"/>
      <c r="E1134" s="5" t="n"/>
      <c r="F1134" s="6">
        <f>IF(B1134&amp;""="","",IFERROR(INDEX('المستأجرون'!$C$6:$C$205,MATCH(B1134&amp;"",'المستأجرون'!$A$6:$A$205,0))&amp;"","كود غير موجود"))</f>
        <v/>
      </c>
      <c r="G1134" s="22">
        <f>IF(OR(B1134&amp;""="",NOT(ISNUMBER(A1134))),"",IF(COUNTIFS($B$6:$B$2005,B1134&amp;"",$A$6:$A$2005,"&gt;"&amp;A1134)=0,1,0))</f>
        <v/>
      </c>
    </row>
    <row r="1135">
      <c r="A1135" s="13" t="n"/>
      <c r="B1135" s="5" t="n"/>
      <c r="C1135" s="17" t="n"/>
      <c r="D1135" s="5" t="n"/>
      <c r="E1135" s="5" t="n"/>
      <c r="F1135" s="6">
        <f>IF(B1135&amp;""="","",IFERROR(INDEX('المستأجرون'!$C$6:$C$205,MATCH(B1135&amp;"",'المستأجرون'!$A$6:$A$205,0))&amp;"","كود غير موجود"))</f>
        <v/>
      </c>
      <c r="G1135" s="22">
        <f>IF(OR(B1135&amp;""="",NOT(ISNUMBER(A1135))),"",IF(COUNTIFS($B$6:$B$2005,B1135&amp;"",$A$6:$A$2005,"&gt;"&amp;A1135)=0,1,0))</f>
        <v/>
      </c>
    </row>
    <row r="1136">
      <c r="A1136" s="13" t="n"/>
      <c r="B1136" s="5" t="n"/>
      <c r="C1136" s="17" t="n"/>
      <c r="D1136" s="5" t="n"/>
      <c r="E1136" s="5" t="n"/>
      <c r="F1136" s="6">
        <f>IF(B1136&amp;""="","",IFERROR(INDEX('المستأجرون'!$C$6:$C$205,MATCH(B1136&amp;"",'المستأجرون'!$A$6:$A$205,0))&amp;"","كود غير موجود"))</f>
        <v/>
      </c>
      <c r="G1136" s="22">
        <f>IF(OR(B1136&amp;""="",NOT(ISNUMBER(A1136))),"",IF(COUNTIFS($B$6:$B$2005,B1136&amp;"",$A$6:$A$2005,"&gt;"&amp;A1136)=0,1,0))</f>
        <v/>
      </c>
    </row>
    <row r="1137">
      <c r="A1137" s="13" t="n"/>
      <c r="B1137" s="5" t="n"/>
      <c r="C1137" s="17" t="n"/>
      <c r="D1137" s="5" t="n"/>
      <c r="E1137" s="5" t="n"/>
      <c r="F1137" s="6">
        <f>IF(B1137&amp;""="","",IFERROR(INDEX('المستأجرون'!$C$6:$C$205,MATCH(B1137&amp;"",'المستأجرون'!$A$6:$A$205,0))&amp;"","كود غير موجود"))</f>
        <v/>
      </c>
      <c r="G1137" s="22">
        <f>IF(OR(B1137&amp;""="",NOT(ISNUMBER(A1137))),"",IF(COUNTIFS($B$6:$B$2005,B1137&amp;"",$A$6:$A$2005,"&gt;"&amp;A1137)=0,1,0))</f>
        <v/>
      </c>
    </row>
    <row r="1138">
      <c r="A1138" s="13" t="n"/>
      <c r="B1138" s="5" t="n"/>
      <c r="C1138" s="17" t="n"/>
      <c r="D1138" s="5" t="n"/>
      <c r="E1138" s="5" t="n"/>
      <c r="F1138" s="6">
        <f>IF(B1138&amp;""="","",IFERROR(INDEX('المستأجرون'!$C$6:$C$205,MATCH(B1138&amp;"",'المستأجرون'!$A$6:$A$205,0))&amp;"","كود غير موجود"))</f>
        <v/>
      </c>
      <c r="G1138" s="22">
        <f>IF(OR(B1138&amp;""="",NOT(ISNUMBER(A1138))),"",IF(COUNTIFS($B$6:$B$2005,B1138&amp;"",$A$6:$A$2005,"&gt;"&amp;A1138)=0,1,0))</f>
        <v/>
      </c>
    </row>
    <row r="1139">
      <c r="A1139" s="13" t="n"/>
      <c r="B1139" s="5" t="n"/>
      <c r="C1139" s="17" t="n"/>
      <c r="D1139" s="5" t="n"/>
      <c r="E1139" s="5" t="n"/>
      <c r="F1139" s="6">
        <f>IF(B1139&amp;""="","",IFERROR(INDEX('المستأجرون'!$C$6:$C$205,MATCH(B1139&amp;"",'المستأجرون'!$A$6:$A$205,0))&amp;"","كود غير موجود"))</f>
        <v/>
      </c>
      <c r="G1139" s="22">
        <f>IF(OR(B1139&amp;""="",NOT(ISNUMBER(A1139))),"",IF(COUNTIFS($B$6:$B$2005,B1139&amp;"",$A$6:$A$2005,"&gt;"&amp;A1139)=0,1,0))</f>
        <v/>
      </c>
    </row>
    <row r="1140">
      <c r="A1140" s="13" t="n"/>
      <c r="B1140" s="5" t="n"/>
      <c r="C1140" s="17" t="n"/>
      <c r="D1140" s="5" t="n"/>
      <c r="E1140" s="5" t="n"/>
      <c r="F1140" s="6">
        <f>IF(B1140&amp;""="","",IFERROR(INDEX('المستأجرون'!$C$6:$C$205,MATCH(B1140&amp;"",'المستأجرون'!$A$6:$A$205,0))&amp;"","كود غير موجود"))</f>
        <v/>
      </c>
      <c r="G1140" s="22">
        <f>IF(OR(B1140&amp;""="",NOT(ISNUMBER(A1140))),"",IF(COUNTIFS($B$6:$B$2005,B1140&amp;"",$A$6:$A$2005,"&gt;"&amp;A1140)=0,1,0))</f>
        <v/>
      </c>
    </row>
    <row r="1141">
      <c r="A1141" s="13" t="n"/>
      <c r="B1141" s="5" t="n"/>
      <c r="C1141" s="17" t="n"/>
      <c r="D1141" s="5" t="n"/>
      <c r="E1141" s="5" t="n"/>
      <c r="F1141" s="6">
        <f>IF(B1141&amp;""="","",IFERROR(INDEX('المستأجرون'!$C$6:$C$205,MATCH(B1141&amp;"",'المستأجرون'!$A$6:$A$205,0))&amp;"","كود غير موجود"))</f>
        <v/>
      </c>
      <c r="G1141" s="22">
        <f>IF(OR(B1141&amp;""="",NOT(ISNUMBER(A1141))),"",IF(COUNTIFS($B$6:$B$2005,B1141&amp;"",$A$6:$A$2005,"&gt;"&amp;A1141)=0,1,0))</f>
        <v/>
      </c>
    </row>
    <row r="1142">
      <c r="A1142" s="13" t="n"/>
      <c r="B1142" s="5" t="n"/>
      <c r="C1142" s="17" t="n"/>
      <c r="D1142" s="5" t="n"/>
      <c r="E1142" s="5" t="n"/>
      <c r="F1142" s="6">
        <f>IF(B1142&amp;""="","",IFERROR(INDEX('المستأجرون'!$C$6:$C$205,MATCH(B1142&amp;"",'المستأجرون'!$A$6:$A$205,0))&amp;"","كود غير موجود"))</f>
        <v/>
      </c>
      <c r="G1142" s="22">
        <f>IF(OR(B1142&amp;""="",NOT(ISNUMBER(A1142))),"",IF(COUNTIFS($B$6:$B$2005,B1142&amp;"",$A$6:$A$2005,"&gt;"&amp;A1142)=0,1,0))</f>
        <v/>
      </c>
    </row>
    <row r="1143">
      <c r="A1143" s="13" t="n"/>
      <c r="B1143" s="5" t="n"/>
      <c r="C1143" s="17" t="n"/>
      <c r="D1143" s="5" t="n"/>
      <c r="E1143" s="5" t="n"/>
      <c r="F1143" s="6">
        <f>IF(B1143&amp;""="","",IFERROR(INDEX('المستأجرون'!$C$6:$C$205,MATCH(B1143&amp;"",'المستأجرون'!$A$6:$A$205,0))&amp;"","كود غير موجود"))</f>
        <v/>
      </c>
      <c r="G1143" s="22">
        <f>IF(OR(B1143&amp;""="",NOT(ISNUMBER(A1143))),"",IF(COUNTIFS($B$6:$B$2005,B1143&amp;"",$A$6:$A$2005,"&gt;"&amp;A1143)=0,1,0))</f>
        <v/>
      </c>
    </row>
    <row r="1144">
      <c r="A1144" s="13" t="n"/>
      <c r="B1144" s="5" t="n"/>
      <c r="C1144" s="17" t="n"/>
      <c r="D1144" s="5" t="n"/>
      <c r="E1144" s="5" t="n"/>
      <c r="F1144" s="6">
        <f>IF(B1144&amp;""="","",IFERROR(INDEX('المستأجرون'!$C$6:$C$205,MATCH(B1144&amp;"",'المستأجرون'!$A$6:$A$205,0))&amp;"","كود غير موجود"))</f>
        <v/>
      </c>
      <c r="G1144" s="22">
        <f>IF(OR(B1144&amp;""="",NOT(ISNUMBER(A1144))),"",IF(COUNTIFS($B$6:$B$2005,B1144&amp;"",$A$6:$A$2005,"&gt;"&amp;A1144)=0,1,0))</f>
        <v/>
      </c>
    </row>
    <row r="1145">
      <c r="A1145" s="13" t="n"/>
      <c r="B1145" s="5" t="n"/>
      <c r="C1145" s="17" t="n"/>
      <c r="D1145" s="5" t="n"/>
      <c r="E1145" s="5" t="n"/>
      <c r="F1145" s="6">
        <f>IF(B1145&amp;""="","",IFERROR(INDEX('المستأجرون'!$C$6:$C$205,MATCH(B1145&amp;"",'المستأجرون'!$A$6:$A$205,0))&amp;"","كود غير موجود"))</f>
        <v/>
      </c>
      <c r="G1145" s="22">
        <f>IF(OR(B1145&amp;""="",NOT(ISNUMBER(A1145))),"",IF(COUNTIFS($B$6:$B$2005,B1145&amp;"",$A$6:$A$2005,"&gt;"&amp;A1145)=0,1,0))</f>
        <v/>
      </c>
    </row>
    <row r="1146">
      <c r="A1146" s="13" t="n"/>
      <c r="B1146" s="5" t="n"/>
      <c r="C1146" s="17" t="n"/>
      <c r="D1146" s="5" t="n"/>
      <c r="E1146" s="5" t="n"/>
      <c r="F1146" s="6">
        <f>IF(B1146&amp;""="","",IFERROR(INDEX('المستأجرون'!$C$6:$C$205,MATCH(B1146&amp;"",'المستأجرون'!$A$6:$A$205,0))&amp;"","كود غير موجود"))</f>
        <v/>
      </c>
      <c r="G1146" s="22">
        <f>IF(OR(B1146&amp;""="",NOT(ISNUMBER(A1146))),"",IF(COUNTIFS($B$6:$B$2005,B1146&amp;"",$A$6:$A$2005,"&gt;"&amp;A1146)=0,1,0))</f>
        <v/>
      </c>
    </row>
    <row r="1147">
      <c r="A1147" s="13" t="n"/>
      <c r="B1147" s="5" t="n"/>
      <c r="C1147" s="17" t="n"/>
      <c r="D1147" s="5" t="n"/>
      <c r="E1147" s="5" t="n"/>
      <c r="F1147" s="6">
        <f>IF(B1147&amp;""="","",IFERROR(INDEX('المستأجرون'!$C$6:$C$205,MATCH(B1147&amp;"",'المستأجرون'!$A$6:$A$205,0))&amp;"","كود غير موجود"))</f>
        <v/>
      </c>
      <c r="G1147" s="22">
        <f>IF(OR(B1147&amp;""="",NOT(ISNUMBER(A1147))),"",IF(COUNTIFS($B$6:$B$2005,B1147&amp;"",$A$6:$A$2005,"&gt;"&amp;A1147)=0,1,0))</f>
        <v/>
      </c>
    </row>
    <row r="1148">
      <c r="A1148" s="13" t="n"/>
      <c r="B1148" s="5" t="n"/>
      <c r="C1148" s="17" t="n"/>
      <c r="D1148" s="5" t="n"/>
      <c r="E1148" s="5" t="n"/>
      <c r="F1148" s="6">
        <f>IF(B1148&amp;""="","",IFERROR(INDEX('المستأجرون'!$C$6:$C$205,MATCH(B1148&amp;"",'المستأجرون'!$A$6:$A$205,0))&amp;"","كود غير موجود"))</f>
        <v/>
      </c>
      <c r="G1148" s="22">
        <f>IF(OR(B1148&amp;""="",NOT(ISNUMBER(A1148))),"",IF(COUNTIFS($B$6:$B$2005,B1148&amp;"",$A$6:$A$2005,"&gt;"&amp;A1148)=0,1,0))</f>
        <v/>
      </c>
    </row>
    <row r="1149">
      <c r="A1149" s="13" t="n"/>
      <c r="B1149" s="5" t="n"/>
      <c r="C1149" s="17" t="n"/>
      <c r="D1149" s="5" t="n"/>
      <c r="E1149" s="5" t="n"/>
      <c r="F1149" s="6">
        <f>IF(B1149&amp;""="","",IFERROR(INDEX('المستأجرون'!$C$6:$C$205,MATCH(B1149&amp;"",'المستأجرون'!$A$6:$A$205,0))&amp;"","كود غير موجود"))</f>
        <v/>
      </c>
      <c r="G1149" s="22">
        <f>IF(OR(B1149&amp;""="",NOT(ISNUMBER(A1149))),"",IF(COUNTIFS($B$6:$B$2005,B1149&amp;"",$A$6:$A$2005,"&gt;"&amp;A1149)=0,1,0))</f>
        <v/>
      </c>
    </row>
    <row r="1150">
      <c r="A1150" s="13" t="n"/>
      <c r="B1150" s="5" t="n"/>
      <c r="C1150" s="17" t="n"/>
      <c r="D1150" s="5" t="n"/>
      <c r="E1150" s="5" t="n"/>
      <c r="F1150" s="6">
        <f>IF(B1150&amp;""="","",IFERROR(INDEX('المستأجرون'!$C$6:$C$205,MATCH(B1150&amp;"",'المستأجرون'!$A$6:$A$205,0))&amp;"","كود غير موجود"))</f>
        <v/>
      </c>
      <c r="G1150" s="22">
        <f>IF(OR(B1150&amp;""="",NOT(ISNUMBER(A1150))),"",IF(COUNTIFS($B$6:$B$2005,B1150&amp;"",$A$6:$A$2005,"&gt;"&amp;A1150)=0,1,0))</f>
        <v/>
      </c>
    </row>
    <row r="1151">
      <c r="A1151" s="13" t="n"/>
      <c r="B1151" s="5" t="n"/>
      <c r="C1151" s="17" t="n"/>
      <c r="D1151" s="5" t="n"/>
      <c r="E1151" s="5" t="n"/>
      <c r="F1151" s="6">
        <f>IF(B1151&amp;""="","",IFERROR(INDEX('المستأجرون'!$C$6:$C$205,MATCH(B1151&amp;"",'المستأجرون'!$A$6:$A$205,0))&amp;"","كود غير موجود"))</f>
        <v/>
      </c>
      <c r="G1151" s="22">
        <f>IF(OR(B1151&amp;""="",NOT(ISNUMBER(A1151))),"",IF(COUNTIFS($B$6:$B$2005,B1151&amp;"",$A$6:$A$2005,"&gt;"&amp;A1151)=0,1,0))</f>
        <v/>
      </c>
    </row>
    <row r="1152">
      <c r="A1152" s="13" t="n"/>
      <c r="B1152" s="5" t="n"/>
      <c r="C1152" s="17" t="n"/>
      <c r="D1152" s="5" t="n"/>
      <c r="E1152" s="5" t="n"/>
      <c r="F1152" s="6">
        <f>IF(B1152&amp;""="","",IFERROR(INDEX('المستأجرون'!$C$6:$C$205,MATCH(B1152&amp;"",'المستأجرون'!$A$6:$A$205,0))&amp;"","كود غير موجود"))</f>
        <v/>
      </c>
      <c r="G1152" s="22">
        <f>IF(OR(B1152&amp;""="",NOT(ISNUMBER(A1152))),"",IF(COUNTIFS($B$6:$B$2005,B1152&amp;"",$A$6:$A$2005,"&gt;"&amp;A1152)=0,1,0))</f>
        <v/>
      </c>
    </row>
    <row r="1153">
      <c r="A1153" s="13" t="n"/>
      <c r="B1153" s="5" t="n"/>
      <c r="C1153" s="17" t="n"/>
      <c r="D1153" s="5" t="n"/>
      <c r="E1153" s="5" t="n"/>
      <c r="F1153" s="6">
        <f>IF(B1153&amp;""="","",IFERROR(INDEX('المستأجرون'!$C$6:$C$205,MATCH(B1153&amp;"",'المستأجرون'!$A$6:$A$205,0))&amp;"","كود غير موجود"))</f>
        <v/>
      </c>
      <c r="G1153" s="22">
        <f>IF(OR(B1153&amp;""="",NOT(ISNUMBER(A1153))),"",IF(COUNTIFS($B$6:$B$2005,B1153&amp;"",$A$6:$A$2005,"&gt;"&amp;A1153)=0,1,0))</f>
        <v/>
      </c>
    </row>
    <row r="1154">
      <c r="A1154" s="13" t="n"/>
      <c r="B1154" s="5" t="n"/>
      <c r="C1154" s="17" t="n"/>
      <c r="D1154" s="5" t="n"/>
      <c r="E1154" s="5" t="n"/>
      <c r="F1154" s="6">
        <f>IF(B1154&amp;""="","",IFERROR(INDEX('المستأجرون'!$C$6:$C$205,MATCH(B1154&amp;"",'المستأجرون'!$A$6:$A$205,0))&amp;"","كود غير موجود"))</f>
        <v/>
      </c>
      <c r="G1154" s="22">
        <f>IF(OR(B1154&amp;""="",NOT(ISNUMBER(A1154))),"",IF(COUNTIFS($B$6:$B$2005,B1154&amp;"",$A$6:$A$2005,"&gt;"&amp;A1154)=0,1,0))</f>
        <v/>
      </c>
    </row>
    <row r="1155">
      <c r="A1155" s="13" t="n"/>
      <c r="B1155" s="5" t="n"/>
      <c r="C1155" s="17" t="n"/>
      <c r="D1155" s="5" t="n"/>
      <c r="E1155" s="5" t="n"/>
      <c r="F1155" s="6">
        <f>IF(B1155&amp;""="","",IFERROR(INDEX('المستأجرون'!$C$6:$C$205,MATCH(B1155&amp;"",'المستأجرون'!$A$6:$A$205,0))&amp;"","كود غير موجود"))</f>
        <v/>
      </c>
      <c r="G1155" s="22">
        <f>IF(OR(B1155&amp;""="",NOT(ISNUMBER(A1155))),"",IF(COUNTIFS($B$6:$B$2005,B1155&amp;"",$A$6:$A$2005,"&gt;"&amp;A1155)=0,1,0))</f>
        <v/>
      </c>
    </row>
    <row r="1156">
      <c r="A1156" s="13" t="n"/>
      <c r="B1156" s="5" t="n"/>
      <c r="C1156" s="17" t="n"/>
      <c r="D1156" s="5" t="n"/>
      <c r="E1156" s="5" t="n"/>
      <c r="F1156" s="6">
        <f>IF(B1156&amp;""="","",IFERROR(INDEX('المستأجرون'!$C$6:$C$205,MATCH(B1156&amp;"",'المستأجرون'!$A$6:$A$205,0))&amp;"","كود غير موجود"))</f>
        <v/>
      </c>
      <c r="G1156" s="22">
        <f>IF(OR(B1156&amp;""="",NOT(ISNUMBER(A1156))),"",IF(COUNTIFS($B$6:$B$2005,B1156&amp;"",$A$6:$A$2005,"&gt;"&amp;A1156)=0,1,0))</f>
        <v/>
      </c>
    </row>
    <row r="1157">
      <c r="A1157" s="13" t="n"/>
      <c r="B1157" s="5" t="n"/>
      <c r="C1157" s="17" t="n"/>
      <c r="D1157" s="5" t="n"/>
      <c r="E1157" s="5" t="n"/>
      <c r="F1157" s="6">
        <f>IF(B1157&amp;""="","",IFERROR(INDEX('المستأجرون'!$C$6:$C$205,MATCH(B1157&amp;"",'المستأجرون'!$A$6:$A$205,0))&amp;"","كود غير موجود"))</f>
        <v/>
      </c>
      <c r="G1157" s="22">
        <f>IF(OR(B1157&amp;""="",NOT(ISNUMBER(A1157))),"",IF(COUNTIFS($B$6:$B$2005,B1157&amp;"",$A$6:$A$2005,"&gt;"&amp;A1157)=0,1,0))</f>
        <v/>
      </c>
    </row>
    <row r="1158">
      <c r="A1158" s="13" t="n"/>
      <c r="B1158" s="5" t="n"/>
      <c r="C1158" s="17" t="n"/>
      <c r="D1158" s="5" t="n"/>
      <c r="E1158" s="5" t="n"/>
      <c r="F1158" s="6">
        <f>IF(B1158&amp;""="","",IFERROR(INDEX('المستأجرون'!$C$6:$C$205,MATCH(B1158&amp;"",'المستأجرون'!$A$6:$A$205,0))&amp;"","كود غير موجود"))</f>
        <v/>
      </c>
      <c r="G1158" s="22">
        <f>IF(OR(B1158&amp;""="",NOT(ISNUMBER(A1158))),"",IF(COUNTIFS($B$6:$B$2005,B1158&amp;"",$A$6:$A$2005,"&gt;"&amp;A1158)=0,1,0))</f>
        <v/>
      </c>
    </row>
    <row r="1159">
      <c r="A1159" s="13" t="n"/>
      <c r="B1159" s="5" t="n"/>
      <c r="C1159" s="17" t="n"/>
      <c r="D1159" s="5" t="n"/>
      <c r="E1159" s="5" t="n"/>
      <c r="F1159" s="6">
        <f>IF(B1159&amp;""="","",IFERROR(INDEX('المستأجرون'!$C$6:$C$205,MATCH(B1159&amp;"",'المستأجرون'!$A$6:$A$205,0))&amp;"","كود غير موجود"))</f>
        <v/>
      </c>
      <c r="G1159" s="22">
        <f>IF(OR(B1159&amp;""="",NOT(ISNUMBER(A1159))),"",IF(COUNTIFS($B$6:$B$2005,B1159&amp;"",$A$6:$A$2005,"&gt;"&amp;A1159)=0,1,0))</f>
        <v/>
      </c>
    </row>
    <row r="1160">
      <c r="A1160" s="13" t="n"/>
      <c r="B1160" s="5" t="n"/>
      <c r="C1160" s="17" t="n"/>
      <c r="D1160" s="5" t="n"/>
      <c r="E1160" s="5" t="n"/>
      <c r="F1160" s="6">
        <f>IF(B1160&amp;""="","",IFERROR(INDEX('المستأجرون'!$C$6:$C$205,MATCH(B1160&amp;"",'المستأجرون'!$A$6:$A$205,0))&amp;"","كود غير موجود"))</f>
        <v/>
      </c>
      <c r="G1160" s="22">
        <f>IF(OR(B1160&amp;""="",NOT(ISNUMBER(A1160))),"",IF(COUNTIFS($B$6:$B$2005,B1160&amp;"",$A$6:$A$2005,"&gt;"&amp;A1160)=0,1,0))</f>
        <v/>
      </c>
    </row>
    <row r="1161">
      <c r="A1161" s="13" t="n"/>
      <c r="B1161" s="5" t="n"/>
      <c r="C1161" s="17" t="n"/>
      <c r="D1161" s="5" t="n"/>
      <c r="E1161" s="5" t="n"/>
      <c r="F1161" s="6">
        <f>IF(B1161&amp;""="","",IFERROR(INDEX('المستأجرون'!$C$6:$C$205,MATCH(B1161&amp;"",'المستأجرون'!$A$6:$A$205,0))&amp;"","كود غير موجود"))</f>
        <v/>
      </c>
      <c r="G1161" s="22">
        <f>IF(OR(B1161&amp;""="",NOT(ISNUMBER(A1161))),"",IF(COUNTIFS($B$6:$B$2005,B1161&amp;"",$A$6:$A$2005,"&gt;"&amp;A1161)=0,1,0))</f>
        <v/>
      </c>
    </row>
    <row r="1162">
      <c r="A1162" s="13" t="n"/>
      <c r="B1162" s="5" t="n"/>
      <c r="C1162" s="17" t="n"/>
      <c r="D1162" s="5" t="n"/>
      <c r="E1162" s="5" t="n"/>
      <c r="F1162" s="6">
        <f>IF(B1162&amp;""="","",IFERROR(INDEX('المستأجرون'!$C$6:$C$205,MATCH(B1162&amp;"",'المستأجرون'!$A$6:$A$205,0))&amp;"","كود غير موجود"))</f>
        <v/>
      </c>
      <c r="G1162" s="22">
        <f>IF(OR(B1162&amp;""="",NOT(ISNUMBER(A1162))),"",IF(COUNTIFS($B$6:$B$2005,B1162&amp;"",$A$6:$A$2005,"&gt;"&amp;A1162)=0,1,0))</f>
        <v/>
      </c>
    </row>
    <row r="1163">
      <c r="A1163" s="13" t="n"/>
      <c r="B1163" s="5" t="n"/>
      <c r="C1163" s="17" t="n"/>
      <c r="D1163" s="5" t="n"/>
      <c r="E1163" s="5" t="n"/>
      <c r="F1163" s="6">
        <f>IF(B1163&amp;""="","",IFERROR(INDEX('المستأجرون'!$C$6:$C$205,MATCH(B1163&amp;"",'المستأجرون'!$A$6:$A$205,0))&amp;"","كود غير موجود"))</f>
        <v/>
      </c>
      <c r="G1163" s="22">
        <f>IF(OR(B1163&amp;""="",NOT(ISNUMBER(A1163))),"",IF(COUNTIFS($B$6:$B$2005,B1163&amp;"",$A$6:$A$2005,"&gt;"&amp;A1163)=0,1,0))</f>
        <v/>
      </c>
    </row>
    <row r="1164">
      <c r="A1164" s="13" t="n"/>
      <c r="B1164" s="5" t="n"/>
      <c r="C1164" s="17" t="n"/>
      <c r="D1164" s="5" t="n"/>
      <c r="E1164" s="5" t="n"/>
      <c r="F1164" s="6">
        <f>IF(B1164&amp;""="","",IFERROR(INDEX('المستأجرون'!$C$6:$C$205,MATCH(B1164&amp;"",'المستأجرون'!$A$6:$A$205,0))&amp;"","كود غير موجود"))</f>
        <v/>
      </c>
      <c r="G1164" s="22">
        <f>IF(OR(B1164&amp;""="",NOT(ISNUMBER(A1164))),"",IF(COUNTIFS($B$6:$B$2005,B1164&amp;"",$A$6:$A$2005,"&gt;"&amp;A1164)=0,1,0))</f>
        <v/>
      </c>
    </row>
    <row r="1165">
      <c r="A1165" s="13" t="n"/>
      <c r="B1165" s="5" t="n"/>
      <c r="C1165" s="17" t="n"/>
      <c r="D1165" s="5" t="n"/>
      <c r="E1165" s="5" t="n"/>
      <c r="F1165" s="6">
        <f>IF(B1165&amp;""="","",IFERROR(INDEX('المستأجرون'!$C$6:$C$205,MATCH(B1165&amp;"",'المستأجرون'!$A$6:$A$205,0))&amp;"","كود غير موجود"))</f>
        <v/>
      </c>
      <c r="G1165" s="22">
        <f>IF(OR(B1165&amp;""="",NOT(ISNUMBER(A1165))),"",IF(COUNTIFS($B$6:$B$2005,B1165&amp;"",$A$6:$A$2005,"&gt;"&amp;A1165)=0,1,0))</f>
        <v/>
      </c>
    </row>
    <row r="1166">
      <c r="A1166" s="13" t="n"/>
      <c r="B1166" s="5" t="n"/>
      <c r="C1166" s="17" t="n"/>
      <c r="D1166" s="5" t="n"/>
      <c r="E1166" s="5" t="n"/>
      <c r="F1166" s="6">
        <f>IF(B1166&amp;""="","",IFERROR(INDEX('المستأجرون'!$C$6:$C$205,MATCH(B1166&amp;"",'المستأجرون'!$A$6:$A$205,0))&amp;"","كود غير موجود"))</f>
        <v/>
      </c>
      <c r="G1166" s="22">
        <f>IF(OR(B1166&amp;""="",NOT(ISNUMBER(A1166))),"",IF(COUNTIFS($B$6:$B$2005,B1166&amp;"",$A$6:$A$2005,"&gt;"&amp;A1166)=0,1,0))</f>
        <v/>
      </c>
    </row>
    <row r="1167">
      <c r="A1167" s="13" t="n"/>
      <c r="B1167" s="5" t="n"/>
      <c r="C1167" s="17" t="n"/>
      <c r="D1167" s="5" t="n"/>
      <c r="E1167" s="5" t="n"/>
      <c r="F1167" s="6">
        <f>IF(B1167&amp;""="","",IFERROR(INDEX('المستأجرون'!$C$6:$C$205,MATCH(B1167&amp;"",'المستأجرون'!$A$6:$A$205,0))&amp;"","كود غير موجود"))</f>
        <v/>
      </c>
      <c r="G1167" s="22">
        <f>IF(OR(B1167&amp;""="",NOT(ISNUMBER(A1167))),"",IF(COUNTIFS($B$6:$B$2005,B1167&amp;"",$A$6:$A$2005,"&gt;"&amp;A1167)=0,1,0))</f>
        <v/>
      </c>
    </row>
    <row r="1168">
      <c r="A1168" s="13" t="n"/>
      <c r="B1168" s="5" t="n"/>
      <c r="C1168" s="17" t="n"/>
      <c r="D1168" s="5" t="n"/>
      <c r="E1168" s="5" t="n"/>
      <c r="F1168" s="6">
        <f>IF(B1168&amp;""="","",IFERROR(INDEX('المستأجرون'!$C$6:$C$205,MATCH(B1168&amp;"",'المستأجرون'!$A$6:$A$205,0))&amp;"","كود غير موجود"))</f>
        <v/>
      </c>
      <c r="G1168" s="22">
        <f>IF(OR(B1168&amp;""="",NOT(ISNUMBER(A1168))),"",IF(COUNTIFS($B$6:$B$2005,B1168&amp;"",$A$6:$A$2005,"&gt;"&amp;A1168)=0,1,0))</f>
        <v/>
      </c>
    </row>
    <row r="1169">
      <c r="A1169" s="13" t="n"/>
      <c r="B1169" s="5" t="n"/>
      <c r="C1169" s="17" t="n"/>
      <c r="D1169" s="5" t="n"/>
      <c r="E1169" s="5" t="n"/>
      <c r="F1169" s="6">
        <f>IF(B1169&amp;""="","",IFERROR(INDEX('المستأجرون'!$C$6:$C$205,MATCH(B1169&amp;"",'المستأجرون'!$A$6:$A$205,0))&amp;"","كود غير موجود"))</f>
        <v/>
      </c>
      <c r="G1169" s="22">
        <f>IF(OR(B1169&amp;""="",NOT(ISNUMBER(A1169))),"",IF(COUNTIFS($B$6:$B$2005,B1169&amp;"",$A$6:$A$2005,"&gt;"&amp;A1169)=0,1,0))</f>
        <v/>
      </c>
    </row>
    <row r="1170">
      <c r="A1170" s="13" t="n"/>
      <c r="B1170" s="5" t="n"/>
      <c r="C1170" s="17" t="n"/>
      <c r="D1170" s="5" t="n"/>
      <c r="E1170" s="5" t="n"/>
      <c r="F1170" s="6">
        <f>IF(B1170&amp;""="","",IFERROR(INDEX('المستأجرون'!$C$6:$C$205,MATCH(B1170&amp;"",'المستأجرون'!$A$6:$A$205,0))&amp;"","كود غير موجود"))</f>
        <v/>
      </c>
      <c r="G1170" s="22">
        <f>IF(OR(B1170&amp;""="",NOT(ISNUMBER(A1170))),"",IF(COUNTIFS($B$6:$B$2005,B1170&amp;"",$A$6:$A$2005,"&gt;"&amp;A1170)=0,1,0))</f>
        <v/>
      </c>
    </row>
    <row r="1171">
      <c r="A1171" s="13" t="n"/>
      <c r="B1171" s="5" t="n"/>
      <c r="C1171" s="17" t="n"/>
      <c r="D1171" s="5" t="n"/>
      <c r="E1171" s="5" t="n"/>
      <c r="F1171" s="6">
        <f>IF(B1171&amp;""="","",IFERROR(INDEX('المستأجرون'!$C$6:$C$205,MATCH(B1171&amp;"",'المستأجرون'!$A$6:$A$205,0))&amp;"","كود غير موجود"))</f>
        <v/>
      </c>
      <c r="G1171" s="22">
        <f>IF(OR(B1171&amp;""="",NOT(ISNUMBER(A1171))),"",IF(COUNTIFS($B$6:$B$2005,B1171&amp;"",$A$6:$A$2005,"&gt;"&amp;A1171)=0,1,0))</f>
        <v/>
      </c>
    </row>
    <row r="1172">
      <c r="A1172" s="13" t="n"/>
      <c r="B1172" s="5" t="n"/>
      <c r="C1172" s="17" t="n"/>
      <c r="D1172" s="5" t="n"/>
      <c r="E1172" s="5" t="n"/>
      <c r="F1172" s="6">
        <f>IF(B1172&amp;""="","",IFERROR(INDEX('المستأجرون'!$C$6:$C$205,MATCH(B1172&amp;"",'المستأجرون'!$A$6:$A$205,0))&amp;"","كود غير موجود"))</f>
        <v/>
      </c>
      <c r="G1172" s="22">
        <f>IF(OR(B1172&amp;""="",NOT(ISNUMBER(A1172))),"",IF(COUNTIFS($B$6:$B$2005,B1172&amp;"",$A$6:$A$2005,"&gt;"&amp;A1172)=0,1,0))</f>
        <v/>
      </c>
    </row>
    <row r="1173">
      <c r="A1173" s="13" t="n"/>
      <c r="B1173" s="5" t="n"/>
      <c r="C1173" s="17" t="n"/>
      <c r="D1173" s="5" t="n"/>
      <c r="E1173" s="5" t="n"/>
      <c r="F1173" s="6">
        <f>IF(B1173&amp;""="","",IFERROR(INDEX('المستأجرون'!$C$6:$C$205,MATCH(B1173&amp;"",'المستأجرون'!$A$6:$A$205,0))&amp;"","كود غير موجود"))</f>
        <v/>
      </c>
      <c r="G1173" s="22">
        <f>IF(OR(B1173&amp;""="",NOT(ISNUMBER(A1173))),"",IF(COUNTIFS($B$6:$B$2005,B1173&amp;"",$A$6:$A$2005,"&gt;"&amp;A1173)=0,1,0))</f>
        <v/>
      </c>
    </row>
    <row r="1174">
      <c r="A1174" s="13" t="n"/>
      <c r="B1174" s="5" t="n"/>
      <c r="C1174" s="17" t="n"/>
      <c r="D1174" s="5" t="n"/>
      <c r="E1174" s="5" t="n"/>
      <c r="F1174" s="6">
        <f>IF(B1174&amp;""="","",IFERROR(INDEX('المستأجرون'!$C$6:$C$205,MATCH(B1174&amp;"",'المستأجرون'!$A$6:$A$205,0))&amp;"","كود غير موجود"))</f>
        <v/>
      </c>
      <c r="G1174" s="22">
        <f>IF(OR(B1174&amp;""="",NOT(ISNUMBER(A1174))),"",IF(COUNTIFS($B$6:$B$2005,B1174&amp;"",$A$6:$A$2005,"&gt;"&amp;A1174)=0,1,0))</f>
        <v/>
      </c>
    </row>
    <row r="1175">
      <c r="A1175" s="13" t="n"/>
      <c r="B1175" s="5" t="n"/>
      <c r="C1175" s="17" t="n"/>
      <c r="D1175" s="5" t="n"/>
      <c r="E1175" s="5" t="n"/>
      <c r="F1175" s="6">
        <f>IF(B1175&amp;""="","",IFERROR(INDEX('المستأجرون'!$C$6:$C$205,MATCH(B1175&amp;"",'المستأجرون'!$A$6:$A$205,0))&amp;"","كود غير موجود"))</f>
        <v/>
      </c>
      <c r="G1175" s="22">
        <f>IF(OR(B1175&amp;""="",NOT(ISNUMBER(A1175))),"",IF(COUNTIFS($B$6:$B$2005,B1175&amp;"",$A$6:$A$2005,"&gt;"&amp;A1175)=0,1,0))</f>
        <v/>
      </c>
    </row>
    <row r="1176">
      <c r="A1176" s="13" t="n"/>
      <c r="B1176" s="5" t="n"/>
      <c r="C1176" s="17" t="n"/>
      <c r="D1176" s="5" t="n"/>
      <c r="E1176" s="5" t="n"/>
      <c r="F1176" s="6">
        <f>IF(B1176&amp;""="","",IFERROR(INDEX('المستأجرون'!$C$6:$C$205,MATCH(B1176&amp;"",'المستأجرون'!$A$6:$A$205,0))&amp;"","كود غير موجود"))</f>
        <v/>
      </c>
      <c r="G1176" s="22">
        <f>IF(OR(B1176&amp;""="",NOT(ISNUMBER(A1176))),"",IF(COUNTIFS($B$6:$B$2005,B1176&amp;"",$A$6:$A$2005,"&gt;"&amp;A1176)=0,1,0))</f>
        <v/>
      </c>
    </row>
    <row r="1177">
      <c r="A1177" s="13" t="n"/>
      <c r="B1177" s="5" t="n"/>
      <c r="C1177" s="17" t="n"/>
      <c r="D1177" s="5" t="n"/>
      <c r="E1177" s="5" t="n"/>
      <c r="F1177" s="6">
        <f>IF(B1177&amp;""="","",IFERROR(INDEX('المستأجرون'!$C$6:$C$205,MATCH(B1177&amp;"",'المستأجرون'!$A$6:$A$205,0))&amp;"","كود غير موجود"))</f>
        <v/>
      </c>
      <c r="G1177" s="22">
        <f>IF(OR(B1177&amp;""="",NOT(ISNUMBER(A1177))),"",IF(COUNTIFS($B$6:$B$2005,B1177&amp;"",$A$6:$A$2005,"&gt;"&amp;A1177)=0,1,0))</f>
        <v/>
      </c>
    </row>
    <row r="1178">
      <c r="A1178" s="13" t="n"/>
      <c r="B1178" s="5" t="n"/>
      <c r="C1178" s="17" t="n"/>
      <c r="D1178" s="5" t="n"/>
      <c r="E1178" s="5" t="n"/>
      <c r="F1178" s="6">
        <f>IF(B1178&amp;""="","",IFERROR(INDEX('المستأجرون'!$C$6:$C$205,MATCH(B1178&amp;"",'المستأجرون'!$A$6:$A$205,0))&amp;"","كود غير موجود"))</f>
        <v/>
      </c>
      <c r="G1178" s="22">
        <f>IF(OR(B1178&amp;""="",NOT(ISNUMBER(A1178))),"",IF(COUNTIFS($B$6:$B$2005,B1178&amp;"",$A$6:$A$2005,"&gt;"&amp;A1178)=0,1,0))</f>
        <v/>
      </c>
    </row>
    <row r="1179">
      <c r="A1179" s="13" t="n"/>
      <c r="B1179" s="5" t="n"/>
      <c r="C1179" s="17" t="n"/>
      <c r="D1179" s="5" t="n"/>
      <c r="E1179" s="5" t="n"/>
      <c r="F1179" s="6">
        <f>IF(B1179&amp;""="","",IFERROR(INDEX('المستأجرون'!$C$6:$C$205,MATCH(B1179&amp;"",'المستأجرون'!$A$6:$A$205,0))&amp;"","كود غير موجود"))</f>
        <v/>
      </c>
      <c r="G1179" s="22">
        <f>IF(OR(B1179&amp;""="",NOT(ISNUMBER(A1179))),"",IF(COUNTIFS($B$6:$B$2005,B1179&amp;"",$A$6:$A$2005,"&gt;"&amp;A1179)=0,1,0))</f>
        <v/>
      </c>
    </row>
    <row r="1180">
      <c r="A1180" s="13" t="n"/>
      <c r="B1180" s="5" t="n"/>
      <c r="C1180" s="17" t="n"/>
      <c r="D1180" s="5" t="n"/>
      <c r="E1180" s="5" t="n"/>
      <c r="F1180" s="6">
        <f>IF(B1180&amp;""="","",IFERROR(INDEX('المستأجرون'!$C$6:$C$205,MATCH(B1180&amp;"",'المستأجرون'!$A$6:$A$205,0))&amp;"","كود غير موجود"))</f>
        <v/>
      </c>
      <c r="G1180" s="22">
        <f>IF(OR(B1180&amp;""="",NOT(ISNUMBER(A1180))),"",IF(COUNTIFS($B$6:$B$2005,B1180&amp;"",$A$6:$A$2005,"&gt;"&amp;A1180)=0,1,0))</f>
        <v/>
      </c>
    </row>
    <row r="1181">
      <c r="A1181" s="13" t="n"/>
      <c r="B1181" s="5" t="n"/>
      <c r="C1181" s="17" t="n"/>
      <c r="D1181" s="5" t="n"/>
      <c r="E1181" s="5" t="n"/>
      <c r="F1181" s="6">
        <f>IF(B1181&amp;""="","",IFERROR(INDEX('المستأجرون'!$C$6:$C$205,MATCH(B1181&amp;"",'المستأجرون'!$A$6:$A$205,0))&amp;"","كود غير موجود"))</f>
        <v/>
      </c>
      <c r="G1181" s="22">
        <f>IF(OR(B1181&amp;""="",NOT(ISNUMBER(A1181))),"",IF(COUNTIFS($B$6:$B$2005,B1181&amp;"",$A$6:$A$2005,"&gt;"&amp;A1181)=0,1,0))</f>
        <v/>
      </c>
    </row>
    <row r="1182">
      <c r="A1182" s="13" t="n"/>
      <c r="B1182" s="5" t="n"/>
      <c r="C1182" s="17" t="n"/>
      <c r="D1182" s="5" t="n"/>
      <c r="E1182" s="5" t="n"/>
      <c r="F1182" s="6">
        <f>IF(B1182&amp;""="","",IFERROR(INDEX('المستأجرون'!$C$6:$C$205,MATCH(B1182&amp;"",'المستأجرون'!$A$6:$A$205,0))&amp;"","كود غير موجود"))</f>
        <v/>
      </c>
      <c r="G1182" s="22">
        <f>IF(OR(B1182&amp;""="",NOT(ISNUMBER(A1182))),"",IF(COUNTIFS($B$6:$B$2005,B1182&amp;"",$A$6:$A$2005,"&gt;"&amp;A1182)=0,1,0))</f>
        <v/>
      </c>
    </row>
    <row r="1183">
      <c r="A1183" s="13" t="n"/>
      <c r="B1183" s="5" t="n"/>
      <c r="C1183" s="17" t="n"/>
      <c r="D1183" s="5" t="n"/>
      <c r="E1183" s="5" t="n"/>
      <c r="F1183" s="6">
        <f>IF(B1183&amp;""="","",IFERROR(INDEX('المستأجرون'!$C$6:$C$205,MATCH(B1183&amp;"",'المستأجرون'!$A$6:$A$205,0))&amp;"","كود غير موجود"))</f>
        <v/>
      </c>
      <c r="G1183" s="22">
        <f>IF(OR(B1183&amp;""="",NOT(ISNUMBER(A1183))),"",IF(COUNTIFS($B$6:$B$2005,B1183&amp;"",$A$6:$A$2005,"&gt;"&amp;A1183)=0,1,0))</f>
        <v/>
      </c>
    </row>
    <row r="1184">
      <c r="A1184" s="13" t="n"/>
      <c r="B1184" s="5" t="n"/>
      <c r="C1184" s="17" t="n"/>
      <c r="D1184" s="5" t="n"/>
      <c r="E1184" s="5" t="n"/>
      <c r="F1184" s="6">
        <f>IF(B1184&amp;""="","",IFERROR(INDEX('المستأجرون'!$C$6:$C$205,MATCH(B1184&amp;"",'المستأجرون'!$A$6:$A$205,0))&amp;"","كود غير موجود"))</f>
        <v/>
      </c>
      <c r="G1184" s="22">
        <f>IF(OR(B1184&amp;""="",NOT(ISNUMBER(A1184))),"",IF(COUNTIFS($B$6:$B$2005,B1184&amp;"",$A$6:$A$2005,"&gt;"&amp;A1184)=0,1,0))</f>
        <v/>
      </c>
    </row>
    <row r="1185">
      <c r="A1185" s="13" t="n"/>
      <c r="B1185" s="5" t="n"/>
      <c r="C1185" s="17" t="n"/>
      <c r="D1185" s="5" t="n"/>
      <c r="E1185" s="5" t="n"/>
      <c r="F1185" s="6">
        <f>IF(B1185&amp;""="","",IFERROR(INDEX('المستأجرون'!$C$6:$C$205,MATCH(B1185&amp;"",'المستأجرون'!$A$6:$A$205,0))&amp;"","كود غير موجود"))</f>
        <v/>
      </c>
      <c r="G1185" s="22">
        <f>IF(OR(B1185&amp;""="",NOT(ISNUMBER(A1185))),"",IF(COUNTIFS($B$6:$B$2005,B1185&amp;"",$A$6:$A$2005,"&gt;"&amp;A1185)=0,1,0))</f>
        <v/>
      </c>
    </row>
    <row r="1186">
      <c r="A1186" s="13" t="n"/>
      <c r="B1186" s="5" t="n"/>
      <c r="C1186" s="17" t="n"/>
      <c r="D1186" s="5" t="n"/>
      <c r="E1186" s="5" t="n"/>
      <c r="F1186" s="6">
        <f>IF(B1186&amp;""="","",IFERROR(INDEX('المستأجرون'!$C$6:$C$205,MATCH(B1186&amp;"",'المستأجرون'!$A$6:$A$205,0))&amp;"","كود غير موجود"))</f>
        <v/>
      </c>
      <c r="G1186" s="22">
        <f>IF(OR(B1186&amp;""="",NOT(ISNUMBER(A1186))),"",IF(COUNTIFS($B$6:$B$2005,B1186&amp;"",$A$6:$A$2005,"&gt;"&amp;A1186)=0,1,0))</f>
        <v/>
      </c>
    </row>
    <row r="1187">
      <c r="A1187" s="13" t="n"/>
      <c r="B1187" s="5" t="n"/>
      <c r="C1187" s="17" t="n"/>
      <c r="D1187" s="5" t="n"/>
      <c r="E1187" s="5" t="n"/>
      <c r="F1187" s="6">
        <f>IF(B1187&amp;""="","",IFERROR(INDEX('المستأجرون'!$C$6:$C$205,MATCH(B1187&amp;"",'المستأجرون'!$A$6:$A$205,0))&amp;"","كود غير موجود"))</f>
        <v/>
      </c>
      <c r="G1187" s="22">
        <f>IF(OR(B1187&amp;""="",NOT(ISNUMBER(A1187))),"",IF(COUNTIFS($B$6:$B$2005,B1187&amp;"",$A$6:$A$2005,"&gt;"&amp;A1187)=0,1,0))</f>
        <v/>
      </c>
    </row>
    <row r="1188">
      <c r="A1188" s="13" t="n"/>
      <c r="B1188" s="5" t="n"/>
      <c r="C1188" s="17" t="n"/>
      <c r="D1188" s="5" t="n"/>
      <c r="E1188" s="5" t="n"/>
      <c r="F1188" s="6">
        <f>IF(B1188&amp;""="","",IFERROR(INDEX('المستأجرون'!$C$6:$C$205,MATCH(B1188&amp;"",'المستأجرون'!$A$6:$A$205,0))&amp;"","كود غير موجود"))</f>
        <v/>
      </c>
      <c r="G1188" s="22">
        <f>IF(OR(B1188&amp;""="",NOT(ISNUMBER(A1188))),"",IF(COUNTIFS($B$6:$B$2005,B1188&amp;"",$A$6:$A$2005,"&gt;"&amp;A1188)=0,1,0))</f>
        <v/>
      </c>
    </row>
    <row r="1189">
      <c r="A1189" s="13" t="n"/>
      <c r="B1189" s="5" t="n"/>
      <c r="C1189" s="17" t="n"/>
      <c r="D1189" s="5" t="n"/>
      <c r="E1189" s="5" t="n"/>
      <c r="F1189" s="6">
        <f>IF(B1189&amp;""="","",IFERROR(INDEX('المستأجرون'!$C$6:$C$205,MATCH(B1189&amp;"",'المستأجرون'!$A$6:$A$205,0))&amp;"","كود غير موجود"))</f>
        <v/>
      </c>
      <c r="G1189" s="22">
        <f>IF(OR(B1189&amp;""="",NOT(ISNUMBER(A1189))),"",IF(COUNTIFS($B$6:$B$2005,B1189&amp;"",$A$6:$A$2005,"&gt;"&amp;A1189)=0,1,0))</f>
        <v/>
      </c>
    </row>
    <row r="1190">
      <c r="A1190" s="13" t="n"/>
      <c r="B1190" s="5" t="n"/>
      <c r="C1190" s="17" t="n"/>
      <c r="D1190" s="5" t="n"/>
      <c r="E1190" s="5" t="n"/>
      <c r="F1190" s="6">
        <f>IF(B1190&amp;""="","",IFERROR(INDEX('المستأجرون'!$C$6:$C$205,MATCH(B1190&amp;"",'المستأجرون'!$A$6:$A$205,0))&amp;"","كود غير موجود"))</f>
        <v/>
      </c>
      <c r="G1190" s="22">
        <f>IF(OR(B1190&amp;""="",NOT(ISNUMBER(A1190))),"",IF(COUNTIFS($B$6:$B$2005,B1190&amp;"",$A$6:$A$2005,"&gt;"&amp;A1190)=0,1,0))</f>
        <v/>
      </c>
    </row>
    <row r="1191">
      <c r="A1191" s="13" t="n"/>
      <c r="B1191" s="5" t="n"/>
      <c r="C1191" s="17" t="n"/>
      <c r="D1191" s="5" t="n"/>
      <c r="E1191" s="5" t="n"/>
      <c r="F1191" s="6">
        <f>IF(B1191&amp;""="","",IFERROR(INDEX('المستأجرون'!$C$6:$C$205,MATCH(B1191&amp;"",'المستأجرون'!$A$6:$A$205,0))&amp;"","كود غير موجود"))</f>
        <v/>
      </c>
      <c r="G1191" s="22">
        <f>IF(OR(B1191&amp;""="",NOT(ISNUMBER(A1191))),"",IF(COUNTIFS($B$6:$B$2005,B1191&amp;"",$A$6:$A$2005,"&gt;"&amp;A1191)=0,1,0))</f>
        <v/>
      </c>
    </row>
    <row r="1192">
      <c r="A1192" s="13" t="n"/>
      <c r="B1192" s="5" t="n"/>
      <c r="C1192" s="17" t="n"/>
      <c r="D1192" s="5" t="n"/>
      <c r="E1192" s="5" t="n"/>
      <c r="F1192" s="6">
        <f>IF(B1192&amp;""="","",IFERROR(INDEX('المستأجرون'!$C$6:$C$205,MATCH(B1192&amp;"",'المستأجرون'!$A$6:$A$205,0))&amp;"","كود غير موجود"))</f>
        <v/>
      </c>
      <c r="G1192" s="22">
        <f>IF(OR(B1192&amp;""="",NOT(ISNUMBER(A1192))),"",IF(COUNTIFS($B$6:$B$2005,B1192&amp;"",$A$6:$A$2005,"&gt;"&amp;A1192)=0,1,0))</f>
        <v/>
      </c>
    </row>
    <row r="1193">
      <c r="A1193" s="13" t="n"/>
      <c r="B1193" s="5" t="n"/>
      <c r="C1193" s="17" t="n"/>
      <c r="D1193" s="5" t="n"/>
      <c r="E1193" s="5" t="n"/>
      <c r="F1193" s="6">
        <f>IF(B1193&amp;""="","",IFERROR(INDEX('المستأجرون'!$C$6:$C$205,MATCH(B1193&amp;"",'المستأجرون'!$A$6:$A$205,0))&amp;"","كود غير موجود"))</f>
        <v/>
      </c>
      <c r="G1193" s="22">
        <f>IF(OR(B1193&amp;""="",NOT(ISNUMBER(A1193))),"",IF(COUNTIFS($B$6:$B$2005,B1193&amp;"",$A$6:$A$2005,"&gt;"&amp;A1193)=0,1,0))</f>
        <v/>
      </c>
    </row>
    <row r="1194">
      <c r="A1194" s="13" t="n"/>
      <c r="B1194" s="5" t="n"/>
      <c r="C1194" s="17" t="n"/>
      <c r="D1194" s="5" t="n"/>
      <c r="E1194" s="5" t="n"/>
      <c r="F1194" s="6">
        <f>IF(B1194&amp;""="","",IFERROR(INDEX('المستأجرون'!$C$6:$C$205,MATCH(B1194&amp;"",'المستأجرون'!$A$6:$A$205,0))&amp;"","كود غير موجود"))</f>
        <v/>
      </c>
      <c r="G1194" s="22">
        <f>IF(OR(B1194&amp;""="",NOT(ISNUMBER(A1194))),"",IF(COUNTIFS($B$6:$B$2005,B1194&amp;"",$A$6:$A$2005,"&gt;"&amp;A1194)=0,1,0))</f>
        <v/>
      </c>
    </row>
    <row r="1195">
      <c r="A1195" s="13" t="n"/>
      <c r="B1195" s="5" t="n"/>
      <c r="C1195" s="17" t="n"/>
      <c r="D1195" s="5" t="n"/>
      <c r="E1195" s="5" t="n"/>
      <c r="F1195" s="6">
        <f>IF(B1195&amp;""="","",IFERROR(INDEX('المستأجرون'!$C$6:$C$205,MATCH(B1195&amp;"",'المستأجرون'!$A$6:$A$205,0))&amp;"","كود غير موجود"))</f>
        <v/>
      </c>
      <c r="G1195" s="22">
        <f>IF(OR(B1195&amp;""="",NOT(ISNUMBER(A1195))),"",IF(COUNTIFS($B$6:$B$2005,B1195&amp;"",$A$6:$A$2005,"&gt;"&amp;A1195)=0,1,0))</f>
        <v/>
      </c>
    </row>
    <row r="1196">
      <c r="A1196" s="13" t="n"/>
      <c r="B1196" s="5" t="n"/>
      <c r="C1196" s="17" t="n"/>
      <c r="D1196" s="5" t="n"/>
      <c r="E1196" s="5" t="n"/>
      <c r="F1196" s="6">
        <f>IF(B1196&amp;""="","",IFERROR(INDEX('المستأجرون'!$C$6:$C$205,MATCH(B1196&amp;"",'المستأجرون'!$A$6:$A$205,0))&amp;"","كود غير موجود"))</f>
        <v/>
      </c>
      <c r="G1196" s="22">
        <f>IF(OR(B1196&amp;""="",NOT(ISNUMBER(A1196))),"",IF(COUNTIFS($B$6:$B$2005,B1196&amp;"",$A$6:$A$2005,"&gt;"&amp;A1196)=0,1,0))</f>
        <v/>
      </c>
    </row>
    <row r="1197">
      <c r="A1197" s="13" t="n"/>
      <c r="B1197" s="5" t="n"/>
      <c r="C1197" s="17" t="n"/>
      <c r="D1197" s="5" t="n"/>
      <c r="E1197" s="5" t="n"/>
      <c r="F1197" s="6">
        <f>IF(B1197&amp;""="","",IFERROR(INDEX('المستأجرون'!$C$6:$C$205,MATCH(B1197&amp;"",'المستأجرون'!$A$6:$A$205,0))&amp;"","كود غير موجود"))</f>
        <v/>
      </c>
      <c r="G1197" s="22">
        <f>IF(OR(B1197&amp;""="",NOT(ISNUMBER(A1197))),"",IF(COUNTIFS($B$6:$B$2005,B1197&amp;"",$A$6:$A$2005,"&gt;"&amp;A1197)=0,1,0))</f>
        <v/>
      </c>
    </row>
    <row r="1198">
      <c r="A1198" s="13" t="n"/>
      <c r="B1198" s="5" t="n"/>
      <c r="C1198" s="17" t="n"/>
      <c r="D1198" s="5" t="n"/>
      <c r="E1198" s="5" t="n"/>
      <c r="F1198" s="6">
        <f>IF(B1198&amp;""="","",IFERROR(INDEX('المستأجرون'!$C$6:$C$205,MATCH(B1198&amp;"",'المستأجرون'!$A$6:$A$205,0))&amp;"","كود غير موجود"))</f>
        <v/>
      </c>
      <c r="G1198" s="22">
        <f>IF(OR(B1198&amp;""="",NOT(ISNUMBER(A1198))),"",IF(COUNTIFS($B$6:$B$2005,B1198&amp;"",$A$6:$A$2005,"&gt;"&amp;A1198)=0,1,0))</f>
        <v/>
      </c>
    </row>
    <row r="1199">
      <c r="A1199" s="13" t="n"/>
      <c r="B1199" s="5" t="n"/>
      <c r="C1199" s="17" t="n"/>
      <c r="D1199" s="5" t="n"/>
      <c r="E1199" s="5" t="n"/>
      <c r="F1199" s="6">
        <f>IF(B1199&amp;""="","",IFERROR(INDEX('المستأجرون'!$C$6:$C$205,MATCH(B1199&amp;"",'المستأجرون'!$A$6:$A$205,0))&amp;"","كود غير موجود"))</f>
        <v/>
      </c>
      <c r="G1199" s="22">
        <f>IF(OR(B1199&amp;""="",NOT(ISNUMBER(A1199))),"",IF(COUNTIFS($B$6:$B$2005,B1199&amp;"",$A$6:$A$2005,"&gt;"&amp;A1199)=0,1,0))</f>
        <v/>
      </c>
    </row>
    <row r="1200">
      <c r="A1200" s="13" t="n"/>
      <c r="B1200" s="5" t="n"/>
      <c r="C1200" s="17" t="n"/>
      <c r="D1200" s="5" t="n"/>
      <c r="E1200" s="5" t="n"/>
      <c r="F1200" s="6">
        <f>IF(B1200&amp;""="","",IFERROR(INDEX('المستأجرون'!$C$6:$C$205,MATCH(B1200&amp;"",'المستأجرون'!$A$6:$A$205,0))&amp;"","كود غير موجود"))</f>
        <v/>
      </c>
      <c r="G1200" s="22">
        <f>IF(OR(B1200&amp;""="",NOT(ISNUMBER(A1200))),"",IF(COUNTIFS($B$6:$B$2005,B1200&amp;"",$A$6:$A$2005,"&gt;"&amp;A1200)=0,1,0))</f>
        <v/>
      </c>
    </row>
    <row r="1201">
      <c r="A1201" s="13" t="n"/>
      <c r="B1201" s="5" t="n"/>
      <c r="C1201" s="17" t="n"/>
      <c r="D1201" s="5" t="n"/>
      <c r="E1201" s="5" t="n"/>
      <c r="F1201" s="6">
        <f>IF(B1201&amp;""="","",IFERROR(INDEX('المستأجرون'!$C$6:$C$205,MATCH(B1201&amp;"",'المستأجرون'!$A$6:$A$205,0))&amp;"","كود غير موجود"))</f>
        <v/>
      </c>
      <c r="G1201" s="22">
        <f>IF(OR(B1201&amp;""="",NOT(ISNUMBER(A1201))),"",IF(COUNTIFS($B$6:$B$2005,B1201&amp;"",$A$6:$A$2005,"&gt;"&amp;A1201)=0,1,0))</f>
        <v/>
      </c>
    </row>
    <row r="1202">
      <c r="A1202" s="13" t="n"/>
      <c r="B1202" s="5" t="n"/>
      <c r="C1202" s="17" t="n"/>
      <c r="D1202" s="5" t="n"/>
      <c r="E1202" s="5" t="n"/>
      <c r="F1202" s="6">
        <f>IF(B1202&amp;""="","",IFERROR(INDEX('المستأجرون'!$C$6:$C$205,MATCH(B1202&amp;"",'المستأجرون'!$A$6:$A$205,0))&amp;"","كود غير موجود"))</f>
        <v/>
      </c>
      <c r="G1202" s="22">
        <f>IF(OR(B1202&amp;""="",NOT(ISNUMBER(A1202))),"",IF(COUNTIFS($B$6:$B$2005,B1202&amp;"",$A$6:$A$2005,"&gt;"&amp;A1202)=0,1,0))</f>
        <v/>
      </c>
    </row>
    <row r="1203">
      <c r="A1203" s="13" t="n"/>
      <c r="B1203" s="5" t="n"/>
      <c r="C1203" s="17" t="n"/>
      <c r="D1203" s="5" t="n"/>
      <c r="E1203" s="5" t="n"/>
      <c r="F1203" s="6">
        <f>IF(B1203&amp;""="","",IFERROR(INDEX('المستأجرون'!$C$6:$C$205,MATCH(B1203&amp;"",'المستأجرون'!$A$6:$A$205,0))&amp;"","كود غير موجود"))</f>
        <v/>
      </c>
      <c r="G1203" s="22">
        <f>IF(OR(B1203&amp;""="",NOT(ISNUMBER(A1203))),"",IF(COUNTIFS($B$6:$B$2005,B1203&amp;"",$A$6:$A$2005,"&gt;"&amp;A1203)=0,1,0))</f>
        <v/>
      </c>
    </row>
    <row r="1204">
      <c r="A1204" s="13" t="n"/>
      <c r="B1204" s="5" t="n"/>
      <c r="C1204" s="17" t="n"/>
      <c r="D1204" s="5" t="n"/>
      <c r="E1204" s="5" t="n"/>
      <c r="F1204" s="6">
        <f>IF(B1204&amp;""="","",IFERROR(INDEX('المستأجرون'!$C$6:$C$205,MATCH(B1204&amp;"",'المستأجرون'!$A$6:$A$205,0))&amp;"","كود غير موجود"))</f>
        <v/>
      </c>
      <c r="G1204" s="22">
        <f>IF(OR(B1204&amp;""="",NOT(ISNUMBER(A1204))),"",IF(COUNTIFS($B$6:$B$2005,B1204&amp;"",$A$6:$A$2005,"&gt;"&amp;A1204)=0,1,0))</f>
        <v/>
      </c>
    </row>
    <row r="1205">
      <c r="A1205" s="13" t="n"/>
      <c r="B1205" s="5" t="n"/>
      <c r="C1205" s="17" t="n"/>
      <c r="D1205" s="5" t="n"/>
      <c r="E1205" s="5" t="n"/>
      <c r="F1205" s="6">
        <f>IF(B1205&amp;""="","",IFERROR(INDEX('المستأجرون'!$C$6:$C$205,MATCH(B1205&amp;"",'المستأجرون'!$A$6:$A$205,0))&amp;"","كود غير موجود"))</f>
        <v/>
      </c>
      <c r="G1205" s="22">
        <f>IF(OR(B1205&amp;""="",NOT(ISNUMBER(A1205))),"",IF(COUNTIFS($B$6:$B$2005,B1205&amp;"",$A$6:$A$2005,"&gt;"&amp;A1205)=0,1,0))</f>
        <v/>
      </c>
    </row>
    <row r="1206">
      <c r="A1206" s="13" t="n"/>
      <c r="B1206" s="5" t="n"/>
      <c r="C1206" s="17" t="n"/>
      <c r="D1206" s="5" t="n"/>
      <c r="E1206" s="5" t="n"/>
      <c r="F1206" s="6">
        <f>IF(B1206&amp;""="","",IFERROR(INDEX('المستأجرون'!$C$6:$C$205,MATCH(B1206&amp;"",'المستأجرون'!$A$6:$A$205,0))&amp;"","كود غير موجود"))</f>
        <v/>
      </c>
      <c r="G1206" s="22">
        <f>IF(OR(B1206&amp;""="",NOT(ISNUMBER(A1206))),"",IF(COUNTIFS($B$6:$B$2005,B1206&amp;"",$A$6:$A$2005,"&gt;"&amp;A1206)=0,1,0))</f>
        <v/>
      </c>
    </row>
    <row r="1207">
      <c r="A1207" s="13" t="n"/>
      <c r="B1207" s="5" t="n"/>
      <c r="C1207" s="17" t="n"/>
      <c r="D1207" s="5" t="n"/>
      <c r="E1207" s="5" t="n"/>
      <c r="F1207" s="6">
        <f>IF(B1207&amp;""="","",IFERROR(INDEX('المستأجرون'!$C$6:$C$205,MATCH(B1207&amp;"",'المستأجرون'!$A$6:$A$205,0))&amp;"","كود غير موجود"))</f>
        <v/>
      </c>
      <c r="G1207" s="22">
        <f>IF(OR(B1207&amp;""="",NOT(ISNUMBER(A1207))),"",IF(COUNTIFS($B$6:$B$2005,B1207&amp;"",$A$6:$A$2005,"&gt;"&amp;A1207)=0,1,0))</f>
        <v/>
      </c>
    </row>
    <row r="1208">
      <c r="A1208" s="13" t="n"/>
      <c r="B1208" s="5" t="n"/>
      <c r="C1208" s="17" t="n"/>
      <c r="D1208" s="5" t="n"/>
      <c r="E1208" s="5" t="n"/>
      <c r="F1208" s="6">
        <f>IF(B1208&amp;""="","",IFERROR(INDEX('المستأجرون'!$C$6:$C$205,MATCH(B1208&amp;"",'المستأجرون'!$A$6:$A$205,0))&amp;"","كود غير موجود"))</f>
        <v/>
      </c>
      <c r="G1208" s="22">
        <f>IF(OR(B1208&amp;""="",NOT(ISNUMBER(A1208))),"",IF(COUNTIFS($B$6:$B$2005,B1208&amp;"",$A$6:$A$2005,"&gt;"&amp;A1208)=0,1,0))</f>
        <v/>
      </c>
    </row>
    <row r="1209">
      <c r="A1209" s="13" t="n"/>
      <c r="B1209" s="5" t="n"/>
      <c r="C1209" s="17" t="n"/>
      <c r="D1209" s="5" t="n"/>
      <c r="E1209" s="5" t="n"/>
      <c r="F1209" s="6">
        <f>IF(B1209&amp;""="","",IFERROR(INDEX('المستأجرون'!$C$6:$C$205,MATCH(B1209&amp;"",'المستأجرون'!$A$6:$A$205,0))&amp;"","كود غير موجود"))</f>
        <v/>
      </c>
      <c r="G1209" s="22">
        <f>IF(OR(B1209&amp;""="",NOT(ISNUMBER(A1209))),"",IF(COUNTIFS($B$6:$B$2005,B1209&amp;"",$A$6:$A$2005,"&gt;"&amp;A1209)=0,1,0))</f>
        <v/>
      </c>
    </row>
    <row r="1210">
      <c r="A1210" s="13" t="n"/>
      <c r="B1210" s="5" t="n"/>
      <c r="C1210" s="17" t="n"/>
      <c r="D1210" s="5" t="n"/>
      <c r="E1210" s="5" t="n"/>
      <c r="F1210" s="6">
        <f>IF(B1210&amp;""="","",IFERROR(INDEX('المستأجرون'!$C$6:$C$205,MATCH(B1210&amp;"",'المستأجرون'!$A$6:$A$205,0))&amp;"","كود غير موجود"))</f>
        <v/>
      </c>
      <c r="G1210" s="22">
        <f>IF(OR(B1210&amp;""="",NOT(ISNUMBER(A1210))),"",IF(COUNTIFS($B$6:$B$2005,B1210&amp;"",$A$6:$A$2005,"&gt;"&amp;A1210)=0,1,0))</f>
        <v/>
      </c>
    </row>
    <row r="1211">
      <c r="A1211" s="13" t="n"/>
      <c r="B1211" s="5" t="n"/>
      <c r="C1211" s="17" t="n"/>
      <c r="D1211" s="5" t="n"/>
      <c r="E1211" s="5" t="n"/>
      <c r="F1211" s="6">
        <f>IF(B1211&amp;""="","",IFERROR(INDEX('المستأجرون'!$C$6:$C$205,MATCH(B1211&amp;"",'المستأجرون'!$A$6:$A$205,0))&amp;"","كود غير موجود"))</f>
        <v/>
      </c>
      <c r="G1211" s="22">
        <f>IF(OR(B1211&amp;""="",NOT(ISNUMBER(A1211))),"",IF(COUNTIFS($B$6:$B$2005,B1211&amp;"",$A$6:$A$2005,"&gt;"&amp;A1211)=0,1,0))</f>
        <v/>
      </c>
    </row>
    <row r="1212">
      <c r="A1212" s="13" t="n"/>
      <c r="B1212" s="5" t="n"/>
      <c r="C1212" s="17" t="n"/>
      <c r="D1212" s="5" t="n"/>
      <c r="E1212" s="5" t="n"/>
      <c r="F1212" s="6">
        <f>IF(B1212&amp;""="","",IFERROR(INDEX('المستأجرون'!$C$6:$C$205,MATCH(B1212&amp;"",'المستأجرون'!$A$6:$A$205,0))&amp;"","كود غير موجود"))</f>
        <v/>
      </c>
      <c r="G1212" s="22">
        <f>IF(OR(B1212&amp;""="",NOT(ISNUMBER(A1212))),"",IF(COUNTIFS($B$6:$B$2005,B1212&amp;"",$A$6:$A$2005,"&gt;"&amp;A1212)=0,1,0))</f>
        <v/>
      </c>
    </row>
    <row r="1213">
      <c r="A1213" s="13" t="n"/>
      <c r="B1213" s="5" t="n"/>
      <c r="C1213" s="17" t="n"/>
      <c r="D1213" s="5" t="n"/>
      <c r="E1213" s="5" t="n"/>
      <c r="F1213" s="6">
        <f>IF(B1213&amp;""="","",IFERROR(INDEX('المستأجرون'!$C$6:$C$205,MATCH(B1213&amp;"",'المستأجرون'!$A$6:$A$205,0))&amp;"","كود غير موجود"))</f>
        <v/>
      </c>
      <c r="G1213" s="22">
        <f>IF(OR(B1213&amp;""="",NOT(ISNUMBER(A1213))),"",IF(COUNTIFS($B$6:$B$2005,B1213&amp;"",$A$6:$A$2005,"&gt;"&amp;A1213)=0,1,0))</f>
        <v/>
      </c>
    </row>
    <row r="1214">
      <c r="A1214" s="13" t="n"/>
      <c r="B1214" s="5" t="n"/>
      <c r="C1214" s="17" t="n"/>
      <c r="D1214" s="5" t="n"/>
      <c r="E1214" s="5" t="n"/>
      <c r="F1214" s="6">
        <f>IF(B1214&amp;""="","",IFERROR(INDEX('المستأجرون'!$C$6:$C$205,MATCH(B1214&amp;"",'المستأجرون'!$A$6:$A$205,0))&amp;"","كود غير موجود"))</f>
        <v/>
      </c>
      <c r="G1214" s="22">
        <f>IF(OR(B1214&amp;""="",NOT(ISNUMBER(A1214))),"",IF(COUNTIFS($B$6:$B$2005,B1214&amp;"",$A$6:$A$2005,"&gt;"&amp;A1214)=0,1,0))</f>
        <v/>
      </c>
    </row>
    <row r="1215">
      <c r="A1215" s="13" t="n"/>
      <c r="B1215" s="5" t="n"/>
      <c r="C1215" s="17" t="n"/>
      <c r="D1215" s="5" t="n"/>
      <c r="E1215" s="5" t="n"/>
      <c r="F1215" s="6">
        <f>IF(B1215&amp;""="","",IFERROR(INDEX('المستأجرون'!$C$6:$C$205,MATCH(B1215&amp;"",'المستأجرون'!$A$6:$A$205,0))&amp;"","كود غير موجود"))</f>
        <v/>
      </c>
      <c r="G1215" s="22">
        <f>IF(OR(B1215&amp;""="",NOT(ISNUMBER(A1215))),"",IF(COUNTIFS($B$6:$B$2005,B1215&amp;"",$A$6:$A$2005,"&gt;"&amp;A1215)=0,1,0))</f>
        <v/>
      </c>
    </row>
    <row r="1216">
      <c r="A1216" s="13" t="n"/>
      <c r="B1216" s="5" t="n"/>
      <c r="C1216" s="17" t="n"/>
      <c r="D1216" s="5" t="n"/>
      <c r="E1216" s="5" t="n"/>
      <c r="F1216" s="6">
        <f>IF(B1216&amp;""="","",IFERROR(INDEX('المستأجرون'!$C$6:$C$205,MATCH(B1216&amp;"",'المستأجرون'!$A$6:$A$205,0))&amp;"","كود غير موجود"))</f>
        <v/>
      </c>
      <c r="G1216" s="22">
        <f>IF(OR(B1216&amp;""="",NOT(ISNUMBER(A1216))),"",IF(COUNTIFS($B$6:$B$2005,B1216&amp;"",$A$6:$A$2005,"&gt;"&amp;A1216)=0,1,0))</f>
        <v/>
      </c>
    </row>
    <row r="1217">
      <c r="A1217" s="13" t="n"/>
      <c r="B1217" s="5" t="n"/>
      <c r="C1217" s="17" t="n"/>
      <c r="D1217" s="5" t="n"/>
      <c r="E1217" s="5" t="n"/>
      <c r="F1217" s="6">
        <f>IF(B1217&amp;""="","",IFERROR(INDEX('المستأجرون'!$C$6:$C$205,MATCH(B1217&amp;"",'المستأجرون'!$A$6:$A$205,0))&amp;"","كود غير موجود"))</f>
        <v/>
      </c>
      <c r="G1217" s="22">
        <f>IF(OR(B1217&amp;""="",NOT(ISNUMBER(A1217))),"",IF(COUNTIFS($B$6:$B$2005,B1217&amp;"",$A$6:$A$2005,"&gt;"&amp;A1217)=0,1,0))</f>
        <v/>
      </c>
    </row>
    <row r="1218">
      <c r="A1218" s="13" t="n"/>
      <c r="B1218" s="5" t="n"/>
      <c r="C1218" s="17" t="n"/>
      <c r="D1218" s="5" t="n"/>
      <c r="E1218" s="5" t="n"/>
      <c r="F1218" s="6">
        <f>IF(B1218&amp;""="","",IFERROR(INDEX('المستأجرون'!$C$6:$C$205,MATCH(B1218&amp;"",'المستأجرون'!$A$6:$A$205,0))&amp;"","كود غير موجود"))</f>
        <v/>
      </c>
      <c r="G1218" s="22">
        <f>IF(OR(B1218&amp;""="",NOT(ISNUMBER(A1218))),"",IF(COUNTIFS($B$6:$B$2005,B1218&amp;"",$A$6:$A$2005,"&gt;"&amp;A1218)=0,1,0))</f>
        <v/>
      </c>
    </row>
    <row r="1219">
      <c r="A1219" s="13" t="n"/>
      <c r="B1219" s="5" t="n"/>
      <c r="C1219" s="17" t="n"/>
      <c r="D1219" s="5" t="n"/>
      <c r="E1219" s="5" t="n"/>
      <c r="F1219" s="6">
        <f>IF(B1219&amp;""="","",IFERROR(INDEX('المستأجرون'!$C$6:$C$205,MATCH(B1219&amp;"",'المستأجرون'!$A$6:$A$205,0))&amp;"","كود غير موجود"))</f>
        <v/>
      </c>
      <c r="G1219" s="22">
        <f>IF(OR(B1219&amp;""="",NOT(ISNUMBER(A1219))),"",IF(COUNTIFS($B$6:$B$2005,B1219&amp;"",$A$6:$A$2005,"&gt;"&amp;A1219)=0,1,0))</f>
        <v/>
      </c>
    </row>
    <row r="1220">
      <c r="A1220" s="13" t="n"/>
      <c r="B1220" s="5" t="n"/>
      <c r="C1220" s="17" t="n"/>
      <c r="D1220" s="5" t="n"/>
      <c r="E1220" s="5" t="n"/>
      <c r="F1220" s="6">
        <f>IF(B1220&amp;""="","",IFERROR(INDEX('المستأجرون'!$C$6:$C$205,MATCH(B1220&amp;"",'المستأجرون'!$A$6:$A$205,0))&amp;"","كود غير موجود"))</f>
        <v/>
      </c>
      <c r="G1220" s="22">
        <f>IF(OR(B1220&amp;""="",NOT(ISNUMBER(A1220))),"",IF(COUNTIFS($B$6:$B$2005,B1220&amp;"",$A$6:$A$2005,"&gt;"&amp;A1220)=0,1,0))</f>
        <v/>
      </c>
    </row>
    <row r="1221">
      <c r="A1221" s="13" t="n"/>
      <c r="B1221" s="5" t="n"/>
      <c r="C1221" s="17" t="n"/>
      <c r="D1221" s="5" t="n"/>
      <c r="E1221" s="5" t="n"/>
      <c r="F1221" s="6">
        <f>IF(B1221&amp;""="","",IFERROR(INDEX('المستأجرون'!$C$6:$C$205,MATCH(B1221&amp;"",'المستأجرون'!$A$6:$A$205,0))&amp;"","كود غير موجود"))</f>
        <v/>
      </c>
      <c r="G1221" s="22">
        <f>IF(OR(B1221&amp;""="",NOT(ISNUMBER(A1221))),"",IF(COUNTIFS($B$6:$B$2005,B1221&amp;"",$A$6:$A$2005,"&gt;"&amp;A1221)=0,1,0))</f>
        <v/>
      </c>
    </row>
    <row r="1222">
      <c r="A1222" s="13" t="n"/>
      <c r="B1222" s="5" t="n"/>
      <c r="C1222" s="17" t="n"/>
      <c r="D1222" s="5" t="n"/>
      <c r="E1222" s="5" t="n"/>
      <c r="F1222" s="6">
        <f>IF(B1222&amp;""="","",IFERROR(INDEX('المستأجرون'!$C$6:$C$205,MATCH(B1222&amp;"",'المستأجرون'!$A$6:$A$205,0))&amp;"","كود غير موجود"))</f>
        <v/>
      </c>
      <c r="G1222" s="22">
        <f>IF(OR(B1222&amp;""="",NOT(ISNUMBER(A1222))),"",IF(COUNTIFS($B$6:$B$2005,B1222&amp;"",$A$6:$A$2005,"&gt;"&amp;A1222)=0,1,0))</f>
        <v/>
      </c>
    </row>
    <row r="1223">
      <c r="A1223" s="13" t="n"/>
      <c r="B1223" s="5" t="n"/>
      <c r="C1223" s="17" t="n"/>
      <c r="D1223" s="5" t="n"/>
      <c r="E1223" s="5" t="n"/>
      <c r="F1223" s="6">
        <f>IF(B1223&amp;""="","",IFERROR(INDEX('المستأجرون'!$C$6:$C$205,MATCH(B1223&amp;"",'المستأجرون'!$A$6:$A$205,0))&amp;"","كود غير موجود"))</f>
        <v/>
      </c>
      <c r="G1223" s="22">
        <f>IF(OR(B1223&amp;""="",NOT(ISNUMBER(A1223))),"",IF(COUNTIFS($B$6:$B$2005,B1223&amp;"",$A$6:$A$2005,"&gt;"&amp;A1223)=0,1,0))</f>
        <v/>
      </c>
    </row>
    <row r="1224">
      <c r="A1224" s="13" t="n"/>
      <c r="B1224" s="5" t="n"/>
      <c r="C1224" s="17" t="n"/>
      <c r="D1224" s="5" t="n"/>
      <c r="E1224" s="5" t="n"/>
      <c r="F1224" s="6">
        <f>IF(B1224&amp;""="","",IFERROR(INDEX('المستأجرون'!$C$6:$C$205,MATCH(B1224&amp;"",'المستأجرون'!$A$6:$A$205,0))&amp;"","كود غير موجود"))</f>
        <v/>
      </c>
      <c r="G1224" s="22">
        <f>IF(OR(B1224&amp;""="",NOT(ISNUMBER(A1224))),"",IF(COUNTIFS($B$6:$B$2005,B1224&amp;"",$A$6:$A$2005,"&gt;"&amp;A1224)=0,1,0))</f>
        <v/>
      </c>
    </row>
    <row r="1225">
      <c r="A1225" s="13" t="n"/>
      <c r="B1225" s="5" t="n"/>
      <c r="C1225" s="17" t="n"/>
      <c r="D1225" s="5" t="n"/>
      <c r="E1225" s="5" t="n"/>
      <c r="F1225" s="6">
        <f>IF(B1225&amp;""="","",IFERROR(INDEX('المستأجرون'!$C$6:$C$205,MATCH(B1225&amp;"",'المستأجرون'!$A$6:$A$205,0))&amp;"","كود غير موجود"))</f>
        <v/>
      </c>
      <c r="G1225" s="22">
        <f>IF(OR(B1225&amp;""="",NOT(ISNUMBER(A1225))),"",IF(COUNTIFS($B$6:$B$2005,B1225&amp;"",$A$6:$A$2005,"&gt;"&amp;A1225)=0,1,0))</f>
        <v/>
      </c>
    </row>
    <row r="1226">
      <c r="A1226" s="13" t="n"/>
      <c r="B1226" s="5" t="n"/>
      <c r="C1226" s="17" t="n"/>
      <c r="D1226" s="5" t="n"/>
      <c r="E1226" s="5" t="n"/>
      <c r="F1226" s="6">
        <f>IF(B1226&amp;""="","",IFERROR(INDEX('المستأجرون'!$C$6:$C$205,MATCH(B1226&amp;"",'المستأجرون'!$A$6:$A$205,0))&amp;"","كود غير موجود"))</f>
        <v/>
      </c>
      <c r="G1226" s="22">
        <f>IF(OR(B1226&amp;""="",NOT(ISNUMBER(A1226))),"",IF(COUNTIFS($B$6:$B$2005,B1226&amp;"",$A$6:$A$2005,"&gt;"&amp;A1226)=0,1,0))</f>
        <v/>
      </c>
    </row>
    <row r="1227">
      <c r="A1227" s="13" t="n"/>
      <c r="B1227" s="5" t="n"/>
      <c r="C1227" s="17" t="n"/>
      <c r="D1227" s="5" t="n"/>
      <c r="E1227" s="5" t="n"/>
      <c r="F1227" s="6">
        <f>IF(B1227&amp;""="","",IFERROR(INDEX('المستأجرون'!$C$6:$C$205,MATCH(B1227&amp;"",'المستأجرون'!$A$6:$A$205,0))&amp;"","كود غير موجود"))</f>
        <v/>
      </c>
      <c r="G1227" s="22">
        <f>IF(OR(B1227&amp;""="",NOT(ISNUMBER(A1227))),"",IF(COUNTIFS($B$6:$B$2005,B1227&amp;"",$A$6:$A$2005,"&gt;"&amp;A1227)=0,1,0))</f>
        <v/>
      </c>
    </row>
    <row r="1228">
      <c r="A1228" s="13" t="n"/>
      <c r="B1228" s="5" t="n"/>
      <c r="C1228" s="17" t="n"/>
      <c r="D1228" s="5" t="n"/>
      <c r="E1228" s="5" t="n"/>
      <c r="F1228" s="6">
        <f>IF(B1228&amp;""="","",IFERROR(INDEX('المستأجرون'!$C$6:$C$205,MATCH(B1228&amp;"",'المستأجرون'!$A$6:$A$205,0))&amp;"","كود غير موجود"))</f>
        <v/>
      </c>
      <c r="G1228" s="22">
        <f>IF(OR(B1228&amp;""="",NOT(ISNUMBER(A1228))),"",IF(COUNTIFS($B$6:$B$2005,B1228&amp;"",$A$6:$A$2005,"&gt;"&amp;A1228)=0,1,0))</f>
        <v/>
      </c>
    </row>
    <row r="1229">
      <c r="A1229" s="13" t="n"/>
      <c r="B1229" s="5" t="n"/>
      <c r="C1229" s="17" t="n"/>
      <c r="D1229" s="5" t="n"/>
      <c r="E1229" s="5" t="n"/>
      <c r="F1229" s="6">
        <f>IF(B1229&amp;""="","",IFERROR(INDEX('المستأجرون'!$C$6:$C$205,MATCH(B1229&amp;"",'المستأجرون'!$A$6:$A$205,0))&amp;"","كود غير موجود"))</f>
        <v/>
      </c>
      <c r="G1229" s="22">
        <f>IF(OR(B1229&amp;""="",NOT(ISNUMBER(A1229))),"",IF(COUNTIFS($B$6:$B$2005,B1229&amp;"",$A$6:$A$2005,"&gt;"&amp;A1229)=0,1,0))</f>
        <v/>
      </c>
    </row>
    <row r="1230">
      <c r="A1230" s="13" t="n"/>
      <c r="B1230" s="5" t="n"/>
      <c r="C1230" s="17" t="n"/>
      <c r="D1230" s="5" t="n"/>
      <c r="E1230" s="5" t="n"/>
      <c r="F1230" s="6">
        <f>IF(B1230&amp;""="","",IFERROR(INDEX('المستأجرون'!$C$6:$C$205,MATCH(B1230&amp;"",'المستأجرون'!$A$6:$A$205,0))&amp;"","كود غير موجود"))</f>
        <v/>
      </c>
      <c r="G1230" s="22">
        <f>IF(OR(B1230&amp;""="",NOT(ISNUMBER(A1230))),"",IF(COUNTIFS($B$6:$B$2005,B1230&amp;"",$A$6:$A$2005,"&gt;"&amp;A1230)=0,1,0))</f>
        <v/>
      </c>
    </row>
    <row r="1231">
      <c r="A1231" s="13" t="n"/>
      <c r="B1231" s="5" t="n"/>
      <c r="C1231" s="17" t="n"/>
      <c r="D1231" s="5" t="n"/>
      <c r="E1231" s="5" t="n"/>
      <c r="F1231" s="6">
        <f>IF(B1231&amp;""="","",IFERROR(INDEX('المستأجرون'!$C$6:$C$205,MATCH(B1231&amp;"",'المستأجرون'!$A$6:$A$205,0))&amp;"","كود غير موجود"))</f>
        <v/>
      </c>
      <c r="G1231" s="22">
        <f>IF(OR(B1231&amp;""="",NOT(ISNUMBER(A1231))),"",IF(COUNTIFS($B$6:$B$2005,B1231&amp;"",$A$6:$A$2005,"&gt;"&amp;A1231)=0,1,0))</f>
        <v/>
      </c>
    </row>
    <row r="1232">
      <c r="A1232" s="13" t="n"/>
      <c r="B1232" s="5" t="n"/>
      <c r="C1232" s="17" t="n"/>
      <c r="D1232" s="5" t="n"/>
      <c r="E1232" s="5" t="n"/>
      <c r="F1232" s="6">
        <f>IF(B1232&amp;""="","",IFERROR(INDEX('المستأجرون'!$C$6:$C$205,MATCH(B1232&amp;"",'المستأجرون'!$A$6:$A$205,0))&amp;"","كود غير موجود"))</f>
        <v/>
      </c>
      <c r="G1232" s="22">
        <f>IF(OR(B1232&amp;""="",NOT(ISNUMBER(A1232))),"",IF(COUNTIFS($B$6:$B$2005,B1232&amp;"",$A$6:$A$2005,"&gt;"&amp;A1232)=0,1,0))</f>
        <v/>
      </c>
    </row>
    <row r="1233">
      <c r="A1233" s="13" t="n"/>
      <c r="B1233" s="5" t="n"/>
      <c r="C1233" s="17" t="n"/>
      <c r="D1233" s="5" t="n"/>
      <c r="E1233" s="5" t="n"/>
      <c r="F1233" s="6">
        <f>IF(B1233&amp;""="","",IFERROR(INDEX('المستأجرون'!$C$6:$C$205,MATCH(B1233&amp;"",'المستأجرون'!$A$6:$A$205,0))&amp;"","كود غير موجود"))</f>
        <v/>
      </c>
      <c r="G1233" s="22">
        <f>IF(OR(B1233&amp;""="",NOT(ISNUMBER(A1233))),"",IF(COUNTIFS($B$6:$B$2005,B1233&amp;"",$A$6:$A$2005,"&gt;"&amp;A1233)=0,1,0))</f>
        <v/>
      </c>
    </row>
    <row r="1234">
      <c r="A1234" s="13" t="n"/>
      <c r="B1234" s="5" t="n"/>
      <c r="C1234" s="17" t="n"/>
      <c r="D1234" s="5" t="n"/>
      <c r="E1234" s="5" t="n"/>
      <c r="F1234" s="6">
        <f>IF(B1234&amp;""="","",IFERROR(INDEX('المستأجرون'!$C$6:$C$205,MATCH(B1234&amp;"",'المستأجرون'!$A$6:$A$205,0))&amp;"","كود غير موجود"))</f>
        <v/>
      </c>
      <c r="G1234" s="22">
        <f>IF(OR(B1234&amp;""="",NOT(ISNUMBER(A1234))),"",IF(COUNTIFS($B$6:$B$2005,B1234&amp;"",$A$6:$A$2005,"&gt;"&amp;A1234)=0,1,0))</f>
        <v/>
      </c>
    </row>
    <row r="1235">
      <c r="A1235" s="13" t="n"/>
      <c r="B1235" s="5" t="n"/>
      <c r="C1235" s="17" t="n"/>
      <c r="D1235" s="5" t="n"/>
      <c r="E1235" s="5" t="n"/>
      <c r="F1235" s="6">
        <f>IF(B1235&amp;""="","",IFERROR(INDEX('المستأجرون'!$C$6:$C$205,MATCH(B1235&amp;"",'المستأجرون'!$A$6:$A$205,0))&amp;"","كود غير موجود"))</f>
        <v/>
      </c>
      <c r="G1235" s="22">
        <f>IF(OR(B1235&amp;""="",NOT(ISNUMBER(A1235))),"",IF(COUNTIFS($B$6:$B$2005,B1235&amp;"",$A$6:$A$2005,"&gt;"&amp;A1235)=0,1,0))</f>
        <v/>
      </c>
    </row>
    <row r="1236">
      <c r="A1236" s="13" t="n"/>
      <c r="B1236" s="5" t="n"/>
      <c r="C1236" s="17" t="n"/>
      <c r="D1236" s="5" t="n"/>
      <c r="E1236" s="5" t="n"/>
      <c r="F1236" s="6">
        <f>IF(B1236&amp;""="","",IFERROR(INDEX('المستأجرون'!$C$6:$C$205,MATCH(B1236&amp;"",'المستأجرون'!$A$6:$A$205,0))&amp;"","كود غير موجود"))</f>
        <v/>
      </c>
      <c r="G1236" s="22">
        <f>IF(OR(B1236&amp;""="",NOT(ISNUMBER(A1236))),"",IF(COUNTIFS($B$6:$B$2005,B1236&amp;"",$A$6:$A$2005,"&gt;"&amp;A1236)=0,1,0))</f>
        <v/>
      </c>
    </row>
    <row r="1237">
      <c r="A1237" s="13" t="n"/>
      <c r="B1237" s="5" t="n"/>
      <c r="C1237" s="17" t="n"/>
      <c r="D1237" s="5" t="n"/>
      <c r="E1237" s="5" t="n"/>
      <c r="F1237" s="6">
        <f>IF(B1237&amp;""="","",IFERROR(INDEX('المستأجرون'!$C$6:$C$205,MATCH(B1237&amp;"",'المستأجرون'!$A$6:$A$205,0))&amp;"","كود غير موجود"))</f>
        <v/>
      </c>
      <c r="G1237" s="22">
        <f>IF(OR(B1237&amp;""="",NOT(ISNUMBER(A1237))),"",IF(COUNTIFS($B$6:$B$2005,B1237&amp;"",$A$6:$A$2005,"&gt;"&amp;A1237)=0,1,0))</f>
        <v/>
      </c>
    </row>
    <row r="1238">
      <c r="A1238" s="13" t="n"/>
      <c r="B1238" s="5" t="n"/>
      <c r="C1238" s="17" t="n"/>
      <c r="D1238" s="5" t="n"/>
      <c r="E1238" s="5" t="n"/>
      <c r="F1238" s="6">
        <f>IF(B1238&amp;""="","",IFERROR(INDEX('المستأجرون'!$C$6:$C$205,MATCH(B1238&amp;"",'المستأجرون'!$A$6:$A$205,0))&amp;"","كود غير موجود"))</f>
        <v/>
      </c>
      <c r="G1238" s="22">
        <f>IF(OR(B1238&amp;""="",NOT(ISNUMBER(A1238))),"",IF(COUNTIFS($B$6:$B$2005,B1238&amp;"",$A$6:$A$2005,"&gt;"&amp;A1238)=0,1,0))</f>
        <v/>
      </c>
    </row>
    <row r="1239">
      <c r="A1239" s="13" t="n"/>
      <c r="B1239" s="5" t="n"/>
      <c r="C1239" s="17" t="n"/>
      <c r="D1239" s="5" t="n"/>
      <c r="E1239" s="5" t="n"/>
      <c r="F1239" s="6">
        <f>IF(B1239&amp;""="","",IFERROR(INDEX('المستأجرون'!$C$6:$C$205,MATCH(B1239&amp;"",'المستأجرون'!$A$6:$A$205,0))&amp;"","كود غير موجود"))</f>
        <v/>
      </c>
      <c r="G1239" s="22">
        <f>IF(OR(B1239&amp;""="",NOT(ISNUMBER(A1239))),"",IF(COUNTIFS($B$6:$B$2005,B1239&amp;"",$A$6:$A$2005,"&gt;"&amp;A1239)=0,1,0))</f>
        <v/>
      </c>
    </row>
    <row r="1240">
      <c r="A1240" s="13" t="n"/>
      <c r="B1240" s="5" t="n"/>
      <c r="C1240" s="17" t="n"/>
      <c r="D1240" s="5" t="n"/>
      <c r="E1240" s="5" t="n"/>
      <c r="F1240" s="6">
        <f>IF(B1240&amp;""="","",IFERROR(INDEX('المستأجرون'!$C$6:$C$205,MATCH(B1240&amp;"",'المستأجرون'!$A$6:$A$205,0))&amp;"","كود غير موجود"))</f>
        <v/>
      </c>
      <c r="G1240" s="22">
        <f>IF(OR(B1240&amp;""="",NOT(ISNUMBER(A1240))),"",IF(COUNTIFS($B$6:$B$2005,B1240&amp;"",$A$6:$A$2005,"&gt;"&amp;A1240)=0,1,0))</f>
        <v/>
      </c>
    </row>
    <row r="1241">
      <c r="A1241" s="13" t="n"/>
      <c r="B1241" s="5" t="n"/>
      <c r="C1241" s="17" t="n"/>
      <c r="D1241" s="5" t="n"/>
      <c r="E1241" s="5" t="n"/>
      <c r="F1241" s="6">
        <f>IF(B1241&amp;""="","",IFERROR(INDEX('المستأجرون'!$C$6:$C$205,MATCH(B1241&amp;"",'المستأجرون'!$A$6:$A$205,0))&amp;"","كود غير موجود"))</f>
        <v/>
      </c>
      <c r="G1241" s="22">
        <f>IF(OR(B1241&amp;""="",NOT(ISNUMBER(A1241))),"",IF(COUNTIFS($B$6:$B$2005,B1241&amp;"",$A$6:$A$2005,"&gt;"&amp;A1241)=0,1,0))</f>
        <v/>
      </c>
    </row>
    <row r="1242">
      <c r="A1242" s="13" t="n"/>
      <c r="B1242" s="5" t="n"/>
      <c r="C1242" s="17" t="n"/>
      <c r="D1242" s="5" t="n"/>
      <c r="E1242" s="5" t="n"/>
      <c r="F1242" s="6">
        <f>IF(B1242&amp;""="","",IFERROR(INDEX('المستأجرون'!$C$6:$C$205,MATCH(B1242&amp;"",'المستأجرون'!$A$6:$A$205,0))&amp;"","كود غير موجود"))</f>
        <v/>
      </c>
      <c r="G1242" s="22">
        <f>IF(OR(B1242&amp;""="",NOT(ISNUMBER(A1242))),"",IF(COUNTIFS($B$6:$B$2005,B1242&amp;"",$A$6:$A$2005,"&gt;"&amp;A1242)=0,1,0))</f>
        <v/>
      </c>
    </row>
    <row r="1243">
      <c r="A1243" s="13" t="n"/>
      <c r="B1243" s="5" t="n"/>
      <c r="C1243" s="17" t="n"/>
      <c r="D1243" s="5" t="n"/>
      <c r="E1243" s="5" t="n"/>
      <c r="F1243" s="6">
        <f>IF(B1243&amp;""="","",IFERROR(INDEX('المستأجرون'!$C$6:$C$205,MATCH(B1243&amp;"",'المستأجرون'!$A$6:$A$205,0))&amp;"","كود غير موجود"))</f>
        <v/>
      </c>
      <c r="G1243" s="22">
        <f>IF(OR(B1243&amp;""="",NOT(ISNUMBER(A1243))),"",IF(COUNTIFS($B$6:$B$2005,B1243&amp;"",$A$6:$A$2005,"&gt;"&amp;A1243)=0,1,0))</f>
        <v/>
      </c>
    </row>
    <row r="1244">
      <c r="A1244" s="13" t="n"/>
      <c r="B1244" s="5" t="n"/>
      <c r="C1244" s="17" t="n"/>
      <c r="D1244" s="5" t="n"/>
      <c r="E1244" s="5" t="n"/>
      <c r="F1244" s="6">
        <f>IF(B1244&amp;""="","",IFERROR(INDEX('المستأجرون'!$C$6:$C$205,MATCH(B1244&amp;"",'المستأجرون'!$A$6:$A$205,0))&amp;"","كود غير موجود"))</f>
        <v/>
      </c>
      <c r="G1244" s="22">
        <f>IF(OR(B1244&amp;""="",NOT(ISNUMBER(A1244))),"",IF(COUNTIFS($B$6:$B$2005,B1244&amp;"",$A$6:$A$2005,"&gt;"&amp;A1244)=0,1,0))</f>
        <v/>
      </c>
    </row>
    <row r="1245">
      <c r="A1245" s="13" t="n"/>
      <c r="B1245" s="5" t="n"/>
      <c r="C1245" s="17" t="n"/>
      <c r="D1245" s="5" t="n"/>
      <c r="E1245" s="5" t="n"/>
      <c r="F1245" s="6">
        <f>IF(B1245&amp;""="","",IFERROR(INDEX('المستأجرون'!$C$6:$C$205,MATCH(B1245&amp;"",'المستأجرون'!$A$6:$A$205,0))&amp;"","كود غير موجود"))</f>
        <v/>
      </c>
      <c r="G1245" s="22">
        <f>IF(OR(B1245&amp;""="",NOT(ISNUMBER(A1245))),"",IF(COUNTIFS($B$6:$B$2005,B1245&amp;"",$A$6:$A$2005,"&gt;"&amp;A1245)=0,1,0))</f>
        <v/>
      </c>
    </row>
    <row r="1246">
      <c r="A1246" s="13" t="n"/>
      <c r="B1246" s="5" t="n"/>
      <c r="C1246" s="17" t="n"/>
      <c r="D1246" s="5" t="n"/>
      <c r="E1246" s="5" t="n"/>
      <c r="F1246" s="6">
        <f>IF(B1246&amp;""="","",IFERROR(INDEX('المستأجرون'!$C$6:$C$205,MATCH(B1246&amp;"",'المستأجرون'!$A$6:$A$205,0))&amp;"","كود غير موجود"))</f>
        <v/>
      </c>
      <c r="G1246" s="22">
        <f>IF(OR(B1246&amp;""="",NOT(ISNUMBER(A1246))),"",IF(COUNTIFS($B$6:$B$2005,B1246&amp;"",$A$6:$A$2005,"&gt;"&amp;A1246)=0,1,0))</f>
        <v/>
      </c>
    </row>
    <row r="1247">
      <c r="A1247" s="13" t="n"/>
      <c r="B1247" s="5" t="n"/>
      <c r="C1247" s="17" t="n"/>
      <c r="D1247" s="5" t="n"/>
      <c r="E1247" s="5" t="n"/>
      <c r="F1247" s="6">
        <f>IF(B1247&amp;""="","",IFERROR(INDEX('المستأجرون'!$C$6:$C$205,MATCH(B1247&amp;"",'المستأجرون'!$A$6:$A$205,0))&amp;"","كود غير موجود"))</f>
        <v/>
      </c>
      <c r="G1247" s="22">
        <f>IF(OR(B1247&amp;""="",NOT(ISNUMBER(A1247))),"",IF(COUNTIFS($B$6:$B$2005,B1247&amp;"",$A$6:$A$2005,"&gt;"&amp;A1247)=0,1,0))</f>
        <v/>
      </c>
    </row>
    <row r="1248">
      <c r="A1248" s="13" t="n"/>
      <c r="B1248" s="5" t="n"/>
      <c r="C1248" s="17" t="n"/>
      <c r="D1248" s="5" t="n"/>
      <c r="E1248" s="5" t="n"/>
      <c r="F1248" s="6">
        <f>IF(B1248&amp;""="","",IFERROR(INDEX('المستأجرون'!$C$6:$C$205,MATCH(B1248&amp;"",'المستأجرون'!$A$6:$A$205,0))&amp;"","كود غير موجود"))</f>
        <v/>
      </c>
      <c r="G1248" s="22">
        <f>IF(OR(B1248&amp;""="",NOT(ISNUMBER(A1248))),"",IF(COUNTIFS($B$6:$B$2005,B1248&amp;"",$A$6:$A$2005,"&gt;"&amp;A1248)=0,1,0))</f>
        <v/>
      </c>
    </row>
    <row r="1249">
      <c r="A1249" s="13" t="n"/>
      <c r="B1249" s="5" t="n"/>
      <c r="C1249" s="17" t="n"/>
      <c r="D1249" s="5" t="n"/>
      <c r="E1249" s="5" t="n"/>
      <c r="F1249" s="6">
        <f>IF(B1249&amp;""="","",IFERROR(INDEX('المستأجرون'!$C$6:$C$205,MATCH(B1249&amp;"",'المستأجرون'!$A$6:$A$205,0))&amp;"","كود غير موجود"))</f>
        <v/>
      </c>
      <c r="G1249" s="22">
        <f>IF(OR(B1249&amp;""="",NOT(ISNUMBER(A1249))),"",IF(COUNTIFS($B$6:$B$2005,B1249&amp;"",$A$6:$A$2005,"&gt;"&amp;A1249)=0,1,0))</f>
        <v/>
      </c>
    </row>
    <row r="1250">
      <c r="A1250" s="13" t="n"/>
      <c r="B1250" s="5" t="n"/>
      <c r="C1250" s="17" t="n"/>
      <c r="D1250" s="5" t="n"/>
      <c r="E1250" s="5" t="n"/>
      <c r="F1250" s="6">
        <f>IF(B1250&amp;""="","",IFERROR(INDEX('المستأجرون'!$C$6:$C$205,MATCH(B1250&amp;"",'المستأجرون'!$A$6:$A$205,0))&amp;"","كود غير موجود"))</f>
        <v/>
      </c>
      <c r="G1250" s="22">
        <f>IF(OR(B1250&amp;""="",NOT(ISNUMBER(A1250))),"",IF(COUNTIFS($B$6:$B$2005,B1250&amp;"",$A$6:$A$2005,"&gt;"&amp;A1250)=0,1,0))</f>
        <v/>
      </c>
    </row>
    <row r="1251">
      <c r="A1251" s="13" t="n"/>
      <c r="B1251" s="5" t="n"/>
      <c r="C1251" s="17" t="n"/>
      <c r="D1251" s="5" t="n"/>
      <c r="E1251" s="5" t="n"/>
      <c r="F1251" s="6">
        <f>IF(B1251&amp;""="","",IFERROR(INDEX('المستأجرون'!$C$6:$C$205,MATCH(B1251&amp;"",'المستأجرون'!$A$6:$A$205,0))&amp;"","كود غير موجود"))</f>
        <v/>
      </c>
      <c r="G1251" s="22">
        <f>IF(OR(B1251&amp;""="",NOT(ISNUMBER(A1251))),"",IF(COUNTIFS($B$6:$B$2005,B1251&amp;"",$A$6:$A$2005,"&gt;"&amp;A1251)=0,1,0))</f>
        <v/>
      </c>
    </row>
    <row r="1252">
      <c r="A1252" s="13" t="n"/>
      <c r="B1252" s="5" t="n"/>
      <c r="C1252" s="17" t="n"/>
      <c r="D1252" s="5" t="n"/>
      <c r="E1252" s="5" t="n"/>
      <c r="F1252" s="6">
        <f>IF(B1252&amp;""="","",IFERROR(INDEX('المستأجرون'!$C$6:$C$205,MATCH(B1252&amp;"",'المستأجرون'!$A$6:$A$205,0))&amp;"","كود غير موجود"))</f>
        <v/>
      </c>
      <c r="G1252" s="22">
        <f>IF(OR(B1252&amp;""="",NOT(ISNUMBER(A1252))),"",IF(COUNTIFS($B$6:$B$2005,B1252&amp;"",$A$6:$A$2005,"&gt;"&amp;A1252)=0,1,0))</f>
        <v/>
      </c>
    </row>
    <row r="1253">
      <c r="A1253" s="13" t="n"/>
      <c r="B1253" s="5" t="n"/>
      <c r="C1253" s="17" t="n"/>
      <c r="D1253" s="5" t="n"/>
      <c r="E1253" s="5" t="n"/>
      <c r="F1253" s="6">
        <f>IF(B1253&amp;""="","",IFERROR(INDEX('المستأجرون'!$C$6:$C$205,MATCH(B1253&amp;"",'المستأجرون'!$A$6:$A$205,0))&amp;"","كود غير موجود"))</f>
        <v/>
      </c>
      <c r="G1253" s="22">
        <f>IF(OR(B1253&amp;""="",NOT(ISNUMBER(A1253))),"",IF(COUNTIFS($B$6:$B$2005,B1253&amp;"",$A$6:$A$2005,"&gt;"&amp;A1253)=0,1,0))</f>
        <v/>
      </c>
    </row>
    <row r="1254">
      <c r="A1254" s="13" t="n"/>
      <c r="B1254" s="5" t="n"/>
      <c r="C1254" s="17" t="n"/>
      <c r="D1254" s="5" t="n"/>
      <c r="E1254" s="5" t="n"/>
      <c r="F1254" s="6">
        <f>IF(B1254&amp;""="","",IFERROR(INDEX('المستأجرون'!$C$6:$C$205,MATCH(B1254&amp;"",'المستأجرون'!$A$6:$A$205,0))&amp;"","كود غير موجود"))</f>
        <v/>
      </c>
      <c r="G1254" s="22">
        <f>IF(OR(B1254&amp;""="",NOT(ISNUMBER(A1254))),"",IF(COUNTIFS($B$6:$B$2005,B1254&amp;"",$A$6:$A$2005,"&gt;"&amp;A1254)=0,1,0))</f>
        <v/>
      </c>
    </row>
    <row r="1255">
      <c r="A1255" s="13" t="n"/>
      <c r="B1255" s="5" t="n"/>
      <c r="C1255" s="17" t="n"/>
      <c r="D1255" s="5" t="n"/>
      <c r="E1255" s="5" t="n"/>
      <c r="F1255" s="6">
        <f>IF(B1255&amp;""="","",IFERROR(INDEX('المستأجرون'!$C$6:$C$205,MATCH(B1255&amp;"",'المستأجرون'!$A$6:$A$205,0))&amp;"","كود غير موجود"))</f>
        <v/>
      </c>
      <c r="G1255" s="22">
        <f>IF(OR(B1255&amp;""="",NOT(ISNUMBER(A1255))),"",IF(COUNTIFS($B$6:$B$2005,B1255&amp;"",$A$6:$A$2005,"&gt;"&amp;A1255)=0,1,0))</f>
        <v/>
      </c>
    </row>
    <row r="1256">
      <c r="A1256" s="13" t="n"/>
      <c r="B1256" s="5" t="n"/>
      <c r="C1256" s="17" t="n"/>
      <c r="D1256" s="5" t="n"/>
      <c r="E1256" s="5" t="n"/>
      <c r="F1256" s="6">
        <f>IF(B1256&amp;""="","",IFERROR(INDEX('المستأجرون'!$C$6:$C$205,MATCH(B1256&amp;"",'المستأجرون'!$A$6:$A$205,0))&amp;"","كود غير موجود"))</f>
        <v/>
      </c>
      <c r="G1256" s="22">
        <f>IF(OR(B1256&amp;""="",NOT(ISNUMBER(A1256))),"",IF(COUNTIFS($B$6:$B$2005,B1256&amp;"",$A$6:$A$2005,"&gt;"&amp;A1256)=0,1,0))</f>
        <v/>
      </c>
    </row>
    <row r="1257">
      <c r="A1257" s="13" t="n"/>
      <c r="B1257" s="5" t="n"/>
      <c r="C1257" s="17" t="n"/>
      <c r="D1257" s="5" t="n"/>
      <c r="E1257" s="5" t="n"/>
      <c r="F1257" s="6">
        <f>IF(B1257&amp;""="","",IFERROR(INDEX('المستأجرون'!$C$6:$C$205,MATCH(B1257&amp;"",'المستأجرون'!$A$6:$A$205,0))&amp;"","كود غير موجود"))</f>
        <v/>
      </c>
      <c r="G1257" s="22">
        <f>IF(OR(B1257&amp;""="",NOT(ISNUMBER(A1257))),"",IF(COUNTIFS($B$6:$B$2005,B1257&amp;"",$A$6:$A$2005,"&gt;"&amp;A1257)=0,1,0))</f>
        <v/>
      </c>
    </row>
    <row r="1258">
      <c r="A1258" s="13" t="n"/>
      <c r="B1258" s="5" t="n"/>
      <c r="C1258" s="17" t="n"/>
      <c r="D1258" s="5" t="n"/>
      <c r="E1258" s="5" t="n"/>
      <c r="F1258" s="6">
        <f>IF(B1258&amp;""="","",IFERROR(INDEX('المستأجرون'!$C$6:$C$205,MATCH(B1258&amp;"",'المستأجرون'!$A$6:$A$205,0))&amp;"","كود غير موجود"))</f>
        <v/>
      </c>
      <c r="G1258" s="22">
        <f>IF(OR(B1258&amp;""="",NOT(ISNUMBER(A1258))),"",IF(COUNTIFS($B$6:$B$2005,B1258&amp;"",$A$6:$A$2005,"&gt;"&amp;A1258)=0,1,0))</f>
        <v/>
      </c>
    </row>
    <row r="1259">
      <c r="A1259" s="13" t="n"/>
      <c r="B1259" s="5" t="n"/>
      <c r="C1259" s="17" t="n"/>
      <c r="D1259" s="5" t="n"/>
      <c r="E1259" s="5" t="n"/>
      <c r="F1259" s="6">
        <f>IF(B1259&amp;""="","",IFERROR(INDEX('المستأجرون'!$C$6:$C$205,MATCH(B1259&amp;"",'المستأجرون'!$A$6:$A$205,0))&amp;"","كود غير موجود"))</f>
        <v/>
      </c>
      <c r="G1259" s="22">
        <f>IF(OR(B1259&amp;""="",NOT(ISNUMBER(A1259))),"",IF(COUNTIFS($B$6:$B$2005,B1259&amp;"",$A$6:$A$2005,"&gt;"&amp;A1259)=0,1,0))</f>
        <v/>
      </c>
    </row>
    <row r="1260">
      <c r="A1260" s="13" t="n"/>
      <c r="B1260" s="5" t="n"/>
      <c r="C1260" s="17" t="n"/>
      <c r="D1260" s="5" t="n"/>
      <c r="E1260" s="5" t="n"/>
      <c r="F1260" s="6">
        <f>IF(B1260&amp;""="","",IFERROR(INDEX('المستأجرون'!$C$6:$C$205,MATCH(B1260&amp;"",'المستأجرون'!$A$6:$A$205,0))&amp;"","كود غير موجود"))</f>
        <v/>
      </c>
      <c r="G1260" s="22">
        <f>IF(OR(B1260&amp;""="",NOT(ISNUMBER(A1260))),"",IF(COUNTIFS($B$6:$B$2005,B1260&amp;"",$A$6:$A$2005,"&gt;"&amp;A1260)=0,1,0))</f>
        <v/>
      </c>
    </row>
    <row r="1261">
      <c r="A1261" s="13" t="n"/>
      <c r="B1261" s="5" t="n"/>
      <c r="C1261" s="17" t="n"/>
      <c r="D1261" s="5" t="n"/>
      <c r="E1261" s="5" t="n"/>
      <c r="F1261" s="6">
        <f>IF(B1261&amp;""="","",IFERROR(INDEX('المستأجرون'!$C$6:$C$205,MATCH(B1261&amp;"",'المستأجرون'!$A$6:$A$205,0))&amp;"","كود غير موجود"))</f>
        <v/>
      </c>
      <c r="G1261" s="22">
        <f>IF(OR(B1261&amp;""="",NOT(ISNUMBER(A1261))),"",IF(COUNTIFS($B$6:$B$2005,B1261&amp;"",$A$6:$A$2005,"&gt;"&amp;A1261)=0,1,0))</f>
        <v/>
      </c>
    </row>
    <row r="1262">
      <c r="A1262" s="13" t="n"/>
      <c r="B1262" s="5" t="n"/>
      <c r="C1262" s="17" t="n"/>
      <c r="D1262" s="5" t="n"/>
      <c r="E1262" s="5" t="n"/>
      <c r="F1262" s="6">
        <f>IF(B1262&amp;""="","",IFERROR(INDEX('المستأجرون'!$C$6:$C$205,MATCH(B1262&amp;"",'المستأجرون'!$A$6:$A$205,0))&amp;"","كود غير موجود"))</f>
        <v/>
      </c>
      <c r="G1262" s="22">
        <f>IF(OR(B1262&amp;""="",NOT(ISNUMBER(A1262))),"",IF(COUNTIFS($B$6:$B$2005,B1262&amp;"",$A$6:$A$2005,"&gt;"&amp;A1262)=0,1,0))</f>
        <v/>
      </c>
    </row>
    <row r="1263">
      <c r="A1263" s="13" t="n"/>
      <c r="B1263" s="5" t="n"/>
      <c r="C1263" s="17" t="n"/>
      <c r="D1263" s="5" t="n"/>
      <c r="E1263" s="5" t="n"/>
      <c r="F1263" s="6">
        <f>IF(B1263&amp;""="","",IFERROR(INDEX('المستأجرون'!$C$6:$C$205,MATCH(B1263&amp;"",'المستأجرون'!$A$6:$A$205,0))&amp;"","كود غير موجود"))</f>
        <v/>
      </c>
      <c r="G1263" s="22">
        <f>IF(OR(B1263&amp;""="",NOT(ISNUMBER(A1263))),"",IF(COUNTIFS($B$6:$B$2005,B1263&amp;"",$A$6:$A$2005,"&gt;"&amp;A1263)=0,1,0))</f>
        <v/>
      </c>
    </row>
    <row r="1264">
      <c r="A1264" s="13" t="n"/>
      <c r="B1264" s="5" t="n"/>
      <c r="C1264" s="17" t="n"/>
      <c r="D1264" s="5" t="n"/>
      <c r="E1264" s="5" t="n"/>
      <c r="F1264" s="6">
        <f>IF(B1264&amp;""="","",IFERROR(INDEX('المستأجرون'!$C$6:$C$205,MATCH(B1264&amp;"",'المستأجرون'!$A$6:$A$205,0))&amp;"","كود غير موجود"))</f>
        <v/>
      </c>
      <c r="G1264" s="22">
        <f>IF(OR(B1264&amp;""="",NOT(ISNUMBER(A1264))),"",IF(COUNTIFS($B$6:$B$2005,B1264&amp;"",$A$6:$A$2005,"&gt;"&amp;A1264)=0,1,0))</f>
        <v/>
      </c>
    </row>
    <row r="1265">
      <c r="A1265" s="13" t="n"/>
      <c r="B1265" s="5" t="n"/>
      <c r="C1265" s="17" t="n"/>
      <c r="D1265" s="5" t="n"/>
      <c r="E1265" s="5" t="n"/>
      <c r="F1265" s="6">
        <f>IF(B1265&amp;""="","",IFERROR(INDEX('المستأجرون'!$C$6:$C$205,MATCH(B1265&amp;"",'المستأجرون'!$A$6:$A$205,0))&amp;"","كود غير موجود"))</f>
        <v/>
      </c>
      <c r="G1265" s="22">
        <f>IF(OR(B1265&amp;""="",NOT(ISNUMBER(A1265))),"",IF(COUNTIFS($B$6:$B$2005,B1265&amp;"",$A$6:$A$2005,"&gt;"&amp;A1265)=0,1,0))</f>
        <v/>
      </c>
    </row>
    <row r="1266">
      <c r="A1266" s="13" t="n"/>
      <c r="B1266" s="5" t="n"/>
      <c r="C1266" s="17" t="n"/>
      <c r="D1266" s="5" t="n"/>
      <c r="E1266" s="5" t="n"/>
      <c r="F1266" s="6">
        <f>IF(B1266&amp;""="","",IFERROR(INDEX('المستأجرون'!$C$6:$C$205,MATCH(B1266&amp;"",'المستأجرون'!$A$6:$A$205,0))&amp;"","كود غير موجود"))</f>
        <v/>
      </c>
      <c r="G1266" s="22">
        <f>IF(OR(B1266&amp;""="",NOT(ISNUMBER(A1266))),"",IF(COUNTIFS($B$6:$B$2005,B1266&amp;"",$A$6:$A$2005,"&gt;"&amp;A1266)=0,1,0))</f>
        <v/>
      </c>
    </row>
    <row r="1267">
      <c r="A1267" s="13" t="n"/>
      <c r="B1267" s="5" t="n"/>
      <c r="C1267" s="17" t="n"/>
      <c r="D1267" s="5" t="n"/>
      <c r="E1267" s="5" t="n"/>
      <c r="F1267" s="6">
        <f>IF(B1267&amp;""="","",IFERROR(INDEX('المستأجرون'!$C$6:$C$205,MATCH(B1267&amp;"",'المستأجرون'!$A$6:$A$205,0))&amp;"","كود غير موجود"))</f>
        <v/>
      </c>
      <c r="G1267" s="22">
        <f>IF(OR(B1267&amp;""="",NOT(ISNUMBER(A1267))),"",IF(COUNTIFS($B$6:$B$2005,B1267&amp;"",$A$6:$A$2005,"&gt;"&amp;A1267)=0,1,0))</f>
        <v/>
      </c>
    </row>
    <row r="1268">
      <c r="A1268" s="13" t="n"/>
      <c r="B1268" s="5" t="n"/>
      <c r="C1268" s="17" t="n"/>
      <c r="D1268" s="5" t="n"/>
      <c r="E1268" s="5" t="n"/>
      <c r="F1268" s="6">
        <f>IF(B1268&amp;""="","",IFERROR(INDEX('المستأجرون'!$C$6:$C$205,MATCH(B1268&amp;"",'المستأجرون'!$A$6:$A$205,0))&amp;"","كود غير موجود"))</f>
        <v/>
      </c>
      <c r="G1268" s="22">
        <f>IF(OR(B1268&amp;""="",NOT(ISNUMBER(A1268))),"",IF(COUNTIFS($B$6:$B$2005,B1268&amp;"",$A$6:$A$2005,"&gt;"&amp;A1268)=0,1,0))</f>
        <v/>
      </c>
    </row>
    <row r="1269">
      <c r="A1269" s="13" t="n"/>
      <c r="B1269" s="5" t="n"/>
      <c r="C1269" s="17" t="n"/>
      <c r="D1269" s="5" t="n"/>
      <c r="E1269" s="5" t="n"/>
      <c r="F1269" s="6">
        <f>IF(B1269&amp;""="","",IFERROR(INDEX('المستأجرون'!$C$6:$C$205,MATCH(B1269&amp;"",'المستأجرون'!$A$6:$A$205,0))&amp;"","كود غير موجود"))</f>
        <v/>
      </c>
      <c r="G1269" s="22">
        <f>IF(OR(B1269&amp;""="",NOT(ISNUMBER(A1269))),"",IF(COUNTIFS($B$6:$B$2005,B1269&amp;"",$A$6:$A$2005,"&gt;"&amp;A1269)=0,1,0))</f>
        <v/>
      </c>
    </row>
    <row r="1270">
      <c r="A1270" s="13" t="n"/>
      <c r="B1270" s="5" t="n"/>
      <c r="C1270" s="17" t="n"/>
      <c r="D1270" s="5" t="n"/>
      <c r="E1270" s="5" t="n"/>
      <c r="F1270" s="6">
        <f>IF(B1270&amp;""="","",IFERROR(INDEX('المستأجرون'!$C$6:$C$205,MATCH(B1270&amp;"",'المستأجرون'!$A$6:$A$205,0))&amp;"","كود غير موجود"))</f>
        <v/>
      </c>
      <c r="G1270" s="22">
        <f>IF(OR(B1270&amp;""="",NOT(ISNUMBER(A1270))),"",IF(COUNTIFS($B$6:$B$2005,B1270&amp;"",$A$6:$A$2005,"&gt;"&amp;A1270)=0,1,0))</f>
        <v/>
      </c>
    </row>
    <row r="1271">
      <c r="A1271" s="13" t="n"/>
      <c r="B1271" s="5" t="n"/>
      <c r="C1271" s="17" t="n"/>
      <c r="D1271" s="5" t="n"/>
      <c r="E1271" s="5" t="n"/>
      <c r="F1271" s="6">
        <f>IF(B1271&amp;""="","",IFERROR(INDEX('المستأجرون'!$C$6:$C$205,MATCH(B1271&amp;"",'المستأجرون'!$A$6:$A$205,0))&amp;"","كود غير موجود"))</f>
        <v/>
      </c>
      <c r="G1271" s="22">
        <f>IF(OR(B1271&amp;""="",NOT(ISNUMBER(A1271))),"",IF(COUNTIFS($B$6:$B$2005,B1271&amp;"",$A$6:$A$2005,"&gt;"&amp;A1271)=0,1,0))</f>
        <v/>
      </c>
    </row>
    <row r="1272">
      <c r="A1272" s="13" t="n"/>
      <c r="B1272" s="5" t="n"/>
      <c r="C1272" s="17" t="n"/>
      <c r="D1272" s="5" t="n"/>
      <c r="E1272" s="5" t="n"/>
      <c r="F1272" s="6">
        <f>IF(B1272&amp;""="","",IFERROR(INDEX('المستأجرون'!$C$6:$C$205,MATCH(B1272&amp;"",'المستأجرون'!$A$6:$A$205,0))&amp;"","كود غير موجود"))</f>
        <v/>
      </c>
      <c r="G1272" s="22">
        <f>IF(OR(B1272&amp;""="",NOT(ISNUMBER(A1272))),"",IF(COUNTIFS($B$6:$B$2005,B1272&amp;"",$A$6:$A$2005,"&gt;"&amp;A1272)=0,1,0))</f>
        <v/>
      </c>
    </row>
    <row r="1273">
      <c r="A1273" s="13" t="n"/>
      <c r="B1273" s="5" t="n"/>
      <c r="C1273" s="17" t="n"/>
      <c r="D1273" s="5" t="n"/>
      <c r="E1273" s="5" t="n"/>
      <c r="F1273" s="6">
        <f>IF(B1273&amp;""="","",IFERROR(INDEX('المستأجرون'!$C$6:$C$205,MATCH(B1273&amp;"",'المستأجرون'!$A$6:$A$205,0))&amp;"","كود غير موجود"))</f>
        <v/>
      </c>
      <c r="G1273" s="22">
        <f>IF(OR(B1273&amp;""="",NOT(ISNUMBER(A1273))),"",IF(COUNTIFS($B$6:$B$2005,B1273&amp;"",$A$6:$A$2005,"&gt;"&amp;A1273)=0,1,0))</f>
        <v/>
      </c>
    </row>
    <row r="1274">
      <c r="A1274" s="13" t="n"/>
      <c r="B1274" s="5" t="n"/>
      <c r="C1274" s="17" t="n"/>
      <c r="D1274" s="5" t="n"/>
      <c r="E1274" s="5" t="n"/>
      <c r="F1274" s="6">
        <f>IF(B1274&amp;""="","",IFERROR(INDEX('المستأجرون'!$C$6:$C$205,MATCH(B1274&amp;"",'المستأجرون'!$A$6:$A$205,0))&amp;"","كود غير موجود"))</f>
        <v/>
      </c>
      <c r="G1274" s="22">
        <f>IF(OR(B1274&amp;""="",NOT(ISNUMBER(A1274))),"",IF(COUNTIFS($B$6:$B$2005,B1274&amp;"",$A$6:$A$2005,"&gt;"&amp;A1274)=0,1,0))</f>
        <v/>
      </c>
    </row>
    <row r="1275">
      <c r="A1275" s="13" t="n"/>
      <c r="B1275" s="5" t="n"/>
      <c r="C1275" s="17" t="n"/>
      <c r="D1275" s="5" t="n"/>
      <c r="E1275" s="5" t="n"/>
      <c r="F1275" s="6">
        <f>IF(B1275&amp;""="","",IFERROR(INDEX('المستأجرون'!$C$6:$C$205,MATCH(B1275&amp;"",'المستأجرون'!$A$6:$A$205,0))&amp;"","كود غير موجود"))</f>
        <v/>
      </c>
      <c r="G1275" s="22">
        <f>IF(OR(B1275&amp;""="",NOT(ISNUMBER(A1275))),"",IF(COUNTIFS($B$6:$B$2005,B1275&amp;"",$A$6:$A$2005,"&gt;"&amp;A1275)=0,1,0))</f>
        <v/>
      </c>
    </row>
    <row r="1276">
      <c r="A1276" s="13" t="n"/>
      <c r="B1276" s="5" t="n"/>
      <c r="C1276" s="17" t="n"/>
      <c r="D1276" s="5" t="n"/>
      <c r="E1276" s="5" t="n"/>
      <c r="F1276" s="6">
        <f>IF(B1276&amp;""="","",IFERROR(INDEX('المستأجرون'!$C$6:$C$205,MATCH(B1276&amp;"",'المستأجرون'!$A$6:$A$205,0))&amp;"","كود غير موجود"))</f>
        <v/>
      </c>
      <c r="G1276" s="22">
        <f>IF(OR(B1276&amp;""="",NOT(ISNUMBER(A1276))),"",IF(COUNTIFS($B$6:$B$2005,B1276&amp;"",$A$6:$A$2005,"&gt;"&amp;A1276)=0,1,0))</f>
        <v/>
      </c>
    </row>
    <row r="1277">
      <c r="A1277" s="13" t="n"/>
      <c r="B1277" s="5" t="n"/>
      <c r="C1277" s="17" t="n"/>
      <c r="D1277" s="5" t="n"/>
      <c r="E1277" s="5" t="n"/>
      <c r="F1277" s="6">
        <f>IF(B1277&amp;""="","",IFERROR(INDEX('المستأجرون'!$C$6:$C$205,MATCH(B1277&amp;"",'المستأجرون'!$A$6:$A$205,0))&amp;"","كود غير موجود"))</f>
        <v/>
      </c>
      <c r="G1277" s="22">
        <f>IF(OR(B1277&amp;""="",NOT(ISNUMBER(A1277))),"",IF(COUNTIFS($B$6:$B$2005,B1277&amp;"",$A$6:$A$2005,"&gt;"&amp;A1277)=0,1,0))</f>
        <v/>
      </c>
    </row>
    <row r="1278">
      <c r="A1278" s="13" t="n"/>
      <c r="B1278" s="5" t="n"/>
      <c r="C1278" s="17" t="n"/>
      <c r="D1278" s="5" t="n"/>
      <c r="E1278" s="5" t="n"/>
      <c r="F1278" s="6">
        <f>IF(B1278&amp;""="","",IFERROR(INDEX('المستأجرون'!$C$6:$C$205,MATCH(B1278&amp;"",'المستأجرون'!$A$6:$A$205,0))&amp;"","كود غير موجود"))</f>
        <v/>
      </c>
      <c r="G1278" s="22">
        <f>IF(OR(B1278&amp;""="",NOT(ISNUMBER(A1278))),"",IF(COUNTIFS($B$6:$B$2005,B1278&amp;"",$A$6:$A$2005,"&gt;"&amp;A1278)=0,1,0))</f>
        <v/>
      </c>
    </row>
    <row r="1279">
      <c r="A1279" s="13" t="n"/>
      <c r="B1279" s="5" t="n"/>
      <c r="C1279" s="17" t="n"/>
      <c r="D1279" s="5" t="n"/>
      <c r="E1279" s="5" t="n"/>
      <c r="F1279" s="6">
        <f>IF(B1279&amp;""="","",IFERROR(INDEX('المستأجرون'!$C$6:$C$205,MATCH(B1279&amp;"",'المستأجرون'!$A$6:$A$205,0))&amp;"","كود غير موجود"))</f>
        <v/>
      </c>
      <c r="G1279" s="22">
        <f>IF(OR(B1279&amp;""="",NOT(ISNUMBER(A1279))),"",IF(COUNTIFS($B$6:$B$2005,B1279&amp;"",$A$6:$A$2005,"&gt;"&amp;A1279)=0,1,0))</f>
        <v/>
      </c>
    </row>
    <row r="1280">
      <c r="A1280" s="13" t="n"/>
      <c r="B1280" s="5" t="n"/>
      <c r="C1280" s="17" t="n"/>
      <c r="D1280" s="5" t="n"/>
      <c r="E1280" s="5" t="n"/>
      <c r="F1280" s="6">
        <f>IF(B1280&amp;""="","",IFERROR(INDEX('المستأجرون'!$C$6:$C$205,MATCH(B1280&amp;"",'المستأجرون'!$A$6:$A$205,0))&amp;"","كود غير موجود"))</f>
        <v/>
      </c>
      <c r="G1280" s="22">
        <f>IF(OR(B1280&amp;""="",NOT(ISNUMBER(A1280))),"",IF(COUNTIFS($B$6:$B$2005,B1280&amp;"",$A$6:$A$2005,"&gt;"&amp;A1280)=0,1,0))</f>
        <v/>
      </c>
    </row>
    <row r="1281">
      <c r="A1281" s="13" t="n"/>
      <c r="B1281" s="5" t="n"/>
      <c r="C1281" s="17" t="n"/>
      <c r="D1281" s="5" t="n"/>
      <c r="E1281" s="5" t="n"/>
      <c r="F1281" s="6">
        <f>IF(B1281&amp;""="","",IFERROR(INDEX('المستأجرون'!$C$6:$C$205,MATCH(B1281&amp;"",'المستأجرون'!$A$6:$A$205,0))&amp;"","كود غير موجود"))</f>
        <v/>
      </c>
      <c r="G1281" s="22">
        <f>IF(OR(B1281&amp;""="",NOT(ISNUMBER(A1281))),"",IF(COUNTIFS($B$6:$B$2005,B1281&amp;"",$A$6:$A$2005,"&gt;"&amp;A1281)=0,1,0))</f>
        <v/>
      </c>
    </row>
    <row r="1282">
      <c r="A1282" s="13" t="n"/>
      <c r="B1282" s="5" t="n"/>
      <c r="C1282" s="17" t="n"/>
      <c r="D1282" s="5" t="n"/>
      <c r="E1282" s="5" t="n"/>
      <c r="F1282" s="6">
        <f>IF(B1282&amp;""="","",IFERROR(INDEX('المستأجرون'!$C$6:$C$205,MATCH(B1282&amp;"",'المستأجرون'!$A$6:$A$205,0))&amp;"","كود غير موجود"))</f>
        <v/>
      </c>
      <c r="G1282" s="22">
        <f>IF(OR(B1282&amp;""="",NOT(ISNUMBER(A1282))),"",IF(COUNTIFS($B$6:$B$2005,B1282&amp;"",$A$6:$A$2005,"&gt;"&amp;A1282)=0,1,0))</f>
        <v/>
      </c>
    </row>
    <row r="1283">
      <c r="A1283" s="13" t="n"/>
      <c r="B1283" s="5" t="n"/>
      <c r="C1283" s="17" t="n"/>
      <c r="D1283" s="5" t="n"/>
      <c r="E1283" s="5" t="n"/>
      <c r="F1283" s="6">
        <f>IF(B1283&amp;""="","",IFERROR(INDEX('المستأجرون'!$C$6:$C$205,MATCH(B1283&amp;"",'المستأجرون'!$A$6:$A$205,0))&amp;"","كود غير موجود"))</f>
        <v/>
      </c>
      <c r="G1283" s="22">
        <f>IF(OR(B1283&amp;""="",NOT(ISNUMBER(A1283))),"",IF(COUNTIFS($B$6:$B$2005,B1283&amp;"",$A$6:$A$2005,"&gt;"&amp;A1283)=0,1,0))</f>
        <v/>
      </c>
    </row>
    <row r="1284">
      <c r="A1284" s="13" t="n"/>
      <c r="B1284" s="5" t="n"/>
      <c r="C1284" s="17" t="n"/>
      <c r="D1284" s="5" t="n"/>
      <c r="E1284" s="5" t="n"/>
      <c r="F1284" s="6">
        <f>IF(B1284&amp;""="","",IFERROR(INDEX('المستأجرون'!$C$6:$C$205,MATCH(B1284&amp;"",'المستأجرون'!$A$6:$A$205,0))&amp;"","كود غير موجود"))</f>
        <v/>
      </c>
      <c r="G1284" s="22">
        <f>IF(OR(B1284&amp;""="",NOT(ISNUMBER(A1284))),"",IF(COUNTIFS($B$6:$B$2005,B1284&amp;"",$A$6:$A$2005,"&gt;"&amp;A1284)=0,1,0))</f>
        <v/>
      </c>
    </row>
    <row r="1285">
      <c r="A1285" s="13" t="n"/>
      <c r="B1285" s="5" t="n"/>
      <c r="C1285" s="17" t="n"/>
      <c r="D1285" s="5" t="n"/>
      <c r="E1285" s="5" t="n"/>
      <c r="F1285" s="6">
        <f>IF(B1285&amp;""="","",IFERROR(INDEX('المستأجرون'!$C$6:$C$205,MATCH(B1285&amp;"",'المستأجرون'!$A$6:$A$205,0))&amp;"","كود غير موجود"))</f>
        <v/>
      </c>
      <c r="G1285" s="22">
        <f>IF(OR(B1285&amp;""="",NOT(ISNUMBER(A1285))),"",IF(COUNTIFS($B$6:$B$2005,B1285&amp;"",$A$6:$A$2005,"&gt;"&amp;A1285)=0,1,0))</f>
        <v/>
      </c>
    </row>
    <row r="1286">
      <c r="A1286" s="13" t="n"/>
      <c r="B1286" s="5" t="n"/>
      <c r="C1286" s="17" t="n"/>
      <c r="D1286" s="5" t="n"/>
      <c r="E1286" s="5" t="n"/>
      <c r="F1286" s="6">
        <f>IF(B1286&amp;""="","",IFERROR(INDEX('المستأجرون'!$C$6:$C$205,MATCH(B1286&amp;"",'المستأجرون'!$A$6:$A$205,0))&amp;"","كود غير موجود"))</f>
        <v/>
      </c>
      <c r="G1286" s="22">
        <f>IF(OR(B1286&amp;""="",NOT(ISNUMBER(A1286))),"",IF(COUNTIFS($B$6:$B$2005,B1286&amp;"",$A$6:$A$2005,"&gt;"&amp;A1286)=0,1,0))</f>
        <v/>
      </c>
    </row>
    <row r="1287">
      <c r="A1287" s="13" t="n"/>
      <c r="B1287" s="5" t="n"/>
      <c r="C1287" s="17" t="n"/>
      <c r="D1287" s="5" t="n"/>
      <c r="E1287" s="5" t="n"/>
      <c r="F1287" s="6">
        <f>IF(B1287&amp;""="","",IFERROR(INDEX('المستأجرون'!$C$6:$C$205,MATCH(B1287&amp;"",'المستأجرون'!$A$6:$A$205,0))&amp;"","كود غير موجود"))</f>
        <v/>
      </c>
      <c r="G1287" s="22">
        <f>IF(OR(B1287&amp;""="",NOT(ISNUMBER(A1287))),"",IF(COUNTIFS($B$6:$B$2005,B1287&amp;"",$A$6:$A$2005,"&gt;"&amp;A1287)=0,1,0))</f>
        <v/>
      </c>
    </row>
    <row r="1288">
      <c r="A1288" s="13" t="n"/>
      <c r="B1288" s="5" t="n"/>
      <c r="C1288" s="17" t="n"/>
      <c r="D1288" s="5" t="n"/>
      <c r="E1288" s="5" t="n"/>
      <c r="F1288" s="6">
        <f>IF(B1288&amp;""="","",IFERROR(INDEX('المستأجرون'!$C$6:$C$205,MATCH(B1288&amp;"",'المستأجرون'!$A$6:$A$205,0))&amp;"","كود غير موجود"))</f>
        <v/>
      </c>
      <c r="G1288" s="22">
        <f>IF(OR(B1288&amp;""="",NOT(ISNUMBER(A1288))),"",IF(COUNTIFS($B$6:$B$2005,B1288&amp;"",$A$6:$A$2005,"&gt;"&amp;A1288)=0,1,0))</f>
        <v/>
      </c>
    </row>
    <row r="1289">
      <c r="A1289" s="13" t="n"/>
      <c r="B1289" s="5" t="n"/>
      <c r="C1289" s="17" t="n"/>
      <c r="D1289" s="5" t="n"/>
      <c r="E1289" s="5" t="n"/>
      <c r="F1289" s="6">
        <f>IF(B1289&amp;""="","",IFERROR(INDEX('المستأجرون'!$C$6:$C$205,MATCH(B1289&amp;"",'المستأجرون'!$A$6:$A$205,0))&amp;"","كود غير موجود"))</f>
        <v/>
      </c>
      <c r="G1289" s="22">
        <f>IF(OR(B1289&amp;""="",NOT(ISNUMBER(A1289))),"",IF(COUNTIFS($B$6:$B$2005,B1289&amp;"",$A$6:$A$2005,"&gt;"&amp;A1289)=0,1,0))</f>
        <v/>
      </c>
    </row>
    <row r="1290">
      <c r="A1290" s="13" t="n"/>
      <c r="B1290" s="5" t="n"/>
      <c r="C1290" s="17" t="n"/>
      <c r="D1290" s="5" t="n"/>
      <c r="E1290" s="5" t="n"/>
      <c r="F1290" s="6">
        <f>IF(B1290&amp;""="","",IFERROR(INDEX('المستأجرون'!$C$6:$C$205,MATCH(B1290&amp;"",'المستأجرون'!$A$6:$A$205,0))&amp;"","كود غير موجود"))</f>
        <v/>
      </c>
      <c r="G1290" s="22">
        <f>IF(OR(B1290&amp;""="",NOT(ISNUMBER(A1290))),"",IF(COUNTIFS($B$6:$B$2005,B1290&amp;"",$A$6:$A$2005,"&gt;"&amp;A1290)=0,1,0))</f>
        <v/>
      </c>
    </row>
    <row r="1291">
      <c r="A1291" s="13" t="n"/>
      <c r="B1291" s="5" t="n"/>
      <c r="C1291" s="17" t="n"/>
      <c r="D1291" s="5" t="n"/>
      <c r="E1291" s="5" t="n"/>
      <c r="F1291" s="6">
        <f>IF(B1291&amp;""="","",IFERROR(INDEX('المستأجرون'!$C$6:$C$205,MATCH(B1291&amp;"",'المستأجرون'!$A$6:$A$205,0))&amp;"","كود غير موجود"))</f>
        <v/>
      </c>
      <c r="G1291" s="22">
        <f>IF(OR(B1291&amp;""="",NOT(ISNUMBER(A1291))),"",IF(COUNTIFS($B$6:$B$2005,B1291&amp;"",$A$6:$A$2005,"&gt;"&amp;A1291)=0,1,0))</f>
        <v/>
      </c>
    </row>
    <row r="1292">
      <c r="A1292" s="13" t="n"/>
      <c r="B1292" s="5" t="n"/>
      <c r="C1292" s="17" t="n"/>
      <c r="D1292" s="5" t="n"/>
      <c r="E1292" s="5" t="n"/>
      <c r="F1292" s="6">
        <f>IF(B1292&amp;""="","",IFERROR(INDEX('المستأجرون'!$C$6:$C$205,MATCH(B1292&amp;"",'المستأجرون'!$A$6:$A$205,0))&amp;"","كود غير موجود"))</f>
        <v/>
      </c>
      <c r="G1292" s="22">
        <f>IF(OR(B1292&amp;""="",NOT(ISNUMBER(A1292))),"",IF(COUNTIFS($B$6:$B$2005,B1292&amp;"",$A$6:$A$2005,"&gt;"&amp;A1292)=0,1,0))</f>
        <v/>
      </c>
    </row>
    <row r="1293">
      <c r="A1293" s="13" t="n"/>
      <c r="B1293" s="5" t="n"/>
      <c r="C1293" s="17" t="n"/>
      <c r="D1293" s="5" t="n"/>
      <c r="E1293" s="5" t="n"/>
      <c r="F1293" s="6">
        <f>IF(B1293&amp;""="","",IFERROR(INDEX('المستأجرون'!$C$6:$C$205,MATCH(B1293&amp;"",'المستأجرون'!$A$6:$A$205,0))&amp;"","كود غير موجود"))</f>
        <v/>
      </c>
      <c r="G1293" s="22">
        <f>IF(OR(B1293&amp;""="",NOT(ISNUMBER(A1293))),"",IF(COUNTIFS($B$6:$B$2005,B1293&amp;"",$A$6:$A$2005,"&gt;"&amp;A1293)=0,1,0))</f>
        <v/>
      </c>
    </row>
    <row r="1294">
      <c r="A1294" s="13" t="n"/>
      <c r="B1294" s="5" t="n"/>
      <c r="C1294" s="17" t="n"/>
      <c r="D1294" s="5" t="n"/>
      <c r="E1294" s="5" t="n"/>
      <c r="F1294" s="6">
        <f>IF(B1294&amp;""="","",IFERROR(INDEX('المستأجرون'!$C$6:$C$205,MATCH(B1294&amp;"",'المستأجرون'!$A$6:$A$205,0))&amp;"","كود غير موجود"))</f>
        <v/>
      </c>
      <c r="G1294" s="22">
        <f>IF(OR(B1294&amp;""="",NOT(ISNUMBER(A1294))),"",IF(COUNTIFS($B$6:$B$2005,B1294&amp;"",$A$6:$A$2005,"&gt;"&amp;A1294)=0,1,0))</f>
        <v/>
      </c>
    </row>
    <row r="1295">
      <c r="A1295" s="13" t="n"/>
      <c r="B1295" s="5" t="n"/>
      <c r="C1295" s="17" t="n"/>
      <c r="D1295" s="5" t="n"/>
      <c r="E1295" s="5" t="n"/>
      <c r="F1295" s="6">
        <f>IF(B1295&amp;""="","",IFERROR(INDEX('المستأجرون'!$C$6:$C$205,MATCH(B1295&amp;"",'المستأجرون'!$A$6:$A$205,0))&amp;"","كود غير موجود"))</f>
        <v/>
      </c>
      <c r="G1295" s="22">
        <f>IF(OR(B1295&amp;""="",NOT(ISNUMBER(A1295))),"",IF(COUNTIFS($B$6:$B$2005,B1295&amp;"",$A$6:$A$2005,"&gt;"&amp;A1295)=0,1,0))</f>
        <v/>
      </c>
    </row>
    <row r="1296">
      <c r="A1296" s="13" t="n"/>
      <c r="B1296" s="5" t="n"/>
      <c r="C1296" s="17" t="n"/>
      <c r="D1296" s="5" t="n"/>
      <c r="E1296" s="5" t="n"/>
      <c r="F1296" s="6">
        <f>IF(B1296&amp;""="","",IFERROR(INDEX('المستأجرون'!$C$6:$C$205,MATCH(B1296&amp;"",'المستأجرون'!$A$6:$A$205,0))&amp;"","كود غير موجود"))</f>
        <v/>
      </c>
      <c r="G1296" s="22">
        <f>IF(OR(B1296&amp;""="",NOT(ISNUMBER(A1296))),"",IF(COUNTIFS($B$6:$B$2005,B1296&amp;"",$A$6:$A$2005,"&gt;"&amp;A1296)=0,1,0))</f>
        <v/>
      </c>
    </row>
    <row r="1297">
      <c r="A1297" s="13" t="n"/>
      <c r="B1297" s="5" t="n"/>
      <c r="C1297" s="17" t="n"/>
      <c r="D1297" s="5" t="n"/>
      <c r="E1297" s="5" t="n"/>
      <c r="F1297" s="6">
        <f>IF(B1297&amp;""="","",IFERROR(INDEX('المستأجرون'!$C$6:$C$205,MATCH(B1297&amp;"",'المستأجرون'!$A$6:$A$205,0))&amp;"","كود غير موجود"))</f>
        <v/>
      </c>
      <c r="G1297" s="22">
        <f>IF(OR(B1297&amp;""="",NOT(ISNUMBER(A1297))),"",IF(COUNTIFS($B$6:$B$2005,B1297&amp;"",$A$6:$A$2005,"&gt;"&amp;A1297)=0,1,0))</f>
        <v/>
      </c>
    </row>
    <row r="1298">
      <c r="A1298" s="13" t="n"/>
      <c r="B1298" s="5" t="n"/>
      <c r="C1298" s="17" t="n"/>
      <c r="D1298" s="5" t="n"/>
      <c r="E1298" s="5" t="n"/>
      <c r="F1298" s="6">
        <f>IF(B1298&amp;""="","",IFERROR(INDEX('المستأجرون'!$C$6:$C$205,MATCH(B1298&amp;"",'المستأجرون'!$A$6:$A$205,0))&amp;"","كود غير موجود"))</f>
        <v/>
      </c>
      <c r="G1298" s="22">
        <f>IF(OR(B1298&amp;""="",NOT(ISNUMBER(A1298))),"",IF(COUNTIFS($B$6:$B$2005,B1298&amp;"",$A$6:$A$2005,"&gt;"&amp;A1298)=0,1,0))</f>
        <v/>
      </c>
    </row>
    <row r="1299">
      <c r="A1299" s="13" t="n"/>
      <c r="B1299" s="5" t="n"/>
      <c r="C1299" s="17" t="n"/>
      <c r="D1299" s="5" t="n"/>
      <c r="E1299" s="5" t="n"/>
      <c r="F1299" s="6">
        <f>IF(B1299&amp;""="","",IFERROR(INDEX('المستأجرون'!$C$6:$C$205,MATCH(B1299&amp;"",'المستأجرون'!$A$6:$A$205,0))&amp;"","كود غير موجود"))</f>
        <v/>
      </c>
      <c r="G1299" s="22">
        <f>IF(OR(B1299&amp;""="",NOT(ISNUMBER(A1299))),"",IF(COUNTIFS($B$6:$B$2005,B1299&amp;"",$A$6:$A$2005,"&gt;"&amp;A1299)=0,1,0))</f>
        <v/>
      </c>
    </row>
    <row r="1300">
      <c r="A1300" s="13" t="n"/>
      <c r="B1300" s="5" t="n"/>
      <c r="C1300" s="17" t="n"/>
      <c r="D1300" s="5" t="n"/>
      <c r="E1300" s="5" t="n"/>
      <c r="F1300" s="6">
        <f>IF(B1300&amp;""="","",IFERROR(INDEX('المستأجرون'!$C$6:$C$205,MATCH(B1300&amp;"",'المستأجرون'!$A$6:$A$205,0))&amp;"","كود غير موجود"))</f>
        <v/>
      </c>
      <c r="G1300" s="22">
        <f>IF(OR(B1300&amp;""="",NOT(ISNUMBER(A1300))),"",IF(COUNTIFS($B$6:$B$2005,B1300&amp;"",$A$6:$A$2005,"&gt;"&amp;A1300)=0,1,0))</f>
        <v/>
      </c>
    </row>
    <row r="1301">
      <c r="A1301" s="13" t="n"/>
      <c r="B1301" s="5" t="n"/>
      <c r="C1301" s="17" t="n"/>
      <c r="D1301" s="5" t="n"/>
      <c r="E1301" s="5" t="n"/>
      <c r="F1301" s="6">
        <f>IF(B1301&amp;""="","",IFERROR(INDEX('المستأجرون'!$C$6:$C$205,MATCH(B1301&amp;"",'المستأجرون'!$A$6:$A$205,0))&amp;"","كود غير موجود"))</f>
        <v/>
      </c>
      <c r="G1301" s="22">
        <f>IF(OR(B1301&amp;""="",NOT(ISNUMBER(A1301))),"",IF(COUNTIFS($B$6:$B$2005,B1301&amp;"",$A$6:$A$2005,"&gt;"&amp;A1301)=0,1,0))</f>
        <v/>
      </c>
    </row>
    <row r="1302">
      <c r="A1302" s="13" t="n"/>
      <c r="B1302" s="5" t="n"/>
      <c r="C1302" s="17" t="n"/>
      <c r="D1302" s="5" t="n"/>
      <c r="E1302" s="5" t="n"/>
      <c r="F1302" s="6">
        <f>IF(B1302&amp;""="","",IFERROR(INDEX('المستأجرون'!$C$6:$C$205,MATCH(B1302&amp;"",'المستأجرون'!$A$6:$A$205,0))&amp;"","كود غير موجود"))</f>
        <v/>
      </c>
      <c r="G1302" s="22">
        <f>IF(OR(B1302&amp;""="",NOT(ISNUMBER(A1302))),"",IF(COUNTIFS($B$6:$B$2005,B1302&amp;"",$A$6:$A$2005,"&gt;"&amp;A1302)=0,1,0))</f>
        <v/>
      </c>
    </row>
    <row r="1303">
      <c r="A1303" s="13" t="n"/>
      <c r="B1303" s="5" t="n"/>
      <c r="C1303" s="17" t="n"/>
      <c r="D1303" s="5" t="n"/>
      <c r="E1303" s="5" t="n"/>
      <c r="F1303" s="6">
        <f>IF(B1303&amp;""="","",IFERROR(INDEX('المستأجرون'!$C$6:$C$205,MATCH(B1303&amp;"",'المستأجرون'!$A$6:$A$205,0))&amp;"","كود غير موجود"))</f>
        <v/>
      </c>
      <c r="G1303" s="22">
        <f>IF(OR(B1303&amp;""="",NOT(ISNUMBER(A1303))),"",IF(COUNTIFS($B$6:$B$2005,B1303&amp;"",$A$6:$A$2005,"&gt;"&amp;A1303)=0,1,0))</f>
        <v/>
      </c>
    </row>
    <row r="1304">
      <c r="A1304" s="13" t="n"/>
      <c r="B1304" s="5" t="n"/>
      <c r="C1304" s="17" t="n"/>
      <c r="D1304" s="5" t="n"/>
      <c r="E1304" s="5" t="n"/>
      <c r="F1304" s="6">
        <f>IF(B1304&amp;""="","",IFERROR(INDEX('المستأجرون'!$C$6:$C$205,MATCH(B1304&amp;"",'المستأجرون'!$A$6:$A$205,0))&amp;"","كود غير موجود"))</f>
        <v/>
      </c>
      <c r="G1304" s="22">
        <f>IF(OR(B1304&amp;""="",NOT(ISNUMBER(A1304))),"",IF(COUNTIFS($B$6:$B$2005,B1304&amp;"",$A$6:$A$2005,"&gt;"&amp;A1304)=0,1,0))</f>
        <v/>
      </c>
    </row>
    <row r="1305">
      <c r="A1305" s="13" t="n"/>
      <c r="B1305" s="5" t="n"/>
      <c r="C1305" s="17" t="n"/>
      <c r="D1305" s="5" t="n"/>
      <c r="E1305" s="5" t="n"/>
      <c r="F1305" s="6">
        <f>IF(B1305&amp;""="","",IFERROR(INDEX('المستأجرون'!$C$6:$C$205,MATCH(B1305&amp;"",'المستأجرون'!$A$6:$A$205,0))&amp;"","كود غير موجود"))</f>
        <v/>
      </c>
      <c r="G1305" s="22">
        <f>IF(OR(B1305&amp;""="",NOT(ISNUMBER(A1305))),"",IF(COUNTIFS($B$6:$B$2005,B1305&amp;"",$A$6:$A$2005,"&gt;"&amp;A1305)=0,1,0))</f>
        <v/>
      </c>
    </row>
    <row r="1306">
      <c r="A1306" s="13" t="n"/>
      <c r="B1306" s="5" t="n"/>
      <c r="C1306" s="17" t="n"/>
      <c r="D1306" s="5" t="n"/>
      <c r="E1306" s="5" t="n"/>
      <c r="F1306" s="6">
        <f>IF(B1306&amp;""="","",IFERROR(INDEX('المستأجرون'!$C$6:$C$205,MATCH(B1306&amp;"",'المستأجرون'!$A$6:$A$205,0))&amp;"","كود غير موجود"))</f>
        <v/>
      </c>
      <c r="G1306" s="22">
        <f>IF(OR(B1306&amp;""="",NOT(ISNUMBER(A1306))),"",IF(COUNTIFS($B$6:$B$2005,B1306&amp;"",$A$6:$A$2005,"&gt;"&amp;A1306)=0,1,0))</f>
        <v/>
      </c>
    </row>
    <row r="1307">
      <c r="A1307" s="13" t="n"/>
      <c r="B1307" s="5" t="n"/>
      <c r="C1307" s="17" t="n"/>
      <c r="D1307" s="5" t="n"/>
      <c r="E1307" s="5" t="n"/>
      <c r="F1307" s="6">
        <f>IF(B1307&amp;""="","",IFERROR(INDEX('المستأجرون'!$C$6:$C$205,MATCH(B1307&amp;"",'المستأجرون'!$A$6:$A$205,0))&amp;"","كود غير موجود"))</f>
        <v/>
      </c>
      <c r="G1307" s="22">
        <f>IF(OR(B1307&amp;""="",NOT(ISNUMBER(A1307))),"",IF(COUNTIFS($B$6:$B$2005,B1307&amp;"",$A$6:$A$2005,"&gt;"&amp;A1307)=0,1,0))</f>
        <v/>
      </c>
    </row>
    <row r="1308">
      <c r="A1308" s="13" t="n"/>
      <c r="B1308" s="5" t="n"/>
      <c r="C1308" s="17" t="n"/>
      <c r="D1308" s="5" t="n"/>
      <c r="E1308" s="5" t="n"/>
      <c r="F1308" s="6">
        <f>IF(B1308&amp;""="","",IFERROR(INDEX('المستأجرون'!$C$6:$C$205,MATCH(B1308&amp;"",'المستأجرون'!$A$6:$A$205,0))&amp;"","كود غير موجود"))</f>
        <v/>
      </c>
      <c r="G1308" s="22">
        <f>IF(OR(B1308&amp;""="",NOT(ISNUMBER(A1308))),"",IF(COUNTIFS($B$6:$B$2005,B1308&amp;"",$A$6:$A$2005,"&gt;"&amp;A1308)=0,1,0))</f>
        <v/>
      </c>
    </row>
    <row r="1309">
      <c r="A1309" s="13" t="n"/>
      <c r="B1309" s="5" t="n"/>
      <c r="C1309" s="17" t="n"/>
      <c r="D1309" s="5" t="n"/>
      <c r="E1309" s="5" t="n"/>
      <c r="F1309" s="6">
        <f>IF(B1309&amp;""="","",IFERROR(INDEX('المستأجرون'!$C$6:$C$205,MATCH(B1309&amp;"",'المستأجرون'!$A$6:$A$205,0))&amp;"","كود غير موجود"))</f>
        <v/>
      </c>
      <c r="G1309" s="22">
        <f>IF(OR(B1309&amp;""="",NOT(ISNUMBER(A1309))),"",IF(COUNTIFS($B$6:$B$2005,B1309&amp;"",$A$6:$A$2005,"&gt;"&amp;A1309)=0,1,0))</f>
        <v/>
      </c>
    </row>
    <row r="1310">
      <c r="A1310" s="13" t="n"/>
      <c r="B1310" s="5" t="n"/>
      <c r="C1310" s="17" t="n"/>
      <c r="D1310" s="5" t="n"/>
      <c r="E1310" s="5" t="n"/>
      <c r="F1310" s="6">
        <f>IF(B1310&amp;""="","",IFERROR(INDEX('المستأجرون'!$C$6:$C$205,MATCH(B1310&amp;"",'المستأجرون'!$A$6:$A$205,0))&amp;"","كود غير موجود"))</f>
        <v/>
      </c>
      <c r="G1310" s="22">
        <f>IF(OR(B1310&amp;""="",NOT(ISNUMBER(A1310))),"",IF(COUNTIFS($B$6:$B$2005,B1310&amp;"",$A$6:$A$2005,"&gt;"&amp;A1310)=0,1,0))</f>
        <v/>
      </c>
    </row>
    <row r="1311">
      <c r="A1311" s="13" t="n"/>
      <c r="B1311" s="5" t="n"/>
      <c r="C1311" s="17" t="n"/>
      <c r="D1311" s="5" t="n"/>
      <c r="E1311" s="5" t="n"/>
      <c r="F1311" s="6">
        <f>IF(B1311&amp;""="","",IFERROR(INDEX('المستأجرون'!$C$6:$C$205,MATCH(B1311&amp;"",'المستأجرون'!$A$6:$A$205,0))&amp;"","كود غير موجود"))</f>
        <v/>
      </c>
      <c r="G1311" s="22">
        <f>IF(OR(B1311&amp;""="",NOT(ISNUMBER(A1311))),"",IF(COUNTIFS($B$6:$B$2005,B1311&amp;"",$A$6:$A$2005,"&gt;"&amp;A1311)=0,1,0))</f>
        <v/>
      </c>
    </row>
    <row r="1312">
      <c r="A1312" s="13" t="n"/>
      <c r="B1312" s="5" t="n"/>
      <c r="C1312" s="17" t="n"/>
      <c r="D1312" s="5" t="n"/>
      <c r="E1312" s="5" t="n"/>
      <c r="F1312" s="6">
        <f>IF(B1312&amp;""="","",IFERROR(INDEX('المستأجرون'!$C$6:$C$205,MATCH(B1312&amp;"",'المستأجرون'!$A$6:$A$205,0))&amp;"","كود غير موجود"))</f>
        <v/>
      </c>
      <c r="G1312" s="22">
        <f>IF(OR(B1312&amp;""="",NOT(ISNUMBER(A1312))),"",IF(COUNTIFS($B$6:$B$2005,B1312&amp;"",$A$6:$A$2005,"&gt;"&amp;A1312)=0,1,0))</f>
        <v/>
      </c>
    </row>
    <row r="1313">
      <c r="A1313" s="13" t="n"/>
      <c r="B1313" s="5" t="n"/>
      <c r="C1313" s="17" t="n"/>
      <c r="D1313" s="5" t="n"/>
      <c r="E1313" s="5" t="n"/>
      <c r="F1313" s="6">
        <f>IF(B1313&amp;""="","",IFERROR(INDEX('المستأجرون'!$C$6:$C$205,MATCH(B1313&amp;"",'المستأجرون'!$A$6:$A$205,0))&amp;"","كود غير موجود"))</f>
        <v/>
      </c>
      <c r="G1313" s="22">
        <f>IF(OR(B1313&amp;""="",NOT(ISNUMBER(A1313))),"",IF(COUNTIFS($B$6:$B$2005,B1313&amp;"",$A$6:$A$2005,"&gt;"&amp;A1313)=0,1,0))</f>
        <v/>
      </c>
    </row>
    <row r="1314">
      <c r="A1314" s="13" t="n"/>
      <c r="B1314" s="5" t="n"/>
      <c r="C1314" s="17" t="n"/>
      <c r="D1314" s="5" t="n"/>
      <c r="E1314" s="5" t="n"/>
      <c r="F1314" s="6">
        <f>IF(B1314&amp;""="","",IFERROR(INDEX('المستأجرون'!$C$6:$C$205,MATCH(B1314&amp;"",'المستأجرون'!$A$6:$A$205,0))&amp;"","كود غير موجود"))</f>
        <v/>
      </c>
      <c r="G1314" s="22">
        <f>IF(OR(B1314&amp;""="",NOT(ISNUMBER(A1314))),"",IF(COUNTIFS($B$6:$B$2005,B1314&amp;"",$A$6:$A$2005,"&gt;"&amp;A1314)=0,1,0))</f>
        <v/>
      </c>
    </row>
    <row r="1315">
      <c r="A1315" s="13" t="n"/>
      <c r="B1315" s="5" t="n"/>
      <c r="C1315" s="17" t="n"/>
      <c r="D1315" s="5" t="n"/>
      <c r="E1315" s="5" t="n"/>
      <c r="F1315" s="6">
        <f>IF(B1315&amp;""="","",IFERROR(INDEX('المستأجرون'!$C$6:$C$205,MATCH(B1315&amp;"",'المستأجرون'!$A$6:$A$205,0))&amp;"","كود غير موجود"))</f>
        <v/>
      </c>
      <c r="G1315" s="22">
        <f>IF(OR(B1315&amp;""="",NOT(ISNUMBER(A1315))),"",IF(COUNTIFS($B$6:$B$2005,B1315&amp;"",$A$6:$A$2005,"&gt;"&amp;A1315)=0,1,0))</f>
        <v/>
      </c>
    </row>
    <row r="1316">
      <c r="A1316" s="13" t="n"/>
      <c r="B1316" s="5" t="n"/>
      <c r="C1316" s="17" t="n"/>
      <c r="D1316" s="5" t="n"/>
      <c r="E1316" s="5" t="n"/>
      <c r="F1316" s="6">
        <f>IF(B1316&amp;""="","",IFERROR(INDEX('المستأجرون'!$C$6:$C$205,MATCH(B1316&amp;"",'المستأجرون'!$A$6:$A$205,0))&amp;"","كود غير موجود"))</f>
        <v/>
      </c>
      <c r="G1316" s="22">
        <f>IF(OR(B1316&amp;""="",NOT(ISNUMBER(A1316))),"",IF(COUNTIFS($B$6:$B$2005,B1316&amp;"",$A$6:$A$2005,"&gt;"&amp;A1316)=0,1,0))</f>
        <v/>
      </c>
    </row>
    <row r="1317">
      <c r="A1317" s="13" t="n"/>
      <c r="B1317" s="5" t="n"/>
      <c r="C1317" s="17" t="n"/>
      <c r="D1317" s="5" t="n"/>
      <c r="E1317" s="5" t="n"/>
      <c r="F1317" s="6">
        <f>IF(B1317&amp;""="","",IFERROR(INDEX('المستأجرون'!$C$6:$C$205,MATCH(B1317&amp;"",'المستأجرون'!$A$6:$A$205,0))&amp;"","كود غير موجود"))</f>
        <v/>
      </c>
      <c r="G1317" s="22">
        <f>IF(OR(B1317&amp;""="",NOT(ISNUMBER(A1317))),"",IF(COUNTIFS($B$6:$B$2005,B1317&amp;"",$A$6:$A$2005,"&gt;"&amp;A1317)=0,1,0))</f>
        <v/>
      </c>
    </row>
    <row r="1318">
      <c r="A1318" s="13" t="n"/>
      <c r="B1318" s="5" t="n"/>
      <c r="C1318" s="17" t="n"/>
      <c r="D1318" s="5" t="n"/>
      <c r="E1318" s="5" t="n"/>
      <c r="F1318" s="6">
        <f>IF(B1318&amp;""="","",IFERROR(INDEX('المستأجرون'!$C$6:$C$205,MATCH(B1318&amp;"",'المستأجرون'!$A$6:$A$205,0))&amp;"","كود غير موجود"))</f>
        <v/>
      </c>
      <c r="G1318" s="22">
        <f>IF(OR(B1318&amp;""="",NOT(ISNUMBER(A1318))),"",IF(COUNTIFS($B$6:$B$2005,B1318&amp;"",$A$6:$A$2005,"&gt;"&amp;A1318)=0,1,0))</f>
        <v/>
      </c>
    </row>
    <row r="1319">
      <c r="A1319" s="13" t="n"/>
      <c r="B1319" s="5" t="n"/>
      <c r="C1319" s="17" t="n"/>
      <c r="D1319" s="5" t="n"/>
      <c r="E1319" s="5" t="n"/>
      <c r="F1319" s="6">
        <f>IF(B1319&amp;""="","",IFERROR(INDEX('المستأجرون'!$C$6:$C$205,MATCH(B1319&amp;"",'المستأجرون'!$A$6:$A$205,0))&amp;"","كود غير موجود"))</f>
        <v/>
      </c>
      <c r="G1319" s="22">
        <f>IF(OR(B1319&amp;""="",NOT(ISNUMBER(A1319))),"",IF(COUNTIFS($B$6:$B$2005,B1319&amp;"",$A$6:$A$2005,"&gt;"&amp;A1319)=0,1,0))</f>
        <v/>
      </c>
    </row>
    <row r="1320">
      <c r="A1320" s="13" t="n"/>
      <c r="B1320" s="5" t="n"/>
      <c r="C1320" s="17" t="n"/>
      <c r="D1320" s="5" t="n"/>
      <c r="E1320" s="5" t="n"/>
      <c r="F1320" s="6">
        <f>IF(B1320&amp;""="","",IFERROR(INDEX('المستأجرون'!$C$6:$C$205,MATCH(B1320&amp;"",'المستأجرون'!$A$6:$A$205,0))&amp;"","كود غير موجود"))</f>
        <v/>
      </c>
      <c r="G1320" s="22">
        <f>IF(OR(B1320&amp;""="",NOT(ISNUMBER(A1320))),"",IF(COUNTIFS($B$6:$B$2005,B1320&amp;"",$A$6:$A$2005,"&gt;"&amp;A1320)=0,1,0))</f>
        <v/>
      </c>
    </row>
    <row r="1321">
      <c r="A1321" s="13" t="n"/>
      <c r="B1321" s="5" t="n"/>
      <c r="C1321" s="17" t="n"/>
      <c r="D1321" s="5" t="n"/>
      <c r="E1321" s="5" t="n"/>
      <c r="F1321" s="6">
        <f>IF(B1321&amp;""="","",IFERROR(INDEX('المستأجرون'!$C$6:$C$205,MATCH(B1321&amp;"",'المستأجرون'!$A$6:$A$205,0))&amp;"","كود غير موجود"))</f>
        <v/>
      </c>
      <c r="G1321" s="22">
        <f>IF(OR(B1321&amp;""="",NOT(ISNUMBER(A1321))),"",IF(COUNTIFS($B$6:$B$2005,B1321&amp;"",$A$6:$A$2005,"&gt;"&amp;A1321)=0,1,0))</f>
        <v/>
      </c>
    </row>
    <row r="1322">
      <c r="A1322" s="13" t="n"/>
      <c r="B1322" s="5" t="n"/>
      <c r="C1322" s="17" t="n"/>
      <c r="D1322" s="5" t="n"/>
      <c r="E1322" s="5" t="n"/>
      <c r="F1322" s="6">
        <f>IF(B1322&amp;""="","",IFERROR(INDEX('المستأجرون'!$C$6:$C$205,MATCH(B1322&amp;"",'المستأجرون'!$A$6:$A$205,0))&amp;"","كود غير موجود"))</f>
        <v/>
      </c>
      <c r="G1322" s="22">
        <f>IF(OR(B1322&amp;""="",NOT(ISNUMBER(A1322))),"",IF(COUNTIFS($B$6:$B$2005,B1322&amp;"",$A$6:$A$2005,"&gt;"&amp;A1322)=0,1,0))</f>
        <v/>
      </c>
    </row>
    <row r="1323">
      <c r="A1323" s="13" t="n"/>
      <c r="B1323" s="5" t="n"/>
      <c r="C1323" s="17" t="n"/>
      <c r="D1323" s="5" t="n"/>
      <c r="E1323" s="5" t="n"/>
      <c r="F1323" s="6">
        <f>IF(B1323&amp;""="","",IFERROR(INDEX('المستأجرون'!$C$6:$C$205,MATCH(B1323&amp;"",'المستأجرون'!$A$6:$A$205,0))&amp;"","كود غير موجود"))</f>
        <v/>
      </c>
      <c r="G1323" s="22">
        <f>IF(OR(B1323&amp;""="",NOT(ISNUMBER(A1323))),"",IF(COUNTIFS($B$6:$B$2005,B1323&amp;"",$A$6:$A$2005,"&gt;"&amp;A1323)=0,1,0))</f>
        <v/>
      </c>
    </row>
    <row r="1324">
      <c r="A1324" s="13" t="n"/>
      <c r="B1324" s="5" t="n"/>
      <c r="C1324" s="17" t="n"/>
      <c r="D1324" s="5" t="n"/>
      <c r="E1324" s="5" t="n"/>
      <c r="F1324" s="6">
        <f>IF(B1324&amp;""="","",IFERROR(INDEX('المستأجرون'!$C$6:$C$205,MATCH(B1324&amp;"",'المستأجرون'!$A$6:$A$205,0))&amp;"","كود غير موجود"))</f>
        <v/>
      </c>
      <c r="G1324" s="22">
        <f>IF(OR(B1324&amp;""="",NOT(ISNUMBER(A1324))),"",IF(COUNTIFS($B$6:$B$2005,B1324&amp;"",$A$6:$A$2005,"&gt;"&amp;A1324)=0,1,0))</f>
        <v/>
      </c>
    </row>
    <row r="1325">
      <c r="A1325" s="13" t="n"/>
      <c r="B1325" s="5" t="n"/>
      <c r="C1325" s="17" t="n"/>
      <c r="D1325" s="5" t="n"/>
      <c r="E1325" s="5" t="n"/>
      <c r="F1325" s="6">
        <f>IF(B1325&amp;""="","",IFERROR(INDEX('المستأجرون'!$C$6:$C$205,MATCH(B1325&amp;"",'المستأجرون'!$A$6:$A$205,0))&amp;"","كود غير موجود"))</f>
        <v/>
      </c>
      <c r="G1325" s="22">
        <f>IF(OR(B1325&amp;""="",NOT(ISNUMBER(A1325))),"",IF(COUNTIFS($B$6:$B$2005,B1325&amp;"",$A$6:$A$2005,"&gt;"&amp;A1325)=0,1,0))</f>
        <v/>
      </c>
    </row>
    <row r="1326">
      <c r="A1326" s="13" t="n"/>
      <c r="B1326" s="5" t="n"/>
      <c r="C1326" s="17" t="n"/>
      <c r="D1326" s="5" t="n"/>
      <c r="E1326" s="5" t="n"/>
      <c r="F1326" s="6">
        <f>IF(B1326&amp;""="","",IFERROR(INDEX('المستأجرون'!$C$6:$C$205,MATCH(B1326&amp;"",'المستأجرون'!$A$6:$A$205,0))&amp;"","كود غير موجود"))</f>
        <v/>
      </c>
      <c r="G1326" s="22">
        <f>IF(OR(B1326&amp;""="",NOT(ISNUMBER(A1326))),"",IF(COUNTIFS($B$6:$B$2005,B1326&amp;"",$A$6:$A$2005,"&gt;"&amp;A1326)=0,1,0))</f>
        <v/>
      </c>
    </row>
    <row r="1327">
      <c r="A1327" s="13" t="n"/>
      <c r="B1327" s="5" t="n"/>
      <c r="C1327" s="17" t="n"/>
      <c r="D1327" s="5" t="n"/>
      <c r="E1327" s="5" t="n"/>
      <c r="F1327" s="6">
        <f>IF(B1327&amp;""="","",IFERROR(INDEX('المستأجرون'!$C$6:$C$205,MATCH(B1327&amp;"",'المستأجرون'!$A$6:$A$205,0))&amp;"","كود غير موجود"))</f>
        <v/>
      </c>
      <c r="G1327" s="22">
        <f>IF(OR(B1327&amp;""="",NOT(ISNUMBER(A1327))),"",IF(COUNTIFS($B$6:$B$2005,B1327&amp;"",$A$6:$A$2005,"&gt;"&amp;A1327)=0,1,0))</f>
        <v/>
      </c>
    </row>
    <row r="1328">
      <c r="A1328" s="13" t="n"/>
      <c r="B1328" s="5" t="n"/>
      <c r="C1328" s="17" t="n"/>
      <c r="D1328" s="5" t="n"/>
      <c r="E1328" s="5" t="n"/>
      <c r="F1328" s="6">
        <f>IF(B1328&amp;""="","",IFERROR(INDEX('المستأجرون'!$C$6:$C$205,MATCH(B1328&amp;"",'المستأجرون'!$A$6:$A$205,0))&amp;"","كود غير موجود"))</f>
        <v/>
      </c>
      <c r="G1328" s="22">
        <f>IF(OR(B1328&amp;""="",NOT(ISNUMBER(A1328))),"",IF(COUNTIFS($B$6:$B$2005,B1328&amp;"",$A$6:$A$2005,"&gt;"&amp;A1328)=0,1,0))</f>
        <v/>
      </c>
    </row>
    <row r="1329">
      <c r="A1329" s="13" t="n"/>
      <c r="B1329" s="5" t="n"/>
      <c r="C1329" s="17" t="n"/>
      <c r="D1329" s="5" t="n"/>
      <c r="E1329" s="5" t="n"/>
      <c r="F1329" s="6">
        <f>IF(B1329&amp;""="","",IFERROR(INDEX('المستأجرون'!$C$6:$C$205,MATCH(B1329&amp;"",'المستأجرون'!$A$6:$A$205,0))&amp;"","كود غير موجود"))</f>
        <v/>
      </c>
      <c r="G1329" s="22">
        <f>IF(OR(B1329&amp;""="",NOT(ISNUMBER(A1329))),"",IF(COUNTIFS($B$6:$B$2005,B1329&amp;"",$A$6:$A$2005,"&gt;"&amp;A1329)=0,1,0))</f>
        <v/>
      </c>
    </row>
    <row r="1330">
      <c r="A1330" s="13" t="n"/>
      <c r="B1330" s="5" t="n"/>
      <c r="C1330" s="17" t="n"/>
      <c r="D1330" s="5" t="n"/>
      <c r="E1330" s="5" t="n"/>
      <c r="F1330" s="6">
        <f>IF(B1330&amp;""="","",IFERROR(INDEX('المستأجرون'!$C$6:$C$205,MATCH(B1330&amp;"",'المستأجرون'!$A$6:$A$205,0))&amp;"","كود غير موجود"))</f>
        <v/>
      </c>
      <c r="G1330" s="22">
        <f>IF(OR(B1330&amp;""="",NOT(ISNUMBER(A1330))),"",IF(COUNTIFS($B$6:$B$2005,B1330&amp;"",$A$6:$A$2005,"&gt;"&amp;A1330)=0,1,0))</f>
        <v/>
      </c>
    </row>
    <row r="1331">
      <c r="A1331" s="13" t="n"/>
      <c r="B1331" s="5" t="n"/>
      <c r="C1331" s="17" t="n"/>
      <c r="D1331" s="5" t="n"/>
      <c r="E1331" s="5" t="n"/>
      <c r="F1331" s="6">
        <f>IF(B1331&amp;""="","",IFERROR(INDEX('المستأجرون'!$C$6:$C$205,MATCH(B1331&amp;"",'المستأجرون'!$A$6:$A$205,0))&amp;"","كود غير موجود"))</f>
        <v/>
      </c>
      <c r="G1331" s="22">
        <f>IF(OR(B1331&amp;""="",NOT(ISNUMBER(A1331))),"",IF(COUNTIFS($B$6:$B$2005,B1331&amp;"",$A$6:$A$2005,"&gt;"&amp;A1331)=0,1,0))</f>
        <v/>
      </c>
    </row>
    <row r="1332">
      <c r="A1332" s="13" t="n"/>
      <c r="B1332" s="5" t="n"/>
      <c r="C1332" s="17" t="n"/>
      <c r="D1332" s="5" t="n"/>
      <c r="E1332" s="5" t="n"/>
      <c r="F1332" s="6">
        <f>IF(B1332&amp;""="","",IFERROR(INDEX('المستأجرون'!$C$6:$C$205,MATCH(B1332&amp;"",'المستأجرون'!$A$6:$A$205,0))&amp;"","كود غير موجود"))</f>
        <v/>
      </c>
      <c r="G1332" s="22">
        <f>IF(OR(B1332&amp;""="",NOT(ISNUMBER(A1332))),"",IF(COUNTIFS($B$6:$B$2005,B1332&amp;"",$A$6:$A$2005,"&gt;"&amp;A1332)=0,1,0))</f>
        <v/>
      </c>
    </row>
    <row r="1333">
      <c r="A1333" s="13" t="n"/>
      <c r="B1333" s="5" t="n"/>
      <c r="C1333" s="17" t="n"/>
      <c r="D1333" s="5" t="n"/>
      <c r="E1333" s="5" t="n"/>
      <c r="F1333" s="6">
        <f>IF(B1333&amp;""="","",IFERROR(INDEX('المستأجرون'!$C$6:$C$205,MATCH(B1333&amp;"",'المستأجرون'!$A$6:$A$205,0))&amp;"","كود غير موجود"))</f>
        <v/>
      </c>
      <c r="G1333" s="22">
        <f>IF(OR(B1333&amp;""="",NOT(ISNUMBER(A1333))),"",IF(COUNTIFS($B$6:$B$2005,B1333&amp;"",$A$6:$A$2005,"&gt;"&amp;A1333)=0,1,0))</f>
        <v/>
      </c>
    </row>
    <row r="1334">
      <c r="A1334" s="13" t="n"/>
      <c r="B1334" s="5" t="n"/>
      <c r="C1334" s="17" t="n"/>
      <c r="D1334" s="5" t="n"/>
      <c r="E1334" s="5" t="n"/>
      <c r="F1334" s="6">
        <f>IF(B1334&amp;""="","",IFERROR(INDEX('المستأجرون'!$C$6:$C$205,MATCH(B1334&amp;"",'المستأجرون'!$A$6:$A$205,0))&amp;"","كود غير موجود"))</f>
        <v/>
      </c>
      <c r="G1334" s="22">
        <f>IF(OR(B1334&amp;""="",NOT(ISNUMBER(A1334))),"",IF(COUNTIFS($B$6:$B$2005,B1334&amp;"",$A$6:$A$2005,"&gt;"&amp;A1334)=0,1,0))</f>
        <v/>
      </c>
    </row>
    <row r="1335">
      <c r="A1335" s="13" t="n"/>
      <c r="B1335" s="5" t="n"/>
      <c r="C1335" s="17" t="n"/>
      <c r="D1335" s="5" t="n"/>
      <c r="E1335" s="5" t="n"/>
      <c r="F1335" s="6">
        <f>IF(B1335&amp;""="","",IFERROR(INDEX('المستأجرون'!$C$6:$C$205,MATCH(B1335&amp;"",'المستأجرون'!$A$6:$A$205,0))&amp;"","كود غير موجود"))</f>
        <v/>
      </c>
      <c r="G1335" s="22">
        <f>IF(OR(B1335&amp;""="",NOT(ISNUMBER(A1335))),"",IF(COUNTIFS($B$6:$B$2005,B1335&amp;"",$A$6:$A$2005,"&gt;"&amp;A1335)=0,1,0))</f>
        <v/>
      </c>
    </row>
    <row r="1336">
      <c r="A1336" s="13" t="n"/>
      <c r="B1336" s="5" t="n"/>
      <c r="C1336" s="17" t="n"/>
      <c r="D1336" s="5" t="n"/>
      <c r="E1336" s="5" t="n"/>
      <c r="F1336" s="6">
        <f>IF(B1336&amp;""="","",IFERROR(INDEX('المستأجرون'!$C$6:$C$205,MATCH(B1336&amp;"",'المستأجرون'!$A$6:$A$205,0))&amp;"","كود غير موجود"))</f>
        <v/>
      </c>
      <c r="G1336" s="22">
        <f>IF(OR(B1336&amp;""="",NOT(ISNUMBER(A1336))),"",IF(COUNTIFS($B$6:$B$2005,B1336&amp;"",$A$6:$A$2005,"&gt;"&amp;A1336)=0,1,0))</f>
        <v/>
      </c>
    </row>
    <row r="1337">
      <c r="A1337" s="13" t="n"/>
      <c r="B1337" s="5" t="n"/>
      <c r="C1337" s="17" t="n"/>
      <c r="D1337" s="5" t="n"/>
      <c r="E1337" s="5" t="n"/>
      <c r="F1337" s="6">
        <f>IF(B1337&amp;""="","",IFERROR(INDEX('المستأجرون'!$C$6:$C$205,MATCH(B1337&amp;"",'المستأجرون'!$A$6:$A$205,0))&amp;"","كود غير موجود"))</f>
        <v/>
      </c>
      <c r="G1337" s="22">
        <f>IF(OR(B1337&amp;""="",NOT(ISNUMBER(A1337))),"",IF(COUNTIFS($B$6:$B$2005,B1337&amp;"",$A$6:$A$2005,"&gt;"&amp;A1337)=0,1,0))</f>
        <v/>
      </c>
    </row>
    <row r="1338">
      <c r="A1338" s="13" t="n"/>
      <c r="B1338" s="5" t="n"/>
      <c r="C1338" s="17" t="n"/>
      <c r="D1338" s="5" t="n"/>
      <c r="E1338" s="5" t="n"/>
      <c r="F1338" s="6">
        <f>IF(B1338&amp;""="","",IFERROR(INDEX('المستأجرون'!$C$6:$C$205,MATCH(B1338&amp;"",'المستأجرون'!$A$6:$A$205,0))&amp;"","كود غير موجود"))</f>
        <v/>
      </c>
      <c r="G1338" s="22">
        <f>IF(OR(B1338&amp;""="",NOT(ISNUMBER(A1338))),"",IF(COUNTIFS($B$6:$B$2005,B1338&amp;"",$A$6:$A$2005,"&gt;"&amp;A1338)=0,1,0))</f>
        <v/>
      </c>
    </row>
    <row r="1339">
      <c r="A1339" s="13" t="n"/>
      <c r="B1339" s="5" t="n"/>
      <c r="C1339" s="17" t="n"/>
      <c r="D1339" s="5" t="n"/>
      <c r="E1339" s="5" t="n"/>
      <c r="F1339" s="6">
        <f>IF(B1339&amp;""="","",IFERROR(INDEX('المستأجرون'!$C$6:$C$205,MATCH(B1339&amp;"",'المستأجرون'!$A$6:$A$205,0))&amp;"","كود غير موجود"))</f>
        <v/>
      </c>
      <c r="G1339" s="22">
        <f>IF(OR(B1339&amp;""="",NOT(ISNUMBER(A1339))),"",IF(COUNTIFS($B$6:$B$2005,B1339&amp;"",$A$6:$A$2005,"&gt;"&amp;A1339)=0,1,0))</f>
        <v/>
      </c>
    </row>
    <row r="1340">
      <c r="A1340" s="13" t="n"/>
      <c r="B1340" s="5" t="n"/>
      <c r="C1340" s="17" t="n"/>
      <c r="D1340" s="5" t="n"/>
      <c r="E1340" s="5" t="n"/>
      <c r="F1340" s="6">
        <f>IF(B1340&amp;""="","",IFERROR(INDEX('المستأجرون'!$C$6:$C$205,MATCH(B1340&amp;"",'المستأجرون'!$A$6:$A$205,0))&amp;"","كود غير موجود"))</f>
        <v/>
      </c>
      <c r="G1340" s="22">
        <f>IF(OR(B1340&amp;""="",NOT(ISNUMBER(A1340))),"",IF(COUNTIFS($B$6:$B$2005,B1340&amp;"",$A$6:$A$2005,"&gt;"&amp;A1340)=0,1,0))</f>
        <v/>
      </c>
    </row>
    <row r="1341">
      <c r="A1341" s="13" t="n"/>
      <c r="B1341" s="5" t="n"/>
      <c r="C1341" s="17" t="n"/>
      <c r="D1341" s="5" t="n"/>
      <c r="E1341" s="5" t="n"/>
      <c r="F1341" s="6">
        <f>IF(B1341&amp;""="","",IFERROR(INDEX('المستأجرون'!$C$6:$C$205,MATCH(B1341&amp;"",'المستأجرون'!$A$6:$A$205,0))&amp;"","كود غير موجود"))</f>
        <v/>
      </c>
      <c r="G1341" s="22">
        <f>IF(OR(B1341&amp;""="",NOT(ISNUMBER(A1341))),"",IF(COUNTIFS($B$6:$B$2005,B1341&amp;"",$A$6:$A$2005,"&gt;"&amp;A1341)=0,1,0))</f>
        <v/>
      </c>
    </row>
    <row r="1342">
      <c r="A1342" s="13" t="n"/>
      <c r="B1342" s="5" t="n"/>
      <c r="C1342" s="17" t="n"/>
      <c r="D1342" s="5" t="n"/>
      <c r="E1342" s="5" t="n"/>
      <c r="F1342" s="6">
        <f>IF(B1342&amp;""="","",IFERROR(INDEX('المستأجرون'!$C$6:$C$205,MATCH(B1342&amp;"",'المستأجرون'!$A$6:$A$205,0))&amp;"","كود غير موجود"))</f>
        <v/>
      </c>
      <c r="G1342" s="22">
        <f>IF(OR(B1342&amp;""="",NOT(ISNUMBER(A1342))),"",IF(COUNTIFS($B$6:$B$2005,B1342&amp;"",$A$6:$A$2005,"&gt;"&amp;A1342)=0,1,0))</f>
        <v/>
      </c>
    </row>
    <row r="1343">
      <c r="A1343" s="13" t="n"/>
      <c r="B1343" s="5" t="n"/>
      <c r="C1343" s="17" t="n"/>
      <c r="D1343" s="5" t="n"/>
      <c r="E1343" s="5" t="n"/>
      <c r="F1343" s="6">
        <f>IF(B1343&amp;""="","",IFERROR(INDEX('المستأجرون'!$C$6:$C$205,MATCH(B1343&amp;"",'المستأجرون'!$A$6:$A$205,0))&amp;"","كود غير موجود"))</f>
        <v/>
      </c>
      <c r="G1343" s="22">
        <f>IF(OR(B1343&amp;""="",NOT(ISNUMBER(A1343))),"",IF(COUNTIFS($B$6:$B$2005,B1343&amp;"",$A$6:$A$2005,"&gt;"&amp;A1343)=0,1,0))</f>
        <v/>
      </c>
    </row>
    <row r="1344">
      <c r="A1344" s="13" t="n"/>
      <c r="B1344" s="5" t="n"/>
      <c r="C1344" s="17" t="n"/>
      <c r="D1344" s="5" t="n"/>
      <c r="E1344" s="5" t="n"/>
      <c r="F1344" s="6">
        <f>IF(B1344&amp;""="","",IFERROR(INDEX('المستأجرون'!$C$6:$C$205,MATCH(B1344&amp;"",'المستأجرون'!$A$6:$A$205,0))&amp;"","كود غير موجود"))</f>
        <v/>
      </c>
      <c r="G1344" s="22">
        <f>IF(OR(B1344&amp;""="",NOT(ISNUMBER(A1344))),"",IF(COUNTIFS($B$6:$B$2005,B1344&amp;"",$A$6:$A$2005,"&gt;"&amp;A1344)=0,1,0))</f>
        <v/>
      </c>
    </row>
    <row r="1345">
      <c r="A1345" s="13" t="n"/>
      <c r="B1345" s="5" t="n"/>
      <c r="C1345" s="17" t="n"/>
      <c r="D1345" s="5" t="n"/>
      <c r="E1345" s="5" t="n"/>
      <c r="F1345" s="6">
        <f>IF(B1345&amp;""="","",IFERROR(INDEX('المستأجرون'!$C$6:$C$205,MATCH(B1345&amp;"",'المستأجرون'!$A$6:$A$205,0))&amp;"","كود غير موجود"))</f>
        <v/>
      </c>
      <c r="G1345" s="22">
        <f>IF(OR(B1345&amp;""="",NOT(ISNUMBER(A1345))),"",IF(COUNTIFS($B$6:$B$2005,B1345&amp;"",$A$6:$A$2005,"&gt;"&amp;A1345)=0,1,0))</f>
        <v/>
      </c>
    </row>
    <row r="1346">
      <c r="A1346" s="13" t="n"/>
      <c r="B1346" s="5" t="n"/>
      <c r="C1346" s="17" t="n"/>
      <c r="D1346" s="5" t="n"/>
      <c r="E1346" s="5" t="n"/>
      <c r="F1346" s="6">
        <f>IF(B1346&amp;""="","",IFERROR(INDEX('المستأجرون'!$C$6:$C$205,MATCH(B1346&amp;"",'المستأجرون'!$A$6:$A$205,0))&amp;"","كود غير موجود"))</f>
        <v/>
      </c>
      <c r="G1346" s="22">
        <f>IF(OR(B1346&amp;""="",NOT(ISNUMBER(A1346))),"",IF(COUNTIFS($B$6:$B$2005,B1346&amp;"",$A$6:$A$2005,"&gt;"&amp;A1346)=0,1,0))</f>
        <v/>
      </c>
    </row>
    <row r="1347">
      <c r="A1347" s="13" t="n"/>
      <c r="B1347" s="5" t="n"/>
      <c r="C1347" s="17" t="n"/>
      <c r="D1347" s="5" t="n"/>
      <c r="E1347" s="5" t="n"/>
      <c r="F1347" s="6">
        <f>IF(B1347&amp;""="","",IFERROR(INDEX('المستأجرون'!$C$6:$C$205,MATCH(B1347&amp;"",'المستأجرون'!$A$6:$A$205,0))&amp;"","كود غير موجود"))</f>
        <v/>
      </c>
      <c r="G1347" s="22">
        <f>IF(OR(B1347&amp;""="",NOT(ISNUMBER(A1347))),"",IF(COUNTIFS($B$6:$B$2005,B1347&amp;"",$A$6:$A$2005,"&gt;"&amp;A1347)=0,1,0))</f>
        <v/>
      </c>
    </row>
    <row r="1348">
      <c r="A1348" s="13" t="n"/>
      <c r="B1348" s="5" t="n"/>
      <c r="C1348" s="17" t="n"/>
      <c r="D1348" s="5" t="n"/>
      <c r="E1348" s="5" t="n"/>
      <c r="F1348" s="6">
        <f>IF(B1348&amp;""="","",IFERROR(INDEX('المستأجرون'!$C$6:$C$205,MATCH(B1348&amp;"",'المستأجرون'!$A$6:$A$205,0))&amp;"","كود غير موجود"))</f>
        <v/>
      </c>
      <c r="G1348" s="22">
        <f>IF(OR(B1348&amp;""="",NOT(ISNUMBER(A1348))),"",IF(COUNTIFS($B$6:$B$2005,B1348&amp;"",$A$6:$A$2005,"&gt;"&amp;A1348)=0,1,0))</f>
        <v/>
      </c>
    </row>
    <row r="1349">
      <c r="A1349" s="13" t="n"/>
      <c r="B1349" s="5" t="n"/>
      <c r="C1349" s="17" t="n"/>
      <c r="D1349" s="5" t="n"/>
      <c r="E1349" s="5" t="n"/>
      <c r="F1349" s="6">
        <f>IF(B1349&amp;""="","",IFERROR(INDEX('المستأجرون'!$C$6:$C$205,MATCH(B1349&amp;"",'المستأجرون'!$A$6:$A$205,0))&amp;"","كود غير موجود"))</f>
        <v/>
      </c>
      <c r="G1349" s="22">
        <f>IF(OR(B1349&amp;""="",NOT(ISNUMBER(A1349))),"",IF(COUNTIFS($B$6:$B$2005,B1349&amp;"",$A$6:$A$2005,"&gt;"&amp;A1349)=0,1,0))</f>
        <v/>
      </c>
    </row>
    <row r="1350">
      <c r="A1350" s="13" t="n"/>
      <c r="B1350" s="5" t="n"/>
      <c r="C1350" s="17" t="n"/>
      <c r="D1350" s="5" t="n"/>
      <c r="E1350" s="5" t="n"/>
      <c r="F1350" s="6">
        <f>IF(B1350&amp;""="","",IFERROR(INDEX('المستأجرون'!$C$6:$C$205,MATCH(B1350&amp;"",'المستأجرون'!$A$6:$A$205,0))&amp;"","كود غير موجود"))</f>
        <v/>
      </c>
      <c r="G1350" s="22">
        <f>IF(OR(B1350&amp;""="",NOT(ISNUMBER(A1350))),"",IF(COUNTIFS($B$6:$B$2005,B1350&amp;"",$A$6:$A$2005,"&gt;"&amp;A1350)=0,1,0))</f>
        <v/>
      </c>
    </row>
    <row r="1351">
      <c r="A1351" s="13" t="n"/>
      <c r="B1351" s="5" t="n"/>
      <c r="C1351" s="17" t="n"/>
      <c r="D1351" s="5" t="n"/>
      <c r="E1351" s="5" t="n"/>
      <c r="F1351" s="6">
        <f>IF(B1351&amp;""="","",IFERROR(INDEX('المستأجرون'!$C$6:$C$205,MATCH(B1351&amp;"",'المستأجرون'!$A$6:$A$205,0))&amp;"","كود غير موجود"))</f>
        <v/>
      </c>
      <c r="G1351" s="22">
        <f>IF(OR(B1351&amp;""="",NOT(ISNUMBER(A1351))),"",IF(COUNTIFS($B$6:$B$2005,B1351&amp;"",$A$6:$A$2005,"&gt;"&amp;A1351)=0,1,0))</f>
        <v/>
      </c>
    </row>
    <row r="1352">
      <c r="A1352" s="13" t="n"/>
      <c r="B1352" s="5" t="n"/>
      <c r="C1352" s="17" t="n"/>
      <c r="D1352" s="5" t="n"/>
      <c r="E1352" s="5" t="n"/>
      <c r="F1352" s="6">
        <f>IF(B1352&amp;""="","",IFERROR(INDEX('المستأجرون'!$C$6:$C$205,MATCH(B1352&amp;"",'المستأجرون'!$A$6:$A$205,0))&amp;"","كود غير موجود"))</f>
        <v/>
      </c>
      <c r="G1352" s="22">
        <f>IF(OR(B1352&amp;""="",NOT(ISNUMBER(A1352))),"",IF(COUNTIFS($B$6:$B$2005,B1352&amp;"",$A$6:$A$2005,"&gt;"&amp;A1352)=0,1,0))</f>
        <v/>
      </c>
    </row>
    <row r="1353">
      <c r="A1353" s="13" t="n"/>
      <c r="B1353" s="5" t="n"/>
      <c r="C1353" s="17" t="n"/>
      <c r="D1353" s="5" t="n"/>
      <c r="E1353" s="5" t="n"/>
      <c r="F1353" s="6">
        <f>IF(B1353&amp;""="","",IFERROR(INDEX('المستأجرون'!$C$6:$C$205,MATCH(B1353&amp;"",'المستأجرون'!$A$6:$A$205,0))&amp;"","كود غير موجود"))</f>
        <v/>
      </c>
      <c r="G1353" s="22">
        <f>IF(OR(B1353&amp;""="",NOT(ISNUMBER(A1353))),"",IF(COUNTIFS($B$6:$B$2005,B1353&amp;"",$A$6:$A$2005,"&gt;"&amp;A1353)=0,1,0))</f>
        <v/>
      </c>
    </row>
    <row r="1354">
      <c r="A1354" s="13" t="n"/>
      <c r="B1354" s="5" t="n"/>
      <c r="C1354" s="17" t="n"/>
      <c r="D1354" s="5" t="n"/>
      <c r="E1354" s="5" t="n"/>
      <c r="F1354" s="6">
        <f>IF(B1354&amp;""="","",IFERROR(INDEX('المستأجرون'!$C$6:$C$205,MATCH(B1354&amp;"",'المستأجرون'!$A$6:$A$205,0))&amp;"","كود غير موجود"))</f>
        <v/>
      </c>
      <c r="G1354" s="22">
        <f>IF(OR(B1354&amp;""="",NOT(ISNUMBER(A1354))),"",IF(COUNTIFS($B$6:$B$2005,B1354&amp;"",$A$6:$A$2005,"&gt;"&amp;A1354)=0,1,0))</f>
        <v/>
      </c>
    </row>
    <row r="1355">
      <c r="A1355" s="13" t="n"/>
      <c r="B1355" s="5" t="n"/>
      <c r="C1355" s="17" t="n"/>
      <c r="D1355" s="5" t="n"/>
      <c r="E1355" s="5" t="n"/>
      <c r="F1355" s="6">
        <f>IF(B1355&amp;""="","",IFERROR(INDEX('المستأجرون'!$C$6:$C$205,MATCH(B1355&amp;"",'المستأجرون'!$A$6:$A$205,0))&amp;"","كود غير موجود"))</f>
        <v/>
      </c>
      <c r="G1355" s="22">
        <f>IF(OR(B1355&amp;""="",NOT(ISNUMBER(A1355))),"",IF(COUNTIFS($B$6:$B$2005,B1355&amp;"",$A$6:$A$2005,"&gt;"&amp;A1355)=0,1,0))</f>
        <v/>
      </c>
    </row>
    <row r="1356">
      <c r="A1356" s="13" t="n"/>
      <c r="B1356" s="5" t="n"/>
      <c r="C1356" s="17" t="n"/>
      <c r="D1356" s="5" t="n"/>
      <c r="E1356" s="5" t="n"/>
      <c r="F1356" s="6">
        <f>IF(B1356&amp;""="","",IFERROR(INDEX('المستأجرون'!$C$6:$C$205,MATCH(B1356&amp;"",'المستأجرون'!$A$6:$A$205,0))&amp;"","كود غير موجود"))</f>
        <v/>
      </c>
      <c r="G1356" s="22">
        <f>IF(OR(B1356&amp;""="",NOT(ISNUMBER(A1356))),"",IF(COUNTIFS($B$6:$B$2005,B1356&amp;"",$A$6:$A$2005,"&gt;"&amp;A1356)=0,1,0))</f>
        <v/>
      </c>
    </row>
    <row r="1357">
      <c r="A1357" s="13" t="n"/>
      <c r="B1357" s="5" t="n"/>
      <c r="C1357" s="17" t="n"/>
      <c r="D1357" s="5" t="n"/>
      <c r="E1357" s="5" t="n"/>
      <c r="F1357" s="6">
        <f>IF(B1357&amp;""="","",IFERROR(INDEX('المستأجرون'!$C$6:$C$205,MATCH(B1357&amp;"",'المستأجرون'!$A$6:$A$205,0))&amp;"","كود غير موجود"))</f>
        <v/>
      </c>
      <c r="G1357" s="22">
        <f>IF(OR(B1357&amp;""="",NOT(ISNUMBER(A1357))),"",IF(COUNTIFS($B$6:$B$2005,B1357&amp;"",$A$6:$A$2005,"&gt;"&amp;A1357)=0,1,0))</f>
        <v/>
      </c>
    </row>
    <row r="1358">
      <c r="A1358" s="13" t="n"/>
      <c r="B1358" s="5" t="n"/>
      <c r="C1358" s="17" t="n"/>
      <c r="D1358" s="5" t="n"/>
      <c r="E1358" s="5" t="n"/>
      <c r="F1358" s="6">
        <f>IF(B1358&amp;""="","",IFERROR(INDEX('المستأجرون'!$C$6:$C$205,MATCH(B1358&amp;"",'المستأجرون'!$A$6:$A$205,0))&amp;"","كود غير موجود"))</f>
        <v/>
      </c>
      <c r="G1358" s="22">
        <f>IF(OR(B1358&amp;""="",NOT(ISNUMBER(A1358))),"",IF(COUNTIFS($B$6:$B$2005,B1358&amp;"",$A$6:$A$2005,"&gt;"&amp;A1358)=0,1,0))</f>
        <v/>
      </c>
    </row>
    <row r="1359">
      <c r="A1359" s="13" t="n"/>
      <c r="B1359" s="5" t="n"/>
      <c r="C1359" s="17" t="n"/>
      <c r="D1359" s="5" t="n"/>
      <c r="E1359" s="5" t="n"/>
      <c r="F1359" s="6">
        <f>IF(B1359&amp;""="","",IFERROR(INDEX('المستأجرون'!$C$6:$C$205,MATCH(B1359&amp;"",'المستأجرون'!$A$6:$A$205,0))&amp;"","كود غير موجود"))</f>
        <v/>
      </c>
      <c r="G1359" s="22">
        <f>IF(OR(B1359&amp;""="",NOT(ISNUMBER(A1359))),"",IF(COUNTIFS($B$6:$B$2005,B1359&amp;"",$A$6:$A$2005,"&gt;"&amp;A1359)=0,1,0))</f>
        <v/>
      </c>
    </row>
    <row r="1360">
      <c r="A1360" s="13" t="n"/>
      <c r="B1360" s="5" t="n"/>
      <c r="C1360" s="17" t="n"/>
      <c r="D1360" s="5" t="n"/>
      <c r="E1360" s="5" t="n"/>
      <c r="F1360" s="6">
        <f>IF(B1360&amp;""="","",IFERROR(INDEX('المستأجرون'!$C$6:$C$205,MATCH(B1360&amp;"",'المستأجرون'!$A$6:$A$205,0))&amp;"","كود غير موجود"))</f>
        <v/>
      </c>
      <c r="G1360" s="22">
        <f>IF(OR(B1360&amp;""="",NOT(ISNUMBER(A1360))),"",IF(COUNTIFS($B$6:$B$2005,B1360&amp;"",$A$6:$A$2005,"&gt;"&amp;A1360)=0,1,0))</f>
        <v/>
      </c>
    </row>
    <row r="1361">
      <c r="A1361" s="13" t="n"/>
      <c r="B1361" s="5" t="n"/>
      <c r="C1361" s="17" t="n"/>
      <c r="D1361" s="5" t="n"/>
      <c r="E1361" s="5" t="n"/>
      <c r="F1361" s="6">
        <f>IF(B1361&amp;""="","",IFERROR(INDEX('المستأجرون'!$C$6:$C$205,MATCH(B1361&amp;"",'المستأجرون'!$A$6:$A$205,0))&amp;"","كود غير موجود"))</f>
        <v/>
      </c>
      <c r="G1361" s="22">
        <f>IF(OR(B1361&amp;""="",NOT(ISNUMBER(A1361))),"",IF(COUNTIFS($B$6:$B$2005,B1361&amp;"",$A$6:$A$2005,"&gt;"&amp;A1361)=0,1,0))</f>
        <v/>
      </c>
    </row>
    <row r="1362">
      <c r="A1362" s="13" t="n"/>
      <c r="B1362" s="5" t="n"/>
      <c r="C1362" s="17" t="n"/>
      <c r="D1362" s="5" t="n"/>
      <c r="E1362" s="5" t="n"/>
      <c r="F1362" s="6">
        <f>IF(B1362&amp;""="","",IFERROR(INDEX('المستأجرون'!$C$6:$C$205,MATCH(B1362&amp;"",'المستأجرون'!$A$6:$A$205,0))&amp;"","كود غير موجود"))</f>
        <v/>
      </c>
      <c r="G1362" s="22">
        <f>IF(OR(B1362&amp;""="",NOT(ISNUMBER(A1362))),"",IF(COUNTIFS($B$6:$B$2005,B1362&amp;"",$A$6:$A$2005,"&gt;"&amp;A1362)=0,1,0))</f>
        <v/>
      </c>
    </row>
    <row r="1363">
      <c r="A1363" s="13" t="n"/>
      <c r="B1363" s="5" t="n"/>
      <c r="C1363" s="17" t="n"/>
      <c r="D1363" s="5" t="n"/>
      <c r="E1363" s="5" t="n"/>
      <c r="F1363" s="6">
        <f>IF(B1363&amp;""="","",IFERROR(INDEX('المستأجرون'!$C$6:$C$205,MATCH(B1363&amp;"",'المستأجرون'!$A$6:$A$205,0))&amp;"","كود غير موجود"))</f>
        <v/>
      </c>
      <c r="G1363" s="22">
        <f>IF(OR(B1363&amp;""="",NOT(ISNUMBER(A1363))),"",IF(COUNTIFS($B$6:$B$2005,B1363&amp;"",$A$6:$A$2005,"&gt;"&amp;A1363)=0,1,0))</f>
        <v/>
      </c>
    </row>
    <row r="1364">
      <c r="A1364" s="13" t="n"/>
      <c r="B1364" s="5" t="n"/>
      <c r="C1364" s="17" t="n"/>
      <c r="D1364" s="5" t="n"/>
      <c r="E1364" s="5" t="n"/>
      <c r="F1364" s="6">
        <f>IF(B1364&amp;""="","",IFERROR(INDEX('المستأجرون'!$C$6:$C$205,MATCH(B1364&amp;"",'المستأجرون'!$A$6:$A$205,0))&amp;"","كود غير موجود"))</f>
        <v/>
      </c>
      <c r="G1364" s="22">
        <f>IF(OR(B1364&amp;""="",NOT(ISNUMBER(A1364))),"",IF(COUNTIFS($B$6:$B$2005,B1364&amp;"",$A$6:$A$2005,"&gt;"&amp;A1364)=0,1,0))</f>
        <v/>
      </c>
    </row>
    <row r="1365">
      <c r="A1365" s="13" t="n"/>
      <c r="B1365" s="5" t="n"/>
      <c r="C1365" s="17" t="n"/>
      <c r="D1365" s="5" t="n"/>
      <c r="E1365" s="5" t="n"/>
      <c r="F1365" s="6">
        <f>IF(B1365&amp;""="","",IFERROR(INDEX('المستأجرون'!$C$6:$C$205,MATCH(B1365&amp;"",'المستأجرون'!$A$6:$A$205,0))&amp;"","كود غير موجود"))</f>
        <v/>
      </c>
      <c r="G1365" s="22">
        <f>IF(OR(B1365&amp;""="",NOT(ISNUMBER(A1365))),"",IF(COUNTIFS($B$6:$B$2005,B1365&amp;"",$A$6:$A$2005,"&gt;"&amp;A1365)=0,1,0))</f>
        <v/>
      </c>
    </row>
    <row r="1366">
      <c r="A1366" s="13" t="n"/>
      <c r="B1366" s="5" t="n"/>
      <c r="C1366" s="17" t="n"/>
      <c r="D1366" s="5" t="n"/>
      <c r="E1366" s="5" t="n"/>
      <c r="F1366" s="6">
        <f>IF(B1366&amp;""="","",IFERROR(INDEX('المستأجرون'!$C$6:$C$205,MATCH(B1366&amp;"",'المستأجرون'!$A$6:$A$205,0))&amp;"","كود غير موجود"))</f>
        <v/>
      </c>
      <c r="G1366" s="22">
        <f>IF(OR(B1366&amp;""="",NOT(ISNUMBER(A1366))),"",IF(COUNTIFS($B$6:$B$2005,B1366&amp;"",$A$6:$A$2005,"&gt;"&amp;A1366)=0,1,0))</f>
        <v/>
      </c>
    </row>
    <row r="1367">
      <c r="A1367" s="13" t="n"/>
      <c r="B1367" s="5" t="n"/>
      <c r="C1367" s="17" t="n"/>
      <c r="D1367" s="5" t="n"/>
      <c r="E1367" s="5" t="n"/>
      <c r="F1367" s="6">
        <f>IF(B1367&amp;""="","",IFERROR(INDEX('المستأجرون'!$C$6:$C$205,MATCH(B1367&amp;"",'المستأجرون'!$A$6:$A$205,0))&amp;"","كود غير موجود"))</f>
        <v/>
      </c>
      <c r="G1367" s="22">
        <f>IF(OR(B1367&amp;""="",NOT(ISNUMBER(A1367))),"",IF(COUNTIFS($B$6:$B$2005,B1367&amp;"",$A$6:$A$2005,"&gt;"&amp;A1367)=0,1,0))</f>
        <v/>
      </c>
    </row>
    <row r="1368">
      <c r="A1368" s="13" t="n"/>
      <c r="B1368" s="5" t="n"/>
      <c r="C1368" s="17" t="n"/>
      <c r="D1368" s="5" t="n"/>
      <c r="E1368" s="5" t="n"/>
      <c r="F1368" s="6">
        <f>IF(B1368&amp;""="","",IFERROR(INDEX('المستأجرون'!$C$6:$C$205,MATCH(B1368&amp;"",'المستأجرون'!$A$6:$A$205,0))&amp;"","كود غير موجود"))</f>
        <v/>
      </c>
      <c r="G1368" s="22">
        <f>IF(OR(B1368&amp;""="",NOT(ISNUMBER(A1368))),"",IF(COUNTIFS($B$6:$B$2005,B1368&amp;"",$A$6:$A$2005,"&gt;"&amp;A1368)=0,1,0))</f>
        <v/>
      </c>
    </row>
    <row r="1369">
      <c r="A1369" s="13" t="n"/>
      <c r="B1369" s="5" t="n"/>
      <c r="C1369" s="17" t="n"/>
      <c r="D1369" s="5" t="n"/>
      <c r="E1369" s="5" t="n"/>
      <c r="F1369" s="6">
        <f>IF(B1369&amp;""="","",IFERROR(INDEX('المستأجرون'!$C$6:$C$205,MATCH(B1369&amp;"",'المستأجرون'!$A$6:$A$205,0))&amp;"","كود غير موجود"))</f>
        <v/>
      </c>
      <c r="G1369" s="22">
        <f>IF(OR(B1369&amp;""="",NOT(ISNUMBER(A1369))),"",IF(COUNTIFS($B$6:$B$2005,B1369&amp;"",$A$6:$A$2005,"&gt;"&amp;A1369)=0,1,0))</f>
        <v/>
      </c>
    </row>
    <row r="1370">
      <c r="A1370" s="13" t="n"/>
      <c r="B1370" s="5" t="n"/>
      <c r="C1370" s="17" t="n"/>
      <c r="D1370" s="5" t="n"/>
      <c r="E1370" s="5" t="n"/>
      <c r="F1370" s="6">
        <f>IF(B1370&amp;""="","",IFERROR(INDEX('المستأجرون'!$C$6:$C$205,MATCH(B1370&amp;"",'المستأجرون'!$A$6:$A$205,0))&amp;"","كود غير موجود"))</f>
        <v/>
      </c>
      <c r="G1370" s="22">
        <f>IF(OR(B1370&amp;""="",NOT(ISNUMBER(A1370))),"",IF(COUNTIFS($B$6:$B$2005,B1370&amp;"",$A$6:$A$2005,"&gt;"&amp;A1370)=0,1,0))</f>
        <v/>
      </c>
    </row>
    <row r="1371">
      <c r="A1371" s="13" t="n"/>
      <c r="B1371" s="5" t="n"/>
      <c r="C1371" s="17" t="n"/>
      <c r="D1371" s="5" t="n"/>
      <c r="E1371" s="5" t="n"/>
      <c r="F1371" s="6">
        <f>IF(B1371&amp;""="","",IFERROR(INDEX('المستأجرون'!$C$6:$C$205,MATCH(B1371&amp;"",'المستأجرون'!$A$6:$A$205,0))&amp;"","كود غير موجود"))</f>
        <v/>
      </c>
      <c r="G1371" s="22">
        <f>IF(OR(B1371&amp;""="",NOT(ISNUMBER(A1371))),"",IF(COUNTIFS($B$6:$B$2005,B1371&amp;"",$A$6:$A$2005,"&gt;"&amp;A1371)=0,1,0))</f>
        <v/>
      </c>
    </row>
    <row r="1372">
      <c r="A1372" s="13" t="n"/>
      <c r="B1372" s="5" t="n"/>
      <c r="C1372" s="17" t="n"/>
      <c r="D1372" s="5" t="n"/>
      <c r="E1372" s="5" t="n"/>
      <c r="F1372" s="6">
        <f>IF(B1372&amp;""="","",IFERROR(INDEX('المستأجرون'!$C$6:$C$205,MATCH(B1372&amp;"",'المستأجرون'!$A$6:$A$205,0))&amp;"","كود غير موجود"))</f>
        <v/>
      </c>
      <c r="G1372" s="22">
        <f>IF(OR(B1372&amp;""="",NOT(ISNUMBER(A1372))),"",IF(COUNTIFS($B$6:$B$2005,B1372&amp;"",$A$6:$A$2005,"&gt;"&amp;A1372)=0,1,0))</f>
        <v/>
      </c>
    </row>
    <row r="1373">
      <c r="A1373" s="13" t="n"/>
      <c r="B1373" s="5" t="n"/>
      <c r="C1373" s="17" t="n"/>
      <c r="D1373" s="5" t="n"/>
      <c r="E1373" s="5" t="n"/>
      <c r="F1373" s="6">
        <f>IF(B1373&amp;""="","",IFERROR(INDEX('المستأجرون'!$C$6:$C$205,MATCH(B1373&amp;"",'المستأجرون'!$A$6:$A$205,0))&amp;"","كود غير موجود"))</f>
        <v/>
      </c>
      <c r="G1373" s="22">
        <f>IF(OR(B1373&amp;""="",NOT(ISNUMBER(A1373))),"",IF(COUNTIFS($B$6:$B$2005,B1373&amp;"",$A$6:$A$2005,"&gt;"&amp;A1373)=0,1,0))</f>
        <v/>
      </c>
    </row>
    <row r="1374">
      <c r="A1374" s="13" t="n"/>
      <c r="B1374" s="5" t="n"/>
      <c r="C1374" s="17" t="n"/>
      <c r="D1374" s="5" t="n"/>
      <c r="E1374" s="5" t="n"/>
      <c r="F1374" s="6">
        <f>IF(B1374&amp;""="","",IFERROR(INDEX('المستأجرون'!$C$6:$C$205,MATCH(B1374&amp;"",'المستأجرون'!$A$6:$A$205,0))&amp;"","كود غير موجود"))</f>
        <v/>
      </c>
      <c r="G1374" s="22">
        <f>IF(OR(B1374&amp;""="",NOT(ISNUMBER(A1374))),"",IF(COUNTIFS($B$6:$B$2005,B1374&amp;"",$A$6:$A$2005,"&gt;"&amp;A1374)=0,1,0))</f>
        <v/>
      </c>
    </row>
    <row r="1375">
      <c r="A1375" s="13" t="n"/>
      <c r="B1375" s="5" t="n"/>
      <c r="C1375" s="17" t="n"/>
      <c r="D1375" s="5" t="n"/>
      <c r="E1375" s="5" t="n"/>
      <c r="F1375" s="6">
        <f>IF(B1375&amp;""="","",IFERROR(INDEX('المستأجرون'!$C$6:$C$205,MATCH(B1375&amp;"",'المستأجرون'!$A$6:$A$205,0))&amp;"","كود غير موجود"))</f>
        <v/>
      </c>
      <c r="G1375" s="22">
        <f>IF(OR(B1375&amp;""="",NOT(ISNUMBER(A1375))),"",IF(COUNTIFS($B$6:$B$2005,B1375&amp;"",$A$6:$A$2005,"&gt;"&amp;A1375)=0,1,0))</f>
        <v/>
      </c>
    </row>
    <row r="1376">
      <c r="A1376" s="13" t="n"/>
      <c r="B1376" s="5" t="n"/>
      <c r="C1376" s="17" t="n"/>
      <c r="D1376" s="5" t="n"/>
      <c r="E1376" s="5" t="n"/>
      <c r="F1376" s="6">
        <f>IF(B1376&amp;""="","",IFERROR(INDEX('المستأجرون'!$C$6:$C$205,MATCH(B1376&amp;"",'المستأجرون'!$A$6:$A$205,0))&amp;"","كود غير موجود"))</f>
        <v/>
      </c>
      <c r="G1376" s="22">
        <f>IF(OR(B1376&amp;""="",NOT(ISNUMBER(A1376))),"",IF(COUNTIFS($B$6:$B$2005,B1376&amp;"",$A$6:$A$2005,"&gt;"&amp;A1376)=0,1,0))</f>
        <v/>
      </c>
    </row>
    <row r="1377">
      <c r="A1377" s="13" t="n"/>
      <c r="B1377" s="5" t="n"/>
      <c r="C1377" s="17" t="n"/>
      <c r="D1377" s="5" t="n"/>
      <c r="E1377" s="5" t="n"/>
      <c r="F1377" s="6">
        <f>IF(B1377&amp;""="","",IFERROR(INDEX('المستأجرون'!$C$6:$C$205,MATCH(B1377&amp;"",'المستأجرون'!$A$6:$A$205,0))&amp;"","كود غير موجود"))</f>
        <v/>
      </c>
      <c r="G1377" s="22">
        <f>IF(OR(B1377&amp;""="",NOT(ISNUMBER(A1377))),"",IF(COUNTIFS($B$6:$B$2005,B1377&amp;"",$A$6:$A$2005,"&gt;"&amp;A1377)=0,1,0))</f>
        <v/>
      </c>
    </row>
    <row r="1378">
      <c r="A1378" s="13" t="n"/>
      <c r="B1378" s="5" t="n"/>
      <c r="C1378" s="17" t="n"/>
      <c r="D1378" s="5" t="n"/>
      <c r="E1378" s="5" t="n"/>
      <c r="F1378" s="6">
        <f>IF(B1378&amp;""="","",IFERROR(INDEX('المستأجرون'!$C$6:$C$205,MATCH(B1378&amp;"",'المستأجرون'!$A$6:$A$205,0))&amp;"","كود غير موجود"))</f>
        <v/>
      </c>
      <c r="G1378" s="22">
        <f>IF(OR(B1378&amp;""="",NOT(ISNUMBER(A1378))),"",IF(COUNTIFS($B$6:$B$2005,B1378&amp;"",$A$6:$A$2005,"&gt;"&amp;A1378)=0,1,0))</f>
        <v/>
      </c>
    </row>
    <row r="1379">
      <c r="A1379" s="13" t="n"/>
      <c r="B1379" s="5" t="n"/>
      <c r="C1379" s="17" t="n"/>
      <c r="D1379" s="5" t="n"/>
      <c r="E1379" s="5" t="n"/>
      <c r="F1379" s="6">
        <f>IF(B1379&amp;""="","",IFERROR(INDEX('المستأجرون'!$C$6:$C$205,MATCH(B1379&amp;"",'المستأجرون'!$A$6:$A$205,0))&amp;"","كود غير موجود"))</f>
        <v/>
      </c>
      <c r="G1379" s="22">
        <f>IF(OR(B1379&amp;""="",NOT(ISNUMBER(A1379))),"",IF(COUNTIFS($B$6:$B$2005,B1379&amp;"",$A$6:$A$2005,"&gt;"&amp;A1379)=0,1,0))</f>
        <v/>
      </c>
    </row>
    <row r="1380">
      <c r="A1380" s="13" t="n"/>
      <c r="B1380" s="5" t="n"/>
      <c r="C1380" s="17" t="n"/>
      <c r="D1380" s="5" t="n"/>
      <c r="E1380" s="5" t="n"/>
      <c r="F1380" s="6">
        <f>IF(B1380&amp;""="","",IFERROR(INDEX('المستأجرون'!$C$6:$C$205,MATCH(B1380&amp;"",'المستأجرون'!$A$6:$A$205,0))&amp;"","كود غير موجود"))</f>
        <v/>
      </c>
      <c r="G1380" s="22">
        <f>IF(OR(B1380&amp;""="",NOT(ISNUMBER(A1380))),"",IF(COUNTIFS($B$6:$B$2005,B1380&amp;"",$A$6:$A$2005,"&gt;"&amp;A1380)=0,1,0))</f>
        <v/>
      </c>
    </row>
    <row r="1381">
      <c r="A1381" s="13" t="n"/>
      <c r="B1381" s="5" t="n"/>
      <c r="C1381" s="17" t="n"/>
      <c r="D1381" s="5" t="n"/>
      <c r="E1381" s="5" t="n"/>
      <c r="F1381" s="6">
        <f>IF(B1381&amp;""="","",IFERROR(INDEX('المستأجرون'!$C$6:$C$205,MATCH(B1381&amp;"",'المستأجرون'!$A$6:$A$205,0))&amp;"","كود غير موجود"))</f>
        <v/>
      </c>
      <c r="G1381" s="22">
        <f>IF(OR(B1381&amp;""="",NOT(ISNUMBER(A1381))),"",IF(COUNTIFS($B$6:$B$2005,B1381&amp;"",$A$6:$A$2005,"&gt;"&amp;A1381)=0,1,0))</f>
        <v/>
      </c>
    </row>
    <row r="1382">
      <c r="A1382" s="13" t="n"/>
      <c r="B1382" s="5" t="n"/>
      <c r="C1382" s="17" t="n"/>
      <c r="D1382" s="5" t="n"/>
      <c r="E1382" s="5" t="n"/>
      <c r="F1382" s="6">
        <f>IF(B1382&amp;""="","",IFERROR(INDEX('المستأجرون'!$C$6:$C$205,MATCH(B1382&amp;"",'المستأجرون'!$A$6:$A$205,0))&amp;"","كود غير موجود"))</f>
        <v/>
      </c>
      <c r="G1382" s="22">
        <f>IF(OR(B1382&amp;""="",NOT(ISNUMBER(A1382))),"",IF(COUNTIFS($B$6:$B$2005,B1382&amp;"",$A$6:$A$2005,"&gt;"&amp;A1382)=0,1,0))</f>
        <v/>
      </c>
    </row>
    <row r="1383">
      <c r="A1383" s="13" t="n"/>
      <c r="B1383" s="5" t="n"/>
      <c r="C1383" s="17" t="n"/>
      <c r="D1383" s="5" t="n"/>
      <c r="E1383" s="5" t="n"/>
      <c r="F1383" s="6">
        <f>IF(B1383&amp;""="","",IFERROR(INDEX('المستأجرون'!$C$6:$C$205,MATCH(B1383&amp;"",'المستأجرون'!$A$6:$A$205,0))&amp;"","كود غير موجود"))</f>
        <v/>
      </c>
      <c r="G1383" s="22">
        <f>IF(OR(B1383&amp;""="",NOT(ISNUMBER(A1383))),"",IF(COUNTIFS($B$6:$B$2005,B1383&amp;"",$A$6:$A$2005,"&gt;"&amp;A1383)=0,1,0))</f>
        <v/>
      </c>
    </row>
    <row r="1384">
      <c r="A1384" s="13" t="n"/>
      <c r="B1384" s="5" t="n"/>
      <c r="C1384" s="17" t="n"/>
      <c r="D1384" s="5" t="n"/>
      <c r="E1384" s="5" t="n"/>
      <c r="F1384" s="6">
        <f>IF(B1384&amp;""="","",IFERROR(INDEX('المستأجرون'!$C$6:$C$205,MATCH(B1384&amp;"",'المستأجرون'!$A$6:$A$205,0))&amp;"","كود غير موجود"))</f>
        <v/>
      </c>
      <c r="G1384" s="22">
        <f>IF(OR(B1384&amp;""="",NOT(ISNUMBER(A1384))),"",IF(COUNTIFS($B$6:$B$2005,B1384&amp;"",$A$6:$A$2005,"&gt;"&amp;A1384)=0,1,0))</f>
        <v/>
      </c>
    </row>
    <row r="1385">
      <c r="A1385" s="13" t="n"/>
      <c r="B1385" s="5" t="n"/>
      <c r="C1385" s="17" t="n"/>
      <c r="D1385" s="5" t="n"/>
      <c r="E1385" s="5" t="n"/>
      <c r="F1385" s="6">
        <f>IF(B1385&amp;""="","",IFERROR(INDEX('المستأجرون'!$C$6:$C$205,MATCH(B1385&amp;"",'المستأجرون'!$A$6:$A$205,0))&amp;"","كود غير موجود"))</f>
        <v/>
      </c>
      <c r="G1385" s="22">
        <f>IF(OR(B1385&amp;""="",NOT(ISNUMBER(A1385))),"",IF(COUNTIFS($B$6:$B$2005,B1385&amp;"",$A$6:$A$2005,"&gt;"&amp;A1385)=0,1,0))</f>
        <v/>
      </c>
    </row>
    <row r="1386">
      <c r="A1386" s="13" t="n"/>
      <c r="B1386" s="5" t="n"/>
      <c r="C1386" s="17" t="n"/>
      <c r="D1386" s="5" t="n"/>
      <c r="E1386" s="5" t="n"/>
      <c r="F1386" s="6">
        <f>IF(B1386&amp;""="","",IFERROR(INDEX('المستأجرون'!$C$6:$C$205,MATCH(B1386&amp;"",'المستأجرون'!$A$6:$A$205,0))&amp;"","كود غير موجود"))</f>
        <v/>
      </c>
      <c r="G1386" s="22">
        <f>IF(OR(B1386&amp;""="",NOT(ISNUMBER(A1386))),"",IF(COUNTIFS($B$6:$B$2005,B1386&amp;"",$A$6:$A$2005,"&gt;"&amp;A1386)=0,1,0))</f>
        <v/>
      </c>
    </row>
    <row r="1387">
      <c r="A1387" s="13" t="n"/>
      <c r="B1387" s="5" t="n"/>
      <c r="C1387" s="17" t="n"/>
      <c r="D1387" s="5" t="n"/>
      <c r="E1387" s="5" t="n"/>
      <c r="F1387" s="6">
        <f>IF(B1387&amp;""="","",IFERROR(INDEX('المستأجرون'!$C$6:$C$205,MATCH(B1387&amp;"",'المستأجرون'!$A$6:$A$205,0))&amp;"","كود غير موجود"))</f>
        <v/>
      </c>
      <c r="G1387" s="22">
        <f>IF(OR(B1387&amp;""="",NOT(ISNUMBER(A1387))),"",IF(COUNTIFS($B$6:$B$2005,B1387&amp;"",$A$6:$A$2005,"&gt;"&amp;A1387)=0,1,0))</f>
        <v/>
      </c>
    </row>
    <row r="1388">
      <c r="A1388" s="13" t="n"/>
      <c r="B1388" s="5" t="n"/>
      <c r="C1388" s="17" t="n"/>
      <c r="D1388" s="5" t="n"/>
      <c r="E1388" s="5" t="n"/>
      <c r="F1388" s="6">
        <f>IF(B1388&amp;""="","",IFERROR(INDEX('المستأجرون'!$C$6:$C$205,MATCH(B1388&amp;"",'المستأجرون'!$A$6:$A$205,0))&amp;"","كود غير موجود"))</f>
        <v/>
      </c>
      <c r="G1388" s="22">
        <f>IF(OR(B1388&amp;""="",NOT(ISNUMBER(A1388))),"",IF(COUNTIFS($B$6:$B$2005,B1388&amp;"",$A$6:$A$2005,"&gt;"&amp;A1388)=0,1,0))</f>
        <v/>
      </c>
    </row>
    <row r="1389">
      <c r="A1389" s="13" t="n"/>
      <c r="B1389" s="5" t="n"/>
      <c r="C1389" s="17" t="n"/>
      <c r="D1389" s="5" t="n"/>
      <c r="E1389" s="5" t="n"/>
      <c r="F1389" s="6">
        <f>IF(B1389&amp;""="","",IFERROR(INDEX('المستأجرون'!$C$6:$C$205,MATCH(B1389&amp;"",'المستأجرون'!$A$6:$A$205,0))&amp;"","كود غير موجود"))</f>
        <v/>
      </c>
      <c r="G1389" s="22">
        <f>IF(OR(B1389&amp;""="",NOT(ISNUMBER(A1389))),"",IF(COUNTIFS($B$6:$B$2005,B1389&amp;"",$A$6:$A$2005,"&gt;"&amp;A1389)=0,1,0))</f>
        <v/>
      </c>
    </row>
    <row r="1390">
      <c r="A1390" s="13" t="n"/>
      <c r="B1390" s="5" t="n"/>
      <c r="C1390" s="17" t="n"/>
      <c r="D1390" s="5" t="n"/>
      <c r="E1390" s="5" t="n"/>
      <c r="F1390" s="6">
        <f>IF(B1390&amp;""="","",IFERROR(INDEX('المستأجرون'!$C$6:$C$205,MATCH(B1390&amp;"",'المستأجرون'!$A$6:$A$205,0))&amp;"","كود غير موجود"))</f>
        <v/>
      </c>
      <c r="G1390" s="22">
        <f>IF(OR(B1390&amp;""="",NOT(ISNUMBER(A1390))),"",IF(COUNTIFS($B$6:$B$2005,B1390&amp;"",$A$6:$A$2005,"&gt;"&amp;A1390)=0,1,0))</f>
        <v/>
      </c>
    </row>
    <row r="1391">
      <c r="A1391" s="13" t="n"/>
      <c r="B1391" s="5" t="n"/>
      <c r="C1391" s="17" t="n"/>
      <c r="D1391" s="5" t="n"/>
      <c r="E1391" s="5" t="n"/>
      <c r="F1391" s="6">
        <f>IF(B1391&amp;""="","",IFERROR(INDEX('المستأجرون'!$C$6:$C$205,MATCH(B1391&amp;"",'المستأجرون'!$A$6:$A$205,0))&amp;"","كود غير موجود"))</f>
        <v/>
      </c>
      <c r="G1391" s="22">
        <f>IF(OR(B1391&amp;""="",NOT(ISNUMBER(A1391))),"",IF(COUNTIFS($B$6:$B$2005,B1391&amp;"",$A$6:$A$2005,"&gt;"&amp;A1391)=0,1,0))</f>
        <v/>
      </c>
    </row>
    <row r="1392">
      <c r="A1392" s="13" t="n"/>
      <c r="B1392" s="5" t="n"/>
      <c r="C1392" s="17" t="n"/>
      <c r="D1392" s="5" t="n"/>
      <c r="E1392" s="5" t="n"/>
      <c r="F1392" s="6">
        <f>IF(B1392&amp;""="","",IFERROR(INDEX('المستأجرون'!$C$6:$C$205,MATCH(B1392&amp;"",'المستأجرون'!$A$6:$A$205,0))&amp;"","كود غير موجود"))</f>
        <v/>
      </c>
      <c r="G1392" s="22">
        <f>IF(OR(B1392&amp;""="",NOT(ISNUMBER(A1392))),"",IF(COUNTIFS($B$6:$B$2005,B1392&amp;"",$A$6:$A$2005,"&gt;"&amp;A1392)=0,1,0))</f>
        <v/>
      </c>
    </row>
    <row r="1393">
      <c r="A1393" s="13" t="n"/>
      <c r="B1393" s="5" t="n"/>
      <c r="C1393" s="17" t="n"/>
      <c r="D1393" s="5" t="n"/>
      <c r="E1393" s="5" t="n"/>
      <c r="F1393" s="6">
        <f>IF(B1393&amp;""="","",IFERROR(INDEX('المستأجرون'!$C$6:$C$205,MATCH(B1393&amp;"",'المستأجرون'!$A$6:$A$205,0))&amp;"","كود غير موجود"))</f>
        <v/>
      </c>
      <c r="G1393" s="22">
        <f>IF(OR(B1393&amp;""="",NOT(ISNUMBER(A1393))),"",IF(COUNTIFS($B$6:$B$2005,B1393&amp;"",$A$6:$A$2005,"&gt;"&amp;A1393)=0,1,0))</f>
        <v/>
      </c>
    </row>
    <row r="1394">
      <c r="A1394" s="13" t="n"/>
      <c r="B1394" s="5" t="n"/>
      <c r="C1394" s="17" t="n"/>
      <c r="D1394" s="5" t="n"/>
      <c r="E1394" s="5" t="n"/>
      <c r="F1394" s="6">
        <f>IF(B1394&amp;""="","",IFERROR(INDEX('المستأجرون'!$C$6:$C$205,MATCH(B1394&amp;"",'المستأجرون'!$A$6:$A$205,0))&amp;"","كود غير موجود"))</f>
        <v/>
      </c>
      <c r="G1394" s="22">
        <f>IF(OR(B1394&amp;""="",NOT(ISNUMBER(A1394))),"",IF(COUNTIFS($B$6:$B$2005,B1394&amp;"",$A$6:$A$2005,"&gt;"&amp;A1394)=0,1,0))</f>
        <v/>
      </c>
    </row>
    <row r="1395">
      <c r="A1395" s="13" t="n"/>
      <c r="B1395" s="5" t="n"/>
      <c r="C1395" s="17" t="n"/>
      <c r="D1395" s="5" t="n"/>
      <c r="E1395" s="5" t="n"/>
      <c r="F1395" s="6">
        <f>IF(B1395&amp;""="","",IFERROR(INDEX('المستأجرون'!$C$6:$C$205,MATCH(B1395&amp;"",'المستأجرون'!$A$6:$A$205,0))&amp;"","كود غير موجود"))</f>
        <v/>
      </c>
      <c r="G1395" s="22">
        <f>IF(OR(B1395&amp;""="",NOT(ISNUMBER(A1395))),"",IF(COUNTIFS($B$6:$B$2005,B1395&amp;"",$A$6:$A$2005,"&gt;"&amp;A1395)=0,1,0))</f>
        <v/>
      </c>
    </row>
    <row r="1396">
      <c r="A1396" s="13" t="n"/>
      <c r="B1396" s="5" t="n"/>
      <c r="C1396" s="17" t="n"/>
      <c r="D1396" s="5" t="n"/>
      <c r="E1396" s="5" t="n"/>
      <c r="F1396" s="6">
        <f>IF(B1396&amp;""="","",IFERROR(INDEX('المستأجرون'!$C$6:$C$205,MATCH(B1396&amp;"",'المستأجرون'!$A$6:$A$205,0))&amp;"","كود غير موجود"))</f>
        <v/>
      </c>
      <c r="G1396" s="22">
        <f>IF(OR(B1396&amp;""="",NOT(ISNUMBER(A1396))),"",IF(COUNTIFS($B$6:$B$2005,B1396&amp;"",$A$6:$A$2005,"&gt;"&amp;A1396)=0,1,0))</f>
        <v/>
      </c>
    </row>
    <row r="1397">
      <c r="A1397" s="13" t="n"/>
      <c r="B1397" s="5" t="n"/>
      <c r="C1397" s="17" t="n"/>
      <c r="D1397" s="5" t="n"/>
      <c r="E1397" s="5" t="n"/>
      <c r="F1397" s="6">
        <f>IF(B1397&amp;""="","",IFERROR(INDEX('المستأجرون'!$C$6:$C$205,MATCH(B1397&amp;"",'المستأجرون'!$A$6:$A$205,0))&amp;"","كود غير موجود"))</f>
        <v/>
      </c>
      <c r="G1397" s="22">
        <f>IF(OR(B1397&amp;""="",NOT(ISNUMBER(A1397))),"",IF(COUNTIFS($B$6:$B$2005,B1397&amp;"",$A$6:$A$2005,"&gt;"&amp;A1397)=0,1,0))</f>
        <v/>
      </c>
    </row>
    <row r="1398">
      <c r="A1398" s="13" t="n"/>
      <c r="B1398" s="5" t="n"/>
      <c r="C1398" s="17" t="n"/>
      <c r="D1398" s="5" t="n"/>
      <c r="E1398" s="5" t="n"/>
      <c r="F1398" s="6">
        <f>IF(B1398&amp;""="","",IFERROR(INDEX('المستأجرون'!$C$6:$C$205,MATCH(B1398&amp;"",'المستأجرون'!$A$6:$A$205,0))&amp;"","كود غير موجود"))</f>
        <v/>
      </c>
      <c r="G1398" s="22">
        <f>IF(OR(B1398&amp;""="",NOT(ISNUMBER(A1398))),"",IF(COUNTIFS($B$6:$B$2005,B1398&amp;"",$A$6:$A$2005,"&gt;"&amp;A1398)=0,1,0))</f>
        <v/>
      </c>
    </row>
    <row r="1399">
      <c r="A1399" s="13" t="n"/>
      <c r="B1399" s="5" t="n"/>
      <c r="C1399" s="17" t="n"/>
      <c r="D1399" s="5" t="n"/>
      <c r="E1399" s="5" t="n"/>
      <c r="F1399" s="6">
        <f>IF(B1399&amp;""="","",IFERROR(INDEX('المستأجرون'!$C$6:$C$205,MATCH(B1399&amp;"",'المستأجرون'!$A$6:$A$205,0))&amp;"","كود غير موجود"))</f>
        <v/>
      </c>
      <c r="G1399" s="22">
        <f>IF(OR(B1399&amp;""="",NOT(ISNUMBER(A1399))),"",IF(COUNTIFS($B$6:$B$2005,B1399&amp;"",$A$6:$A$2005,"&gt;"&amp;A1399)=0,1,0))</f>
        <v/>
      </c>
    </row>
    <row r="1400">
      <c r="A1400" s="13" t="n"/>
      <c r="B1400" s="5" t="n"/>
      <c r="C1400" s="17" t="n"/>
      <c r="D1400" s="5" t="n"/>
      <c r="E1400" s="5" t="n"/>
      <c r="F1400" s="6">
        <f>IF(B1400&amp;""="","",IFERROR(INDEX('المستأجرون'!$C$6:$C$205,MATCH(B1400&amp;"",'المستأجرون'!$A$6:$A$205,0))&amp;"","كود غير موجود"))</f>
        <v/>
      </c>
      <c r="G1400" s="22">
        <f>IF(OR(B1400&amp;""="",NOT(ISNUMBER(A1400))),"",IF(COUNTIFS($B$6:$B$2005,B1400&amp;"",$A$6:$A$2005,"&gt;"&amp;A1400)=0,1,0))</f>
        <v/>
      </c>
    </row>
    <row r="1401">
      <c r="A1401" s="13" t="n"/>
      <c r="B1401" s="5" t="n"/>
      <c r="C1401" s="17" t="n"/>
      <c r="D1401" s="5" t="n"/>
      <c r="E1401" s="5" t="n"/>
      <c r="F1401" s="6">
        <f>IF(B1401&amp;""="","",IFERROR(INDEX('المستأجرون'!$C$6:$C$205,MATCH(B1401&amp;"",'المستأجرون'!$A$6:$A$205,0))&amp;"","كود غير موجود"))</f>
        <v/>
      </c>
      <c r="G1401" s="22">
        <f>IF(OR(B1401&amp;""="",NOT(ISNUMBER(A1401))),"",IF(COUNTIFS($B$6:$B$2005,B1401&amp;"",$A$6:$A$2005,"&gt;"&amp;A1401)=0,1,0))</f>
        <v/>
      </c>
    </row>
    <row r="1402">
      <c r="A1402" s="13" t="n"/>
      <c r="B1402" s="5" t="n"/>
      <c r="C1402" s="17" t="n"/>
      <c r="D1402" s="5" t="n"/>
      <c r="E1402" s="5" t="n"/>
      <c r="F1402" s="6">
        <f>IF(B1402&amp;""="","",IFERROR(INDEX('المستأجرون'!$C$6:$C$205,MATCH(B1402&amp;"",'المستأجرون'!$A$6:$A$205,0))&amp;"","كود غير موجود"))</f>
        <v/>
      </c>
      <c r="G1402" s="22">
        <f>IF(OR(B1402&amp;""="",NOT(ISNUMBER(A1402))),"",IF(COUNTIFS($B$6:$B$2005,B1402&amp;"",$A$6:$A$2005,"&gt;"&amp;A1402)=0,1,0))</f>
        <v/>
      </c>
    </row>
    <row r="1403">
      <c r="A1403" s="13" t="n"/>
      <c r="B1403" s="5" t="n"/>
      <c r="C1403" s="17" t="n"/>
      <c r="D1403" s="5" t="n"/>
      <c r="E1403" s="5" t="n"/>
      <c r="F1403" s="6">
        <f>IF(B1403&amp;""="","",IFERROR(INDEX('المستأجرون'!$C$6:$C$205,MATCH(B1403&amp;"",'المستأجرون'!$A$6:$A$205,0))&amp;"","كود غير موجود"))</f>
        <v/>
      </c>
      <c r="G1403" s="22">
        <f>IF(OR(B1403&amp;""="",NOT(ISNUMBER(A1403))),"",IF(COUNTIFS($B$6:$B$2005,B1403&amp;"",$A$6:$A$2005,"&gt;"&amp;A1403)=0,1,0))</f>
        <v/>
      </c>
    </row>
    <row r="1404">
      <c r="A1404" s="13" t="n"/>
      <c r="B1404" s="5" t="n"/>
      <c r="C1404" s="17" t="n"/>
      <c r="D1404" s="5" t="n"/>
      <c r="E1404" s="5" t="n"/>
      <c r="F1404" s="6">
        <f>IF(B1404&amp;""="","",IFERROR(INDEX('المستأجرون'!$C$6:$C$205,MATCH(B1404&amp;"",'المستأجرون'!$A$6:$A$205,0))&amp;"","كود غير موجود"))</f>
        <v/>
      </c>
      <c r="G1404" s="22">
        <f>IF(OR(B1404&amp;""="",NOT(ISNUMBER(A1404))),"",IF(COUNTIFS($B$6:$B$2005,B1404&amp;"",$A$6:$A$2005,"&gt;"&amp;A1404)=0,1,0))</f>
        <v/>
      </c>
    </row>
    <row r="1405">
      <c r="A1405" s="13" t="n"/>
      <c r="B1405" s="5" t="n"/>
      <c r="C1405" s="17" t="n"/>
      <c r="D1405" s="5" t="n"/>
      <c r="E1405" s="5" t="n"/>
      <c r="F1405" s="6">
        <f>IF(B1405&amp;""="","",IFERROR(INDEX('المستأجرون'!$C$6:$C$205,MATCH(B1405&amp;"",'المستأجرون'!$A$6:$A$205,0))&amp;"","كود غير موجود"))</f>
        <v/>
      </c>
      <c r="G1405" s="22">
        <f>IF(OR(B1405&amp;""="",NOT(ISNUMBER(A1405))),"",IF(COUNTIFS($B$6:$B$2005,B1405&amp;"",$A$6:$A$2005,"&gt;"&amp;A1405)=0,1,0))</f>
        <v/>
      </c>
    </row>
    <row r="1406">
      <c r="A1406" s="13" t="n"/>
      <c r="B1406" s="5" t="n"/>
      <c r="C1406" s="17" t="n"/>
      <c r="D1406" s="5" t="n"/>
      <c r="E1406" s="5" t="n"/>
      <c r="F1406" s="6">
        <f>IF(B1406&amp;""="","",IFERROR(INDEX('المستأجرون'!$C$6:$C$205,MATCH(B1406&amp;"",'المستأجرون'!$A$6:$A$205,0))&amp;"","كود غير موجود"))</f>
        <v/>
      </c>
      <c r="G1406" s="22">
        <f>IF(OR(B1406&amp;""="",NOT(ISNUMBER(A1406))),"",IF(COUNTIFS($B$6:$B$2005,B1406&amp;"",$A$6:$A$2005,"&gt;"&amp;A1406)=0,1,0))</f>
        <v/>
      </c>
    </row>
    <row r="1407">
      <c r="A1407" s="13" t="n"/>
      <c r="B1407" s="5" t="n"/>
      <c r="C1407" s="17" t="n"/>
      <c r="D1407" s="5" t="n"/>
      <c r="E1407" s="5" t="n"/>
      <c r="F1407" s="6">
        <f>IF(B1407&amp;""="","",IFERROR(INDEX('المستأجرون'!$C$6:$C$205,MATCH(B1407&amp;"",'المستأجرون'!$A$6:$A$205,0))&amp;"","كود غير موجود"))</f>
        <v/>
      </c>
      <c r="G1407" s="22">
        <f>IF(OR(B1407&amp;""="",NOT(ISNUMBER(A1407))),"",IF(COUNTIFS($B$6:$B$2005,B1407&amp;"",$A$6:$A$2005,"&gt;"&amp;A1407)=0,1,0))</f>
        <v/>
      </c>
    </row>
    <row r="1408">
      <c r="A1408" s="13" t="n"/>
      <c r="B1408" s="5" t="n"/>
      <c r="C1408" s="17" t="n"/>
      <c r="D1408" s="5" t="n"/>
      <c r="E1408" s="5" t="n"/>
      <c r="F1408" s="6">
        <f>IF(B1408&amp;""="","",IFERROR(INDEX('المستأجرون'!$C$6:$C$205,MATCH(B1408&amp;"",'المستأجرون'!$A$6:$A$205,0))&amp;"","كود غير موجود"))</f>
        <v/>
      </c>
      <c r="G1408" s="22">
        <f>IF(OR(B1408&amp;""="",NOT(ISNUMBER(A1408))),"",IF(COUNTIFS($B$6:$B$2005,B1408&amp;"",$A$6:$A$2005,"&gt;"&amp;A1408)=0,1,0))</f>
        <v/>
      </c>
    </row>
    <row r="1409">
      <c r="A1409" s="13" t="n"/>
      <c r="B1409" s="5" t="n"/>
      <c r="C1409" s="17" t="n"/>
      <c r="D1409" s="5" t="n"/>
      <c r="E1409" s="5" t="n"/>
      <c r="F1409" s="6">
        <f>IF(B1409&amp;""="","",IFERROR(INDEX('المستأجرون'!$C$6:$C$205,MATCH(B1409&amp;"",'المستأجرون'!$A$6:$A$205,0))&amp;"","كود غير موجود"))</f>
        <v/>
      </c>
      <c r="G1409" s="22">
        <f>IF(OR(B1409&amp;""="",NOT(ISNUMBER(A1409))),"",IF(COUNTIFS($B$6:$B$2005,B1409&amp;"",$A$6:$A$2005,"&gt;"&amp;A1409)=0,1,0))</f>
        <v/>
      </c>
    </row>
    <row r="1410">
      <c r="A1410" s="13" t="n"/>
      <c r="B1410" s="5" t="n"/>
      <c r="C1410" s="17" t="n"/>
      <c r="D1410" s="5" t="n"/>
      <c r="E1410" s="5" t="n"/>
      <c r="F1410" s="6">
        <f>IF(B1410&amp;""="","",IFERROR(INDEX('المستأجرون'!$C$6:$C$205,MATCH(B1410&amp;"",'المستأجرون'!$A$6:$A$205,0))&amp;"","كود غير موجود"))</f>
        <v/>
      </c>
      <c r="G1410" s="22">
        <f>IF(OR(B1410&amp;""="",NOT(ISNUMBER(A1410))),"",IF(COUNTIFS($B$6:$B$2005,B1410&amp;"",$A$6:$A$2005,"&gt;"&amp;A1410)=0,1,0))</f>
        <v/>
      </c>
    </row>
    <row r="1411">
      <c r="A1411" s="13" t="n"/>
      <c r="B1411" s="5" t="n"/>
      <c r="C1411" s="17" t="n"/>
      <c r="D1411" s="5" t="n"/>
      <c r="E1411" s="5" t="n"/>
      <c r="F1411" s="6">
        <f>IF(B1411&amp;""="","",IFERROR(INDEX('المستأجرون'!$C$6:$C$205,MATCH(B1411&amp;"",'المستأجرون'!$A$6:$A$205,0))&amp;"","كود غير موجود"))</f>
        <v/>
      </c>
      <c r="G1411" s="22">
        <f>IF(OR(B1411&amp;""="",NOT(ISNUMBER(A1411))),"",IF(COUNTIFS($B$6:$B$2005,B1411&amp;"",$A$6:$A$2005,"&gt;"&amp;A1411)=0,1,0))</f>
        <v/>
      </c>
    </row>
    <row r="1412">
      <c r="A1412" s="13" t="n"/>
      <c r="B1412" s="5" t="n"/>
      <c r="C1412" s="17" t="n"/>
      <c r="D1412" s="5" t="n"/>
      <c r="E1412" s="5" t="n"/>
      <c r="F1412" s="6">
        <f>IF(B1412&amp;""="","",IFERROR(INDEX('المستأجرون'!$C$6:$C$205,MATCH(B1412&amp;"",'المستأجرون'!$A$6:$A$205,0))&amp;"","كود غير موجود"))</f>
        <v/>
      </c>
      <c r="G1412" s="22">
        <f>IF(OR(B1412&amp;""="",NOT(ISNUMBER(A1412))),"",IF(COUNTIFS($B$6:$B$2005,B1412&amp;"",$A$6:$A$2005,"&gt;"&amp;A1412)=0,1,0))</f>
        <v/>
      </c>
    </row>
    <row r="1413">
      <c r="A1413" s="13" t="n"/>
      <c r="B1413" s="5" t="n"/>
      <c r="C1413" s="17" t="n"/>
      <c r="D1413" s="5" t="n"/>
      <c r="E1413" s="5" t="n"/>
      <c r="F1413" s="6">
        <f>IF(B1413&amp;""="","",IFERROR(INDEX('المستأجرون'!$C$6:$C$205,MATCH(B1413&amp;"",'المستأجرون'!$A$6:$A$205,0))&amp;"","كود غير موجود"))</f>
        <v/>
      </c>
      <c r="G1413" s="22">
        <f>IF(OR(B1413&amp;""="",NOT(ISNUMBER(A1413))),"",IF(COUNTIFS($B$6:$B$2005,B1413&amp;"",$A$6:$A$2005,"&gt;"&amp;A1413)=0,1,0))</f>
        <v/>
      </c>
    </row>
    <row r="1414">
      <c r="A1414" s="13" t="n"/>
      <c r="B1414" s="5" t="n"/>
      <c r="C1414" s="17" t="n"/>
      <c r="D1414" s="5" t="n"/>
      <c r="E1414" s="5" t="n"/>
      <c r="F1414" s="6">
        <f>IF(B1414&amp;""="","",IFERROR(INDEX('المستأجرون'!$C$6:$C$205,MATCH(B1414&amp;"",'المستأجرون'!$A$6:$A$205,0))&amp;"","كود غير موجود"))</f>
        <v/>
      </c>
      <c r="G1414" s="22">
        <f>IF(OR(B1414&amp;""="",NOT(ISNUMBER(A1414))),"",IF(COUNTIFS($B$6:$B$2005,B1414&amp;"",$A$6:$A$2005,"&gt;"&amp;A1414)=0,1,0))</f>
        <v/>
      </c>
    </row>
    <row r="1415">
      <c r="A1415" s="13" t="n"/>
      <c r="B1415" s="5" t="n"/>
      <c r="C1415" s="17" t="n"/>
      <c r="D1415" s="5" t="n"/>
      <c r="E1415" s="5" t="n"/>
      <c r="F1415" s="6">
        <f>IF(B1415&amp;""="","",IFERROR(INDEX('المستأجرون'!$C$6:$C$205,MATCH(B1415&amp;"",'المستأجرون'!$A$6:$A$205,0))&amp;"","كود غير موجود"))</f>
        <v/>
      </c>
      <c r="G1415" s="22">
        <f>IF(OR(B1415&amp;""="",NOT(ISNUMBER(A1415))),"",IF(COUNTIFS($B$6:$B$2005,B1415&amp;"",$A$6:$A$2005,"&gt;"&amp;A1415)=0,1,0))</f>
        <v/>
      </c>
    </row>
    <row r="1416">
      <c r="A1416" s="13" t="n"/>
      <c r="B1416" s="5" t="n"/>
      <c r="C1416" s="17" t="n"/>
      <c r="D1416" s="5" t="n"/>
      <c r="E1416" s="5" t="n"/>
      <c r="F1416" s="6">
        <f>IF(B1416&amp;""="","",IFERROR(INDEX('المستأجرون'!$C$6:$C$205,MATCH(B1416&amp;"",'المستأجرون'!$A$6:$A$205,0))&amp;"","كود غير موجود"))</f>
        <v/>
      </c>
      <c r="G1416" s="22">
        <f>IF(OR(B1416&amp;""="",NOT(ISNUMBER(A1416))),"",IF(COUNTIFS($B$6:$B$2005,B1416&amp;"",$A$6:$A$2005,"&gt;"&amp;A1416)=0,1,0))</f>
        <v/>
      </c>
    </row>
    <row r="1417">
      <c r="A1417" s="13" t="n"/>
      <c r="B1417" s="5" t="n"/>
      <c r="C1417" s="17" t="n"/>
      <c r="D1417" s="5" t="n"/>
      <c r="E1417" s="5" t="n"/>
      <c r="F1417" s="6">
        <f>IF(B1417&amp;""="","",IFERROR(INDEX('المستأجرون'!$C$6:$C$205,MATCH(B1417&amp;"",'المستأجرون'!$A$6:$A$205,0))&amp;"","كود غير موجود"))</f>
        <v/>
      </c>
      <c r="G1417" s="22">
        <f>IF(OR(B1417&amp;""="",NOT(ISNUMBER(A1417))),"",IF(COUNTIFS($B$6:$B$2005,B1417&amp;"",$A$6:$A$2005,"&gt;"&amp;A1417)=0,1,0))</f>
        <v/>
      </c>
    </row>
    <row r="1418">
      <c r="A1418" s="13" t="n"/>
      <c r="B1418" s="5" t="n"/>
      <c r="C1418" s="17" t="n"/>
      <c r="D1418" s="5" t="n"/>
      <c r="E1418" s="5" t="n"/>
      <c r="F1418" s="6">
        <f>IF(B1418&amp;""="","",IFERROR(INDEX('المستأجرون'!$C$6:$C$205,MATCH(B1418&amp;"",'المستأجرون'!$A$6:$A$205,0))&amp;"","كود غير موجود"))</f>
        <v/>
      </c>
      <c r="G1418" s="22">
        <f>IF(OR(B1418&amp;""="",NOT(ISNUMBER(A1418))),"",IF(COUNTIFS($B$6:$B$2005,B1418&amp;"",$A$6:$A$2005,"&gt;"&amp;A1418)=0,1,0))</f>
        <v/>
      </c>
    </row>
    <row r="1419">
      <c r="A1419" s="13" t="n"/>
      <c r="B1419" s="5" t="n"/>
      <c r="C1419" s="17" t="n"/>
      <c r="D1419" s="5" t="n"/>
      <c r="E1419" s="5" t="n"/>
      <c r="F1419" s="6">
        <f>IF(B1419&amp;""="","",IFERROR(INDEX('المستأجرون'!$C$6:$C$205,MATCH(B1419&amp;"",'المستأجرون'!$A$6:$A$205,0))&amp;"","كود غير موجود"))</f>
        <v/>
      </c>
      <c r="G1419" s="22">
        <f>IF(OR(B1419&amp;""="",NOT(ISNUMBER(A1419))),"",IF(COUNTIFS($B$6:$B$2005,B1419&amp;"",$A$6:$A$2005,"&gt;"&amp;A1419)=0,1,0))</f>
        <v/>
      </c>
    </row>
    <row r="1420">
      <c r="A1420" s="13" t="n"/>
      <c r="B1420" s="5" t="n"/>
      <c r="C1420" s="17" t="n"/>
      <c r="D1420" s="5" t="n"/>
      <c r="E1420" s="5" t="n"/>
      <c r="F1420" s="6">
        <f>IF(B1420&amp;""="","",IFERROR(INDEX('المستأجرون'!$C$6:$C$205,MATCH(B1420&amp;"",'المستأجرون'!$A$6:$A$205,0))&amp;"","كود غير موجود"))</f>
        <v/>
      </c>
      <c r="G1420" s="22">
        <f>IF(OR(B1420&amp;""="",NOT(ISNUMBER(A1420))),"",IF(COUNTIFS($B$6:$B$2005,B1420&amp;"",$A$6:$A$2005,"&gt;"&amp;A1420)=0,1,0))</f>
        <v/>
      </c>
    </row>
    <row r="1421">
      <c r="A1421" s="13" t="n"/>
      <c r="B1421" s="5" t="n"/>
      <c r="C1421" s="17" t="n"/>
      <c r="D1421" s="5" t="n"/>
      <c r="E1421" s="5" t="n"/>
      <c r="F1421" s="6">
        <f>IF(B1421&amp;""="","",IFERROR(INDEX('المستأجرون'!$C$6:$C$205,MATCH(B1421&amp;"",'المستأجرون'!$A$6:$A$205,0))&amp;"","كود غير موجود"))</f>
        <v/>
      </c>
      <c r="G1421" s="22">
        <f>IF(OR(B1421&amp;""="",NOT(ISNUMBER(A1421))),"",IF(COUNTIFS($B$6:$B$2005,B1421&amp;"",$A$6:$A$2005,"&gt;"&amp;A1421)=0,1,0))</f>
        <v/>
      </c>
    </row>
    <row r="1422">
      <c r="A1422" s="13" t="n"/>
      <c r="B1422" s="5" t="n"/>
      <c r="C1422" s="17" t="n"/>
      <c r="D1422" s="5" t="n"/>
      <c r="E1422" s="5" t="n"/>
      <c r="F1422" s="6">
        <f>IF(B1422&amp;""="","",IFERROR(INDEX('المستأجرون'!$C$6:$C$205,MATCH(B1422&amp;"",'المستأجرون'!$A$6:$A$205,0))&amp;"","كود غير موجود"))</f>
        <v/>
      </c>
      <c r="G1422" s="22">
        <f>IF(OR(B1422&amp;""="",NOT(ISNUMBER(A1422))),"",IF(COUNTIFS($B$6:$B$2005,B1422&amp;"",$A$6:$A$2005,"&gt;"&amp;A1422)=0,1,0))</f>
        <v/>
      </c>
    </row>
    <row r="1423">
      <c r="A1423" s="13" t="n"/>
      <c r="B1423" s="5" t="n"/>
      <c r="C1423" s="17" t="n"/>
      <c r="D1423" s="5" t="n"/>
      <c r="E1423" s="5" t="n"/>
      <c r="F1423" s="6">
        <f>IF(B1423&amp;""="","",IFERROR(INDEX('المستأجرون'!$C$6:$C$205,MATCH(B1423&amp;"",'المستأجرون'!$A$6:$A$205,0))&amp;"","كود غير موجود"))</f>
        <v/>
      </c>
      <c r="G1423" s="22">
        <f>IF(OR(B1423&amp;""="",NOT(ISNUMBER(A1423))),"",IF(COUNTIFS($B$6:$B$2005,B1423&amp;"",$A$6:$A$2005,"&gt;"&amp;A1423)=0,1,0))</f>
        <v/>
      </c>
    </row>
    <row r="1424">
      <c r="A1424" s="13" t="n"/>
      <c r="B1424" s="5" t="n"/>
      <c r="C1424" s="17" t="n"/>
      <c r="D1424" s="5" t="n"/>
      <c r="E1424" s="5" t="n"/>
      <c r="F1424" s="6">
        <f>IF(B1424&amp;""="","",IFERROR(INDEX('المستأجرون'!$C$6:$C$205,MATCH(B1424&amp;"",'المستأجرون'!$A$6:$A$205,0))&amp;"","كود غير موجود"))</f>
        <v/>
      </c>
      <c r="G1424" s="22">
        <f>IF(OR(B1424&amp;""="",NOT(ISNUMBER(A1424))),"",IF(COUNTIFS($B$6:$B$2005,B1424&amp;"",$A$6:$A$2005,"&gt;"&amp;A1424)=0,1,0))</f>
        <v/>
      </c>
    </row>
    <row r="1425">
      <c r="A1425" s="13" t="n"/>
      <c r="B1425" s="5" t="n"/>
      <c r="C1425" s="17" t="n"/>
      <c r="D1425" s="5" t="n"/>
      <c r="E1425" s="5" t="n"/>
      <c r="F1425" s="6">
        <f>IF(B1425&amp;""="","",IFERROR(INDEX('المستأجرون'!$C$6:$C$205,MATCH(B1425&amp;"",'المستأجرون'!$A$6:$A$205,0))&amp;"","كود غير موجود"))</f>
        <v/>
      </c>
      <c r="G1425" s="22">
        <f>IF(OR(B1425&amp;""="",NOT(ISNUMBER(A1425))),"",IF(COUNTIFS($B$6:$B$2005,B1425&amp;"",$A$6:$A$2005,"&gt;"&amp;A1425)=0,1,0))</f>
        <v/>
      </c>
    </row>
    <row r="1426">
      <c r="A1426" s="13" t="n"/>
      <c r="B1426" s="5" t="n"/>
      <c r="C1426" s="17" t="n"/>
      <c r="D1426" s="5" t="n"/>
      <c r="E1426" s="5" t="n"/>
      <c r="F1426" s="6">
        <f>IF(B1426&amp;""="","",IFERROR(INDEX('المستأجرون'!$C$6:$C$205,MATCH(B1426&amp;"",'المستأجرون'!$A$6:$A$205,0))&amp;"","كود غير موجود"))</f>
        <v/>
      </c>
      <c r="G1426" s="22">
        <f>IF(OR(B1426&amp;""="",NOT(ISNUMBER(A1426))),"",IF(COUNTIFS($B$6:$B$2005,B1426&amp;"",$A$6:$A$2005,"&gt;"&amp;A1426)=0,1,0))</f>
        <v/>
      </c>
    </row>
    <row r="1427">
      <c r="A1427" s="13" t="n"/>
      <c r="B1427" s="5" t="n"/>
      <c r="C1427" s="17" t="n"/>
      <c r="D1427" s="5" t="n"/>
      <c r="E1427" s="5" t="n"/>
      <c r="F1427" s="6">
        <f>IF(B1427&amp;""="","",IFERROR(INDEX('المستأجرون'!$C$6:$C$205,MATCH(B1427&amp;"",'المستأجرون'!$A$6:$A$205,0))&amp;"","كود غير موجود"))</f>
        <v/>
      </c>
      <c r="G1427" s="22">
        <f>IF(OR(B1427&amp;""="",NOT(ISNUMBER(A1427))),"",IF(COUNTIFS($B$6:$B$2005,B1427&amp;"",$A$6:$A$2005,"&gt;"&amp;A1427)=0,1,0))</f>
        <v/>
      </c>
    </row>
    <row r="1428">
      <c r="A1428" s="13" t="n"/>
      <c r="B1428" s="5" t="n"/>
      <c r="C1428" s="17" t="n"/>
      <c r="D1428" s="5" t="n"/>
      <c r="E1428" s="5" t="n"/>
      <c r="F1428" s="6">
        <f>IF(B1428&amp;""="","",IFERROR(INDEX('المستأجرون'!$C$6:$C$205,MATCH(B1428&amp;"",'المستأجرون'!$A$6:$A$205,0))&amp;"","كود غير موجود"))</f>
        <v/>
      </c>
      <c r="G1428" s="22">
        <f>IF(OR(B1428&amp;""="",NOT(ISNUMBER(A1428))),"",IF(COUNTIFS($B$6:$B$2005,B1428&amp;"",$A$6:$A$2005,"&gt;"&amp;A1428)=0,1,0))</f>
        <v/>
      </c>
    </row>
    <row r="1429">
      <c r="A1429" s="13" t="n"/>
      <c r="B1429" s="5" t="n"/>
      <c r="C1429" s="17" t="n"/>
      <c r="D1429" s="5" t="n"/>
      <c r="E1429" s="5" t="n"/>
      <c r="F1429" s="6">
        <f>IF(B1429&amp;""="","",IFERROR(INDEX('المستأجرون'!$C$6:$C$205,MATCH(B1429&amp;"",'المستأجرون'!$A$6:$A$205,0))&amp;"","كود غير موجود"))</f>
        <v/>
      </c>
      <c r="G1429" s="22">
        <f>IF(OR(B1429&amp;""="",NOT(ISNUMBER(A1429))),"",IF(COUNTIFS($B$6:$B$2005,B1429&amp;"",$A$6:$A$2005,"&gt;"&amp;A1429)=0,1,0))</f>
        <v/>
      </c>
    </row>
    <row r="1430">
      <c r="A1430" s="13" t="n"/>
      <c r="B1430" s="5" t="n"/>
      <c r="C1430" s="17" t="n"/>
      <c r="D1430" s="5" t="n"/>
      <c r="E1430" s="5" t="n"/>
      <c r="F1430" s="6">
        <f>IF(B1430&amp;""="","",IFERROR(INDEX('المستأجرون'!$C$6:$C$205,MATCH(B1430&amp;"",'المستأجرون'!$A$6:$A$205,0))&amp;"","كود غير موجود"))</f>
        <v/>
      </c>
      <c r="G1430" s="22">
        <f>IF(OR(B1430&amp;""="",NOT(ISNUMBER(A1430))),"",IF(COUNTIFS($B$6:$B$2005,B1430&amp;"",$A$6:$A$2005,"&gt;"&amp;A1430)=0,1,0))</f>
        <v/>
      </c>
    </row>
    <row r="1431">
      <c r="A1431" s="13" t="n"/>
      <c r="B1431" s="5" t="n"/>
      <c r="C1431" s="17" t="n"/>
      <c r="D1431" s="5" t="n"/>
      <c r="E1431" s="5" t="n"/>
      <c r="F1431" s="6">
        <f>IF(B1431&amp;""="","",IFERROR(INDEX('المستأجرون'!$C$6:$C$205,MATCH(B1431&amp;"",'المستأجرون'!$A$6:$A$205,0))&amp;"","كود غير موجود"))</f>
        <v/>
      </c>
      <c r="G1431" s="22">
        <f>IF(OR(B1431&amp;""="",NOT(ISNUMBER(A1431))),"",IF(COUNTIFS($B$6:$B$2005,B1431&amp;"",$A$6:$A$2005,"&gt;"&amp;A1431)=0,1,0))</f>
        <v/>
      </c>
    </row>
    <row r="1432">
      <c r="A1432" s="13" t="n"/>
      <c r="B1432" s="5" t="n"/>
      <c r="C1432" s="17" t="n"/>
      <c r="D1432" s="5" t="n"/>
      <c r="E1432" s="5" t="n"/>
      <c r="F1432" s="6">
        <f>IF(B1432&amp;""="","",IFERROR(INDEX('المستأجرون'!$C$6:$C$205,MATCH(B1432&amp;"",'المستأجرون'!$A$6:$A$205,0))&amp;"","كود غير موجود"))</f>
        <v/>
      </c>
      <c r="G1432" s="22">
        <f>IF(OR(B1432&amp;""="",NOT(ISNUMBER(A1432))),"",IF(COUNTIFS($B$6:$B$2005,B1432&amp;"",$A$6:$A$2005,"&gt;"&amp;A1432)=0,1,0))</f>
        <v/>
      </c>
    </row>
    <row r="1433">
      <c r="A1433" s="13" t="n"/>
      <c r="B1433" s="5" t="n"/>
      <c r="C1433" s="17" t="n"/>
      <c r="D1433" s="5" t="n"/>
      <c r="E1433" s="5" t="n"/>
      <c r="F1433" s="6">
        <f>IF(B1433&amp;""="","",IFERROR(INDEX('المستأجرون'!$C$6:$C$205,MATCH(B1433&amp;"",'المستأجرون'!$A$6:$A$205,0))&amp;"","كود غير موجود"))</f>
        <v/>
      </c>
      <c r="G1433" s="22">
        <f>IF(OR(B1433&amp;""="",NOT(ISNUMBER(A1433))),"",IF(COUNTIFS($B$6:$B$2005,B1433&amp;"",$A$6:$A$2005,"&gt;"&amp;A1433)=0,1,0))</f>
        <v/>
      </c>
    </row>
    <row r="1434">
      <c r="A1434" s="13" t="n"/>
      <c r="B1434" s="5" t="n"/>
      <c r="C1434" s="17" t="n"/>
      <c r="D1434" s="5" t="n"/>
      <c r="E1434" s="5" t="n"/>
      <c r="F1434" s="6">
        <f>IF(B1434&amp;""="","",IFERROR(INDEX('المستأجرون'!$C$6:$C$205,MATCH(B1434&amp;"",'المستأجرون'!$A$6:$A$205,0))&amp;"","كود غير موجود"))</f>
        <v/>
      </c>
      <c r="G1434" s="22">
        <f>IF(OR(B1434&amp;""="",NOT(ISNUMBER(A1434))),"",IF(COUNTIFS($B$6:$B$2005,B1434&amp;"",$A$6:$A$2005,"&gt;"&amp;A1434)=0,1,0))</f>
        <v/>
      </c>
    </row>
    <row r="1435">
      <c r="A1435" s="13" t="n"/>
      <c r="B1435" s="5" t="n"/>
      <c r="C1435" s="17" t="n"/>
      <c r="D1435" s="5" t="n"/>
      <c r="E1435" s="5" t="n"/>
      <c r="F1435" s="6">
        <f>IF(B1435&amp;""="","",IFERROR(INDEX('المستأجرون'!$C$6:$C$205,MATCH(B1435&amp;"",'المستأجرون'!$A$6:$A$205,0))&amp;"","كود غير موجود"))</f>
        <v/>
      </c>
      <c r="G1435" s="22">
        <f>IF(OR(B1435&amp;""="",NOT(ISNUMBER(A1435))),"",IF(COUNTIFS($B$6:$B$2005,B1435&amp;"",$A$6:$A$2005,"&gt;"&amp;A1435)=0,1,0))</f>
        <v/>
      </c>
    </row>
    <row r="1436">
      <c r="A1436" s="13" t="n"/>
      <c r="B1436" s="5" t="n"/>
      <c r="C1436" s="17" t="n"/>
      <c r="D1436" s="5" t="n"/>
      <c r="E1436" s="5" t="n"/>
      <c r="F1436" s="6">
        <f>IF(B1436&amp;""="","",IFERROR(INDEX('المستأجرون'!$C$6:$C$205,MATCH(B1436&amp;"",'المستأجرون'!$A$6:$A$205,0))&amp;"","كود غير موجود"))</f>
        <v/>
      </c>
      <c r="G1436" s="22">
        <f>IF(OR(B1436&amp;""="",NOT(ISNUMBER(A1436))),"",IF(COUNTIFS($B$6:$B$2005,B1436&amp;"",$A$6:$A$2005,"&gt;"&amp;A1436)=0,1,0))</f>
        <v/>
      </c>
    </row>
    <row r="1437">
      <c r="A1437" s="13" t="n"/>
      <c r="B1437" s="5" t="n"/>
      <c r="C1437" s="17" t="n"/>
      <c r="D1437" s="5" t="n"/>
      <c r="E1437" s="5" t="n"/>
      <c r="F1437" s="6">
        <f>IF(B1437&amp;""="","",IFERROR(INDEX('المستأجرون'!$C$6:$C$205,MATCH(B1437&amp;"",'المستأجرون'!$A$6:$A$205,0))&amp;"","كود غير موجود"))</f>
        <v/>
      </c>
      <c r="G1437" s="22">
        <f>IF(OR(B1437&amp;""="",NOT(ISNUMBER(A1437))),"",IF(COUNTIFS($B$6:$B$2005,B1437&amp;"",$A$6:$A$2005,"&gt;"&amp;A1437)=0,1,0))</f>
        <v/>
      </c>
    </row>
    <row r="1438">
      <c r="A1438" s="13" t="n"/>
      <c r="B1438" s="5" t="n"/>
      <c r="C1438" s="17" t="n"/>
      <c r="D1438" s="5" t="n"/>
      <c r="E1438" s="5" t="n"/>
      <c r="F1438" s="6">
        <f>IF(B1438&amp;""="","",IFERROR(INDEX('المستأجرون'!$C$6:$C$205,MATCH(B1438&amp;"",'المستأجرون'!$A$6:$A$205,0))&amp;"","كود غير موجود"))</f>
        <v/>
      </c>
      <c r="G1438" s="22">
        <f>IF(OR(B1438&amp;""="",NOT(ISNUMBER(A1438))),"",IF(COUNTIFS($B$6:$B$2005,B1438&amp;"",$A$6:$A$2005,"&gt;"&amp;A1438)=0,1,0))</f>
        <v/>
      </c>
    </row>
    <row r="1439">
      <c r="A1439" s="13" t="n"/>
      <c r="B1439" s="5" t="n"/>
      <c r="C1439" s="17" t="n"/>
      <c r="D1439" s="5" t="n"/>
      <c r="E1439" s="5" t="n"/>
      <c r="F1439" s="6">
        <f>IF(B1439&amp;""="","",IFERROR(INDEX('المستأجرون'!$C$6:$C$205,MATCH(B1439&amp;"",'المستأجرون'!$A$6:$A$205,0))&amp;"","كود غير موجود"))</f>
        <v/>
      </c>
      <c r="G1439" s="22">
        <f>IF(OR(B1439&amp;""="",NOT(ISNUMBER(A1439))),"",IF(COUNTIFS($B$6:$B$2005,B1439&amp;"",$A$6:$A$2005,"&gt;"&amp;A1439)=0,1,0))</f>
        <v/>
      </c>
    </row>
    <row r="1440">
      <c r="A1440" s="13" t="n"/>
      <c r="B1440" s="5" t="n"/>
      <c r="C1440" s="17" t="n"/>
      <c r="D1440" s="5" t="n"/>
      <c r="E1440" s="5" t="n"/>
      <c r="F1440" s="6">
        <f>IF(B1440&amp;""="","",IFERROR(INDEX('المستأجرون'!$C$6:$C$205,MATCH(B1440&amp;"",'المستأجرون'!$A$6:$A$205,0))&amp;"","كود غير موجود"))</f>
        <v/>
      </c>
      <c r="G1440" s="22">
        <f>IF(OR(B1440&amp;""="",NOT(ISNUMBER(A1440))),"",IF(COUNTIFS($B$6:$B$2005,B1440&amp;"",$A$6:$A$2005,"&gt;"&amp;A1440)=0,1,0))</f>
        <v/>
      </c>
    </row>
    <row r="1441">
      <c r="A1441" s="13" t="n"/>
      <c r="B1441" s="5" t="n"/>
      <c r="C1441" s="17" t="n"/>
      <c r="D1441" s="5" t="n"/>
      <c r="E1441" s="5" t="n"/>
      <c r="F1441" s="6">
        <f>IF(B1441&amp;""="","",IFERROR(INDEX('المستأجرون'!$C$6:$C$205,MATCH(B1441&amp;"",'المستأجرون'!$A$6:$A$205,0))&amp;"","كود غير موجود"))</f>
        <v/>
      </c>
      <c r="G1441" s="22">
        <f>IF(OR(B1441&amp;""="",NOT(ISNUMBER(A1441))),"",IF(COUNTIFS($B$6:$B$2005,B1441&amp;"",$A$6:$A$2005,"&gt;"&amp;A1441)=0,1,0))</f>
        <v/>
      </c>
    </row>
    <row r="1442">
      <c r="A1442" s="13" t="n"/>
      <c r="B1442" s="5" t="n"/>
      <c r="C1442" s="17" t="n"/>
      <c r="D1442" s="5" t="n"/>
      <c r="E1442" s="5" t="n"/>
      <c r="F1442" s="6">
        <f>IF(B1442&amp;""="","",IFERROR(INDEX('المستأجرون'!$C$6:$C$205,MATCH(B1442&amp;"",'المستأجرون'!$A$6:$A$205,0))&amp;"","كود غير موجود"))</f>
        <v/>
      </c>
      <c r="G1442" s="22">
        <f>IF(OR(B1442&amp;""="",NOT(ISNUMBER(A1442))),"",IF(COUNTIFS($B$6:$B$2005,B1442&amp;"",$A$6:$A$2005,"&gt;"&amp;A1442)=0,1,0))</f>
        <v/>
      </c>
    </row>
    <row r="1443">
      <c r="A1443" s="13" t="n"/>
      <c r="B1443" s="5" t="n"/>
      <c r="C1443" s="17" t="n"/>
      <c r="D1443" s="5" t="n"/>
      <c r="E1443" s="5" t="n"/>
      <c r="F1443" s="6">
        <f>IF(B1443&amp;""="","",IFERROR(INDEX('المستأجرون'!$C$6:$C$205,MATCH(B1443&amp;"",'المستأجرون'!$A$6:$A$205,0))&amp;"","كود غير موجود"))</f>
        <v/>
      </c>
      <c r="G1443" s="22">
        <f>IF(OR(B1443&amp;""="",NOT(ISNUMBER(A1443))),"",IF(COUNTIFS($B$6:$B$2005,B1443&amp;"",$A$6:$A$2005,"&gt;"&amp;A1443)=0,1,0))</f>
        <v/>
      </c>
    </row>
    <row r="1444">
      <c r="A1444" s="13" t="n"/>
      <c r="B1444" s="5" t="n"/>
      <c r="C1444" s="17" t="n"/>
      <c r="D1444" s="5" t="n"/>
      <c r="E1444" s="5" t="n"/>
      <c r="F1444" s="6">
        <f>IF(B1444&amp;""="","",IFERROR(INDEX('المستأجرون'!$C$6:$C$205,MATCH(B1444&amp;"",'المستأجرون'!$A$6:$A$205,0))&amp;"","كود غير موجود"))</f>
        <v/>
      </c>
      <c r="G1444" s="22">
        <f>IF(OR(B1444&amp;""="",NOT(ISNUMBER(A1444))),"",IF(COUNTIFS($B$6:$B$2005,B1444&amp;"",$A$6:$A$2005,"&gt;"&amp;A1444)=0,1,0))</f>
        <v/>
      </c>
    </row>
    <row r="1445">
      <c r="A1445" s="13" t="n"/>
      <c r="B1445" s="5" t="n"/>
      <c r="C1445" s="17" t="n"/>
      <c r="D1445" s="5" t="n"/>
      <c r="E1445" s="5" t="n"/>
      <c r="F1445" s="6">
        <f>IF(B1445&amp;""="","",IFERROR(INDEX('المستأجرون'!$C$6:$C$205,MATCH(B1445&amp;"",'المستأجرون'!$A$6:$A$205,0))&amp;"","كود غير موجود"))</f>
        <v/>
      </c>
      <c r="G1445" s="22">
        <f>IF(OR(B1445&amp;""="",NOT(ISNUMBER(A1445))),"",IF(COUNTIFS($B$6:$B$2005,B1445&amp;"",$A$6:$A$2005,"&gt;"&amp;A1445)=0,1,0))</f>
        <v/>
      </c>
    </row>
    <row r="1446">
      <c r="A1446" s="13" t="n"/>
      <c r="B1446" s="5" t="n"/>
      <c r="C1446" s="17" t="n"/>
      <c r="D1446" s="5" t="n"/>
      <c r="E1446" s="5" t="n"/>
      <c r="F1446" s="6">
        <f>IF(B1446&amp;""="","",IFERROR(INDEX('المستأجرون'!$C$6:$C$205,MATCH(B1446&amp;"",'المستأجرون'!$A$6:$A$205,0))&amp;"","كود غير موجود"))</f>
        <v/>
      </c>
      <c r="G1446" s="22">
        <f>IF(OR(B1446&amp;""="",NOT(ISNUMBER(A1446))),"",IF(COUNTIFS($B$6:$B$2005,B1446&amp;"",$A$6:$A$2005,"&gt;"&amp;A1446)=0,1,0))</f>
        <v/>
      </c>
    </row>
    <row r="1447">
      <c r="A1447" s="13" t="n"/>
      <c r="B1447" s="5" t="n"/>
      <c r="C1447" s="17" t="n"/>
      <c r="D1447" s="5" t="n"/>
      <c r="E1447" s="5" t="n"/>
      <c r="F1447" s="6">
        <f>IF(B1447&amp;""="","",IFERROR(INDEX('المستأجرون'!$C$6:$C$205,MATCH(B1447&amp;"",'المستأجرون'!$A$6:$A$205,0))&amp;"","كود غير موجود"))</f>
        <v/>
      </c>
      <c r="G1447" s="22">
        <f>IF(OR(B1447&amp;""="",NOT(ISNUMBER(A1447))),"",IF(COUNTIFS($B$6:$B$2005,B1447&amp;"",$A$6:$A$2005,"&gt;"&amp;A1447)=0,1,0))</f>
        <v/>
      </c>
    </row>
    <row r="1448">
      <c r="A1448" s="13" t="n"/>
      <c r="B1448" s="5" t="n"/>
      <c r="C1448" s="17" t="n"/>
      <c r="D1448" s="5" t="n"/>
      <c r="E1448" s="5" t="n"/>
      <c r="F1448" s="6">
        <f>IF(B1448&amp;""="","",IFERROR(INDEX('المستأجرون'!$C$6:$C$205,MATCH(B1448&amp;"",'المستأجرون'!$A$6:$A$205,0))&amp;"","كود غير موجود"))</f>
        <v/>
      </c>
      <c r="G1448" s="22">
        <f>IF(OR(B1448&amp;""="",NOT(ISNUMBER(A1448))),"",IF(COUNTIFS($B$6:$B$2005,B1448&amp;"",$A$6:$A$2005,"&gt;"&amp;A1448)=0,1,0))</f>
        <v/>
      </c>
    </row>
    <row r="1449">
      <c r="A1449" s="13" t="n"/>
      <c r="B1449" s="5" t="n"/>
      <c r="C1449" s="17" t="n"/>
      <c r="D1449" s="5" t="n"/>
      <c r="E1449" s="5" t="n"/>
      <c r="F1449" s="6">
        <f>IF(B1449&amp;""="","",IFERROR(INDEX('المستأجرون'!$C$6:$C$205,MATCH(B1449&amp;"",'المستأجرون'!$A$6:$A$205,0))&amp;"","كود غير موجود"))</f>
        <v/>
      </c>
      <c r="G1449" s="22">
        <f>IF(OR(B1449&amp;""="",NOT(ISNUMBER(A1449))),"",IF(COUNTIFS($B$6:$B$2005,B1449&amp;"",$A$6:$A$2005,"&gt;"&amp;A1449)=0,1,0))</f>
        <v/>
      </c>
    </row>
    <row r="1450">
      <c r="A1450" s="13" t="n"/>
      <c r="B1450" s="5" t="n"/>
      <c r="C1450" s="17" t="n"/>
      <c r="D1450" s="5" t="n"/>
      <c r="E1450" s="5" t="n"/>
      <c r="F1450" s="6">
        <f>IF(B1450&amp;""="","",IFERROR(INDEX('المستأجرون'!$C$6:$C$205,MATCH(B1450&amp;"",'المستأجرون'!$A$6:$A$205,0))&amp;"","كود غير موجود"))</f>
        <v/>
      </c>
      <c r="G1450" s="22">
        <f>IF(OR(B1450&amp;""="",NOT(ISNUMBER(A1450))),"",IF(COUNTIFS($B$6:$B$2005,B1450&amp;"",$A$6:$A$2005,"&gt;"&amp;A1450)=0,1,0))</f>
        <v/>
      </c>
    </row>
    <row r="1451">
      <c r="A1451" s="13" t="n"/>
      <c r="B1451" s="5" t="n"/>
      <c r="C1451" s="17" t="n"/>
      <c r="D1451" s="5" t="n"/>
      <c r="E1451" s="5" t="n"/>
      <c r="F1451" s="6">
        <f>IF(B1451&amp;""="","",IFERROR(INDEX('المستأجرون'!$C$6:$C$205,MATCH(B1451&amp;"",'المستأجرون'!$A$6:$A$205,0))&amp;"","كود غير موجود"))</f>
        <v/>
      </c>
      <c r="G1451" s="22">
        <f>IF(OR(B1451&amp;""="",NOT(ISNUMBER(A1451))),"",IF(COUNTIFS($B$6:$B$2005,B1451&amp;"",$A$6:$A$2005,"&gt;"&amp;A1451)=0,1,0))</f>
        <v/>
      </c>
    </row>
    <row r="1452">
      <c r="A1452" s="13" t="n"/>
      <c r="B1452" s="5" t="n"/>
      <c r="C1452" s="17" t="n"/>
      <c r="D1452" s="5" t="n"/>
      <c r="E1452" s="5" t="n"/>
      <c r="F1452" s="6">
        <f>IF(B1452&amp;""="","",IFERROR(INDEX('المستأجرون'!$C$6:$C$205,MATCH(B1452&amp;"",'المستأجرون'!$A$6:$A$205,0))&amp;"","كود غير موجود"))</f>
        <v/>
      </c>
      <c r="G1452" s="22">
        <f>IF(OR(B1452&amp;""="",NOT(ISNUMBER(A1452))),"",IF(COUNTIFS($B$6:$B$2005,B1452&amp;"",$A$6:$A$2005,"&gt;"&amp;A1452)=0,1,0))</f>
        <v/>
      </c>
    </row>
    <row r="1453">
      <c r="A1453" s="13" t="n"/>
      <c r="B1453" s="5" t="n"/>
      <c r="C1453" s="17" t="n"/>
      <c r="D1453" s="5" t="n"/>
      <c r="E1453" s="5" t="n"/>
      <c r="F1453" s="6">
        <f>IF(B1453&amp;""="","",IFERROR(INDEX('المستأجرون'!$C$6:$C$205,MATCH(B1453&amp;"",'المستأجرون'!$A$6:$A$205,0))&amp;"","كود غير موجود"))</f>
        <v/>
      </c>
      <c r="G1453" s="22">
        <f>IF(OR(B1453&amp;""="",NOT(ISNUMBER(A1453))),"",IF(COUNTIFS($B$6:$B$2005,B1453&amp;"",$A$6:$A$2005,"&gt;"&amp;A1453)=0,1,0))</f>
        <v/>
      </c>
    </row>
    <row r="1454">
      <c r="A1454" s="13" t="n"/>
      <c r="B1454" s="5" t="n"/>
      <c r="C1454" s="17" t="n"/>
      <c r="D1454" s="5" t="n"/>
      <c r="E1454" s="5" t="n"/>
      <c r="F1454" s="6">
        <f>IF(B1454&amp;""="","",IFERROR(INDEX('المستأجرون'!$C$6:$C$205,MATCH(B1454&amp;"",'المستأجرون'!$A$6:$A$205,0))&amp;"","كود غير موجود"))</f>
        <v/>
      </c>
      <c r="G1454" s="22">
        <f>IF(OR(B1454&amp;""="",NOT(ISNUMBER(A1454))),"",IF(COUNTIFS($B$6:$B$2005,B1454&amp;"",$A$6:$A$2005,"&gt;"&amp;A1454)=0,1,0))</f>
        <v/>
      </c>
    </row>
    <row r="1455">
      <c r="A1455" s="13" t="n"/>
      <c r="B1455" s="5" t="n"/>
      <c r="C1455" s="17" t="n"/>
      <c r="D1455" s="5" t="n"/>
      <c r="E1455" s="5" t="n"/>
      <c r="F1455" s="6">
        <f>IF(B1455&amp;""="","",IFERROR(INDEX('المستأجرون'!$C$6:$C$205,MATCH(B1455&amp;"",'المستأجرون'!$A$6:$A$205,0))&amp;"","كود غير موجود"))</f>
        <v/>
      </c>
      <c r="G1455" s="22">
        <f>IF(OR(B1455&amp;""="",NOT(ISNUMBER(A1455))),"",IF(COUNTIFS($B$6:$B$2005,B1455&amp;"",$A$6:$A$2005,"&gt;"&amp;A1455)=0,1,0))</f>
        <v/>
      </c>
    </row>
    <row r="1456">
      <c r="A1456" s="13" t="n"/>
      <c r="B1456" s="5" t="n"/>
      <c r="C1456" s="17" t="n"/>
      <c r="D1456" s="5" t="n"/>
      <c r="E1456" s="5" t="n"/>
      <c r="F1456" s="6">
        <f>IF(B1456&amp;""="","",IFERROR(INDEX('المستأجرون'!$C$6:$C$205,MATCH(B1456&amp;"",'المستأجرون'!$A$6:$A$205,0))&amp;"","كود غير موجود"))</f>
        <v/>
      </c>
      <c r="G1456" s="22">
        <f>IF(OR(B1456&amp;""="",NOT(ISNUMBER(A1456))),"",IF(COUNTIFS($B$6:$B$2005,B1456&amp;"",$A$6:$A$2005,"&gt;"&amp;A1456)=0,1,0))</f>
        <v/>
      </c>
    </row>
    <row r="1457">
      <c r="A1457" s="13" t="n"/>
      <c r="B1457" s="5" t="n"/>
      <c r="C1457" s="17" t="n"/>
      <c r="D1457" s="5" t="n"/>
      <c r="E1457" s="5" t="n"/>
      <c r="F1457" s="6">
        <f>IF(B1457&amp;""="","",IFERROR(INDEX('المستأجرون'!$C$6:$C$205,MATCH(B1457&amp;"",'المستأجرون'!$A$6:$A$205,0))&amp;"","كود غير موجود"))</f>
        <v/>
      </c>
      <c r="G1457" s="22">
        <f>IF(OR(B1457&amp;""="",NOT(ISNUMBER(A1457))),"",IF(COUNTIFS($B$6:$B$2005,B1457&amp;"",$A$6:$A$2005,"&gt;"&amp;A1457)=0,1,0))</f>
        <v/>
      </c>
    </row>
    <row r="1458">
      <c r="A1458" s="13" t="n"/>
      <c r="B1458" s="5" t="n"/>
      <c r="C1458" s="17" t="n"/>
      <c r="D1458" s="5" t="n"/>
      <c r="E1458" s="5" t="n"/>
      <c r="F1458" s="6">
        <f>IF(B1458&amp;""="","",IFERROR(INDEX('المستأجرون'!$C$6:$C$205,MATCH(B1458&amp;"",'المستأجرون'!$A$6:$A$205,0))&amp;"","كود غير موجود"))</f>
        <v/>
      </c>
      <c r="G1458" s="22">
        <f>IF(OR(B1458&amp;""="",NOT(ISNUMBER(A1458))),"",IF(COUNTIFS($B$6:$B$2005,B1458&amp;"",$A$6:$A$2005,"&gt;"&amp;A1458)=0,1,0))</f>
        <v/>
      </c>
    </row>
    <row r="1459">
      <c r="A1459" s="13" t="n"/>
      <c r="B1459" s="5" t="n"/>
      <c r="C1459" s="17" t="n"/>
      <c r="D1459" s="5" t="n"/>
      <c r="E1459" s="5" t="n"/>
      <c r="F1459" s="6">
        <f>IF(B1459&amp;""="","",IFERROR(INDEX('المستأجرون'!$C$6:$C$205,MATCH(B1459&amp;"",'المستأجرون'!$A$6:$A$205,0))&amp;"","كود غير موجود"))</f>
        <v/>
      </c>
      <c r="G1459" s="22">
        <f>IF(OR(B1459&amp;""="",NOT(ISNUMBER(A1459))),"",IF(COUNTIFS($B$6:$B$2005,B1459&amp;"",$A$6:$A$2005,"&gt;"&amp;A1459)=0,1,0))</f>
        <v/>
      </c>
    </row>
    <row r="1460">
      <c r="A1460" s="13" t="n"/>
      <c r="B1460" s="5" t="n"/>
      <c r="C1460" s="17" t="n"/>
      <c r="D1460" s="5" t="n"/>
      <c r="E1460" s="5" t="n"/>
      <c r="F1460" s="6">
        <f>IF(B1460&amp;""="","",IFERROR(INDEX('المستأجرون'!$C$6:$C$205,MATCH(B1460&amp;"",'المستأجرون'!$A$6:$A$205,0))&amp;"","كود غير موجود"))</f>
        <v/>
      </c>
      <c r="G1460" s="22">
        <f>IF(OR(B1460&amp;""="",NOT(ISNUMBER(A1460))),"",IF(COUNTIFS($B$6:$B$2005,B1460&amp;"",$A$6:$A$2005,"&gt;"&amp;A1460)=0,1,0))</f>
        <v/>
      </c>
    </row>
    <row r="1461">
      <c r="A1461" s="13" t="n"/>
      <c r="B1461" s="5" t="n"/>
      <c r="C1461" s="17" t="n"/>
      <c r="D1461" s="5" t="n"/>
      <c r="E1461" s="5" t="n"/>
      <c r="F1461" s="6">
        <f>IF(B1461&amp;""="","",IFERROR(INDEX('المستأجرون'!$C$6:$C$205,MATCH(B1461&amp;"",'المستأجرون'!$A$6:$A$205,0))&amp;"","كود غير موجود"))</f>
        <v/>
      </c>
      <c r="G1461" s="22">
        <f>IF(OR(B1461&amp;""="",NOT(ISNUMBER(A1461))),"",IF(COUNTIFS($B$6:$B$2005,B1461&amp;"",$A$6:$A$2005,"&gt;"&amp;A1461)=0,1,0))</f>
        <v/>
      </c>
    </row>
    <row r="1462">
      <c r="A1462" s="13" t="n"/>
      <c r="B1462" s="5" t="n"/>
      <c r="C1462" s="17" t="n"/>
      <c r="D1462" s="5" t="n"/>
      <c r="E1462" s="5" t="n"/>
      <c r="F1462" s="6">
        <f>IF(B1462&amp;""="","",IFERROR(INDEX('المستأجرون'!$C$6:$C$205,MATCH(B1462&amp;"",'المستأجرون'!$A$6:$A$205,0))&amp;"","كود غير موجود"))</f>
        <v/>
      </c>
      <c r="G1462" s="22">
        <f>IF(OR(B1462&amp;""="",NOT(ISNUMBER(A1462))),"",IF(COUNTIFS($B$6:$B$2005,B1462&amp;"",$A$6:$A$2005,"&gt;"&amp;A1462)=0,1,0))</f>
        <v/>
      </c>
    </row>
    <row r="1463">
      <c r="A1463" s="13" t="n"/>
      <c r="B1463" s="5" t="n"/>
      <c r="C1463" s="17" t="n"/>
      <c r="D1463" s="5" t="n"/>
      <c r="E1463" s="5" t="n"/>
      <c r="F1463" s="6">
        <f>IF(B1463&amp;""="","",IFERROR(INDEX('المستأجرون'!$C$6:$C$205,MATCH(B1463&amp;"",'المستأجرون'!$A$6:$A$205,0))&amp;"","كود غير موجود"))</f>
        <v/>
      </c>
      <c r="G1463" s="22">
        <f>IF(OR(B1463&amp;""="",NOT(ISNUMBER(A1463))),"",IF(COUNTIFS($B$6:$B$2005,B1463&amp;"",$A$6:$A$2005,"&gt;"&amp;A1463)=0,1,0))</f>
        <v/>
      </c>
    </row>
    <row r="1464">
      <c r="A1464" s="13" t="n"/>
      <c r="B1464" s="5" t="n"/>
      <c r="C1464" s="17" t="n"/>
      <c r="D1464" s="5" t="n"/>
      <c r="E1464" s="5" t="n"/>
      <c r="F1464" s="6">
        <f>IF(B1464&amp;""="","",IFERROR(INDEX('المستأجرون'!$C$6:$C$205,MATCH(B1464&amp;"",'المستأجرون'!$A$6:$A$205,0))&amp;"","كود غير موجود"))</f>
        <v/>
      </c>
      <c r="G1464" s="22">
        <f>IF(OR(B1464&amp;""="",NOT(ISNUMBER(A1464))),"",IF(COUNTIFS($B$6:$B$2005,B1464&amp;"",$A$6:$A$2005,"&gt;"&amp;A1464)=0,1,0))</f>
        <v/>
      </c>
    </row>
    <row r="1465">
      <c r="A1465" s="13" t="n"/>
      <c r="B1465" s="5" t="n"/>
      <c r="C1465" s="17" t="n"/>
      <c r="D1465" s="5" t="n"/>
      <c r="E1465" s="5" t="n"/>
      <c r="F1465" s="6">
        <f>IF(B1465&amp;""="","",IFERROR(INDEX('المستأجرون'!$C$6:$C$205,MATCH(B1465&amp;"",'المستأجرون'!$A$6:$A$205,0))&amp;"","كود غير موجود"))</f>
        <v/>
      </c>
      <c r="G1465" s="22">
        <f>IF(OR(B1465&amp;""="",NOT(ISNUMBER(A1465))),"",IF(COUNTIFS($B$6:$B$2005,B1465&amp;"",$A$6:$A$2005,"&gt;"&amp;A1465)=0,1,0))</f>
        <v/>
      </c>
    </row>
    <row r="1466">
      <c r="A1466" s="13" t="n"/>
      <c r="B1466" s="5" t="n"/>
      <c r="C1466" s="17" t="n"/>
      <c r="D1466" s="5" t="n"/>
      <c r="E1466" s="5" t="n"/>
      <c r="F1466" s="6">
        <f>IF(B1466&amp;""="","",IFERROR(INDEX('المستأجرون'!$C$6:$C$205,MATCH(B1466&amp;"",'المستأجرون'!$A$6:$A$205,0))&amp;"","كود غير موجود"))</f>
        <v/>
      </c>
      <c r="G1466" s="22">
        <f>IF(OR(B1466&amp;""="",NOT(ISNUMBER(A1466))),"",IF(COUNTIFS($B$6:$B$2005,B1466&amp;"",$A$6:$A$2005,"&gt;"&amp;A1466)=0,1,0))</f>
        <v/>
      </c>
    </row>
    <row r="1467">
      <c r="A1467" s="13" t="n"/>
      <c r="B1467" s="5" t="n"/>
      <c r="C1467" s="17" t="n"/>
      <c r="D1467" s="5" t="n"/>
      <c r="E1467" s="5" t="n"/>
      <c r="F1467" s="6">
        <f>IF(B1467&amp;""="","",IFERROR(INDEX('المستأجرون'!$C$6:$C$205,MATCH(B1467&amp;"",'المستأجرون'!$A$6:$A$205,0))&amp;"","كود غير موجود"))</f>
        <v/>
      </c>
      <c r="G1467" s="22">
        <f>IF(OR(B1467&amp;""="",NOT(ISNUMBER(A1467))),"",IF(COUNTIFS($B$6:$B$2005,B1467&amp;"",$A$6:$A$2005,"&gt;"&amp;A1467)=0,1,0))</f>
        <v/>
      </c>
    </row>
    <row r="1468">
      <c r="A1468" s="13" t="n"/>
      <c r="B1468" s="5" t="n"/>
      <c r="C1468" s="17" t="n"/>
      <c r="D1468" s="5" t="n"/>
      <c r="E1468" s="5" t="n"/>
      <c r="F1468" s="6">
        <f>IF(B1468&amp;""="","",IFERROR(INDEX('المستأجرون'!$C$6:$C$205,MATCH(B1468&amp;"",'المستأجرون'!$A$6:$A$205,0))&amp;"","كود غير موجود"))</f>
        <v/>
      </c>
      <c r="G1468" s="22">
        <f>IF(OR(B1468&amp;""="",NOT(ISNUMBER(A1468))),"",IF(COUNTIFS($B$6:$B$2005,B1468&amp;"",$A$6:$A$2005,"&gt;"&amp;A1468)=0,1,0))</f>
        <v/>
      </c>
    </row>
    <row r="1469">
      <c r="A1469" s="13" t="n"/>
      <c r="B1469" s="5" t="n"/>
      <c r="C1469" s="17" t="n"/>
      <c r="D1469" s="5" t="n"/>
      <c r="E1469" s="5" t="n"/>
      <c r="F1469" s="6">
        <f>IF(B1469&amp;""="","",IFERROR(INDEX('المستأجرون'!$C$6:$C$205,MATCH(B1469&amp;"",'المستأجرون'!$A$6:$A$205,0))&amp;"","كود غير موجود"))</f>
        <v/>
      </c>
      <c r="G1469" s="22">
        <f>IF(OR(B1469&amp;""="",NOT(ISNUMBER(A1469))),"",IF(COUNTIFS($B$6:$B$2005,B1469&amp;"",$A$6:$A$2005,"&gt;"&amp;A1469)=0,1,0))</f>
        <v/>
      </c>
    </row>
    <row r="1470">
      <c r="A1470" s="13" t="n"/>
      <c r="B1470" s="5" t="n"/>
      <c r="C1470" s="17" t="n"/>
      <c r="D1470" s="5" t="n"/>
      <c r="E1470" s="5" t="n"/>
      <c r="F1470" s="6">
        <f>IF(B1470&amp;""="","",IFERROR(INDEX('المستأجرون'!$C$6:$C$205,MATCH(B1470&amp;"",'المستأجرون'!$A$6:$A$205,0))&amp;"","كود غير موجود"))</f>
        <v/>
      </c>
      <c r="G1470" s="22">
        <f>IF(OR(B1470&amp;""="",NOT(ISNUMBER(A1470))),"",IF(COUNTIFS($B$6:$B$2005,B1470&amp;"",$A$6:$A$2005,"&gt;"&amp;A1470)=0,1,0))</f>
        <v/>
      </c>
    </row>
    <row r="1471">
      <c r="A1471" s="13" t="n"/>
      <c r="B1471" s="5" t="n"/>
      <c r="C1471" s="17" t="n"/>
      <c r="D1471" s="5" t="n"/>
      <c r="E1471" s="5" t="n"/>
      <c r="F1471" s="6">
        <f>IF(B1471&amp;""="","",IFERROR(INDEX('المستأجرون'!$C$6:$C$205,MATCH(B1471&amp;"",'المستأجرون'!$A$6:$A$205,0))&amp;"","كود غير موجود"))</f>
        <v/>
      </c>
      <c r="G1471" s="22">
        <f>IF(OR(B1471&amp;""="",NOT(ISNUMBER(A1471))),"",IF(COUNTIFS($B$6:$B$2005,B1471&amp;"",$A$6:$A$2005,"&gt;"&amp;A1471)=0,1,0))</f>
        <v/>
      </c>
    </row>
    <row r="1472">
      <c r="A1472" s="13" t="n"/>
      <c r="B1472" s="5" t="n"/>
      <c r="C1472" s="17" t="n"/>
      <c r="D1472" s="5" t="n"/>
      <c r="E1472" s="5" t="n"/>
      <c r="F1472" s="6">
        <f>IF(B1472&amp;""="","",IFERROR(INDEX('المستأجرون'!$C$6:$C$205,MATCH(B1472&amp;"",'المستأجرون'!$A$6:$A$205,0))&amp;"","كود غير موجود"))</f>
        <v/>
      </c>
      <c r="G1472" s="22">
        <f>IF(OR(B1472&amp;""="",NOT(ISNUMBER(A1472))),"",IF(COUNTIFS($B$6:$B$2005,B1472&amp;"",$A$6:$A$2005,"&gt;"&amp;A1472)=0,1,0))</f>
        <v/>
      </c>
    </row>
    <row r="1473">
      <c r="A1473" s="13" t="n"/>
      <c r="B1473" s="5" t="n"/>
      <c r="C1473" s="17" t="n"/>
      <c r="D1473" s="5" t="n"/>
      <c r="E1473" s="5" t="n"/>
      <c r="F1473" s="6">
        <f>IF(B1473&amp;""="","",IFERROR(INDEX('المستأجرون'!$C$6:$C$205,MATCH(B1473&amp;"",'المستأجرون'!$A$6:$A$205,0))&amp;"","كود غير موجود"))</f>
        <v/>
      </c>
      <c r="G1473" s="22">
        <f>IF(OR(B1473&amp;""="",NOT(ISNUMBER(A1473))),"",IF(COUNTIFS($B$6:$B$2005,B1473&amp;"",$A$6:$A$2005,"&gt;"&amp;A1473)=0,1,0))</f>
        <v/>
      </c>
    </row>
    <row r="1474">
      <c r="A1474" s="13" t="n"/>
      <c r="B1474" s="5" t="n"/>
      <c r="C1474" s="17" t="n"/>
      <c r="D1474" s="5" t="n"/>
      <c r="E1474" s="5" t="n"/>
      <c r="F1474" s="6">
        <f>IF(B1474&amp;""="","",IFERROR(INDEX('المستأجرون'!$C$6:$C$205,MATCH(B1474&amp;"",'المستأجرون'!$A$6:$A$205,0))&amp;"","كود غير موجود"))</f>
        <v/>
      </c>
      <c r="G1474" s="22">
        <f>IF(OR(B1474&amp;""="",NOT(ISNUMBER(A1474))),"",IF(COUNTIFS($B$6:$B$2005,B1474&amp;"",$A$6:$A$2005,"&gt;"&amp;A1474)=0,1,0))</f>
        <v/>
      </c>
    </row>
    <row r="1475">
      <c r="A1475" s="13" t="n"/>
      <c r="B1475" s="5" t="n"/>
      <c r="C1475" s="17" t="n"/>
      <c r="D1475" s="5" t="n"/>
      <c r="E1475" s="5" t="n"/>
      <c r="F1475" s="6">
        <f>IF(B1475&amp;""="","",IFERROR(INDEX('المستأجرون'!$C$6:$C$205,MATCH(B1475&amp;"",'المستأجرون'!$A$6:$A$205,0))&amp;"","كود غير موجود"))</f>
        <v/>
      </c>
      <c r="G1475" s="22">
        <f>IF(OR(B1475&amp;""="",NOT(ISNUMBER(A1475))),"",IF(COUNTIFS($B$6:$B$2005,B1475&amp;"",$A$6:$A$2005,"&gt;"&amp;A1475)=0,1,0))</f>
        <v/>
      </c>
    </row>
    <row r="1476">
      <c r="A1476" s="13" t="n"/>
      <c r="B1476" s="5" t="n"/>
      <c r="C1476" s="17" t="n"/>
      <c r="D1476" s="5" t="n"/>
      <c r="E1476" s="5" t="n"/>
      <c r="F1476" s="6">
        <f>IF(B1476&amp;""="","",IFERROR(INDEX('المستأجرون'!$C$6:$C$205,MATCH(B1476&amp;"",'المستأجرون'!$A$6:$A$205,0))&amp;"","كود غير موجود"))</f>
        <v/>
      </c>
      <c r="G1476" s="22">
        <f>IF(OR(B1476&amp;""="",NOT(ISNUMBER(A1476))),"",IF(COUNTIFS($B$6:$B$2005,B1476&amp;"",$A$6:$A$2005,"&gt;"&amp;A1476)=0,1,0))</f>
        <v/>
      </c>
    </row>
    <row r="1477">
      <c r="A1477" s="13" t="n"/>
      <c r="B1477" s="5" t="n"/>
      <c r="C1477" s="17" t="n"/>
      <c r="D1477" s="5" t="n"/>
      <c r="E1477" s="5" t="n"/>
      <c r="F1477" s="6">
        <f>IF(B1477&amp;""="","",IFERROR(INDEX('المستأجرون'!$C$6:$C$205,MATCH(B1477&amp;"",'المستأجرون'!$A$6:$A$205,0))&amp;"","كود غير موجود"))</f>
        <v/>
      </c>
      <c r="G1477" s="22">
        <f>IF(OR(B1477&amp;""="",NOT(ISNUMBER(A1477))),"",IF(COUNTIFS($B$6:$B$2005,B1477&amp;"",$A$6:$A$2005,"&gt;"&amp;A1477)=0,1,0))</f>
        <v/>
      </c>
    </row>
    <row r="1478">
      <c r="A1478" s="13" t="n"/>
      <c r="B1478" s="5" t="n"/>
      <c r="C1478" s="17" t="n"/>
      <c r="D1478" s="5" t="n"/>
      <c r="E1478" s="5" t="n"/>
      <c r="F1478" s="6">
        <f>IF(B1478&amp;""="","",IFERROR(INDEX('المستأجرون'!$C$6:$C$205,MATCH(B1478&amp;"",'المستأجرون'!$A$6:$A$205,0))&amp;"","كود غير موجود"))</f>
        <v/>
      </c>
      <c r="G1478" s="22">
        <f>IF(OR(B1478&amp;""="",NOT(ISNUMBER(A1478))),"",IF(COUNTIFS($B$6:$B$2005,B1478&amp;"",$A$6:$A$2005,"&gt;"&amp;A1478)=0,1,0))</f>
        <v/>
      </c>
    </row>
    <row r="1479">
      <c r="A1479" s="13" t="n"/>
      <c r="B1479" s="5" t="n"/>
      <c r="C1479" s="17" t="n"/>
      <c r="D1479" s="5" t="n"/>
      <c r="E1479" s="5" t="n"/>
      <c r="F1479" s="6">
        <f>IF(B1479&amp;""="","",IFERROR(INDEX('المستأجرون'!$C$6:$C$205,MATCH(B1479&amp;"",'المستأجرون'!$A$6:$A$205,0))&amp;"","كود غير موجود"))</f>
        <v/>
      </c>
      <c r="G1479" s="22">
        <f>IF(OR(B1479&amp;""="",NOT(ISNUMBER(A1479))),"",IF(COUNTIFS($B$6:$B$2005,B1479&amp;"",$A$6:$A$2005,"&gt;"&amp;A1479)=0,1,0))</f>
        <v/>
      </c>
    </row>
    <row r="1480">
      <c r="A1480" s="13" t="n"/>
      <c r="B1480" s="5" t="n"/>
      <c r="C1480" s="17" t="n"/>
      <c r="D1480" s="5" t="n"/>
      <c r="E1480" s="5" t="n"/>
      <c r="F1480" s="6">
        <f>IF(B1480&amp;""="","",IFERROR(INDEX('المستأجرون'!$C$6:$C$205,MATCH(B1480&amp;"",'المستأجرون'!$A$6:$A$205,0))&amp;"","كود غير موجود"))</f>
        <v/>
      </c>
      <c r="G1480" s="22">
        <f>IF(OR(B1480&amp;""="",NOT(ISNUMBER(A1480))),"",IF(COUNTIFS($B$6:$B$2005,B1480&amp;"",$A$6:$A$2005,"&gt;"&amp;A1480)=0,1,0))</f>
        <v/>
      </c>
    </row>
    <row r="1481">
      <c r="A1481" s="13" t="n"/>
      <c r="B1481" s="5" t="n"/>
      <c r="C1481" s="17" t="n"/>
      <c r="D1481" s="5" t="n"/>
      <c r="E1481" s="5" t="n"/>
      <c r="F1481" s="6">
        <f>IF(B1481&amp;""="","",IFERROR(INDEX('المستأجرون'!$C$6:$C$205,MATCH(B1481&amp;"",'المستأجرون'!$A$6:$A$205,0))&amp;"","كود غير موجود"))</f>
        <v/>
      </c>
      <c r="G1481" s="22">
        <f>IF(OR(B1481&amp;""="",NOT(ISNUMBER(A1481))),"",IF(COUNTIFS($B$6:$B$2005,B1481&amp;"",$A$6:$A$2005,"&gt;"&amp;A1481)=0,1,0))</f>
        <v/>
      </c>
    </row>
    <row r="1482">
      <c r="A1482" s="13" t="n"/>
      <c r="B1482" s="5" t="n"/>
      <c r="C1482" s="17" t="n"/>
      <c r="D1482" s="5" t="n"/>
      <c r="E1482" s="5" t="n"/>
      <c r="F1482" s="6">
        <f>IF(B1482&amp;""="","",IFERROR(INDEX('المستأجرون'!$C$6:$C$205,MATCH(B1482&amp;"",'المستأجرون'!$A$6:$A$205,0))&amp;"","كود غير موجود"))</f>
        <v/>
      </c>
      <c r="G1482" s="22">
        <f>IF(OR(B1482&amp;""="",NOT(ISNUMBER(A1482))),"",IF(COUNTIFS($B$6:$B$2005,B1482&amp;"",$A$6:$A$2005,"&gt;"&amp;A1482)=0,1,0))</f>
        <v/>
      </c>
    </row>
    <row r="1483">
      <c r="A1483" s="13" t="n"/>
      <c r="B1483" s="5" t="n"/>
      <c r="C1483" s="17" t="n"/>
      <c r="D1483" s="5" t="n"/>
      <c r="E1483" s="5" t="n"/>
      <c r="F1483" s="6">
        <f>IF(B1483&amp;""="","",IFERROR(INDEX('المستأجرون'!$C$6:$C$205,MATCH(B1483&amp;"",'المستأجرون'!$A$6:$A$205,0))&amp;"","كود غير موجود"))</f>
        <v/>
      </c>
      <c r="G1483" s="22">
        <f>IF(OR(B1483&amp;""="",NOT(ISNUMBER(A1483))),"",IF(COUNTIFS($B$6:$B$2005,B1483&amp;"",$A$6:$A$2005,"&gt;"&amp;A1483)=0,1,0))</f>
        <v/>
      </c>
    </row>
    <row r="1484">
      <c r="A1484" s="13" t="n"/>
      <c r="B1484" s="5" t="n"/>
      <c r="C1484" s="17" t="n"/>
      <c r="D1484" s="5" t="n"/>
      <c r="E1484" s="5" t="n"/>
      <c r="F1484" s="6">
        <f>IF(B1484&amp;""="","",IFERROR(INDEX('المستأجرون'!$C$6:$C$205,MATCH(B1484&amp;"",'المستأجرون'!$A$6:$A$205,0))&amp;"","كود غير موجود"))</f>
        <v/>
      </c>
      <c r="G1484" s="22">
        <f>IF(OR(B1484&amp;""="",NOT(ISNUMBER(A1484))),"",IF(COUNTIFS($B$6:$B$2005,B1484&amp;"",$A$6:$A$2005,"&gt;"&amp;A1484)=0,1,0))</f>
        <v/>
      </c>
    </row>
    <row r="1485">
      <c r="A1485" s="13" t="n"/>
      <c r="B1485" s="5" t="n"/>
      <c r="C1485" s="17" t="n"/>
      <c r="D1485" s="5" t="n"/>
      <c r="E1485" s="5" t="n"/>
      <c r="F1485" s="6">
        <f>IF(B1485&amp;""="","",IFERROR(INDEX('المستأجرون'!$C$6:$C$205,MATCH(B1485&amp;"",'المستأجرون'!$A$6:$A$205,0))&amp;"","كود غير موجود"))</f>
        <v/>
      </c>
      <c r="G1485" s="22">
        <f>IF(OR(B1485&amp;""="",NOT(ISNUMBER(A1485))),"",IF(COUNTIFS($B$6:$B$2005,B1485&amp;"",$A$6:$A$2005,"&gt;"&amp;A1485)=0,1,0))</f>
        <v/>
      </c>
    </row>
    <row r="1486">
      <c r="A1486" s="13" t="n"/>
      <c r="B1486" s="5" t="n"/>
      <c r="C1486" s="17" t="n"/>
      <c r="D1486" s="5" t="n"/>
      <c r="E1486" s="5" t="n"/>
      <c r="F1486" s="6">
        <f>IF(B1486&amp;""="","",IFERROR(INDEX('المستأجرون'!$C$6:$C$205,MATCH(B1486&amp;"",'المستأجرون'!$A$6:$A$205,0))&amp;"","كود غير موجود"))</f>
        <v/>
      </c>
      <c r="G1486" s="22">
        <f>IF(OR(B1486&amp;""="",NOT(ISNUMBER(A1486))),"",IF(COUNTIFS($B$6:$B$2005,B1486&amp;"",$A$6:$A$2005,"&gt;"&amp;A1486)=0,1,0))</f>
        <v/>
      </c>
    </row>
    <row r="1487">
      <c r="A1487" s="13" t="n"/>
      <c r="B1487" s="5" t="n"/>
      <c r="C1487" s="17" t="n"/>
      <c r="D1487" s="5" t="n"/>
      <c r="E1487" s="5" t="n"/>
      <c r="F1487" s="6">
        <f>IF(B1487&amp;""="","",IFERROR(INDEX('المستأجرون'!$C$6:$C$205,MATCH(B1487&amp;"",'المستأجرون'!$A$6:$A$205,0))&amp;"","كود غير موجود"))</f>
        <v/>
      </c>
      <c r="G1487" s="22">
        <f>IF(OR(B1487&amp;""="",NOT(ISNUMBER(A1487))),"",IF(COUNTIFS($B$6:$B$2005,B1487&amp;"",$A$6:$A$2005,"&gt;"&amp;A1487)=0,1,0))</f>
        <v/>
      </c>
    </row>
    <row r="1488">
      <c r="A1488" s="13" t="n"/>
      <c r="B1488" s="5" t="n"/>
      <c r="C1488" s="17" t="n"/>
      <c r="D1488" s="5" t="n"/>
      <c r="E1488" s="5" t="n"/>
      <c r="F1488" s="6">
        <f>IF(B1488&amp;""="","",IFERROR(INDEX('المستأجرون'!$C$6:$C$205,MATCH(B1488&amp;"",'المستأجرون'!$A$6:$A$205,0))&amp;"","كود غير موجود"))</f>
        <v/>
      </c>
      <c r="G1488" s="22">
        <f>IF(OR(B1488&amp;""="",NOT(ISNUMBER(A1488))),"",IF(COUNTIFS($B$6:$B$2005,B1488&amp;"",$A$6:$A$2005,"&gt;"&amp;A1488)=0,1,0))</f>
        <v/>
      </c>
    </row>
    <row r="1489">
      <c r="A1489" s="13" t="n"/>
      <c r="B1489" s="5" t="n"/>
      <c r="C1489" s="17" t="n"/>
      <c r="D1489" s="5" t="n"/>
      <c r="E1489" s="5" t="n"/>
      <c r="F1489" s="6">
        <f>IF(B1489&amp;""="","",IFERROR(INDEX('المستأجرون'!$C$6:$C$205,MATCH(B1489&amp;"",'المستأجرون'!$A$6:$A$205,0))&amp;"","كود غير موجود"))</f>
        <v/>
      </c>
      <c r="G1489" s="22">
        <f>IF(OR(B1489&amp;""="",NOT(ISNUMBER(A1489))),"",IF(COUNTIFS($B$6:$B$2005,B1489&amp;"",$A$6:$A$2005,"&gt;"&amp;A1489)=0,1,0))</f>
        <v/>
      </c>
    </row>
    <row r="1490">
      <c r="A1490" s="13" t="n"/>
      <c r="B1490" s="5" t="n"/>
      <c r="C1490" s="17" t="n"/>
      <c r="D1490" s="5" t="n"/>
      <c r="E1490" s="5" t="n"/>
      <c r="F1490" s="6">
        <f>IF(B1490&amp;""="","",IFERROR(INDEX('المستأجرون'!$C$6:$C$205,MATCH(B1490&amp;"",'المستأجرون'!$A$6:$A$205,0))&amp;"","كود غير موجود"))</f>
        <v/>
      </c>
      <c r="G1490" s="22">
        <f>IF(OR(B1490&amp;""="",NOT(ISNUMBER(A1490))),"",IF(COUNTIFS($B$6:$B$2005,B1490&amp;"",$A$6:$A$2005,"&gt;"&amp;A1490)=0,1,0))</f>
        <v/>
      </c>
    </row>
    <row r="1491">
      <c r="A1491" s="13" t="n"/>
      <c r="B1491" s="5" t="n"/>
      <c r="C1491" s="17" t="n"/>
      <c r="D1491" s="5" t="n"/>
      <c r="E1491" s="5" t="n"/>
      <c r="F1491" s="6">
        <f>IF(B1491&amp;""="","",IFERROR(INDEX('المستأجرون'!$C$6:$C$205,MATCH(B1491&amp;"",'المستأجرون'!$A$6:$A$205,0))&amp;"","كود غير موجود"))</f>
        <v/>
      </c>
      <c r="G1491" s="22">
        <f>IF(OR(B1491&amp;""="",NOT(ISNUMBER(A1491))),"",IF(COUNTIFS($B$6:$B$2005,B1491&amp;"",$A$6:$A$2005,"&gt;"&amp;A1491)=0,1,0))</f>
        <v/>
      </c>
    </row>
    <row r="1492">
      <c r="A1492" s="13" t="n"/>
      <c r="B1492" s="5" t="n"/>
      <c r="C1492" s="17" t="n"/>
      <c r="D1492" s="5" t="n"/>
      <c r="E1492" s="5" t="n"/>
      <c r="F1492" s="6">
        <f>IF(B1492&amp;""="","",IFERROR(INDEX('المستأجرون'!$C$6:$C$205,MATCH(B1492&amp;"",'المستأجرون'!$A$6:$A$205,0))&amp;"","كود غير موجود"))</f>
        <v/>
      </c>
      <c r="G1492" s="22">
        <f>IF(OR(B1492&amp;""="",NOT(ISNUMBER(A1492))),"",IF(COUNTIFS($B$6:$B$2005,B1492&amp;"",$A$6:$A$2005,"&gt;"&amp;A1492)=0,1,0))</f>
        <v/>
      </c>
    </row>
    <row r="1493">
      <c r="A1493" s="13" t="n"/>
      <c r="B1493" s="5" t="n"/>
      <c r="C1493" s="17" t="n"/>
      <c r="D1493" s="5" t="n"/>
      <c r="E1493" s="5" t="n"/>
      <c r="F1493" s="6">
        <f>IF(B1493&amp;""="","",IFERROR(INDEX('المستأجرون'!$C$6:$C$205,MATCH(B1493&amp;"",'المستأجرون'!$A$6:$A$205,0))&amp;"","كود غير موجود"))</f>
        <v/>
      </c>
      <c r="G1493" s="22">
        <f>IF(OR(B1493&amp;""="",NOT(ISNUMBER(A1493))),"",IF(COUNTIFS($B$6:$B$2005,B1493&amp;"",$A$6:$A$2005,"&gt;"&amp;A1493)=0,1,0))</f>
        <v/>
      </c>
    </row>
    <row r="1494">
      <c r="A1494" s="13" t="n"/>
      <c r="B1494" s="5" t="n"/>
      <c r="C1494" s="17" t="n"/>
      <c r="D1494" s="5" t="n"/>
      <c r="E1494" s="5" t="n"/>
      <c r="F1494" s="6">
        <f>IF(B1494&amp;""="","",IFERROR(INDEX('المستأجرون'!$C$6:$C$205,MATCH(B1494&amp;"",'المستأجرون'!$A$6:$A$205,0))&amp;"","كود غير موجود"))</f>
        <v/>
      </c>
      <c r="G1494" s="22">
        <f>IF(OR(B1494&amp;""="",NOT(ISNUMBER(A1494))),"",IF(COUNTIFS($B$6:$B$2005,B1494&amp;"",$A$6:$A$2005,"&gt;"&amp;A1494)=0,1,0))</f>
        <v/>
      </c>
    </row>
    <row r="1495">
      <c r="A1495" s="13" t="n"/>
      <c r="B1495" s="5" t="n"/>
      <c r="C1495" s="17" t="n"/>
      <c r="D1495" s="5" t="n"/>
      <c r="E1495" s="5" t="n"/>
      <c r="F1495" s="6">
        <f>IF(B1495&amp;""="","",IFERROR(INDEX('المستأجرون'!$C$6:$C$205,MATCH(B1495&amp;"",'المستأجرون'!$A$6:$A$205,0))&amp;"","كود غير موجود"))</f>
        <v/>
      </c>
      <c r="G1495" s="22">
        <f>IF(OR(B1495&amp;""="",NOT(ISNUMBER(A1495))),"",IF(COUNTIFS($B$6:$B$2005,B1495&amp;"",$A$6:$A$2005,"&gt;"&amp;A1495)=0,1,0))</f>
        <v/>
      </c>
    </row>
    <row r="1496">
      <c r="A1496" s="13" t="n"/>
      <c r="B1496" s="5" t="n"/>
      <c r="C1496" s="17" t="n"/>
      <c r="D1496" s="5" t="n"/>
      <c r="E1496" s="5" t="n"/>
      <c r="F1496" s="6">
        <f>IF(B1496&amp;""="","",IFERROR(INDEX('المستأجرون'!$C$6:$C$205,MATCH(B1496&amp;"",'المستأجرون'!$A$6:$A$205,0))&amp;"","كود غير موجود"))</f>
        <v/>
      </c>
      <c r="G1496" s="22">
        <f>IF(OR(B1496&amp;""="",NOT(ISNUMBER(A1496))),"",IF(COUNTIFS($B$6:$B$2005,B1496&amp;"",$A$6:$A$2005,"&gt;"&amp;A1496)=0,1,0))</f>
        <v/>
      </c>
    </row>
    <row r="1497">
      <c r="A1497" s="13" t="n"/>
      <c r="B1497" s="5" t="n"/>
      <c r="C1497" s="17" t="n"/>
      <c r="D1497" s="5" t="n"/>
      <c r="E1497" s="5" t="n"/>
      <c r="F1497" s="6">
        <f>IF(B1497&amp;""="","",IFERROR(INDEX('المستأجرون'!$C$6:$C$205,MATCH(B1497&amp;"",'المستأجرون'!$A$6:$A$205,0))&amp;"","كود غير موجود"))</f>
        <v/>
      </c>
      <c r="G1497" s="22">
        <f>IF(OR(B1497&amp;""="",NOT(ISNUMBER(A1497))),"",IF(COUNTIFS($B$6:$B$2005,B1497&amp;"",$A$6:$A$2005,"&gt;"&amp;A1497)=0,1,0))</f>
        <v/>
      </c>
    </row>
    <row r="1498">
      <c r="A1498" s="13" t="n"/>
      <c r="B1498" s="5" t="n"/>
      <c r="C1498" s="17" t="n"/>
      <c r="D1498" s="5" t="n"/>
      <c r="E1498" s="5" t="n"/>
      <c r="F1498" s="6">
        <f>IF(B1498&amp;""="","",IFERROR(INDEX('المستأجرون'!$C$6:$C$205,MATCH(B1498&amp;"",'المستأجرون'!$A$6:$A$205,0))&amp;"","كود غير موجود"))</f>
        <v/>
      </c>
      <c r="G1498" s="22">
        <f>IF(OR(B1498&amp;""="",NOT(ISNUMBER(A1498))),"",IF(COUNTIFS($B$6:$B$2005,B1498&amp;"",$A$6:$A$2005,"&gt;"&amp;A1498)=0,1,0))</f>
        <v/>
      </c>
    </row>
    <row r="1499">
      <c r="A1499" s="13" t="n"/>
      <c r="B1499" s="5" t="n"/>
      <c r="C1499" s="17" t="n"/>
      <c r="D1499" s="5" t="n"/>
      <c r="E1499" s="5" t="n"/>
      <c r="F1499" s="6">
        <f>IF(B1499&amp;""="","",IFERROR(INDEX('المستأجرون'!$C$6:$C$205,MATCH(B1499&amp;"",'المستأجرون'!$A$6:$A$205,0))&amp;"","كود غير موجود"))</f>
        <v/>
      </c>
      <c r="G1499" s="22">
        <f>IF(OR(B1499&amp;""="",NOT(ISNUMBER(A1499))),"",IF(COUNTIFS($B$6:$B$2005,B1499&amp;"",$A$6:$A$2005,"&gt;"&amp;A1499)=0,1,0))</f>
        <v/>
      </c>
    </row>
    <row r="1500">
      <c r="A1500" s="13" t="n"/>
      <c r="B1500" s="5" t="n"/>
      <c r="C1500" s="17" t="n"/>
      <c r="D1500" s="5" t="n"/>
      <c r="E1500" s="5" t="n"/>
      <c r="F1500" s="6">
        <f>IF(B1500&amp;""="","",IFERROR(INDEX('المستأجرون'!$C$6:$C$205,MATCH(B1500&amp;"",'المستأجرون'!$A$6:$A$205,0))&amp;"","كود غير موجود"))</f>
        <v/>
      </c>
      <c r="G1500" s="22">
        <f>IF(OR(B1500&amp;""="",NOT(ISNUMBER(A1500))),"",IF(COUNTIFS($B$6:$B$2005,B1500&amp;"",$A$6:$A$2005,"&gt;"&amp;A1500)=0,1,0))</f>
        <v/>
      </c>
    </row>
    <row r="1501">
      <c r="A1501" s="13" t="n"/>
      <c r="B1501" s="5" t="n"/>
      <c r="C1501" s="17" t="n"/>
      <c r="D1501" s="5" t="n"/>
      <c r="E1501" s="5" t="n"/>
      <c r="F1501" s="6">
        <f>IF(B1501&amp;""="","",IFERROR(INDEX('المستأجرون'!$C$6:$C$205,MATCH(B1501&amp;"",'المستأجرون'!$A$6:$A$205,0))&amp;"","كود غير موجود"))</f>
        <v/>
      </c>
      <c r="G1501" s="22">
        <f>IF(OR(B1501&amp;""="",NOT(ISNUMBER(A1501))),"",IF(COUNTIFS($B$6:$B$2005,B1501&amp;"",$A$6:$A$2005,"&gt;"&amp;A1501)=0,1,0))</f>
        <v/>
      </c>
    </row>
    <row r="1502">
      <c r="A1502" s="13" t="n"/>
      <c r="B1502" s="5" t="n"/>
      <c r="C1502" s="17" t="n"/>
      <c r="D1502" s="5" t="n"/>
      <c r="E1502" s="5" t="n"/>
      <c r="F1502" s="6">
        <f>IF(B1502&amp;""="","",IFERROR(INDEX('المستأجرون'!$C$6:$C$205,MATCH(B1502&amp;"",'المستأجرون'!$A$6:$A$205,0))&amp;"","كود غير موجود"))</f>
        <v/>
      </c>
      <c r="G1502" s="22">
        <f>IF(OR(B1502&amp;""="",NOT(ISNUMBER(A1502))),"",IF(COUNTIFS($B$6:$B$2005,B1502&amp;"",$A$6:$A$2005,"&gt;"&amp;A1502)=0,1,0))</f>
        <v/>
      </c>
    </row>
    <row r="1503">
      <c r="A1503" s="13" t="n"/>
      <c r="B1503" s="5" t="n"/>
      <c r="C1503" s="17" t="n"/>
      <c r="D1503" s="5" t="n"/>
      <c r="E1503" s="5" t="n"/>
      <c r="F1503" s="6">
        <f>IF(B1503&amp;""="","",IFERROR(INDEX('المستأجرون'!$C$6:$C$205,MATCH(B1503&amp;"",'المستأجرون'!$A$6:$A$205,0))&amp;"","كود غير موجود"))</f>
        <v/>
      </c>
      <c r="G1503" s="22">
        <f>IF(OR(B1503&amp;""="",NOT(ISNUMBER(A1503))),"",IF(COUNTIFS($B$6:$B$2005,B1503&amp;"",$A$6:$A$2005,"&gt;"&amp;A1503)=0,1,0))</f>
        <v/>
      </c>
    </row>
    <row r="1504">
      <c r="A1504" s="13" t="n"/>
      <c r="B1504" s="5" t="n"/>
      <c r="C1504" s="17" t="n"/>
      <c r="D1504" s="5" t="n"/>
      <c r="E1504" s="5" t="n"/>
      <c r="F1504" s="6">
        <f>IF(B1504&amp;""="","",IFERROR(INDEX('المستأجرون'!$C$6:$C$205,MATCH(B1504&amp;"",'المستأجرون'!$A$6:$A$205,0))&amp;"","كود غير موجود"))</f>
        <v/>
      </c>
      <c r="G1504" s="22">
        <f>IF(OR(B1504&amp;""="",NOT(ISNUMBER(A1504))),"",IF(COUNTIFS($B$6:$B$2005,B1504&amp;"",$A$6:$A$2005,"&gt;"&amp;A1504)=0,1,0))</f>
        <v/>
      </c>
    </row>
    <row r="1505">
      <c r="A1505" s="13" t="n"/>
      <c r="B1505" s="5" t="n"/>
      <c r="C1505" s="17" t="n"/>
      <c r="D1505" s="5" t="n"/>
      <c r="E1505" s="5" t="n"/>
      <c r="F1505" s="6">
        <f>IF(B1505&amp;""="","",IFERROR(INDEX('المستأجرون'!$C$6:$C$205,MATCH(B1505&amp;"",'المستأجرون'!$A$6:$A$205,0))&amp;"","كود غير موجود"))</f>
        <v/>
      </c>
      <c r="G1505" s="22">
        <f>IF(OR(B1505&amp;""="",NOT(ISNUMBER(A1505))),"",IF(COUNTIFS($B$6:$B$2005,B1505&amp;"",$A$6:$A$2005,"&gt;"&amp;A1505)=0,1,0))</f>
        <v/>
      </c>
    </row>
    <row r="1506">
      <c r="A1506" s="13" t="n"/>
      <c r="B1506" s="5" t="n"/>
      <c r="C1506" s="17" t="n"/>
      <c r="D1506" s="5" t="n"/>
      <c r="E1506" s="5" t="n"/>
      <c r="F1506" s="6">
        <f>IF(B1506&amp;""="","",IFERROR(INDEX('المستأجرون'!$C$6:$C$205,MATCH(B1506&amp;"",'المستأجرون'!$A$6:$A$205,0))&amp;"","كود غير موجود"))</f>
        <v/>
      </c>
      <c r="G1506" s="22">
        <f>IF(OR(B1506&amp;""="",NOT(ISNUMBER(A1506))),"",IF(COUNTIFS($B$6:$B$2005,B1506&amp;"",$A$6:$A$2005,"&gt;"&amp;A1506)=0,1,0))</f>
        <v/>
      </c>
    </row>
    <row r="1507">
      <c r="A1507" s="13" t="n"/>
      <c r="B1507" s="5" t="n"/>
      <c r="C1507" s="17" t="n"/>
      <c r="D1507" s="5" t="n"/>
      <c r="E1507" s="5" t="n"/>
      <c r="F1507" s="6">
        <f>IF(B1507&amp;""="","",IFERROR(INDEX('المستأجرون'!$C$6:$C$205,MATCH(B1507&amp;"",'المستأجرون'!$A$6:$A$205,0))&amp;"","كود غير موجود"))</f>
        <v/>
      </c>
      <c r="G1507" s="22">
        <f>IF(OR(B1507&amp;""="",NOT(ISNUMBER(A1507))),"",IF(COUNTIFS($B$6:$B$2005,B1507&amp;"",$A$6:$A$2005,"&gt;"&amp;A1507)=0,1,0))</f>
        <v/>
      </c>
    </row>
    <row r="1508">
      <c r="A1508" s="13" t="n"/>
      <c r="B1508" s="5" t="n"/>
      <c r="C1508" s="17" t="n"/>
      <c r="D1508" s="5" t="n"/>
      <c r="E1508" s="5" t="n"/>
      <c r="F1508" s="6">
        <f>IF(B1508&amp;""="","",IFERROR(INDEX('المستأجرون'!$C$6:$C$205,MATCH(B1508&amp;"",'المستأجرون'!$A$6:$A$205,0))&amp;"","كود غير موجود"))</f>
        <v/>
      </c>
      <c r="G1508" s="22">
        <f>IF(OR(B1508&amp;""="",NOT(ISNUMBER(A1508))),"",IF(COUNTIFS($B$6:$B$2005,B1508&amp;"",$A$6:$A$2005,"&gt;"&amp;A1508)=0,1,0))</f>
        <v/>
      </c>
    </row>
    <row r="1509">
      <c r="A1509" s="13" t="n"/>
      <c r="B1509" s="5" t="n"/>
      <c r="C1509" s="17" t="n"/>
      <c r="D1509" s="5" t="n"/>
      <c r="E1509" s="5" t="n"/>
      <c r="F1509" s="6">
        <f>IF(B1509&amp;""="","",IFERROR(INDEX('المستأجرون'!$C$6:$C$205,MATCH(B1509&amp;"",'المستأجرون'!$A$6:$A$205,0))&amp;"","كود غير موجود"))</f>
        <v/>
      </c>
      <c r="G1509" s="22">
        <f>IF(OR(B1509&amp;""="",NOT(ISNUMBER(A1509))),"",IF(COUNTIFS($B$6:$B$2005,B1509&amp;"",$A$6:$A$2005,"&gt;"&amp;A1509)=0,1,0))</f>
        <v/>
      </c>
    </row>
    <row r="1510">
      <c r="A1510" s="13" t="n"/>
      <c r="B1510" s="5" t="n"/>
      <c r="C1510" s="17" t="n"/>
      <c r="D1510" s="5" t="n"/>
      <c r="E1510" s="5" t="n"/>
      <c r="F1510" s="6">
        <f>IF(B1510&amp;""="","",IFERROR(INDEX('المستأجرون'!$C$6:$C$205,MATCH(B1510&amp;"",'المستأجرون'!$A$6:$A$205,0))&amp;"","كود غير موجود"))</f>
        <v/>
      </c>
      <c r="G1510" s="22">
        <f>IF(OR(B1510&amp;""="",NOT(ISNUMBER(A1510))),"",IF(COUNTIFS($B$6:$B$2005,B1510&amp;"",$A$6:$A$2005,"&gt;"&amp;A1510)=0,1,0))</f>
        <v/>
      </c>
    </row>
    <row r="1511">
      <c r="A1511" s="13" t="n"/>
      <c r="B1511" s="5" t="n"/>
      <c r="C1511" s="17" t="n"/>
      <c r="D1511" s="5" t="n"/>
      <c r="E1511" s="5" t="n"/>
      <c r="F1511" s="6">
        <f>IF(B1511&amp;""="","",IFERROR(INDEX('المستأجرون'!$C$6:$C$205,MATCH(B1511&amp;"",'المستأجرون'!$A$6:$A$205,0))&amp;"","كود غير موجود"))</f>
        <v/>
      </c>
      <c r="G1511" s="22">
        <f>IF(OR(B1511&amp;""="",NOT(ISNUMBER(A1511))),"",IF(COUNTIFS($B$6:$B$2005,B1511&amp;"",$A$6:$A$2005,"&gt;"&amp;A1511)=0,1,0))</f>
        <v/>
      </c>
    </row>
    <row r="1512">
      <c r="A1512" s="13" t="n"/>
      <c r="B1512" s="5" t="n"/>
      <c r="C1512" s="17" t="n"/>
      <c r="D1512" s="5" t="n"/>
      <c r="E1512" s="5" t="n"/>
      <c r="F1512" s="6">
        <f>IF(B1512&amp;""="","",IFERROR(INDEX('المستأجرون'!$C$6:$C$205,MATCH(B1512&amp;"",'المستأجرون'!$A$6:$A$205,0))&amp;"","كود غير موجود"))</f>
        <v/>
      </c>
      <c r="G1512" s="22">
        <f>IF(OR(B1512&amp;""="",NOT(ISNUMBER(A1512))),"",IF(COUNTIFS($B$6:$B$2005,B1512&amp;"",$A$6:$A$2005,"&gt;"&amp;A1512)=0,1,0))</f>
        <v/>
      </c>
    </row>
    <row r="1513">
      <c r="A1513" s="13" t="n"/>
      <c r="B1513" s="5" t="n"/>
      <c r="C1513" s="17" t="n"/>
      <c r="D1513" s="5" t="n"/>
      <c r="E1513" s="5" t="n"/>
      <c r="F1513" s="6">
        <f>IF(B1513&amp;""="","",IFERROR(INDEX('المستأجرون'!$C$6:$C$205,MATCH(B1513&amp;"",'المستأجرون'!$A$6:$A$205,0))&amp;"","كود غير موجود"))</f>
        <v/>
      </c>
      <c r="G1513" s="22">
        <f>IF(OR(B1513&amp;""="",NOT(ISNUMBER(A1513))),"",IF(COUNTIFS($B$6:$B$2005,B1513&amp;"",$A$6:$A$2005,"&gt;"&amp;A1513)=0,1,0))</f>
        <v/>
      </c>
    </row>
    <row r="1514">
      <c r="A1514" s="13" t="n"/>
      <c r="B1514" s="5" t="n"/>
      <c r="C1514" s="17" t="n"/>
      <c r="D1514" s="5" t="n"/>
      <c r="E1514" s="5" t="n"/>
      <c r="F1514" s="6">
        <f>IF(B1514&amp;""="","",IFERROR(INDEX('المستأجرون'!$C$6:$C$205,MATCH(B1514&amp;"",'المستأجرون'!$A$6:$A$205,0))&amp;"","كود غير موجود"))</f>
        <v/>
      </c>
      <c r="G1514" s="22">
        <f>IF(OR(B1514&amp;""="",NOT(ISNUMBER(A1514))),"",IF(COUNTIFS($B$6:$B$2005,B1514&amp;"",$A$6:$A$2005,"&gt;"&amp;A1514)=0,1,0))</f>
        <v/>
      </c>
    </row>
    <row r="1515">
      <c r="A1515" s="13" t="n"/>
      <c r="B1515" s="5" t="n"/>
      <c r="C1515" s="17" t="n"/>
      <c r="D1515" s="5" t="n"/>
      <c r="E1515" s="5" t="n"/>
      <c r="F1515" s="6">
        <f>IF(B1515&amp;""="","",IFERROR(INDEX('المستأجرون'!$C$6:$C$205,MATCH(B1515&amp;"",'المستأجرون'!$A$6:$A$205,0))&amp;"","كود غير موجود"))</f>
        <v/>
      </c>
      <c r="G1515" s="22">
        <f>IF(OR(B1515&amp;""="",NOT(ISNUMBER(A1515))),"",IF(COUNTIFS($B$6:$B$2005,B1515&amp;"",$A$6:$A$2005,"&gt;"&amp;A1515)=0,1,0))</f>
        <v/>
      </c>
    </row>
    <row r="1516">
      <c r="A1516" s="13" t="n"/>
      <c r="B1516" s="5" t="n"/>
      <c r="C1516" s="17" t="n"/>
      <c r="D1516" s="5" t="n"/>
      <c r="E1516" s="5" t="n"/>
      <c r="F1516" s="6">
        <f>IF(B1516&amp;""="","",IFERROR(INDEX('المستأجرون'!$C$6:$C$205,MATCH(B1516&amp;"",'المستأجرون'!$A$6:$A$205,0))&amp;"","كود غير موجود"))</f>
        <v/>
      </c>
      <c r="G1516" s="22">
        <f>IF(OR(B1516&amp;""="",NOT(ISNUMBER(A1516))),"",IF(COUNTIFS($B$6:$B$2005,B1516&amp;"",$A$6:$A$2005,"&gt;"&amp;A1516)=0,1,0))</f>
        <v/>
      </c>
    </row>
    <row r="1517">
      <c r="A1517" s="13" t="n"/>
      <c r="B1517" s="5" t="n"/>
      <c r="C1517" s="17" t="n"/>
      <c r="D1517" s="5" t="n"/>
      <c r="E1517" s="5" t="n"/>
      <c r="F1517" s="6">
        <f>IF(B1517&amp;""="","",IFERROR(INDEX('المستأجرون'!$C$6:$C$205,MATCH(B1517&amp;"",'المستأجرون'!$A$6:$A$205,0))&amp;"","كود غير موجود"))</f>
        <v/>
      </c>
      <c r="G1517" s="22">
        <f>IF(OR(B1517&amp;""="",NOT(ISNUMBER(A1517))),"",IF(COUNTIFS($B$6:$B$2005,B1517&amp;"",$A$6:$A$2005,"&gt;"&amp;A1517)=0,1,0))</f>
        <v/>
      </c>
    </row>
    <row r="1518">
      <c r="A1518" s="13" t="n"/>
      <c r="B1518" s="5" t="n"/>
      <c r="C1518" s="17" t="n"/>
      <c r="D1518" s="5" t="n"/>
      <c r="E1518" s="5" t="n"/>
      <c r="F1518" s="6">
        <f>IF(B1518&amp;""="","",IFERROR(INDEX('المستأجرون'!$C$6:$C$205,MATCH(B1518&amp;"",'المستأجرون'!$A$6:$A$205,0))&amp;"","كود غير موجود"))</f>
        <v/>
      </c>
      <c r="G1518" s="22">
        <f>IF(OR(B1518&amp;""="",NOT(ISNUMBER(A1518))),"",IF(COUNTIFS($B$6:$B$2005,B1518&amp;"",$A$6:$A$2005,"&gt;"&amp;A1518)=0,1,0))</f>
        <v/>
      </c>
    </row>
    <row r="1519">
      <c r="A1519" s="13" t="n"/>
      <c r="B1519" s="5" t="n"/>
      <c r="C1519" s="17" t="n"/>
      <c r="D1519" s="5" t="n"/>
      <c r="E1519" s="5" t="n"/>
      <c r="F1519" s="6">
        <f>IF(B1519&amp;""="","",IFERROR(INDEX('المستأجرون'!$C$6:$C$205,MATCH(B1519&amp;"",'المستأجرون'!$A$6:$A$205,0))&amp;"","كود غير موجود"))</f>
        <v/>
      </c>
      <c r="G1519" s="22">
        <f>IF(OR(B1519&amp;""="",NOT(ISNUMBER(A1519))),"",IF(COUNTIFS($B$6:$B$2005,B1519&amp;"",$A$6:$A$2005,"&gt;"&amp;A1519)=0,1,0))</f>
        <v/>
      </c>
    </row>
    <row r="1520">
      <c r="A1520" s="13" t="n"/>
      <c r="B1520" s="5" t="n"/>
      <c r="C1520" s="17" t="n"/>
      <c r="D1520" s="5" t="n"/>
      <c r="E1520" s="5" t="n"/>
      <c r="F1520" s="6">
        <f>IF(B1520&amp;""="","",IFERROR(INDEX('المستأجرون'!$C$6:$C$205,MATCH(B1520&amp;"",'المستأجرون'!$A$6:$A$205,0))&amp;"","كود غير موجود"))</f>
        <v/>
      </c>
      <c r="G1520" s="22">
        <f>IF(OR(B1520&amp;""="",NOT(ISNUMBER(A1520))),"",IF(COUNTIFS($B$6:$B$2005,B1520&amp;"",$A$6:$A$2005,"&gt;"&amp;A1520)=0,1,0))</f>
        <v/>
      </c>
    </row>
    <row r="1521">
      <c r="A1521" s="13" t="n"/>
      <c r="B1521" s="5" t="n"/>
      <c r="C1521" s="17" t="n"/>
      <c r="D1521" s="5" t="n"/>
      <c r="E1521" s="5" t="n"/>
      <c r="F1521" s="6">
        <f>IF(B1521&amp;""="","",IFERROR(INDEX('المستأجرون'!$C$6:$C$205,MATCH(B1521&amp;"",'المستأجرون'!$A$6:$A$205,0))&amp;"","كود غير موجود"))</f>
        <v/>
      </c>
      <c r="G1521" s="22">
        <f>IF(OR(B1521&amp;""="",NOT(ISNUMBER(A1521))),"",IF(COUNTIFS($B$6:$B$2005,B1521&amp;"",$A$6:$A$2005,"&gt;"&amp;A1521)=0,1,0))</f>
        <v/>
      </c>
    </row>
    <row r="1522">
      <c r="A1522" s="13" t="n"/>
      <c r="B1522" s="5" t="n"/>
      <c r="C1522" s="17" t="n"/>
      <c r="D1522" s="5" t="n"/>
      <c r="E1522" s="5" t="n"/>
      <c r="F1522" s="6">
        <f>IF(B1522&amp;""="","",IFERROR(INDEX('المستأجرون'!$C$6:$C$205,MATCH(B1522&amp;"",'المستأجرون'!$A$6:$A$205,0))&amp;"","كود غير موجود"))</f>
        <v/>
      </c>
      <c r="G1522" s="22">
        <f>IF(OR(B1522&amp;""="",NOT(ISNUMBER(A1522))),"",IF(COUNTIFS($B$6:$B$2005,B1522&amp;"",$A$6:$A$2005,"&gt;"&amp;A1522)=0,1,0))</f>
        <v/>
      </c>
    </row>
    <row r="1523">
      <c r="A1523" s="13" t="n"/>
      <c r="B1523" s="5" t="n"/>
      <c r="C1523" s="17" t="n"/>
      <c r="D1523" s="5" t="n"/>
      <c r="E1523" s="5" t="n"/>
      <c r="F1523" s="6">
        <f>IF(B1523&amp;""="","",IFERROR(INDEX('المستأجرون'!$C$6:$C$205,MATCH(B1523&amp;"",'المستأجرون'!$A$6:$A$205,0))&amp;"","كود غير موجود"))</f>
        <v/>
      </c>
      <c r="G1523" s="22">
        <f>IF(OR(B1523&amp;""="",NOT(ISNUMBER(A1523))),"",IF(COUNTIFS($B$6:$B$2005,B1523&amp;"",$A$6:$A$2005,"&gt;"&amp;A1523)=0,1,0))</f>
        <v/>
      </c>
    </row>
    <row r="1524">
      <c r="A1524" s="13" t="n"/>
      <c r="B1524" s="5" t="n"/>
      <c r="C1524" s="17" t="n"/>
      <c r="D1524" s="5" t="n"/>
      <c r="E1524" s="5" t="n"/>
      <c r="F1524" s="6">
        <f>IF(B1524&amp;""="","",IFERROR(INDEX('المستأجرون'!$C$6:$C$205,MATCH(B1524&amp;"",'المستأجرون'!$A$6:$A$205,0))&amp;"","كود غير موجود"))</f>
        <v/>
      </c>
      <c r="G1524" s="22">
        <f>IF(OR(B1524&amp;""="",NOT(ISNUMBER(A1524))),"",IF(COUNTIFS($B$6:$B$2005,B1524&amp;"",$A$6:$A$2005,"&gt;"&amp;A1524)=0,1,0))</f>
        <v/>
      </c>
    </row>
    <row r="1525">
      <c r="A1525" s="13" t="n"/>
      <c r="B1525" s="5" t="n"/>
      <c r="C1525" s="17" t="n"/>
      <c r="D1525" s="5" t="n"/>
      <c r="E1525" s="5" t="n"/>
      <c r="F1525" s="6">
        <f>IF(B1525&amp;""="","",IFERROR(INDEX('المستأجرون'!$C$6:$C$205,MATCH(B1525&amp;"",'المستأجرون'!$A$6:$A$205,0))&amp;"","كود غير موجود"))</f>
        <v/>
      </c>
      <c r="G1525" s="22">
        <f>IF(OR(B1525&amp;""="",NOT(ISNUMBER(A1525))),"",IF(COUNTIFS($B$6:$B$2005,B1525&amp;"",$A$6:$A$2005,"&gt;"&amp;A1525)=0,1,0))</f>
        <v/>
      </c>
    </row>
    <row r="1526">
      <c r="A1526" s="13" t="n"/>
      <c r="B1526" s="5" t="n"/>
      <c r="C1526" s="17" t="n"/>
      <c r="D1526" s="5" t="n"/>
      <c r="E1526" s="5" t="n"/>
      <c r="F1526" s="6">
        <f>IF(B1526&amp;""="","",IFERROR(INDEX('المستأجرون'!$C$6:$C$205,MATCH(B1526&amp;"",'المستأجرون'!$A$6:$A$205,0))&amp;"","كود غير موجود"))</f>
        <v/>
      </c>
      <c r="G1526" s="22">
        <f>IF(OR(B1526&amp;""="",NOT(ISNUMBER(A1526))),"",IF(COUNTIFS($B$6:$B$2005,B1526&amp;"",$A$6:$A$2005,"&gt;"&amp;A1526)=0,1,0))</f>
        <v/>
      </c>
    </row>
    <row r="1527">
      <c r="A1527" s="13" t="n"/>
      <c r="B1527" s="5" t="n"/>
      <c r="C1527" s="17" t="n"/>
      <c r="D1527" s="5" t="n"/>
      <c r="E1527" s="5" t="n"/>
      <c r="F1527" s="6">
        <f>IF(B1527&amp;""="","",IFERROR(INDEX('المستأجرون'!$C$6:$C$205,MATCH(B1527&amp;"",'المستأجرون'!$A$6:$A$205,0))&amp;"","كود غير موجود"))</f>
        <v/>
      </c>
      <c r="G1527" s="22">
        <f>IF(OR(B1527&amp;""="",NOT(ISNUMBER(A1527))),"",IF(COUNTIFS($B$6:$B$2005,B1527&amp;"",$A$6:$A$2005,"&gt;"&amp;A1527)=0,1,0))</f>
        <v/>
      </c>
    </row>
    <row r="1528">
      <c r="A1528" s="13" t="n"/>
      <c r="B1528" s="5" t="n"/>
      <c r="C1528" s="17" t="n"/>
      <c r="D1528" s="5" t="n"/>
      <c r="E1528" s="5" t="n"/>
      <c r="F1528" s="6">
        <f>IF(B1528&amp;""="","",IFERROR(INDEX('المستأجرون'!$C$6:$C$205,MATCH(B1528&amp;"",'المستأجرون'!$A$6:$A$205,0))&amp;"","كود غير موجود"))</f>
        <v/>
      </c>
      <c r="G1528" s="22">
        <f>IF(OR(B1528&amp;""="",NOT(ISNUMBER(A1528))),"",IF(COUNTIFS($B$6:$B$2005,B1528&amp;"",$A$6:$A$2005,"&gt;"&amp;A1528)=0,1,0))</f>
        <v/>
      </c>
    </row>
    <row r="1529">
      <c r="A1529" s="13" t="n"/>
      <c r="B1529" s="5" t="n"/>
      <c r="C1529" s="17" t="n"/>
      <c r="D1529" s="5" t="n"/>
      <c r="E1529" s="5" t="n"/>
      <c r="F1529" s="6">
        <f>IF(B1529&amp;""="","",IFERROR(INDEX('المستأجرون'!$C$6:$C$205,MATCH(B1529&amp;"",'المستأجرون'!$A$6:$A$205,0))&amp;"","كود غير موجود"))</f>
        <v/>
      </c>
      <c r="G1529" s="22">
        <f>IF(OR(B1529&amp;""="",NOT(ISNUMBER(A1529))),"",IF(COUNTIFS($B$6:$B$2005,B1529&amp;"",$A$6:$A$2005,"&gt;"&amp;A1529)=0,1,0))</f>
        <v/>
      </c>
    </row>
    <row r="1530">
      <c r="A1530" s="13" t="n"/>
      <c r="B1530" s="5" t="n"/>
      <c r="C1530" s="17" t="n"/>
      <c r="D1530" s="5" t="n"/>
      <c r="E1530" s="5" t="n"/>
      <c r="F1530" s="6">
        <f>IF(B1530&amp;""="","",IFERROR(INDEX('المستأجرون'!$C$6:$C$205,MATCH(B1530&amp;"",'المستأجرون'!$A$6:$A$205,0))&amp;"","كود غير موجود"))</f>
        <v/>
      </c>
      <c r="G1530" s="22">
        <f>IF(OR(B1530&amp;""="",NOT(ISNUMBER(A1530))),"",IF(COUNTIFS($B$6:$B$2005,B1530&amp;"",$A$6:$A$2005,"&gt;"&amp;A1530)=0,1,0))</f>
        <v/>
      </c>
    </row>
    <row r="1531">
      <c r="A1531" s="13" t="n"/>
      <c r="B1531" s="5" t="n"/>
      <c r="C1531" s="17" t="n"/>
      <c r="D1531" s="5" t="n"/>
      <c r="E1531" s="5" t="n"/>
      <c r="F1531" s="6">
        <f>IF(B1531&amp;""="","",IFERROR(INDEX('المستأجرون'!$C$6:$C$205,MATCH(B1531&amp;"",'المستأجرون'!$A$6:$A$205,0))&amp;"","كود غير موجود"))</f>
        <v/>
      </c>
      <c r="G1531" s="22">
        <f>IF(OR(B1531&amp;""="",NOT(ISNUMBER(A1531))),"",IF(COUNTIFS($B$6:$B$2005,B1531&amp;"",$A$6:$A$2005,"&gt;"&amp;A1531)=0,1,0))</f>
        <v/>
      </c>
    </row>
    <row r="1532">
      <c r="A1532" s="13" t="n"/>
      <c r="B1532" s="5" t="n"/>
      <c r="C1532" s="17" t="n"/>
      <c r="D1532" s="5" t="n"/>
      <c r="E1532" s="5" t="n"/>
      <c r="F1532" s="6">
        <f>IF(B1532&amp;""="","",IFERROR(INDEX('المستأجرون'!$C$6:$C$205,MATCH(B1532&amp;"",'المستأجرون'!$A$6:$A$205,0))&amp;"","كود غير موجود"))</f>
        <v/>
      </c>
      <c r="G1532" s="22">
        <f>IF(OR(B1532&amp;""="",NOT(ISNUMBER(A1532))),"",IF(COUNTIFS($B$6:$B$2005,B1532&amp;"",$A$6:$A$2005,"&gt;"&amp;A1532)=0,1,0))</f>
        <v/>
      </c>
    </row>
    <row r="1533">
      <c r="A1533" s="13" t="n"/>
      <c r="B1533" s="5" t="n"/>
      <c r="C1533" s="17" t="n"/>
      <c r="D1533" s="5" t="n"/>
      <c r="E1533" s="5" t="n"/>
      <c r="F1533" s="6">
        <f>IF(B1533&amp;""="","",IFERROR(INDEX('المستأجرون'!$C$6:$C$205,MATCH(B1533&amp;"",'المستأجرون'!$A$6:$A$205,0))&amp;"","كود غير موجود"))</f>
        <v/>
      </c>
      <c r="G1533" s="22">
        <f>IF(OR(B1533&amp;""="",NOT(ISNUMBER(A1533))),"",IF(COUNTIFS($B$6:$B$2005,B1533&amp;"",$A$6:$A$2005,"&gt;"&amp;A1533)=0,1,0))</f>
        <v/>
      </c>
    </row>
    <row r="1534">
      <c r="A1534" s="13" t="n"/>
      <c r="B1534" s="5" t="n"/>
      <c r="C1534" s="17" t="n"/>
      <c r="D1534" s="5" t="n"/>
      <c r="E1534" s="5" t="n"/>
      <c r="F1534" s="6">
        <f>IF(B1534&amp;""="","",IFERROR(INDEX('المستأجرون'!$C$6:$C$205,MATCH(B1534&amp;"",'المستأجرون'!$A$6:$A$205,0))&amp;"","كود غير موجود"))</f>
        <v/>
      </c>
      <c r="G1534" s="22">
        <f>IF(OR(B1534&amp;""="",NOT(ISNUMBER(A1534))),"",IF(COUNTIFS($B$6:$B$2005,B1534&amp;"",$A$6:$A$2005,"&gt;"&amp;A1534)=0,1,0))</f>
        <v/>
      </c>
    </row>
    <row r="1535">
      <c r="A1535" s="13" t="n"/>
      <c r="B1535" s="5" t="n"/>
      <c r="C1535" s="17" t="n"/>
      <c r="D1535" s="5" t="n"/>
      <c r="E1535" s="5" t="n"/>
      <c r="F1535" s="6">
        <f>IF(B1535&amp;""="","",IFERROR(INDEX('المستأجرون'!$C$6:$C$205,MATCH(B1535&amp;"",'المستأجرون'!$A$6:$A$205,0))&amp;"","كود غير موجود"))</f>
        <v/>
      </c>
      <c r="G1535" s="22">
        <f>IF(OR(B1535&amp;""="",NOT(ISNUMBER(A1535))),"",IF(COUNTIFS($B$6:$B$2005,B1535&amp;"",$A$6:$A$2005,"&gt;"&amp;A1535)=0,1,0))</f>
        <v/>
      </c>
    </row>
    <row r="1536">
      <c r="A1536" s="13" t="n"/>
      <c r="B1536" s="5" t="n"/>
      <c r="C1536" s="17" t="n"/>
      <c r="D1536" s="5" t="n"/>
      <c r="E1536" s="5" t="n"/>
      <c r="F1536" s="6">
        <f>IF(B1536&amp;""="","",IFERROR(INDEX('المستأجرون'!$C$6:$C$205,MATCH(B1536&amp;"",'المستأجرون'!$A$6:$A$205,0))&amp;"","كود غير موجود"))</f>
        <v/>
      </c>
      <c r="G1536" s="22">
        <f>IF(OR(B1536&amp;""="",NOT(ISNUMBER(A1536))),"",IF(COUNTIFS($B$6:$B$2005,B1536&amp;"",$A$6:$A$2005,"&gt;"&amp;A1536)=0,1,0))</f>
        <v/>
      </c>
    </row>
    <row r="1537">
      <c r="A1537" s="13" t="n"/>
      <c r="B1537" s="5" t="n"/>
      <c r="C1537" s="17" t="n"/>
      <c r="D1537" s="5" t="n"/>
      <c r="E1537" s="5" t="n"/>
      <c r="F1537" s="6">
        <f>IF(B1537&amp;""="","",IFERROR(INDEX('المستأجرون'!$C$6:$C$205,MATCH(B1537&amp;"",'المستأجرون'!$A$6:$A$205,0))&amp;"","كود غير موجود"))</f>
        <v/>
      </c>
      <c r="G1537" s="22">
        <f>IF(OR(B1537&amp;""="",NOT(ISNUMBER(A1537))),"",IF(COUNTIFS($B$6:$B$2005,B1537&amp;"",$A$6:$A$2005,"&gt;"&amp;A1537)=0,1,0))</f>
        <v/>
      </c>
    </row>
    <row r="1538">
      <c r="A1538" s="13" t="n"/>
      <c r="B1538" s="5" t="n"/>
      <c r="C1538" s="17" t="n"/>
      <c r="D1538" s="5" t="n"/>
      <c r="E1538" s="5" t="n"/>
      <c r="F1538" s="6">
        <f>IF(B1538&amp;""="","",IFERROR(INDEX('المستأجرون'!$C$6:$C$205,MATCH(B1538&amp;"",'المستأجرون'!$A$6:$A$205,0))&amp;"","كود غير موجود"))</f>
        <v/>
      </c>
      <c r="G1538" s="22">
        <f>IF(OR(B1538&amp;""="",NOT(ISNUMBER(A1538))),"",IF(COUNTIFS($B$6:$B$2005,B1538&amp;"",$A$6:$A$2005,"&gt;"&amp;A1538)=0,1,0))</f>
        <v/>
      </c>
    </row>
    <row r="1539">
      <c r="A1539" s="13" t="n"/>
      <c r="B1539" s="5" t="n"/>
      <c r="C1539" s="17" t="n"/>
      <c r="D1539" s="5" t="n"/>
      <c r="E1539" s="5" t="n"/>
      <c r="F1539" s="6">
        <f>IF(B1539&amp;""="","",IFERROR(INDEX('المستأجرون'!$C$6:$C$205,MATCH(B1539&amp;"",'المستأجرون'!$A$6:$A$205,0))&amp;"","كود غير موجود"))</f>
        <v/>
      </c>
      <c r="G1539" s="22">
        <f>IF(OR(B1539&amp;""="",NOT(ISNUMBER(A1539))),"",IF(COUNTIFS($B$6:$B$2005,B1539&amp;"",$A$6:$A$2005,"&gt;"&amp;A1539)=0,1,0))</f>
        <v/>
      </c>
    </row>
    <row r="1540">
      <c r="A1540" s="13" t="n"/>
      <c r="B1540" s="5" t="n"/>
      <c r="C1540" s="17" t="n"/>
      <c r="D1540" s="5" t="n"/>
      <c r="E1540" s="5" t="n"/>
      <c r="F1540" s="6">
        <f>IF(B1540&amp;""="","",IFERROR(INDEX('المستأجرون'!$C$6:$C$205,MATCH(B1540&amp;"",'المستأجرون'!$A$6:$A$205,0))&amp;"","كود غير موجود"))</f>
        <v/>
      </c>
      <c r="G1540" s="22">
        <f>IF(OR(B1540&amp;""="",NOT(ISNUMBER(A1540))),"",IF(COUNTIFS($B$6:$B$2005,B1540&amp;"",$A$6:$A$2005,"&gt;"&amp;A1540)=0,1,0))</f>
        <v/>
      </c>
    </row>
    <row r="1541">
      <c r="A1541" s="13" t="n"/>
      <c r="B1541" s="5" t="n"/>
      <c r="C1541" s="17" t="n"/>
      <c r="D1541" s="5" t="n"/>
      <c r="E1541" s="5" t="n"/>
      <c r="F1541" s="6">
        <f>IF(B1541&amp;""="","",IFERROR(INDEX('المستأجرون'!$C$6:$C$205,MATCH(B1541&amp;"",'المستأجرون'!$A$6:$A$205,0))&amp;"","كود غير موجود"))</f>
        <v/>
      </c>
      <c r="G1541" s="22">
        <f>IF(OR(B1541&amp;""="",NOT(ISNUMBER(A1541))),"",IF(COUNTIFS($B$6:$B$2005,B1541&amp;"",$A$6:$A$2005,"&gt;"&amp;A1541)=0,1,0))</f>
        <v/>
      </c>
    </row>
    <row r="1542">
      <c r="A1542" s="13" t="n"/>
      <c r="B1542" s="5" t="n"/>
      <c r="C1542" s="17" t="n"/>
      <c r="D1542" s="5" t="n"/>
      <c r="E1542" s="5" t="n"/>
      <c r="F1542" s="6">
        <f>IF(B1542&amp;""="","",IFERROR(INDEX('المستأجرون'!$C$6:$C$205,MATCH(B1542&amp;"",'المستأجرون'!$A$6:$A$205,0))&amp;"","كود غير موجود"))</f>
        <v/>
      </c>
      <c r="G1542" s="22">
        <f>IF(OR(B1542&amp;""="",NOT(ISNUMBER(A1542))),"",IF(COUNTIFS($B$6:$B$2005,B1542&amp;"",$A$6:$A$2005,"&gt;"&amp;A1542)=0,1,0))</f>
        <v/>
      </c>
    </row>
    <row r="1543">
      <c r="A1543" s="13" t="n"/>
      <c r="B1543" s="5" t="n"/>
      <c r="C1543" s="17" t="n"/>
      <c r="D1543" s="5" t="n"/>
      <c r="E1543" s="5" t="n"/>
      <c r="F1543" s="6">
        <f>IF(B1543&amp;""="","",IFERROR(INDEX('المستأجرون'!$C$6:$C$205,MATCH(B1543&amp;"",'المستأجرون'!$A$6:$A$205,0))&amp;"","كود غير موجود"))</f>
        <v/>
      </c>
      <c r="G1543" s="22">
        <f>IF(OR(B1543&amp;""="",NOT(ISNUMBER(A1543))),"",IF(COUNTIFS($B$6:$B$2005,B1543&amp;"",$A$6:$A$2005,"&gt;"&amp;A1543)=0,1,0))</f>
        <v/>
      </c>
    </row>
    <row r="1544">
      <c r="A1544" s="13" t="n"/>
      <c r="B1544" s="5" t="n"/>
      <c r="C1544" s="17" t="n"/>
      <c r="D1544" s="5" t="n"/>
      <c r="E1544" s="5" t="n"/>
      <c r="F1544" s="6">
        <f>IF(B1544&amp;""="","",IFERROR(INDEX('المستأجرون'!$C$6:$C$205,MATCH(B1544&amp;"",'المستأجرون'!$A$6:$A$205,0))&amp;"","كود غير موجود"))</f>
        <v/>
      </c>
      <c r="G1544" s="22">
        <f>IF(OR(B1544&amp;""="",NOT(ISNUMBER(A1544))),"",IF(COUNTIFS($B$6:$B$2005,B1544&amp;"",$A$6:$A$2005,"&gt;"&amp;A1544)=0,1,0))</f>
        <v/>
      </c>
    </row>
    <row r="1545">
      <c r="A1545" s="13" t="n"/>
      <c r="B1545" s="5" t="n"/>
      <c r="C1545" s="17" t="n"/>
      <c r="D1545" s="5" t="n"/>
      <c r="E1545" s="5" t="n"/>
      <c r="F1545" s="6">
        <f>IF(B1545&amp;""="","",IFERROR(INDEX('المستأجرون'!$C$6:$C$205,MATCH(B1545&amp;"",'المستأجرون'!$A$6:$A$205,0))&amp;"","كود غير موجود"))</f>
        <v/>
      </c>
      <c r="G1545" s="22">
        <f>IF(OR(B1545&amp;""="",NOT(ISNUMBER(A1545))),"",IF(COUNTIFS($B$6:$B$2005,B1545&amp;"",$A$6:$A$2005,"&gt;"&amp;A1545)=0,1,0))</f>
        <v/>
      </c>
    </row>
    <row r="1546">
      <c r="A1546" s="13" t="n"/>
      <c r="B1546" s="5" t="n"/>
      <c r="C1546" s="17" t="n"/>
      <c r="D1546" s="5" t="n"/>
      <c r="E1546" s="5" t="n"/>
      <c r="F1546" s="6">
        <f>IF(B1546&amp;""="","",IFERROR(INDEX('المستأجرون'!$C$6:$C$205,MATCH(B1546&amp;"",'المستأجرون'!$A$6:$A$205,0))&amp;"","كود غير موجود"))</f>
        <v/>
      </c>
      <c r="G1546" s="22">
        <f>IF(OR(B1546&amp;""="",NOT(ISNUMBER(A1546))),"",IF(COUNTIFS($B$6:$B$2005,B1546&amp;"",$A$6:$A$2005,"&gt;"&amp;A1546)=0,1,0))</f>
        <v/>
      </c>
    </row>
    <row r="1547">
      <c r="A1547" s="13" t="n"/>
      <c r="B1547" s="5" t="n"/>
      <c r="C1547" s="17" t="n"/>
      <c r="D1547" s="5" t="n"/>
      <c r="E1547" s="5" t="n"/>
      <c r="F1547" s="6">
        <f>IF(B1547&amp;""="","",IFERROR(INDEX('المستأجرون'!$C$6:$C$205,MATCH(B1547&amp;"",'المستأجرون'!$A$6:$A$205,0))&amp;"","كود غير موجود"))</f>
        <v/>
      </c>
      <c r="G1547" s="22">
        <f>IF(OR(B1547&amp;""="",NOT(ISNUMBER(A1547))),"",IF(COUNTIFS($B$6:$B$2005,B1547&amp;"",$A$6:$A$2005,"&gt;"&amp;A1547)=0,1,0))</f>
        <v/>
      </c>
    </row>
    <row r="1548">
      <c r="A1548" s="13" t="n"/>
      <c r="B1548" s="5" t="n"/>
      <c r="C1548" s="17" t="n"/>
      <c r="D1548" s="5" t="n"/>
      <c r="E1548" s="5" t="n"/>
      <c r="F1548" s="6">
        <f>IF(B1548&amp;""="","",IFERROR(INDEX('المستأجرون'!$C$6:$C$205,MATCH(B1548&amp;"",'المستأجرون'!$A$6:$A$205,0))&amp;"","كود غير موجود"))</f>
        <v/>
      </c>
      <c r="G1548" s="22">
        <f>IF(OR(B1548&amp;""="",NOT(ISNUMBER(A1548))),"",IF(COUNTIFS($B$6:$B$2005,B1548&amp;"",$A$6:$A$2005,"&gt;"&amp;A1548)=0,1,0))</f>
        <v/>
      </c>
    </row>
    <row r="1549">
      <c r="A1549" s="13" t="n"/>
      <c r="B1549" s="5" t="n"/>
      <c r="C1549" s="17" t="n"/>
      <c r="D1549" s="5" t="n"/>
      <c r="E1549" s="5" t="n"/>
      <c r="F1549" s="6">
        <f>IF(B1549&amp;""="","",IFERROR(INDEX('المستأجرون'!$C$6:$C$205,MATCH(B1549&amp;"",'المستأجرون'!$A$6:$A$205,0))&amp;"","كود غير موجود"))</f>
        <v/>
      </c>
      <c r="G1549" s="22">
        <f>IF(OR(B1549&amp;""="",NOT(ISNUMBER(A1549))),"",IF(COUNTIFS($B$6:$B$2005,B1549&amp;"",$A$6:$A$2005,"&gt;"&amp;A1549)=0,1,0))</f>
        <v/>
      </c>
    </row>
    <row r="1550">
      <c r="A1550" s="13" t="n"/>
      <c r="B1550" s="5" t="n"/>
      <c r="C1550" s="17" t="n"/>
      <c r="D1550" s="5" t="n"/>
      <c r="E1550" s="5" t="n"/>
      <c r="F1550" s="6">
        <f>IF(B1550&amp;""="","",IFERROR(INDEX('المستأجرون'!$C$6:$C$205,MATCH(B1550&amp;"",'المستأجرون'!$A$6:$A$205,0))&amp;"","كود غير موجود"))</f>
        <v/>
      </c>
      <c r="G1550" s="22">
        <f>IF(OR(B1550&amp;""="",NOT(ISNUMBER(A1550))),"",IF(COUNTIFS($B$6:$B$2005,B1550&amp;"",$A$6:$A$2005,"&gt;"&amp;A1550)=0,1,0))</f>
        <v/>
      </c>
    </row>
    <row r="1551">
      <c r="A1551" s="13" t="n"/>
      <c r="B1551" s="5" t="n"/>
      <c r="C1551" s="17" t="n"/>
      <c r="D1551" s="5" t="n"/>
      <c r="E1551" s="5" t="n"/>
      <c r="F1551" s="6">
        <f>IF(B1551&amp;""="","",IFERROR(INDEX('المستأجرون'!$C$6:$C$205,MATCH(B1551&amp;"",'المستأجرون'!$A$6:$A$205,0))&amp;"","كود غير موجود"))</f>
        <v/>
      </c>
      <c r="G1551" s="22">
        <f>IF(OR(B1551&amp;""="",NOT(ISNUMBER(A1551))),"",IF(COUNTIFS($B$6:$B$2005,B1551&amp;"",$A$6:$A$2005,"&gt;"&amp;A1551)=0,1,0))</f>
        <v/>
      </c>
    </row>
    <row r="1552">
      <c r="A1552" s="13" t="n"/>
      <c r="B1552" s="5" t="n"/>
      <c r="C1552" s="17" t="n"/>
      <c r="D1552" s="5" t="n"/>
      <c r="E1552" s="5" t="n"/>
      <c r="F1552" s="6">
        <f>IF(B1552&amp;""="","",IFERROR(INDEX('المستأجرون'!$C$6:$C$205,MATCH(B1552&amp;"",'المستأجرون'!$A$6:$A$205,0))&amp;"","كود غير موجود"))</f>
        <v/>
      </c>
      <c r="G1552" s="22">
        <f>IF(OR(B1552&amp;""="",NOT(ISNUMBER(A1552))),"",IF(COUNTIFS($B$6:$B$2005,B1552&amp;"",$A$6:$A$2005,"&gt;"&amp;A1552)=0,1,0))</f>
        <v/>
      </c>
    </row>
    <row r="1553">
      <c r="A1553" s="13" t="n"/>
      <c r="B1553" s="5" t="n"/>
      <c r="C1553" s="17" t="n"/>
      <c r="D1553" s="5" t="n"/>
      <c r="E1553" s="5" t="n"/>
      <c r="F1553" s="6">
        <f>IF(B1553&amp;""="","",IFERROR(INDEX('المستأجرون'!$C$6:$C$205,MATCH(B1553&amp;"",'المستأجرون'!$A$6:$A$205,0))&amp;"","كود غير موجود"))</f>
        <v/>
      </c>
      <c r="G1553" s="22">
        <f>IF(OR(B1553&amp;""="",NOT(ISNUMBER(A1553))),"",IF(COUNTIFS($B$6:$B$2005,B1553&amp;"",$A$6:$A$2005,"&gt;"&amp;A1553)=0,1,0))</f>
        <v/>
      </c>
    </row>
    <row r="1554">
      <c r="A1554" s="13" t="n"/>
      <c r="B1554" s="5" t="n"/>
      <c r="C1554" s="17" t="n"/>
      <c r="D1554" s="5" t="n"/>
      <c r="E1554" s="5" t="n"/>
      <c r="F1554" s="6">
        <f>IF(B1554&amp;""="","",IFERROR(INDEX('المستأجرون'!$C$6:$C$205,MATCH(B1554&amp;"",'المستأجرون'!$A$6:$A$205,0))&amp;"","كود غير موجود"))</f>
        <v/>
      </c>
      <c r="G1554" s="22">
        <f>IF(OR(B1554&amp;""="",NOT(ISNUMBER(A1554))),"",IF(COUNTIFS($B$6:$B$2005,B1554&amp;"",$A$6:$A$2005,"&gt;"&amp;A1554)=0,1,0))</f>
        <v/>
      </c>
    </row>
    <row r="1555">
      <c r="A1555" s="13" t="n"/>
      <c r="B1555" s="5" t="n"/>
      <c r="C1555" s="17" t="n"/>
      <c r="D1555" s="5" t="n"/>
      <c r="E1555" s="5" t="n"/>
      <c r="F1555" s="6">
        <f>IF(B1555&amp;""="","",IFERROR(INDEX('المستأجرون'!$C$6:$C$205,MATCH(B1555&amp;"",'المستأجرون'!$A$6:$A$205,0))&amp;"","كود غير موجود"))</f>
        <v/>
      </c>
      <c r="G1555" s="22">
        <f>IF(OR(B1555&amp;""="",NOT(ISNUMBER(A1555))),"",IF(COUNTIFS($B$6:$B$2005,B1555&amp;"",$A$6:$A$2005,"&gt;"&amp;A1555)=0,1,0))</f>
        <v/>
      </c>
    </row>
    <row r="1556">
      <c r="A1556" s="13" t="n"/>
      <c r="B1556" s="5" t="n"/>
      <c r="C1556" s="17" t="n"/>
      <c r="D1556" s="5" t="n"/>
      <c r="E1556" s="5" t="n"/>
      <c r="F1556" s="6">
        <f>IF(B1556&amp;""="","",IFERROR(INDEX('المستأجرون'!$C$6:$C$205,MATCH(B1556&amp;"",'المستأجرون'!$A$6:$A$205,0))&amp;"","كود غير موجود"))</f>
        <v/>
      </c>
      <c r="G1556" s="22">
        <f>IF(OR(B1556&amp;""="",NOT(ISNUMBER(A1556))),"",IF(COUNTIFS($B$6:$B$2005,B1556&amp;"",$A$6:$A$2005,"&gt;"&amp;A1556)=0,1,0))</f>
        <v/>
      </c>
    </row>
    <row r="1557">
      <c r="A1557" s="13" t="n"/>
      <c r="B1557" s="5" t="n"/>
      <c r="C1557" s="17" t="n"/>
      <c r="D1557" s="5" t="n"/>
      <c r="E1557" s="5" t="n"/>
      <c r="F1557" s="6">
        <f>IF(B1557&amp;""="","",IFERROR(INDEX('المستأجرون'!$C$6:$C$205,MATCH(B1557&amp;"",'المستأجرون'!$A$6:$A$205,0))&amp;"","كود غير موجود"))</f>
        <v/>
      </c>
      <c r="G1557" s="22">
        <f>IF(OR(B1557&amp;""="",NOT(ISNUMBER(A1557))),"",IF(COUNTIFS($B$6:$B$2005,B1557&amp;"",$A$6:$A$2005,"&gt;"&amp;A1557)=0,1,0))</f>
        <v/>
      </c>
    </row>
    <row r="1558">
      <c r="A1558" s="13" t="n"/>
      <c r="B1558" s="5" t="n"/>
      <c r="C1558" s="17" t="n"/>
      <c r="D1558" s="5" t="n"/>
      <c r="E1558" s="5" t="n"/>
      <c r="F1558" s="6">
        <f>IF(B1558&amp;""="","",IFERROR(INDEX('المستأجرون'!$C$6:$C$205,MATCH(B1558&amp;"",'المستأجرون'!$A$6:$A$205,0))&amp;"","كود غير موجود"))</f>
        <v/>
      </c>
      <c r="G1558" s="22">
        <f>IF(OR(B1558&amp;""="",NOT(ISNUMBER(A1558))),"",IF(COUNTIFS($B$6:$B$2005,B1558&amp;"",$A$6:$A$2005,"&gt;"&amp;A1558)=0,1,0))</f>
        <v/>
      </c>
    </row>
    <row r="1559">
      <c r="A1559" s="13" t="n"/>
      <c r="B1559" s="5" t="n"/>
      <c r="C1559" s="17" t="n"/>
      <c r="D1559" s="5" t="n"/>
      <c r="E1559" s="5" t="n"/>
      <c r="F1559" s="6">
        <f>IF(B1559&amp;""="","",IFERROR(INDEX('المستأجرون'!$C$6:$C$205,MATCH(B1559&amp;"",'المستأجرون'!$A$6:$A$205,0))&amp;"","كود غير موجود"))</f>
        <v/>
      </c>
      <c r="G1559" s="22">
        <f>IF(OR(B1559&amp;""="",NOT(ISNUMBER(A1559))),"",IF(COUNTIFS($B$6:$B$2005,B1559&amp;"",$A$6:$A$2005,"&gt;"&amp;A1559)=0,1,0))</f>
        <v/>
      </c>
    </row>
    <row r="1560">
      <c r="A1560" s="13" t="n"/>
      <c r="B1560" s="5" t="n"/>
      <c r="C1560" s="17" t="n"/>
      <c r="D1560" s="5" t="n"/>
      <c r="E1560" s="5" t="n"/>
      <c r="F1560" s="6">
        <f>IF(B1560&amp;""="","",IFERROR(INDEX('المستأجرون'!$C$6:$C$205,MATCH(B1560&amp;"",'المستأجرون'!$A$6:$A$205,0))&amp;"","كود غير موجود"))</f>
        <v/>
      </c>
      <c r="G1560" s="22">
        <f>IF(OR(B1560&amp;""="",NOT(ISNUMBER(A1560))),"",IF(COUNTIFS($B$6:$B$2005,B1560&amp;"",$A$6:$A$2005,"&gt;"&amp;A1560)=0,1,0))</f>
        <v/>
      </c>
    </row>
    <row r="1561">
      <c r="A1561" s="13" t="n"/>
      <c r="B1561" s="5" t="n"/>
      <c r="C1561" s="17" t="n"/>
      <c r="D1561" s="5" t="n"/>
      <c r="E1561" s="5" t="n"/>
      <c r="F1561" s="6">
        <f>IF(B1561&amp;""="","",IFERROR(INDEX('المستأجرون'!$C$6:$C$205,MATCH(B1561&amp;"",'المستأجرون'!$A$6:$A$205,0))&amp;"","كود غير موجود"))</f>
        <v/>
      </c>
      <c r="G1561" s="22">
        <f>IF(OR(B1561&amp;""="",NOT(ISNUMBER(A1561))),"",IF(COUNTIFS($B$6:$B$2005,B1561&amp;"",$A$6:$A$2005,"&gt;"&amp;A1561)=0,1,0))</f>
        <v/>
      </c>
    </row>
    <row r="1562">
      <c r="A1562" s="13" t="n"/>
      <c r="B1562" s="5" t="n"/>
      <c r="C1562" s="17" t="n"/>
      <c r="D1562" s="5" t="n"/>
      <c r="E1562" s="5" t="n"/>
      <c r="F1562" s="6">
        <f>IF(B1562&amp;""="","",IFERROR(INDEX('المستأجرون'!$C$6:$C$205,MATCH(B1562&amp;"",'المستأجرون'!$A$6:$A$205,0))&amp;"","كود غير موجود"))</f>
        <v/>
      </c>
      <c r="G1562" s="22">
        <f>IF(OR(B1562&amp;""="",NOT(ISNUMBER(A1562))),"",IF(COUNTIFS($B$6:$B$2005,B1562&amp;"",$A$6:$A$2005,"&gt;"&amp;A1562)=0,1,0))</f>
        <v/>
      </c>
    </row>
    <row r="1563">
      <c r="A1563" s="13" t="n"/>
      <c r="B1563" s="5" t="n"/>
      <c r="C1563" s="17" t="n"/>
      <c r="D1563" s="5" t="n"/>
      <c r="E1563" s="5" t="n"/>
      <c r="F1563" s="6">
        <f>IF(B1563&amp;""="","",IFERROR(INDEX('المستأجرون'!$C$6:$C$205,MATCH(B1563&amp;"",'المستأجرون'!$A$6:$A$205,0))&amp;"","كود غير موجود"))</f>
        <v/>
      </c>
      <c r="G1563" s="22">
        <f>IF(OR(B1563&amp;""="",NOT(ISNUMBER(A1563))),"",IF(COUNTIFS($B$6:$B$2005,B1563&amp;"",$A$6:$A$2005,"&gt;"&amp;A1563)=0,1,0))</f>
        <v/>
      </c>
    </row>
    <row r="1564">
      <c r="A1564" s="13" t="n"/>
      <c r="B1564" s="5" t="n"/>
      <c r="C1564" s="17" t="n"/>
      <c r="D1564" s="5" t="n"/>
      <c r="E1564" s="5" t="n"/>
      <c r="F1564" s="6">
        <f>IF(B1564&amp;""="","",IFERROR(INDEX('المستأجرون'!$C$6:$C$205,MATCH(B1564&amp;"",'المستأجرون'!$A$6:$A$205,0))&amp;"","كود غير موجود"))</f>
        <v/>
      </c>
      <c r="G1564" s="22">
        <f>IF(OR(B1564&amp;""="",NOT(ISNUMBER(A1564))),"",IF(COUNTIFS($B$6:$B$2005,B1564&amp;"",$A$6:$A$2005,"&gt;"&amp;A1564)=0,1,0))</f>
        <v/>
      </c>
    </row>
    <row r="1565">
      <c r="A1565" s="13" t="n"/>
      <c r="B1565" s="5" t="n"/>
      <c r="C1565" s="17" t="n"/>
      <c r="D1565" s="5" t="n"/>
      <c r="E1565" s="5" t="n"/>
      <c r="F1565" s="6">
        <f>IF(B1565&amp;""="","",IFERROR(INDEX('المستأجرون'!$C$6:$C$205,MATCH(B1565&amp;"",'المستأجرون'!$A$6:$A$205,0))&amp;"","كود غير موجود"))</f>
        <v/>
      </c>
      <c r="G1565" s="22">
        <f>IF(OR(B1565&amp;""="",NOT(ISNUMBER(A1565))),"",IF(COUNTIFS($B$6:$B$2005,B1565&amp;"",$A$6:$A$2005,"&gt;"&amp;A1565)=0,1,0))</f>
        <v/>
      </c>
    </row>
    <row r="1566">
      <c r="A1566" s="13" t="n"/>
      <c r="B1566" s="5" t="n"/>
      <c r="C1566" s="17" t="n"/>
      <c r="D1566" s="5" t="n"/>
      <c r="E1566" s="5" t="n"/>
      <c r="F1566" s="6">
        <f>IF(B1566&amp;""="","",IFERROR(INDEX('المستأجرون'!$C$6:$C$205,MATCH(B1566&amp;"",'المستأجرون'!$A$6:$A$205,0))&amp;"","كود غير موجود"))</f>
        <v/>
      </c>
      <c r="G1566" s="22">
        <f>IF(OR(B1566&amp;""="",NOT(ISNUMBER(A1566))),"",IF(COUNTIFS($B$6:$B$2005,B1566&amp;"",$A$6:$A$2005,"&gt;"&amp;A1566)=0,1,0))</f>
        <v/>
      </c>
    </row>
    <row r="1567">
      <c r="A1567" s="13" t="n"/>
      <c r="B1567" s="5" t="n"/>
      <c r="C1567" s="17" t="n"/>
      <c r="D1567" s="5" t="n"/>
      <c r="E1567" s="5" t="n"/>
      <c r="F1567" s="6">
        <f>IF(B1567&amp;""="","",IFERROR(INDEX('المستأجرون'!$C$6:$C$205,MATCH(B1567&amp;"",'المستأجرون'!$A$6:$A$205,0))&amp;"","كود غير موجود"))</f>
        <v/>
      </c>
      <c r="G1567" s="22">
        <f>IF(OR(B1567&amp;""="",NOT(ISNUMBER(A1567))),"",IF(COUNTIFS($B$6:$B$2005,B1567&amp;"",$A$6:$A$2005,"&gt;"&amp;A1567)=0,1,0))</f>
        <v/>
      </c>
    </row>
    <row r="1568">
      <c r="A1568" s="13" t="n"/>
      <c r="B1568" s="5" t="n"/>
      <c r="C1568" s="17" t="n"/>
      <c r="D1568" s="5" t="n"/>
      <c r="E1568" s="5" t="n"/>
      <c r="F1568" s="6">
        <f>IF(B1568&amp;""="","",IFERROR(INDEX('المستأجرون'!$C$6:$C$205,MATCH(B1568&amp;"",'المستأجرون'!$A$6:$A$205,0))&amp;"","كود غير موجود"))</f>
        <v/>
      </c>
      <c r="G1568" s="22">
        <f>IF(OR(B1568&amp;""="",NOT(ISNUMBER(A1568))),"",IF(COUNTIFS($B$6:$B$2005,B1568&amp;"",$A$6:$A$2005,"&gt;"&amp;A1568)=0,1,0))</f>
        <v/>
      </c>
    </row>
    <row r="1569">
      <c r="A1569" s="13" t="n"/>
      <c r="B1569" s="5" t="n"/>
      <c r="C1569" s="17" t="n"/>
      <c r="D1569" s="5" t="n"/>
      <c r="E1569" s="5" t="n"/>
      <c r="F1569" s="6">
        <f>IF(B1569&amp;""="","",IFERROR(INDEX('المستأجرون'!$C$6:$C$205,MATCH(B1569&amp;"",'المستأجرون'!$A$6:$A$205,0))&amp;"","كود غير موجود"))</f>
        <v/>
      </c>
      <c r="G1569" s="22">
        <f>IF(OR(B1569&amp;""="",NOT(ISNUMBER(A1569))),"",IF(COUNTIFS($B$6:$B$2005,B1569&amp;"",$A$6:$A$2005,"&gt;"&amp;A1569)=0,1,0))</f>
        <v/>
      </c>
    </row>
    <row r="1570">
      <c r="A1570" s="13" t="n"/>
      <c r="B1570" s="5" t="n"/>
      <c r="C1570" s="17" t="n"/>
      <c r="D1570" s="5" t="n"/>
      <c r="E1570" s="5" t="n"/>
      <c r="F1570" s="6">
        <f>IF(B1570&amp;""="","",IFERROR(INDEX('المستأجرون'!$C$6:$C$205,MATCH(B1570&amp;"",'المستأجرون'!$A$6:$A$205,0))&amp;"","كود غير موجود"))</f>
        <v/>
      </c>
      <c r="G1570" s="22">
        <f>IF(OR(B1570&amp;""="",NOT(ISNUMBER(A1570))),"",IF(COUNTIFS($B$6:$B$2005,B1570&amp;"",$A$6:$A$2005,"&gt;"&amp;A1570)=0,1,0))</f>
        <v/>
      </c>
    </row>
    <row r="1571">
      <c r="A1571" s="13" t="n"/>
      <c r="B1571" s="5" t="n"/>
      <c r="C1571" s="17" t="n"/>
      <c r="D1571" s="5" t="n"/>
      <c r="E1571" s="5" t="n"/>
      <c r="F1571" s="6">
        <f>IF(B1571&amp;""="","",IFERROR(INDEX('المستأجرون'!$C$6:$C$205,MATCH(B1571&amp;"",'المستأجرون'!$A$6:$A$205,0))&amp;"","كود غير موجود"))</f>
        <v/>
      </c>
      <c r="G1571" s="22">
        <f>IF(OR(B1571&amp;""="",NOT(ISNUMBER(A1571))),"",IF(COUNTIFS($B$6:$B$2005,B1571&amp;"",$A$6:$A$2005,"&gt;"&amp;A1571)=0,1,0))</f>
        <v/>
      </c>
    </row>
    <row r="1572">
      <c r="A1572" s="13" t="n"/>
      <c r="B1572" s="5" t="n"/>
      <c r="C1572" s="17" t="n"/>
      <c r="D1572" s="5" t="n"/>
      <c r="E1572" s="5" t="n"/>
      <c r="F1572" s="6">
        <f>IF(B1572&amp;""="","",IFERROR(INDEX('المستأجرون'!$C$6:$C$205,MATCH(B1572&amp;"",'المستأجرون'!$A$6:$A$205,0))&amp;"","كود غير موجود"))</f>
        <v/>
      </c>
      <c r="G1572" s="22">
        <f>IF(OR(B1572&amp;""="",NOT(ISNUMBER(A1572))),"",IF(COUNTIFS($B$6:$B$2005,B1572&amp;"",$A$6:$A$2005,"&gt;"&amp;A1572)=0,1,0))</f>
        <v/>
      </c>
    </row>
    <row r="1573">
      <c r="A1573" s="13" t="n"/>
      <c r="B1573" s="5" t="n"/>
      <c r="C1573" s="17" t="n"/>
      <c r="D1573" s="5" t="n"/>
      <c r="E1573" s="5" t="n"/>
      <c r="F1573" s="6">
        <f>IF(B1573&amp;""="","",IFERROR(INDEX('المستأجرون'!$C$6:$C$205,MATCH(B1573&amp;"",'المستأجرون'!$A$6:$A$205,0))&amp;"","كود غير موجود"))</f>
        <v/>
      </c>
      <c r="G1573" s="22">
        <f>IF(OR(B1573&amp;""="",NOT(ISNUMBER(A1573))),"",IF(COUNTIFS($B$6:$B$2005,B1573&amp;"",$A$6:$A$2005,"&gt;"&amp;A1573)=0,1,0))</f>
        <v/>
      </c>
    </row>
    <row r="1574">
      <c r="A1574" s="13" t="n"/>
      <c r="B1574" s="5" t="n"/>
      <c r="C1574" s="17" t="n"/>
      <c r="D1574" s="5" t="n"/>
      <c r="E1574" s="5" t="n"/>
      <c r="F1574" s="6">
        <f>IF(B1574&amp;""="","",IFERROR(INDEX('المستأجرون'!$C$6:$C$205,MATCH(B1574&amp;"",'المستأجرون'!$A$6:$A$205,0))&amp;"","كود غير موجود"))</f>
        <v/>
      </c>
      <c r="G1574" s="22">
        <f>IF(OR(B1574&amp;""="",NOT(ISNUMBER(A1574))),"",IF(COUNTIFS($B$6:$B$2005,B1574&amp;"",$A$6:$A$2005,"&gt;"&amp;A1574)=0,1,0))</f>
        <v/>
      </c>
    </row>
    <row r="1575">
      <c r="A1575" s="13" t="n"/>
      <c r="B1575" s="5" t="n"/>
      <c r="C1575" s="17" t="n"/>
      <c r="D1575" s="5" t="n"/>
      <c r="E1575" s="5" t="n"/>
      <c r="F1575" s="6">
        <f>IF(B1575&amp;""="","",IFERROR(INDEX('المستأجرون'!$C$6:$C$205,MATCH(B1575&amp;"",'المستأجرون'!$A$6:$A$205,0))&amp;"","كود غير موجود"))</f>
        <v/>
      </c>
      <c r="G1575" s="22">
        <f>IF(OR(B1575&amp;""="",NOT(ISNUMBER(A1575))),"",IF(COUNTIFS($B$6:$B$2005,B1575&amp;"",$A$6:$A$2005,"&gt;"&amp;A1575)=0,1,0))</f>
        <v/>
      </c>
    </row>
    <row r="1576">
      <c r="A1576" s="13" t="n"/>
      <c r="B1576" s="5" t="n"/>
      <c r="C1576" s="17" t="n"/>
      <c r="D1576" s="5" t="n"/>
      <c r="E1576" s="5" t="n"/>
      <c r="F1576" s="6">
        <f>IF(B1576&amp;""="","",IFERROR(INDEX('المستأجرون'!$C$6:$C$205,MATCH(B1576&amp;"",'المستأجرون'!$A$6:$A$205,0))&amp;"","كود غير موجود"))</f>
        <v/>
      </c>
      <c r="G1576" s="22">
        <f>IF(OR(B1576&amp;""="",NOT(ISNUMBER(A1576))),"",IF(COUNTIFS($B$6:$B$2005,B1576&amp;"",$A$6:$A$2005,"&gt;"&amp;A1576)=0,1,0))</f>
        <v/>
      </c>
    </row>
    <row r="1577">
      <c r="A1577" s="13" t="n"/>
      <c r="B1577" s="5" t="n"/>
      <c r="C1577" s="17" t="n"/>
      <c r="D1577" s="5" t="n"/>
      <c r="E1577" s="5" t="n"/>
      <c r="F1577" s="6">
        <f>IF(B1577&amp;""="","",IFERROR(INDEX('المستأجرون'!$C$6:$C$205,MATCH(B1577&amp;"",'المستأجرون'!$A$6:$A$205,0))&amp;"","كود غير موجود"))</f>
        <v/>
      </c>
      <c r="G1577" s="22">
        <f>IF(OR(B1577&amp;""="",NOT(ISNUMBER(A1577))),"",IF(COUNTIFS($B$6:$B$2005,B1577&amp;"",$A$6:$A$2005,"&gt;"&amp;A1577)=0,1,0))</f>
        <v/>
      </c>
    </row>
    <row r="1578">
      <c r="A1578" s="13" t="n"/>
      <c r="B1578" s="5" t="n"/>
      <c r="C1578" s="17" t="n"/>
      <c r="D1578" s="5" t="n"/>
      <c r="E1578" s="5" t="n"/>
      <c r="F1578" s="6">
        <f>IF(B1578&amp;""="","",IFERROR(INDEX('المستأجرون'!$C$6:$C$205,MATCH(B1578&amp;"",'المستأجرون'!$A$6:$A$205,0))&amp;"","كود غير موجود"))</f>
        <v/>
      </c>
      <c r="G1578" s="22">
        <f>IF(OR(B1578&amp;""="",NOT(ISNUMBER(A1578))),"",IF(COUNTIFS($B$6:$B$2005,B1578&amp;"",$A$6:$A$2005,"&gt;"&amp;A1578)=0,1,0))</f>
        <v/>
      </c>
    </row>
    <row r="1579">
      <c r="A1579" s="13" t="n"/>
      <c r="B1579" s="5" t="n"/>
      <c r="C1579" s="17" t="n"/>
      <c r="D1579" s="5" t="n"/>
      <c r="E1579" s="5" t="n"/>
      <c r="F1579" s="6">
        <f>IF(B1579&amp;""="","",IFERROR(INDEX('المستأجرون'!$C$6:$C$205,MATCH(B1579&amp;"",'المستأجرون'!$A$6:$A$205,0))&amp;"","كود غير موجود"))</f>
        <v/>
      </c>
      <c r="G1579" s="22">
        <f>IF(OR(B1579&amp;""="",NOT(ISNUMBER(A1579))),"",IF(COUNTIFS($B$6:$B$2005,B1579&amp;"",$A$6:$A$2005,"&gt;"&amp;A1579)=0,1,0))</f>
        <v/>
      </c>
    </row>
    <row r="1580">
      <c r="A1580" s="13" t="n"/>
      <c r="B1580" s="5" t="n"/>
      <c r="C1580" s="17" t="n"/>
      <c r="D1580" s="5" t="n"/>
      <c r="E1580" s="5" t="n"/>
      <c r="F1580" s="6">
        <f>IF(B1580&amp;""="","",IFERROR(INDEX('المستأجرون'!$C$6:$C$205,MATCH(B1580&amp;"",'المستأجرون'!$A$6:$A$205,0))&amp;"","كود غير موجود"))</f>
        <v/>
      </c>
      <c r="G1580" s="22">
        <f>IF(OR(B1580&amp;""="",NOT(ISNUMBER(A1580))),"",IF(COUNTIFS($B$6:$B$2005,B1580&amp;"",$A$6:$A$2005,"&gt;"&amp;A1580)=0,1,0))</f>
        <v/>
      </c>
    </row>
    <row r="1581">
      <c r="A1581" s="13" t="n"/>
      <c r="B1581" s="5" t="n"/>
      <c r="C1581" s="17" t="n"/>
      <c r="D1581" s="5" t="n"/>
      <c r="E1581" s="5" t="n"/>
      <c r="F1581" s="6">
        <f>IF(B1581&amp;""="","",IFERROR(INDEX('المستأجرون'!$C$6:$C$205,MATCH(B1581&amp;"",'المستأجرون'!$A$6:$A$205,0))&amp;"","كود غير موجود"))</f>
        <v/>
      </c>
      <c r="G1581" s="22">
        <f>IF(OR(B1581&amp;""="",NOT(ISNUMBER(A1581))),"",IF(COUNTIFS($B$6:$B$2005,B1581&amp;"",$A$6:$A$2005,"&gt;"&amp;A1581)=0,1,0))</f>
        <v/>
      </c>
    </row>
    <row r="1582">
      <c r="A1582" s="13" t="n"/>
      <c r="B1582" s="5" t="n"/>
      <c r="C1582" s="17" t="n"/>
      <c r="D1582" s="5" t="n"/>
      <c r="E1582" s="5" t="n"/>
      <c r="F1582" s="6">
        <f>IF(B1582&amp;""="","",IFERROR(INDEX('المستأجرون'!$C$6:$C$205,MATCH(B1582&amp;"",'المستأجرون'!$A$6:$A$205,0))&amp;"","كود غير موجود"))</f>
        <v/>
      </c>
      <c r="G1582" s="22">
        <f>IF(OR(B1582&amp;""="",NOT(ISNUMBER(A1582))),"",IF(COUNTIFS($B$6:$B$2005,B1582&amp;"",$A$6:$A$2005,"&gt;"&amp;A1582)=0,1,0))</f>
        <v/>
      </c>
    </row>
    <row r="1583">
      <c r="A1583" s="13" t="n"/>
      <c r="B1583" s="5" t="n"/>
      <c r="C1583" s="17" t="n"/>
      <c r="D1583" s="5" t="n"/>
      <c r="E1583" s="5" t="n"/>
      <c r="F1583" s="6">
        <f>IF(B1583&amp;""="","",IFERROR(INDEX('المستأجرون'!$C$6:$C$205,MATCH(B1583&amp;"",'المستأجرون'!$A$6:$A$205,0))&amp;"","كود غير موجود"))</f>
        <v/>
      </c>
      <c r="G1583" s="22">
        <f>IF(OR(B1583&amp;""="",NOT(ISNUMBER(A1583))),"",IF(COUNTIFS($B$6:$B$2005,B1583&amp;"",$A$6:$A$2005,"&gt;"&amp;A1583)=0,1,0))</f>
        <v/>
      </c>
    </row>
    <row r="1584">
      <c r="A1584" s="13" t="n"/>
      <c r="B1584" s="5" t="n"/>
      <c r="C1584" s="17" t="n"/>
      <c r="D1584" s="5" t="n"/>
      <c r="E1584" s="5" t="n"/>
      <c r="F1584" s="6">
        <f>IF(B1584&amp;""="","",IFERROR(INDEX('المستأجرون'!$C$6:$C$205,MATCH(B1584&amp;"",'المستأجرون'!$A$6:$A$205,0))&amp;"","كود غير موجود"))</f>
        <v/>
      </c>
      <c r="G1584" s="22">
        <f>IF(OR(B1584&amp;""="",NOT(ISNUMBER(A1584))),"",IF(COUNTIFS($B$6:$B$2005,B1584&amp;"",$A$6:$A$2005,"&gt;"&amp;A1584)=0,1,0))</f>
        <v/>
      </c>
    </row>
    <row r="1585">
      <c r="A1585" s="13" t="n"/>
      <c r="B1585" s="5" t="n"/>
      <c r="C1585" s="17" t="n"/>
      <c r="D1585" s="5" t="n"/>
      <c r="E1585" s="5" t="n"/>
      <c r="F1585" s="6">
        <f>IF(B1585&amp;""="","",IFERROR(INDEX('المستأجرون'!$C$6:$C$205,MATCH(B1585&amp;"",'المستأجرون'!$A$6:$A$205,0))&amp;"","كود غير موجود"))</f>
        <v/>
      </c>
      <c r="G1585" s="22">
        <f>IF(OR(B1585&amp;""="",NOT(ISNUMBER(A1585))),"",IF(COUNTIFS($B$6:$B$2005,B1585&amp;"",$A$6:$A$2005,"&gt;"&amp;A1585)=0,1,0))</f>
        <v/>
      </c>
    </row>
    <row r="1586">
      <c r="A1586" s="13" t="n"/>
      <c r="B1586" s="5" t="n"/>
      <c r="C1586" s="17" t="n"/>
      <c r="D1586" s="5" t="n"/>
      <c r="E1586" s="5" t="n"/>
      <c r="F1586" s="6">
        <f>IF(B1586&amp;""="","",IFERROR(INDEX('المستأجرون'!$C$6:$C$205,MATCH(B1586&amp;"",'المستأجرون'!$A$6:$A$205,0))&amp;"","كود غير موجود"))</f>
        <v/>
      </c>
      <c r="G1586" s="22">
        <f>IF(OR(B1586&amp;""="",NOT(ISNUMBER(A1586))),"",IF(COUNTIFS($B$6:$B$2005,B1586&amp;"",$A$6:$A$2005,"&gt;"&amp;A1586)=0,1,0))</f>
        <v/>
      </c>
    </row>
    <row r="1587">
      <c r="A1587" s="13" t="n"/>
      <c r="B1587" s="5" t="n"/>
      <c r="C1587" s="17" t="n"/>
      <c r="D1587" s="5" t="n"/>
      <c r="E1587" s="5" t="n"/>
      <c r="F1587" s="6">
        <f>IF(B1587&amp;""="","",IFERROR(INDEX('المستأجرون'!$C$6:$C$205,MATCH(B1587&amp;"",'المستأجرون'!$A$6:$A$205,0))&amp;"","كود غير موجود"))</f>
        <v/>
      </c>
      <c r="G1587" s="22">
        <f>IF(OR(B1587&amp;""="",NOT(ISNUMBER(A1587))),"",IF(COUNTIFS($B$6:$B$2005,B1587&amp;"",$A$6:$A$2005,"&gt;"&amp;A1587)=0,1,0))</f>
        <v/>
      </c>
    </row>
    <row r="1588">
      <c r="A1588" s="13" t="n"/>
      <c r="B1588" s="5" t="n"/>
      <c r="C1588" s="17" t="n"/>
      <c r="D1588" s="5" t="n"/>
      <c r="E1588" s="5" t="n"/>
      <c r="F1588" s="6">
        <f>IF(B1588&amp;""="","",IFERROR(INDEX('المستأجرون'!$C$6:$C$205,MATCH(B1588&amp;"",'المستأجرون'!$A$6:$A$205,0))&amp;"","كود غير موجود"))</f>
        <v/>
      </c>
      <c r="G1588" s="22">
        <f>IF(OR(B1588&amp;""="",NOT(ISNUMBER(A1588))),"",IF(COUNTIFS($B$6:$B$2005,B1588&amp;"",$A$6:$A$2005,"&gt;"&amp;A1588)=0,1,0))</f>
        <v/>
      </c>
    </row>
    <row r="1589">
      <c r="A1589" s="13" t="n"/>
      <c r="B1589" s="5" t="n"/>
      <c r="C1589" s="17" t="n"/>
      <c r="D1589" s="5" t="n"/>
      <c r="E1589" s="5" t="n"/>
      <c r="F1589" s="6">
        <f>IF(B1589&amp;""="","",IFERROR(INDEX('المستأجرون'!$C$6:$C$205,MATCH(B1589&amp;"",'المستأجرون'!$A$6:$A$205,0))&amp;"","كود غير موجود"))</f>
        <v/>
      </c>
      <c r="G1589" s="22">
        <f>IF(OR(B1589&amp;""="",NOT(ISNUMBER(A1589))),"",IF(COUNTIFS($B$6:$B$2005,B1589&amp;"",$A$6:$A$2005,"&gt;"&amp;A1589)=0,1,0))</f>
        <v/>
      </c>
    </row>
    <row r="1590">
      <c r="A1590" s="13" t="n"/>
      <c r="B1590" s="5" t="n"/>
      <c r="C1590" s="17" t="n"/>
      <c r="D1590" s="5" t="n"/>
      <c r="E1590" s="5" t="n"/>
      <c r="F1590" s="6">
        <f>IF(B1590&amp;""="","",IFERROR(INDEX('المستأجرون'!$C$6:$C$205,MATCH(B1590&amp;"",'المستأجرون'!$A$6:$A$205,0))&amp;"","كود غير موجود"))</f>
        <v/>
      </c>
      <c r="G1590" s="22">
        <f>IF(OR(B1590&amp;""="",NOT(ISNUMBER(A1590))),"",IF(COUNTIFS($B$6:$B$2005,B1590&amp;"",$A$6:$A$2005,"&gt;"&amp;A1590)=0,1,0))</f>
        <v/>
      </c>
    </row>
    <row r="1591">
      <c r="A1591" s="13" t="n"/>
      <c r="B1591" s="5" t="n"/>
      <c r="C1591" s="17" t="n"/>
      <c r="D1591" s="5" t="n"/>
      <c r="E1591" s="5" t="n"/>
      <c r="F1591" s="6">
        <f>IF(B1591&amp;""="","",IFERROR(INDEX('المستأجرون'!$C$6:$C$205,MATCH(B1591&amp;"",'المستأجرون'!$A$6:$A$205,0))&amp;"","كود غير موجود"))</f>
        <v/>
      </c>
      <c r="G1591" s="22">
        <f>IF(OR(B1591&amp;""="",NOT(ISNUMBER(A1591))),"",IF(COUNTIFS($B$6:$B$2005,B1591&amp;"",$A$6:$A$2005,"&gt;"&amp;A1591)=0,1,0))</f>
        <v/>
      </c>
    </row>
    <row r="1592">
      <c r="A1592" s="13" t="n"/>
      <c r="B1592" s="5" t="n"/>
      <c r="C1592" s="17" t="n"/>
      <c r="D1592" s="5" t="n"/>
      <c r="E1592" s="5" t="n"/>
      <c r="F1592" s="6">
        <f>IF(B1592&amp;""="","",IFERROR(INDEX('المستأجرون'!$C$6:$C$205,MATCH(B1592&amp;"",'المستأجرون'!$A$6:$A$205,0))&amp;"","كود غير موجود"))</f>
        <v/>
      </c>
      <c r="G1592" s="22">
        <f>IF(OR(B1592&amp;""="",NOT(ISNUMBER(A1592))),"",IF(COUNTIFS($B$6:$B$2005,B1592&amp;"",$A$6:$A$2005,"&gt;"&amp;A1592)=0,1,0))</f>
        <v/>
      </c>
    </row>
    <row r="1593">
      <c r="A1593" s="13" t="n"/>
      <c r="B1593" s="5" t="n"/>
      <c r="C1593" s="17" t="n"/>
      <c r="D1593" s="5" t="n"/>
      <c r="E1593" s="5" t="n"/>
      <c r="F1593" s="6">
        <f>IF(B1593&amp;""="","",IFERROR(INDEX('المستأجرون'!$C$6:$C$205,MATCH(B1593&amp;"",'المستأجرون'!$A$6:$A$205,0))&amp;"","كود غير موجود"))</f>
        <v/>
      </c>
      <c r="G1593" s="22">
        <f>IF(OR(B1593&amp;""="",NOT(ISNUMBER(A1593))),"",IF(COUNTIFS($B$6:$B$2005,B1593&amp;"",$A$6:$A$2005,"&gt;"&amp;A1593)=0,1,0))</f>
        <v/>
      </c>
    </row>
    <row r="1594">
      <c r="A1594" s="13" t="n"/>
      <c r="B1594" s="5" t="n"/>
      <c r="C1594" s="17" t="n"/>
      <c r="D1594" s="5" t="n"/>
      <c r="E1594" s="5" t="n"/>
      <c r="F1594" s="6">
        <f>IF(B1594&amp;""="","",IFERROR(INDEX('المستأجرون'!$C$6:$C$205,MATCH(B1594&amp;"",'المستأجرون'!$A$6:$A$205,0))&amp;"","كود غير موجود"))</f>
        <v/>
      </c>
      <c r="G1594" s="22">
        <f>IF(OR(B1594&amp;""="",NOT(ISNUMBER(A1594))),"",IF(COUNTIFS($B$6:$B$2005,B1594&amp;"",$A$6:$A$2005,"&gt;"&amp;A1594)=0,1,0))</f>
        <v/>
      </c>
    </row>
    <row r="1595">
      <c r="A1595" s="13" t="n"/>
      <c r="B1595" s="5" t="n"/>
      <c r="C1595" s="17" t="n"/>
      <c r="D1595" s="5" t="n"/>
      <c r="E1595" s="5" t="n"/>
      <c r="F1595" s="6">
        <f>IF(B1595&amp;""="","",IFERROR(INDEX('المستأجرون'!$C$6:$C$205,MATCH(B1595&amp;"",'المستأجرون'!$A$6:$A$205,0))&amp;"","كود غير موجود"))</f>
        <v/>
      </c>
      <c r="G1595" s="22">
        <f>IF(OR(B1595&amp;""="",NOT(ISNUMBER(A1595))),"",IF(COUNTIFS($B$6:$B$2005,B1595&amp;"",$A$6:$A$2005,"&gt;"&amp;A1595)=0,1,0))</f>
        <v/>
      </c>
    </row>
    <row r="1596">
      <c r="A1596" s="13" t="n"/>
      <c r="B1596" s="5" t="n"/>
      <c r="C1596" s="17" t="n"/>
      <c r="D1596" s="5" t="n"/>
      <c r="E1596" s="5" t="n"/>
      <c r="F1596" s="6">
        <f>IF(B1596&amp;""="","",IFERROR(INDEX('المستأجرون'!$C$6:$C$205,MATCH(B1596&amp;"",'المستأجرون'!$A$6:$A$205,0))&amp;"","كود غير موجود"))</f>
        <v/>
      </c>
      <c r="G1596" s="22">
        <f>IF(OR(B1596&amp;""="",NOT(ISNUMBER(A1596))),"",IF(COUNTIFS($B$6:$B$2005,B1596&amp;"",$A$6:$A$2005,"&gt;"&amp;A1596)=0,1,0))</f>
        <v/>
      </c>
    </row>
    <row r="1597">
      <c r="A1597" s="13" t="n"/>
      <c r="B1597" s="5" t="n"/>
      <c r="C1597" s="17" t="n"/>
      <c r="D1597" s="5" t="n"/>
      <c r="E1597" s="5" t="n"/>
      <c r="F1597" s="6">
        <f>IF(B1597&amp;""="","",IFERROR(INDEX('المستأجرون'!$C$6:$C$205,MATCH(B1597&amp;"",'المستأجرون'!$A$6:$A$205,0))&amp;"","كود غير موجود"))</f>
        <v/>
      </c>
      <c r="G1597" s="22">
        <f>IF(OR(B1597&amp;""="",NOT(ISNUMBER(A1597))),"",IF(COUNTIFS($B$6:$B$2005,B1597&amp;"",$A$6:$A$2005,"&gt;"&amp;A1597)=0,1,0))</f>
        <v/>
      </c>
    </row>
    <row r="1598">
      <c r="A1598" s="13" t="n"/>
      <c r="B1598" s="5" t="n"/>
      <c r="C1598" s="17" t="n"/>
      <c r="D1598" s="5" t="n"/>
      <c r="E1598" s="5" t="n"/>
      <c r="F1598" s="6">
        <f>IF(B1598&amp;""="","",IFERROR(INDEX('المستأجرون'!$C$6:$C$205,MATCH(B1598&amp;"",'المستأجرون'!$A$6:$A$205,0))&amp;"","كود غير موجود"))</f>
        <v/>
      </c>
      <c r="G1598" s="22">
        <f>IF(OR(B1598&amp;""="",NOT(ISNUMBER(A1598))),"",IF(COUNTIFS($B$6:$B$2005,B1598&amp;"",$A$6:$A$2005,"&gt;"&amp;A1598)=0,1,0))</f>
        <v/>
      </c>
    </row>
    <row r="1599">
      <c r="A1599" s="13" t="n"/>
      <c r="B1599" s="5" t="n"/>
      <c r="C1599" s="17" t="n"/>
      <c r="D1599" s="5" t="n"/>
      <c r="E1599" s="5" t="n"/>
      <c r="F1599" s="6">
        <f>IF(B1599&amp;""="","",IFERROR(INDEX('المستأجرون'!$C$6:$C$205,MATCH(B1599&amp;"",'المستأجرون'!$A$6:$A$205,0))&amp;"","كود غير موجود"))</f>
        <v/>
      </c>
      <c r="G1599" s="22">
        <f>IF(OR(B1599&amp;""="",NOT(ISNUMBER(A1599))),"",IF(COUNTIFS($B$6:$B$2005,B1599&amp;"",$A$6:$A$2005,"&gt;"&amp;A1599)=0,1,0))</f>
        <v/>
      </c>
    </row>
    <row r="1600">
      <c r="A1600" s="13" t="n"/>
      <c r="B1600" s="5" t="n"/>
      <c r="C1600" s="17" t="n"/>
      <c r="D1600" s="5" t="n"/>
      <c r="E1600" s="5" t="n"/>
      <c r="F1600" s="6">
        <f>IF(B1600&amp;""="","",IFERROR(INDEX('المستأجرون'!$C$6:$C$205,MATCH(B1600&amp;"",'المستأجرون'!$A$6:$A$205,0))&amp;"","كود غير موجود"))</f>
        <v/>
      </c>
      <c r="G1600" s="22">
        <f>IF(OR(B1600&amp;""="",NOT(ISNUMBER(A1600))),"",IF(COUNTIFS($B$6:$B$2005,B1600&amp;"",$A$6:$A$2005,"&gt;"&amp;A1600)=0,1,0))</f>
        <v/>
      </c>
    </row>
    <row r="1601">
      <c r="A1601" s="13" t="n"/>
      <c r="B1601" s="5" t="n"/>
      <c r="C1601" s="17" t="n"/>
      <c r="D1601" s="5" t="n"/>
      <c r="E1601" s="5" t="n"/>
      <c r="F1601" s="6">
        <f>IF(B1601&amp;""="","",IFERROR(INDEX('المستأجرون'!$C$6:$C$205,MATCH(B1601&amp;"",'المستأجرون'!$A$6:$A$205,0))&amp;"","كود غير موجود"))</f>
        <v/>
      </c>
      <c r="G1601" s="22">
        <f>IF(OR(B1601&amp;""="",NOT(ISNUMBER(A1601))),"",IF(COUNTIFS($B$6:$B$2005,B1601&amp;"",$A$6:$A$2005,"&gt;"&amp;A1601)=0,1,0))</f>
        <v/>
      </c>
    </row>
    <row r="1602">
      <c r="A1602" s="13" t="n"/>
      <c r="B1602" s="5" t="n"/>
      <c r="C1602" s="17" t="n"/>
      <c r="D1602" s="5" t="n"/>
      <c r="E1602" s="5" t="n"/>
      <c r="F1602" s="6">
        <f>IF(B1602&amp;""="","",IFERROR(INDEX('المستأجرون'!$C$6:$C$205,MATCH(B1602&amp;"",'المستأجرون'!$A$6:$A$205,0))&amp;"","كود غير موجود"))</f>
        <v/>
      </c>
      <c r="G1602" s="22">
        <f>IF(OR(B1602&amp;""="",NOT(ISNUMBER(A1602))),"",IF(COUNTIFS($B$6:$B$2005,B1602&amp;"",$A$6:$A$2005,"&gt;"&amp;A1602)=0,1,0))</f>
        <v/>
      </c>
    </row>
    <row r="1603">
      <c r="A1603" s="13" t="n"/>
      <c r="B1603" s="5" t="n"/>
      <c r="C1603" s="17" t="n"/>
      <c r="D1603" s="5" t="n"/>
      <c r="E1603" s="5" t="n"/>
      <c r="F1603" s="6">
        <f>IF(B1603&amp;""="","",IFERROR(INDEX('المستأجرون'!$C$6:$C$205,MATCH(B1603&amp;"",'المستأجرون'!$A$6:$A$205,0))&amp;"","كود غير موجود"))</f>
        <v/>
      </c>
      <c r="G1603" s="22">
        <f>IF(OR(B1603&amp;""="",NOT(ISNUMBER(A1603))),"",IF(COUNTIFS($B$6:$B$2005,B1603&amp;"",$A$6:$A$2005,"&gt;"&amp;A1603)=0,1,0))</f>
        <v/>
      </c>
    </row>
    <row r="1604">
      <c r="A1604" s="13" t="n"/>
      <c r="B1604" s="5" t="n"/>
      <c r="C1604" s="17" t="n"/>
      <c r="D1604" s="5" t="n"/>
      <c r="E1604" s="5" t="n"/>
      <c r="F1604" s="6">
        <f>IF(B1604&amp;""="","",IFERROR(INDEX('المستأجرون'!$C$6:$C$205,MATCH(B1604&amp;"",'المستأجرون'!$A$6:$A$205,0))&amp;"","كود غير موجود"))</f>
        <v/>
      </c>
      <c r="G1604" s="22">
        <f>IF(OR(B1604&amp;""="",NOT(ISNUMBER(A1604))),"",IF(COUNTIFS($B$6:$B$2005,B1604&amp;"",$A$6:$A$2005,"&gt;"&amp;A1604)=0,1,0))</f>
        <v/>
      </c>
    </row>
    <row r="1605">
      <c r="A1605" s="13" t="n"/>
      <c r="B1605" s="5" t="n"/>
      <c r="C1605" s="17" t="n"/>
      <c r="D1605" s="5" t="n"/>
      <c r="E1605" s="5" t="n"/>
      <c r="F1605" s="6">
        <f>IF(B1605&amp;""="","",IFERROR(INDEX('المستأجرون'!$C$6:$C$205,MATCH(B1605&amp;"",'المستأجرون'!$A$6:$A$205,0))&amp;"","كود غير موجود"))</f>
        <v/>
      </c>
      <c r="G1605" s="22">
        <f>IF(OR(B1605&amp;""="",NOT(ISNUMBER(A1605))),"",IF(COUNTIFS($B$6:$B$2005,B1605&amp;"",$A$6:$A$2005,"&gt;"&amp;A1605)=0,1,0))</f>
        <v/>
      </c>
    </row>
    <row r="1606">
      <c r="A1606" s="13" t="n"/>
      <c r="B1606" s="5" t="n"/>
      <c r="C1606" s="17" t="n"/>
      <c r="D1606" s="5" t="n"/>
      <c r="E1606" s="5" t="n"/>
      <c r="F1606" s="6">
        <f>IF(B1606&amp;""="","",IFERROR(INDEX('المستأجرون'!$C$6:$C$205,MATCH(B1606&amp;"",'المستأجرون'!$A$6:$A$205,0))&amp;"","كود غير موجود"))</f>
        <v/>
      </c>
      <c r="G1606" s="22">
        <f>IF(OR(B1606&amp;""="",NOT(ISNUMBER(A1606))),"",IF(COUNTIFS($B$6:$B$2005,B1606&amp;"",$A$6:$A$2005,"&gt;"&amp;A1606)=0,1,0))</f>
        <v/>
      </c>
    </row>
    <row r="1607">
      <c r="A1607" s="13" t="n"/>
      <c r="B1607" s="5" t="n"/>
      <c r="C1607" s="17" t="n"/>
      <c r="D1607" s="5" t="n"/>
      <c r="E1607" s="5" t="n"/>
      <c r="F1607" s="6">
        <f>IF(B1607&amp;""="","",IFERROR(INDEX('المستأجرون'!$C$6:$C$205,MATCH(B1607&amp;"",'المستأجرون'!$A$6:$A$205,0))&amp;"","كود غير موجود"))</f>
        <v/>
      </c>
      <c r="G1607" s="22">
        <f>IF(OR(B1607&amp;""="",NOT(ISNUMBER(A1607))),"",IF(COUNTIFS($B$6:$B$2005,B1607&amp;"",$A$6:$A$2005,"&gt;"&amp;A1607)=0,1,0))</f>
        <v/>
      </c>
    </row>
    <row r="1608">
      <c r="A1608" s="13" t="n"/>
      <c r="B1608" s="5" t="n"/>
      <c r="C1608" s="17" t="n"/>
      <c r="D1608" s="5" t="n"/>
      <c r="E1608" s="5" t="n"/>
      <c r="F1608" s="6">
        <f>IF(B1608&amp;""="","",IFERROR(INDEX('المستأجرون'!$C$6:$C$205,MATCH(B1608&amp;"",'المستأجرون'!$A$6:$A$205,0))&amp;"","كود غير موجود"))</f>
        <v/>
      </c>
      <c r="G1608" s="22">
        <f>IF(OR(B1608&amp;""="",NOT(ISNUMBER(A1608))),"",IF(COUNTIFS($B$6:$B$2005,B1608&amp;"",$A$6:$A$2005,"&gt;"&amp;A1608)=0,1,0))</f>
        <v/>
      </c>
    </row>
    <row r="1609">
      <c r="A1609" s="13" t="n"/>
      <c r="B1609" s="5" t="n"/>
      <c r="C1609" s="17" t="n"/>
      <c r="D1609" s="5" t="n"/>
      <c r="E1609" s="5" t="n"/>
      <c r="F1609" s="6">
        <f>IF(B1609&amp;""="","",IFERROR(INDEX('المستأجرون'!$C$6:$C$205,MATCH(B1609&amp;"",'المستأجرون'!$A$6:$A$205,0))&amp;"","كود غير موجود"))</f>
        <v/>
      </c>
      <c r="G1609" s="22">
        <f>IF(OR(B1609&amp;""="",NOT(ISNUMBER(A1609))),"",IF(COUNTIFS($B$6:$B$2005,B1609&amp;"",$A$6:$A$2005,"&gt;"&amp;A1609)=0,1,0))</f>
        <v/>
      </c>
    </row>
    <row r="1610">
      <c r="A1610" s="13" t="n"/>
      <c r="B1610" s="5" t="n"/>
      <c r="C1610" s="17" t="n"/>
      <c r="D1610" s="5" t="n"/>
      <c r="E1610" s="5" t="n"/>
      <c r="F1610" s="6">
        <f>IF(B1610&amp;""="","",IFERROR(INDEX('المستأجرون'!$C$6:$C$205,MATCH(B1610&amp;"",'المستأجرون'!$A$6:$A$205,0))&amp;"","كود غير موجود"))</f>
        <v/>
      </c>
      <c r="G1610" s="22">
        <f>IF(OR(B1610&amp;""="",NOT(ISNUMBER(A1610))),"",IF(COUNTIFS($B$6:$B$2005,B1610&amp;"",$A$6:$A$2005,"&gt;"&amp;A1610)=0,1,0))</f>
        <v/>
      </c>
    </row>
    <row r="1611">
      <c r="A1611" s="13" t="n"/>
      <c r="B1611" s="5" t="n"/>
      <c r="C1611" s="17" t="n"/>
      <c r="D1611" s="5" t="n"/>
      <c r="E1611" s="5" t="n"/>
      <c r="F1611" s="6">
        <f>IF(B1611&amp;""="","",IFERROR(INDEX('المستأجرون'!$C$6:$C$205,MATCH(B1611&amp;"",'المستأجرون'!$A$6:$A$205,0))&amp;"","كود غير موجود"))</f>
        <v/>
      </c>
      <c r="G1611" s="22">
        <f>IF(OR(B1611&amp;""="",NOT(ISNUMBER(A1611))),"",IF(COUNTIFS($B$6:$B$2005,B1611&amp;"",$A$6:$A$2005,"&gt;"&amp;A1611)=0,1,0))</f>
        <v/>
      </c>
    </row>
    <row r="1612">
      <c r="A1612" s="13" t="n"/>
      <c r="B1612" s="5" t="n"/>
      <c r="C1612" s="17" t="n"/>
      <c r="D1612" s="5" t="n"/>
      <c r="E1612" s="5" t="n"/>
      <c r="F1612" s="6">
        <f>IF(B1612&amp;""="","",IFERROR(INDEX('المستأجرون'!$C$6:$C$205,MATCH(B1612&amp;"",'المستأجرون'!$A$6:$A$205,0))&amp;"","كود غير موجود"))</f>
        <v/>
      </c>
      <c r="G1612" s="22">
        <f>IF(OR(B1612&amp;""="",NOT(ISNUMBER(A1612))),"",IF(COUNTIFS($B$6:$B$2005,B1612&amp;"",$A$6:$A$2005,"&gt;"&amp;A1612)=0,1,0))</f>
        <v/>
      </c>
    </row>
    <row r="1613">
      <c r="A1613" s="13" t="n"/>
      <c r="B1613" s="5" t="n"/>
      <c r="C1613" s="17" t="n"/>
      <c r="D1613" s="5" t="n"/>
      <c r="E1613" s="5" t="n"/>
      <c r="F1613" s="6">
        <f>IF(B1613&amp;""="","",IFERROR(INDEX('المستأجرون'!$C$6:$C$205,MATCH(B1613&amp;"",'المستأجرون'!$A$6:$A$205,0))&amp;"","كود غير موجود"))</f>
        <v/>
      </c>
      <c r="G1613" s="22">
        <f>IF(OR(B1613&amp;""="",NOT(ISNUMBER(A1613))),"",IF(COUNTIFS($B$6:$B$2005,B1613&amp;"",$A$6:$A$2005,"&gt;"&amp;A1613)=0,1,0))</f>
        <v/>
      </c>
    </row>
    <row r="1614">
      <c r="A1614" s="13" t="n"/>
      <c r="B1614" s="5" t="n"/>
      <c r="C1614" s="17" t="n"/>
      <c r="D1614" s="5" t="n"/>
      <c r="E1614" s="5" t="n"/>
      <c r="F1614" s="6">
        <f>IF(B1614&amp;""="","",IFERROR(INDEX('المستأجرون'!$C$6:$C$205,MATCH(B1614&amp;"",'المستأجرون'!$A$6:$A$205,0))&amp;"","كود غير موجود"))</f>
        <v/>
      </c>
      <c r="G1614" s="22">
        <f>IF(OR(B1614&amp;""="",NOT(ISNUMBER(A1614))),"",IF(COUNTIFS($B$6:$B$2005,B1614&amp;"",$A$6:$A$2005,"&gt;"&amp;A1614)=0,1,0))</f>
        <v/>
      </c>
    </row>
    <row r="1615">
      <c r="A1615" s="13" t="n"/>
      <c r="B1615" s="5" t="n"/>
      <c r="C1615" s="17" t="n"/>
      <c r="D1615" s="5" t="n"/>
      <c r="E1615" s="5" t="n"/>
      <c r="F1615" s="6">
        <f>IF(B1615&amp;""="","",IFERROR(INDEX('المستأجرون'!$C$6:$C$205,MATCH(B1615&amp;"",'المستأجرون'!$A$6:$A$205,0))&amp;"","كود غير موجود"))</f>
        <v/>
      </c>
      <c r="G1615" s="22">
        <f>IF(OR(B1615&amp;""="",NOT(ISNUMBER(A1615))),"",IF(COUNTIFS($B$6:$B$2005,B1615&amp;"",$A$6:$A$2005,"&gt;"&amp;A1615)=0,1,0))</f>
        <v/>
      </c>
    </row>
    <row r="1616">
      <c r="A1616" s="13" t="n"/>
      <c r="B1616" s="5" t="n"/>
      <c r="C1616" s="17" t="n"/>
      <c r="D1616" s="5" t="n"/>
      <c r="E1616" s="5" t="n"/>
      <c r="F1616" s="6">
        <f>IF(B1616&amp;""="","",IFERROR(INDEX('المستأجرون'!$C$6:$C$205,MATCH(B1616&amp;"",'المستأجرون'!$A$6:$A$205,0))&amp;"","كود غير موجود"))</f>
        <v/>
      </c>
      <c r="G1616" s="22">
        <f>IF(OR(B1616&amp;""="",NOT(ISNUMBER(A1616))),"",IF(COUNTIFS($B$6:$B$2005,B1616&amp;"",$A$6:$A$2005,"&gt;"&amp;A1616)=0,1,0))</f>
        <v/>
      </c>
    </row>
    <row r="1617">
      <c r="A1617" s="13" t="n"/>
      <c r="B1617" s="5" t="n"/>
      <c r="C1617" s="17" t="n"/>
      <c r="D1617" s="5" t="n"/>
      <c r="E1617" s="5" t="n"/>
      <c r="F1617" s="6">
        <f>IF(B1617&amp;""="","",IFERROR(INDEX('المستأجرون'!$C$6:$C$205,MATCH(B1617&amp;"",'المستأجرون'!$A$6:$A$205,0))&amp;"","كود غير موجود"))</f>
        <v/>
      </c>
      <c r="G1617" s="22">
        <f>IF(OR(B1617&amp;""="",NOT(ISNUMBER(A1617))),"",IF(COUNTIFS($B$6:$B$2005,B1617&amp;"",$A$6:$A$2005,"&gt;"&amp;A1617)=0,1,0))</f>
        <v/>
      </c>
    </row>
    <row r="1618">
      <c r="A1618" s="13" t="n"/>
      <c r="B1618" s="5" t="n"/>
      <c r="C1618" s="17" t="n"/>
      <c r="D1618" s="5" t="n"/>
      <c r="E1618" s="5" t="n"/>
      <c r="F1618" s="6">
        <f>IF(B1618&amp;""="","",IFERROR(INDEX('المستأجرون'!$C$6:$C$205,MATCH(B1618&amp;"",'المستأجرون'!$A$6:$A$205,0))&amp;"","كود غير موجود"))</f>
        <v/>
      </c>
      <c r="G1618" s="22">
        <f>IF(OR(B1618&amp;""="",NOT(ISNUMBER(A1618))),"",IF(COUNTIFS($B$6:$B$2005,B1618&amp;"",$A$6:$A$2005,"&gt;"&amp;A1618)=0,1,0))</f>
        <v/>
      </c>
    </row>
    <row r="1619">
      <c r="A1619" s="13" t="n"/>
      <c r="B1619" s="5" t="n"/>
      <c r="C1619" s="17" t="n"/>
      <c r="D1619" s="5" t="n"/>
      <c r="E1619" s="5" t="n"/>
      <c r="F1619" s="6">
        <f>IF(B1619&amp;""="","",IFERROR(INDEX('المستأجرون'!$C$6:$C$205,MATCH(B1619&amp;"",'المستأجرون'!$A$6:$A$205,0))&amp;"","كود غير موجود"))</f>
        <v/>
      </c>
      <c r="G1619" s="22">
        <f>IF(OR(B1619&amp;""="",NOT(ISNUMBER(A1619))),"",IF(COUNTIFS($B$6:$B$2005,B1619&amp;"",$A$6:$A$2005,"&gt;"&amp;A1619)=0,1,0))</f>
        <v/>
      </c>
    </row>
    <row r="1620">
      <c r="A1620" s="13" t="n"/>
      <c r="B1620" s="5" t="n"/>
      <c r="C1620" s="17" t="n"/>
      <c r="D1620" s="5" t="n"/>
      <c r="E1620" s="5" t="n"/>
      <c r="F1620" s="6">
        <f>IF(B1620&amp;""="","",IFERROR(INDEX('المستأجرون'!$C$6:$C$205,MATCH(B1620&amp;"",'المستأجرون'!$A$6:$A$205,0))&amp;"","كود غير موجود"))</f>
        <v/>
      </c>
      <c r="G1620" s="22">
        <f>IF(OR(B1620&amp;""="",NOT(ISNUMBER(A1620))),"",IF(COUNTIFS($B$6:$B$2005,B1620&amp;"",$A$6:$A$2005,"&gt;"&amp;A1620)=0,1,0))</f>
        <v/>
      </c>
    </row>
    <row r="1621">
      <c r="A1621" s="13" t="n"/>
      <c r="B1621" s="5" t="n"/>
      <c r="C1621" s="17" t="n"/>
      <c r="D1621" s="5" t="n"/>
      <c r="E1621" s="5" t="n"/>
      <c r="F1621" s="6">
        <f>IF(B1621&amp;""="","",IFERROR(INDEX('المستأجرون'!$C$6:$C$205,MATCH(B1621&amp;"",'المستأجرون'!$A$6:$A$205,0))&amp;"","كود غير موجود"))</f>
        <v/>
      </c>
      <c r="G1621" s="22">
        <f>IF(OR(B1621&amp;""="",NOT(ISNUMBER(A1621))),"",IF(COUNTIFS($B$6:$B$2005,B1621&amp;"",$A$6:$A$2005,"&gt;"&amp;A1621)=0,1,0))</f>
        <v/>
      </c>
    </row>
    <row r="1622">
      <c r="A1622" s="13" t="n"/>
      <c r="B1622" s="5" t="n"/>
      <c r="C1622" s="17" t="n"/>
      <c r="D1622" s="5" t="n"/>
      <c r="E1622" s="5" t="n"/>
      <c r="F1622" s="6">
        <f>IF(B1622&amp;""="","",IFERROR(INDEX('المستأجرون'!$C$6:$C$205,MATCH(B1622&amp;"",'المستأجرون'!$A$6:$A$205,0))&amp;"","كود غير موجود"))</f>
        <v/>
      </c>
      <c r="G1622" s="22">
        <f>IF(OR(B1622&amp;""="",NOT(ISNUMBER(A1622))),"",IF(COUNTIFS($B$6:$B$2005,B1622&amp;"",$A$6:$A$2005,"&gt;"&amp;A1622)=0,1,0))</f>
        <v/>
      </c>
    </row>
    <row r="1623">
      <c r="A1623" s="13" t="n"/>
      <c r="B1623" s="5" t="n"/>
      <c r="C1623" s="17" t="n"/>
      <c r="D1623" s="5" t="n"/>
      <c r="E1623" s="5" t="n"/>
      <c r="F1623" s="6">
        <f>IF(B1623&amp;""="","",IFERROR(INDEX('المستأجرون'!$C$6:$C$205,MATCH(B1623&amp;"",'المستأجرون'!$A$6:$A$205,0))&amp;"","كود غير موجود"))</f>
        <v/>
      </c>
      <c r="G1623" s="22">
        <f>IF(OR(B1623&amp;""="",NOT(ISNUMBER(A1623))),"",IF(COUNTIFS($B$6:$B$2005,B1623&amp;"",$A$6:$A$2005,"&gt;"&amp;A1623)=0,1,0))</f>
        <v/>
      </c>
    </row>
    <row r="1624">
      <c r="A1624" s="13" t="n"/>
      <c r="B1624" s="5" t="n"/>
      <c r="C1624" s="17" t="n"/>
      <c r="D1624" s="5" t="n"/>
      <c r="E1624" s="5" t="n"/>
      <c r="F1624" s="6">
        <f>IF(B1624&amp;""="","",IFERROR(INDEX('المستأجرون'!$C$6:$C$205,MATCH(B1624&amp;"",'المستأجرون'!$A$6:$A$205,0))&amp;"","كود غير موجود"))</f>
        <v/>
      </c>
      <c r="G1624" s="22">
        <f>IF(OR(B1624&amp;""="",NOT(ISNUMBER(A1624))),"",IF(COUNTIFS($B$6:$B$2005,B1624&amp;"",$A$6:$A$2005,"&gt;"&amp;A1624)=0,1,0))</f>
        <v/>
      </c>
    </row>
    <row r="1625">
      <c r="A1625" s="13" t="n"/>
      <c r="B1625" s="5" t="n"/>
      <c r="C1625" s="17" t="n"/>
      <c r="D1625" s="5" t="n"/>
      <c r="E1625" s="5" t="n"/>
      <c r="F1625" s="6">
        <f>IF(B1625&amp;""="","",IFERROR(INDEX('المستأجرون'!$C$6:$C$205,MATCH(B1625&amp;"",'المستأجرون'!$A$6:$A$205,0))&amp;"","كود غير موجود"))</f>
        <v/>
      </c>
      <c r="G1625" s="22">
        <f>IF(OR(B1625&amp;""="",NOT(ISNUMBER(A1625))),"",IF(COUNTIFS($B$6:$B$2005,B1625&amp;"",$A$6:$A$2005,"&gt;"&amp;A1625)=0,1,0))</f>
        <v/>
      </c>
    </row>
    <row r="1626">
      <c r="A1626" s="13" t="n"/>
      <c r="B1626" s="5" t="n"/>
      <c r="C1626" s="17" t="n"/>
      <c r="D1626" s="5" t="n"/>
      <c r="E1626" s="5" t="n"/>
      <c r="F1626" s="6">
        <f>IF(B1626&amp;""="","",IFERROR(INDEX('المستأجرون'!$C$6:$C$205,MATCH(B1626&amp;"",'المستأجرون'!$A$6:$A$205,0))&amp;"","كود غير موجود"))</f>
        <v/>
      </c>
      <c r="G1626" s="22">
        <f>IF(OR(B1626&amp;""="",NOT(ISNUMBER(A1626))),"",IF(COUNTIFS($B$6:$B$2005,B1626&amp;"",$A$6:$A$2005,"&gt;"&amp;A1626)=0,1,0))</f>
        <v/>
      </c>
    </row>
    <row r="1627">
      <c r="A1627" s="13" t="n"/>
      <c r="B1627" s="5" t="n"/>
      <c r="C1627" s="17" t="n"/>
      <c r="D1627" s="5" t="n"/>
      <c r="E1627" s="5" t="n"/>
      <c r="F1627" s="6">
        <f>IF(B1627&amp;""="","",IFERROR(INDEX('المستأجرون'!$C$6:$C$205,MATCH(B1627&amp;"",'المستأجرون'!$A$6:$A$205,0))&amp;"","كود غير موجود"))</f>
        <v/>
      </c>
      <c r="G1627" s="22">
        <f>IF(OR(B1627&amp;""="",NOT(ISNUMBER(A1627))),"",IF(COUNTIFS($B$6:$B$2005,B1627&amp;"",$A$6:$A$2005,"&gt;"&amp;A1627)=0,1,0))</f>
        <v/>
      </c>
    </row>
    <row r="1628">
      <c r="A1628" s="13" t="n"/>
      <c r="B1628" s="5" t="n"/>
      <c r="C1628" s="17" t="n"/>
      <c r="D1628" s="5" t="n"/>
      <c r="E1628" s="5" t="n"/>
      <c r="F1628" s="6">
        <f>IF(B1628&amp;""="","",IFERROR(INDEX('المستأجرون'!$C$6:$C$205,MATCH(B1628&amp;"",'المستأجرون'!$A$6:$A$205,0))&amp;"","كود غير موجود"))</f>
        <v/>
      </c>
      <c r="G1628" s="22">
        <f>IF(OR(B1628&amp;""="",NOT(ISNUMBER(A1628))),"",IF(COUNTIFS($B$6:$B$2005,B1628&amp;"",$A$6:$A$2005,"&gt;"&amp;A1628)=0,1,0))</f>
        <v/>
      </c>
    </row>
    <row r="1629">
      <c r="A1629" s="13" t="n"/>
      <c r="B1629" s="5" t="n"/>
      <c r="C1629" s="17" t="n"/>
      <c r="D1629" s="5" t="n"/>
      <c r="E1629" s="5" t="n"/>
      <c r="F1629" s="6">
        <f>IF(B1629&amp;""="","",IFERROR(INDEX('المستأجرون'!$C$6:$C$205,MATCH(B1629&amp;"",'المستأجرون'!$A$6:$A$205,0))&amp;"","كود غير موجود"))</f>
        <v/>
      </c>
      <c r="G1629" s="22">
        <f>IF(OR(B1629&amp;""="",NOT(ISNUMBER(A1629))),"",IF(COUNTIFS($B$6:$B$2005,B1629&amp;"",$A$6:$A$2005,"&gt;"&amp;A1629)=0,1,0))</f>
        <v/>
      </c>
    </row>
    <row r="1630">
      <c r="A1630" s="13" t="n"/>
      <c r="B1630" s="5" t="n"/>
      <c r="C1630" s="17" t="n"/>
      <c r="D1630" s="5" t="n"/>
      <c r="E1630" s="5" t="n"/>
      <c r="F1630" s="6">
        <f>IF(B1630&amp;""="","",IFERROR(INDEX('المستأجرون'!$C$6:$C$205,MATCH(B1630&amp;"",'المستأجرون'!$A$6:$A$205,0))&amp;"","كود غير موجود"))</f>
        <v/>
      </c>
      <c r="G1630" s="22">
        <f>IF(OR(B1630&amp;""="",NOT(ISNUMBER(A1630))),"",IF(COUNTIFS($B$6:$B$2005,B1630&amp;"",$A$6:$A$2005,"&gt;"&amp;A1630)=0,1,0))</f>
        <v/>
      </c>
    </row>
    <row r="1631">
      <c r="A1631" s="13" t="n"/>
      <c r="B1631" s="5" t="n"/>
      <c r="C1631" s="17" t="n"/>
      <c r="D1631" s="5" t="n"/>
      <c r="E1631" s="5" t="n"/>
      <c r="F1631" s="6">
        <f>IF(B1631&amp;""="","",IFERROR(INDEX('المستأجرون'!$C$6:$C$205,MATCH(B1631&amp;"",'المستأجرون'!$A$6:$A$205,0))&amp;"","كود غير موجود"))</f>
        <v/>
      </c>
      <c r="G1631" s="22">
        <f>IF(OR(B1631&amp;""="",NOT(ISNUMBER(A1631))),"",IF(COUNTIFS($B$6:$B$2005,B1631&amp;"",$A$6:$A$2005,"&gt;"&amp;A1631)=0,1,0))</f>
        <v/>
      </c>
    </row>
    <row r="1632">
      <c r="A1632" s="13" t="n"/>
      <c r="B1632" s="5" t="n"/>
      <c r="C1632" s="17" t="n"/>
      <c r="D1632" s="5" t="n"/>
      <c r="E1632" s="5" t="n"/>
      <c r="F1632" s="6">
        <f>IF(B1632&amp;""="","",IFERROR(INDEX('المستأجرون'!$C$6:$C$205,MATCH(B1632&amp;"",'المستأجرون'!$A$6:$A$205,0))&amp;"","كود غير موجود"))</f>
        <v/>
      </c>
      <c r="G1632" s="22">
        <f>IF(OR(B1632&amp;""="",NOT(ISNUMBER(A1632))),"",IF(COUNTIFS($B$6:$B$2005,B1632&amp;"",$A$6:$A$2005,"&gt;"&amp;A1632)=0,1,0))</f>
        <v/>
      </c>
    </row>
    <row r="1633">
      <c r="A1633" s="13" t="n"/>
      <c r="B1633" s="5" t="n"/>
      <c r="C1633" s="17" t="n"/>
      <c r="D1633" s="5" t="n"/>
      <c r="E1633" s="5" t="n"/>
      <c r="F1633" s="6">
        <f>IF(B1633&amp;""="","",IFERROR(INDEX('المستأجرون'!$C$6:$C$205,MATCH(B1633&amp;"",'المستأجرون'!$A$6:$A$205,0))&amp;"","كود غير موجود"))</f>
        <v/>
      </c>
      <c r="G1633" s="22">
        <f>IF(OR(B1633&amp;""="",NOT(ISNUMBER(A1633))),"",IF(COUNTIFS($B$6:$B$2005,B1633&amp;"",$A$6:$A$2005,"&gt;"&amp;A1633)=0,1,0))</f>
        <v/>
      </c>
    </row>
    <row r="1634">
      <c r="A1634" s="13" t="n"/>
      <c r="B1634" s="5" t="n"/>
      <c r="C1634" s="17" t="n"/>
      <c r="D1634" s="5" t="n"/>
      <c r="E1634" s="5" t="n"/>
      <c r="F1634" s="6">
        <f>IF(B1634&amp;""="","",IFERROR(INDEX('المستأجرون'!$C$6:$C$205,MATCH(B1634&amp;"",'المستأجرون'!$A$6:$A$205,0))&amp;"","كود غير موجود"))</f>
        <v/>
      </c>
      <c r="G1634" s="22">
        <f>IF(OR(B1634&amp;""="",NOT(ISNUMBER(A1634))),"",IF(COUNTIFS($B$6:$B$2005,B1634&amp;"",$A$6:$A$2005,"&gt;"&amp;A1634)=0,1,0))</f>
        <v/>
      </c>
    </row>
    <row r="1635">
      <c r="A1635" s="13" t="n"/>
      <c r="B1635" s="5" t="n"/>
      <c r="C1635" s="17" t="n"/>
      <c r="D1635" s="5" t="n"/>
      <c r="E1635" s="5" t="n"/>
      <c r="F1635" s="6">
        <f>IF(B1635&amp;""="","",IFERROR(INDEX('المستأجرون'!$C$6:$C$205,MATCH(B1635&amp;"",'المستأجرون'!$A$6:$A$205,0))&amp;"","كود غير موجود"))</f>
        <v/>
      </c>
      <c r="G1635" s="22">
        <f>IF(OR(B1635&amp;""="",NOT(ISNUMBER(A1635))),"",IF(COUNTIFS($B$6:$B$2005,B1635&amp;"",$A$6:$A$2005,"&gt;"&amp;A1635)=0,1,0))</f>
        <v/>
      </c>
    </row>
    <row r="1636">
      <c r="A1636" s="13" t="n"/>
      <c r="B1636" s="5" t="n"/>
      <c r="C1636" s="17" t="n"/>
      <c r="D1636" s="5" t="n"/>
      <c r="E1636" s="5" t="n"/>
      <c r="F1636" s="6">
        <f>IF(B1636&amp;""="","",IFERROR(INDEX('المستأجرون'!$C$6:$C$205,MATCH(B1636&amp;"",'المستأجرون'!$A$6:$A$205,0))&amp;"","كود غير موجود"))</f>
        <v/>
      </c>
      <c r="G1636" s="22">
        <f>IF(OR(B1636&amp;""="",NOT(ISNUMBER(A1636))),"",IF(COUNTIFS($B$6:$B$2005,B1636&amp;"",$A$6:$A$2005,"&gt;"&amp;A1636)=0,1,0))</f>
        <v/>
      </c>
    </row>
    <row r="1637">
      <c r="A1637" s="13" t="n"/>
      <c r="B1637" s="5" t="n"/>
      <c r="C1637" s="17" t="n"/>
      <c r="D1637" s="5" t="n"/>
      <c r="E1637" s="5" t="n"/>
      <c r="F1637" s="6">
        <f>IF(B1637&amp;""="","",IFERROR(INDEX('المستأجرون'!$C$6:$C$205,MATCH(B1637&amp;"",'المستأجرون'!$A$6:$A$205,0))&amp;"","كود غير موجود"))</f>
        <v/>
      </c>
      <c r="G1637" s="22">
        <f>IF(OR(B1637&amp;""="",NOT(ISNUMBER(A1637))),"",IF(COUNTIFS($B$6:$B$2005,B1637&amp;"",$A$6:$A$2005,"&gt;"&amp;A1637)=0,1,0))</f>
        <v/>
      </c>
    </row>
    <row r="1638">
      <c r="A1638" s="13" t="n"/>
      <c r="B1638" s="5" t="n"/>
      <c r="C1638" s="17" t="n"/>
      <c r="D1638" s="5" t="n"/>
      <c r="E1638" s="5" t="n"/>
      <c r="F1638" s="6">
        <f>IF(B1638&amp;""="","",IFERROR(INDEX('المستأجرون'!$C$6:$C$205,MATCH(B1638&amp;"",'المستأجرون'!$A$6:$A$205,0))&amp;"","كود غير موجود"))</f>
        <v/>
      </c>
      <c r="G1638" s="22">
        <f>IF(OR(B1638&amp;""="",NOT(ISNUMBER(A1638))),"",IF(COUNTIFS($B$6:$B$2005,B1638&amp;"",$A$6:$A$2005,"&gt;"&amp;A1638)=0,1,0))</f>
        <v/>
      </c>
    </row>
    <row r="1639">
      <c r="A1639" s="13" t="n"/>
      <c r="B1639" s="5" t="n"/>
      <c r="C1639" s="17" t="n"/>
      <c r="D1639" s="5" t="n"/>
      <c r="E1639" s="5" t="n"/>
      <c r="F1639" s="6">
        <f>IF(B1639&amp;""="","",IFERROR(INDEX('المستأجرون'!$C$6:$C$205,MATCH(B1639&amp;"",'المستأجرون'!$A$6:$A$205,0))&amp;"","كود غير موجود"))</f>
        <v/>
      </c>
      <c r="G1639" s="22">
        <f>IF(OR(B1639&amp;""="",NOT(ISNUMBER(A1639))),"",IF(COUNTIFS($B$6:$B$2005,B1639&amp;"",$A$6:$A$2005,"&gt;"&amp;A1639)=0,1,0))</f>
        <v/>
      </c>
    </row>
    <row r="1640">
      <c r="A1640" s="13" t="n"/>
      <c r="B1640" s="5" t="n"/>
      <c r="C1640" s="17" t="n"/>
      <c r="D1640" s="5" t="n"/>
      <c r="E1640" s="5" t="n"/>
      <c r="F1640" s="6">
        <f>IF(B1640&amp;""="","",IFERROR(INDEX('المستأجرون'!$C$6:$C$205,MATCH(B1640&amp;"",'المستأجرون'!$A$6:$A$205,0))&amp;"","كود غير موجود"))</f>
        <v/>
      </c>
      <c r="G1640" s="22">
        <f>IF(OR(B1640&amp;""="",NOT(ISNUMBER(A1640))),"",IF(COUNTIFS($B$6:$B$2005,B1640&amp;"",$A$6:$A$2005,"&gt;"&amp;A1640)=0,1,0))</f>
        <v/>
      </c>
    </row>
    <row r="1641">
      <c r="A1641" s="13" t="n"/>
      <c r="B1641" s="5" t="n"/>
      <c r="C1641" s="17" t="n"/>
      <c r="D1641" s="5" t="n"/>
      <c r="E1641" s="5" t="n"/>
      <c r="F1641" s="6">
        <f>IF(B1641&amp;""="","",IFERROR(INDEX('المستأجرون'!$C$6:$C$205,MATCH(B1641&amp;"",'المستأجرون'!$A$6:$A$205,0))&amp;"","كود غير موجود"))</f>
        <v/>
      </c>
      <c r="G1641" s="22">
        <f>IF(OR(B1641&amp;""="",NOT(ISNUMBER(A1641))),"",IF(COUNTIFS($B$6:$B$2005,B1641&amp;"",$A$6:$A$2005,"&gt;"&amp;A1641)=0,1,0))</f>
        <v/>
      </c>
    </row>
    <row r="1642">
      <c r="A1642" s="13" t="n"/>
      <c r="B1642" s="5" t="n"/>
      <c r="C1642" s="17" t="n"/>
      <c r="D1642" s="5" t="n"/>
      <c r="E1642" s="5" t="n"/>
      <c r="F1642" s="6">
        <f>IF(B1642&amp;""="","",IFERROR(INDEX('المستأجرون'!$C$6:$C$205,MATCH(B1642&amp;"",'المستأجرون'!$A$6:$A$205,0))&amp;"","كود غير موجود"))</f>
        <v/>
      </c>
      <c r="G1642" s="22">
        <f>IF(OR(B1642&amp;""="",NOT(ISNUMBER(A1642))),"",IF(COUNTIFS($B$6:$B$2005,B1642&amp;"",$A$6:$A$2005,"&gt;"&amp;A1642)=0,1,0))</f>
        <v/>
      </c>
    </row>
    <row r="1643">
      <c r="A1643" s="13" t="n"/>
      <c r="B1643" s="5" t="n"/>
      <c r="C1643" s="17" t="n"/>
      <c r="D1643" s="5" t="n"/>
      <c r="E1643" s="5" t="n"/>
      <c r="F1643" s="6">
        <f>IF(B1643&amp;""="","",IFERROR(INDEX('المستأجرون'!$C$6:$C$205,MATCH(B1643&amp;"",'المستأجرون'!$A$6:$A$205,0))&amp;"","كود غير موجود"))</f>
        <v/>
      </c>
      <c r="G1643" s="22">
        <f>IF(OR(B1643&amp;""="",NOT(ISNUMBER(A1643))),"",IF(COUNTIFS($B$6:$B$2005,B1643&amp;"",$A$6:$A$2005,"&gt;"&amp;A1643)=0,1,0))</f>
        <v/>
      </c>
    </row>
    <row r="1644">
      <c r="A1644" s="13" t="n"/>
      <c r="B1644" s="5" t="n"/>
      <c r="C1644" s="17" t="n"/>
      <c r="D1644" s="5" t="n"/>
      <c r="E1644" s="5" t="n"/>
      <c r="F1644" s="6">
        <f>IF(B1644&amp;""="","",IFERROR(INDEX('المستأجرون'!$C$6:$C$205,MATCH(B1644&amp;"",'المستأجرون'!$A$6:$A$205,0))&amp;"","كود غير موجود"))</f>
        <v/>
      </c>
      <c r="G1644" s="22">
        <f>IF(OR(B1644&amp;""="",NOT(ISNUMBER(A1644))),"",IF(COUNTIFS($B$6:$B$2005,B1644&amp;"",$A$6:$A$2005,"&gt;"&amp;A1644)=0,1,0))</f>
        <v/>
      </c>
    </row>
    <row r="1645">
      <c r="A1645" s="13" t="n"/>
      <c r="B1645" s="5" t="n"/>
      <c r="C1645" s="17" t="n"/>
      <c r="D1645" s="5" t="n"/>
      <c r="E1645" s="5" t="n"/>
      <c r="F1645" s="6">
        <f>IF(B1645&amp;""="","",IFERROR(INDEX('المستأجرون'!$C$6:$C$205,MATCH(B1645&amp;"",'المستأجرون'!$A$6:$A$205,0))&amp;"","كود غير موجود"))</f>
        <v/>
      </c>
      <c r="G1645" s="22">
        <f>IF(OR(B1645&amp;""="",NOT(ISNUMBER(A1645))),"",IF(COUNTIFS($B$6:$B$2005,B1645&amp;"",$A$6:$A$2005,"&gt;"&amp;A1645)=0,1,0))</f>
        <v/>
      </c>
    </row>
    <row r="1646">
      <c r="A1646" s="13" t="n"/>
      <c r="B1646" s="5" t="n"/>
      <c r="C1646" s="17" t="n"/>
      <c r="D1646" s="5" t="n"/>
      <c r="E1646" s="5" t="n"/>
      <c r="F1646" s="6">
        <f>IF(B1646&amp;""="","",IFERROR(INDEX('المستأجرون'!$C$6:$C$205,MATCH(B1646&amp;"",'المستأجرون'!$A$6:$A$205,0))&amp;"","كود غير موجود"))</f>
        <v/>
      </c>
      <c r="G1646" s="22">
        <f>IF(OR(B1646&amp;""="",NOT(ISNUMBER(A1646))),"",IF(COUNTIFS($B$6:$B$2005,B1646&amp;"",$A$6:$A$2005,"&gt;"&amp;A1646)=0,1,0))</f>
        <v/>
      </c>
    </row>
    <row r="1647">
      <c r="A1647" s="13" t="n"/>
      <c r="B1647" s="5" t="n"/>
      <c r="C1647" s="17" t="n"/>
      <c r="D1647" s="5" t="n"/>
      <c r="E1647" s="5" t="n"/>
      <c r="F1647" s="6">
        <f>IF(B1647&amp;""="","",IFERROR(INDEX('المستأجرون'!$C$6:$C$205,MATCH(B1647&amp;"",'المستأجرون'!$A$6:$A$205,0))&amp;"","كود غير موجود"))</f>
        <v/>
      </c>
      <c r="G1647" s="22">
        <f>IF(OR(B1647&amp;""="",NOT(ISNUMBER(A1647))),"",IF(COUNTIFS($B$6:$B$2005,B1647&amp;"",$A$6:$A$2005,"&gt;"&amp;A1647)=0,1,0))</f>
        <v/>
      </c>
    </row>
    <row r="1648">
      <c r="A1648" s="13" t="n"/>
      <c r="B1648" s="5" t="n"/>
      <c r="C1648" s="17" t="n"/>
      <c r="D1648" s="5" t="n"/>
      <c r="E1648" s="5" t="n"/>
      <c r="F1648" s="6">
        <f>IF(B1648&amp;""="","",IFERROR(INDEX('المستأجرون'!$C$6:$C$205,MATCH(B1648&amp;"",'المستأجرون'!$A$6:$A$205,0))&amp;"","كود غير موجود"))</f>
        <v/>
      </c>
      <c r="G1648" s="22">
        <f>IF(OR(B1648&amp;""="",NOT(ISNUMBER(A1648))),"",IF(COUNTIFS($B$6:$B$2005,B1648&amp;"",$A$6:$A$2005,"&gt;"&amp;A1648)=0,1,0))</f>
        <v/>
      </c>
    </row>
    <row r="1649">
      <c r="A1649" s="13" t="n"/>
      <c r="B1649" s="5" t="n"/>
      <c r="C1649" s="17" t="n"/>
      <c r="D1649" s="5" t="n"/>
      <c r="E1649" s="5" t="n"/>
      <c r="F1649" s="6">
        <f>IF(B1649&amp;""="","",IFERROR(INDEX('المستأجرون'!$C$6:$C$205,MATCH(B1649&amp;"",'المستأجرون'!$A$6:$A$205,0))&amp;"","كود غير موجود"))</f>
        <v/>
      </c>
      <c r="G1649" s="22">
        <f>IF(OR(B1649&amp;""="",NOT(ISNUMBER(A1649))),"",IF(COUNTIFS($B$6:$B$2005,B1649&amp;"",$A$6:$A$2005,"&gt;"&amp;A1649)=0,1,0))</f>
        <v/>
      </c>
    </row>
    <row r="1650">
      <c r="A1650" s="13" t="n"/>
      <c r="B1650" s="5" t="n"/>
      <c r="C1650" s="17" t="n"/>
      <c r="D1650" s="5" t="n"/>
      <c r="E1650" s="5" t="n"/>
      <c r="F1650" s="6">
        <f>IF(B1650&amp;""="","",IFERROR(INDEX('المستأجرون'!$C$6:$C$205,MATCH(B1650&amp;"",'المستأجرون'!$A$6:$A$205,0))&amp;"","كود غير موجود"))</f>
        <v/>
      </c>
      <c r="G1650" s="22">
        <f>IF(OR(B1650&amp;""="",NOT(ISNUMBER(A1650))),"",IF(COUNTIFS($B$6:$B$2005,B1650&amp;"",$A$6:$A$2005,"&gt;"&amp;A1650)=0,1,0))</f>
        <v/>
      </c>
    </row>
    <row r="1651">
      <c r="A1651" s="13" t="n"/>
      <c r="B1651" s="5" t="n"/>
      <c r="C1651" s="17" t="n"/>
      <c r="D1651" s="5" t="n"/>
      <c r="E1651" s="5" t="n"/>
      <c r="F1651" s="6">
        <f>IF(B1651&amp;""="","",IFERROR(INDEX('المستأجرون'!$C$6:$C$205,MATCH(B1651&amp;"",'المستأجرون'!$A$6:$A$205,0))&amp;"","كود غير موجود"))</f>
        <v/>
      </c>
      <c r="G1651" s="22">
        <f>IF(OR(B1651&amp;""="",NOT(ISNUMBER(A1651))),"",IF(COUNTIFS($B$6:$B$2005,B1651&amp;"",$A$6:$A$2005,"&gt;"&amp;A1651)=0,1,0))</f>
        <v/>
      </c>
    </row>
    <row r="1652">
      <c r="A1652" s="13" t="n"/>
      <c r="B1652" s="5" t="n"/>
      <c r="C1652" s="17" t="n"/>
      <c r="D1652" s="5" t="n"/>
      <c r="E1652" s="5" t="n"/>
      <c r="F1652" s="6">
        <f>IF(B1652&amp;""="","",IFERROR(INDEX('المستأجرون'!$C$6:$C$205,MATCH(B1652&amp;"",'المستأجرون'!$A$6:$A$205,0))&amp;"","كود غير موجود"))</f>
        <v/>
      </c>
      <c r="G1652" s="22">
        <f>IF(OR(B1652&amp;""="",NOT(ISNUMBER(A1652))),"",IF(COUNTIFS($B$6:$B$2005,B1652&amp;"",$A$6:$A$2005,"&gt;"&amp;A1652)=0,1,0))</f>
        <v/>
      </c>
    </row>
    <row r="1653">
      <c r="A1653" s="13" t="n"/>
      <c r="B1653" s="5" t="n"/>
      <c r="C1653" s="17" t="n"/>
      <c r="D1653" s="5" t="n"/>
      <c r="E1653" s="5" t="n"/>
      <c r="F1653" s="6">
        <f>IF(B1653&amp;""="","",IFERROR(INDEX('المستأجرون'!$C$6:$C$205,MATCH(B1653&amp;"",'المستأجرون'!$A$6:$A$205,0))&amp;"","كود غير موجود"))</f>
        <v/>
      </c>
      <c r="G1653" s="22">
        <f>IF(OR(B1653&amp;""="",NOT(ISNUMBER(A1653))),"",IF(COUNTIFS($B$6:$B$2005,B1653&amp;"",$A$6:$A$2005,"&gt;"&amp;A1653)=0,1,0))</f>
        <v/>
      </c>
    </row>
    <row r="1654">
      <c r="A1654" s="13" t="n"/>
      <c r="B1654" s="5" t="n"/>
      <c r="C1654" s="17" t="n"/>
      <c r="D1654" s="5" t="n"/>
      <c r="E1654" s="5" t="n"/>
      <c r="F1654" s="6">
        <f>IF(B1654&amp;""="","",IFERROR(INDEX('المستأجرون'!$C$6:$C$205,MATCH(B1654&amp;"",'المستأجرون'!$A$6:$A$205,0))&amp;"","كود غير موجود"))</f>
        <v/>
      </c>
      <c r="G1654" s="22">
        <f>IF(OR(B1654&amp;""="",NOT(ISNUMBER(A1654))),"",IF(COUNTIFS($B$6:$B$2005,B1654&amp;"",$A$6:$A$2005,"&gt;"&amp;A1654)=0,1,0))</f>
        <v/>
      </c>
    </row>
    <row r="1655">
      <c r="A1655" s="13" t="n"/>
      <c r="B1655" s="5" t="n"/>
      <c r="C1655" s="17" t="n"/>
      <c r="D1655" s="5" t="n"/>
      <c r="E1655" s="5" t="n"/>
      <c r="F1655" s="6">
        <f>IF(B1655&amp;""="","",IFERROR(INDEX('المستأجرون'!$C$6:$C$205,MATCH(B1655&amp;"",'المستأجرون'!$A$6:$A$205,0))&amp;"","كود غير موجود"))</f>
        <v/>
      </c>
      <c r="G1655" s="22">
        <f>IF(OR(B1655&amp;""="",NOT(ISNUMBER(A1655))),"",IF(COUNTIFS($B$6:$B$2005,B1655&amp;"",$A$6:$A$2005,"&gt;"&amp;A1655)=0,1,0))</f>
        <v/>
      </c>
    </row>
    <row r="1656">
      <c r="A1656" s="13" t="n"/>
      <c r="B1656" s="5" t="n"/>
      <c r="C1656" s="17" t="n"/>
      <c r="D1656" s="5" t="n"/>
      <c r="E1656" s="5" t="n"/>
      <c r="F1656" s="6">
        <f>IF(B1656&amp;""="","",IFERROR(INDEX('المستأجرون'!$C$6:$C$205,MATCH(B1656&amp;"",'المستأجرون'!$A$6:$A$205,0))&amp;"","كود غير موجود"))</f>
        <v/>
      </c>
      <c r="G1656" s="22">
        <f>IF(OR(B1656&amp;""="",NOT(ISNUMBER(A1656))),"",IF(COUNTIFS($B$6:$B$2005,B1656&amp;"",$A$6:$A$2005,"&gt;"&amp;A1656)=0,1,0))</f>
        <v/>
      </c>
    </row>
    <row r="1657">
      <c r="A1657" s="13" t="n"/>
      <c r="B1657" s="5" t="n"/>
      <c r="C1657" s="17" t="n"/>
      <c r="D1657" s="5" t="n"/>
      <c r="E1657" s="5" t="n"/>
      <c r="F1657" s="6">
        <f>IF(B1657&amp;""="","",IFERROR(INDEX('المستأجرون'!$C$6:$C$205,MATCH(B1657&amp;"",'المستأجرون'!$A$6:$A$205,0))&amp;"","كود غير موجود"))</f>
        <v/>
      </c>
      <c r="G1657" s="22">
        <f>IF(OR(B1657&amp;""="",NOT(ISNUMBER(A1657))),"",IF(COUNTIFS($B$6:$B$2005,B1657&amp;"",$A$6:$A$2005,"&gt;"&amp;A1657)=0,1,0))</f>
        <v/>
      </c>
    </row>
    <row r="1658">
      <c r="A1658" s="13" t="n"/>
      <c r="B1658" s="5" t="n"/>
      <c r="C1658" s="17" t="n"/>
      <c r="D1658" s="5" t="n"/>
      <c r="E1658" s="5" t="n"/>
      <c r="F1658" s="6">
        <f>IF(B1658&amp;""="","",IFERROR(INDEX('المستأجرون'!$C$6:$C$205,MATCH(B1658&amp;"",'المستأجرون'!$A$6:$A$205,0))&amp;"","كود غير موجود"))</f>
        <v/>
      </c>
      <c r="G1658" s="22">
        <f>IF(OR(B1658&amp;""="",NOT(ISNUMBER(A1658))),"",IF(COUNTIFS($B$6:$B$2005,B1658&amp;"",$A$6:$A$2005,"&gt;"&amp;A1658)=0,1,0))</f>
        <v/>
      </c>
    </row>
    <row r="1659">
      <c r="A1659" s="13" t="n"/>
      <c r="B1659" s="5" t="n"/>
      <c r="C1659" s="17" t="n"/>
      <c r="D1659" s="5" t="n"/>
      <c r="E1659" s="5" t="n"/>
      <c r="F1659" s="6">
        <f>IF(B1659&amp;""="","",IFERROR(INDEX('المستأجرون'!$C$6:$C$205,MATCH(B1659&amp;"",'المستأجرون'!$A$6:$A$205,0))&amp;"","كود غير موجود"))</f>
        <v/>
      </c>
      <c r="G1659" s="22">
        <f>IF(OR(B1659&amp;""="",NOT(ISNUMBER(A1659))),"",IF(COUNTIFS($B$6:$B$2005,B1659&amp;"",$A$6:$A$2005,"&gt;"&amp;A1659)=0,1,0))</f>
        <v/>
      </c>
    </row>
    <row r="1660">
      <c r="A1660" s="13" t="n"/>
      <c r="B1660" s="5" t="n"/>
      <c r="C1660" s="17" t="n"/>
      <c r="D1660" s="5" t="n"/>
      <c r="E1660" s="5" t="n"/>
      <c r="F1660" s="6">
        <f>IF(B1660&amp;""="","",IFERROR(INDEX('المستأجرون'!$C$6:$C$205,MATCH(B1660&amp;"",'المستأجرون'!$A$6:$A$205,0))&amp;"","كود غير موجود"))</f>
        <v/>
      </c>
      <c r="G1660" s="22">
        <f>IF(OR(B1660&amp;""="",NOT(ISNUMBER(A1660))),"",IF(COUNTIFS($B$6:$B$2005,B1660&amp;"",$A$6:$A$2005,"&gt;"&amp;A1660)=0,1,0))</f>
        <v/>
      </c>
    </row>
    <row r="1661">
      <c r="A1661" s="13" t="n"/>
      <c r="B1661" s="5" t="n"/>
      <c r="C1661" s="17" t="n"/>
      <c r="D1661" s="5" t="n"/>
      <c r="E1661" s="5" t="n"/>
      <c r="F1661" s="6">
        <f>IF(B1661&amp;""="","",IFERROR(INDEX('المستأجرون'!$C$6:$C$205,MATCH(B1661&amp;"",'المستأجرون'!$A$6:$A$205,0))&amp;"","كود غير موجود"))</f>
        <v/>
      </c>
      <c r="G1661" s="22">
        <f>IF(OR(B1661&amp;""="",NOT(ISNUMBER(A1661))),"",IF(COUNTIFS($B$6:$B$2005,B1661&amp;"",$A$6:$A$2005,"&gt;"&amp;A1661)=0,1,0))</f>
        <v/>
      </c>
    </row>
    <row r="1662">
      <c r="A1662" s="13" t="n"/>
      <c r="B1662" s="5" t="n"/>
      <c r="C1662" s="17" t="n"/>
      <c r="D1662" s="5" t="n"/>
      <c r="E1662" s="5" t="n"/>
      <c r="F1662" s="6">
        <f>IF(B1662&amp;""="","",IFERROR(INDEX('المستأجرون'!$C$6:$C$205,MATCH(B1662&amp;"",'المستأجرون'!$A$6:$A$205,0))&amp;"","كود غير موجود"))</f>
        <v/>
      </c>
      <c r="G1662" s="22">
        <f>IF(OR(B1662&amp;""="",NOT(ISNUMBER(A1662))),"",IF(COUNTIFS($B$6:$B$2005,B1662&amp;"",$A$6:$A$2005,"&gt;"&amp;A1662)=0,1,0))</f>
        <v/>
      </c>
    </row>
    <row r="1663">
      <c r="A1663" s="13" t="n"/>
      <c r="B1663" s="5" t="n"/>
      <c r="C1663" s="17" t="n"/>
      <c r="D1663" s="5" t="n"/>
      <c r="E1663" s="5" t="n"/>
      <c r="F1663" s="6">
        <f>IF(B1663&amp;""="","",IFERROR(INDEX('المستأجرون'!$C$6:$C$205,MATCH(B1663&amp;"",'المستأجرون'!$A$6:$A$205,0))&amp;"","كود غير موجود"))</f>
        <v/>
      </c>
      <c r="G1663" s="22">
        <f>IF(OR(B1663&amp;""="",NOT(ISNUMBER(A1663))),"",IF(COUNTIFS($B$6:$B$2005,B1663&amp;"",$A$6:$A$2005,"&gt;"&amp;A1663)=0,1,0))</f>
        <v/>
      </c>
    </row>
    <row r="1664">
      <c r="A1664" s="13" t="n"/>
      <c r="B1664" s="5" t="n"/>
      <c r="C1664" s="17" t="n"/>
      <c r="D1664" s="5" t="n"/>
      <c r="E1664" s="5" t="n"/>
      <c r="F1664" s="6">
        <f>IF(B1664&amp;""="","",IFERROR(INDEX('المستأجرون'!$C$6:$C$205,MATCH(B1664&amp;"",'المستأجرون'!$A$6:$A$205,0))&amp;"","كود غير موجود"))</f>
        <v/>
      </c>
      <c r="G1664" s="22">
        <f>IF(OR(B1664&amp;""="",NOT(ISNUMBER(A1664))),"",IF(COUNTIFS($B$6:$B$2005,B1664&amp;"",$A$6:$A$2005,"&gt;"&amp;A1664)=0,1,0))</f>
        <v/>
      </c>
    </row>
    <row r="1665">
      <c r="A1665" s="13" t="n"/>
      <c r="B1665" s="5" t="n"/>
      <c r="C1665" s="17" t="n"/>
      <c r="D1665" s="5" t="n"/>
      <c r="E1665" s="5" t="n"/>
      <c r="F1665" s="6">
        <f>IF(B1665&amp;""="","",IFERROR(INDEX('المستأجرون'!$C$6:$C$205,MATCH(B1665&amp;"",'المستأجرون'!$A$6:$A$205,0))&amp;"","كود غير موجود"))</f>
        <v/>
      </c>
      <c r="G1665" s="22">
        <f>IF(OR(B1665&amp;""="",NOT(ISNUMBER(A1665))),"",IF(COUNTIFS($B$6:$B$2005,B1665&amp;"",$A$6:$A$2005,"&gt;"&amp;A1665)=0,1,0))</f>
        <v/>
      </c>
    </row>
    <row r="1666">
      <c r="A1666" s="13" t="n"/>
      <c r="B1666" s="5" t="n"/>
      <c r="C1666" s="17" t="n"/>
      <c r="D1666" s="5" t="n"/>
      <c r="E1666" s="5" t="n"/>
      <c r="F1666" s="6">
        <f>IF(B1666&amp;""="","",IFERROR(INDEX('المستأجرون'!$C$6:$C$205,MATCH(B1666&amp;"",'المستأجرون'!$A$6:$A$205,0))&amp;"","كود غير موجود"))</f>
        <v/>
      </c>
      <c r="G1666" s="22">
        <f>IF(OR(B1666&amp;""="",NOT(ISNUMBER(A1666))),"",IF(COUNTIFS($B$6:$B$2005,B1666&amp;"",$A$6:$A$2005,"&gt;"&amp;A1666)=0,1,0))</f>
        <v/>
      </c>
    </row>
    <row r="1667">
      <c r="A1667" s="13" t="n"/>
      <c r="B1667" s="5" t="n"/>
      <c r="C1667" s="17" t="n"/>
      <c r="D1667" s="5" t="n"/>
      <c r="E1667" s="5" t="n"/>
      <c r="F1667" s="6">
        <f>IF(B1667&amp;""="","",IFERROR(INDEX('المستأجرون'!$C$6:$C$205,MATCH(B1667&amp;"",'المستأجرون'!$A$6:$A$205,0))&amp;"","كود غير موجود"))</f>
        <v/>
      </c>
      <c r="G1667" s="22">
        <f>IF(OR(B1667&amp;""="",NOT(ISNUMBER(A1667))),"",IF(COUNTIFS($B$6:$B$2005,B1667&amp;"",$A$6:$A$2005,"&gt;"&amp;A1667)=0,1,0))</f>
        <v/>
      </c>
    </row>
    <row r="1668">
      <c r="A1668" s="13" t="n"/>
      <c r="B1668" s="5" t="n"/>
      <c r="C1668" s="17" t="n"/>
      <c r="D1668" s="5" t="n"/>
      <c r="E1668" s="5" t="n"/>
      <c r="F1668" s="6">
        <f>IF(B1668&amp;""="","",IFERROR(INDEX('المستأجرون'!$C$6:$C$205,MATCH(B1668&amp;"",'المستأجرون'!$A$6:$A$205,0))&amp;"","كود غير موجود"))</f>
        <v/>
      </c>
      <c r="G1668" s="22">
        <f>IF(OR(B1668&amp;""="",NOT(ISNUMBER(A1668))),"",IF(COUNTIFS($B$6:$B$2005,B1668&amp;"",$A$6:$A$2005,"&gt;"&amp;A1668)=0,1,0))</f>
        <v/>
      </c>
    </row>
    <row r="1669">
      <c r="A1669" s="13" t="n"/>
      <c r="B1669" s="5" t="n"/>
      <c r="C1669" s="17" t="n"/>
      <c r="D1669" s="5" t="n"/>
      <c r="E1669" s="5" t="n"/>
      <c r="F1669" s="6">
        <f>IF(B1669&amp;""="","",IFERROR(INDEX('المستأجرون'!$C$6:$C$205,MATCH(B1669&amp;"",'المستأجرون'!$A$6:$A$205,0))&amp;"","كود غير موجود"))</f>
        <v/>
      </c>
      <c r="G1669" s="22">
        <f>IF(OR(B1669&amp;""="",NOT(ISNUMBER(A1669))),"",IF(COUNTIFS($B$6:$B$2005,B1669&amp;"",$A$6:$A$2005,"&gt;"&amp;A1669)=0,1,0))</f>
        <v/>
      </c>
    </row>
    <row r="1670">
      <c r="A1670" s="13" t="n"/>
      <c r="B1670" s="5" t="n"/>
      <c r="C1670" s="17" t="n"/>
      <c r="D1670" s="5" t="n"/>
      <c r="E1670" s="5" t="n"/>
      <c r="F1670" s="6">
        <f>IF(B1670&amp;""="","",IFERROR(INDEX('المستأجرون'!$C$6:$C$205,MATCH(B1670&amp;"",'المستأجرون'!$A$6:$A$205,0))&amp;"","كود غير موجود"))</f>
        <v/>
      </c>
      <c r="G1670" s="22">
        <f>IF(OR(B1670&amp;""="",NOT(ISNUMBER(A1670))),"",IF(COUNTIFS($B$6:$B$2005,B1670&amp;"",$A$6:$A$2005,"&gt;"&amp;A1670)=0,1,0))</f>
        <v/>
      </c>
    </row>
    <row r="1671">
      <c r="A1671" s="13" t="n"/>
      <c r="B1671" s="5" t="n"/>
      <c r="C1671" s="17" t="n"/>
      <c r="D1671" s="5" t="n"/>
      <c r="E1671" s="5" t="n"/>
      <c r="F1671" s="6">
        <f>IF(B1671&amp;""="","",IFERROR(INDEX('المستأجرون'!$C$6:$C$205,MATCH(B1671&amp;"",'المستأجرون'!$A$6:$A$205,0))&amp;"","كود غير موجود"))</f>
        <v/>
      </c>
      <c r="G1671" s="22">
        <f>IF(OR(B1671&amp;""="",NOT(ISNUMBER(A1671))),"",IF(COUNTIFS($B$6:$B$2005,B1671&amp;"",$A$6:$A$2005,"&gt;"&amp;A1671)=0,1,0))</f>
        <v/>
      </c>
    </row>
    <row r="1672">
      <c r="A1672" s="13" t="n"/>
      <c r="B1672" s="5" t="n"/>
      <c r="C1672" s="17" t="n"/>
      <c r="D1672" s="5" t="n"/>
      <c r="E1672" s="5" t="n"/>
      <c r="F1672" s="6">
        <f>IF(B1672&amp;""="","",IFERROR(INDEX('المستأجرون'!$C$6:$C$205,MATCH(B1672&amp;"",'المستأجرون'!$A$6:$A$205,0))&amp;"","كود غير موجود"))</f>
        <v/>
      </c>
      <c r="G1672" s="22">
        <f>IF(OR(B1672&amp;""="",NOT(ISNUMBER(A1672))),"",IF(COUNTIFS($B$6:$B$2005,B1672&amp;"",$A$6:$A$2005,"&gt;"&amp;A1672)=0,1,0))</f>
        <v/>
      </c>
    </row>
    <row r="1673">
      <c r="A1673" s="13" t="n"/>
      <c r="B1673" s="5" t="n"/>
      <c r="C1673" s="17" t="n"/>
      <c r="D1673" s="5" t="n"/>
      <c r="E1673" s="5" t="n"/>
      <c r="F1673" s="6">
        <f>IF(B1673&amp;""="","",IFERROR(INDEX('المستأجرون'!$C$6:$C$205,MATCH(B1673&amp;"",'المستأجرون'!$A$6:$A$205,0))&amp;"","كود غير موجود"))</f>
        <v/>
      </c>
      <c r="G1673" s="22">
        <f>IF(OR(B1673&amp;""="",NOT(ISNUMBER(A1673))),"",IF(COUNTIFS($B$6:$B$2005,B1673&amp;"",$A$6:$A$2005,"&gt;"&amp;A1673)=0,1,0))</f>
        <v/>
      </c>
    </row>
    <row r="1674">
      <c r="A1674" s="13" t="n"/>
      <c r="B1674" s="5" t="n"/>
      <c r="C1674" s="17" t="n"/>
      <c r="D1674" s="5" t="n"/>
      <c r="E1674" s="5" t="n"/>
      <c r="F1674" s="6">
        <f>IF(B1674&amp;""="","",IFERROR(INDEX('المستأجرون'!$C$6:$C$205,MATCH(B1674&amp;"",'المستأجرون'!$A$6:$A$205,0))&amp;"","كود غير موجود"))</f>
        <v/>
      </c>
      <c r="G1674" s="22">
        <f>IF(OR(B1674&amp;""="",NOT(ISNUMBER(A1674))),"",IF(COUNTIFS($B$6:$B$2005,B1674&amp;"",$A$6:$A$2005,"&gt;"&amp;A1674)=0,1,0))</f>
        <v/>
      </c>
    </row>
    <row r="1675">
      <c r="A1675" s="13" t="n"/>
      <c r="B1675" s="5" t="n"/>
      <c r="C1675" s="17" t="n"/>
      <c r="D1675" s="5" t="n"/>
      <c r="E1675" s="5" t="n"/>
      <c r="F1675" s="6">
        <f>IF(B1675&amp;""="","",IFERROR(INDEX('المستأجرون'!$C$6:$C$205,MATCH(B1675&amp;"",'المستأجرون'!$A$6:$A$205,0))&amp;"","كود غير موجود"))</f>
        <v/>
      </c>
      <c r="G1675" s="22">
        <f>IF(OR(B1675&amp;""="",NOT(ISNUMBER(A1675))),"",IF(COUNTIFS($B$6:$B$2005,B1675&amp;"",$A$6:$A$2005,"&gt;"&amp;A1675)=0,1,0))</f>
        <v/>
      </c>
    </row>
    <row r="1676">
      <c r="A1676" s="13" t="n"/>
      <c r="B1676" s="5" t="n"/>
      <c r="C1676" s="17" t="n"/>
      <c r="D1676" s="5" t="n"/>
      <c r="E1676" s="5" t="n"/>
      <c r="F1676" s="6">
        <f>IF(B1676&amp;""="","",IFERROR(INDEX('المستأجرون'!$C$6:$C$205,MATCH(B1676&amp;"",'المستأجرون'!$A$6:$A$205,0))&amp;"","كود غير موجود"))</f>
        <v/>
      </c>
      <c r="G1676" s="22">
        <f>IF(OR(B1676&amp;""="",NOT(ISNUMBER(A1676))),"",IF(COUNTIFS($B$6:$B$2005,B1676&amp;"",$A$6:$A$2005,"&gt;"&amp;A1676)=0,1,0))</f>
        <v/>
      </c>
    </row>
    <row r="1677">
      <c r="A1677" s="13" t="n"/>
      <c r="B1677" s="5" t="n"/>
      <c r="C1677" s="17" t="n"/>
      <c r="D1677" s="5" t="n"/>
      <c r="E1677" s="5" t="n"/>
      <c r="F1677" s="6">
        <f>IF(B1677&amp;""="","",IFERROR(INDEX('المستأجرون'!$C$6:$C$205,MATCH(B1677&amp;"",'المستأجرون'!$A$6:$A$205,0))&amp;"","كود غير موجود"))</f>
        <v/>
      </c>
      <c r="G1677" s="22">
        <f>IF(OR(B1677&amp;""="",NOT(ISNUMBER(A1677))),"",IF(COUNTIFS($B$6:$B$2005,B1677&amp;"",$A$6:$A$2005,"&gt;"&amp;A1677)=0,1,0))</f>
        <v/>
      </c>
    </row>
    <row r="1678">
      <c r="A1678" s="13" t="n"/>
      <c r="B1678" s="5" t="n"/>
      <c r="C1678" s="17" t="n"/>
      <c r="D1678" s="5" t="n"/>
      <c r="E1678" s="5" t="n"/>
      <c r="F1678" s="6">
        <f>IF(B1678&amp;""="","",IFERROR(INDEX('المستأجرون'!$C$6:$C$205,MATCH(B1678&amp;"",'المستأجرون'!$A$6:$A$205,0))&amp;"","كود غير موجود"))</f>
        <v/>
      </c>
      <c r="G1678" s="22">
        <f>IF(OR(B1678&amp;""="",NOT(ISNUMBER(A1678))),"",IF(COUNTIFS($B$6:$B$2005,B1678&amp;"",$A$6:$A$2005,"&gt;"&amp;A1678)=0,1,0))</f>
        <v/>
      </c>
    </row>
    <row r="1679">
      <c r="A1679" s="13" t="n"/>
      <c r="B1679" s="5" t="n"/>
      <c r="C1679" s="17" t="n"/>
      <c r="D1679" s="5" t="n"/>
      <c r="E1679" s="5" t="n"/>
      <c r="F1679" s="6">
        <f>IF(B1679&amp;""="","",IFERROR(INDEX('المستأجرون'!$C$6:$C$205,MATCH(B1679&amp;"",'المستأجرون'!$A$6:$A$205,0))&amp;"","كود غير موجود"))</f>
        <v/>
      </c>
      <c r="G1679" s="22">
        <f>IF(OR(B1679&amp;""="",NOT(ISNUMBER(A1679))),"",IF(COUNTIFS($B$6:$B$2005,B1679&amp;"",$A$6:$A$2005,"&gt;"&amp;A1679)=0,1,0))</f>
        <v/>
      </c>
    </row>
    <row r="1680">
      <c r="A1680" s="13" t="n"/>
      <c r="B1680" s="5" t="n"/>
      <c r="C1680" s="17" t="n"/>
      <c r="D1680" s="5" t="n"/>
      <c r="E1680" s="5" t="n"/>
      <c r="F1680" s="6">
        <f>IF(B1680&amp;""="","",IFERROR(INDEX('المستأجرون'!$C$6:$C$205,MATCH(B1680&amp;"",'المستأجرون'!$A$6:$A$205,0))&amp;"","كود غير موجود"))</f>
        <v/>
      </c>
      <c r="G1680" s="22">
        <f>IF(OR(B1680&amp;""="",NOT(ISNUMBER(A1680))),"",IF(COUNTIFS($B$6:$B$2005,B1680&amp;"",$A$6:$A$2005,"&gt;"&amp;A1680)=0,1,0))</f>
        <v/>
      </c>
    </row>
    <row r="1681">
      <c r="A1681" s="13" t="n"/>
      <c r="B1681" s="5" t="n"/>
      <c r="C1681" s="17" t="n"/>
      <c r="D1681" s="5" t="n"/>
      <c r="E1681" s="5" t="n"/>
      <c r="F1681" s="6">
        <f>IF(B1681&amp;""="","",IFERROR(INDEX('المستأجرون'!$C$6:$C$205,MATCH(B1681&amp;"",'المستأجرون'!$A$6:$A$205,0))&amp;"","كود غير موجود"))</f>
        <v/>
      </c>
      <c r="G1681" s="22">
        <f>IF(OR(B1681&amp;""="",NOT(ISNUMBER(A1681))),"",IF(COUNTIFS($B$6:$B$2005,B1681&amp;"",$A$6:$A$2005,"&gt;"&amp;A1681)=0,1,0))</f>
        <v/>
      </c>
    </row>
    <row r="1682">
      <c r="A1682" s="13" t="n"/>
      <c r="B1682" s="5" t="n"/>
      <c r="C1682" s="17" t="n"/>
      <c r="D1682" s="5" t="n"/>
      <c r="E1682" s="5" t="n"/>
      <c r="F1682" s="6">
        <f>IF(B1682&amp;""="","",IFERROR(INDEX('المستأجرون'!$C$6:$C$205,MATCH(B1682&amp;"",'المستأجرون'!$A$6:$A$205,0))&amp;"","كود غير موجود"))</f>
        <v/>
      </c>
      <c r="G1682" s="22">
        <f>IF(OR(B1682&amp;""="",NOT(ISNUMBER(A1682))),"",IF(COUNTIFS($B$6:$B$2005,B1682&amp;"",$A$6:$A$2005,"&gt;"&amp;A1682)=0,1,0))</f>
        <v/>
      </c>
    </row>
    <row r="1683">
      <c r="A1683" s="13" t="n"/>
      <c r="B1683" s="5" t="n"/>
      <c r="C1683" s="17" t="n"/>
      <c r="D1683" s="5" t="n"/>
      <c r="E1683" s="5" t="n"/>
      <c r="F1683" s="6">
        <f>IF(B1683&amp;""="","",IFERROR(INDEX('المستأجرون'!$C$6:$C$205,MATCH(B1683&amp;"",'المستأجرون'!$A$6:$A$205,0))&amp;"","كود غير موجود"))</f>
        <v/>
      </c>
      <c r="G1683" s="22">
        <f>IF(OR(B1683&amp;""="",NOT(ISNUMBER(A1683))),"",IF(COUNTIFS($B$6:$B$2005,B1683&amp;"",$A$6:$A$2005,"&gt;"&amp;A1683)=0,1,0))</f>
        <v/>
      </c>
    </row>
    <row r="1684">
      <c r="A1684" s="13" t="n"/>
      <c r="B1684" s="5" t="n"/>
      <c r="C1684" s="17" t="n"/>
      <c r="D1684" s="5" t="n"/>
      <c r="E1684" s="5" t="n"/>
      <c r="F1684" s="6">
        <f>IF(B1684&amp;""="","",IFERROR(INDEX('المستأجرون'!$C$6:$C$205,MATCH(B1684&amp;"",'المستأجرون'!$A$6:$A$205,0))&amp;"","كود غير موجود"))</f>
        <v/>
      </c>
      <c r="G1684" s="22">
        <f>IF(OR(B1684&amp;""="",NOT(ISNUMBER(A1684))),"",IF(COUNTIFS($B$6:$B$2005,B1684&amp;"",$A$6:$A$2005,"&gt;"&amp;A1684)=0,1,0))</f>
        <v/>
      </c>
    </row>
    <row r="1685">
      <c r="A1685" s="13" t="n"/>
      <c r="B1685" s="5" t="n"/>
      <c r="C1685" s="17" t="n"/>
      <c r="D1685" s="5" t="n"/>
      <c r="E1685" s="5" t="n"/>
      <c r="F1685" s="6">
        <f>IF(B1685&amp;""="","",IFERROR(INDEX('المستأجرون'!$C$6:$C$205,MATCH(B1685&amp;"",'المستأجرون'!$A$6:$A$205,0))&amp;"","كود غير موجود"))</f>
        <v/>
      </c>
      <c r="G1685" s="22">
        <f>IF(OR(B1685&amp;""="",NOT(ISNUMBER(A1685))),"",IF(COUNTIFS($B$6:$B$2005,B1685&amp;"",$A$6:$A$2005,"&gt;"&amp;A1685)=0,1,0))</f>
        <v/>
      </c>
    </row>
    <row r="1686">
      <c r="A1686" s="13" t="n"/>
      <c r="B1686" s="5" t="n"/>
      <c r="C1686" s="17" t="n"/>
      <c r="D1686" s="5" t="n"/>
      <c r="E1686" s="5" t="n"/>
      <c r="F1686" s="6">
        <f>IF(B1686&amp;""="","",IFERROR(INDEX('المستأجرون'!$C$6:$C$205,MATCH(B1686&amp;"",'المستأجرون'!$A$6:$A$205,0))&amp;"","كود غير موجود"))</f>
        <v/>
      </c>
      <c r="G1686" s="22">
        <f>IF(OR(B1686&amp;""="",NOT(ISNUMBER(A1686))),"",IF(COUNTIFS($B$6:$B$2005,B1686&amp;"",$A$6:$A$2005,"&gt;"&amp;A1686)=0,1,0))</f>
        <v/>
      </c>
    </row>
    <row r="1687">
      <c r="A1687" s="13" t="n"/>
      <c r="B1687" s="5" t="n"/>
      <c r="C1687" s="17" t="n"/>
      <c r="D1687" s="5" t="n"/>
      <c r="E1687" s="5" t="n"/>
      <c r="F1687" s="6">
        <f>IF(B1687&amp;""="","",IFERROR(INDEX('المستأجرون'!$C$6:$C$205,MATCH(B1687&amp;"",'المستأجرون'!$A$6:$A$205,0))&amp;"","كود غير موجود"))</f>
        <v/>
      </c>
      <c r="G1687" s="22">
        <f>IF(OR(B1687&amp;""="",NOT(ISNUMBER(A1687))),"",IF(COUNTIFS($B$6:$B$2005,B1687&amp;"",$A$6:$A$2005,"&gt;"&amp;A1687)=0,1,0))</f>
        <v/>
      </c>
    </row>
    <row r="1688">
      <c r="A1688" s="13" t="n"/>
      <c r="B1688" s="5" t="n"/>
      <c r="C1688" s="17" t="n"/>
      <c r="D1688" s="5" t="n"/>
      <c r="E1688" s="5" t="n"/>
      <c r="F1688" s="6">
        <f>IF(B1688&amp;""="","",IFERROR(INDEX('المستأجرون'!$C$6:$C$205,MATCH(B1688&amp;"",'المستأجرون'!$A$6:$A$205,0))&amp;"","كود غير موجود"))</f>
        <v/>
      </c>
      <c r="G1688" s="22">
        <f>IF(OR(B1688&amp;""="",NOT(ISNUMBER(A1688))),"",IF(COUNTIFS($B$6:$B$2005,B1688&amp;"",$A$6:$A$2005,"&gt;"&amp;A1688)=0,1,0))</f>
        <v/>
      </c>
    </row>
    <row r="1689">
      <c r="A1689" s="13" t="n"/>
      <c r="B1689" s="5" t="n"/>
      <c r="C1689" s="17" t="n"/>
      <c r="D1689" s="5" t="n"/>
      <c r="E1689" s="5" t="n"/>
      <c r="F1689" s="6">
        <f>IF(B1689&amp;""="","",IFERROR(INDEX('المستأجرون'!$C$6:$C$205,MATCH(B1689&amp;"",'المستأجرون'!$A$6:$A$205,0))&amp;"","كود غير موجود"))</f>
        <v/>
      </c>
      <c r="G1689" s="22">
        <f>IF(OR(B1689&amp;""="",NOT(ISNUMBER(A1689))),"",IF(COUNTIFS($B$6:$B$2005,B1689&amp;"",$A$6:$A$2005,"&gt;"&amp;A1689)=0,1,0))</f>
        <v/>
      </c>
    </row>
    <row r="1690">
      <c r="A1690" s="13" t="n"/>
      <c r="B1690" s="5" t="n"/>
      <c r="C1690" s="17" t="n"/>
      <c r="D1690" s="5" t="n"/>
      <c r="E1690" s="5" t="n"/>
      <c r="F1690" s="6">
        <f>IF(B1690&amp;""="","",IFERROR(INDEX('المستأجرون'!$C$6:$C$205,MATCH(B1690&amp;"",'المستأجرون'!$A$6:$A$205,0))&amp;"","كود غير موجود"))</f>
        <v/>
      </c>
      <c r="G1690" s="22">
        <f>IF(OR(B1690&amp;""="",NOT(ISNUMBER(A1690))),"",IF(COUNTIFS($B$6:$B$2005,B1690&amp;"",$A$6:$A$2005,"&gt;"&amp;A1690)=0,1,0))</f>
        <v/>
      </c>
    </row>
    <row r="1691">
      <c r="A1691" s="13" t="n"/>
      <c r="B1691" s="5" t="n"/>
      <c r="C1691" s="17" t="n"/>
      <c r="D1691" s="5" t="n"/>
      <c r="E1691" s="5" t="n"/>
      <c r="F1691" s="6">
        <f>IF(B1691&amp;""="","",IFERROR(INDEX('المستأجرون'!$C$6:$C$205,MATCH(B1691&amp;"",'المستأجرون'!$A$6:$A$205,0))&amp;"","كود غير موجود"))</f>
        <v/>
      </c>
      <c r="G1691" s="22">
        <f>IF(OR(B1691&amp;""="",NOT(ISNUMBER(A1691))),"",IF(COUNTIFS($B$6:$B$2005,B1691&amp;"",$A$6:$A$2005,"&gt;"&amp;A1691)=0,1,0))</f>
        <v/>
      </c>
    </row>
    <row r="1692">
      <c r="A1692" s="13" t="n"/>
      <c r="B1692" s="5" t="n"/>
      <c r="C1692" s="17" t="n"/>
      <c r="D1692" s="5" t="n"/>
      <c r="E1692" s="5" t="n"/>
      <c r="F1692" s="6">
        <f>IF(B1692&amp;""="","",IFERROR(INDEX('المستأجرون'!$C$6:$C$205,MATCH(B1692&amp;"",'المستأجرون'!$A$6:$A$205,0))&amp;"","كود غير موجود"))</f>
        <v/>
      </c>
      <c r="G1692" s="22">
        <f>IF(OR(B1692&amp;""="",NOT(ISNUMBER(A1692))),"",IF(COUNTIFS($B$6:$B$2005,B1692&amp;"",$A$6:$A$2005,"&gt;"&amp;A1692)=0,1,0))</f>
        <v/>
      </c>
    </row>
    <row r="1693">
      <c r="A1693" s="13" t="n"/>
      <c r="B1693" s="5" t="n"/>
      <c r="C1693" s="17" t="n"/>
      <c r="D1693" s="5" t="n"/>
      <c r="E1693" s="5" t="n"/>
      <c r="F1693" s="6">
        <f>IF(B1693&amp;""="","",IFERROR(INDEX('المستأجرون'!$C$6:$C$205,MATCH(B1693&amp;"",'المستأجرون'!$A$6:$A$205,0))&amp;"","كود غير موجود"))</f>
        <v/>
      </c>
      <c r="G1693" s="22">
        <f>IF(OR(B1693&amp;""="",NOT(ISNUMBER(A1693))),"",IF(COUNTIFS($B$6:$B$2005,B1693&amp;"",$A$6:$A$2005,"&gt;"&amp;A1693)=0,1,0))</f>
        <v/>
      </c>
    </row>
    <row r="1694">
      <c r="A1694" s="13" t="n"/>
      <c r="B1694" s="5" t="n"/>
      <c r="C1694" s="17" t="n"/>
      <c r="D1694" s="5" t="n"/>
      <c r="E1694" s="5" t="n"/>
      <c r="F1694" s="6">
        <f>IF(B1694&amp;""="","",IFERROR(INDEX('المستأجرون'!$C$6:$C$205,MATCH(B1694&amp;"",'المستأجرون'!$A$6:$A$205,0))&amp;"","كود غير موجود"))</f>
        <v/>
      </c>
      <c r="G1694" s="22">
        <f>IF(OR(B1694&amp;""="",NOT(ISNUMBER(A1694))),"",IF(COUNTIFS($B$6:$B$2005,B1694&amp;"",$A$6:$A$2005,"&gt;"&amp;A1694)=0,1,0))</f>
        <v/>
      </c>
    </row>
    <row r="1695">
      <c r="A1695" s="13" t="n"/>
      <c r="B1695" s="5" t="n"/>
      <c r="C1695" s="17" t="n"/>
      <c r="D1695" s="5" t="n"/>
      <c r="E1695" s="5" t="n"/>
      <c r="F1695" s="6">
        <f>IF(B1695&amp;""="","",IFERROR(INDEX('المستأجرون'!$C$6:$C$205,MATCH(B1695&amp;"",'المستأجرون'!$A$6:$A$205,0))&amp;"","كود غير موجود"))</f>
        <v/>
      </c>
      <c r="G1695" s="22">
        <f>IF(OR(B1695&amp;""="",NOT(ISNUMBER(A1695))),"",IF(COUNTIFS($B$6:$B$2005,B1695&amp;"",$A$6:$A$2005,"&gt;"&amp;A1695)=0,1,0))</f>
        <v/>
      </c>
    </row>
    <row r="1696">
      <c r="A1696" s="13" t="n"/>
      <c r="B1696" s="5" t="n"/>
      <c r="C1696" s="17" t="n"/>
      <c r="D1696" s="5" t="n"/>
      <c r="E1696" s="5" t="n"/>
      <c r="F1696" s="6">
        <f>IF(B1696&amp;""="","",IFERROR(INDEX('المستأجرون'!$C$6:$C$205,MATCH(B1696&amp;"",'المستأجرون'!$A$6:$A$205,0))&amp;"","كود غير موجود"))</f>
        <v/>
      </c>
      <c r="G1696" s="22">
        <f>IF(OR(B1696&amp;""="",NOT(ISNUMBER(A1696))),"",IF(COUNTIFS($B$6:$B$2005,B1696&amp;"",$A$6:$A$2005,"&gt;"&amp;A1696)=0,1,0))</f>
        <v/>
      </c>
    </row>
    <row r="1697">
      <c r="A1697" s="13" t="n"/>
      <c r="B1697" s="5" t="n"/>
      <c r="C1697" s="17" t="n"/>
      <c r="D1697" s="5" t="n"/>
      <c r="E1697" s="5" t="n"/>
      <c r="F1697" s="6">
        <f>IF(B1697&amp;""="","",IFERROR(INDEX('المستأجرون'!$C$6:$C$205,MATCH(B1697&amp;"",'المستأجرون'!$A$6:$A$205,0))&amp;"","كود غير موجود"))</f>
        <v/>
      </c>
      <c r="G1697" s="22">
        <f>IF(OR(B1697&amp;""="",NOT(ISNUMBER(A1697))),"",IF(COUNTIFS($B$6:$B$2005,B1697&amp;"",$A$6:$A$2005,"&gt;"&amp;A1697)=0,1,0))</f>
        <v/>
      </c>
    </row>
    <row r="1698">
      <c r="A1698" s="13" t="n"/>
      <c r="B1698" s="5" t="n"/>
      <c r="C1698" s="17" t="n"/>
      <c r="D1698" s="5" t="n"/>
      <c r="E1698" s="5" t="n"/>
      <c r="F1698" s="6">
        <f>IF(B1698&amp;""="","",IFERROR(INDEX('المستأجرون'!$C$6:$C$205,MATCH(B1698&amp;"",'المستأجرون'!$A$6:$A$205,0))&amp;"","كود غير موجود"))</f>
        <v/>
      </c>
      <c r="G1698" s="22">
        <f>IF(OR(B1698&amp;""="",NOT(ISNUMBER(A1698))),"",IF(COUNTIFS($B$6:$B$2005,B1698&amp;"",$A$6:$A$2005,"&gt;"&amp;A1698)=0,1,0))</f>
        <v/>
      </c>
    </row>
    <row r="1699">
      <c r="A1699" s="13" t="n"/>
      <c r="B1699" s="5" t="n"/>
      <c r="C1699" s="17" t="n"/>
      <c r="D1699" s="5" t="n"/>
      <c r="E1699" s="5" t="n"/>
      <c r="F1699" s="6">
        <f>IF(B1699&amp;""="","",IFERROR(INDEX('المستأجرون'!$C$6:$C$205,MATCH(B1699&amp;"",'المستأجرون'!$A$6:$A$205,0))&amp;"","كود غير موجود"))</f>
        <v/>
      </c>
      <c r="G1699" s="22">
        <f>IF(OR(B1699&amp;""="",NOT(ISNUMBER(A1699))),"",IF(COUNTIFS($B$6:$B$2005,B1699&amp;"",$A$6:$A$2005,"&gt;"&amp;A1699)=0,1,0))</f>
        <v/>
      </c>
    </row>
    <row r="1700">
      <c r="A1700" s="13" t="n"/>
      <c r="B1700" s="5" t="n"/>
      <c r="C1700" s="17" t="n"/>
      <c r="D1700" s="5" t="n"/>
      <c r="E1700" s="5" t="n"/>
      <c r="F1700" s="6">
        <f>IF(B1700&amp;""="","",IFERROR(INDEX('المستأجرون'!$C$6:$C$205,MATCH(B1700&amp;"",'المستأجرون'!$A$6:$A$205,0))&amp;"","كود غير موجود"))</f>
        <v/>
      </c>
      <c r="G1700" s="22">
        <f>IF(OR(B1700&amp;""="",NOT(ISNUMBER(A1700))),"",IF(COUNTIFS($B$6:$B$2005,B1700&amp;"",$A$6:$A$2005,"&gt;"&amp;A1700)=0,1,0))</f>
        <v/>
      </c>
    </row>
    <row r="1701">
      <c r="A1701" s="13" t="n"/>
      <c r="B1701" s="5" t="n"/>
      <c r="C1701" s="17" t="n"/>
      <c r="D1701" s="5" t="n"/>
      <c r="E1701" s="5" t="n"/>
      <c r="F1701" s="6">
        <f>IF(B1701&amp;""="","",IFERROR(INDEX('المستأجرون'!$C$6:$C$205,MATCH(B1701&amp;"",'المستأجرون'!$A$6:$A$205,0))&amp;"","كود غير موجود"))</f>
        <v/>
      </c>
      <c r="G1701" s="22">
        <f>IF(OR(B1701&amp;""="",NOT(ISNUMBER(A1701))),"",IF(COUNTIFS($B$6:$B$2005,B1701&amp;"",$A$6:$A$2005,"&gt;"&amp;A1701)=0,1,0))</f>
        <v/>
      </c>
    </row>
    <row r="1702">
      <c r="A1702" s="13" t="n"/>
      <c r="B1702" s="5" t="n"/>
      <c r="C1702" s="17" t="n"/>
      <c r="D1702" s="5" t="n"/>
      <c r="E1702" s="5" t="n"/>
      <c r="F1702" s="6">
        <f>IF(B1702&amp;""="","",IFERROR(INDEX('المستأجرون'!$C$6:$C$205,MATCH(B1702&amp;"",'المستأجرون'!$A$6:$A$205,0))&amp;"","كود غير موجود"))</f>
        <v/>
      </c>
      <c r="G1702" s="22">
        <f>IF(OR(B1702&amp;""="",NOT(ISNUMBER(A1702))),"",IF(COUNTIFS($B$6:$B$2005,B1702&amp;"",$A$6:$A$2005,"&gt;"&amp;A1702)=0,1,0))</f>
        <v/>
      </c>
    </row>
    <row r="1703">
      <c r="A1703" s="13" t="n"/>
      <c r="B1703" s="5" t="n"/>
      <c r="C1703" s="17" t="n"/>
      <c r="D1703" s="5" t="n"/>
      <c r="E1703" s="5" t="n"/>
      <c r="F1703" s="6">
        <f>IF(B1703&amp;""="","",IFERROR(INDEX('المستأجرون'!$C$6:$C$205,MATCH(B1703&amp;"",'المستأجرون'!$A$6:$A$205,0))&amp;"","كود غير موجود"))</f>
        <v/>
      </c>
      <c r="G1703" s="22">
        <f>IF(OR(B1703&amp;""="",NOT(ISNUMBER(A1703))),"",IF(COUNTIFS($B$6:$B$2005,B1703&amp;"",$A$6:$A$2005,"&gt;"&amp;A1703)=0,1,0))</f>
        <v/>
      </c>
    </row>
    <row r="1704">
      <c r="A1704" s="13" t="n"/>
      <c r="B1704" s="5" t="n"/>
      <c r="C1704" s="17" t="n"/>
      <c r="D1704" s="5" t="n"/>
      <c r="E1704" s="5" t="n"/>
      <c r="F1704" s="6">
        <f>IF(B1704&amp;""="","",IFERROR(INDEX('المستأجرون'!$C$6:$C$205,MATCH(B1704&amp;"",'المستأجرون'!$A$6:$A$205,0))&amp;"","كود غير موجود"))</f>
        <v/>
      </c>
      <c r="G1704" s="22">
        <f>IF(OR(B1704&amp;""="",NOT(ISNUMBER(A1704))),"",IF(COUNTIFS($B$6:$B$2005,B1704&amp;"",$A$6:$A$2005,"&gt;"&amp;A1704)=0,1,0))</f>
        <v/>
      </c>
    </row>
    <row r="1705">
      <c r="A1705" s="13" t="n"/>
      <c r="B1705" s="5" t="n"/>
      <c r="C1705" s="17" t="n"/>
      <c r="D1705" s="5" t="n"/>
      <c r="E1705" s="5" t="n"/>
      <c r="F1705" s="6">
        <f>IF(B1705&amp;""="","",IFERROR(INDEX('المستأجرون'!$C$6:$C$205,MATCH(B1705&amp;"",'المستأجرون'!$A$6:$A$205,0))&amp;"","كود غير موجود"))</f>
        <v/>
      </c>
      <c r="G1705" s="22">
        <f>IF(OR(B1705&amp;""="",NOT(ISNUMBER(A1705))),"",IF(COUNTIFS($B$6:$B$2005,B1705&amp;"",$A$6:$A$2005,"&gt;"&amp;A1705)=0,1,0))</f>
        <v/>
      </c>
    </row>
    <row r="1706">
      <c r="A1706" s="13" t="n"/>
      <c r="B1706" s="5" t="n"/>
      <c r="C1706" s="17" t="n"/>
      <c r="D1706" s="5" t="n"/>
      <c r="E1706" s="5" t="n"/>
      <c r="F1706" s="6">
        <f>IF(B1706&amp;""="","",IFERROR(INDEX('المستأجرون'!$C$6:$C$205,MATCH(B1706&amp;"",'المستأجرون'!$A$6:$A$205,0))&amp;"","كود غير موجود"))</f>
        <v/>
      </c>
      <c r="G1706" s="22">
        <f>IF(OR(B1706&amp;""="",NOT(ISNUMBER(A1706))),"",IF(COUNTIFS($B$6:$B$2005,B1706&amp;"",$A$6:$A$2005,"&gt;"&amp;A1706)=0,1,0))</f>
        <v/>
      </c>
    </row>
    <row r="1707">
      <c r="A1707" s="13" t="n"/>
      <c r="B1707" s="5" t="n"/>
      <c r="C1707" s="17" t="n"/>
      <c r="D1707" s="5" t="n"/>
      <c r="E1707" s="5" t="n"/>
      <c r="F1707" s="6">
        <f>IF(B1707&amp;""="","",IFERROR(INDEX('المستأجرون'!$C$6:$C$205,MATCH(B1707&amp;"",'المستأجرون'!$A$6:$A$205,0))&amp;"","كود غير موجود"))</f>
        <v/>
      </c>
      <c r="G1707" s="22">
        <f>IF(OR(B1707&amp;""="",NOT(ISNUMBER(A1707))),"",IF(COUNTIFS($B$6:$B$2005,B1707&amp;"",$A$6:$A$2005,"&gt;"&amp;A1707)=0,1,0))</f>
        <v/>
      </c>
    </row>
    <row r="1708">
      <c r="A1708" s="13" t="n"/>
      <c r="B1708" s="5" t="n"/>
      <c r="C1708" s="17" t="n"/>
      <c r="D1708" s="5" t="n"/>
      <c r="E1708" s="5" t="n"/>
      <c r="F1708" s="6">
        <f>IF(B1708&amp;""="","",IFERROR(INDEX('المستأجرون'!$C$6:$C$205,MATCH(B1708&amp;"",'المستأجرون'!$A$6:$A$205,0))&amp;"","كود غير موجود"))</f>
        <v/>
      </c>
      <c r="G1708" s="22">
        <f>IF(OR(B1708&amp;""="",NOT(ISNUMBER(A1708))),"",IF(COUNTIFS($B$6:$B$2005,B1708&amp;"",$A$6:$A$2005,"&gt;"&amp;A1708)=0,1,0))</f>
        <v/>
      </c>
    </row>
    <row r="1709">
      <c r="A1709" s="13" t="n"/>
      <c r="B1709" s="5" t="n"/>
      <c r="C1709" s="17" t="n"/>
      <c r="D1709" s="5" t="n"/>
      <c r="E1709" s="5" t="n"/>
      <c r="F1709" s="6">
        <f>IF(B1709&amp;""="","",IFERROR(INDEX('المستأجرون'!$C$6:$C$205,MATCH(B1709&amp;"",'المستأجرون'!$A$6:$A$205,0))&amp;"","كود غير موجود"))</f>
        <v/>
      </c>
      <c r="G1709" s="22">
        <f>IF(OR(B1709&amp;""="",NOT(ISNUMBER(A1709))),"",IF(COUNTIFS($B$6:$B$2005,B1709&amp;"",$A$6:$A$2005,"&gt;"&amp;A1709)=0,1,0))</f>
        <v/>
      </c>
    </row>
    <row r="1710">
      <c r="A1710" s="13" t="n"/>
      <c r="B1710" s="5" t="n"/>
      <c r="C1710" s="17" t="n"/>
      <c r="D1710" s="5" t="n"/>
      <c r="E1710" s="5" t="n"/>
      <c r="F1710" s="6">
        <f>IF(B1710&amp;""="","",IFERROR(INDEX('المستأجرون'!$C$6:$C$205,MATCH(B1710&amp;"",'المستأجرون'!$A$6:$A$205,0))&amp;"","كود غير موجود"))</f>
        <v/>
      </c>
      <c r="G1710" s="22">
        <f>IF(OR(B1710&amp;""="",NOT(ISNUMBER(A1710))),"",IF(COUNTIFS($B$6:$B$2005,B1710&amp;"",$A$6:$A$2005,"&gt;"&amp;A1710)=0,1,0))</f>
        <v/>
      </c>
    </row>
    <row r="1711">
      <c r="A1711" s="13" t="n"/>
      <c r="B1711" s="5" t="n"/>
      <c r="C1711" s="17" t="n"/>
      <c r="D1711" s="5" t="n"/>
      <c r="E1711" s="5" t="n"/>
      <c r="F1711" s="6">
        <f>IF(B1711&amp;""="","",IFERROR(INDEX('المستأجرون'!$C$6:$C$205,MATCH(B1711&amp;"",'المستأجرون'!$A$6:$A$205,0))&amp;"","كود غير موجود"))</f>
        <v/>
      </c>
      <c r="G1711" s="22">
        <f>IF(OR(B1711&amp;""="",NOT(ISNUMBER(A1711))),"",IF(COUNTIFS($B$6:$B$2005,B1711&amp;"",$A$6:$A$2005,"&gt;"&amp;A1711)=0,1,0))</f>
        <v/>
      </c>
    </row>
    <row r="1712">
      <c r="A1712" s="13" t="n"/>
      <c r="B1712" s="5" t="n"/>
      <c r="C1712" s="17" t="n"/>
      <c r="D1712" s="5" t="n"/>
      <c r="E1712" s="5" t="n"/>
      <c r="F1712" s="6">
        <f>IF(B1712&amp;""="","",IFERROR(INDEX('المستأجرون'!$C$6:$C$205,MATCH(B1712&amp;"",'المستأجرون'!$A$6:$A$205,0))&amp;"","كود غير موجود"))</f>
        <v/>
      </c>
      <c r="G1712" s="22">
        <f>IF(OR(B1712&amp;""="",NOT(ISNUMBER(A1712))),"",IF(COUNTIFS($B$6:$B$2005,B1712&amp;"",$A$6:$A$2005,"&gt;"&amp;A1712)=0,1,0))</f>
        <v/>
      </c>
    </row>
    <row r="1713">
      <c r="A1713" s="13" t="n"/>
      <c r="B1713" s="5" t="n"/>
      <c r="C1713" s="17" t="n"/>
      <c r="D1713" s="5" t="n"/>
      <c r="E1713" s="5" t="n"/>
      <c r="F1713" s="6">
        <f>IF(B1713&amp;""="","",IFERROR(INDEX('المستأجرون'!$C$6:$C$205,MATCH(B1713&amp;"",'المستأجرون'!$A$6:$A$205,0))&amp;"","كود غير موجود"))</f>
        <v/>
      </c>
      <c r="G1713" s="22">
        <f>IF(OR(B1713&amp;""="",NOT(ISNUMBER(A1713))),"",IF(COUNTIFS($B$6:$B$2005,B1713&amp;"",$A$6:$A$2005,"&gt;"&amp;A1713)=0,1,0))</f>
        <v/>
      </c>
    </row>
    <row r="1714">
      <c r="A1714" s="13" t="n"/>
      <c r="B1714" s="5" t="n"/>
      <c r="C1714" s="17" t="n"/>
      <c r="D1714" s="5" t="n"/>
      <c r="E1714" s="5" t="n"/>
      <c r="F1714" s="6">
        <f>IF(B1714&amp;""="","",IFERROR(INDEX('المستأجرون'!$C$6:$C$205,MATCH(B1714&amp;"",'المستأجرون'!$A$6:$A$205,0))&amp;"","كود غير موجود"))</f>
        <v/>
      </c>
      <c r="G1714" s="22">
        <f>IF(OR(B1714&amp;""="",NOT(ISNUMBER(A1714))),"",IF(COUNTIFS($B$6:$B$2005,B1714&amp;"",$A$6:$A$2005,"&gt;"&amp;A1714)=0,1,0))</f>
        <v/>
      </c>
    </row>
    <row r="1715">
      <c r="A1715" s="13" t="n"/>
      <c r="B1715" s="5" t="n"/>
      <c r="C1715" s="17" t="n"/>
      <c r="D1715" s="5" t="n"/>
      <c r="E1715" s="5" t="n"/>
      <c r="F1715" s="6">
        <f>IF(B1715&amp;""="","",IFERROR(INDEX('المستأجرون'!$C$6:$C$205,MATCH(B1715&amp;"",'المستأجرون'!$A$6:$A$205,0))&amp;"","كود غير موجود"))</f>
        <v/>
      </c>
      <c r="G1715" s="22">
        <f>IF(OR(B1715&amp;""="",NOT(ISNUMBER(A1715))),"",IF(COUNTIFS($B$6:$B$2005,B1715&amp;"",$A$6:$A$2005,"&gt;"&amp;A1715)=0,1,0))</f>
        <v/>
      </c>
    </row>
    <row r="1716">
      <c r="A1716" s="13" t="n"/>
      <c r="B1716" s="5" t="n"/>
      <c r="C1716" s="17" t="n"/>
      <c r="D1716" s="5" t="n"/>
      <c r="E1716" s="5" t="n"/>
      <c r="F1716" s="6">
        <f>IF(B1716&amp;""="","",IFERROR(INDEX('المستأجرون'!$C$6:$C$205,MATCH(B1716&amp;"",'المستأجرون'!$A$6:$A$205,0))&amp;"","كود غير موجود"))</f>
        <v/>
      </c>
      <c r="G1716" s="22">
        <f>IF(OR(B1716&amp;""="",NOT(ISNUMBER(A1716))),"",IF(COUNTIFS($B$6:$B$2005,B1716&amp;"",$A$6:$A$2005,"&gt;"&amp;A1716)=0,1,0))</f>
        <v/>
      </c>
    </row>
    <row r="1717">
      <c r="A1717" s="13" t="n"/>
      <c r="B1717" s="5" t="n"/>
      <c r="C1717" s="17" t="n"/>
      <c r="D1717" s="5" t="n"/>
      <c r="E1717" s="5" t="n"/>
      <c r="F1717" s="6">
        <f>IF(B1717&amp;""="","",IFERROR(INDEX('المستأجرون'!$C$6:$C$205,MATCH(B1717&amp;"",'المستأجرون'!$A$6:$A$205,0))&amp;"","كود غير موجود"))</f>
        <v/>
      </c>
      <c r="G1717" s="22">
        <f>IF(OR(B1717&amp;""="",NOT(ISNUMBER(A1717))),"",IF(COUNTIFS($B$6:$B$2005,B1717&amp;"",$A$6:$A$2005,"&gt;"&amp;A1717)=0,1,0))</f>
        <v/>
      </c>
    </row>
    <row r="1718">
      <c r="A1718" s="13" t="n"/>
      <c r="B1718" s="5" t="n"/>
      <c r="C1718" s="17" t="n"/>
      <c r="D1718" s="5" t="n"/>
      <c r="E1718" s="5" t="n"/>
      <c r="F1718" s="6">
        <f>IF(B1718&amp;""="","",IFERROR(INDEX('المستأجرون'!$C$6:$C$205,MATCH(B1718&amp;"",'المستأجرون'!$A$6:$A$205,0))&amp;"","كود غير موجود"))</f>
        <v/>
      </c>
      <c r="G1718" s="22">
        <f>IF(OR(B1718&amp;""="",NOT(ISNUMBER(A1718))),"",IF(COUNTIFS($B$6:$B$2005,B1718&amp;"",$A$6:$A$2005,"&gt;"&amp;A1718)=0,1,0))</f>
        <v/>
      </c>
    </row>
    <row r="1719">
      <c r="A1719" s="13" t="n"/>
      <c r="B1719" s="5" t="n"/>
      <c r="C1719" s="17" t="n"/>
      <c r="D1719" s="5" t="n"/>
      <c r="E1719" s="5" t="n"/>
      <c r="F1719" s="6">
        <f>IF(B1719&amp;""="","",IFERROR(INDEX('المستأجرون'!$C$6:$C$205,MATCH(B1719&amp;"",'المستأجرون'!$A$6:$A$205,0))&amp;"","كود غير موجود"))</f>
        <v/>
      </c>
      <c r="G1719" s="22">
        <f>IF(OR(B1719&amp;""="",NOT(ISNUMBER(A1719))),"",IF(COUNTIFS($B$6:$B$2005,B1719&amp;"",$A$6:$A$2005,"&gt;"&amp;A1719)=0,1,0))</f>
        <v/>
      </c>
    </row>
    <row r="1720">
      <c r="A1720" s="13" t="n"/>
      <c r="B1720" s="5" t="n"/>
      <c r="C1720" s="17" t="n"/>
      <c r="D1720" s="5" t="n"/>
      <c r="E1720" s="5" t="n"/>
      <c r="F1720" s="6">
        <f>IF(B1720&amp;""="","",IFERROR(INDEX('المستأجرون'!$C$6:$C$205,MATCH(B1720&amp;"",'المستأجرون'!$A$6:$A$205,0))&amp;"","كود غير موجود"))</f>
        <v/>
      </c>
      <c r="G1720" s="22">
        <f>IF(OR(B1720&amp;""="",NOT(ISNUMBER(A1720))),"",IF(COUNTIFS($B$6:$B$2005,B1720&amp;"",$A$6:$A$2005,"&gt;"&amp;A1720)=0,1,0))</f>
        <v/>
      </c>
    </row>
    <row r="1721">
      <c r="A1721" s="13" t="n"/>
      <c r="B1721" s="5" t="n"/>
      <c r="C1721" s="17" t="n"/>
      <c r="D1721" s="5" t="n"/>
      <c r="E1721" s="5" t="n"/>
      <c r="F1721" s="6">
        <f>IF(B1721&amp;""="","",IFERROR(INDEX('المستأجرون'!$C$6:$C$205,MATCH(B1721&amp;"",'المستأجرون'!$A$6:$A$205,0))&amp;"","كود غير موجود"))</f>
        <v/>
      </c>
      <c r="G1721" s="22">
        <f>IF(OR(B1721&amp;""="",NOT(ISNUMBER(A1721))),"",IF(COUNTIFS($B$6:$B$2005,B1721&amp;"",$A$6:$A$2005,"&gt;"&amp;A1721)=0,1,0))</f>
        <v/>
      </c>
    </row>
    <row r="1722">
      <c r="A1722" s="13" t="n"/>
      <c r="B1722" s="5" t="n"/>
      <c r="C1722" s="17" t="n"/>
      <c r="D1722" s="5" t="n"/>
      <c r="E1722" s="5" t="n"/>
      <c r="F1722" s="6">
        <f>IF(B1722&amp;""="","",IFERROR(INDEX('المستأجرون'!$C$6:$C$205,MATCH(B1722&amp;"",'المستأجرون'!$A$6:$A$205,0))&amp;"","كود غير موجود"))</f>
        <v/>
      </c>
      <c r="G1722" s="22">
        <f>IF(OR(B1722&amp;""="",NOT(ISNUMBER(A1722))),"",IF(COUNTIFS($B$6:$B$2005,B1722&amp;"",$A$6:$A$2005,"&gt;"&amp;A1722)=0,1,0))</f>
        <v/>
      </c>
    </row>
    <row r="1723">
      <c r="A1723" s="13" t="n"/>
      <c r="B1723" s="5" t="n"/>
      <c r="C1723" s="17" t="n"/>
      <c r="D1723" s="5" t="n"/>
      <c r="E1723" s="5" t="n"/>
      <c r="F1723" s="6">
        <f>IF(B1723&amp;""="","",IFERROR(INDEX('المستأجرون'!$C$6:$C$205,MATCH(B1723&amp;"",'المستأجرون'!$A$6:$A$205,0))&amp;"","كود غير موجود"))</f>
        <v/>
      </c>
      <c r="G1723" s="22">
        <f>IF(OR(B1723&amp;""="",NOT(ISNUMBER(A1723))),"",IF(COUNTIFS($B$6:$B$2005,B1723&amp;"",$A$6:$A$2005,"&gt;"&amp;A1723)=0,1,0))</f>
        <v/>
      </c>
    </row>
    <row r="1724">
      <c r="A1724" s="13" t="n"/>
      <c r="B1724" s="5" t="n"/>
      <c r="C1724" s="17" t="n"/>
      <c r="D1724" s="5" t="n"/>
      <c r="E1724" s="5" t="n"/>
      <c r="F1724" s="6">
        <f>IF(B1724&amp;""="","",IFERROR(INDEX('المستأجرون'!$C$6:$C$205,MATCH(B1724&amp;"",'المستأجرون'!$A$6:$A$205,0))&amp;"","كود غير موجود"))</f>
        <v/>
      </c>
      <c r="G1724" s="22">
        <f>IF(OR(B1724&amp;""="",NOT(ISNUMBER(A1724))),"",IF(COUNTIFS($B$6:$B$2005,B1724&amp;"",$A$6:$A$2005,"&gt;"&amp;A1724)=0,1,0))</f>
        <v/>
      </c>
    </row>
    <row r="1725">
      <c r="A1725" s="13" t="n"/>
      <c r="B1725" s="5" t="n"/>
      <c r="C1725" s="17" t="n"/>
      <c r="D1725" s="5" t="n"/>
      <c r="E1725" s="5" t="n"/>
      <c r="F1725" s="6">
        <f>IF(B1725&amp;""="","",IFERROR(INDEX('المستأجرون'!$C$6:$C$205,MATCH(B1725&amp;"",'المستأجرون'!$A$6:$A$205,0))&amp;"","كود غير موجود"))</f>
        <v/>
      </c>
      <c r="G1725" s="22">
        <f>IF(OR(B1725&amp;""="",NOT(ISNUMBER(A1725))),"",IF(COUNTIFS($B$6:$B$2005,B1725&amp;"",$A$6:$A$2005,"&gt;"&amp;A1725)=0,1,0))</f>
        <v/>
      </c>
    </row>
    <row r="1726">
      <c r="A1726" s="13" t="n"/>
      <c r="B1726" s="5" t="n"/>
      <c r="C1726" s="17" t="n"/>
      <c r="D1726" s="5" t="n"/>
      <c r="E1726" s="5" t="n"/>
      <c r="F1726" s="6">
        <f>IF(B1726&amp;""="","",IFERROR(INDEX('المستأجرون'!$C$6:$C$205,MATCH(B1726&amp;"",'المستأجرون'!$A$6:$A$205,0))&amp;"","كود غير موجود"))</f>
        <v/>
      </c>
      <c r="G1726" s="22">
        <f>IF(OR(B1726&amp;""="",NOT(ISNUMBER(A1726))),"",IF(COUNTIFS($B$6:$B$2005,B1726&amp;"",$A$6:$A$2005,"&gt;"&amp;A1726)=0,1,0))</f>
        <v/>
      </c>
    </row>
    <row r="1727">
      <c r="A1727" s="13" t="n"/>
      <c r="B1727" s="5" t="n"/>
      <c r="C1727" s="17" t="n"/>
      <c r="D1727" s="5" t="n"/>
      <c r="E1727" s="5" t="n"/>
      <c r="F1727" s="6">
        <f>IF(B1727&amp;""="","",IFERROR(INDEX('المستأجرون'!$C$6:$C$205,MATCH(B1727&amp;"",'المستأجرون'!$A$6:$A$205,0))&amp;"","كود غير موجود"))</f>
        <v/>
      </c>
      <c r="G1727" s="22">
        <f>IF(OR(B1727&amp;""="",NOT(ISNUMBER(A1727))),"",IF(COUNTIFS($B$6:$B$2005,B1727&amp;"",$A$6:$A$2005,"&gt;"&amp;A1727)=0,1,0))</f>
        <v/>
      </c>
    </row>
    <row r="1728">
      <c r="A1728" s="13" t="n"/>
      <c r="B1728" s="5" t="n"/>
      <c r="C1728" s="17" t="n"/>
      <c r="D1728" s="5" t="n"/>
      <c r="E1728" s="5" t="n"/>
      <c r="F1728" s="6">
        <f>IF(B1728&amp;""="","",IFERROR(INDEX('المستأجرون'!$C$6:$C$205,MATCH(B1728&amp;"",'المستأجرون'!$A$6:$A$205,0))&amp;"","كود غير موجود"))</f>
        <v/>
      </c>
      <c r="G1728" s="22">
        <f>IF(OR(B1728&amp;""="",NOT(ISNUMBER(A1728))),"",IF(COUNTIFS($B$6:$B$2005,B1728&amp;"",$A$6:$A$2005,"&gt;"&amp;A1728)=0,1,0))</f>
        <v/>
      </c>
    </row>
    <row r="1729">
      <c r="A1729" s="13" t="n"/>
      <c r="B1729" s="5" t="n"/>
      <c r="C1729" s="17" t="n"/>
      <c r="D1729" s="5" t="n"/>
      <c r="E1729" s="5" t="n"/>
      <c r="F1729" s="6">
        <f>IF(B1729&amp;""="","",IFERROR(INDEX('المستأجرون'!$C$6:$C$205,MATCH(B1729&amp;"",'المستأجرون'!$A$6:$A$205,0))&amp;"","كود غير موجود"))</f>
        <v/>
      </c>
      <c r="G1729" s="22">
        <f>IF(OR(B1729&amp;""="",NOT(ISNUMBER(A1729))),"",IF(COUNTIFS($B$6:$B$2005,B1729&amp;"",$A$6:$A$2005,"&gt;"&amp;A1729)=0,1,0))</f>
        <v/>
      </c>
    </row>
    <row r="1730">
      <c r="A1730" s="13" t="n"/>
      <c r="B1730" s="5" t="n"/>
      <c r="C1730" s="17" t="n"/>
      <c r="D1730" s="5" t="n"/>
      <c r="E1730" s="5" t="n"/>
      <c r="F1730" s="6">
        <f>IF(B1730&amp;""="","",IFERROR(INDEX('المستأجرون'!$C$6:$C$205,MATCH(B1730&amp;"",'المستأجرون'!$A$6:$A$205,0))&amp;"","كود غير موجود"))</f>
        <v/>
      </c>
      <c r="G1730" s="22">
        <f>IF(OR(B1730&amp;""="",NOT(ISNUMBER(A1730))),"",IF(COUNTIFS($B$6:$B$2005,B1730&amp;"",$A$6:$A$2005,"&gt;"&amp;A1730)=0,1,0))</f>
        <v/>
      </c>
    </row>
    <row r="1731">
      <c r="A1731" s="13" t="n"/>
      <c r="B1731" s="5" t="n"/>
      <c r="C1731" s="17" t="n"/>
      <c r="D1731" s="5" t="n"/>
      <c r="E1731" s="5" t="n"/>
      <c r="F1731" s="6">
        <f>IF(B1731&amp;""="","",IFERROR(INDEX('المستأجرون'!$C$6:$C$205,MATCH(B1731&amp;"",'المستأجرون'!$A$6:$A$205,0))&amp;"","كود غير موجود"))</f>
        <v/>
      </c>
      <c r="G1731" s="22">
        <f>IF(OR(B1731&amp;""="",NOT(ISNUMBER(A1731))),"",IF(COUNTIFS($B$6:$B$2005,B1731&amp;"",$A$6:$A$2005,"&gt;"&amp;A1731)=0,1,0))</f>
        <v/>
      </c>
    </row>
    <row r="1732">
      <c r="A1732" s="13" t="n"/>
      <c r="B1732" s="5" t="n"/>
      <c r="C1732" s="17" t="n"/>
      <c r="D1732" s="5" t="n"/>
      <c r="E1732" s="5" t="n"/>
      <c r="F1732" s="6">
        <f>IF(B1732&amp;""="","",IFERROR(INDEX('المستأجرون'!$C$6:$C$205,MATCH(B1732&amp;"",'المستأجرون'!$A$6:$A$205,0))&amp;"","كود غير موجود"))</f>
        <v/>
      </c>
      <c r="G1732" s="22">
        <f>IF(OR(B1732&amp;""="",NOT(ISNUMBER(A1732))),"",IF(COUNTIFS($B$6:$B$2005,B1732&amp;"",$A$6:$A$2005,"&gt;"&amp;A1732)=0,1,0))</f>
        <v/>
      </c>
    </row>
    <row r="1733">
      <c r="A1733" s="13" t="n"/>
      <c r="B1733" s="5" t="n"/>
      <c r="C1733" s="17" t="n"/>
      <c r="D1733" s="5" t="n"/>
      <c r="E1733" s="5" t="n"/>
      <c r="F1733" s="6">
        <f>IF(B1733&amp;""="","",IFERROR(INDEX('المستأجرون'!$C$6:$C$205,MATCH(B1733&amp;"",'المستأجرون'!$A$6:$A$205,0))&amp;"","كود غير موجود"))</f>
        <v/>
      </c>
      <c r="G1733" s="22">
        <f>IF(OR(B1733&amp;""="",NOT(ISNUMBER(A1733))),"",IF(COUNTIFS($B$6:$B$2005,B1733&amp;"",$A$6:$A$2005,"&gt;"&amp;A1733)=0,1,0))</f>
        <v/>
      </c>
    </row>
    <row r="1734">
      <c r="A1734" s="13" t="n"/>
      <c r="B1734" s="5" t="n"/>
      <c r="C1734" s="17" t="n"/>
      <c r="D1734" s="5" t="n"/>
      <c r="E1734" s="5" t="n"/>
      <c r="F1734" s="6">
        <f>IF(B1734&amp;""="","",IFERROR(INDEX('المستأجرون'!$C$6:$C$205,MATCH(B1734&amp;"",'المستأجرون'!$A$6:$A$205,0))&amp;"","كود غير موجود"))</f>
        <v/>
      </c>
      <c r="G1734" s="22">
        <f>IF(OR(B1734&amp;""="",NOT(ISNUMBER(A1734))),"",IF(COUNTIFS($B$6:$B$2005,B1734&amp;"",$A$6:$A$2005,"&gt;"&amp;A1734)=0,1,0))</f>
        <v/>
      </c>
    </row>
    <row r="1735">
      <c r="A1735" s="13" t="n"/>
      <c r="B1735" s="5" t="n"/>
      <c r="C1735" s="17" t="n"/>
      <c r="D1735" s="5" t="n"/>
      <c r="E1735" s="5" t="n"/>
      <c r="F1735" s="6">
        <f>IF(B1735&amp;""="","",IFERROR(INDEX('المستأجرون'!$C$6:$C$205,MATCH(B1735&amp;"",'المستأجرون'!$A$6:$A$205,0))&amp;"","كود غير موجود"))</f>
        <v/>
      </c>
      <c r="G1735" s="22">
        <f>IF(OR(B1735&amp;""="",NOT(ISNUMBER(A1735))),"",IF(COUNTIFS($B$6:$B$2005,B1735&amp;"",$A$6:$A$2005,"&gt;"&amp;A1735)=0,1,0))</f>
        <v/>
      </c>
    </row>
    <row r="1736">
      <c r="A1736" s="13" t="n"/>
      <c r="B1736" s="5" t="n"/>
      <c r="C1736" s="17" t="n"/>
      <c r="D1736" s="5" t="n"/>
      <c r="E1736" s="5" t="n"/>
      <c r="F1736" s="6">
        <f>IF(B1736&amp;""="","",IFERROR(INDEX('المستأجرون'!$C$6:$C$205,MATCH(B1736&amp;"",'المستأجرون'!$A$6:$A$205,0))&amp;"","كود غير موجود"))</f>
        <v/>
      </c>
      <c r="G1736" s="22">
        <f>IF(OR(B1736&amp;""="",NOT(ISNUMBER(A1736))),"",IF(COUNTIFS($B$6:$B$2005,B1736&amp;"",$A$6:$A$2005,"&gt;"&amp;A1736)=0,1,0))</f>
        <v/>
      </c>
    </row>
    <row r="1737">
      <c r="A1737" s="13" t="n"/>
      <c r="B1737" s="5" t="n"/>
      <c r="C1737" s="17" t="n"/>
      <c r="D1737" s="5" t="n"/>
      <c r="E1737" s="5" t="n"/>
      <c r="F1737" s="6">
        <f>IF(B1737&amp;""="","",IFERROR(INDEX('المستأجرون'!$C$6:$C$205,MATCH(B1737&amp;"",'المستأجرون'!$A$6:$A$205,0))&amp;"","كود غير موجود"))</f>
        <v/>
      </c>
      <c r="G1737" s="22">
        <f>IF(OR(B1737&amp;""="",NOT(ISNUMBER(A1737))),"",IF(COUNTIFS($B$6:$B$2005,B1737&amp;"",$A$6:$A$2005,"&gt;"&amp;A1737)=0,1,0))</f>
        <v/>
      </c>
    </row>
    <row r="1738">
      <c r="A1738" s="13" t="n"/>
      <c r="B1738" s="5" t="n"/>
      <c r="C1738" s="17" t="n"/>
      <c r="D1738" s="5" t="n"/>
      <c r="E1738" s="5" t="n"/>
      <c r="F1738" s="6">
        <f>IF(B1738&amp;""="","",IFERROR(INDEX('المستأجرون'!$C$6:$C$205,MATCH(B1738&amp;"",'المستأجرون'!$A$6:$A$205,0))&amp;"","كود غير موجود"))</f>
        <v/>
      </c>
      <c r="G1738" s="22">
        <f>IF(OR(B1738&amp;""="",NOT(ISNUMBER(A1738))),"",IF(COUNTIFS($B$6:$B$2005,B1738&amp;"",$A$6:$A$2005,"&gt;"&amp;A1738)=0,1,0))</f>
        <v/>
      </c>
    </row>
    <row r="1739">
      <c r="A1739" s="13" t="n"/>
      <c r="B1739" s="5" t="n"/>
      <c r="C1739" s="17" t="n"/>
      <c r="D1739" s="5" t="n"/>
      <c r="E1739" s="5" t="n"/>
      <c r="F1739" s="6">
        <f>IF(B1739&amp;""="","",IFERROR(INDEX('المستأجرون'!$C$6:$C$205,MATCH(B1739&amp;"",'المستأجرون'!$A$6:$A$205,0))&amp;"","كود غير موجود"))</f>
        <v/>
      </c>
      <c r="G1739" s="22">
        <f>IF(OR(B1739&amp;""="",NOT(ISNUMBER(A1739))),"",IF(COUNTIFS($B$6:$B$2005,B1739&amp;"",$A$6:$A$2005,"&gt;"&amp;A1739)=0,1,0))</f>
        <v/>
      </c>
    </row>
    <row r="1740">
      <c r="A1740" s="13" t="n"/>
      <c r="B1740" s="5" t="n"/>
      <c r="C1740" s="17" t="n"/>
      <c r="D1740" s="5" t="n"/>
      <c r="E1740" s="5" t="n"/>
      <c r="F1740" s="6">
        <f>IF(B1740&amp;""="","",IFERROR(INDEX('المستأجرون'!$C$6:$C$205,MATCH(B1740&amp;"",'المستأجرون'!$A$6:$A$205,0))&amp;"","كود غير موجود"))</f>
        <v/>
      </c>
      <c r="G1740" s="22">
        <f>IF(OR(B1740&amp;""="",NOT(ISNUMBER(A1740))),"",IF(COUNTIFS($B$6:$B$2005,B1740&amp;"",$A$6:$A$2005,"&gt;"&amp;A1740)=0,1,0))</f>
        <v/>
      </c>
    </row>
    <row r="1741">
      <c r="A1741" s="13" t="n"/>
      <c r="B1741" s="5" t="n"/>
      <c r="C1741" s="17" t="n"/>
      <c r="D1741" s="5" t="n"/>
      <c r="E1741" s="5" t="n"/>
      <c r="F1741" s="6">
        <f>IF(B1741&amp;""="","",IFERROR(INDEX('المستأجرون'!$C$6:$C$205,MATCH(B1741&amp;"",'المستأجرون'!$A$6:$A$205,0))&amp;"","كود غير موجود"))</f>
        <v/>
      </c>
      <c r="G1741" s="22">
        <f>IF(OR(B1741&amp;""="",NOT(ISNUMBER(A1741))),"",IF(COUNTIFS($B$6:$B$2005,B1741&amp;"",$A$6:$A$2005,"&gt;"&amp;A1741)=0,1,0))</f>
        <v/>
      </c>
    </row>
    <row r="1742">
      <c r="A1742" s="13" t="n"/>
      <c r="B1742" s="5" t="n"/>
      <c r="C1742" s="17" t="n"/>
      <c r="D1742" s="5" t="n"/>
      <c r="E1742" s="5" t="n"/>
      <c r="F1742" s="6">
        <f>IF(B1742&amp;""="","",IFERROR(INDEX('المستأجرون'!$C$6:$C$205,MATCH(B1742&amp;"",'المستأجرون'!$A$6:$A$205,0))&amp;"","كود غير موجود"))</f>
        <v/>
      </c>
      <c r="G1742" s="22">
        <f>IF(OR(B1742&amp;""="",NOT(ISNUMBER(A1742))),"",IF(COUNTIFS($B$6:$B$2005,B1742&amp;"",$A$6:$A$2005,"&gt;"&amp;A1742)=0,1,0))</f>
        <v/>
      </c>
    </row>
    <row r="1743">
      <c r="A1743" s="13" t="n"/>
      <c r="B1743" s="5" t="n"/>
      <c r="C1743" s="17" t="n"/>
      <c r="D1743" s="5" t="n"/>
      <c r="E1743" s="5" t="n"/>
      <c r="F1743" s="6">
        <f>IF(B1743&amp;""="","",IFERROR(INDEX('المستأجرون'!$C$6:$C$205,MATCH(B1743&amp;"",'المستأجرون'!$A$6:$A$205,0))&amp;"","كود غير موجود"))</f>
        <v/>
      </c>
      <c r="G1743" s="22">
        <f>IF(OR(B1743&amp;""="",NOT(ISNUMBER(A1743))),"",IF(COUNTIFS($B$6:$B$2005,B1743&amp;"",$A$6:$A$2005,"&gt;"&amp;A1743)=0,1,0))</f>
        <v/>
      </c>
    </row>
    <row r="1744">
      <c r="A1744" s="13" t="n"/>
      <c r="B1744" s="5" t="n"/>
      <c r="C1744" s="17" t="n"/>
      <c r="D1744" s="5" t="n"/>
      <c r="E1744" s="5" t="n"/>
      <c r="F1744" s="6">
        <f>IF(B1744&amp;""="","",IFERROR(INDEX('المستأجرون'!$C$6:$C$205,MATCH(B1744&amp;"",'المستأجرون'!$A$6:$A$205,0))&amp;"","كود غير موجود"))</f>
        <v/>
      </c>
      <c r="G1744" s="22">
        <f>IF(OR(B1744&amp;""="",NOT(ISNUMBER(A1744))),"",IF(COUNTIFS($B$6:$B$2005,B1744&amp;"",$A$6:$A$2005,"&gt;"&amp;A1744)=0,1,0))</f>
        <v/>
      </c>
    </row>
    <row r="1745">
      <c r="A1745" s="13" t="n"/>
      <c r="B1745" s="5" t="n"/>
      <c r="C1745" s="17" t="n"/>
      <c r="D1745" s="5" t="n"/>
      <c r="E1745" s="5" t="n"/>
      <c r="F1745" s="6">
        <f>IF(B1745&amp;""="","",IFERROR(INDEX('المستأجرون'!$C$6:$C$205,MATCH(B1745&amp;"",'المستأجرون'!$A$6:$A$205,0))&amp;"","كود غير موجود"))</f>
        <v/>
      </c>
      <c r="G1745" s="22">
        <f>IF(OR(B1745&amp;""="",NOT(ISNUMBER(A1745))),"",IF(COUNTIFS($B$6:$B$2005,B1745&amp;"",$A$6:$A$2005,"&gt;"&amp;A1745)=0,1,0))</f>
        <v/>
      </c>
    </row>
    <row r="1746">
      <c r="A1746" s="13" t="n"/>
      <c r="B1746" s="5" t="n"/>
      <c r="C1746" s="17" t="n"/>
      <c r="D1746" s="5" t="n"/>
      <c r="E1746" s="5" t="n"/>
      <c r="F1746" s="6">
        <f>IF(B1746&amp;""="","",IFERROR(INDEX('المستأجرون'!$C$6:$C$205,MATCH(B1746&amp;"",'المستأجرون'!$A$6:$A$205,0))&amp;"","كود غير موجود"))</f>
        <v/>
      </c>
      <c r="G1746" s="22">
        <f>IF(OR(B1746&amp;""="",NOT(ISNUMBER(A1746))),"",IF(COUNTIFS($B$6:$B$2005,B1746&amp;"",$A$6:$A$2005,"&gt;"&amp;A1746)=0,1,0))</f>
        <v/>
      </c>
    </row>
    <row r="1747">
      <c r="A1747" s="13" t="n"/>
      <c r="B1747" s="5" t="n"/>
      <c r="C1747" s="17" t="n"/>
      <c r="D1747" s="5" t="n"/>
      <c r="E1747" s="5" t="n"/>
      <c r="F1747" s="6">
        <f>IF(B1747&amp;""="","",IFERROR(INDEX('المستأجرون'!$C$6:$C$205,MATCH(B1747&amp;"",'المستأجرون'!$A$6:$A$205,0))&amp;"","كود غير موجود"))</f>
        <v/>
      </c>
      <c r="G1747" s="22">
        <f>IF(OR(B1747&amp;""="",NOT(ISNUMBER(A1747))),"",IF(COUNTIFS($B$6:$B$2005,B1747&amp;"",$A$6:$A$2005,"&gt;"&amp;A1747)=0,1,0))</f>
        <v/>
      </c>
    </row>
    <row r="1748">
      <c r="A1748" s="13" t="n"/>
      <c r="B1748" s="5" t="n"/>
      <c r="C1748" s="17" t="n"/>
      <c r="D1748" s="5" t="n"/>
      <c r="E1748" s="5" t="n"/>
      <c r="F1748" s="6">
        <f>IF(B1748&amp;""="","",IFERROR(INDEX('المستأجرون'!$C$6:$C$205,MATCH(B1748&amp;"",'المستأجرون'!$A$6:$A$205,0))&amp;"","كود غير موجود"))</f>
        <v/>
      </c>
      <c r="G1748" s="22">
        <f>IF(OR(B1748&amp;""="",NOT(ISNUMBER(A1748))),"",IF(COUNTIFS($B$6:$B$2005,B1748&amp;"",$A$6:$A$2005,"&gt;"&amp;A1748)=0,1,0))</f>
        <v/>
      </c>
    </row>
    <row r="1749">
      <c r="A1749" s="13" t="n"/>
      <c r="B1749" s="5" t="n"/>
      <c r="C1749" s="17" t="n"/>
      <c r="D1749" s="5" t="n"/>
      <c r="E1749" s="5" t="n"/>
      <c r="F1749" s="6">
        <f>IF(B1749&amp;""="","",IFERROR(INDEX('المستأجرون'!$C$6:$C$205,MATCH(B1749&amp;"",'المستأجرون'!$A$6:$A$205,0))&amp;"","كود غير موجود"))</f>
        <v/>
      </c>
      <c r="G1749" s="22">
        <f>IF(OR(B1749&amp;""="",NOT(ISNUMBER(A1749))),"",IF(COUNTIFS($B$6:$B$2005,B1749&amp;"",$A$6:$A$2005,"&gt;"&amp;A1749)=0,1,0))</f>
        <v/>
      </c>
    </row>
    <row r="1750">
      <c r="A1750" s="13" t="n"/>
      <c r="B1750" s="5" t="n"/>
      <c r="C1750" s="17" t="n"/>
      <c r="D1750" s="5" t="n"/>
      <c r="E1750" s="5" t="n"/>
      <c r="F1750" s="6">
        <f>IF(B1750&amp;""="","",IFERROR(INDEX('المستأجرون'!$C$6:$C$205,MATCH(B1750&amp;"",'المستأجرون'!$A$6:$A$205,0))&amp;"","كود غير موجود"))</f>
        <v/>
      </c>
      <c r="G1750" s="22">
        <f>IF(OR(B1750&amp;""="",NOT(ISNUMBER(A1750))),"",IF(COUNTIFS($B$6:$B$2005,B1750&amp;"",$A$6:$A$2005,"&gt;"&amp;A1750)=0,1,0))</f>
        <v/>
      </c>
    </row>
    <row r="1751">
      <c r="A1751" s="13" t="n"/>
      <c r="B1751" s="5" t="n"/>
      <c r="C1751" s="17" t="n"/>
      <c r="D1751" s="5" t="n"/>
      <c r="E1751" s="5" t="n"/>
      <c r="F1751" s="6">
        <f>IF(B1751&amp;""="","",IFERROR(INDEX('المستأجرون'!$C$6:$C$205,MATCH(B1751&amp;"",'المستأجرون'!$A$6:$A$205,0))&amp;"","كود غير موجود"))</f>
        <v/>
      </c>
      <c r="G1751" s="22">
        <f>IF(OR(B1751&amp;""="",NOT(ISNUMBER(A1751))),"",IF(COUNTIFS($B$6:$B$2005,B1751&amp;"",$A$6:$A$2005,"&gt;"&amp;A1751)=0,1,0))</f>
        <v/>
      </c>
    </row>
    <row r="1752">
      <c r="A1752" s="13" t="n"/>
      <c r="B1752" s="5" t="n"/>
      <c r="C1752" s="17" t="n"/>
      <c r="D1752" s="5" t="n"/>
      <c r="E1752" s="5" t="n"/>
      <c r="F1752" s="6">
        <f>IF(B1752&amp;""="","",IFERROR(INDEX('المستأجرون'!$C$6:$C$205,MATCH(B1752&amp;"",'المستأجرون'!$A$6:$A$205,0))&amp;"","كود غير موجود"))</f>
        <v/>
      </c>
      <c r="G1752" s="22">
        <f>IF(OR(B1752&amp;""="",NOT(ISNUMBER(A1752))),"",IF(COUNTIFS($B$6:$B$2005,B1752&amp;"",$A$6:$A$2005,"&gt;"&amp;A1752)=0,1,0))</f>
        <v/>
      </c>
    </row>
    <row r="1753">
      <c r="A1753" s="13" t="n"/>
      <c r="B1753" s="5" t="n"/>
      <c r="C1753" s="17" t="n"/>
      <c r="D1753" s="5" t="n"/>
      <c r="E1753" s="5" t="n"/>
      <c r="F1753" s="6">
        <f>IF(B1753&amp;""="","",IFERROR(INDEX('المستأجرون'!$C$6:$C$205,MATCH(B1753&amp;"",'المستأجرون'!$A$6:$A$205,0))&amp;"","كود غير موجود"))</f>
        <v/>
      </c>
      <c r="G1753" s="22">
        <f>IF(OR(B1753&amp;""="",NOT(ISNUMBER(A1753))),"",IF(COUNTIFS($B$6:$B$2005,B1753&amp;"",$A$6:$A$2005,"&gt;"&amp;A1753)=0,1,0))</f>
        <v/>
      </c>
    </row>
    <row r="1754">
      <c r="A1754" s="13" t="n"/>
      <c r="B1754" s="5" t="n"/>
      <c r="C1754" s="17" t="n"/>
      <c r="D1754" s="5" t="n"/>
      <c r="E1754" s="5" t="n"/>
      <c r="F1754" s="6">
        <f>IF(B1754&amp;""="","",IFERROR(INDEX('المستأجرون'!$C$6:$C$205,MATCH(B1754&amp;"",'المستأجرون'!$A$6:$A$205,0))&amp;"","كود غير موجود"))</f>
        <v/>
      </c>
      <c r="G1754" s="22">
        <f>IF(OR(B1754&amp;""="",NOT(ISNUMBER(A1754))),"",IF(COUNTIFS($B$6:$B$2005,B1754&amp;"",$A$6:$A$2005,"&gt;"&amp;A1754)=0,1,0))</f>
        <v/>
      </c>
    </row>
    <row r="1755">
      <c r="A1755" s="13" t="n"/>
      <c r="B1755" s="5" t="n"/>
      <c r="C1755" s="17" t="n"/>
      <c r="D1755" s="5" t="n"/>
      <c r="E1755" s="5" t="n"/>
      <c r="F1755" s="6">
        <f>IF(B1755&amp;""="","",IFERROR(INDEX('المستأجرون'!$C$6:$C$205,MATCH(B1755&amp;"",'المستأجرون'!$A$6:$A$205,0))&amp;"","كود غير موجود"))</f>
        <v/>
      </c>
      <c r="G1755" s="22">
        <f>IF(OR(B1755&amp;""="",NOT(ISNUMBER(A1755))),"",IF(COUNTIFS($B$6:$B$2005,B1755&amp;"",$A$6:$A$2005,"&gt;"&amp;A1755)=0,1,0))</f>
        <v/>
      </c>
    </row>
    <row r="1756">
      <c r="A1756" s="13" t="n"/>
      <c r="B1756" s="5" t="n"/>
      <c r="C1756" s="17" t="n"/>
      <c r="D1756" s="5" t="n"/>
      <c r="E1756" s="5" t="n"/>
      <c r="F1756" s="6">
        <f>IF(B1756&amp;""="","",IFERROR(INDEX('المستأجرون'!$C$6:$C$205,MATCH(B1756&amp;"",'المستأجرون'!$A$6:$A$205,0))&amp;"","كود غير موجود"))</f>
        <v/>
      </c>
      <c r="G1756" s="22">
        <f>IF(OR(B1756&amp;""="",NOT(ISNUMBER(A1756))),"",IF(COUNTIFS($B$6:$B$2005,B1756&amp;"",$A$6:$A$2005,"&gt;"&amp;A1756)=0,1,0))</f>
        <v/>
      </c>
    </row>
    <row r="1757">
      <c r="A1757" s="13" t="n"/>
      <c r="B1757" s="5" t="n"/>
      <c r="C1757" s="17" t="n"/>
      <c r="D1757" s="5" t="n"/>
      <c r="E1757" s="5" t="n"/>
      <c r="F1757" s="6">
        <f>IF(B1757&amp;""="","",IFERROR(INDEX('المستأجرون'!$C$6:$C$205,MATCH(B1757&amp;"",'المستأجرون'!$A$6:$A$205,0))&amp;"","كود غير موجود"))</f>
        <v/>
      </c>
      <c r="G1757" s="22">
        <f>IF(OR(B1757&amp;""="",NOT(ISNUMBER(A1757))),"",IF(COUNTIFS($B$6:$B$2005,B1757&amp;"",$A$6:$A$2005,"&gt;"&amp;A1757)=0,1,0))</f>
        <v/>
      </c>
    </row>
    <row r="1758">
      <c r="A1758" s="13" t="n"/>
      <c r="B1758" s="5" t="n"/>
      <c r="C1758" s="17" t="n"/>
      <c r="D1758" s="5" t="n"/>
      <c r="E1758" s="5" t="n"/>
      <c r="F1758" s="6">
        <f>IF(B1758&amp;""="","",IFERROR(INDEX('المستأجرون'!$C$6:$C$205,MATCH(B1758&amp;"",'المستأجرون'!$A$6:$A$205,0))&amp;"","كود غير موجود"))</f>
        <v/>
      </c>
      <c r="G1758" s="22">
        <f>IF(OR(B1758&amp;""="",NOT(ISNUMBER(A1758))),"",IF(COUNTIFS($B$6:$B$2005,B1758&amp;"",$A$6:$A$2005,"&gt;"&amp;A1758)=0,1,0))</f>
        <v/>
      </c>
    </row>
    <row r="1759">
      <c r="A1759" s="13" t="n"/>
      <c r="B1759" s="5" t="n"/>
      <c r="C1759" s="17" t="n"/>
      <c r="D1759" s="5" t="n"/>
      <c r="E1759" s="5" t="n"/>
      <c r="F1759" s="6">
        <f>IF(B1759&amp;""="","",IFERROR(INDEX('المستأجرون'!$C$6:$C$205,MATCH(B1759&amp;"",'المستأجرون'!$A$6:$A$205,0))&amp;"","كود غير موجود"))</f>
        <v/>
      </c>
      <c r="G1759" s="22">
        <f>IF(OR(B1759&amp;""="",NOT(ISNUMBER(A1759))),"",IF(COUNTIFS($B$6:$B$2005,B1759&amp;"",$A$6:$A$2005,"&gt;"&amp;A1759)=0,1,0))</f>
        <v/>
      </c>
    </row>
    <row r="1760">
      <c r="A1760" s="13" t="n"/>
      <c r="B1760" s="5" t="n"/>
      <c r="C1760" s="17" t="n"/>
      <c r="D1760" s="5" t="n"/>
      <c r="E1760" s="5" t="n"/>
      <c r="F1760" s="6">
        <f>IF(B1760&amp;""="","",IFERROR(INDEX('المستأجرون'!$C$6:$C$205,MATCH(B1760&amp;"",'المستأجرون'!$A$6:$A$205,0))&amp;"","كود غير موجود"))</f>
        <v/>
      </c>
      <c r="G1760" s="22">
        <f>IF(OR(B1760&amp;""="",NOT(ISNUMBER(A1760))),"",IF(COUNTIFS($B$6:$B$2005,B1760&amp;"",$A$6:$A$2005,"&gt;"&amp;A1760)=0,1,0))</f>
        <v/>
      </c>
    </row>
    <row r="1761">
      <c r="A1761" s="13" t="n"/>
      <c r="B1761" s="5" t="n"/>
      <c r="C1761" s="17" t="n"/>
      <c r="D1761" s="5" t="n"/>
      <c r="E1761" s="5" t="n"/>
      <c r="F1761" s="6">
        <f>IF(B1761&amp;""="","",IFERROR(INDEX('المستأجرون'!$C$6:$C$205,MATCH(B1761&amp;"",'المستأجرون'!$A$6:$A$205,0))&amp;"","كود غير موجود"))</f>
        <v/>
      </c>
      <c r="G1761" s="22">
        <f>IF(OR(B1761&amp;""="",NOT(ISNUMBER(A1761))),"",IF(COUNTIFS($B$6:$B$2005,B1761&amp;"",$A$6:$A$2005,"&gt;"&amp;A1761)=0,1,0))</f>
        <v/>
      </c>
    </row>
    <row r="1762">
      <c r="A1762" s="13" t="n"/>
      <c r="B1762" s="5" t="n"/>
      <c r="C1762" s="17" t="n"/>
      <c r="D1762" s="5" t="n"/>
      <c r="E1762" s="5" t="n"/>
      <c r="F1762" s="6">
        <f>IF(B1762&amp;""="","",IFERROR(INDEX('المستأجرون'!$C$6:$C$205,MATCH(B1762&amp;"",'المستأجرون'!$A$6:$A$205,0))&amp;"","كود غير موجود"))</f>
        <v/>
      </c>
      <c r="G1762" s="22">
        <f>IF(OR(B1762&amp;""="",NOT(ISNUMBER(A1762))),"",IF(COUNTIFS($B$6:$B$2005,B1762&amp;"",$A$6:$A$2005,"&gt;"&amp;A1762)=0,1,0))</f>
        <v/>
      </c>
    </row>
    <row r="1763">
      <c r="A1763" s="13" t="n"/>
      <c r="B1763" s="5" t="n"/>
      <c r="C1763" s="17" t="n"/>
      <c r="D1763" s="5" t="n"/>
      <c r="E1763" s="5" t="n"/>
      <c r="F1763" s="6">
        <f>IF(B1763&amp;""="","",IFERROR(INDEX('المستأجرون'!$C$6:$C$205,MATCH(B1763&amp;"",'المستأجرون'!$A$6:$A$205,0))&amp;"","كود غير موجود"))</f>
        <v/>
      </c>
      <c r="G1763" s="22">
        <f>IF(OR(B1763&amp;""="",NOT(ISNUMBER(A1763))),"",IF(COUNTIFS($B$6:$B$2005,B1763&amp;"",$A$6:$A$2005,"&gt;"&amp;A1763)=0,1,0))</f>
        <v/>
      </c>
    </row>
    <row r="1764">
      <c r="A1764" s="13" t="n"/>
      <c r="B1764" s="5" t="n"/>
      <c r="C1764" s="17" t="n"/>
      <c r="D1764" s="5" t="n"/>
      <c r="E1764" s="5" t="n"/>
      <c r="F1764" s="6">
        <f>IF(B1764&amp;""="","",IFERROR(INDEX('المستأجرون'!$C$6:$C$205,MATCH(B1764&amp;"",'المستأجرون'!$A$6:$A$205,0))&amp;"","كود غير موجود"))</f>
        <v/>
      </c>
      <c r="G1764" s="22">
        <f>IF(OR(B1764&amp;""="",NOT(ISNUMBER(A1764))),"",IF(COUNTIFS($B$6:$B$2005,B1764&amp;"",$A$6:$A$2005,"&gt;"&amp;A1764)=0,1,0))</f>
        <v/>
      </c>
    </row>
    <row r="1765">
      <c r="A1765" s="13" t="n"/>
      <c r="B1765" s="5" t="n"/>
      <c r="C1765" s="17" t="n"/>
      <c r="D1765" s="5" t="n"/>
      <c r="E1765" s="5" t="n"/>
      <c r="F1765" s="6">
        <f>IF(B1765&amp;""="","",IFERROR(INDEX('المستأجرون'!$C$6:$C$205,MATCH(B1765&amp;"",'المستأجرون'!$A$6:$A$205,0))&amp;"","كود غير موجود"))</f>
        <v/>
      </c>
      <c r="G1765" s="22">
        <f>IF(OR(B1765&amp;""="",NOT(ISNUMBER(A1765))),"",IF(COUNTIFS($B$6:$B$2005,B1765&amp;"",$A$6:$A$2005,"&gt;"&amp;A1765)=0,1,0))</f>
        <v/>
      </c>
    </row>
    <row r="1766">
      <c r="A1766" s="13" t="n"/>
      <c r="B1766" s="5" t="n"/>
      <c r="C1766" s="17" t="n"/>
      <c r="D1766" s="5" t="n"/>
      <c r="E1766" s="5" t="n"/>
      <c r="F1766" s="6">
        <f>IF(B1766&amp;""="","",IFERROR(INDEX('المستأجرون'!$C$6:$C$205,MATCH(B1766&amp;"",'المستأجرون'!$A$6:$A$205,0))&amp;"","كود غير موجود"))</f>
        <v/>
      </c>
      <c r="G1766" s="22">
        <f>IF(OR(B1766&amp;""="",NOT(ISNUMBER(A1766))),"",IF(COUNTIFS($B$6:$B$2005,B1766&amp;"",$A$6:$A$2005,"&gt;"&amp;A1766)=0,1,0))</f>
        <v/>
      </c>
    </row>
    <row r="1767">
      <c r="A1767" s="13" t="n"/>
      <c r="B1767" s="5" t="n"/>
      <c r="C1767" s="17" t="n"/>
      <c r="D1767" s="5" t="n"/>
      <c r="E1767" s="5" t="n"/>
      <c r="F1767" s="6">
        <f>IF(B1767&amp;""="","",IFERROR(INDEX('المستأجرون'!$C$6:$C$205,MATCH(B1767&amp;"",'المستأجرون'!$A$6:$A$205,0))&amp;"","كود غير موجود"))</f>
        <v/>
      </c>
      <c r="G1767" s="22">
        <f>IF(OR(B1767&amp;""="",NOT(ISNUMBER(A1767))),"",IF(COUNTIFS($B$6:$B$2005,B1767&amp;"",$A$6:$A$2005,"&gt;"&amp;A1767)=0,1,0))</f>
        <v/>
      </c>
    </row>
    <row r="1768">
      <c r="A1768" s="13" t="n"/>
      <c r="B1768" s="5" t="n"/>
      <c r="C1768" s="17" t="n"/>
      <c r="D1768" s="5" t="n"/>
      <c r="E1768" s="5" t="n"/>
      <c r="F1768" s="6">
        <f>IF(B1768&amp;""="","",IFERROR(INDEX('المستأجرون'!$C$6:$C$205,MATCH(B1768&amp;"",'المستأجرون'!$A$6:$A$205,0))&amp;"","كود غير موجود"))</f>
        <v/>
      </c>
      <c r="G1768" s="22">
        <f>IF(OR(B1768&amp;""="",NOT(ISNUMBER(A1768))),"",IF(COUNTIFS($B$6:$B$2005,B1768&amp;"",$A$6:$A$2005,"&gt;"&amp;A1768)=0,1,0))</f>
        <v/>
      </c>
    </row>
    <row r="1769">
      <c r="A1769" s="13" t="n"/>
      <c r="B1769" s="5" t="n"/>
      <c r="C1769" s="17" t="n"/>
      <c r="D1769" s="5" t="n"/>
      <c r="E1769" s="5" t="n"/>
      <c r="F1769" s="6">
        <f>IF(B1769&amp;""="","",IFERROR(INDEX('المستأجرون'!$C$6:$C$205,MATCH(B1769&amp;"",'المستأجرون'!$A$6:$A$205,0))&amp;"","كود غير موجود"))</f>
        <v/>
      </c>
      <c r="G1769" s="22">
        <f>IF(OR(B1769&amp;""="",NOT(ISNUMBER(A1769))),"",IF(COUNTIFS($B$6:$B$2005,B1769&amp;"",$A$6:$A$2005,"&gt;"&amp;A1769)=0,1,0))</f>
        <v/>
      </c>
    </row>
    <row r="1770">
      <c r="A1770" s="13" t="n"/>
      <c r="B1770" s="5" t="n"/>
      <c r="C1770" s="17" t="n"/>
      <c r="D1770" s="5" t="n"/>
      <c r="E1770" s="5" t="n"/>
      <c r="F1770" s="6">
        <f>IF(B1770&amp;""="","",IFERROR(INDEX('المستأجرون'!$C$6:$C$205,MATCH(B1770&amp;"",'المستأجرون'!$A$6:$A$205,0))&amp;"","كود غير موجود"))</f>
        <v/>
      </c>
      <c r="G1770" s="22">
        <f>IF(OR(B1770&amp;""="",NOT(ISNUMBER(A1770))),"",IF(COUNTIFS($B$6:$B$2005,B1770&amp;"",$A$6:$A$2005,"&gt;"&amp;A1770)=0,1,0))</f>
        <v/>
      </c>
    </row>
    <row r="1771">
      <c r="A1771" s="13" t="n"/>
      <c r="B1771" s="5" t="n"/>
      <c r="C1771" s="17" t="n"/>
      <c r="D1771" s="5" t="n"/>
      <c r="E1771" s="5" t="n"/>
      <c r="F1771" s="6">
        <f>IF(B1771&amp;""="","",IFERROR(INDEX('المستأجرون'!$C$6:$C$205,MATCH(B1771&amp;"",'المستأجرون'!$A$6:$A$205,0))&amp;"","كود غير موجود"))</f>
        <v/>
      </c>
      <c r="G1771" s="22">
        <f>IF(OR(B1771&amp;""="",NOT(ISNUMBER(A1771))),"",IF(COUNTIFS($B$6:$B$2005,B1771&amp;"",$A$6:$A$2005,"&gt;"&amp;A1771)=0,1,0))</f>
        <v/>
      </c>
    </row>
    <row r="1772">
      <c r="A1772" s="13" t="n"/>
      <c r="B1772" s="5" t="n"/>
      <c r="C1772" s="17" t="n"/>
      <c r="D1772" s="5" t="n"/>
      <c r="E1772" s="5" t="n"/>
      <c r="F1772" s="6">
        <f>IF(B1772&amp;""="","",IFERROR(INDEX('المستأجرون'!$C$6:$C$205,MATCH(B1772&amp;"",'المستأجرون'!$A$6:$A$205,0))&amp;"","كود غير موجود"))</f>
        <v/>
      </c>
      <c r="G1772" s="22">
        <f>IF(OR(B1772&amp;""="",NOT(ISNUMBER(A1772))),"",IF(COUNTIFS($B$6:$B$2005,B1772&amp;"",$A$6:$A$2005,"&gt;"&amp;A1772)=0,1,0))</f>
        <v/>
      </c>
    </row>
    <row r="1773">
      <c r="A1773" s="13" t="n"/>
      <c r="B1773" s="5" t="n"/>
      <c r="C1773" s="17" t="n"/>
      <c r="D1773" s="5" t="n"/>
      <c r="E1773" s="5" t="n"/>
      <c r="F1773" s="6">
        <f>IF(B1773&amp;""="","",IFERROR(INDEX('المستأجرون'!$C$6:$C$205,MATCH(B1773&amp;"",'المستأجرون'!$A$6:$A$205,0))&amp;"","كود غير موجود"))</f>
        <v/>
      </c>
      <c r="G1773" s="22">
        <f>IF(OR(B1773&amp;""="",NOT(ISNUMBER(A1773))),"",IF(COUNTIFS($B$6:$B$2005,B1773&amp;"",$A$6:$A$2005,"&gt;"&amp;A1773)=0,1,0))</f>
        <v/>
      </c>
    </row>
    <row r="1774">
      <c r="A1774" s="13" t="n"/>
      <c r="B1774" s="5" t="n"/>
      <c r="C1774" s="17" t="n"/>
      <c r="D1774" s="5" t="n"/>
      <c r="E1774" s="5" t="n"/>
      <c r="F1774" s="6">
        <f>IF(B1774&amp;""="","",IFERROR(INDEX('المستأجرون'!$C$6:$C$205,MATCH(B1774&amp;"",'المستأجرون'!$A$6:$A$205,0))&amp;"","كود غير موجود"))</f>
        <v/>
      </c>
      <c r="G1774" s="22">
        <f>IF(OR(B1774&amp;""="",NOT(ISNUMBER(A1774))),"",IF(COUNTIFS($B$6:$B$2005,B1774&amp;"",$A$6:$A$2005,"&gt;"&amp;A1774)=0,1,0))</f>
        <v/>
      </c>
    </row>
    <row r="1775">
      <c r="A1775" s="13" t="n"/>
      <c r="B1775" s="5" t="n"/>
      <c r="C1775" s="17" t="n"/>
      <c r="D1775" s="5" t="n"/>
      <c r="E1775" s="5" t="n"/>
      <c r="F1775" s="6">
        <f>IF(B1775&amp;""="","",IFERROR(INDEX('المستأجرون'!$C$6:$C$205,MATCH(B1775&amp;"",'المستأجرون'!$A$6:$A$205,0))&amp;"","كود غير موجود"))</f>
        <v/>
      </c>
      <c r="G1775" s="22">
        <f>IF(OR(B1775&amp;""="",NOT(ISNUMBER(A1775))),"",IF(COUNTIFS($B$6:$B$2005,B1775&amp;"",$A$6:$A$2005,"&gt;"&amp;A1775)=0,1,0))</f>
        <v/>
      </c>
    </row>
    <row r="1776">
      <c r="A1776" s="13" t="n"/>
      <c r="B1776" s="5" t="n"/>
      <c r="C1776" s="17" t="n"/>
      <c r="D1776" s="5" t="n"/>
      <c r="E1776" s="5" t="n"/>
      <c r="F1776" s="6">
        <f>IF(B1776&amp;""="","",IFERROR(INDEX('المستأجرون'!$C$6:$C$205,MATCH(B1776&amp;"",'المستأجرون'!$A$6:$A$205,0))&amp;"","كود غير موجود"))</f>
        <v/>
      </c>
      <c r="G1776" s="22">
        <f>IF(OR(B1776&amp;""="",NOT(ISNUMBER(A1776))),"",IF(COUNTIFS($B$6:$B$2005,B1776&amp;"",$A$6:$A$2005,"&gt;"&amp;A1776)=0,1,0))</f>
        <v/>
      </c>
    </row>
    <row r="1777">
      <c r="A1777" s="13" t="n"/>
      <c r="B1777" s="5" t="n"/>
      <c r="C1777" s="17" t="n"/>
      <c r="D1777" s="5" t="n"/>
      <c r="E1777" s="5" t="n"/>
      <c r="F1777" s="6">
        <f>IF(B1777&amp;""="","",IFERROR(INDEX('المستأجرون'!$C$6:$C$205,MATCH(B1777&amp;"",'المستأجرون'!$A$6:$A$205,0))&amp;"","كود غير موجود"))</f>
        <v/>
      </c>
      <c r="G1777" s="22">
        <f>IF(OR(B1777&amp;""="",NOT(ISNUMBER(A1777))),"",IF(COUNTIFS($B$6:$B$2005,B1777&amp;"",$A$6:$A$2005,"&gt;"&amp;A1777)=0,1,0))</f>
        <v/>
      </c>
    </row>
    <row r="1778">
      <c r="A1778" s="13" t="n"/>
      <c r="B1778" s="5" t="n"/>
      <c r="C1778" s="17" t="n"/>
      <c r="D1778" s="5" t="n"/>
      <c r="E1778" s="5" t="n"/>
      <c r="F1778" s="6">
        <f>IF(B1778&amp;""="","",IFERROR(INDEX('المستأجرون'!$C$6:$C$205,MATCH(B1778&amp;"",'المستأجرون'!$A$6:$A$205,0))&amp;"","كود غير موجود"))</f>
        <v/>
      </c>
      <c r="G1778" s="22">
        <f>IF(OR(B1778&amp;""="",NOT(ISNUMBER(A1778))),"",IF(COUNTIFS($B$6:$B$2005,B1778&amp;"",$A$6:$A$2005,"&gt;"&amp;A1778)=0,1,0))</f>
        <v/>
      </c>
    </row>
    <row r="1779">
      <c r="A1779" s="13" t="n"/>
      <c r="B1779" s="5" t="n"/>
      <c r="C1779" s="17" t="n"/>
      <c r="D1779" s="5" t="n"/>
      <c r="E1779" s="5" t="n"/>
      <c r="F1779" s="6">
        <f>IF(B1779&amp;""="","",IFERROR(INDEX('المستأجرون'!$C$6:$C$205,MATCH(B1779&amp;"",'المستأجرون'!$A$6:$A$205,0))&amp;"","كود غير موجود"))</f>
        <v/>
      </c>
      <c r="G1779" s="22">
        <f>IF(OR(B1779&amp;""="",NOT(ISNUMBER(A1779))),"",IF(COUNTIFS($B$6:$B$2005,B1779&amp;"",$A$6:$A$2005,"&gt;"&amp;A1779)=0,1,0))</f>
        <v/>
      </c>
    </row>
    <row r="1780">
      <c r="A1780" s="13" t="n"/>
      <c r="B1780" s="5" t="n"/>
      <c r="C1780" s="17" t="n"/>
      <c r="D1780" s="5" t="n"/>
      <c r="E1780" s="5" t="n"/>
      <c r="F1780" s="6">
        <f>IF(B1780&amp;""="","",IFERROR(INDEX('المستأجرون'!$C$6:$C$205,MATCH(B1780&amp;"",'المستأجرون'!$A$6:$A$205,0))&amp;"","كود غير موجود"))</f>
        <v/>
      </c>
      <c r="G1780" s="22">
        <f>IF(OR(B1780&amp;""="",NOT(ISNUMBER(A1780))),"",IF(COUNTIFS($B$6:$B$2005,B1780&amp;"",$A$6:$A$2005,"&gt;"&amp;A1780)=0,1,0))</f>
        <v/>
      </c>
    </row>
    <row r="1781">
      <c r="A1781" s="13" t="n"/>
      <c r="B1781" s="5" t="n"/>
      <c r="C1781" s="17" t="n"/>
      <c r="D1781" s="5" t="n"/>
      <c r="E1781" s="5" t="n"/>
      <c r="F1781" s="6">
        <f>IF(B1781&amp;""="","",IFERROR(INDEX('المستأجرون'!$C$6:$C$205,MATCH(B1781&amp;"",'المستأجرون'!$A$6:$A$205,0))&amp;"","كود غير موجود"))</f>
        <v/>
      </c>
      <c r="G1781" s="22">
        <f>IF(OR(B1781&amp;""="",NOT(ISNUMBER(A1781))),"",IF(COUNTIFS($B$6:$B$2005,B1781&amp;"",$A$6:$A$2005,"&gt;"&amp;A1781)=0,1,0))</f>
        <v/>
      </c>
    </row>
    <row r="1782">
      <c r="A1782" s="13" t="n"/>
      <c r="B1782" s="5" t="n"/>
      <c r="C1782" s="17" t="n"/>
      <c r="D1782" s="5" t="n"/>
      <c r="E1782" s="5" t="n"/>
      <c r="F1782" s="6">
        <f>IF(B1782&amp;""="","",IFERROR(INDEX('المستأجرون'!$C$6:$C$205,MATCH(B1782&amp;"",'المستأجرون'!$A$6:$A$205,0))&amp;"","كود غير موجود"))</f>
        <v/>
      </c>
      <c r="G1782" s="22">
        <f>IF(OR(B1782&amp;""="",NOT(ISNUMBER(A1782))),"",IF(COUNTIFS($B$6:$B$2005,B1782&amp;"",$A$6:$A$2005,"&gt;"&amp;A1782)=0,1,0))</f>
        <v/>
      </c>
    </row>
    <row r="1783">
      <c r="A1783" s="13" t="n"/>
      <c r="B1783" s="5" t="n"/>
      <c r="C1783" s="17" t="n"/>
      <c r="D1783" s="5" t="n"/>
      <c r="E1783" s="5" t="n"/>
      <c r="F1783" s="6">
        <f>IF(B1783&amp;""="","",IFERROR(INDEX('المستأجرون'!$C$6:$C$205,MATCH(B1783&amp;"",'المستأجرون'!$A$6:$A$205,0))&amp;"","كود غير موجود"))</f>
        <v/>
      </c>
      <c r="G1783" s="22">
        <f>IF(OR(B1783&amp;""="",NOT(ISNUMBER(A1783))),"",IF(COUNTIFS($B$6:$B$2005,B1783&amp;"",$A$6:$A$2005,"&gt;"&amp;A1783)=0,1,0))</f>
        <v/>
      </c>
    </row>
    <row r="1784">
      <c r="A1784" s="13" t="n"/>
      <c r="B1784" s="5" t="n"/>
      <c r="C1784" s="17" t="n"/>
      <c r="D1784" s="5" t="n"/>
      <c r="E1784" s="5" t="n"/>
      <c r="F1784" s="6">
        <f>IF(B1784&amp;""="","",IFERROR(INDEX('المستأجرون'!$C$6:$C$205,MATCH(B1784&amp;"",'المستأجرون'!$A$6:$A$205,0))&amp;"","كود غير موجود"))</f>
        <v/>
      </c>
      <c r="G1784" s="22">
        <f>IF(OR(B1784&amp;""="",NOT(ISNUMBER(A1784))),"",IF(COUNTIFS($B$6:$B$2005,B1784&amp;"",$A$6:$A$2005,"&gt;"&amp;A1784)=0,1,0))</f>
        <v/>
      </c>
    </row>
    <row r="1785">
      <c r="A1785" s="13" t="n"/>
      <c r="B1785" s="5" t="n"/>
      <c r="C1785" s="17" t="n"/>
      <c r="D1785" s="5" t="n"/>
      <c r="E1785" s="5" t="n"/>
      <c r="F1785" s="6">
        <f>IF(B1785&amp;""="","",IFERROR(INDEX('المستأجرون'!$C$6:$C$205,MATCH(B1785&amp;"",'المستأجرون'!$A$6:$A$205,0))&amp;"","كود غير موجود"))</f>
        <v/>
      </c>
      <c r="G1785" s="22">
        <f>IF(OR(B1785&amp;""="",NOT(ISNUMBER(A1785))),"",IF(COUNTIFS($B$6:$B$2005,B1785&amp;"",$A$6:$A$2005,"&gt;"&amp;A1785)=0,1,0))</f>
        <v/>
      </c>
    </row>
    <row r="1786">
      <c r="A1786" s="13" t="n"/>
      <c r="B1786" s="5" t="n"/>
      <c r="C1786" s="17" t="n"/>
      <c r="D1786" s="5" t="n"/>
      <c r="E1786" s="5" t="n"/>
      <c r="F1786" s="6">
        <f>IF(B1786&amp;""="","",IFERROR(INDEX('المستأجرون'!$C$6:$C$205,MATCH(B1786&amp;"",'المستأجرون'!$A$6:$A$205,0))&amp;"","كود غير موجود"))</f>
        <v/>
      </c>
      <c r="G1786" s="22">
        <f>IF(OR(B1786&amp;""="",NOT(ISNUMBER(A1786))),"",IF(COUNTIFS($B$6:$B$2005,B1786&amp;"",$A$6:$A$2005,"&gt;"&amp;A1786)=0,1,0))</f>
        <v/>
      </c>
    </row>
    <row r="1787">
      <c r="A1787" s="13" t="n"/>
      <c r="B1787" s="5" t="n"/>
      <c r="C1787" s="17" t="n"/>
      <c r="D1787" s="5" t="n"/>
      <c r="E1787" s="5" t="n"/>
      <c r="F1787" s="6">
        <f>IF(B1787&amp;""="","",IFERROR(INDEX('المستأجرون'!$C$6:$C$205,MATCH(B1787&amp;"",'المستأجرون'!$A$6:$A$205,0))&amp;"","كود غير موجود"))</f>
        <v/>
      </c>
      <c r="G1787" s="22">
        <f>IF(OR(B1787&amp;""="",NOT(ISNUMBER(A1787))),"",IF(COUNTIFS($B$6:$B$2005,B1787&amp;"",$A$6:$A$2005,"&gt;"&amp;A1787)=0,1,0))</f>
        <v/>
      </c>
    </row>
    <row r="1788">
      <c r="A1788" s="13" t="n"/>
      <c r="B1788" s="5" t="n"/>
      <c r="C1788" s="17" t="n"/>
      <c r="D1788" s="5" t="n"/>
      <c r="E1788" s="5" t="n"/>
      <c r="F1788" s="6">
        <f>IF(B1788&amp;""="","",IFERROR(INDEX('المستأجرون'!$C$6:$C$205,MATCH(B1788&amp;"",'المستأجرون'!$A$6:$A$205,0))&amp;"","كود غير موجود"))</f>
        <v/>
      </c>
      <c r="G1788" s="22">
        <f>IF(OR(B1788&amp;""="",NOT(ISNUMBER(A1788))),"",IF(COUNTIFS($B$6:$B$2005,B1788&amp;"",$A$6:$A$2005,"&gt;"&amp;A1788)=0,1,0))</f>
        <v/>
      </c>
    </row>
    <row r="1789">
      <c r="A1789" s="13" t="n"/>
      <c r="B1789" s="5" t="n"/>
      <c r="C1789" s="17" t="n"/>
      <c r="D1789" s="5" t="n"/>
      <c r="E1789" s="5" t="n"/>
      <c r="F1789" s="6">
        <f>IF(B1789&amp;""="","",IFERROR(INDEX('المستأجرون'!$C$6:$C$205,MATCH(B1789&amp;"",'المستأجرون'!$A$6:$A$205,0))&amp;"","كود غير موجود"))</f>
        <v/>
      </c>
      <c r="G1789" s="22">
        <f>IF(OR(B1789&amp;""="",NOT(ISNUMBER(A1789))),"",IF(COUNTIFS($B$6:$B$2005,B1789&amp;"",$A$6:$A$2005,"&gt;"&amp;A1789)=0,1,0))</f>
        <v/>
      </c>
    </row>
    <row r="1790">
      <c r="A1790" s="13" t="n"/>
      <c r="B1790" s="5" t="n"/>
      <c r="C1790" s="17" t="n"/>
      <c r="D1790" s="5" t="n"/>
      <c r="E1790" s="5" t="n"/>
      <c r="F1790" s="6">
        <f>IF(B1790&amp;""="","",IFERROR(INDEX('المستأجرون'!$C$6:$C$205,MATCH(B1790&amp;"",'المستأجرون'!$A$6:$A$205,0))&amp;"","كود غير موجود"))</f>
        <v/>
      </c>
      <c r="G1790" s="22">
        <f>IF(OR(B1790&amp;""="",NOT(ISNUMBER(A1790))),"",IF(COUNTIFS($B$6:$B$2005,B1790&amp;"",$A$6:$A$2005,"&gt;"&amp;A1790)=0,1,0))</f>
        <v/>
      </c>
    </row>
    <row r="1791">
      <c r="A1791" s="13" t="n"/>
      <c r="B1791" s="5" t="n"/>
      <c r="C1791" s="17" t="n"/>
      <c r="D1791" s="5" t="n"/>
      <c r="E1791" s="5" t="n"/>
      <c r="F1791" s="6">
        <f>IF(B1791&amp;""="","",IFERROR(INDEX('المستأجرون'!$C$6:$C$205,MATCH(B1791&amp;"",'المستأجرون'!$A$6:$A$205,0))&amp;"","كود غير موجود"))</f>
        <v/>
      </c>
      <c r="G1791" s="22">
        <f>IF(OR(B1791&amp;""="",NOT(ISNUMBER(A1791))),"",IF(COUNTIFS($B$6:$B$2005,B1791&amp;"",$A$6:$A$2005,"&gt;"&amp;A1791)=0,1,0))</f>
        <v/>
      </c>
    </row>
    <row r="1792">
      <c r="A1792" s="13" t="n"/>
      <c r="B1792" s="5" t="n"/>
      <c r="C1792" s="17" t="n"/>
      <c r="D1792" s="5" t="n"/>
      <c r="E1792" s="5" t="n"/>
      <c r="F1792" s="6">
        <f>IF(B1792&amp;""="","",IFERROR(INDEX('المستأجرون'!$C$6:$C$205,MATCH(B1792&amp;"",'المستأجرون'!$A$6:$A$205,0))&amp;"","كود غير موجود"))</f>
        <v/>
      </c>
      <c r="G1792" s="22">
        <f>IF(OR(B1792&amp;""="",NOT(ISNUMBER(A1792))),"",IF(COUNTIFS($B$6:$B$2005,B1792&amp;"",$A$6:$A$2005,"&gt;"&amp;A1792)=0,1,0))</f>
        <v/>
      </c>
    </row>
    <row r="1793">
      <c r="A1793" s="13" t="n"/>
      <c r="B1793" s="5" t="n"/>
      <c r="C1793" s="17" t="n"/>
      <c r="D1793" s="5" t="n"/>
      <c r="E1793" s="5" t="n"/>
      <c r="F1793" s="6">
        <f>IF(B1793&amp;""="","",IFERROR(INDEX('المستأجرون'!$C$6:$C$205,MATCH(B1793&amp;"",'المستأجرون'!$A$6:$A$205,0))&amp;"","كود غير موجود"))</f>
        <v/>
      </c>
      <c r="G1793" s="22">
        <f>IF(OR(B1793&amp;""="",NOT(ISNUMBER(A1793))),"",IF(COUNTIFS($B$6:$B$2005,B1793&amp;"",$A$6:$A$2005,"&gt;"&amp;A1793)=0,1,0))</f>
        <v/>
      </c>
    </row>
    <row r="1794">
      <c r="A1794" s="13" t="n"/>
      <c r="B1794" s="5" t="n"/>
      <c r="C1794" s="17" t="n"/>
      <c r="D1794" s="5" t="n"/>
      <c r="E1794" s="5" t="n"/>
      <c r="F1794" s="6">
        <f>IF(B1794&amp;""="","",IFERROR(INDEX('المستأجرون'!$C$6:$C$205,MATCH(B1794&amp;"",'المستأجرون'!$A$6:$A$205,0))&amp;"","كود غير موجود"))</f>
        <v/>
      </c>
      <c r="G1794" s="22">
        <f>IF(OR(B1794&amp;""="",NOT(ISNUMBER(A1794))),"",IF(COUNTIFS($B$6:$B$2005,B1794&amp;"",$A$6:$A$2005,"&gt;"&amp;A1794)=0,1,0))</f>
        <v/>
      </c>
    </row>
    <row r="1795">
      <c r="A1795" s="13" t="n"/>
      <c r="B1795" s="5" t="n"/>
      <c r="C1795" s="17" t="n"/>
      <c r="D1795" s="5" t="n"/>
      <c r="E1795" s="5" t="n"/>
      <c r="F1795" s="6">
        <f>IF(B1795&amp;""="","",IFERROR(INDEX('المستأجرون'!$C$6:$C$205,MATCH(B1795&amp;"",'المستأجرون'!$A$6:$A$205,0))&amp;"","كود غير موجود"))</f>
        <v/>
      </c>
      <c r="G1795" s="22">
        <f>IF(OR(B1795&amp;""="",NOT(ISNUMBER(A1795))),"",IF(COUNTIFS($B$6:$B$2005,B1795&amp;"",$A$6:$A$2005,"&gt;"&amp;A1795)=0,1,0))</f>
        <v/>
      </c>
    </row>
    <row r="1796">
      <c r="A1796" s="13" t="n"/>
      <c r="B1796" s="5" t="n"/>
      <c r="C1796" s="17" t="n"/>
      <c r="D1796" s="5" t="n"/>
      <c r="E1796" s="5" t="n"/>
      <c r="F1796" s="6">
        <f>IF(B1796&amp;""="","",IFERROR(INDEX('المستأجرون'!$C$6:$C$205,MATCH(B1796&amp;"",'المستأجرون'!$A$6:$A$205,0))&amp;"","كود غير موجود"))</f>
        <v/>
      </c>
      <c r="G1796" s="22">
        <f>IF(OR(B1796&amp;""="",NOT(ISNUMBER(A1796))),"",IF(COUNTIFS($B$6:$B$2005,B1796&amp;"",$A$6:$A$2005,"&gt;"&amp;A1796)=0,1,0))</f>
        <v/>
      </c>
    </row>
    <row r="1797">
      <c r="A1797" s="13" t="n"/>
      <c r="B1797" s="5" t="n"/>
      <c r="C1797" s="17" t="n"/>
      <c r="D1797" s="5" t="n"/>
      <c r="E1797" s="5" t="n"/>
      <c r="F1797" s="6">
        <f>IF(B1797&amp;""="","",IFERROR(INDEX('المستأجرون'!$C$6:$C$205,MATCH(B1797&amp;"",'المستأجرون'!$A$6:$A$205,0))&amp;"","كود غير موجود"))</f>
        <v/>
      </c>
      <c r="G1797" s="22">
        <f>IF(OR(B1797&amp;""="",NOT(ISNUMBER(A1797))),"",IF(COUNTIFS($B$6:$B$2005,B1797&amp;"",$A$6:$A$2005,"&gt;"&amp;A1797)=0,1,0))</f>
        <v/>
      </c>
    </row>
    <row r="1798">
      <c r="A1798" s="13" t="n"/>
      <c r="B1798" s="5" t="n"/>
      <c r="C1798" s="17" t="n"/>
      <c r="D1798" s="5" t="n"/>
      <c r="E1798" s="5" t="n"/>
      <c r="F1798" s="6">
        <f>IF(B1798&amp;""="","",IFERROR(INDEX('المستأجرون'!$C$6:$C$205,MATCH(B1798&amp;"",'المستأجرون'!$A$6:$A$205,0))&amp;"","كود غير موجود"))</f>
        <v/>
      </c>
      <c r="G1798" s="22">
        <f>IF(OR(B1798&amp;""="",NOT(ISNUMBER(A1798))),"",IF(COUNTIFS($B$6:$B$2005,B1798&amp;"",$A$6:$A$2005,"&gt;"&amp;A1798)=0,1,0))</f>
        <v/>
      </c>
    </row>
    <row r="1799">
      <c r="A1799" s="13" t="n"/>
      <c r="B1799" s="5" t="n"/>
      <c r="C1799" s="17" t="n"/>
      <c r="D1799" s="5" t="n"/>
      <c r="E1799" s="5" t="n"/>
      <c r="F1799" s="6">
        <f>IF(B1799&amp;""="","",IFERROR(INDEX('المستأجرون'!$C$6:$C$205,MATCH(B1799&amp;"",'المستأجرون'!$A$6:$A$205,0))&amp;"","كود غير موجود"))</f>
        <v/>
      </c>
      <c r="G1799" s="22">
        <f>IF(OR(B1799&amp;""="",NOT(ISNUMBER(A1799))),"",IF(COUNTIFS($B$6:$B$2005,B1799&amp;"",$A$6:$A$2005,"&gt;"&amp;A1799)=0,1,0))</f>
        <v/>
      </c>
    </row>
    <row r="1800">
      <c r="A1800" s="13" t="n"/>
      <c r="B1800" s="5" t="n"/>
      <c r="C1800" s="17" t="n"/>
      <c r="D1800" s="5" t="n"/>
      <c r="E1800" s="5" t="n"/>
      <c r="F1800" s="6">
        <f>IF(B1800&amp;""="","",IFERROR(INDEX('المستأجرون'!$C$6:$C$205,MATCH(B1800&amp;"",'المستأجرون'!$A$6:$A$205,0))&amp;"","كود غير موجود"))</f>
        <v/>
      </c>
      <c r="G1800" s="22">
        <f>IF(OR(B1800&amp;""="",NOT(ISNUMBER(A1800))),"",IF(COUNTIFS($B$6:$B$2005,B1800&amp;"",$A$6:$A$2005,"&gt;"&amp;A1800)=0,1,0))</f>
        <v/>
      </c>
    </row>
    <row r="1801">
      <c r="A1801" s="13" t="n"/>
      <c r="B1801" s="5" t="n"/>
      <c r="C1801" s="17" t="n"/>
      <c r="D1801" s="5" t="n"/>
      <c r="E1801" s="5" t="n"/>
      <c r="F1801" s="6">
        <f>IF(B1801&amp;""="","",IFERROR(INDEX('المستأجرون'!$C$6:$C$205,MATCH(B1801&amp;"",'المستأجرون'!$A$6:$A$205,0))&amp;"","كود غير موجود"))</f>
        <v/>
      </c>
      <c r="G1801" s="22">
        <f>IF(OR(B1801&amp;""="",NOT(ISNUMBER(A1801))),"",IF(COUNTIFS($B$6:$B$2005,B1801&amp;"",$A$6:$A$2005,"&gt;"&amp;A1801)=0,1,0))</f>
        <v/>
      </c>
    </row>
    <row r="1802">
      <c r="A1802" s="13" t="n"/>
      <c r="B1802" s="5" t="n"/>
      <c r="C1802" s="17" t="n"/>
      <c r="D1802" s="5" t="n"/>
      <c r="E1802" s="5" t="n"/>
      <c r="F1802" s="6">
        <f>IF(B1802&amp;""="","",IFERROR(INDEX('المستأجرون'!$C$6:$C$205,MATCH(B1802&amp;"",'المستأجرون'!$A$6:$A$205,0))&amp;"","كود غير موجود"))</f>
        <v/>
      </c>
      <c r="G1802" s="22">
        <f>IF(OR(B1802&amp;""="",NOT(ISNUMBER(A1802))),"",IF(COUNTIFS($B$6:$B$2005,B1802&amp;"",$A$6:$A$2005,"&gt;"&amp;A1802)=0,1,0))</f>
        <v/>
      </c>
    </row>
    <row r="1803">
      <c r="A1803" s="13" t="n"/>
      <c r="B1803" s="5" t="n"/>
      <c r="C1803" s="17" t="n"/>
      <c r="D1803" s="5" t="n"/>
      <c r="E1803" s="5" t="n"/>
      <c r="F1803" s="6">
        <f>IF(B1803&amp;""="","",IFERROR(INDEX('المستأجرون'!$C$6:$C$205,MATCH(B1803&amp;"",'المستأجرون'!$A$6:$A$205,0))&amp;"","كود غير موجود"))</f>
        <v/>
      </c>
      <c r="G1803" s="22">
        <f>IF(OR(B1803&amp;""="",NOT(ISNUMBER(A1803))),"",IF(COUNTIFS($B$6:$B$2005,B1803&amp;"",$A$6:$A$2005,"&gt;"&amp;A1803)=0,1,0))</f>
        <v/>
      </c>
    </row>
    <row r="1804">
      <c r="A1804" s="13" t="n"/>
      <c r="B1804" s="5" t="n"/>
      <c r="C1804" s="17" t="n"/>
      <c r="D1804" s="5" t="n"/>
      <c r="E1804" s="5" t="n"/>
      <c r="F1804" s="6">
        <f>IF(B1804&amp;""="","",IFERROR(INDEX('المستأجرون'!$C$6:$C$205,MATCH(B1804&amp;"",'المستأجرون'!$A$6:$A$205,0))&amp;"","كود غير موجود"))</f>
        <v/>
      </c>
      <c r="G1804" s="22">
        <f>IF(OR(B1804&amp;""="",NOT(ISNUMBER(A1804))),"",IF(COUNTIFS($B$6:$B$2005,B1804&amp;"",$A$6:$A$2005,"&gt;"&amp;A1804)=0,1,0))</f>
        <v/>
      </c>
    </row>
    <row r="1805">
      <c r="A1805" s="13" t="n"/>
      <c r="B1805" s="5" t="n"/>
      <c r="C1805" s="17" t="n"/>
      <c r="D1805" s="5" t="n"/>
      <c r="E1805" s="5" t="n"/>
      <c r="F1805" s="6">
        <f>IF(B1805&amp;""="","",IFERROR(INDEX('المستأجرون'!$C$6:$C$205,MATCH(B1805&amp;"",'المستأجرون'!$A$6:$A$205,0))&amp;"","كود غير موجود"))</f>
        <v/>
      </c>
      <c r="G1805" s="22">
        <f>IF(OR(B1805&amp;""="",NOT(ISNUMBER(A1805))),"",IF(COUNTIFS($B$6:$B$2005,B1805&amp;"",$A$6:$A$2005,"&gt;"&amp;A1805)=0,1,0))</f>
        <v/>
      </c>
    </row>
    <row r="1806">
      <c r="A1806" s="13" t="n"/>
      <c r="B1806" s="5" t="n"/>
      <c r="C1806" s="17" t="n"/>
      <c r="D1806" s="5" t="n"/>
      <c r="E1806" s="5" t="n"/>
      <c r="F1806" s="6">
        <f>IF(B1806&amp;""="","",IFERROR(INDEX('المستأجرون'!$C$6:$C$205,MATCH(B1806&amp;"",'المستأجرون'!$A$6:$A$205,0))&amp;"","كود غير موجود"))</f>
        <v/>
      </c>
      <c r="G1806" s="22">
        <f>IF(OR(B1806&amp;""="",NOT(ISNUMBER(A1806))),"",IF(COUNTIFS($B$6:$B$2005,B1806&amp;"",$A$6:$A$2005,"&gt;"&amp;A1806)=0,1,0))</f>
        <v/>
      </c>
    </row>
    <row r="1807">
      <c r="A1807" s="13" t="n"/>
      <c r="B1807" s="5" t="n"/>
      <c r="C1807" s="17" t="n"/>
      <c r="D1807" s="5" t="n"/>
      <c r="E1807" s="5" t="n"/>
      <c r="F1807" s="6">
        <f>IF(B1807&amp;""="","",IFERROR(INDEX('المستأجرون'!$C$6:$C$205,MATCH(B1807&amp;"",'المستأجرون'!$A$6:$A$205,0))&amp;"","كود غير موجود"))</f>
        <v/>
      </c>
      <c r="G1807" s="22">
        <f>IF(OR(B1807&amp;""="",NOT(ISNUMBER(A1807))),"",IF(COUNTIFS($B$6:$B$2005,B1807&amp;"",$A$6:$A$2005,"&gt;"&amp;A1807)=0,1,0))</f>
        <v/>
      </c>
    </row>
    <row r="1808">
      <c r="A1808" s="13" t="n"/>
      <c r="B1808" s="5" t="n"/>
      <c r="C1808" s="17" t="n"/>
      <c r="D1808" s="5" t="n"/>
      <c r="E1808" s="5" t="n"/>
      <c r="F1808" s="6">
        <f>IF(B1808&amp;""="","",IFERROR(INDEX('المستأجرون'!$C$6:$C$205,MATCH(B1808&amp;"",'المستأجرون'!$A$6:$A$205,0))&amp;"","كود غير موجود"))</f>
        <v/>
      </c>
      <c r="G1808" s="22">
        <f>IF(OR(B1808&amp;""="",NOT(ISNUMBER(A1808))),"",IF(COUNTIFS($B$6:$B$2005,B1808&amp;"",$A$6:$A$2005,"&gt;"&amp;A1808)=0,1,0))</f>
        <v/>
      </c>
    </row>
    <row r="1809">
      <c r="A1809" s="13" t="n"/>
      <c r="B1809" s="5" t="n"/>
      <c r="C1809" s="17" t="n"/>
      <c r="D1809" s="5" t="n"/>
      <c r="E1809" s="5" t="n"/>
      <c r="F1809" s="6">
        <f>IF(B1809&amp;""="","",IFERROR(INDEX('المستأجرون'!$C$6:$C$205,MATCH(B1809&amp;"",'المستأجرون'!$A$6:$A$205,0))&amp;"","كود غير موجود"))</f>
        <v/>
      </c>
      <c r="G1809" s="22">
        <f>IF(OR(B1809&amp;""="",NOT(ISNUMBER(A1809))),"",IF(COUNTIFS($B$6:$B$2005,B1809&amp;"",$A$6:$A$2005,"&gt;"&amp;A1809)=0,1,0))</f>
        <v/>
      </c>
    </row>
    <row r="1810">
      <c r="A1810" s="13" t="n"/>
      <c r="B1810" s="5" t="n"/>
      <c r="C1810" s="17" t="n"/>
      <c r="D1810" s="5" t="n"/>
      <c r="E1810" s="5" t="n"/>
      <c r="F1810" s="6">
        <f>IF(B1810&amp;""="","",IFERROR(INDEX('المستأجرون'!$C$6:$C$205,MATCH(B1810&amp;"",'المستأجرون'!$A$6:$A$205,0))&amp;"","كود غير موجود"))</f>
        <v/>
      </c>
      <c r="G1810" s="22">
        <f>IF(OR(B1810&amp;""="",NOT(ISNUMBER(A1810))),"",IF(COUNTIFS($B$6:$B$2005,B1810&amp;"",$A$6:$A$2005,"&gt;"&amp;A1810)=0,1,0))</f>
        <v/>
      </c>
    </row>
    <row r="1811">
      <c r="A1811" s="13" t="n"/>
      <c r="B1811" s="5" t="n"/>
      <c r="C1811" s="17" t="n"/>
      <c r="D1811" s="5" t="n"/>
      <c r="E1811" s="5" t="n"/>
      <c r="F1811" s="6">
        <f>IF(B1811&amp;""="","",IFERROR(INDEX('المستأجرون'!$C$6:$C$205,MATCH(B1811&amp;"",'المستأجرون'!$A$6:$A$205,0))&amp;"","كود غير موجود"))</f>
        <v/>
      </c>
      <c r="G1811" s="22">
        <f>IF(OR(B1811&amp;""="",NOT(ISNUMBER(A1811))),"",IF(COUNTIFS($B$6:$B$2005,B1811&amp;"",$A$6:$A$2005,"&gt;"&amp;A1811)=0,1,0))</f>
        <v/>
      </c>
    </row>
    <row r="1812">
      <c r="A1812" s="13" t="n"/>
      <c r="B1812" s="5" t="n"/>
      <c r="C1812" s="17" t="n"/>
      <c r="D1812" s="5" t="n"/>
      <c r="E1812" s="5" t="n"/>
      <c r="F1812" s="6">
        <f>IF(B1812&amp;""="","",IFERROR(INDEX('المستأجرون'!$C$6:$C$205,MATCH(B1812&amp;"",'المستأجرون'!$A$6:$A$205,0))&amp;"","كود غير موجود"))</f>
        <v/>
      </c>
      <c r="G1812" s="22">
        <f>IF(OR(B1812&amp;""="",NOT(ISNUMBER(A1812))),"",IF(COUNTIFS($B$6:$B$2005,B1812&amp;"",$A$6:$A$2005,"&gt;"&amp;A1812)=0,1,0))</f>
        <v/>
      </c>
    </row>
    <row r="1813">
      <c r="A1813" s="13" t="n"/>
      <c r="B1813" s="5" t="n"/>
      <c r="C1813" s="17" t="n"/>
      <c r="D1813" s="5" t="n"/>
      <c r="E1813" s="5" t="n"/>
      <c r="F1813" s="6">
        <f>IF(B1813&amp;""="","",IFERROR(INDEX('المستأجرون'!$C$6:$C$205,MATCH(B1813&amp;"",'المستأجرون'!$A$6:$A$205,0))&amp;"","كود غير موجود"))</f>
        <v/>
      </c>
      <c r="G1813" s="22">
        <f>IF(OR(B1813&amp;""="",NOT(ISNUMBER(A1813))),"",IF(COUNTIFS($B$6:$B$2005,B1813&amp;"",$A$6:$A$2005,"&gt;"&amp;A1813)=0,1,0))</f>
        <v/>
      </c>
    </row>
    <row r="1814">
      <c r="A1814" s="13" t="n"/>
      <c r="B1814" s="5" t="n"/>
      <c r="C1814" s="17" t="n"/>
      <c r="D1814" s="5" t="n"/>
      <c r="E1814" s="5" t="n"/>
      <c r="F1814" s="6">
        <f>IF(B1814&amp;""="","",IFERROR(INDEX('المستأجرون'!$C$6:$C$205,MATCH(B1814&amp;"",'المستأجرون'!$A$6:$A$205,0))&amp;"","كود غير موجود"))</f>
        <v/>
      </c>
      <c r="G1814" s="22">
        <f>IF(OR(B1814&amp;""="",NOT(ISNUMBER(A1814))),"",IF(COUNTIFS($B$6:$B$2005,B1814&amp;"",$A$6:$A$2005,"&gt;"&amp;A1814)=0,1,0))</f>
        <v/>
      </c>
    </row>
    <row r="1815">
      <c r="A1815" s="13" t="n"/>
      <c r="B1815" s="5" t="n"/>
      <c r="C1815" s="17" t="n"/>
      <c r="D1815" s="5" t="n"/>
      <c r="E1815" s="5" t="n"/>
      <c r="F1815" s="6">
        <f>IF(B1815&amp;""="","",IFERROR(INDEX('المستأجرون'!$C$6:$C$205,MATCH(B1815&amp;"",'المستأجرون'!$A$6:$A$205,0))&amp;"","كود غير موجود"))</f>
        <v/>
      </c>
      <c r="G1815" s="22">
        <f>IF(OR(B1815&amp;""="",NOT(ISNUMBER(A1815))),"",IF(COUNTIFS($B$6:$B$2005,B1815&amp;"",$A$6:$A$2005,"&gt;"&amp;A1815)=0,1,0))</f>
        <v/>
      </c>
    </row>
    <row r="1816">
      <c r="A1816" s="13" t="n"/>
      <c r="B1816" s="5" t="n"/>
      <c r="C1816" s="17" t="n"/>
      <c r="D1816" s="5" t="n"/>
      <c r="E1816" s="5" t="n"/>
      <c r="F1816" s="6">
        <f>IF(B1816&amp;""="","",IFERROR(INDEX('المستأجرون'!$C$6:$C$205,MATCH(B1816&amp;"",'المستأجرون'!$A$6:$A$205,0))&amp;"","كود غير موجود"))</f>
        <v/>
      </c>
      <c r="G1816" s="22">
        <f>IF(OR(B1816&amp;""="",NOT(ISNUMBER(A1816))),"",IF(COUNTIFS($B$6:$B$2005,B1816&amp;"",$A$6:$A$2005,"&gt;"&amp;A1816)=0,1,0))</f>
        <v/>
      </c>
    </row>
    <row r="1817">
      <c r="A1817" s="13" t="n"/>
      <c r="B1817" s="5" t="n"/>
      <c r="C1817" s="17" t="n"/>
      <c r="D1817" s="5" t="n"/>
      <c r="E1817" s="5" t="n"/>
      <c r="F1817" s="6">
        <f>IF(B1817&amp;""="","",IFERROR(INDEX('المستأجرون'!$C$6:$C$205,MATCH(B1817&amp;"",'المستأجرون'!$A$6:$A$205,0))&amp;"","كود غير موجود"))</f>
        <v/>
      </c>
      <c r="G1817" s="22">
        <f>IF(OR(B1817&amp;""="",NOT(ISNUMBER(A1817))),"",IF(COUNTIFS($B$6:$B$2005,B1817&amp;"",$A$6:$A$2005,"&gt;"&amp;A1817)=0,1,0))</f>
        <v/>
      </c>
    </row>
    <row r="1818">
      <c r="A1818" s="13" t="n"/>
      <c r="B1818" s="5" t="n"/>
      <c r="C1818" s="17" t="n"/>
      <c r="D1818" s="5" t="n"/>
      <c r="E1818" s="5" t="n"/>
      <c r="F1818" s="6">
        <f>IF(B1818&amp;""="","",IFERROR(INDEX('المستأجرون'!$C$6:$C$205,MATCH(B1818&amp;"",'المستأجرون'!$A$6:$A$205,0))&amp;"","كود غير موجود"))</f>
        <v/>
      </c>
      <c r="G1818" s="22">
        <f>IF(OR(B1818&amp;""="",NOT(ISNUMBER(A1818))),"",IF(COUNTIFS($B$6:$B$2005,B1818&amp;"",$A$6:$A$2005,"&gt;"&amp;A1818)=0,1,0))</f>
        <v/>
      </c>
    </row>
    <row r="1819">
      <c r="A1819" s="13" t="n"/>
      <c r="B1819" s="5" t="n"/>
      <c r="C1819" s="17" t="n"/>
      <c r="D1819" s="5" t="n"/>
      <c r="E1819" s="5" t="n"/>
      <c r="F1819" s="6">
        <f>IF(B1819&amp;""="","",IFERROR(INDEX('المستأجرون'!$C$6:$C$205,MATCH(B1819&amp;"",'المستأجرون'!$A$6:$A$205,0))&amp;"","كود غير موجود"))</f>
        <v/>
      </c>
      <c r="G1819" s="22">
        <f>IF(OR(B1819&amp;""="",NOT(ISNUMBER(A1819))),"",IF(COUNTIFS($B$6:$B$2005,B1819&amp;"",$A$6:$A$2005,"&gt;"&amp;A1819)=0,1,0))</f>
        <v/>
      </c>
    </row>
    <row r="1820">
      <c r="A1820" s="13" t="n"/>
      <c r="B1820" s="5" t="n"/>
      <c r="C1820" s="17" t="n"/>
      <c r="D1820" s="5" t="n"/>
      <c r="E1820" s="5" t="n"/>
      <c r="F1820" s="6">
        <f>IF(B1820&amp;""="","",IFERROR(INDEX('المستأجرون'!$C$6:$C$205,MATCH(B1820&amp;"",'المستأجرون'!$A$6:$A$205,0))&amp;"","كود غير موجود"))</f>
        <v/>
      </c>
      <c r="G1820" s="22">
        <f>IF(OR(B1820&amp;""="",NOT(ISNUMBER(A1820))),"",IF(COUNTIFS($B$6:$B$2005,B1820&amp;"",$A$6:$A$2005,"&gt;"&amp;A1820)=0,1,0))</f>
        <v/>
      </c>
    </row>
    <row r="1821">
      <c r="A1821" s="13" t="n"/>
      <c r="B1821" s="5" t="n"/>
      <c r="C1821" s="17" t="n"/>
      <c r="D1821" s="5" t="n"/>
      <c r="E1821" s="5" t="n"/>
      <c r="F1821" s="6">
        <f>IF(B1821&amp;""="","",IFERROR(INDEX('المستأجرون'!$C$6:$C$205,MATCH(B1821&amp;"",'المستأجرون'!$A$6:$A$205,0))&amp;"","كود غير موجود"))</f>
        <v/>
      </c>
      <c r="G1821" s="22">
        <f>IF(OR(B1821&amp;""="",NOT(ISNUMBER(A1821))),"",IF(COUNTIFS($B$6:$B$2005,B1821&amp;"",$A$6:$A$2005,"&gt;"&amp;A1821)=0,1,0))</f>
        <v/>
      </c>
    </row>
    <row r="1822">
      <c r="A1822" s="13" t="n"/>
      <c r="B1822" s="5" t="n"/>
      <c r="C1822" s="17" t="n"/>
      <c r="D1822" s="5" t="n"/>
      <c r="E1822" s="5" t="n"/>
      <c r="F1822" s="6">
        <f>IF(B1822&amp;""="","",IFERROR(INDEX('المستأجرون'!$C$6:$C$205,MATCH(B1822&amp;"",'المستأجرون'!$A$6:$A$205,0))&amp;"","كود غير موجود"))</f>
        <v/>
      </c>
      <c r="G1822" s="22">
        <f>IF(OR(B1822&amp;""="",NOT(ISNUMBER(A1822))),"",IF(COUNTIFS($B$6:$B$2005,B1822&amp;"",$A$6:$A$2005,"&gt;"&amp;A1822)=0,1,0))</f>
        <v/>
      </c>
    </row>
    <row r="1823">
      <c r="A1823" s="13" t="n"/>
      <c r="B1823" s="5" t="n"/>
      <c r="C1823" s="17" t="n"/>
      <c r="D1823" s="5" t="n"/>
      <c r="E1823" s="5" t="n"/>
      <c r="F1823" s="6">
        <f>IF(B1823&amp;""="","",IFERROR(INDEX('المستأجرون'!$C$6:$C$205,MATCH(B1823&amp;"",'المستأجرون'!$A$6:$A$205,0))&amp;"","كود غير موجود"))</f>
        <v/>
      </c>
      <c r="G1823" s="22">
        <f>IF(OR(B1823&amp;""="",NOT(ISNUMBER(A1823))),"",IF(COUNTIFS($B$6:$B$2005,B1823&amp;"",$A$6:$A$2005,"&gt;"&amp;A1823)=0,1,0))</f>
        <v/>
      </c>
    </row>
    <row r="1824">
      <c r="A1824" s="13" t="n"/>
      <c r="B1824" s="5" t="n"/>
      <c r="C1824" s="17" t="n"/>
      <c r="D1824" s="5" t="n"/>
      <c r="E1824" s="5" t="n"/>
      <c r="F1824" s="6">
        <f>IF(B1824&amp;""="","",IFERROR(INDEX('المستأجرون'!$C$6:$C$205,MATCH(B1824&amp;"",'المستأجرون'!$A$6:$A$205,0))&amp;"","كود غير موجود"))</f>
        <v/>
      </c>
      <c r="G1824" s="22">
        <f>IF(OR(B1824&amp;""="",NOT(ISNUMBER(A1824))),"",IF(COUNTIFS($B$6:$B$2005,B1824&amp;"",$A$6:$A$2005,"&gt;"&amp;A1824)=0,1,0))</f>
        <v/>
      </c>
    </row>
    <row r="1825">
      <c r="A1825" s="13" t="n"/>
      <c r="B1825" s="5" t="n"/>
      <c r="C1825" s="17" t="n"/>
      <c r="D1825" s="5" t="n"/>
      <c r="E1825" s="5" t="n"/>
      <c r="F1825" s="6">
        <f>IF(B1825&amp;""="","",IFERROR(INDEX('المستأجرون'!$C$6:$C$205,MATCH(B1825&amp;"",'المستأجرون'!$A$6:$A$205,0))&amp;"","كود غير موجود"))</f>
        <v/>
      </c>
      <c r="G1825" s="22">
        <f>IF(OR(B1825&amp;""="",NOT(ISNUMBER(A1825))),"",IF(COUNTIFS($B$6:$B$2005,B1825&amp;"",$A$6:$A$2005,"&gt;"&amp;A1825)=0,1,0))</f>
        <v/>
      </c>
    </row>
    <row r="1826">
      <c r="A1826" s="13" t="n"/>
      <c r="B1826" s="5" t="n"/>
      <c r="C1826" s="17" t="n"/>
      <c r="D1826" s="5" t="n"/>
      <c r="E1826" s="5" t="n"/>
      <c r="F1826" s="6">
        <f>IF(B1826&amp;""="","",IFERROR(INDEX('المستأجرون'!$C$6:$C$205,MATCH(B1826&amp;"",'المستأجرون'!$A$6:$A$205,0))&amp;"","كود غير موجود"))</f>
        <v/>
      </c>
      <c r="G1826" s="22">
        <f>IF(OR(B1826&amp;""="",NOT(ISNUMBER(A1826))),"",IF(COUNTIFS($B$6:$B$2005,B1826&amp;"",$A$6:$A$2005,"&gt;"&amp;A1826)=0,1,0))</f>
        <v/>
      </c>
    </row>
    <row r="1827">
      <c r="A1827" s="13" t="n"/>
      <c r="B1827" s="5" t="n"/>
      <c r="C1827" s="17" t="n"/>
      <c r="D1827" s="5" t="n"/>
      <c r="E1827" s="5" t="n"/>
      <c r="F1827" s="6">
        <f>IF(B1827&amp;""="","",IFERROR(INDEX('المستأجرون'!$C$6:$C$205,MATCH(B1827&amp;"",'المستأجرون'!$A$6:$A$205,0))&amp;"","كود غير موجود"))</f>
        <v/>
      </c>
      <c r="G1827" s="22">
        <f>IF(OR(B1827&amp;""="",NOT(ISNUMBER(A1827))),"",IF(COUNTIFS($B$6:$B$2005,B1827&amp;"",$A$6:$A$2005,"&gt;"&amp;A1827)=0,1,0))</f>
        <v/>
      </c>
    </row>
    <row r="1828">
      <c r="A1828" s="13" t="n"/>
      <c r="B1828" s="5" t="n"/>
      <c r="C1828" s="17" t="n"/>
      <c r="D1828" s="5" t="n"/>
      <c r="E1828" s="5" t="n"/>
      <c r="F1828" s="6">
        <f>IF(B1828&amp;""="","",IFERROR(INDEX('المستأجرون'!$C$6:$C$205,MATCH(B1828&amp;"",'المستأجرون'!$A$6:$A$205,0))&amp;"","كود غير موجود"))</f>
        <v/>
      </c>
      <c r="G1828" s="22">
        <f>IF(OR(B1828&amp;""="",NOT(ISNUMBER(A1828))),"",IF(COUNTIFS($B$6:$B$2005,B1828&amp;"",$A$6:$A$2005,"&gt;"&amp;A1828)=0,1,0))</f>
        <v/>
      </c>
    </row>
    <row r="1829">
      <c r="A1829" s="13" t="n"/>
      <c r="B1829" s="5" t="n"/>
      <c r="C1829" s="17" t="n"/>
      <c r="D1829" s="5" t="n"/>
      <c r="E1829" s="5" t="n"/>
      <c r="F1829" s="6">
        <f>IF(B1829&amp;""="","",IFERROR(INDEX('المستأجرون'!$C$6:$C$205,MATCH(B1829&amp;"",'المستأجرون'!$A$6:$A$205,0))&amp;"","كود غير موجود"))</f>
        <v/>
      </c>
      <c r="G1829" s="22">
        <f>IF(OR(B1829&amp;""="",NOT(ISNUMBER(A1829))),"",IF(COUNTIFS($B$6:$B$2005,B1829&amp;"",$A$6:$A$2005,"&gt;"&amp;A1829)=0,1,0))</f>
        <v/>
      </c>
    </row>
    <row r="1830">
      <c r="A1830" s="13" t="n"/>
      <c r="B1830" s="5" t="n"/>
      <c r="C1830" s="17" t="n"/>
      <c r="D1830" s="5" t="n"/>
      <c r="E1830" s="5" t="n"/>
      <c r="F1830" s="6">
        <f>IF(B1830&amp;""="","",IFERROR(INDEX('المستأجرون'!$C$6:$C$205,MATCH(B1830&amp;"",'المستأجرون'!$A$6:$A$205,0))&amp;"","كود غير موجود"))</f>
        <v/>
      </c>
      <c r="G1830" s="22">
        <f>IF(OR(B1830&amp;""="",NOT(ISNUMBER(A1830))),"",IF(COUNTIFS($B$6:$B$2005,B1830&amp;"",$A$6:$A$2005,"&gt;"&amp;A1830)=0,1,0))</f>
        <v/>
      </c>
    </row>
    <row r="1831">
      <c r="A1831" s="13" t="n"/>
      <c r="B1831" s="5" t="n"/>
      <c r="C1831" s="17" t="n"/>
      <c r="D1831" s="5" t="n"/>
      <c r="E1831" s="5" t="n"/>
      <c r="F1831" s="6">
        <f>IF(B1831&amp;""="","",IFERROR(INDEX('المستأجرون'!$C$6:$C$205,MATCH(B1831&amp;"",'المستأجرون'!$A$6:$A$205,0))&amp;"","كود غير موجود"))</f>
        <v/>
      </c>
      <c r="G1831" s="22">
        <f>IF(OR(B1831&amp;""="",NOT(ISNUMBER(A1831))),"",IF(COUNTIFS($B$6:$B$2005,B1831&amp;"",$A$6:$A$2005,"&gt;"&amp;A1831)=0,1,0))</f>
        <v/>
      </c>
    </row>
    <row r="1832">
      <c r="A1832" s="13" t="n"/>
      <c r="B1832" s="5" t="n"/>
      <c r="C1832" s="17" t="n"/>
      <c r="D1832" s="5" t="n"/>
      <c r="E1832" s="5" t="n"/>
      <c r="F1832" s="6">
        <f>IF(B1832&amp;""="","",IFERROR(INDEX('المستأجرون'!$C$6:$C$205,MATCH(B1832&amp;"",'المستأجرون'!$A$6:$A$205,0))&amp;"","كود غير موجود"))</f>
        <v/>
      </c>
      <c r="G1832" s="22">
        <f>IF(OR(B1832&amp;""="",NOT(ISNUMBER(A1832))),"",IF(COUNTIFS($B$6:$B$2005,B1832&amp;"",$A$6:$A$2005,"&gt;"&amp;A1832)=0,1,0))</f>
        <v/>
      </c>
    </row>
    <row r="1833">
      <c r="A1833" s="13" t="n"/>
      <c r="B1833" s="5" t="n"/>
      <c r="C1833" s="17" t="n"/>
      <c r="D1833" s="5" t="n"/>
      <c r="E1833" s="5" t="n"/>
      <c r="F1833" s="6">
        <f>IF(B1833&amp;""="","",IFERROR(INDEX('المستأجرون'!$C$6:$C$205,MATCH(B1833&amp;"",'المستأجرون'!$A$6:$A$205,0))&amp;"","كود غير موجود"))</f>
        <v/>
      </c>
      <c r="G1833" s="22">
        <f>IF(OR(B1833&amp;""="",NOT(ISNUMBER(A1833))),"",IF(COUNTIFS($B$6:$B$2005,B1833&amp;"",$A$6:$A$2005,"&gt;"&amp;A1833)=0,1,0))</f>
        <v/>
      </c>
    </row>
    <row r="1834">
      <c r="A1834" s="13" t="n"/>
      <c r="B1834" s="5" t="n"/>
      <c r="C1834" s="17" t="n"/>
      <c r="D1834" s="5" t="n"/>
      <c r="E1834" s="5" t="n"/>
      <c r="F1834" s="6">
        <f>IF(B1834&amp;""="","",IFERROR(INDEX('المستأجرون'!$C$6:$C$205,MATCH(B1834&amp;"",'المستأجرون'!$A$6:$A$205,0))&amp;"","كود غير موجود"))</f>
        <v/>
      </c>
      <c r="G1834" s="22">
        <f>IF(OR(B1834&amp;""="",NOT(ISNUMBER(A1834))),"",IF(COUNTIFS($B$6:$B$2005,B1834&amp;"",$A$6:$A$2005,"&gt;"&amp;A1834)=0,1,0))</f>
        <v/>
      </c>
    </row>
    <row r="1835">
      <c r="A1835" s="13" t="n"/>
      <c r="B1835" s="5" t="n"/>
      <c r="C1835" s="17" t="n"/>
      <c r="D1835" s="5" t="n"/>
      <c r="E1835" s="5" t="n"/>
      <c r="F1835" s="6">
        <f>IF(B1835&amp;""="","",IFERROR(INDEX('المستأجرون'!$C$6:$C$205,MATCH(B1835&amp;"",'المستأجرون'!$A$6:$A$205,0))&amp;"","كود غير موجود"))</f>
        <v/>
      </c>
      <c r="G1835" s="22">
        <f>IF(OR(B1835&amp;""="",NOT(ISNUMBER(A1835))),"",IF(COUNTIFS($B$6:$B$2005,B1835&amp;"",$A$6:$A$2005,"&gt;"&amp;A1835)=0,1,0))</f>
        <v/>
      </c>
    </row>
    <row r="1836">
      <c r="A1836" s="13" t="n"/>
      <c r="B1836" s="5" t="n"/>
      <c r="C1836" s="17" t="n"/>
      <c r="D1836" s="5" t="n"/>
      <c r="E1836" s="5" t="n"/>
      <c r="F1836" s="6">
        <f>IF(B1836&amp;""="","",IFERROR(INDEX('المستأجرون'!$C$6:$C$205,MATCH(B1836&amp;"",'المستأجرون'!$A$6:$A$205,0))&amp;"","كود غير موجود"))</f>
        <v/>
      </c>
      <c r="G1836" s="22">
        <f>IF(OR(B1836&amp;""="",NOT(ISNUMBER(A1836))),"",IF(COUNTIFS($B$6:$B$2005,B1836&amp;"",$A$6:$A$2005,"&gt;"&amp;A1836)=0,1,0))</f>
        <v/>
      </c>
    </row>
    <row r="1837">
      <c r="A1837" s="13" t="n"/>
      <c r="B1837" s="5" t="n"/>
      <c r="C1837" s="17" t="n"/>
      <c r="D1837" s="5" t="n"/>
      <c r="E1837" s="5" t="n"/>
      <c r="F1837" s="6">
        <f>IF(B1837&amp;""="","",IFERROR(INDEX('المستأجرون'!$C$6:$C$205,MATCH(B1837&amp;"",'المستأجرون'!$A$6:$A$205,0))&amp;"","كود غير موجود"))</f>
        <v/>
      </c>
      <c r="G1837" s="22">
        <f>IF(OR(B1837&amp;""="",NOT(ISNUMBER(A1837))),"",IF(COUNTIFS($B$6:$B$2005,B1837&amp;"",$A$6:$A$2005,"&gt;"&amp;A1837)=0,1,0))</f>
        <v/>
      </c>
    </row>
    <row r="1838">
      <c r="A1838" s="13" t="n"/>
      <c r="B1838" s="5" t="n"/>
      <c r="C1838" s="17" t="n"/>
      <c r="D1838" s="5" t="n"/>
      <c r="E1838" s="5" t="n"/>
      <c r="F1838" s="6">
        <f>IF(B1838&amp;""="","",IFERROR(INDEX('المستأجرون'!$C$6:$C$205,MATCH(B1838&amp;"",'المستأجرون'!$A$6:$A$205,0))&amp;"","كود غير موجود"))</f>
        <v/>
      </c>
      <c r="G1838" s="22">
        <f>IF(OR(B1838&amp;""="",NOT(ISNUMBER(A1838))),"",IF(COUNTIFS($B$6:$B$2005,B1838&amp;"",$A$6:$A$2005,"&gt;"&amp;A1838)=0,1,0))</f>
        <v/>
      </c>
    </row>
    <row r="1839">
      <c r="A1839" s="13" t="n"/>
      <c r="B1839" s="5" t="n"/>
      <c r="C1839" s="17" t="n"/>
      <c r="D1839" s="5" t="n"/>
      <c r="E1839" s="5" t="n"/>
      <c r="F1839" s="6">
        <f>IF(B1839&amp;""="","",IFERROR(INDEX('المستأجرون'!$C$6:$C$205,MATCH(B1839&amp;"",'المستأجرون'!$A$6:$A$205,0))&amp;"","كود غير موجود"))</f>
        <v/>
      </c>
      <c r="G1839" s="22">
        <f>IF(OR(B1839&amp;""="",NOT(ISNUMBER(A1839))),"",IF(COUNTIFS($B$6:$B$2005,B1839&amp;"",$A$6:$A$2005,"&gt;"&amp;A1839)=0,1,0))</f>
        <v/>
      </c>
    </row>
    <row r="1840">
      <c r="A1840" s="13" t="n"/>
      <c r="B1840" s="5" t="n"/>
      <c r="C1840" s="17" t="n"/>
      <c r="D1840" s="5" t="n"/>
      <c r="E1840" s="5" t="n"/>
      <c r="F1840" s="6">
        <f>IF(B1840&amp;""="","",IFERROR(INDEX('المستأجرون'!$C$6:$C$205,MATCH(B1840&amp;"",'المستأجرون'!$A$6:$A$205,0))&amp;"","كود غير موجود"))</f>
        <v/>
      </c>
      <c r="G1840" s="22">
        <f>IF(OR(B1840&amp;""="",NOT(ISNUMBER(A1840))),"",IF(COUNTIFS($B$6:$B$2005,B1840&amp;"",$A$6:$A$2005,"&gt;"&amp;A1840)=0,1,0))</f>
        <v/>
      </c>
    </row>
    <row r="1841">
      <c r="A1841" s="13" t="n"/>
      <c r="B1841" s="5" t="n"/>
      <c r="C1841" s="17" t="n"/>
      <c r="D1841" s="5" t="n"/>
      <c r="E1841" s="5" t="n"/>
      <c r="F1841" s="6">
        <f>IF(B1841&amp;""="","",IFERROR(INDEX('المستأجرون'!$C$6:$C$205,MATCH(B1841&amp;"",'المستأجرون'!$A$6:$A$205,0))&amp;"","كود غير موجود"))</f>
        <v/>
      </c>
      <c r="G1841" s="22">
        <f>IF(OR(B1841&amp;""="",NOT(ISNUMBER(A1841))),"",IF(COUNTIFS($B$6:$B$2005,B1841&amp;"",$A$6:$A$2005,"&gt;"&amp;A1841)=0,1,0))</f>
        <v/>
      </c>
    </row>
    <row r="1842">
      <c r="A1842" s="13" t="n"/>
      <c r="B1842" s="5" t="n"/>
      <c r="C1842" s="17" t="n"/>
      <c r="D1842" s="5" t="n"/>
      <c r="E1842" s="5" t="n"/>
      <c r="F1842" s="6">
        <f>IF(B1842&amp;""="","",IFERROR(INDEX('المستأجرون'!$C$6:$C$205,MATCH(B1842&amp;"",'المستأجرون'!$A$6:$A$205,0))&amp;"","كود غير موجود"))</f>
        <v/>
      </c>
      <c r="G1842" s="22">
        <f>IF(OR(B1842&amp;""="",NOT(ISNUMBER(A1842))),"",IF(COUNTIFS($B$6:$B$2005,B1842&amp;"",$A$6:$A$2005,"&gt;"&amp;A1842)=0,1,0))</f>
        <v/>
      </c>
    </row>
    <row r="1843">
      <c r="A1843" s="13" t="n"/>
      <c r="B1843" s="5" t="n"/>
      <c r="C1843" s="17" t="n"/>
      <c r="D1843" s="5" t="n"/>
      <c r="E1843" s="5" t="n"/>
      <c r="F1843" s="6">
        <f>IF(B1843&amp;""="","",IFERROR(INDEX('المستأجرون'!$C$6:$C$205,MATCH(B1843&amp;"",'المستأجرون'!$A$6:$A$205,0))&amp;"","كود غير موجود"))</f>
        <v/>
      </c>
      <c r="G1843" s="22">
        <f>IF(OR(B1843&amp;""="",NOT(ISNUMBER(A1843))),"",IF(COUNTIFS($B$6:$B$2005,B1843&amp;"",$A$6:$A$2005,"&gt;"&amp;A1843)=0,1,0))</f>
        <v/>
      </c>
    </row>
    <row r="1844">
      <c r="A1844" s="13" t="n"/>
      <c r="B1844" s="5" t="n"/>
      <c r="C1844" s="17" t="n"/>
      <c r="D1844" s="5" t="n"/>
      <c r="E1844" s="5" t="n"/>
      <c r="F1844" s="6">
        <f>IF(B1844&amp;""="","",IFERROR(INDEX('المستأجرون'!$C$6:$C$205,MATCH(B1844&amp;"",'المستأجرون'!$A$6:$A$205,0))&amp;"","كود غير موجود"))</f>
        <v/>
      </c>
      <c r="G1844" s="22">
        <f>IF(OR(B1844&amp;""="",NOT(ISNUMBER(A1844))),"",IF(COUNTIFS($B$6:$B$2005,B1844&amp;"",$A$6:$A$2005,"&gt;"&amp;A1844)=0,1,0))</f>
        <v/>
      </c>
    </row>
    <row r="1845">
      <c r="A1845" s="13" t="n"/>
      <c r="B1845" s="5" t="n"/>
      <c r="C1845" s="17" t="n"/>
      <c r="D1845" s="5" t="n"/>
      <c r="E1845" s="5" t="n"/>
      <c r="F1845" s="6">
        <f>IF(B1845&amp;""="","",IFERROR(INDEX('المستأجرون'!$C$6:$C$205,MATCH(B1845&amp;"",'المستأجرون'!$A$6:$A$205,0))&amp;"","كود غير موجود"))</f>
        <v/>
      </c>
      <c r="G1845" s="22">
        <f>IF(OR(B1845&amp;""="",NOT(ISNUMBER(A1845))),"",IF(COUNTIFS($B$6:$B$2005,B1845&amp;"",$A$6:$A$2005,"&gt;"&amp;A1845)=0,1,0))</f>
        <v/>
      </c>
    </row>
    <row r="1846">
      <c r="A1846" s="13" t="n"/>
      <c r="B1846" s="5" t="n"/>
      <c r="C1846" s="17" t="n"/>
      <c r="D1846" s="5" t="n"/>
      <c r="E1846" s="5" t="n"/>
      <c r="F1846" s="6">
        <f>IF(B1846&amp;""="","",IFERROR(INDEX('المستأجرون'!$C$6:$C$205,MATCH(B1846&amp;"",'المستأجرون'!$A$6:$A$205,0))&amp;"","كود غير موجود"))</f>
        <v/>
      </c>
      <c r="G1846" s="22">
        <f>IF(OR(B1846&amp;""="",NOT(ISNUMBER(A1846))),"",IF(COUNTIFS($B$6:$B$2005,B1846&amp;"",$A$6:$A$2005,"&gt;"&amp;A1846)=0,1,0))</f>
        <v/>
      </c>
    </row>
    <row r="1847">
      <c r="A1847" s="13" t="n"/>
      <c r="B1847" s="5" t="n"/>
      <c r="C1847" s="17" t="n"/>
      <c r="D1847" s="5" t="n"/>
      <c r="E1847" s="5" t="n"/>
      <c r="F1847" s="6">
        <f>IF(B1847&amp;""="","",IFERROR(INDEX('المستأجرون'!$C$6:$C$205,MATCH(B1847&amp;"",'المستأجرون'!$A$6:$A$205,0))&amp;"","كود غير موجود"))</f>
        <v/>
      </c>
      <c r="G1847" s="22">
        <f>IF(OR(B1847&amp;""="",NOT(ISNUMBER(A1847))),"",IF(COUNTIFS($B$6:$B$2005,B1847&amp;"",$A$6:$A$2005,"&gt;"&amp;A1847)=0,1,0))</f>
        <v/>
      </c>
    </row>
    <row r="1848">
      <c r="A1848" s="13" t="n"/>
      <c r="B1848" s="5" t="n"/>
      <c r="C1848" s="17" t="n"/>
      <c r="D1848" s="5" t="n"/>
      <c r="E1848" s="5" t="n"/>
      <c r="F1848" s="6">
        <f>IF(B1848&amp;""="","",IFERROR(INDEX('المستأجرون'!$C$6:$C$205,MATCH(B1848&amp;"",'المستأجرون'!$A$6:$A$205,0))&amp;"","كود غير موجود"))</f>
        <v/>
      </c>
      <c r="G1848" s="22">
        <f>IF(OR(B1848&amp;""="",NOT(ISNUMBER(A1848))),"",IF(COUNTIFS($B$6:$B$2005,B1848&amp;"",$A$6:$A$2005,"&gt;"&amp;A1848)=0,1,0))</f>
        <v/>
      </c>
    </row>
    <row r="1849">
      <c r="A1849" s="13" t="n"/>
      <c r="B1849" s="5" t="n"/>
      <c r="C1849" s="17" t="n"/>
      <c r="D1849" s="5" t="n"/>
      <c r="E1849" s="5" t="n"/>
      <c r="F1849" s="6">
        <f>IF(B1849&amp;""="","",IFERROR(INDEX('المستأجرون'!$C$6:$C$205,MATCH(B1849&amp;"",'المستأجرون'!$A$6:$A$205,0))&amp;"","كود غير موجود"))</f>
        <v/>
      </c>
      <c r="G1849" s="22">
        <f>IF(OR(B1849&amp;""="",NOT(ISNUMBER(A1849))),"",IF(COUNTIFS($B$6:$B$2005,B1849&amp;"",$A$6:$A$2005,"&gt;"&amp;A1849)=0,1,0))</f>
        <v/>
      </c>
    </row>
    <row r="1850">
      <c r="A1850" s="13" t="n"/>
      <c r="B1850" s="5" t="n"/>
      <c r="C1850" s="17" t="n"/>
      <c r="D1850" s="5" t="n"/>
      <c r="E1850" s="5" t="n"/>
      <c r="F1850" s="6">
        <f>IF(B1850&amp;""="","",IFERROR(INDEX('المستأجرون'!$C$6:$C$205,MATCH(B1850&amp;"",'المستأجرون'!$A$6:$A$205,0))&amp;"","كود غير موجود"))</f>
        <v/>
      </c>
      <c r="G1850" s="22">
        <f>IF(OR(B1850&amp;""="",NOT(ISNUMBER(A1850))),"",IF(COUNTIFS($B$6:$B$2005,B1850&amp;"",$A$6:$A$2005,"&gt;"&amp;A1850)=0,1,0))</f>
        <v/>
      </c>
    </row>
    <row r="1851">
      <c r="A1851" s="13" t="n"/>
      <c r="B1851" s="5" t="n"/>
      <c r="C1851" s="17" t="n"/>
      <c r="D1851" s="5" t="n"/>
      <c r="E1851" s="5" t="n"/>
      <c r="F1851" s="6">
        <f>IF(B1851&amp;""="","",IFERROR(INDEX('المستأجرون'!$C$6:$C$205,MATCH(B1851&amp;"",'المستأجرون'!$A$6:$A$205,0))&amp;"","كود غير موجود"))</f>
        <v/>
      </c>
      <c r="G1851" s="22">
        <f>IF(OR(B1851&amp;""="",NOT(ISNUMBER(A1851))),"",IF(COUNTIFS($B$6:$B$2005,B1851&amp;"",$A$6:$A$2005,"&gt;"&amp;A1851)=0,1,0))</f>
        <v/>
      </c>
    </row>
    <row r="1852">
      <c r="A1852" s="13" t="n"/>
      <c r="B1852" s="5" t="n"/>
      <c r="C1852" s="17" t="n"/>
      <c r="D1852" s="5" t="n"/>
      <c r="E1852" s="5" t="n"/>
      <c r="F1852" s="6">
        <f>IF(B1852&amp;""="","",IFERROR(INDEX('المستأجرون'!$C$6:$C$205,MATCH(B1852&amp;"",'المستأجرون'!$A$6:$A$205,0))&amp;"","كود غير موجود"))</f>
        <v/>
      </c>
      <c r="G1852" s="22">
        <f>IF(OR(B1852&amp;""="",NOT(ISNUMBER(A1852))),"",IF(COUNTIFS($B$6:$B$2005,B1852&amp;"",$A$6:$A$2005,"&gt;"&amp;A1852)=0,1,0))</f>
        <v/>
      </c>
    </row>
    <row r="1853">
      <c r="A1853" s="13" t="n"/>
      <c r="B1853" s="5" t="n"/>
      <c r="C1853" s="17" t="n"/>
      <c r="D1853" s="5" t="n"/>
      <c r="E1853" s="5" t="n"/>
      <c r="F1853" s="6">
        <f>IF(B1853&amp;""="","",IFERROR(INDEX('المستأجرون'!$C$6:$C$205,MATCH(B1853&amp;"",'المستأجرون'!$A$6:$A$205,0))&amp;"","كود غير موجود"))</f>
        <v/>
      </c>
      <c r="G1853" s="22">
        <f>IF(OR(B1853&amp;""="",NOT(ISNUMBER(A1853))),"",IF(COUNTIFS($B$6:$B$2005,B1853&amp;"",$A$6:$A$2005,"&gt;"&amp;A1853)=0,1,0))</f>
        <v/>
      </c>
    </row>
    <row r="1854">
      <c r="A1854" s="13" t="n"/>
      <c r="B1854" s="5" t="n"/>
      <c r="C1854" s="17" t="n"/>
      <c r="D1854" s="5" t="n"/>
      <c r="E1854" s="5" t="n"/>
      <c r="F1854" s="6">
        <f>IF(B1854&amp;""="","",IFERROR(INDEX('المستأجرون'!$C$6:$C$205,MATCH(B1854&amp;"",'المستأجرون'!$A$6:$A$205,0))&amp;"","كود غير موجود"))</f>
        <v/>
      </c>
      <c r="G1854" s="22">
        <f>IF(OR(B1854&amp;""="",NOT(ISNUMBER(A1854))),"",IF(COUNTIFS($B$6:$B$2005,B1854&amp;"",$A$6:$A$2005,"&gt;"&amp;A1854)=0,1,0))</f>
        <v/>
      </c>
    </row>
    <row r="1855">
      <c r="A1855" s="13" t="n"/>
      <c r="B1855" s="5" t="n"/>
      <c r="C1855" s="17" t="n"/>
      <c r="D1855" s="5" t="n"/>
      <c r="E1855" s="5" t="n"/>
      <c r="F1855" s="6">
        <f>IF(B1855&amp;""="","",IFERROR(INDEX('المستأجرون'!$C$6:$C$205,MATCH(B1855&amp;"",'المستأجرون'!$A$6:$A$205,0))&amp;"","كود غير موجود"))</f>
        <v/>
      </c>
      <c r="G1855" s="22">
        <f>IF(OR(B1855&amp;""="",NOT(ISNUMBER(A1855))),"",IF(COUNTIFS($B$6:$B$2005,B1855&amp;"",$A$6:$A$2005,"&gt;"&amp;A1855)=0,1,0))</f>
        <v/>
      </c>
    </row>
    <row r="1856">
      <c r="A1856" s="13" t="n"/>
      <c r="B1856" s="5" t="n"/>
      <c r="C1856" s="17" t="n"/>
      <c r="D1856" s="5" t="n"/>
      <c r="E1856" s="5" t="n"/>
      <c r="F1856" s="6">
        <f>IF(B1856&amp;""="","",IFERROR(INDEX('المستأجرون'!$C$6:$C$205,MATCH(B1856&amp;"",'المستأجرون'!$A$6:$A$205,0))&amp;"","كود غير موجود"))</f>
        <v/>
      </c>
      <c r="G1856" s="22">
        <f>IF(OR(B1856&amp;""="",NOT(ISNUMBER(A1856))),"",IF(COUNTIFS($B$6:$B$2005,B1856&amp;"",$A$6:$A$2005,"&gt;"&amp;A1856)=0,1,0))</f>
        <v/>
      </c>
    </row>
    <row r="1857">
      <c r="A1857" s="13" t="n"/>
      <c r="B1857" s="5" t="n"/>
      <c r="C1857" s="17" t="n"/>
      <c r="D1857" s="5" t="n"/>
      <c r="E1857" s="5" t="n"/>
      <c r="F1857" s="6">
        <f>IF(B1857&amp;""="","",IFERROR(INDEX('المستأجرون'!$C$6:$C$205,MATCH(B1857&amp;"",'المستأجرون'!$A$6:$A$205,0))&amp;"","كود غير موجود"))</f>
        <v/>
      </c>
      <c r="G1857" s="22">
        <f>IF(OR(B1857&amp;""="",NOT(ISNUMBER(A1857))),"",IF(COUNTIFS($B$6:$B$2005,B1857&amp;"",$A$6:$A$2005,"&gt;"&amp;A1857)=0,1,0))</f>
        <v/>
      </c>
    </row>
    <row r="1858">
      <c r="A1858" s="13" t="n"/>
      <c r="B1858" s="5" t="n"/>
      <c r="C1858" s="17" t="n"/>
      <c r="D1858" s="5" t="n"/>
      <c r="E1858" s="5" t="n"/>
      <c r="F1858" s="6">
        <f>IF(B1858&amp;""="","",IFERROR(INDEX('المستأجرون'!$C$6:$C$205,MATCH(B1858&amp;"",'المستأجرون'!$A$6:$A$205,0))&amp;"","كود غير موجود"))</f>
        <v/>
      </c>
      <c r="G1858" s="22">
        <f>IF(OR(B1858&amp;""="",NOT(ISNUMBER(A1858))),"",IF(COUNTIFS($B$6:$B$2005,B1858&amp;"",$A$6:$A$2005,"&gt;"&amp;A1858)=0,1,0))</f>
        <v/>
      </c>
    </row>
    <row r="1859">
      <c r="A1859" s="13" t="n"/>
      <c r="B1859" s="5" t="n"/>
      <c r="C1859" s="17" t="n"/>
      <c r="D1859" s="5" t="n"/>
      <c r="E1859" s="5" t="n"/>
      <c r="F1859" s="6">
        <f>IF(B1859&amp;""="","",IFERROR(INDEX('المستأجرون'!$C$6:$C$205,MATCH(B1859&amp;"",'المستأجرون'!$A$6:$A$205,0))&amp;"","كود غير موجود"))</f>
        <v/>
      </c>
      <c r="G1859" s="22">
        <f>IF(OR(B1859&amp;""="",NOT(ISNUMBER(A1859))),"",IF(COUNTIFS($B$6:$B$2005,B1859&amp;"",$A$6:$A$2005,"&gt;"&amp;A1859)=0,1,0))</f>
        <v/>
      </c>
    </row>
    <row r="1860">
      <c r="A1860" s="13" t="n"/>
      <c r="B1860" s="5" t="n"/>
      <c r="C1860" s="17" t="n"/>
      <c r="D1860" s="5" t="n"/>
      <c r="E1860" s="5" t="n"/>
      <c r="F1860" s="6">
        <f>IF(B1860&amp;""="","",IFERROR(INDEX('المستأجرون'!$C$6:$C$205,MATCH(B1860&amp;"",'المستأجرون'!$A$6:$A$205,0))&amp;"","كود غير موجود"))</f>
        <v/>
      </c>
      <c r="G1860" s="22">
        <f>IF(OR(B1860&amp;""="",NOT(ISNUMBER(A1860))),"",IF(COUNTIFS($B$6:$B$2005,B1860&amp;"",$A$6:$A$2005,"&gt;"&amp;A1860)=0,1,0))</f>
        <v/>
      </c>
    </row>
    <row r="1861">
      <c r="A1861" s="13" t="n"/>
      <c r="B1861" s="5" t="n"/>
      <c r="C1861" s="17" t="n"/>
      <c r="D1861" s="5" t="n"/>
      <c r="E1861" s="5" t="n"/>
      <c r="F1861" s="6">
        <f>IF(B1861&amp;""="","",IFERROR(INDEX('المستأجرون'!$C$6:$C$205,MATCH(B1861&amp;"",'المستأجرون'!$A$6:$A$205,0))&amp;"","كود غير موجود"))</f>
        <v/>
      </c>
      <c r="G1861" s="22">
        <f>IF(OR(B1861&amp;""="",NOT(ISNUMBER(A1861))),"",IF(COUNTIFS($B$6:$B$2005,B1861&amp;"",$A$6:$A$2005,"&gt;"&amp;A1861)=0,1,0))</f>
        <v/>
      </c>
    </row>
    <row r="1862">
      <c r="A1862" s="13" t="n"/>
      <c r="B1862" s="5" t="n"/>
      <c r="C1862" s="17" t="n"/>
      <c r="D1862" s="5" t="n"/>
      <c r="E1862" s="5" t="n"/>
      <c r="F1862" s="6">
        <f>IF(B1862&amp;""="","",IFERROR(INDEX('المستأجرون'!$C$6:$C$205,MATCH(B1862&amp;"",'المستأجرون'!$A$6:$A$205,0))&amp;"","كود غير موجود"))</f>
        <v/>
      </c>
      <c r="G1862" s="22">
        <f>IF(OR(B1862&amp;""="",NOT(ISNUMBER(A1862))),"",IF(COUNTIFS($B$6:$B$2005,B1862&amp;"",$A$6:$A$2005,"&gt;"&amp;A1862)=0,1,0))</f>
        <v/>
      </c>
    </row>
    <row r="1863">
      <c r="A1863" s="13" t="n"/>
      <c r="B1863" s="5" t="n"/>
      <c r="C1863" s="17" t="n"/>
      <c r="D1863" s="5" t="n"/>
      <c r="E1863" s="5" t="n"/>
      <c r="F1863" s="6">
        <f>IF(B1863&amp;""="","",IFERROR(INDEX('المستأجرون'!$C$6:$C$205,MATCH(B1863&amp;"",'المستأجرون'!$A$6:$A$205,0))&amp;"","كود غير موجود"))</f>
        <v/>
      </c>
      <c r="G1863" s="22">
        <f>IF(OR(B1863&amp;""="",NOT(ISNUMBER(A1863))),"",IF(COUNTIFS($B$6:$B$2005,B1863&amp;"",$A$6:$A$2005,"&gt;"&amp;A1863)=0,1,0))</f>
        <v/>
      </c>
    </row>
    <row r="1864">
      <c r="A1864" s="13" t="n"/>
      <c r="B1864" s="5" t="n"/>
      <c r="C1864" s="17" t="n"/>
      <c r="D1864" s="5" t="n"/>
      <c r="E1864" s="5" t="n"/>
      <c r="F1864" s="6">
        <f>IF(B1864&amp;""="","",IFERROR(INDEX('المستأجرون'!$C$6:$C$205,MATCH(B1864&amp;"",'المستأجرون'!$A$6:$A$205,0))&amp;"","كود غير موجود"))</f>
        <v/>
      </c>
      <c r="G1864" s="22">
        <f>IF(OR(B1864&amp;""="",NOT(ISNUMBER(A1864))),"",IF(COUNTIFS($B$6:$B$2005,B1864&amp;"",$A$6:$A$2005,"&gt;"&amp;A1864)=0,1,0))</f>
        <v/>
      </c>
    </row>
    <row r="1865">
      <c r="A1865" s="13" t="n"/>
      <c r="B1865" s="5" t="n"/>
      <c r="C1865" s="17" t="n"/>
      <c r="D1865" s="5" t="n"/>
      <c r="E1865" s="5" t="n"/>
      <c r="F1865" s="6">
        <f>IF(B1865&amp;""="","",IFERROR(INDEX('المستأجرون'!$C$6:$C$205,MATCH(B1865&amp;"",'المستأجرون'!$A$6:$A$205,0))&amp;"","كود غير موجود"))</f>
        <v/>
      </c>
      <c r="G1865" s="22">
        <f>IF(OR(B1865&amp;""="",NOT(ISNUMBER(A1865))),"",IF(COUNTIFS($B$6:$B$2005,B1865&amp;"",$A$6:$A$2005,"&gt;"&amp;A1865)=0,1,0))</f>
        <v/>
      </c>
    </row>
    <row r="1866">
      <c r="A1866" s="13" t="n"/>
      <c r="B1866" s="5" t="n"/>
      <c r="C1866" s="17" t="n"/>
      <c r="D1866" s="5" t="n"/>
      <c r="E1866" s="5" t="n"/>
      <c r="F1866" s="6">
        <f>IF(B1866&amp;""="","",IFERROR(INDEX('المستأجرون'!$C$6:$C$205,MATCH(B1866&amp;"",'المستأجرون'!$A$6:$A$205,0))&amp;"","كود غير موجود"))</f>
        <v/>
      </c>
      <c r="G1866" s="22">
        <f>IF(OR(B1866&amp;""="",NOT(ISNUMBER(A1866))),"",IF(COUNTIFS($B$6:$B$2005,B1866&amp;"",$A$6:$A$2005,"&gt;"&amp;A1866)=0,1,0))</f>
        <v/>
      </c>
    </row>
    <row r="1867">
      <c r="A1867" s="13" t="n"/>
      <c r="B1867" s="5" t="n"/>
      <c r="C1867" s="17" t="n"/>
      <c r="D1867" s="5" t="n"/>
      <c r="E1867" s="5" t="n"/>
      <c r="F1867" s="6">
        <f>IF(B1867&amp;""="","",IFERROR(INDEX('المستأجرون'!$C$6:$C$205,MATCH(B1867&amp;"",'المستأجرون'!$A$6:$A$205,0))&amp;"","كود غير موجود"))</f>
        <v/>
      </c>
      <c r="G1867" s="22">
        <f>IF(OR(B1867&amp;""="",NOT(ISNUMBER(A1867))),"",IF(COUNTIFS($B$6:$B$2005,B1867&amp;"",$A$6:$A$2005,"&gt;"&amp;A1867)=0,1,0))</f>
        <v/>
      </c>
    </row>
    <row r="1868">
      <c r="A1868" s="13" t="n"/>
      <c r="B1868" s="5" t="n"/>
      <c r="C1868" s="17" t="n"/>
      <c r="D1868" s="5" t="n"/>
      <c r="E1868" s="5" t="n"/>
      <c r="F1868" s="6">
        <f>IF(B1868&amp;""="","",IFERROR(INDEX('المستأجرون'!$C$6:$C$205,MATCH(B1868&amp;"",'المستأجرون'!$A$6:$A$205,0))&amp;"","كود غير موجود"))</f>
        <v/>
      </c>
      <c r="G1868" s="22">
        <f>IF(OR(B1868&amp;""="",NOT(ISNUMBER(A1868))),"",IF(COUNTIFS($B$6:$B$2005,B1868&amp;"",$A$6:$A$2005,"&gt;"&amp;A1868)=0,1,0))</f>
        <v/>
      </c>
    </row>
    <row r="1869">
      <c r="A1869" s="13" t="n"/>
      <c r="B1869" s="5" t="n"/>
      <c r="C1869" s="17" t="n"/>
      <c r="D1869" s="5" t="n"/>
      <c r="E1869" s="5" t="n"/>
      <c r="F1869" s="6">
        <f>IF(B1869&amp;""="","",IFERROR(INDEX('المستأجرون'!$C$6:$C$205,MATCH(B1869&amp;"",'المستأجرون'!$A$6:$A$205,0))&amp;"","كود غير موجود"))</f>
        <v/>
      </c>
      <c r="G1869" s="22">
        <f>IF(OR(B1869&amp;""="",NOT(ISNUMBER(A1869))),"",IF(COUNTIFS($B$6:$B$2005,B1869&amp;"",$A$6:$A$2005,"&gt;"&amp;A1869)=0,1,0))</f>
        <v/>
      </c>
    </row>
    <row r="1870">
      <c r="A1870" s="13" t="n"/>
      <c r="B1870" s="5" t="n"/>
      <c r="C1870" s="17" t="n"/>
      <c r="D1870" s="5" t="n"/>
      <c r="E1870" s="5" t="n"/>
      <c r="F1870" s="6">
        <f>IF(B1870&amp;""="","",IFERROR(INDEX('المستأجرون'!$C$6:$C$205,MATCH(B1870&amp;"",'المستأجرون'!$A$6:$A$205,0))&amp;"","كود غير موجود"))</f>
        <v/>
      </c>
      <c r="G1870" s="22">
        <f>IF(OR(B1870&amp;""="",NOT(ISNUMBER(A1870))),"",IF(COUNTIFS($B$6:$B$2005,B1870&amp;"",$A$6:$A$2005,"&gt;"&amp;A1870)=0,1,0))</f>
        <v/>
      </c>
    </row>
    <row r="1871">
      <c r="A1871" s="13" t="n"/>
      <c r="B1871" s="5" t="n"/>
      <c r="C1871" s="17" t="n"/>
      <c r="D1871" s="5" t="n"/>
      <c r="E1871" s="5" t="n"/>
      <c r="F1871" s="6">
        <f>IF(B1871&amp;""="","",IFERROR(INDEX('المستأجرون'!$C$6:$C$205,MATCH(B1871&amp;"",'المستأجرون'!$A$6:$A$205,0))&amp;"","كود غير موجود"))</f>
        <v/>
      </c>
      <c r="G1871" s="22">
        <f>IF(OR(B1871&amp;""="",NOT(ISNUMBER(A1871))),"",IF(COUNTIFS($B$6:$B$2005,B1871&amp;"",$A$6:$A$2005,"&gt;"&amp;A1871)=0,1,0))</f>
        <v/>
      </c>
    </row>
    <row r="1872">
      <c r="A1872" s="13" t="n"/>
      <c r="B1872" s="5" t="n"/>
      <c r="C1872" s="17" t="n"/>
      <c r="D1872" s="5" t="n"/>
      <c r="E1872" s="5" t="n"/>
      <c r="F1872" s="6">
        <f>IF(B1872&amp;""="","",IFERROR(INDEX('المستأجرون'!$C$6:$C$205,MATCH(B1872&amp;"",'المستأجرون'!$A$6:$A$205,0))&amp;"","كود غير موجود"))</f>
        <v/>
      </c>
      <c r="G1872" s="22">
        <f>IF(OR(B1872&amp;""="",NOT(ISNUMBER(A1872))),"",IF(COUNTIFS($B$6:$B$2005,B1872&amp;"",$A$6:$A$2005,"&gt;"&amp;A1872)=0,1,0))</f>
        <v/>
      </c>
    </row>
    <row r="1873">
      <c r="A1873" s="13" t="n"/>
      <c r="B1873" s="5" t="n"/>
      <c r="C1873" s="17" t="n"/>
      <c r="D1873" s="5" t="n"/>
      <c r="E1873" s="5" t="n"/>
      <c r="F1873" s="6">
        <f>IF(B1873&amp;""="","",IFERROR(INDEX('المستأجرون'!$C$6:$C$205,MATCH(B1873&amp;"",'المستأجرون'!$A$6:$A$205,0))&amp;"","كود غير موجود"))</f>
        <v/>
      </c>
      <c r="G1873" s="22">
        <f>IF(OR(B1873&amp;""="",NOT(ISNUMBER(A1873))),"",IF(COUNTIFS($B$6:$B$2005,B1873&amp;"",$A$6:$A$2005,"&gt;"&amp;A1873)=0,1,0))</f>
        <v/>
      </c>
    </row>
    <row r="1874">
      <c r="A1874" s="13" t="n"/>
      <c r="B1874" s="5" t="n"/>
      <c r="C1874" s="17" t="n"/>
      <c r="D1874" s="5" t="n"/>
      <c r="E1874" s="5" t="n"/>
      <c r="F1874" s="6">
        <f>IF(B1874&amp;""="","",IFERROR(INDEX('المستأجرون'!$C$6:$C$205,MATCH(B1874&amp;"",'المستأجرون'!$A$6:$A$205,0))&amp;"","كود غير موجود"))</f>
        <v/>
      </c>
      <c r="G1874" s="22">
        <f>IF(OR(B1874&amp;""="",NOT(ISNUMBER(A1874))),"",IF(COUNTIFS($B$6:$B$2005,B1874&amp;"",$A$6:$A$2005,"&gt;"&amp;A1874)=0,1,0))</f>
        <v/>
      </c>
    </row>
    <row r="1875">
      <c r="A1875" s="13" t="n"/>
      <c r="B1875" s="5" t="n"/>
      <c r="C1875" s="17" t="n"/>
      <c r="D1875" s="5" t="n"/>
      <c r="E1875" s="5" t="n"/>
      <c r="F1875" s="6">
        <f>IF(B1875&amp;""="","",IFERROR(INDEX('المستأجرون'!$C$6:$C$205,MATCH(B1875&amp;"",'المستأجرون'!$A$6:$A$205,0))&amp;"","كود غير موجود"))</f>
        <v/>
      </c>
      <c r="G1875" s="22">
        <f>IF(OR(B1875&amp;""="",NOT(ISNUMBER(A1875))),"",IF(COUNTIFS($B$6:$B$2005,B1875&amp;"",$A$6:$A$2005,"&gt;"&amp;A1875)=0,1,0))</f>
        <v/>
      </c>
    </row>
    <row r="1876">
      <c r="A1876" s="13" t="n"/>
      <c r="B1876" s="5" t="n"/>
      <c r="C1876" s="17" t="n"/>
      <c r="D1876" s="5" t="n"/>
      <c r="E1876" s="5" t="n"/>
      <c r="F1876" s="6">
        <f>IF(B1876&amp;""="","",IFERROR(INDEX('المستأجرون'!$C$6:$C$205,MATCH(B1876&amp;"",'المستأجرون'!$A$6:$A$205,0))&amp;"","كود غير موجود"))</f>
        <v/>
      </c>
      <c r="G1876" s="22">
        <f>IF(OR(B1876&amp;""="",NOT(ISNUMBER(A1876))),"",IF(COUNTIFS($B$6:$B$2005,B1876&amp;"",$A$6:$A$2005,"&gt;"&amp;A1876)=0,1,0))</f>
        <v/>
      </c>
    </row>
    <row r="1877">
      <c r="A1877" s="13" t="n"/>
      <c r="B1877" s="5" t="n"/>
      <c r="C1877" s="17" t="n"/>
      <c r="D1877" s="5" t="n"/>
      <c r="E1877" s="5" t="n"/>
      <c r="F1877" s="6">
        <f>IF(B1877&amp;""="","",IFERROR(INDEX('المستأجرون'!$C$6:$C$205,MATCH(B1877&amp;"",'المستأجرون'!$A$6:$A$205,0))&amp;"","كود غير موجود"))</f>
        <v/>
      </c>
      <c r="G1877" s="22">
        <f>IF(OR(B1877&amp;""="",NOT(ISNUMBER(A1877))),"",IF(COUNTIFS($B$6:$B$2005,B1877&amp;"",$A$6:$A$2005,"&gt;"&amp;A1877)=0,1,0))</f>
        <v/>
      </c>
    </row>
    <row r="1878">
      <c r="A1878" s="13" t="n"/>
      <c r="B1878" s="5" t="n"/>
      <c r="C1878" s="17" t="n"/>
      <c r="D1878" s="5" t="n"/>
      <c r="E1878" s="5" t="n"/>
      <c r="F1878" s="6">
        <f>IF(B1878&amp;""="","",IFERROR(INDEX('المستأجرون'!$C$6:$C$205,MATCH(B1878&amp;"",'المستأجرون'!$A$6:$A$205,0))&amp;"","كود غير موجود"))</f>
        <v/>
      </c>
      <c r="G1878" s="22">
        <f>IF(OR(B1878&amp;""="",NOT(ISNUMBER(A1878))),"",IF(COUNTIFS($B$6:$B$2005,B1878&amp;"",$A$6:$A$2005,"&gt;"&amp;A1878)=0,1,0))</f>
        <v/>
      </c>
    </row>
    <row r="1879">
      <c r="A1879" s="13" t="n"/>
      <c r="B1879" s="5" t="n"/>
      <c r="C1879" s="17" t="n"/>
      <c r="D1879" s="5" t="n"/>
      <c r="E1879" s="5" t="n"/>
      <c r="F1879" s="6">
        <f>IF(B1879&amp;""="","",IFERROR(INDEX('المستأجرون'!$C$6:$C$205,MATCH(B1879&amp;"",'المستأجرون'!$A$6:$A$205,0))&amp;"","كود غير موجود"))</f>
        <v/>
      </c>
      <c r="G1879" s="22">
        <f>IF(OR(B1879&amp;""="",NOT(ISNUMBER(A1879))),"",IF(COUNTIFS($B$6:$B$2005,B1879&amp;"",$A$6:$A$2005,"&gt;"&amp;A1879)=0,1,0))</f>
        <v/>
      </c>
    </row>
    <row r="1880">
      <c r="A1880" s="13" t="n"/>
      <c r="B1880" s="5" t="n"/>
      <c r="C1880" s="17" t="n"/>
      <c r="D1880" s="5" t="n"/>
      <c r="E1880" s="5" t="n"/>
      <c r="F1880" s="6">
        <f>IF(B1880&amp;""="","",IFERROR(INDEX('المستأجرون'!$C$6:$C$205,MATCH(B1880&amp;"",'المستأجرون'!$A$6:$A$205,0))&amp;"","كود غير موجود"))</f>
        <v/>
      </c>
      <c r="G1880" s="22">
        <f>IF(OR(B1880&amp;""="",NOT(ISNUMBER(A1880))),"",IF(COUNTIFS($B$6:$B$2005,B1880&amp;"",$A$6:$A$2005,"&gt;"&amp;A1880)=0,1,0))</f>
        <v/>
      </c>
    </row>
    <row r="1881">
      <c r="A1881" s="13" t="n"/>
      <c r="B1881" s="5" t="n"/>
      <c r="C1881" s="17" t="n"/>
      <c r="D1881" s="5" t="n"/>
      <c r="E1881" s="5" t="n"/>
      <c r="F1881" s="6">
        <f>IF(B1881&amp;""="","",IFERROR(INDEX('المستأجرون'!$C$6:$C$205,MATCH(B1881&amp;"",'المستأجرون'!$A$6:$A$205,0))&amp;"","كود غير موجود"))</f>
        <v/>
      </c>
      <c r="G1881" s="22">
        <f>IF(OR(B1881&amp;""="",NOT(ISNUMBER(A1881))),"",IF(COUNTIFS($B$6:$B$2005,B1881&amp;"",$A$6:$A$2005,"&gt;"&amp;A1881)=0,1,0))</f>
        <v/>
      </c>
    </row>
    <row r="1882">
      <c r="A1882" s="13" t="n"/>
      <c r="B1882" s="5" t="n"/>
      <c r="C1882" s="17" t="n"/>
      <c r="D1882" s="5" t="n"/>
      <c r="E1882" s="5" t="n"/>
      <c r="F1882" s="6">
        <f>IF(B1882&amp;""="","",IFERROR(INDEX('المستأجرون'!$C$6:$C$205,MATCH(B1882&amp;"",'المستأجرون'!$A$6:$A$205,0))&amp;"","كود غير موجود"))</f>
        <v/>
      </c>
      <c r="G1882" s="22">
        <f>IF(OR(B1882&amp;""="",NOT(ISNUMBER(A1882))),"",IF(COUNTIFS($B$6:$B$2005,B1882&amp;"",$A$6:$A$2005,"&gt;"&amp;A1882)=0,1,0))</f>
        <v/>
      </c>
    </row>
    <row r="1883">
      <c r="A1883" s="13" t="n"/>
      <c r="B1883" s="5" t="n"/>
      <c r="C1883" s="17" t="n"/>
      <c r="D1883" s="5" t="n"/>
      <c r="E1883" s="5" t="n"/>
      <c r="F1883" s="6">
        <f>IF(B1883&amp;""="","",IFERROR(INDEX('المستأجرون'!$C$6:$C$205,MATCH(B1883&amp;"",'المستأجرون'!$A$6:$A$205,0))&amp;"","كود غير موجود"))</f>
        <v/>
      </c>
      <c r="G1883" s="22">
        <f>IF(OR(B1883&amp;""="",NOT(ISNUMBER(A1883))),"",IF(COUNTIFS($B$6:$B$2005,B1883&amp;"",$A$6:$A$2005,"&gt;"&amp;A1883)=0,1,0))</f>
        <v/>
      </c>
    </row>
    <row r="1884">
      <c r="A1884" s="13" t="n"/>
      <c r="B1884" s="5" t="n"/>
      <c r="C1884" s="17" t="n"/>
      <c r="D1884" s="5" t="n"/>
      <c r="E1884" s="5" t="n"/>
      <c r="F1884" s="6">
        <f>IF(B1884&amp;""="","",IFERROR(INDEX('المستأجرون'!$C$6:$C$205,MATCH(B1884&amp;"",'المستأجرون'!$A$6:$A$205,0))&amp;"","كود غير موجود"))</f>
        <v/>
      </c>
      <c r="G1884" s="22">
        <f>IF(OR(B1884&amp;""="",NOT(ISNUMBER(A1884))),"",IF(COUNTIFS($B$6:$B$2005,B1884&amp;"",$A$6:$A$2005,"&gt;"&amp;A1884)=0,1,0))</f>
        <v/>
      </c>
    </row>
    <row r="1885">
      <c r="A1885" s="13" t="n"/>
      <c r="B1885" s="5" t="n"/>
      <c r="C1885" s="17" t="n"/>
      <c r="D1885" s="5" t="n"/>
      <c r="E1885" s="5" t="n"/>
      <c r="F1885" s="6">
        <f>IF(B1885&amp;""="","",IFERROR(INDEX('المستأجرون'!$C$6:$C$205,MATCH(B1885&amp;"",'المستأجرون'!$A$6:$A$205,0))&amp;"","كود غير موجود"))</f>
        <v/>
      </c>
      <c r="G1885" s="22">
        <f>IF(OR(B1885&amp;""="",NOT(ISNUMBER(A1885))),"",IF(COUNTIFS($B$6:$B$2005,B1885&amp;"",$A$6:$A$2005,"&gt;"&amp;A1885)=0,1,0))</f>
        <v/>
      </c>
    </row>
    <row r="1886">
      <c r="A1886" s="13" t="n"/>
      <c r="B1886" s="5" t="n"/>
      <c r="C1886" s="17" t="n"/>
      <c r="D1886" s="5" t="n"/>
      <c r="E1886" s="5" t="n"/>
      <c r="F1886" s="6">
        <f>IF(B1886&amp;""="","",IFERROR(INDEX('المستأجرون'!$C$6:$C$205,MATCH(B1886&amp;"",'المستأجرون'!$A$6:$A$205,0))&amp;"","كود غير موجود"))</f>
        <v/>
      </c>
      <c r="G1886" s="22">
        <f>IF(OR(B1886&amp;""="",NOT(ISNUMBER(A1886))),"",IF(COUNTIFS($B$6:$B$2005,B1886&amp;"",$A$6:$A$2005,"&gt;"&amp;A1886)=0,1,0))</f>
        <v/>
      </c>
    </row>
    <row r="1887">
      <c r="A1887" s="13" t="n"/>
      <c r="B1887" s="5" t="n"/>
      <c r="C1887" s="17" t="n"/>
      <c r="D1887" s="5" t="n"/>
      <c r="E1887" s="5" t="n"/>
      <c r="F1887" s="6">
        <f>IF(B1887&amp;""="","",IFERROR(INDEX('المستأجرون'!$C$6:$C$205,MATCH(B1887&amp;"",'المستأجرون'!$A$6:$A$205,0))&amp;"","كود غير موجود"))</f>
        <v/>
      </c>
      <c r="G1887" s="22">
        <f>IF(OR(B1887&amp;""="",NOT(ISNUMBER(A1887))),"",IF(COUNTIFS($B$6:$B$2005,B1887&amp;"",$A$6:$A$2005,"&gt;"&amp;A1887)=0,1,0))</f>
        <v/>
      </c>
    </row>
    <row r="1888">
      <c r="A1888" s="13" t="n"/>
      <c r="B1888" s="5" t="n"/>
      <c r="C1888" s="17" t="n"/>
      <c r="D1888" s="5" t="n"/>
      <c r="E1888" s="5" t="n"/>
      <c r="F1888" s="6">
        <f>IF(B1888&amp;""="","",IFERROR(INDEX('المستأجرون'!$C$6:$C$205,MATCH(B1888&amp;"",'المستأجرون'!$A$6:$A$205,0))&amp;"","كود غير موجود"))</f>
        <v/>
      </c>
      <c r="G1888" s="22">
        <f>IF(OR(B1888&amp;""="",NOT(ISNUMBER(A1888))),"",IF(COUNTIFS($B$6:$B$2005,B1888&amp;"",$A$6:$A$2005,"&gt;"&amp;A1888)=0,1,0))</f>
        <v/>
      </c>
    </row>
    <row r="1889">
      <c r="A1889" s="13" t="n"/>
      <c r="B1889" s="5" t="n"/>
      <c r="C1889" s="17" t="n"/>
      <c r="D1889" s="5" t="n"/>
      <c r="E1889" s="5" t="n"/>
      <c r="F1889" s="6">
        <f>IF(B1889&amp;""="","",IFERROR(INDEX('المستأجرون'!$C$6:$C$205,MATCH(B1889&amp;"",'المستأجرون'!$A$6:$A$205,0))&amp;"","كود غير موجود"))</f>
        <v/>
      </c>
      <c r="G1889" s="22">
        <f>IF(OR(B1889&amp;""="",NOT(ISNUMBER(A1889))),"",IF(COUNTIFS($B$6:$B$2005,B1889&amp;"",$A$6:$A$2005,"&gt;"&amp;A1889)=0,1,0))</f>
        <v/>
      </c>
    </row>
    <row r="1890">
      <c r="A1890" s="13" t="n"/>
      <c r="B1890" s="5" t="n"/>
      <c r="C1890" s="17" t="n"/>
      <c r="D1890" s="5" t="n"/>
      <c r="E1890" s="5" t="n"/>
      <c r="F1890" s="6">
        <f>IF(B1890&amp;""="","",IFERROR(INDEX('المستأجرون'!$C$6:$C$205,MATCH(B1890&amp;"",'المستأجرون'!$A$6:$A$205,0))&amp;"","كود غير موجود"))</f>
        <v/>
      </c>
      <c r="G1890" s="22">
        <f>IF(OR(B1890&amp;""="",NOT(ISNUMBER(A1890))),"",IF(COUNTIFS($B$6:$B$2005,B1890&amp;"",$A$6:$A$2005,"&gt;"&amp;A1890)=0,1,0))</f>
        <v/>
      </c>
    </row>
    <row r="1891">
      <c r="A1891" s="13" t="n"/>
      <c r="B1891" s="5" t="n"/>
      <c r="C1891" s="17" t="n"/>
      <c r="D1891" s="5" t="n"/>
      <c r="E1891" s="5" t="n"/>
      <c r="F1891" s="6">
        <f>IF(B1891&amp;""="","",IFERROR(INDEX('المستأجرون'!$C$6:$C$205,MATCH(B1891&amp;"",'المستأجرون'!$A$6:$A$205,0))&amp;"","كود غير موجود"))</f>
        <v/>
      </c>
      <c r="G1891" s="22">
        <f>IF(OR(B1891&amp;""="",NOT(ISNUMBER(A1891))),"",IF(COUNTIFS($B$6:$B$2005,B1891&amp;"",$A$6:$A$2005,"&gt;"&amp;A1891)=0,1,0))</f>
        <v/>
      </c>
    </row>
    <row r="1892">
      <c r="A1892" s="13" t="n"/>
      <c r="B1892" s="5" t="n"/>
      <c r="C1892" s="17" t="n"/>
      <c r="D1892" s="5" t="n"/>
      <c r="E1892" s="5" t="n"/>
      <c r="F1892" s="6">
        <f>IF(B1892&amp;""="","",IFERROR(INDEX('المستأجرون'!$C$6:$C$205,MATCH(B1892&amp;"",'المستأجرون'!$A$6:$A$205,0))&amp;"","كود غير موجود"))</f>
        <v/>
      </c>
      <c r="G1892" s="22">
        <f>IF(OR(B1892&amp;""="",NOT(ISNUMBER(A1892))),"",IF(COUNTIFS($B$6:$B$2005,B1892&amp;"",$A$6:$A$2005,"&gt;"&amp;A1892)=0,1,0))</f>
        <v/>
      </c>
    </row>
    <row r="1893">
      <c r="A1893" s="13" t="n"/>
      <c r="B1893" s="5" t="n"/>
      <c r="C1893" s="17" t="n"/>
      <c r="D1893" s="5" t="n"/>
      <c r="E1893" s="5" t="n"/>
      <c r="F1893" s="6">
        <f>IF(B1893&amp;""="","",IFERROR(INDEX('المستأجرون'!$C$6:$C$205,MATCH(B1893&amp;"",'المستأجرون'!$A$6:$A$205,0))&amp;"","كود غير موجود"))</f>
        <v/>
      </c>
      <c r="G1893" s="22">
        <f>IF(OR(B1893&amp;""="",NOT(ISNUMBER(A1893))),"",IF(COUNTIFS($B$6:$B$2005,B1893&amp;"",$A$6:$A$2005,"&gt;"&amp;A1893)=0,1,0))</f>
        <v/>
      </c>
    </row>
    <row r="1894">
      <c r="A1894" s="13" t="n"/>
      <c r="B1894" s="5" t="n"/>
      <c r="C1894" s="17" t="n"/>
      <c r="D1894" s="5" t="n"/>
      <c r="E1894" s="5" t="n"/>
      <c r="F1894" s="6">
        <f>IF(B1894&amp;""="","",IFERROR(INDEX('المستأجرون'!$C$6:$C$205,MATCH(B1894&amp;"",'المستأجرون'!$A$6:$A$205,0))&amp;"","كود غير موجود"))</f>
        <v/>
      </c>
      <c r="G1894" s="22">
        <f>IF(OR(B1894&amp;""="",NOT(ISNUMBER(A1894))),"",IF(COUNTIFS($B$6:$B$2005,B1894&amp;"",$A$6:$A$2005,"&gt;"&amp;A1894)=0,1,0))</f>
        <v/>
      </c>
    </row>
    <row r="1895">
      <c r="A1895" s="13" t="n"/>
      <c r="B1895" s="5" t="n"/>
      <c r="C1895" s="17" t="n"/>
      <c r="D1895" s="5" t="n"/>
      <c r="E1895" s="5" t="n"/>
      <c r="F1895" s="6">
        <f>IF(B1895&amp;""="","",IFERROR(INDEX('المستأجرون'!$C$6:$C$205,MATCH(B1895&amp;"",'المستأجرون'!$A$6:$A$205,0))&amp;"","كود غير موجود"))</f>
        <v/>
      </c>
      <c r="G1895" s="22">
        <f>IF(OR(B1895&amp;""="",NOT(ISNUMBER(A1895))),"",IF(COUNTIFS($B$6:$B$2005,B1895&amp;"",$A$6:$A$2005,"&gt;"&amp;A1895)=0,1,0))</f>
        <v/>
      </c>
    </row>
    <row r="1896">
      <c r="A1896" s="13" t="n"/>
      <c r="B1896" s="5" t="n"/>
      <c r="C1896" s="17" t="n"/>
      <c r="D1896" s="5" t="n"/>
      <c r="E1896" s="5" t="n"/>
      <c r="F1896" s="6">
        <f>IF(B1896&amp;""="","",IFERROR(INDEX('المستأجرون'!$C$6:$C$205,MATCH(B1896&amp;"",'المستأجرون'!$A$6:$A$205,0))&amp;"","كود غير موجود"))</f>
        <v/>
      </c>
      <c r="G1896" s="22">
        <f>IF(OR(B1896&amp;""="",NOT(ISNUMBER(A1896))),"",IF(COUNTIFS($B$6:$B$2005,B1896&amp;"",$A$6:$A$2005,"&gt;"&amp;A1896)=0,1,0))</f>
        <v/>
      </c>
    </row>
    <row r="1897">
      <c r="A1897" s="13" t="n"/>
      <c r="B1897" s="5" t="n"/>
      <c r="C1897" s="17" t="n"/>
      <c r="D1897" s="5" t="n"/>
      <c r="E1897" s="5" t="n"/>
      <c r="F1897" s="6">
        <f>IF(B1897&amp;""="","",IFERROR(INDEX('المستأجرون'!$C$6:$C$205,MATCH(B1897&amp;"",'المستأجرون'!$A$6:$A$205,0))&amp;"","كود غير موجود"))</f>
        <v/>
      </c>
      <c r="G1897" s="22">
        <f>IF(OR(B1897&amp;""="",NOT(ISNUMBER(A1897))),"",IF(COUNTIFS($B$6:$B$2005,B1897&amp;"",$A$6:$A$2005,"&gt;"&amp;A1897)=0,1,0))</f>
        <v/>
      </c>
    </row>
    <row r="1898">
      <c r="A1898" s="13" t="n"/>
      <c r="B1898" s="5" t="n"/>
      <c r="C1898" s="17" t="n"/>
      <c r="D1898" s="5" t="n"/>
      <c r="E1898" s="5" t="n"/>
      <c r="F1898" s="6">
        <f>IF(B1898&amp;""="","",IFERROR(INDEX('المستأجرون'!$C$6:$C$205,MATCH(B1898&amp;"",'المستأجرون'!$A$6:$A$205,0))&amp;"","كود غير موجود"))</f>
        <v/>
      </c>
      <c r="G1898" s="22">
        <f>IF(OR(B1898&amp;""="",NOT(ISNUMBER(A1898))),"",IF(COUNTIFS($B$6:$B$2005,B1898&amp;"",$A$6:$A$2005,"&gt;"&amp;A1898)=0,1,0))</f>
        <v/>
      </c>
    </row>
    <row r="1899">
      <c r="A1899" s="13" t="n"/>
      <c r="B1899" s="5" t="n"/>
      <c r="C1899" s="17" t="n"/>
      <c r="D1899" s="5" t="n"/>
      <c r="E1899" s="5" t="n"/>
      <c r="F1899" s="6">
        <f>IF(B1899&amp;""="","",IFERROR(INDEX('المستأجرون'!$C$6:$C$205,MATCH(B1899&amp;"",'المستأجرون'!$A$6:$A$205,0))&amp;"","كود غير موجود"))</f>
        <v/>
      </c>
      <c r="G1899" s="22">
        <f>IF(OR(B1899&amp;""="",NOT(ISNUMBER(A1899))),"",IF(COUNTIFS($B$6:$B$2005,B1899&amp;"",$A$6:$A$2005,"&gt;"&amp;A1899)=0,1,0))</f>
        <v/>
      </c>
    </row>
    <row r="1900">
      <c r="A1900" s="13" t="n"/>
      <c r="B1900" s="5" t="n"/>
      <c r="C1900" s="17" t="n"/>
      <c r="D1900" s="5" t="n"/>
      <c r="E1900" s="5" t="n"/>
      <c r="F1900" s="6">
        <f>IF(B1900&amp;""="","",IFERROR(INDEX('المستأجرون'!$C$6:$C$205,MATCH(B1900&amp;"",'المستأجرون'!$A$6:$A$205,0))&amp;"","كود غير موجود"))</f>
        <v/>
      </c>
      <c r="G1900" s="22">
        <f>IF(OR(B1900&amp;""="",NOT(ISNUMBER(A1900))),"",IF(COUNTIFS($B$6:$B$2005,B1900&amp;"",$A$6:$A$2005,"&gt;"&amp;A1900)=0,1,0))</f>
        <v/>
      </c>
    </row>
    <row r="1901">
      <c r="A1901" s="13" t="n"/>
      <c r="B1901" s="5" t="n"/>
      <c r="C1901" s="17" t="n"/>
      <c r="D1901" s="5" t="n"/>
      <c r="E1901" s="5" t="n"/>
      <c r="F1901" s="6">
        <f>IF(B1901&amp;""="","",IFERROR(INDEX('المستأجرون'!$C$6:$C$205,MATCH(B1901&amp;"",'المستأجرون'!$A$6:$A$205,0))&amp;"","كود غير موجود"))</f>
        <v/>
      </c>
      <c r="G1901" s="22">
        <f>IF(OR(B1901&amp;""="",NOT(ISNUMBER(A1901))),"",IF(COUNTIFS($B$6:$B$2005,B1901&amp;"",$A$6:$A$2005,"&gt;"&amp;A1901)=0,1,0))</f>
        <v/>
      </c>
    </row>
    <row r="1902">
      <c r="A1902" s="13" t="n"/>
      <c r="B1902" s="5" t="n"/>
      <c r="C1902" s="17" t="n"/>
      <c r="D1902" s="5" t="n"/>
      <c r="E1902" s="5" t="n"/>
      <c r="F1902" s="6">
        <f>IF(B1902&amp;""="","",IFERROR(INDEX('المستأجرون'!$C$6:$C$205,MATCH(B1902&amp;"",'المستأجرون'!$A$6:$A$205,0))&amp;"","كود غير موجود"))</f>
        <v/>
      </c>
      <c r="G1902" s="22">
        <f>IF(OR(B1902&amp;""="",NOT(ISNUMBER(A1902))),"",IF(COUNTIFS($B$6:$B$2005,B1902&amp;"",$A$6:$A$2005,"&gt;"&amp;A1902)=0,1,0))</f>
        <v/>
      </c>
    </row>
    <row r="1903">
      <c r="A1903" s="13" t="n"/>
      <c r="B1903" s="5" t="n"/>
      <c r="C1903" s="17" t="n"/>
      <c r="D1903" s="5" t="n"/>
      <c r="E1903" s="5" t="n"/>
      <c r="F1903" s="6">
        <f>IF(B1903&amp;""="","",IFERROR(INDEX('المستأجرون'!$C$6:$C$205,MATCH(B1903&amp;"",'المستأجرون'!$A$6:$A$205,0))&amp;"","كود غير موجود"))</f>
        <v/>
      </c>
      <c r="G1903" s="22">
        <f>IF(OR(B1903&amp;""="",NOT(ISNUMBER(A1903))),"",IF(COUNTIFS($B$6:$B$2005,B1903&amp;"",$A$6:$A$2005,"&gt;"&amp;A1903)=0,1,0))</f>
        <v/>
      </c>
    </row>
    <row r="1904">
      <c r="A1904" s="13" t="n"/>
      <c r="B1904" s="5" t="n"/>
      <c r="C1904" s="17" t="n"/>
      <c r="D1904" s="5" t="n"/>
      <c r="E1904" s="5" t="n"/>
      <c r="F1904" s="6">
        <f>IF(B1904&amp;""="","",IFERROR(INDEX('المستأجرون'!$C$6:$C$205,MATCH(B1904&amp;"",'المستأجرون'!$A$6:$A$205,0))&amp;"","كود غير موجود"))</f>
        <v/>
      </c>
      <c r="G1904" s="22">
        <f>IF(OR(B1904&amp;""="",NOT(ISNUMBER(A1904))),"",IF(COUNTIFS($B$6:$B$2005,B1904&amp;"",$A$6:$A$2005,"&gt;"&amp;A1904)=0,1,0))</f>
        <v/>
      </c>
    </row>
    <row r="1905">
      <c r="A1905" s="13" t="n"/>
      <c r="B1905" s="5" t="n"/>
      <c r="C1905" s="17" t="n"/>
      <c r="D1905" s="5" t="n"/>
      <c r="E1905" s="5" t="n"/>
      <c r="F1905" s="6">
        <f>IF(B1905&amp;""="","",IFERROR(INDEX('المستأجرون'!$C$6:$C$205,MATCH(B1905&amp;"",'المستأجرون'!$A$6:$A$205,0))&amp;"","كود غير موجود"))</f>
        <v/>
      </c>
      <c r="G1905" s="22">
        <f>IF(OR(B1905&amp;""="",NOT(ISNUMBER(A1905))),"",IF(COUNTIFS($B$6:$B$2005,B1905&amp;"",$A$6:$A$2005,"&gt;"&amp;A1905)=0,1,0))</f>
        <v/>
      </c>
    </row>
    <row r="1906">
      <c r="A1906" s="13" t="n"/>
      <c r="B1906" s="5" t="n"/>
      <c r="C1906" s="17" t="n"/>
      <c r="D1906" s="5" t="n"/>
      <c r="E1906" s="5" t="n"/>
      <c r="F1906" s="6">
        <f>IF(B1906&amp;""="","",IFERROR(INDEX('المستأجرون'!$C$6:$C$205,MATCH(B1906&amp;"",'المستأجرون'!$A$6:$A$205,0))&amp;"","كود غير موجود"))</f>
        <v/>
      </c>
      <c r="G1906" s="22">
        <f>IF(OR(B1906&amp;""="",NOT(ISNUMBER(A1906))),"",IF(COUNTIFS($B$6:$B$2005,B1906&amp;"",$A$6:$A$2005,"&gt;"&amp;A1906)=0,1,0))</f>
        <v/>
      </c>
    </row>
    <row r="1907">
      <c r="A1907" s="13" t="n"/>
      <c r="B1907" s="5" t="n"/>
      <c r="C1907" s="17" t="n"/>
      <c r="D1907" s="5" t="n"/>
      <c r="E1907" s="5" t="n"/>
      <c r="F1907" s="6">
        <f>IF(B1907&amp;""="","",IFERROR(INDEX('المستأجرون'!$C$6:$C$205,MATCH(B1907&amp;"",'المستأجرون'!$A$6:$A$205,0))&amp;"","كود غير موجود"))</f>
        <v/>
      </c>
      <c r="G1907" s="22">
        <f>IF(OR(B1907&amp;""="",NOT(ISNUMBER(A1907))),"",IF(COUNTIFS($B$6:$B$2005,B1907&amp;"",$A$6:$A$2005,"&gt;"&amp;A1907)=0,1,0))</f>
        <v/>
      </c>
    </row>
    <row r="1908">
      <c r="A1908" s="13" t="n"/>
      <c r="B1908" s="5" t="n"/>
      <c r="C1908" s="17" t="n"/>
      <c r="D1908" s="5" t="n"/>
      <c r="E1908" s="5" t="n"/>
      <c r="F1908" s="6">
        <f>IF(B1908&amp;""="","",IFERROR(INDEX('المستأجرون'!$C$6:$C$205,MATCH(B1908&amp;"",'المستأجرون'!$A$6:$A$205,0))&amp;"","كود غير موجود"))</f>
        <v/>
      </c>
      <c r="G1908" s="22">
        <f>IF(OR(B1908&amp;""="",NOT(ISNUMBER(A1908))),"",IF(COUNTIFS($B$6:$B$2005,B1908&amp;"",$A$6:$A$2005,"&gt;"&amp;A1908)=0,1,0))</f>
        <v/>
      </c>
    </row>
    <row r="1909">
      <c r="A1909" s="13" t="n"/>
      <c r="B1909" s="5" t="n"/>
      <c r="C1909" s="17" t="n"/>
      <c r="D1909" s="5" t="n"/>
      <c r="E1909" s="5" t="n"/>
      <c r="F1909" s="6">
        <f>IF(B1909&amp;""="","",IFERROR(INDEX('المستأجرون'!$C$6:$C$205,MATCH(B1909&amp;"",'المستأجرون'!$A$6:$A$205,0))&amp;"","كود غير موجود"))</f>
        <v/>
      </c>
      <c r="G1909" s="22">
        <f>IF(OR(B1909&amp;""="",NOT(ISNUMBER(A1909))),"",IF(COUNTIFS($B$6:$B$2005,B1909&amp;"",$A$6:$A$2005,"&gt;"&amp;A1909)=0,1,0))</f>
        <v/>
      </c>
    </row>
    <row r="1910">
      <c r="A1910" s="13" t="n"/>
      <c r="B1910" s="5" t="n"/>
      <c r="C1910" s="17" t="n"/>
      <c r="D1910" s="5" t="n"/>
      <c r="E1910" s="5" t="n"/>
      <c r="F1910" s="6">
        <f>IF(B1910&amp;""="","",IFERROR(INDEX('المستأجرون'!$C$6:$C$205,MATCH(B1910&amp;"",'المستأجرون'!$A$6:$A$205,0))&amp;"","كود غير موجود"))</f>
        <v/>
      </c>
      <c r="G1910" s="22">
        <f>IF(OR(B1910&amp;""="",NOT(ISNUMBER(A1910))),"",IF(COUNTIFS($B$6:$B$2005,B1910&amp;"",$A$6:$A$2005,"&gt;"&amp;A1910)=0,1,0))</f>
        <v/>
      </c>
    </row>
    <row r="1911">
      <c r="A1911" s="13" t="n"/>
      <c r="B1911" s="5" t="n"/>
      <c r="C1911" s="17" t="n"/>
      <c r="D1911" s="5" t="n"/>
      <c r="E1911" s="5" t="n"/>
      <c r="F1911" s="6">
        <f>IF(B1911&amp;""="","",IFERROR(INDEX('المستأجرون'!$C$6:$C$205,MATCH(B1911&amp;"",'المستأجرون'!$A$6:$A$205,0))&amp;"","كود غير موجود"))</f>
        <v/>
      </c>
      <c r="G1911" s="22">
        <f>IF(OR(B1911&amp;""="",NOT(ISNUMBER(A1911))),"",IF(COUNTIFS($B$6:$B$2005,B1911&amp;"",$A$6:$A$2005,"&gt;"&amp;A1911)=0,1,0))</f>
        <v/>
      </c>
    </row>
    <row r="1912">
      <c r="A1912" s="13" t="n"/>
      <c r="B1912" s="5" t="n"/>
      <c r="C1912" s="17" t="n"/>
      <c r="D1912" s="5" t="n"/>
      <c r="E1912" s="5" t="n"/>
      <c r="F1912" s="6">
        <f>IF(B1912&amp;""="","",IFERROR(INDEX('المستأجرون'!$C$6:$C$205,MATCH(B1912&amp;"",'المستأجرون'!$A$6:$A$205,0))&amp;"","كود غير موجود"))</f>
        <v/>
      </c>
      <c r="G1912" s="22">
        <f>IF(OR(B1912&amp;""="",NOT(ISNUMBER(A1912))),"",IF(COUNTIFS($B$6:$B$2005,B1912&amp;"",$A$6:$A$2005,"&gt;"&amp;A1912)=0,1,0))</f>
        <v/>
      </c>
    </row>
    <row r="1913">
      <c r="A1913" s="13" t="n"/>
      <c r="B1913" s="5" t="n"/>
      <c r="C1913" s="17" t="n"/>
      <c r="D1913" s="5" t="n"/>
      <c r="E1913" s="5" t="n"/>
      <c r="F1913" s="6">
        <f>IF(B1913&amp;""="","",IFERROR(INDEX('المستأجرون'!$C$6:$C$205,MATCH(B1913&amp;"",'المستأجرون'!$A$6:$A$205,0))&amp;"","كود غير موجود"))</f>
        <v/>
      </c>
      <c r="G1913" s="22">
        <f>IF(OR(B1913&amp;""="",NOT(ISNUMBER(A1913))),"",IF(COUNTIFS($B$6:$B$2005,B1913&amp;"",$A$6:$A$2005,"&gt;"&amp;A1913)=0,1,0))</f>
        <v/>
      </c>
    </row>
    <row r="1914">
      <c r="A1914" s="13" t="n"/>
      <c r="B1914" s="5" t="n"/>
      <c r="C1914" s="17" t="n"/>
      <c r="D1914" s="5" t="n"/>
      <c r="E1914" s="5" t="n"/>
      <c r="F1914" s="6">
        <f>IF(B1914&amp;""="","",IFERROR(INDEX('المستأجرون'!$C$6:$C$205,MATCH(B1914&amp;"",'المستأجرون'!$A$6:$A$205,0))&amp;"","كود غير موجود"))</f>
        <v/>
      </c>
      <c r="G1914" s="22">
        <f>IF(OR(B1914&amp;""="",NOT(ISNUMBER(A1914))),"",IF(COUNTIFS($B$6:$B$2005,B1914&amp;"",$A$6:$A$2005,"&gt;"&amp;A1914)=0,1,0))</f>
        <v/>
      </c>
    </row>
    <row r="1915">
      <c r="A1915" s="13" t="n"/>
      <c r="B1915" s="5" t="n"/>
      <c r="C1915" s="17" t="n"/>
      <c r="D1915" s="5" t="n"/>
      <c r="E1915" s="5" t="n"/>
      <c r="F1915" s="6">
        <f>IF(B1915&amp;""="","",IFERROR(INDEX('المستأجرون'!$C$6:$C$205,MATCH(B1915&amp;"",'المستأجرون'!$A$6:$A$205,0))&amp;"","كود غير موجود"))</f>
        <v/>
      </c>
      <c r="G1915" s="22">
        <f>IF(OR(B1915&amp;""="",NOT(ISNUMBER(A1915))),"",IF(COUNTIFS($B$6:$B$2005,B1915&amp;"",$A$6:$A$2005,"&gt;"&amp;A1915)=0,1,0))</f>
        <v/>
      </c>
    </row>
    <row r="1916">
      <c r="A1916" s="13" t="n"/>
      <c r="B1916" s="5" t="n"/>
      <c r="C1916" s="17" t="n"/>
      <c r="D1916" s="5" t="n"/>
      <c r="E1916" s="5" t="n"/>
      <c r="F1916" s="6">
        <f>IF(B1916&amp;""="","",IFERROR(INDEX('المستأجرون'!$C$6:$C$205,MATCH(B1916&amp;"",'المستأجرون'!$A$6:$A$205,0))&amp;"","كود غير موجود"))</f>
        <v/>
      </c>
      <c r="G1916" s="22">
        <f>IF(OR(B1916&amp;""="",NOT(ISNUMBER(A1916))),"",IF(COUNTIFS($B$6:$B$2005,B1916&amp;"",$A$6:$A$2005,"&gt;"&amp;A1916)=0,1,0))</f>
        <v/>
      </c>
    </row>
    <row r="1917">
      <c r="A1917" s="13" t="n"/>
      <c r="B1917" s="5" t="n"/>
      <c r="C1917" s="17" t="n"/>
      <c r="D1917" s="5" t="n"/>
      <c r="E1917" s="5" t="n"/>
      <c r="F1917" s="6">
        <f>IF(B1917&amp;""="","",IFERROR(INDEX('المستأجرون'!$C$6:$C$205,MATCH(B1917&amp;"",'المستأجرون'!$A$6:$A$205,0))&amp;"","كود غير موجود"))</f>
        <v/>
      </c>
      <c r="G1917" s="22">
        <f>IF(OR(B1917&amp;""="",NOT(ISNUMBER(A1917))),"",IF(COUNTIFS($B$6:$B$2005,B1917&amp;"",$A$6:$A$2005,"&gt;"&amp;A1917)=0,1,0))</f>
        <v/>
      </c>
    </row>
    <row r="1918">
      <c r="A1918" s="13" t="n"/>
      <c r="B1918" s="5" t="n"/>
      <c r="C1918" s="17" t="n"/>
      <c r="D1918" s="5" t="n"/>
      <c r="E1918" s="5" t="n"/>
      <c r="F1918" s="6">
        <f>IF(B1918&amp;""="","",IFERROR(INDEX('المستأجرون'!$C$6:$C$205,MATCH(B1918&amp;"",'المستأجرون'!$A$6:$A$205,0))&amp;"","كود غير موجود"))</f>
        <v/>
      </c>
      <c r="G1918" s="22">
        <f>IF(OR(B1918&amp;""="",NOT(ISNUMBER(A1918))),"",IF(COUNTIFS($B$6:$B$2005,B1918&amp;"",$A$6:$A$2005,"&gt;"&amp;A1918)=0,1,0))</f>
        <v/>
      </c>
    </row>
    <row r="1919">
      <c r="A1919" s="13" t="n"/>
      <c r="B1919" s="5" t="n"/>
      <c r="C1919" s="17" t="n"/>
      <c r="D1919" s="5" t="n"/>
      <c r="E1919" s="5" t="n"/>
      <c r="F1919" s="6">
        <f>IF(B1919&amp;""="","",IFERROR(INDEX('المستأجرون'!$C$6:$C$205,MATCH(B1919&amp;"",'المستأجرون'!$A$6:$A$205,0))&amp;"","كود غير موجود"))</f>
        <v/>
      </c>
      <c r="G1919" s="22">
        <f>IF(OR(B1919&amp;""="",NOT(ISNUMBER(A1919))),"",IF(COUNTIFS($B$6:$B$2005,B1919&amp;"",$A$6:$A$2005,"&gt;"&amp;A1919)=0,1,0))</f>
        <v/>
      </c>
    </row>
    <row r="1920">
      <c r="A1920" s="13" t="n"/>
      <c r="B1920" s="5" t="n"/>
      <c r="C1920" s="17" t="n"/>
      <c r="D1920" s="5" t="n"/>
      <c r="E1920" s="5" t="n"/>
      <c r="F1920" s="6">
        <f>IF(B1920&amp;""="","",IFERROR(INDEX('المستأجرون'!$C$6:$C$205,MATCH(B1920&amp;"",'المستأجرون'!$A$6:$A$205,0))&amp;"","كود غير موجود"))</f>
        <v/>
      </c>
      <c r="G1920" s="22">
        <f>IF(OR(B1920&amp;""="",NOT(ISNUMBER(A1920))),"",IF(COUNTIFS($B$6:$B$2005,B1920&amp;"",$A$6:$A$2005,"&gt;"&amp;A1920)=0,1,0))</f>
        <v/>
      </c>
    </row>
    <row r="1921">
      <c r="A1921" s="13" t="n"/>
      <c r="B1921" s="5" t="n"/>
      <c r="C1921" s="17" t="n"/>
      <c r="D1921" s="5" t="n"/>
      <c r="E1921" s="5" t="n"/>
      <c r="F1921" s="6">
        <f>IF(B1921&amp;""="","",IFERROR(INDEX('المستأجرون'!$C$6:$C$205,MATCH(B1921&amp;"",'المستأجرون'!$A$6:$A$205,0))&amp;"","كود غير موجود"))</f>
        <v/>
      </c>
      <c r="G1921" s="22">
        <f>IF(OR(B1921&amp;""="",NOT(ISNUMBER(A1921))),"",IF(COUNTIFS($B$6:$B$2005,B1921&amp;"",$A$6:$A$2005,"&gt;"&amp;A1921)=0,1,0))</f>
        <v/>
      </c>
    </row>
    <row r="1922">
      <c r="A1922" s="13" t="n"/>
      <c r="B1922" s="5" t="n"/>
      <c r="C1922" s="17" t="n"/>
      <c r="D1922" s="5" t="n"/>
      <c r="E1922" s="5" t="n"/>
      <c r="F1922" s="6">
        <f>IF(B1922&amp;""="","",IFERROR(INDEX('المستأجرون'!$C$6:$C$205,MATCH(B1922&amp;"",'المستأجرون'!$A$6:$A$205,0))&amp;"","كود غير موجود"))</f>
        <v/>
      </c>
      <c r="G1922" s="22">
        <f>IF(OR(B1922&amp;""="",NOT(ISNUMBER(A1922))),"",IF(COUNTIFS($B$6:$B$2005,B1922&amp;"",$A$6:$A$2005,"&gt;"&amp;A1922)=0,1,0))</f>
        <v/>
      </c>
    </row>
    <row r="1923">
      <c r="A1923" s="13" t="n"/>
      <c r="B1923" s="5" t="n"/>
      <c r="C1923" s="17" t="n"/>
      <c r="D1923" s="5" t="n"/>
      <c r="E1923" s="5" t="n"/>
      <c r="F1923" s="6">
        <f>IF(B1923&amp;""="","",IFERROR(INDEX('المستأجرون'!$C$6:$C$205,MATCH(B1923&amp;"",'المستأجرون'!$A$6:$A$205,0))&amp;"","كود غير موجود"))</f>
        <v/>
      </c>
      <c r="G1923" s="22">
        <f>IF(OR(B1923&amp;""="",NOT(ISNUMBER(A1923))),"",IF(COUNTIFS($B$6:$B$2005,B1923&amp;"",$A$6:$A$2005,"&gt;"&amp;A1923)=0,1,0))</f>
        <v/>
      </c>
    </row>
    <row r="1924">
      <c r="A1924" s="13" t="n"/>
      <c r="B1924" s="5" t="n"/>
      <c r="C1924" s="17" t="n"/>
      <c r="D1924" s="5" t="n"/>
      <c r="E1924" s="5" t="n"/>
      <c r="F1924" s="6">
        <f>IF(B1924&amp;""="","",IFERROR(INDEX('المستأجرون'!$C$6:$C$205,MATCH(B1924&amp;"",'المستأجرون'!$A$6:$A$205,0))&amp;"","كود غير موجود"))</f>
        <v/>
      </c>
      <c r="G1924" s="22">
        <f>IF(OR(B1924&amp;""="",NOT(ISNUMBER(A1924))),"",IF(COUNTIFS($B$6:$B$2005,B1924&amp;"",$A$6:$A$2005,"&gt;"&amp;A1924)=0,1,0))</f>
        <v/>
      </c>
    </row>
    <row r="1925">
      <c r="A1925" s="13" t="n"/>
      <c r="B1925" s="5" t="n"/>
      <c r="C1925" s="17" t="n"/>
      <c r="D1925" s="5" t="n"/>
      <c r="E1925" s="5" t="n"/>
      <c r="F1925" s="6">
        <f>IF(B1925&amp;""="","",IFERROR(INDEX('المستأجرون'!$C$6:$C$205,MATCH(B1925&amp;"",'المستأجرون'!$A$6:$A$205,0))&amp;"","كود غير موجود"))</f>
        <v/>
      </c>
      <c r="G1925" s="22">
        <f>IF(OR(B1925&amp;""="",NOT(ISNUMBER(A1925))),"",IF(COUNTIFS($B$6:$B$2005,B1925&amp;"",$A$6:$A$2005,"&gt;"&amp;A1925)=0,1,0))</f>
        <v/>
      </c>
    </row>
    <row r="1926">
      <c r="A1926" s="13" t="n"/>
      <c r="B1926" s="5" t="n"/>
      <c r="C1926" s="17" t="n"/>
      <c r="D1926" s="5" t="n"/>
      <c r="E1926" s="5" t="n"/>
      <c r="F1926" s="6">
        <f>IF(B1926&amp;""="","",IFERROR(INDEX('المستأجرون'!$C$6:$C$205,MATCH(B1926&amp;"",'المستأجرون'!$A$6:$A$205,0))&amp;"","كود غير موجود"))</f>
        <v/>
      </c>
      <c r="G1926" s="22">
        <f>IF(OR(B1926&amp;""="",NOT(ISNUMBER(A1926))),"",IF(COUNTIFS($B$6:$B$2005,B1926&amp;"",$A$6:$A$2005,"&gt;"&amp;A1926)=0,1,0))</f>
        <v/>
      </c>
    </row>
    <row r="1927">
      <c r="A1927" s="13" t="n"/>
      <c r="B1927" s="5" t="n"/>
      <c r="C1927" s="17" t="n"/>
      <c r="D1927" s="5" t="n"/>
      <c r="E1927" s="5" t="n"/>
      <c r="F1927" s="6">
        <f>IF(B1927&amp;""="","",IFERROR(INDEX('المستأجرون'!$C$6:$C$205,MATCH(B1927&amp;"",'المستأجرون'!$A$6:$A$205,0))&amp;"","كود غير موجود"))</f>
        <v/>
      </c>
      <c r="G1927" s="22">
        <f>IF(OR(B1927&amp;""="",NOT(ISNUMBER(A1927))),"",IF(COUNTIFS($B$6:$B$2005,B1927&amp;"",$A$6:$A$2005,"&gt;"&amp;A1927)=0,1,0))</f>
        <v/>
      </c>
    </row>
    <row r="1928">
      <c r="A1928" s="13" t="n"/>
      <c r="B1928" s="5" t="n"/>
      <c r="C1928" s="17" t="n"/>
      <c r="D1928" s="5" t="n"/>
      <c r="E1928" s="5" t="n"/>
      <c r="F1928" s="6">
        <f>IF(B1928&amp;""="","",IFERROR(INDEX('المستأجرون'!$C$6:$C$205,MATCH(B1928&amp;"",'المستأجرون'!$A$6:$A$205,0))&amp;"","كود غير موجود"))</f>
        <v/>
      </c>
      <c r="G1928" s="22">
        <f>IF(OR(B1928&amp;""="",NOT(ISNUMBER(A1928))),"",IF(COUNTIFS($B$6:$B$2005,B1928&amp;"",$A$6:$A$2005,"&gt;"&amp;A1928)=0,1,0))</f>
        <v/>
      </c>
    </row>
    <row r="1929">
      <c r="A1929" s="13" t="n"/>
      <c r="B1929" s="5" t="n"/>
      <c r="C1929" s="17" t="n"/>
      <c r="D1929" s="5" t="n"/>
      <c r="E1929" s="5" t="n"/>
      <c r="F1929" s="6">
        <f>IF(B1929&amp;""="","",IFERROR(INDEX('المستأجرون'!$C$6:$C$205,MATCH(B1929&amp;"",'المستأجرون'!$A$6:$A$205,0))&amp;"","كود غير موجود"))</f>
        <v/>
      </c>
      <c r="G1929" s="22">
        <f>IF(OR(B1929&amp;""="",NOT(ISNUMBER(A1929))),"",IF(COUNTIFS($B$6:$B$2005,B1929&amp;"",$A$6:$A$2005,"&gt;"&amp;A1929)=0,1,0))</f>
        <v/>
      </c>
    </row>
    <row r="1930">
      <c r="A1930" s="13" t="n"/>
      <c r="B1930" s="5" t="n"/>
      <c r="C1930" s="17" t="n"/>
      <c r="D1930" s="5" t="n"/>
      <c r="E1930" s="5" t="n"/>
      <c r="F1930" s="6">
        <f>IF(B1930&amp;""="","",IFERROR(INDEX('المستأجرون'!$C$6:$C$205,MATCH(B1930&amp;"",'المستأجرون'!$A$6:$A$205,0))&amp;"","كود غير موجود"))</f>
        <v/>
      </c>
      <c r="G1930" s="22">
        <f>IF(OR(B1930&amp;""="",NOT(ISNUMBER(A1930))),"",IF(COUNTIFS($B$6:$B$2005,B1930&amp;"",$A$6:$A$2005,"&gt;"&amp;A1930)=0,1,0))</f>
        <v/>
      </c>
    </row>
    <row r="1931">
      <c r="A1931" s="13" t="n"/>
      <c r="B1931" s="5" t="n"/>
      <c r="C1931" s="17" t="n"/>
      <c r="D1931" s="5" t="n"/>
      <c r="E1931" s="5" t="n"/>
      <c r="F1931" s="6">
        <f>IF(B1931&amp;""="","",IFERROR(INDEX('المستأجرون'!$C$6:$C$205,MATCH(B1931&amp;"",'المستأجرون'!$A$6:$A$205,0))&amp;"","كود غير موجود"))</f>
        <v/>
      </c>
      <c r="G1931" s="22">
        <f>IF(OR(B1931&amp;""="",NOT(ISNUMBER(A1931))),"",IF(COUNTIFS($B$6:$B$2005,B1931&amp;"",$A$6:$A$2005,"&gt;"&amp;A1931)=0,1,0))</f>
        <v/>
      </c>
    </row>
    <row r="1932">
      <c r="A1932" s="13" t="n"/>
      <c r="B1932" s="5" t="n"/>
      <c r="C1932" s="17" t="n"/>
      <c r="D1932" s="5" t="n"/>
      <c r="E1932" s="5" t="n"/>
      <c r="F1932" s="6">
        <f>IF(B1932&amp;""="","",IFERROR(INDEX('المستأجرون'!$C$6:$C$205,MATCH(B1932&amp;"",'المستأجرون'!$A$6:$A$205,0))&amp;"","كود غير موجود"))</f>
        <v/>
      </c>
      <c r="G1932" s="22">
        <f>IF(OR(B1932&amp;""="",NOT(ISNUMBER(A1932))),"",IF(COUNTIFS($B$6:$B$2005,B1932&amp;"",$A$6:$A$2005,"&gt;"&amp;A1932)=0,1,0))</f>
        <v/>
      </c>
    </row>
    <row r="1933">
      <c r="A1933" s="13" t="n"/>
      <c r="B1933" s="5" t="n"/>
      <c r="C1933" s="17" t="n"/>
      <c r="D1933" s="5" t="n"/>
      <c r="E1933" s="5" t="n"/>
      <c r="F1933" s="6">
        <f>IF(B1933&amp;""="","",IFERROR(INDEX('المستأجرون'!$C$6:$C$205,MATCH(B1933&amp;"",'المستأجرون'!$A$6:$A$205,0))&amp;"","كود غير موجود"))</f>
        <v/>
      </c>
      <c r="G1933" s="22">
        <f>IF(OR(B1933&amp;""="",NOT(ISNUMBER(A1933))),"",IF(COUNTIFS($B$6:$B$2005,B1933&amp;"",$A$6:$A$2005,"&gt;"&amp;A1933)=0,1,0))</f>
        <v/>
      </c>
    </row>
    <row r="1934">
      <c r="A1934" s="13" t="n"/>
      <c r="B1934" s="5" t="n"/>
      <c r="C1934" s="17" t="n"/>
      <c r="D1934" s="5" t="n"/>
      <c r="E1934" s="5" t="n"/>
      <c r="F1934" s="6">
        <f>IF(B1934&amp;""="","",IFERROR(INDEX('المستأجرون'!$C$6:$C$205,MATCH(B1934&amp;"",'المستأجرون'!$A$6:$A$205,0))&amp;"","كود غير موجود"))</f>
        <v/>
      </c>
      <c r="G1934" s="22">
        <f>IF(OR(B1934&amp;""="",NOT(ISNUMBER(A1934))),"",IF(COUNTIFS($B$6:$B$2005,B1934&amp;"",$A$6:$A$2005,"&gt;"&amp;A1934)=0,1,0))</f>
        <v/>
      </c>
    </row>
    <row r="1935">
      <c r="A1935" s="13" t="n"/>
      <c r="B1935" s="5" t="n"/>
      <c r="C1935" s="17" t="n"/>
      <c r="D1935" s="5" t="n"/>
      <c r="E1935" s="5" t="n"/>
      <c r="F1935" s="6">
        <f>IF(B1935&amp;""="","",IFERROR(INDEX('المستأجرون'!$C$6:$C$205,MATCH(B1935&amp;"",'المستأجرون'!$A$6:$A$205,0))&amp;"","كود غير موجود"))</f>
        <v/>
      </c>
      <c r="G1935" s="22">
        <f>IF(OR(B1935&amp;""="",NOT(ISNUMBER(A1935))),"",IF(COUNTIFS($B$6:$B$2005,B1935&amp;"",$A$6:$A$2005,"&gt;"&amp;A1935)=0,1,0))</f>
        <v/>
      </c>
    </row>
    <row r="1936">
      <c r="A1936" s="13" t="n"/>
      <c r="B1936" s="5" t="n"/>
      <c r="C1936" s="17" t="n"/>
      <c r="D1936" s="5" t="n"/>
      <c r="E1936" s="5" t="n"/>
      <c r="F1936" s="6">
        <f>IF(B1936&amp;""="","",IFERROR(INDEX('المستأجرون'!$C$6:$C$205,MATCH(B1936&amp;"",'المستأجرون'!$A$6:$A$205,0))&amp;"","كود غير موجود"))</f>
        <v/>
      </c>
      <c r="G1936" s="22">
        <f>IF(OR(B1936&amp;""="",NOT(ISNUMBER(A1936))),"",IF(COUNTIFS($B$6:$B$2005,B1936&amp;"",$A$6:$A$2005,"&gt;"&amp;A1936)=0,1,0))</f>
        <v/>
      </c>
    </row>
    <row r="1937">
      <c r="A1937" s="13" t="n"/>
      <c r="B1937" s="5" t="n"/>
      <c r="C1937" s="17" t="n"/>
      <c r="D1937" s="5" t="n"/>
      <c r="E1937" s="5" t="n"/>
      <c r="F1937" s="6">
        <f>IF(B1937&amp;""="","",IFERROR(INDEX('المستأجرون'!$C$6:$C$205,MATCH(B1937&amp;"",'المستأجرون'!$A$6:$A$205,0))&amp;"","كود غير موجود"))</f>
        <v/>
      </c>
      <c r="G1937" s="22">
        <f>IF(OR(B1937&amp;""="",NOT(ISNUMBER(A1937))),"",IF(COUNTIFS($B$6:$B$2005,B1937&amp;"",$A$6:$A$2005,"&gt;"&amp;A1937)=0,1,0))</f>
        <v/>
      </c>
    </row>
    <row r="1938">
      <c r="A1938" s="13" t="n"/>
      <c r="B1938" s="5" t="n"/>
      <c r="C1938" s="17" t="n"/>
      <c r="D1938" s="5" t="n"/>
      <c r="E1938" s="5" t="n"/>
      <c r="F1938" s="6">
        <f>IF(B1938&amp;""="","",IFERROR(INDEX('المستأجرون'!$C$6:$C$205,MATCH(B1938&amp;"",'المستأجرون'!$A$6:$A$205,0))&amp;"","كود غير موجود"))</f>
        <v/>
      </c>
      <c r="G1938" s="22">
        <f>IF(OR(B1938&amp;""="",NOT(ISNUMBER(A1938))),"",IF(COUNTIFS($B$6:$B$2005,B1938&amp;"",$A$6:$A$2005,"&gt;"&amp;A1938)=0,1,0))</f>
        <v/>
      </c>
    </row>
    <row r="1939">
      <c r="A1939" s="13" t="n"/>
      <c r="B1939" s="5" t="n"/>
      <c r="C1939" s="17" t="n"/>
      <c r="D1939" s="5" t="n"/>
      <c r="E1939" s="5" t="n"/>
      <c r="F1939" s="6">
        <f>IF(B1939&amp;""="","",IFERROR(INDEX('المستأجرون'!$C$6:$C$205,MATCH(B1939&amp;"",'المستأجرون'!$A$6:$A$205,0))&amp;"","كود غير موجود"))</f>
        <v/>
      </c>
      <c r="G1939" s="22">
        <f>IF(OR(B1939&amp;""="",NOT(ISNUMBER(A1939))),"",IF(COUNTIFS($B$6:$B$2005,B1939&amp;"",$A$6:$A$2005,"&gt;"&amp;A1939)=0,1,0))</f>
        <v/>
      </c>
    </row>
    <row r="1940">
      <c r="A1940" s="13" t="n"/>
      <c r="B1940" s="5" t="n"/>
      <c r="C1940" s="17" t="n"/>
      <c r="D1940" s="5" t="n"/>
      <c r="E1940" s="5" t="n"/>
      <c r="F1940" s="6">
        <f>IF(B1940&amp;""="","",IFERROR(INDEX('المستأجرون'!$C$6:$C$205,MATCH(B1940&amp;"",'المستأجرون'!$A$6:$A$205,0))&amp;"","كود غير موجود"))</f>
        <v/>
      </c>
      <c r="G1940" s="22">
        <f>IF(OR(B1940&amp;""="",NOT(ISNUMBER(A1940))),"",IF(COUNTIFS($B$6:$B$2005,B1940&amp;"",$A$6:$A$2005,"&gt;"&amp;A1940)=0,1,0))</f>
        <v/>
      </c>
    </row>
    <row r="1941">
      <c r="A1941" s="13" t="n"/>
      <c r="B1941" s="5" t="n"/>
      <c r="C1941" s="17" t="n"/>
      <c r="D1941" s="5" t="n"/>
      <c r="E1941" s="5" t="n"/>
      <c r="F1941" s="6">
        <f>IF(B1941&amp;""="","",IFERROR(INDEX('المستأجرون'!$C$6:$C$205,MATCH(B1941&amp;"",'المستأجرون'!$A$6:$A$205,0))&amp;"","كود غير موجود"))</f>
        <v/>
      </c>
      <c r="G1941" s="22">
        <f>IF(OR(B1941&amp;""="",NOT(ISNUMBER(A1941))),"",IF(COUNTIFS($B$6:$B$2005,B1941&amp;"",$A$6:$A$2005,"&gt;"&amp;A1941)=0,1,0))</f>
        <v/>
      </c>
    </row>
    <row r="1942">
      <c r="A1942" s="13" t="n"/>
      <c r="B1942" s="5" t="n"/>
      <c r="C1942" s="17" t="n"/>
      <c r="D1942" s="5" t="n"/>
      <c r="E1942" s="5" t="n"/>
      <c r="F1942" s="6">
        <f>IF(B1942&amp;""="","",IFERROR(INDEX('المستأجرون'!$C$6:$C$205,MATCH(B1942&amp;"",'المستأجرون'!$A$6:$A$205,0))&amp;"","كود غير موجود"))</f>
        <v/>
      </c>
      <c r="G1942" s="22">
        <f>IF(OR(B1942&amp;""="",NOT(ISNUMBER(A1942))),"",IF(COUNTIFS($B$6:$B$2005,B1942&amp;"",$A$6:$A$2005,"&gt;"&amp;A1942)=0,1,0))</f>
        <v/>
      </c>
    </row>
    <row r="1943">
      <c r="A1943" s="13" t="n"/>
      <c r="B1943" s="5" t="n"/>
      <c r="C1943" s="17" t="n"/>
      <c r="D1943" s="5" t="n"/>
      <c r="E1943" s="5" t="n"/>
      <c r="F1943" s="6">
        <f>IF(B1943&amp;""="","",IFERROR(INDEX('المستأجرون'!$C$6:$C$205,MATCH(B1943&amp;"",'المستأجرون'!$A$6:$A$205,0))&amp;"","كود غير موجود"))</f>
        <v/>
      </c>
      <c r="G1943" s="22">
        <f>IF(OR(B1943&amp;""="",NOT(ISNUMBER(A1943))),"",IF(COUNTIFS($B$6:$B$2005,B1943&amp;"",$A$6:$A$2005,"&gt;"&amp;A1943)=0,1,0))</f>
        <v/>
      </c>
    </row>
    <row r="1944">
      <c r="A1944" s="13" t="n"/>
      <c r="B1944" s="5" t="n"/>
      <c r="C1944" s="17" t="n"/>
      <c r="D1944" s="5" t="n"/>
      <c r="E1944" s="5" t="n"/>
      <c r="F1944" s="6">
        <f>IF(B1944&amp;""="","",IFERROR(INDEX('المستأجرون'!$C$6:$C$205,MATCH(B1944&amp;"",'المستأجرون'!$A$6:$A$205,0))&amp;"","كود غير موجود"))</f>
        <v/>
      </c>
      <c r="G1944" s="22">
        <f>IF(OR(B1944&amp;""="",NOT(ISNUMBER(A1944))),"",IF(COUNTIFS($B$6:$B$2005,B1944&amp;"",$A$6:$A$2005,"&gt;"&amp;A1944)=0,1,0))</f>
        <v/>
      </c>
    </row>
    <row r="1945">
      <c r="A1945" s="13" t="n"/>
      <c r="B1945" s="5" t="n"/>
      <c r="C1945" s="17" t="n"/>
      <c r="D1945" s="5" t="n"/>
      <c r="E1945" s="5" t="n"/>
      <c r="F1945" s="6">
        <f>IF(B1945&amp;""="","",IFERROR(INDEX('المستأجرون'!$C$6:$C$205,MATCH(B1945&amp;"",'المستأجرون'!$A$6:$A$205,0))&amp;"","كود غير موجود"))</f>
        <v/>
      </c>
      <c r="G1945" s="22">
        <f>IF(OR(B1945&amp;""="",NOT(ISNUMBER(A1945))),"",IF(COUNTIFS($B$6:$B$2005,B1945&amp;"",$A$6:$A$2005,"&gt;"&amp;A1945)=0,1,0))</f>
        <v/>
      </c>
    </row>
    <row r="1946">
      <c r="A1946" s="13" t="n"/>
      <c r="B1946" s="5" t="n"/>
      <c r="C1946" s="17" t="n"/>
      <c r="D1946" s="5" t="n"/>
      <c r="E1946" s="5" t="n"/>
      <c r="F1946" s="6">
        <f>IF(B1946&amp;""="","",IFERROR(INDEX('المستأجرون'!$C$6:$C$205,MATCH(B1946&amp;"",'المستأجرون'!$A$6:$A$205,0))&amp;"","كود غير موجود"))</f>
        <v/>
      </c>
      <c r="G1946" s="22">
        <f>IF(OR(B1946&amp;""="",NOT(ISNUMBER(A1946))),"",IF(COUNTIFS($B$6:$B$2005,B1946&amp;"",$A$6:$A$2005,"&gt;"&amp;A1946)=0,1,0))</f>
        <v/>
      </c>
    </row>
    <row r="1947">
      <c r="A1947" s="13" t="n"/>
      <c r="B1947" s="5" t="n"/>
      <c r="C1947" s="17" t="n"/>
      <c r="D1947" s="5" t="n"/>
      <c r="E1947" s="5" t="n"/>
      <c r="F1947" s="6">
        <f>IF(B1947&amp;""="","",IFERROR(INDEX('المستأجرون'!$C$6:$C$205,MATCH(B1947&amp;"",'المستأجرون'!$A$6:$A$205,0))&amp;"","كود غير موجود"))</f>
        <v/>
      </c>
      <c r="G1947" s="22">
        <f>IF(OR(B1947&amp;""="",NOT(ISNUMBER(A1947))),"",IF(COUNTIFS($B$6:$B$2005,B1947&amp;"",$A$6:$A$2005,"&gt;"&amp;A1947)=0,1,0))</f>
        <v/>
      </c>
    </row>
    <row r="1948">
      <c r="A1948" s="13" t="n"/>
      <c r="B1948" s="5" t="n"/>
      <c r="C1948" s="17" t="n"/>
      <c r="D1948" s="5" t="n"/>
      <c r="E1948" s="5" t="n"/>
      <c r="F1948" s="6">
        <f>IF(B1948&amp;""="","",IFERROR(INDEX('المستأجرون'!$C$6:$C$205,MATCH(B1948&amp;"",'المستأجرون'!$A$6:$A$205,0))&amp;"","كود غير موجود"))</f>
        <v/>
      </c>
      <c r="G1948" s="22">
        <f>IF(OR(B1948&amp;""="",NOT(ISNUMBER(A1948))),"",IF(COUNTIFS($B$6:$B$2005,B1948&amp;"",$A$6:$A$2005,"&gt;"&amp;A1948)=0,1,0))</f>
        <v/>
      </c>
    </row>
    <row r="1949">
      <c r="A1949" s="13" t="n"/>
      <c r="B1949" s="5" t="n"/>
      <c r="C1949" s="17" t="n"/>
      <c r="D1949" s="5" t="n"/>
      <c r="E1949" s="5" t="n"/>
      <c r="F1949" s="6">
        <f>IF(B1949&amp;""="","",IFERROR(INDEX('المستأجرون'!$C$6:$C$205,MATCH(B1949&amp;"",'المستأجرون'!$A$6:$A$205,0))&amp;"","كود غير موجود"))</f>
        <v/>
      </c>
      <c r="G1949" s="22">
        <f>IF(OR(B1949&amp;""="",NOT(ISNUMBER(A1949))),"",IF(COUNTIFS($B$6:$B$2005,B1949&amp;"",$A$6:$A$2005,"&gt;"&amp;A1949)=0,1,0))</f>
        <v/>
      </c>
    </row>
    <row r="1950">
      <c r="A1950" s="13" t="n"/>
      <c r="B1950" s="5" t="n"/>
      <c r="C1950" s="17" t="n"/>
      <c r="D1950" s="5" t="n"/>
      <c r="E1950" s="5" t="n"/>
      <c r="F1950" s="6">
        <f>IF(B1950&amp;""="","",IFERROR(INDEX('المستأجرون'!$C$6:$C$205,MATCH(B1950&amp;"",'المستأجرون'!$A$6:$A$205,0))&amp;"","كود غير موجود"))</f>
        <v/>
      </c>
      <c r="G1950" s="22">
        <f>IF(OR(B1950&amp;""="",NOT(ISNUMBER(A1950))),"",IF(COUNTIFS($B$6:$B$2005,B1950&amp;"",$A$6:$A$2005,"&gt;"&amp;A1950)=0,1,0))</f>
        <v/>
      </c>
    </row>
    <row r="1951">
      <c r="A1951" s="13" t="n"/>
      <c r="B1951" s="5" t="n"/>
      <c r="C1951" s="17" t="n"/>
      <c r="D1951" s="5" t="n"/>
      <c r="E1951" s="5" t="n"/>
      <c r="F1951" s="6">
        <f>IF(B1951&amp;""="","",IFERROR(INDEX('المستأجرون'!$C$6:$C$205,MATCH(B1951&amp;"",'المستأجرون'!$A$6:$A$205,0))&amp;"","كود غير موجود"))</f>
        <v/>
      </c>
      <c r="G1951" s="22">
        <f>IF(OR(B1951&amp;""="",NOT(ISNUMBER(A1951))),"",IF(COUNTIFS($B$6:$B$2005,B1951&amp;"",$A$6:$A$2005,"&gt;"&amp;A1951)=0,1,0))</f>
        <v/>
      </c>
    </row>
    <row r="1952">
      <c r="A1952" s="13" t="n"/>
      <c r="B1952" s="5" t="n"/>
      <c r="C1952" s="17" t="n"/>
      <c r="D1952" s="5" t="n"/>
      <c r="E1952" s="5" t="n"/>
      <c r="F1952" s="6">
        <f>IF(B1952&amp;""="","",IFERROR(INDEX('المستأجرون'!$C$6:$C$205,MATCH(B1952&amp;"",'المستأجرون'!$A$6:$A$205,0))&amp;"","كود غير موجود"))</f>
        <v/>
      </c>
      <c r="G1952" s="22">
        <f>IF(OR(B1952&amp;""="",NOT(ISNUMBER(A1952))),"",IF(COUNTIFS($B$6:$B$2005,B1952&amp;"",$A$6:$A$2005,"&gt;"&amp;A1952)=0,1,0))</f>
        <v/>
      </c>
    </row>
    <row r="1953">
      <c r="A1953" s="13" t="n"/>
      <c r="B1953" s="5" t="n"/>
      <c r="C1953" s="17" t="n"/>
      <c r="D1953" s="5" t="n"/>
      <c r="E1953" s="5" t="n"/>
      <c r="F1953" s="6">
        <f>IF(B1953&amp;""="","",IFERROR(INDEX('المستأجرون'!$C$6:$C$205,MATCH(B1953&amp;"",'المستأجرون'!$A$6:$A$205,0))&amp;"","كود غير موجود"))</f>
        <v/>
      </c>
      <c r="G1953" s="22">
        <f>IF(OR(B1953&amp;""="",NOT(ISNUMBER(A1953))),"",IF(COUNTIFS($B$6:$B$2005,B1953&amp;"",$A$6:$A$2005,"&gt;"&amp;A1953)=0,1,0))</f>
        <v/>
      </c>
    </row>
    <row r="1954">
      <c r="A1954" s="13" t="n"/>
      <c r="B1954" s="5" t="n"/>
      <c r="C1954" s="17" t="n"/>
      <c r="D1954" s="5" t="n"/>
      <c r="E1954" s="5" t="n"/>
      <c r="F1954" s="6">
        <f>IF(B1954&amp;""="","",IFERROR(INDEX('المستأجرون'!$C$6:$C$205,MATCH(B1954&amp;"",'المستأجرون'!$A$6:$A$205,0))&amp;"","كود غير موجود"))</f>
        <v/>
      </c>
      <c r="G1954" s="22">
        <f>IF(OR(B1954&amp;""="",NOT(ISNUMBER(A1954))),"",IF(COUNTIFS($B$6:$B$2005,B1954&amp;"",$A$6:$A$2005,"&gt;"&amp;A1954)=0,1,0))</f>
        <v/>
      </c>
    </row>
    <row r="1955">
      <c r="A1955" s="13" t="n"/>
      <c r="B1955" s="5" t="n"/>
      <c r="C1955" s="17" t="n"/>
      <c r="D1955" s="5" t="n"/>
      <c r="E1955" s="5" t="n"/>
      <c r="F1955" s="6">
        <f>IF(B1955&amp;""="","",IFERROR(INDEX('المستأجرون'!$C$6:$C$205,MATCH(B1955&amp;"",'المستأجرون'!$A$6:$A$205,0))&amp;"","كود غير موجود"))</f>
        <v/>
      </c>
      <c r="G1955" s="22">
        <f>IF(OR(B1955&amp;""="",NOT(ISNUMBER(A1955))),"",IF(COUNTIFS($B$6:$B$2005,B1955&amp;"",$A$6:$A$2005,"&gt;"&amp;A1955)=0,1,0))</f>
        <v/>
      </c>
    </row>
    <row r="1956">
      <c r="A1956" s="13" t="n"/>
      <c r="B1956" s="5" t="n"/>
      <c r="C1956" s="17" t="n"/>
      <c r="D1956" s="5" t="n"/>
      <c r="E1956" s="5" t="n"/>
      <c r="F1956" s="6">
        <f>IF(B1956&amp;""="","",IFERROR(INDEX('المستأجرون'!$C$6:$C$205,MATCH(B1956&amp;"",'المستأجرون'!$A$6:$A$205,0))&amp;"","كود غير موجود"))</f>
        <v/>
      </c>
      <c r="G1956" s="22">
        <f>IF(OR(B1956&amp;""="",NOT(ISNUMBER(A1956))),"",IF(COUNTIFS($B$6:$B$2005,B1956&amp;"",$A$6:$A$2005,"&gt;"&amp;A1956)=0,1,0))</f>
        <v/>
      </c>
    </row>
    <row r="1957">
      <c r="A1957" s="13" t="n"/>
      <c r="B1957" s="5" t="n"/>
      <c r="C1957" s="17" t="n"/>
      <c r="D1957" s="5" t="n"/>
      <c r="E1957" s="5" t="n"/>
      <c r="F1957" s="6">
        <f>IF(B1957&amp;""="","",IFERROR(INDEX('المستأجرون'!$C$6:$C$205,MATCH(B1957&amp;"",'المستأجرون'!$A$6:$A$205,0))&amp;"","كود غير موجود"))</f>
        <v/>
      </c>
      <c r="G1957" s="22">
        <f>IF(OR(B1957&amp;""="",NOT(ISNUMBER(A1957))),"",IF(COUNTIFS($B$6:$B$2005,B1957&amp;"",$A$6:$A$2005,"&gt;"&amp;A1957)=0,1,0))</f>
        <v/>
      </c>
    </row>
    <row r="1958">
      <c r="A1958" s="13" t="n"/>
      <c r="B1958" s="5" t="n"/>
      <c r="C1958" s="17" t="n"/>
      <c r="D1958" s="5" t="n"/>
      <c r="E1958" s="5" t="n"/>
      <c r="F1958" s="6">
        <f>IF(B1958&amp;""="","",IFERROR(INDEX('المستأجرون'!$C$6:$C$205,MATCH(B1958&amp;"",'المستأجرون'!$A$6:$A$205,0))&amp;"","كود غير موجود"))</f>
        <v/>
      </c>
      <c r="G1958" s="22">
        <f>IF(OR(B1958&amp;""="",NOT(ISNUMBER(A1958))),"",IF(COUNTIFS($B$6:$B$2005,B1958&amp;"",$A$6:$A$2005,"&gt;"&amp;A1958)=0,1,0))</f>
        <v/>
      </c>
    </row>
    <row r="1959">
      <c r="A1959" s="13" t="n"/>
      <c r="B1959" s="5" t="n"/>
      <c r="C1959" s="17" t="n"/>
      <c r="D1959" s="5" t="n"/>
      <c r="E1959" s="5" t="n"/>
      <c r="F1959" s="6">
        <f>IF(B1959&amp;""="","",IFERROR(INDEX('المستأجرون'!$C$6:$C$205,MATCH(B1959&amp;"",'المستأجرون'!$A$6:$A$205,0))&amp;"","كود غير موجود"))</f>
        <v/>
      </c>
      <c r="G1959" s="22">
        <f>IF(OR(B1959&amp;""="",NOT(ISNUMBER(A1959))),"",IF(COUNTIFS($B$6:$B$2005,B1959&amp;"",$A$6:$A$2005,"&gt;"&amp;A1959)=0,1,0))</f>
        <v/>
      </c>
    </row>
    <row r="1960">
      <c r="A1960" s="13" t="n"/>
      <c r="B1960" s="5" t="n"/>
      <c r="C1960" s="17" t="n"/>
      <c r="D1960" s="5" t="n"/>
      <c r="E1960" s="5" t="n"/>
      <c r="F1960" s="6">
        <f>IF(B1960&amp;""="","",IFERROR(INDEX('المستأجرون'!$C$6:$C$205,MATCH(B1960&amp;"",'المستأجرون'!$A$6:$A$205,0))&amp;"","كود غير موجود"))</f>
        <v/>
      </c>
      <c r="G1960" s="22">
        <f>IF(OR(B1960&amp;""="",NOT(ISNUMBER(A1960))),"",IF(COUNTIFS($B$6:$B$2005,B1960&amp;"",$A$6:$A$2005,"&gt;"&amp;A1960)=0,1,0))</f>
        <v/>
      </c>
    </row>
    <row r="1961">
      <c r="A1961" s="13" t="n"/>
      <c r="B1961" s="5" t="n"/>
      <c r="C1961" s="17" t="n"/>
      <c r="D1961" s="5" t="n"/>
      <c r="E1961" s="5" t="n"/>
      <c r="F1961" s="6">
        <f>IF(B1961&amp;""="","",IFERROR(INDEX('المستأجرون'!$C$6:$C$205,MATCH(B1961&amp;"",'المستأجرون'!$A$6:$A$205,0))&amp;"","كود غير موجود"))</f>
        <v/>
      </c>
      <c r="G1961" s="22">
        <f>IF(OR(B1961&amp;""="",NOT(ISNUMBER(A1961))),"",IF(COUNTIFS($B$6:$B$2005,B1961&amp;"",$A$6:$A$2005,"&gt;"&amp;A1961)=0,1,0))</f>
        <v/>
      </c>
    </row>
    <row r="1962">
      <c r="A1962" s="13" t="n"/>
      <c r="B1962" s="5" t="n"/>
      <c r="C1962" s="17" t="n"/>
      <c r="D1962" s="5" t="n"/>
      <c r="E1962" s="5" t="n"/>
      <c r="F1962" s="6">
        <f>IF(B1962&amp;""="","",IFERROR(INDEX('المستأجرون'!$C$6:$C$205,MATCH(B1962&amp;"",'المستأجرون'!$A$6:$A$205,0))&amp;"","كود غير موجود"))</f>
        <v/>
      </c>
      <c r="G1962" s="22">
        <f>IF(OR(B1962&amp;""="",NOT(ISNUMBER(A1962))),"",IF(COUNTIFS($B$6:$B$2005,B1962&amp;"",$A$6:$A$2005,"&gt;"&amp;A1962)=0,1,0))</f>
        <v/>
      </c>
    </row>
    <row r="1963">
      <c r="A1963" s="13" t="n"/>
      <c r="B1963" s="5" t="n"/>
      <c r="C1963" s="17" t="n"/>
      <c r="D1963" s="5" t="n"/>
      <c r="E1963" s="5" t="n"/>
      <c r="F1963" s="6">
        <f>IF(B1963&amp;""="","",IFERROR(INDEX('المستأجرون'!$C$6:$C$205,MATCH(B1963&amp;"",'المستأجرون'!$A$6:$A$205,0))&amp;"","كود غير موجود"))</f>
        <v/>
      </c>
      <c r="G1963" s="22">
        <f>IF(OR(B1963&amp;""="",NOT(ISNUMBER(A1963))),"",IF(COUNTIFS($B$6:$B$2005,B1963&amp;"",$A$6:$A$2005,"&gt;"&amp;A1963)=0,1,0))</f>
        <v/>
      </c>
    </row>
    <row r="1964">
      <c r="A1964" s="13" t="n"/>
      <c r="B1964" s="5" t="n"/>
      <c r="C1964" s="17" t="n"/>
      <c r="D1964" s="5" t="n"/>
      <c r="E1964" s="5" t="n"/>
      <c r="F1964" s="6">
        <f>IF(B1964&amp;""="","",IFERROR(INDEX('المستأجرون'!$C$6:$C$205,MATCH(B1964&amp;"",'المستأجرون'!$A$6:$A$205,0))&amp;"","كود غير موجود"))</f>
        <v/>
      </c>
      <c r="G1964" s="22">
        <f>IF(OR(B1964&amp;""="",NOT(ISNUMBER(A1964))),"",IF(COUNTIFS($B$6:$B$2005,B1964&amp;"",$A$6:$A$2005,"&gt;"&amp;A1964)=0,1,0))</f>
        <v/>
      </c>
    </row>
    <row r="1965">
      <c r="A1965" s="13" t="n"/>
      <c r="B1965" s="5" t="n"/>
      <c r="C1965" s="17" t="n"/>
      <c r="D1965" s="5" t="n"/>
      <c r="E1965" s="5" t="n"/>
      <c r="F1965" s="6">
        <f>IF(B1965&amp;""="","",IFERROR(INDEX('المستأجرون'!$C$6:$C$205,MATCH(B1965&amp;"",'المستأجرون'!$A$6:$A$205,0))&amp;"","كود غير موجود"))</f>
        <v/>
      </c>
      <c r="G1965" s="22">
        <f>IF(OR(B1965&amp;""="",NOT(ISNUMBER(A1965))),"",IF(COUNTIFS($B$6:$B$2005,B1965&amp;"",$A$6:$A$2005,"&gt;"&amp;A1965)=0,1,0))</f>
        <v/>
      </c>
    </row>
    <row r="1966">
      <c r="A1966" s="13" t="n"/>
      <c r="B1966" s="5" t="n"/>
      <c r="C1966" s="17" t="n"/>
      <c r="D1966" s="5" t="n"/>
      <c r="E1966" s="5" t="n"/>
      <c r="F1966" s="6">
        <f>IF(B1966&amp;""="","",IFERROR(INDEX('المستأجرون'!$C$6:$C$205,MATCH(B1966&amp;"",'المستأجرون'!$A$6:$A$205,0))&amp;"","كود غير موجود"))</f>
        <v/>
      </c>
      <c r="G1966" s="22">
        <f>IF(OR(B1966&amp;""="",NOT(ISNUMBER(A1966))),"",IF(COUNTIFS($B$6:$B$2005,B1966&amp;"",$A$6:$A$2005,"&gt;"&amp;A1966)=0,1,0))</f>
        <v/>
      </c>
    </row>
    <row r="1967">
      <c r="A1967" s="13" t="n"/>
      <c r="B1967" s="5" t="n"/>
      <c r="C1967" s="17" t="n"/>
      <c r="D1967" s="5" t="n"/>
      <c r="E1967" s="5" t="n"/>
      <c r="F1967" s="6">
        <f>IF(B1967&amp;""="","",IFERROR(INDEX('المستأجرون'!$C$6:$C$205,MATCH(B1967&amp;"",'المستأجرون'!$A$6:$A$205,0))&amp;"","كود غير موجود"))</f>
        <v/>
      </c>
      <c r="G1967" s="22">
        <f>IF(OR(B1967&amp;""="",NOT(ISNUMBER(A1967))),"",IF(COUNTIFS($B$6:$B$2005,B1967&amp;"",$A$6:$A$2005,"&gt;"&amp;A1967)=0,1,0))</f>
        <v/>
      </c>
    </row>
    <row r="1968">
      <c r="A1968" s="13" t="n"/>
      <c r="B1968" s="5" t="n"/>
      <c r="C1968" s="17" t="n"/>
      <c r="D1968" s="5" t="n"/>
      <c r="E1968" s="5" t="n"/>
      <c r="F1968" s="6">
        <f>IF(B1968&amp;""="","",IFERROR(INDEX('المستأجرون'!$C$6:$C$205,MATCH(B1968&amp;"",'المستأجرون'!$A$6:$A$205,0))&amp;"","كود غير موجود"))</f>
        <v/>
      </c>
      <c r="G1968" s="22">
        <f>IF(OR(B1968&amp;""="",NOT(ISNUMBER(A1968))),"",IF(COUNTIFS($B$6:$B$2005,B1968&amp;"",$A$6:$A$2005,"&gt;"&amp;A1968)=0,1,0))</f>
        <v/>
      </c>
    </row>
    <row r="1969">
      <c r="A1969" s="13" t="n"/>
      <c r="B1969" s="5" t="n"/>
      <c r="C1969" s="17" t="n"/>
      <c r="D1969" s="5" t="n"/>
      <c r="E1969" s="5" t="n"/>
      <c r="F1969" s="6">
        <f>IF(B1969&amp;""="","",IFERROR(INDEX('المستأجرون'!$C$6:$C$205,MATCH(B1969&amp;"",'المستأجرون'!$A$6:$A$205,0))&amp;"","كود غير موجود"))</f>
        <v/>
      </c>
      <c r="G1969" s="22">
        <f>IF(OR(B1969&amp;""="",NOT(ISNUMBER(A1969))),"",IF(COUNTIFS($B$6:$B$2005,B1969&amp;"",$A$6:$A$2005,"&gt;"&amp;A1969)=0,1,0))</f>
        <v/>
      </c>
    </row>
    <row r="1970">
      <c r="A1970" s="13" t="n"/>
      <c r="B1970" s="5" t="n"/>
      <c r="C1970" s="17" t="n"/>
      <c r="D1970" s="5" t="n"/>
      <c r="E1970" s="5" t="n"/>
      <c r="F1970" s="6">
        <f>IF(B1970&amp;""="","",IFERROR(INDEX('المستأجرون'!$C$6:$C$205,MATCH(B1970&amp;"",'المستأجرون'!$A$6:$A$205,0))&amp;"","كود غير موجود"))</f>
        <v/>
      </c>
      <c r="G1970" s="22">
        <f>IF(OR(B1970&amp;""="",NOT(ISNUMBER(A1970))),"",IF(COUNTIFS($B$6:$B$2005,B1970&amp;"",$A$6:$A$2005,"&gt;"&amp;A1970)=0,1,0))</f>
        <v/>
      </c>
    </row>
    <row r="1971">
      <c r="A1971" s="13" t="n"/>
      <c r="B1971" s="5" t="n"/>
      <c r="C1971" s="17" t="n"/>
      <c r="D1971" s="5" t="n"/>
      <c r="E1971" s="5" t="n"/>
      <c r="F1971" s="6">
        <f>IF(B1971&amp;""="","",IFERROR(INDEX('المستأجرون'!$C$6:$C$205,MATCH(B1971&amp;"",'المستأجرون'!$A$6:$A$205,0))&amp;"","كود غير موجود"))</f>
        <v/>
      </c>
      <c r="G1971" s="22">
        <f>IF(OR(B1971&amp;""="",NOT(ISNUMBER(A1971))),"",IF(COUNTIFS($B$6:$B$2005,B1971&amp;"",$A$6:$A$2005,"&gt;"&amp;A1971)=0,1,0))</f>
        <v/>
      </c>
    </row>
    <row r="1972">
      <c r="A1972" s="13" t="n"/>
      <c r="B1972" s="5" t="n"/>
      <c r="C1972" s="17" t="n"/>
      <c r="D1972" s="5" t="n"/>
      <c r="E1972" s="5" t="n"/>
      <c r="F1972" s="6">
        <f>IF(B1972&amp;""="","",IFERROR(INDEX('المستأجرون'!$C$6:$C$205,MATCH(B1972&amp;"",'المستأجرون'!$A$6:$A$205,0))&amp;"","كود غير موجود"))</f>
        <v/>
      </c>
      <c r="G1972" s="22">
        <f>IF(OR(B1972&amp;""="",NOT(ISNUMBER(A1972))),"",IF(COUNTIFS($B$6:$B$2005,B1972&amp;"",$A$6:$A$2005,"&gt;"&amp;A1972)=0,1,0))</f>
        <v/>
      </c>
    </row>
    <row r="1973">
      <c r="A1973" s="13" t="n"/>
      <c r="B1973" s="5" t="n"/>
      <c r="C1973" s="17" t="n"/>
      <c r="D1973" s="5" t="n"/>
      <c r="E1973" s="5" t="n"/>
      <c r="F1973" s="6">
        <f>IF(B1973&amp;""="","",IFERROR(INDEX('المستأجرون'!$C$6:$C$205,MATCH(B1973&amp;"",'المستأجرون'!$A$6:$A$205,0))&amp;"","كود غير موجود"))</f>
        <v/>
      </c>
      <c r="G1973" s="22">
        <f>IF(OR(B1973&amp;""="",NOT(ISNUMBER(A1973))),"",IF(COUNTIFS($B$6:$B$2005,B1973&amp;"",$A$6:$A$2005,"&gt;"&amp;A1973)=0,1,0))</f>
        <v/>
      </c>
    </row>
    <row r="1974">
      <c r="A1974" s="13" t="n"/>
      <c r="B1974" s="5" t="n"/>
      <c r="C1974" s="17" t="n"/>
      <c r="D1974" s="5" t="n"/>
      <c r="E1974" s="5" t="n"/>
      <c r="F1974" s="6">
        <f>IF(B1974&amp;""="","",IFERROR(INDEX('المستأجرون'!$C$6:$C$205,MATCH(B1974&amp;"",'المستأجرون'!$A$6:$A$205,0))&amp;"","كود غير موجود"))</f>
        <v/>
      </c>
      <c r="G1974" s="22">
        <f>IF(OR(B1974&amp;""="",NOT(ISNUMBER(A1974))),"",IF(COUNTIFS($B$6:$B$2005,B1974&amp;"",$A$6:$A$2005,"&gt;"&amp;A1974)=0,1,0))</f>
        <v/>
      </c>
    </row>
    <row r="1975">
      <c r="A1975" s="13" t="n"/>
      <c r="B1975" s="5" t="n"/>
      <c r="C1975" s="17" t="n"/>
      <c r="D1975" s="5" t="n"/>
      <c r="E1975" s="5" t="n"/>
      <c r="F1975" s="6">
        <f>IF(B1975&amp;""="","",IFERROR(INDEX('المستأجرون'!$C$6:$C$205,MATCH(B1975&amp;"",'المستأجرون'!$A$6:$A$205,0))&amp;"","كود غير موجود"))</f>
        <v/>
      </c>
      <c r="G1975" s="22">
        <f>IF(OR(B1975&amp;""="",NOT(ISNUMBER(A1975))),"",IF(COUNTIFS($B$6:$B$2005,B1975&amp;"",$A$6:$A$2005,"&gt;"&amp;A1975)=0,1,0))</f>
        <v/>
      </c>
    </row>
    <row r="1976">
      <c r="A1976" s="13" t="n"/>
      <c r="B1976" s="5" t="n"/>
      <c r="C1976" s="17" t="n"/>
      <c r="D1976" s="5" t="n"/>
      <c r="E1976" s="5" t="n"/>
      <c r="F1976" s="6">
        <f>IF(B1976&amp;""="","",IFERROR(INDEX('المستأجرون'!$C$6:$C$205,MATCH(B1976&amp;"",'المستأجرون'!$A$6:$A$205,0))&amp;"","كود غير موجود"))</f>
        <v/>
      </c>
      <c r="G1976" s="22">
        <f>IF(OR(B1976&amp;""="",NOT(ISNUMBER(A1976))),"",IF(COUNTIFS($B$6:$B$2005,B1976&amp;"",$A$6:$A$2005,"&gt;"&amp;A1976)=0,1,0))</f>
        <v/>
      </c>
    </row>
    <row r="1977">
      <c r="A1977" s="13" t="n"/>
      <c r="B1977" s="5" t="n"/>
      <c r="C1977" s="17" t="n"/>
      <c r="D1977" s="5" t="n"/>
      <c r="E1977" s="5" t="n"/>
      <c r="F1977" s="6">
        <f>IF(B1977&amp;""="","",IFERROR(INDEX('المستأجرون'!$C$6:$C$205,MATCH(B1977&amp;"",'المستأجرون'!$A$6:$A$205,0))&amp;"","كود غير موجود"))</f>
        <v/>
      </c>
      <c r="G1977" s="22">
        <f>IF(OR(B1977&amp;""="",NOT(ISNUMBER(A1977))),"",IF(COUNTIFS($B$6:$B$2005,B1977&amp;"",$A$6:$A$2005,"&gt;"&amp;A1977)=0,1,0))</f>
        <v/>
      </c>
    </row>
    <row r="1978">
      <c r="A1978" s="13" t="n"/>
      <c r="B1978" s="5" t="n"/>
      <c r="C1978" s="17" t="n"/>
      <c r="D1978" s="5" t="n"/>
      <c r="E1978" s="5" t="n"/>
      <c r="F1978" s="6">
        <f>IF(B1978&amp;""="","",IFERROR(INDEX('المستأجرون'!$C$6:$C$205,MATCH(B1978&amp;"",'المستأجرون'!$A$6:$A$205,0))&amp;"","كود غير موجود"))</f>
        <v/>
      </c>
      <c r="G1978" s="22">
        <f>IF(OR(B1978&amp;""="",NOT(ISNUMBER(A1978))),"",IF(COUNTIFS($B$6:$B$2005,B1978&amp;"",$A$6:$A$2005,"&gt;"&amp;A1978)=0,1,0))</f>
        <v/>
      </c>
    </row>
    <row r="1979">
      <c r="A1979" s="13" t="n"/>
      <c r="B1979" s="5" t="n"/>
      <c r="C1979" s="17" t="n"/>
      <c r="D1979" s="5" t="n"/>
      <c r="E1979" s="5" t="n"/>
      <c r="F1979" s="6">
        <f>IF(B1979&amp;""="","",IFERROR(INDEX('المستأجرون'!$C$6:$C$205,MATCH(B1979&amp;"",'المستأجرون'!$A$6:$A$205,0))&amp;"","كود غير موجود"))</f>
        <v/>
      </c>
      <c r="G1979" s="22">
        <f>IF(OR(B1979&amp;""="",NOT(ISNUMBER(A1979))),"",IF(COUNTIFS($B$6:$B$2005,B1979&amp;"",$A$6:$A$2005,"&gt;"&amp;A1979)=0,1,0))</f>
        <v/>
      </c>
    </row>
    <row r="1980">
      <c r="A1980" s="13" t="n"/>
      <c r="B1980" s="5" t="n"/>
      <c r="C1980" s="17" t="n"/>
      <c r="D1980" s="5" t="n"/>
      <c r="E1980" s="5" t="n"/>
      <c r="F1980" s="6">
        <f>IF(B1980&amp;""="","",IFERROR(INDEX('المستأجرون'!$C$6:$C$205,MATCH(B1980&amp;"",'المستأجرون'!$A$6:$A$205,0))&amp;"","كود غير موجود"))</f>
        <v/>
      </c>
      <c r="G1980" s="22">
        <f>IF(OR(B1980&amp;""="",NOT(ISNUMBER(A1980))),"",IF(COUNTIFS($B$6:$B$2005,B1980&amp;"",$A$6:$A$2005,"&gt;"&amp;A1980)=0,1,0))</f>
        <v/>
      </c>
    </row>
    <row r="1981">
      <c r="A1981" s="13" t="n"/>
      <c r="B1981" s="5" t="n"/>
      <c r="C1981" s="17" t="n"/>
      <c r="D1981" s="5" t="n"/>
      <c r="E1981" s="5" t="n"/>
      <c r="F1981" s="6">
        <f>IF(B1981&amp;""="","",IFERROR(INDEX('المستأجرون'!$C$6:$C$205,MATCH(B1981&amp;"",'المستأجرون'!$A$6:$A$205,0))&amp;"","كود غير موجود"))</f>
        <v/>
      </c>
      <c r="G1981" s="22">
        <f>IF(OR(B1981&amp;""="",NOT(ISNUMBER(A1981))),"",IF(COUNTIFS($B$6:$B$2005,B1981&amp;"",$A$6:$A$2005,"&gt;"&amp;A1981)=0,1,0))</f>
        <v/>
      </c>
    </row>
    <row r="1982">
      <c r="A1982" s="13" t="n"/>
      <c r="B1982" s="5" t="n"/>
      <c r="C1982" s="17" t="n"/>
      <c r="D1982" s="5" t="n"/>
      <c r="E1982" s="5" t="n"/>
      <c r="F1982" s="6">
        <f>IF(B1982&amp;""="","",IFERROR(INDEX('المستأجرون'!$C$6:$C$205,MATCH(B1982&amp;"",'المستأجرون'!$A$6:$A$205,0))&amp;"","كود غير موجود"))</f>
        <v/>
      </c>
      <c r="G1982" s="22">
        <f>IF(OR(B1982&amp;""="",NOT(ISNUMBER(A1982))),"",IF(COUNTIFS($B$6:$B$2005,B1982&amp;"",$A$6:$A$2005,"&gt;"&amp;A1982)=0,1,0))</f>
        <v/>
      </c>
    </row>
    <row r="1983">
      <c r="A1983" s="13" t="n"/>
      <c r="B1983" s="5" t="n"/>
      <c r="C1983" s="17" t="n"/>
      <c r="D1983" s="5" t="n"/>
      <c r="E1983" s="5" t="n"/>
      <c r="F1983" s="6">
        <f>IF(B1983&amp;""="","",IFERROR(INDEX('المستأجرون'!$C$6:$C$205,MATCH(B1983&amp;"",'المستأجرون'!$A$6:$A$205,0))&amp;"","كود غير موجود"))</f>
        <v/>
      </c>
      <c r="G1983" s="22">
        <f>IF(OR(B1983&amp;""="",NOT(ISNUMBER(A1983))),"",IF(COUNTIFS($B$6:$B$2005,B1983&amp;"",$A$6:$A$2005,"&gt;"&amp;A1983)=0,1,0))</f>
        <v/>
      </c>
    </row>
    <row r="1984">
      <c r="A1984" s="13" t="n"/>
      <c r="B1984" s="5" t="n"/>
      <c r="C1984" s="17" t="n"/>
      <c r="D1984" s="5" t="n"/>
      <c r="E1984" s="5" t="n"/>
      <c r="F1984" s="6">
        <f>IF(B1984&amp;""="","",IFERROR(INDEX('المستأجرون'!$C$6:$C$205,MATCH(B1984&amp;"",'المستأجرون'!$A$6:$A$205,0))&amp;"","كود غير موجود"))</f>
        <v/>
      </c>
      <c r="G1984" s="22">
        <f>IF(OR(B1984&amp;""="",NOT(ISNUMBER(A1984))),"",IF(COUNTIFS($B$6:$B$2005,B1984&amp;"",$A$6:$A$2005,"&gt;"&amp;A1984)=0,1,0))</f>
        <v/>
      </c>
    </row>
    <row r="1985">
      <c r="A1985" s="13" t="n"/>
      <c r="B1985" s="5" t="n"/>
      <c r="C1985" s="17" t="n"/>
      <c r="D1985" s="5" t="n"/>
      <c r="E1985" s="5" t="n"/>
      <c r="F1985" s="6">
        <f>IF(B1985&amp;""="","",IFERROR(INDEX('المستأجرون'!$C$6:$C$205,MATCH(B1985&amp;"",'المستأجرون'!$A$6:$A$205,0))&amp;"","كود غير موجود"))</f>
        <v/>
      </c>
      <c r="G1985" s="22">
        <f>IF(OR(B1985&amp;""="",NOT(ISNUMBER(A1985))),"",IF(COUNTIFS($B$6:$B$2005,B1985&amp;"",$A$6:$A$2005,"&gt;"&amp;A1985)=0,1,0))</f>
        <v/>
      </c>
    </row>
    <row r="1986">
      <c r="A1986" s="13" t="n"/>
      <c r="B1986" s="5" t="n"/>
      <c r="C1986" s="17" t="n"/>
      <c r="D1986" s="5" t="n"/>
      <c r="E1986" s="5" t="n"/>
      <c r="F1986" s="6">
        <f>IF(B1986&amp;""="","",IFERROR(INDEX('المستأجرون'!$C$6:$C$205,MATCH(B1986&amp;"",'المستأجرون'!$A$6:$A$205,0))&amp;"","كود غير موجود"))</f>
        <v/>
      </c>
      <c r="G1986" s="22">
        <f>IF(OR(B1986&amp;""="",NOT(ISNUMBER(A1986))),"",IF(COUNTIFS($B$6:$B$2005,B1986&amp;"",$A$6:$A$2005,"&gt;"&amp;A1986)=0,1,0))</f>
        <v/>
      </c>
    </row>
    <row r="1987">
      <c r="A1987" s="13" t="n"/>
      <c r="B1987" s="5" t="n"/>
      <c r="C1987" s="17" t="n"/>
      <c r="D1987" s="5" t="n"/>
      <c r="E1987" s="5" t="n"/>
      <c r="F1987" s="6">
        <f>IF(B1987&amp;""="","",IFERROR(INDEX('المستأجرون'!$C$6:$C$205,MATCH(B1987&amp;"",'المستأجرون'!$A$6:$A$205,0))&amp;"","كود غير موجود"))</f>
        <v/>
      </c>
      <c r="G1987" s="22">
        <f>IF(OR(B1987&amp;""="",NOT(ISNUMBER(A1987))),"",IF(COUNTIFS($B$6:$B$2005,B1987&amp;"",$A$6:$A$2005,"&gt;"&amp;A1987)=0,1,0))</f>
        <v/>
      </c>
    </row>
    <row r="1988">
      <c r="A1988" s="13" t="n"/>
      <c r="B1988" s="5" t="n"/>
      <c r="C1988" s="17" t="n"/>
      <c r="D1988" s="5" t="n"/>
      <c r="E1988" s="5" t="n"/>
      <c r="F1988" s="6">
        <f>IF(B1988&amp;""="","",IFERROR(INDEX('المستأجرون'!$C$6:$C$205,MATCH(B1988&amp;"",'المستأجرون'!$A$6:$A$205,0))&amp;"","كود غير موجود"))</f>
        <v/>
      </c>
      <c r="G1988" s="22">
        <f>IF(OR(B1988&amp;""="",NOT(ISNUMBER(A1988))),"",IF(COUNTIFS($B$6:$B$2005,B1988&amp;"",$A$6:$A$2005,"&gt;"&amp;A1988)=0,1,0))</f>
        <v/>
      </c>
    </row>
    <row r="1989">
      <c r="A1989" s="13" t="n"/>
      <c r="B1989" s="5" t="n"/>
      <c r="C1989" s="17" t="n"/>
      <c r="D1989" s="5" t="n"/>
      <c r="E1989" s="5" t="n"/>
      <c r="F1989" s="6">
        <f>IF(B1989&amp;""="","",IFERROR(INDEX('المستأجرون'!$C$6:$C$205,MATCH(B1989&amp;"",'المستأجرون'!$A$6:$A$205,0))&amp;"","كود غير موجود"))</f>
        <v/>
      </c>
      <c r="G1989" s="22">
        <f>IF(OR(B1989&amp;""="",NOT(ISNUMBER(A1989))),"",IF(COUNTIFS($B$6:$B$2005,B1989&amp;"",$A$6:$A$2005,"&gt;"&amp;A1989)=0,1,0))</f>
        <v/>
      </c>
    </row>
    <row r="1990">
      <c r="A1990" s="13" t="n"/>
      <c r="B1990" s="5" t="n"/>
      <c r="C1990" s="17" t="n"/>
      <c r="D1990" s="5" t="n"/>
      <c r="E1990" s="5" t="n"/>
      <c r="F1990" s="6">
        <f>IF(B1990&amp;""="","",IFERROR(INDEX('المستأجرون'!$C$6:$C$205,MATCH(B1990&amp;"",'المستأجرون'!$A$6:$A$205,0))&amp;"","كود غير موجود"))</f>
        <v/>
      </c>
      <c r="G1990" s="22">
        <f>IF(OR(B1990&amp;""="",NOT(ISNUMBER(A1990))),"",IF(COUNTIFS($B$6:$B$2005,B1990&amp;"",$A$6:$A$2005,"&gt;"&amp;A1990)=0,1,0))</f>
        <v/>
      </c>
    </row>
    <row r="1991">
      <c r="A1991" s="13" t="n"/>
      <c r="B1991" s="5" t="n"/>
      <c r="C1991" s="17" t="n"/>
      <c r="D1991" s="5" t="n"/>
      <c r="E1991" s="5" t="n"/>
      <c r="F1991" s="6">
        <f>IF(B1991&amp;""="","",IFERROR(INDEX('المستأجرون'!$C$6:$C$205,MATCH(B1991&amp;"",'المستأجرون'!$A$6:$A$205,0))&amp;"","كود غير موجود"))</f>
        <v/>
      </c>
      <c r="G1991" s="22">
        <f>IF(OR(B1991&amp;""="",NOT(ISNUMBER(A1991))),"",IF(COUNTIFS($B$6:$B$2005,B1991&amp;"",$A$6:$A$2005,"&gt;"&amp;A1991)=0,1,0))</f>
        <v/>
      </c>
    </row>
    <row r="1992">
      <c r="A1992" s="13" t="n"/>
      <c r="B1992" s="5" t="n"/>
      <c r="C1992" s="17" t="n"/>
      <c r="D1992" s="5" t="n"/>
      <c r="E1992" s="5" t="n"/>
      <c r="F1992" s="6">
        <f>IF(B1992&amp;""="","",IFERROR(INDEX('المستأجرون'!$C$6:$C$205,MATCH(B1992&amp;"",'المستأجرون'!$A$6:$A$205,0))&amp;"","كود غير موجود"))</f>
        <v/>
      </c>
      <c r="G1992" s="22">
        <f>IF(OR(B1992&amp;""="",NOT(ISNUMBER(A1992))),"",IF(COUNTIFS($B$6:$B$2005,B1992&amp;"",$A$6:$A$2005,"&gt;"&amp;A1992)=0,1,0))</f>
        <v/>
      </c>
    </row>
    <row r="1993">
      <c r="A1993" s="13" t="n"/>
      <c r="B1993" s="5" t="n"/>
      <c r="C1993" s="17" t="n"/>
      <c r="D1993" s="5" t="n"/>
      <c r="E1993" s="5" t="n"/>
      <c r="F1993" s="6">
        <f>IF(B1993&amp;""="","",IFERROR(INDEX('المستأجرون'!$C$6:$C$205,MATCH(B1993&amp;"",'المستأجرون'!$A$6:$A$205,0))&amp;"","كود غير موجود"))</f>
        <v/>
      </c>
      <c r="G1993" s="22">
        <f>IF(OR(B1993&amp;""="",NOT(ISNUMBER(A1993))),"",IF(COUNTIFS($B$6:$B$2005,B1993&amp;"",$A$6:$A$2005,"&gt;"&amp;A1993)=0,1,0))</f>
        <v/>
      </c>
    </row>
    <row r="1994">
      <c r="A1994" s="13" t="n"/>
      <c r="B1994" s="5" t="n"/>
      <c r="C1994" s="17" t="n"/>
      <c r="D1994" s="5" t="n"/>
      <c r="E1994" s="5" t="n"/>
      <c r="F1994" s="6">
        <f>IF(B1994&amp;""="","",IFERROR(INDEX('المستأجرون'!$C$6:$C$205,MATCH(B1994&amp;"",'المستأجرون'!$A$6:$A$205,0))&amp;"","كود غير موجود"))</f>
        <v/>
      </c>
      <c r="G1994" s="22">
        <f>IF(OR(B1994&amp;""="",NOT(ISNUMBER(A1994))),"",IF(COUNTIFS($B$6:$B$2005,B1994&amp;"",$A$6:$A$2005,"&gt;"&amp;A1994)=0,1,0))</f>
        <v/>
      </c>
    </row>
    <row r="1995">
      <c r="A1995" s="13" t="n"/>
      <c r="B1995" s="5" t="n"/>
      <c r="C1995" s="17" t="n"/>
      <c r="D1995" s="5" t="n"/>
      <c r="E1995" s="5" t="n"/>
      <c r="F1995" s="6">
        <f>IF(B1995&amp;""="","",IFERROR(INDEX('المستأجرون'!$C$6:$C$205,MATCH(B1995&amp;"",'المستأجرون'!$A$6:$A$205,0))&amp;"","كود غير موجود"))</f>
        <v/>
      </c>
      <c r="G1995" s="22">
        <f>IF(OR(B1995&amp;""="",NOT(ISNUMBER(A1995))),"",IF(COUNTIFS($B$6:$B$2005,B1995&amp;"",$A$6:$A$2005,"&gt;"&amp;A1995)=0,1,0))</f>
        <v/>
      </c>
    </row>
    <row r="1996">
      <c r="A1996" s="13" t="n"/>
      <c r="B1996" s="5" t="n"/>
      <c r="C1996" s="17" t="n"/>
      <c r="D1996" s="5" t="n"/>
      <c r="E1996" s="5" t="n"/>
      <c r="F1996" s="6">
        <f>IF(B1996&amp;""="","",IFERROR(INDEX('المستأجرون'!$C$6:$C$205,MATCH(B1996&amp;"",'المستأجرون'!$A$6:$A$205,0))&amp;"","كود غير موجود"))</f>
        <v/>
      </c>
      <c r="G1996" s="22">
        <f>IF(OR(B1996&amp;""="",NOT(ISNUMBER(A1996))),"",IF(COUNTIFS($B$6:$B$2005,B1996&amp;"",$A$6:$A$2005,"&gt;"&amp;A1996)=0,1,0))</f>
        <v/>
      </c>
    </row>
    <row r="1997">
      <c r="A1997" s="13" t="n"/>
      <c r="B1997" s="5" t="n"/>
      <c r="C1997" s="17" t="n"/>
      <c r="D1997" s="5" t="n"/>
      <c r="E1997" s="5" t="n"/>
      <c r="F1997" s="6">
        <f>IF(B1997&amp;""="","",IFERROR(INDEX('المستأجرون'!$C$6:$C$205,MATCH(B1997&amp;"",'المستأجرون'!$A$6:$A$205,0))&amp;"","كود غير موجود"))</f>
        <v/>
      </c>
      <c r="G1997" s="22">
        <f>IF(OR(B1997&amp;""="",NOT(ISNUMBER(A1997))),"",IF(COUNTIFS($B$6:$B$2005,B1997&amp;"",$A$6:$A$2005,"&gt;"&amp;A1997)=0,1,0))</f>
        <v/>
      </c>
    </row>
    <row r="1998">
      <c r="A1998" s="13" t="n"/>
      <c r="B1998" s="5" t="n"/>
      <c r="C1998" s="17" t="n"/>
      <c r="D1998" s="5" t="n"/>
      <c r="E1998" s="5" t="n"/>
      <c r="F1998" s="6">
        <f>IF(B1998&amp;""="","",IFERROR(INDEX('المستأجرون'!$C$6:$C$205,MATCH(B1998&amp;"",'المستأجرون'!$A$6:$A$205,0))&amp;"","كود غير موجود"))</f>
        <v/>
      </c>
      <c r="G1998" s="22">
        <f>IF(OR(B1998&amp;""="",NOT(ISNUMBER(A1998))),"",IF(COUNTIFS($B$6:$B$2005,B1998&amp;"",$A$6:$A$2005,"&gt;"&amp;A1998)=0,1,0))</f>
        <v/>
      </c>
    </row>
    <row r="1999">
      <c r="A1999" s="13" t="n"/>
      <c r="B1999" s="5" t="n"/>
      <c r="C1999" s="17" t="n"/>
      <c r="D1999" s="5" t="n"/>
      <c r="E1999" s="5" t="n"/>
      <c r="F1999" s="6">
        <f>IF(B1999&amp;""="","",IFERROR(INDEX('المستأجرون'!$C$6:$C$205,MATCH(B1999&amp;"",'المستأجرون'!$A$6:$A$205,0))&amp;"","كود غير موجود"))</f>
        <v/>
      </c>
      <c r="G1999" s="22">
        <f>IF(OR(B1999&amp;""="",NOT(ISNUMBER(A1999))),"",IF(COUNTIFS($B$6:$B$2005,B1999&amp;"",$A$6:$A$2005,"&gt;"&amp;A1999)=0,1,0))</f>
        <v/>
      </c>
    </row>
    <row r="2000">
      <c r="A2000" s="13" t="n"/>
      <c r="B2000" s="5" t="n"/>
      <c r="C2000" s="17" t="n"/>
      <c r="D2000" s="5" t="n"/>
      <c r="E2000" s="5" t="n"/>
      <c r="F2000" s="6">
        <f>IF(B2000&amp;""="","",IFERROR(INDEX('المستأجرون'!$C$6:$C$205,MATCH(B2000&amp;"",'المستأجرون'!$A$6:$A$205,0))&amp;"","كود غير موجود"))</f>
        <v/>
      </c>
      <c r="G2000" s="22">
        <f>IF(OR(B2000&amp;""="",NOT(ISNUMBER(A2000))),"",IF(COUNTIFS($B$6:$B$2005,B2000&amp;"",$A$6:$A$2005,"&gt;"&amp;A2000)=0,1,0))</f>
        <v/>
      </c>
    </row>
    <row r="2001">
      <c r="A2001" s="13" t="n"/>
      <c r="B2001" s="5" t="n"/>
      <c r="C2001" s="17" t="n"/>
      <c r="D2001" s="5" t="n"/>
      <c r="E2001" s="5" t="n"/>
      <c r="F2001" s="6">
        <f>IF(B2001&amp;""="","",IFERROR(INDEX('المستأجرون'!$C$6:$C$205,MATCH(B2001&amp;"",'المستأجرون'!$A$6:$A$205,0))&amp;"","كود غير موجود"))</f>
        <v/>
      </c>
      <c r="G2001" s="22">
        <f>IF(OR(B2001&amp;""="",NOT(ISNUMBER(A2001))),"",IF(COUNTIFS($B$6:$B$2005,B2001&amp;"",$A$6:$A$2005,"&gt;"&amp;A2001)=0,1,0))</f>
        <v/>
      </c>
    </row>
    <row r="2002">
      <c r="A2002" s="13" t="n"/>
      <c r="B2002" s="5" t="n"/>
      <c r="C2002" s="17" t="n"/>
      <c r="D2002" s="5" t="n"/>
      <c r="E2002" s="5" t="n"/>
      <c r="F2002" s="6">
        <f>IF(B2002&amp;""="","",IFERROR(INDEX('المستأجرون'!$C$6:$C$205,MATCH(B2002&amp;"",'المستأجرون'!$A$6:$A$205,0))&amp;"","كود غير موجود"))</f>
        <v/>
      </c>
      <c r="G2002" s="22">
        <f>IF(OR(B2002&amp;""="",NOT(ISNUMBER(A2002))),"",IF(COUNTIFS($B$6:$B$2005,B2002&amp;"",$A$6:$A$2005,"&gt;"&amp;A2002)=0,1,0))</f>
        <v/>
      </c>
    </row>
    <row r="2003">
      <c r="A2003" s="13" t="n"/>
      <c r="B2003" s="5" t="n"/>
      <c r="C2003" s="17" t="n"/>
      <c r="D2003" s="5" t="n"/>
      <c r="E2003" s="5" t="n"/>
      <c r="F2003" s="6">
        <f>IF(B2003&amp;""="","",IFERROR(INDEX('المستأجرون'!$C$6:$C$205,MATCH(B2003&amp;"",'المستأجرون'!$A$6:$A$205,0))&amp;"","كود غير موجود"))</f>
        <v/>
      </c>
      <c r="G2003" s="22">
        <f>IF(OR(B2003&amp;""="",NOT(ISNUMBER(A2003))),"",IF(COUNTIFS($B$6:$B$2005,B2003&amp;"",$A$6:$A$2005,"&gt;"&amp;A2003)=0,1,0))</f>
        <v/>
      </c>
    </row>
    <row r="2004">
      <c r="A2004" s="13" t="n"/>
      <c r="B2004" s="5" t="n"/>
      <c r="C2004" s="17" t="n"/>
      <c r="D2004" s="5" t="n"/>
      <c r="E2004" s="5" t="n"/>
      <c r="F2004" s="6">
        <f>IF(B2004&amp;""="","",IFERROR(INDEX('المستأجرون'!$C$6:$C$205,MATCH(B2004&amp;"",'المستأجرون'!$A$6:$A$205,0))&amp;"","كود غير موجود"))</f>
        <v/>
      </c>
      <c r="G2004" s="22">
        <f>IF(OR(B2004&amp;""="",NOT(ISNUMBER(A2004))),"",IF(COUNTIFS($B$6:$B$2005,B2004&amp;"",$A$6:$A$2005,"&gt;"&amp;A2004)=0,1,0))</f>
        <v/>
      </c>
    </row>
    <row r="2005">
      <c r="A2005" s="13" t="n"/>
      <c r="B2005" s="5" t="n"/>
      <c r="C2005" s="17" t="n"/>
      <c r="D2005" s="5" t="n"/>
      <c r="E2005" s="5" t="n"/>
      <c r="F2005" s="6">
        <f>IF(B2005&amp;""="","",IFERROR(INDEX('المستأجرون'!$C$6:$C$205,MATCH(B2005&amp;"",'المستأجرون'!$A$6:$A$205,0))&amp;"","كود غير موجود"))</f>
        <v/>
      </c>
      <c r="G2005" s="22">
        <f>IF(OR(B2005&amp;""="",NOT(ISNUMBER(A2005))),"",IF(COUNTIFS($B$6:$B$2005,B2005&amp;"",$A$6:$A$2005,"&gt;"&amp;A2005)=0,1,0))</f>
        <v/>
      </c>
    </row>
  </sheetData>
  <autoFilter ref="A5:G2005"/>
  <mergeCells count="2">
    <mergeCell ref="A2:G2"/>
    <mergeCell ref="A1:G1"/>
  </mergeCells>
  <conditionalFormatting sqref="F6:F2005">
    <cfRule type="expression" priority="1" dxfId="0">
      <formula>F6="كود غير موجود"</formula>
    </cfRule>
  </conditionalFormatting>
  <dataValidations count="2">
    <dataValidation sqref="B6:B2005" showDropDown="0" showInputMessage="0" showErrorMessage="0" allowBlank="1" type="list">
      <formula1>='المستأجرون'!$A$6:$A$205</formula1>
    </dataValidation>
    <dataValidation sqref="D6:D2005" showDropDown="0" showInputMessage="0" showErrorMessage="0" allowBlank="1" type="list">
      <formula1>"نقدًا,تحويل بنكي,شيك"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H56"/>
  <sheetViews>
    <sheetView showGridLines="1" rightToLeft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22" customWidth="1" min="3" max="3"/>
    <col width="15" customWidth="1" min="4" max="4"/>
    <col width="15" customWidth="1" min="5" max="5"/>
    <col width="12" customWidth="1" min="6" max="6"/>
    <col width="14" customWidth="1" min="7" max="7"/>
    <col width="14" customWidth="1" min="8" max="8"/>
  </cols>
  <sheetData>
    <row r="1" ht="26" customHeight="1">
      <c r="A1" s="10" t="inlineStr">
        <is>
          <t>شيت تحصيل إيجارات العقارات · قالب مجاني من Softwiro</t>
        </is>
      </c>
    </row>
    <row r="2">
      <c r="A2" s="11" t="inlineStr">
        <is>
          <t>ينقل Accountwiro فواتير العميل ومدفوعاته إلى كشف حساب واحد برصيده المستحق، بدل نقلها بيدك ← اضغط هنا</t>
        </is>
      </c>
    </row>
    <row r="4">
      <c r="A4" s="12" t="inlineStr">
        <is>
          <t>عدد المتأخرين</t>
        </is>
      </c>
      <c r="B4" s="23">
        <f>COUNTIF('المستأجرون'!$P$6:$P$205,"متأخر")</f>
        <v/>
      </c>
    </row>
    <row r="6" ht="32" customHeight="1">
      <c r="A6" s="15" t="inlineStr">
        <is>
          <t>م</t>
        </is>
      </c>
      <c r="B6" s="15" t="inlineStr">
        <is>
          <t>الوحدة</t>
        </is>
      </c>
      <c r="C6" s="15" t="inlineStr">
        <is>
          <t>المستأجر</t>
        </is>
      </c>
      <c r="D6" s="15" t="inlineStr">
        <is>
          <t>الجوال</t>
        </is>
      </c>
      <c r="E6" s="15" t="inlineStr">
        <is>
          <t>الرصيد المستحق</t>
        </is>
      </c>
      <c r="F6" s="15" t="inlineStr">
        <is>
          <t>الأشهر المتأخرة</t>
        </is>
      </c>
      <c r="G6" s="15" t="inlineStr">
        <is>
          <t>آخر دفعة</t>
        </is>
      </c>
      <c r="H6" s="15" t="inlineStr">
        <is>
          <t>تنبيه العقد</t>
        </is>
      </c>
    </row>
    <row r="7">
      <c r="A7" s="6">
        <f>IF(1&lt;=$B$4,1,"")</f>
        <v/>
      </c>
      <c r="B7" s="6">
        <f>IF($A7="","",INDEX('المستأجرون'!$A$6:$A$205,MATCH($A7,'المستأجرون'!$S$6:$S$205,0))&amp;"")</f>
        <v/>
      </c>
      <c r="C7" s="6">
        <f>IF($A7="","",INDEX('المستأجرون'!$C$6:$C$205,MATCH($A7,'المستأجرون'!$S$6:$S$205,0))&amp;"")</f>
        <v/>
      </c>
      <c r="D7" s="6">
        <f>IF($A7="","",INDEX('المستأجرون'!$D$6:$D$205,MATCH($A7,'المستأجرون'!$S$6:$S$205,0))&amp;"")</f>
        <v/>
      </c>
      <c r="E7" s="19">
        <f>IF($A7="","",INDEX('المستأجرون'!$L$6:$L$205,MATCH($A7,'المستأجرون'!$S$6:$S$205,0)))</f>
        <v/>
      </c>
      <c r="F7" s="18">
        <f>IF($A7="","",INDEX('المستأجرون'!$M$6:$M$205,MATCH($A7,'المستأجرون'!$S$6:$S$205,0)))</f>
        <v/>
      </c>
      <c r="G7" s="20">
        <f>IF($A7="","",INDEX('المستأجرون'!$N$6:$N$205,MATCH($A7,'المستأجرون'!$S$6:$S$205,0)))</f>
        <v/>
      </c>
      <c r="H7" s="6">
        <f>IF($A7="","",INDEX('المستأجرون'!$R$6:$R$205,MATCH($A7,'المستأجرون'!$S$6:$S$205,0))&amp;"")</f>
        <v/>
      </c>
    </row>
    <row r="8">
      <c r="A8" s="6">
        <f>IF(2&lt;=$B$4,2,"")</f>
        <v/>
      </c>
      <c r="B8" s="6">
        <f>IF($A8="","",INDEX('المستأجرون'!$A$6:$A$205,MATCH($A8,'المستأجرون'!$S$6:$S$205,0))&amp;"")</f>
        <v/>
      </c>
      <c r="C8" s="6">
        <f>IF($A8="","",INDEX('المستأجرون'!$C$6:$C$205,MATCH($A8,'المستأجرون'!$S$6:$S$205,0))&amp;"")</f>
        <v/>
      </c>
      <c r="D8" s="6">
        <f>IF($A8="","",INDEX('المستأجرون'!$D$6:$D$205,MATCH($A8,'المستأجرون'!$S$6:$S$205,0))&amp;"")</f>
        <v/>
      </c>
      <c r="E8" s="19">
        <f>IF($A8="","",INDEX('المستأجرون'!$L$6:$L$205,MATCH($A8,'المستأجرون'!$S$6:$S$205,0)))</f>
        <v/>
      </c>
      <c r="F8" s="18">
        <f>IF($A8="","",INDEX('المستأجرون'!$M$6:$M$205,MATCH($A8,'المستأجرون'!$S$6:$S$205,0)))</f>
        <v/>
      </c>
      <c r="G8" s="20">
        <f>IF($A8="","",INDEX('المستأجرون'!$N$6:$N$205,MATCH($A8,'المستأجرون'!$S$6:$S$205,0)))</f>
        <v/>
      </c>
      <c r="H8" s="6">
        <f>IF($A8="","",INDEX('المستأجرون'!$R$6:$R$205,MATCH($A8,'المستأجرون'!$S$6:$S$205,0))&amp;"")</f>
        <v/>
      </c>
    </row>
    <row r="9">
      <c r="A9" s="6">
        <f>IF(3&lt;=$B$4,3,"")</f>
        <v/>
      </c>
      <c r="B9" s="6">
        <f>IF($A9="","",INDEX('المستأجرون'!$A$6:$A$205,MATCH($A9,'المستأجرون'!$S$6:$S$205,0))&amp;"")</f>
        <v/>
      </c>
      <c r="C9" s="6">
        <f>IF($A9="","",INDEX('المستأجرون'!$C$6:$C$205,MATCH($A9,'المستأجرون'!$S$6:$S$205,0))&amp;"")</f>
        <v/>
      </c>
      <c r="D9" s="6">
        <f>IF($A9="","",INDEX('المستأجرون'!$D$6:$D$205,MATCH($A9,'المستأجرون'!$S$6:$S$205,0))&amp;"")</f>
        <v/>
      </c>
      <c r="E9" s="19">
        <f>IF($A9="","",INDEX('المستأجرون'!$L$6:$L$205,MATCH($A9,'المستأجرون'!$S$6:$S$205,0)))</f>
        <v/>
      </c>
      <c r="F9" s="18">
        <f>IF($A9="","",INDEX('المستأجرون'!$M$6:$M$205,MATCH($A9,'المستأجرون'!$S$6:$S$205,0)))</f>
        <v/>
      </c>
      <c r="G9" s="20">
        <f>IF($A9="","",INDEX('المستأجرون'!$N$6:$N$205,MATCH($A9,'المستأجرون'!$S$6:$S$205,0)))</f>
        <v/>
      </c>
      <c r="H9" s="6">
        <f>IF($A9="","",INDEX('المستأجرون'!$R$6:$R$205,MATCH($A9,'المستأجرون'!$S$6:$S$205,0))&amp;"")</f>
        <v/>
      </c>
    </row>
    <row r="10">
      <c r="A10" s="6">
        <f>IF(4&lt;=$B$4,4,"")</f>
        <v/>
      </c>
      <c r="B10" s="6">
        <f>IF($A10="","",INDEX('المستأجرون'!$A$6:$A$205,MATCH($A10,'المستأجرون'!$S$6:$S$205,0))&amp;"")</f>
        <v/>
      </c>
      <c r="C10" s="6">
        <f>IF($A10="","",INDEX('المستأجرون'!$C$6:$C$205,MATCH($A10,'المستأجرون'!$S$6:$S$205,0))&amp;"")</f>
        <v/>
      </c>
      <c r="D10" s="6">
        <f>IF($A10="","",INDEX('المستأجرون'!$D$6:$D$205,MATCH($A10,'المستأجرون'!$S$6:$S$205,0))&amp;"")</f>
        <v/>
      </c>
      <c r="E10" s="19">
        <f>IF($A10="","",INDEX('المستأجرون'!$L$6:$L$205,MATCH($A10,'المستأجرون'!$S$6:$S$205,0)))</f>
        <v/>
      </c>
      <c r="F10" s="18">
        <f>IF($A10="","",INDEX('المستأجرون'!$M$6:$M$205,MATCH($A10,'المستأجرون'!$S$6:$S$205,0)))</f>
        <v/>
      </c>
      <c r="G10" s="20">
        <f>IF($A10="","",INDEX('المستأجرون'!$N$6:$N$205,MATCH($A10,'المستأجرون'!$S$6:$S$205,0)))</f>
        <v/>
      </c>
      <c r="H10" s="6">
        <f>IF($A10="","",INDEX('المستأجرون'!$R$6:$R$205,MATCH($A10,'المستأجرون'!$S$6:$S$205,0))&amp;"")</f>
        <v/>
      </c>
    </row>
    <row r="11">
      <c r="A11" s="6">
        <f>IF(5&lt;=$B$4,5,"")</f>
        <v/>
      </c>
      <c r="B11" s="6">
        <f>IF($A11="","",INDEX('المستأجرون'!$A$6:$A$205,MATCH($A11,'المستأجرون'!$S$6:$S$205,0))&amp;"")</f>
        <v/>
      </c>
      <c r="C11" s="6">
        <f>IF($A11="","",INDEX('المستأجرون'!$C$6:$C$205,MATCH($A11,'المستأجرون'!$S$6:$S$205,0))&amp;"")</f>
        <v/>
      </c>
      <c r="D11" s="6">
        <f>IF($A11="","",INDEX('المستأجرون'!$D$6:$D$205,MATCH($A11,'المستأجرون'!$S$6:$S$205,0))&amp;"")</f>
        <v/>
      </c>
      <c r="E11" s="19">
        <f>IF($A11="","",INDEX('المستأجرون'!$L$6:$L$205,MATCH($A11,'المستأجرون'!$S$6:$S$205,0)))</f>
        <v/>
      </c>
      <c r="F11" s="18">
        <f>IF($A11="","",INDEX('المستأجرون'!$M$6:$M$205,MATCH($A11,'المستأجرون'!$S$6:$S$205,0)))</f>
        <v/>
      </c>
      <c r="G11" s="20">
        <f>IF($A11="","",INDEX('المستأجرون'!$N$6:$N$205,MATCH($A11,'المستأجرون'!$S$6:$S$205,0)))</f>
        <v/>
      </c>
      <c r="H11" s="6">
        <f>IF($A11="","",INDEX('المستأجرون'!$R$6:$R$205,MATCH($A11,'المستأجرون'!$S$6:$S$205,0))&amp;"")</f>
        <v/>
      </c>
    </row>
    <row r="12">
      <c r="A12" s="6">
        <f>IF(6&lt;=$B$4,6,"")</f>
        <v/>
      </c>
      <c r="B12" s="6">
        <f>IF($A12="","",INDEX('المستأجرون'!$A$6:$A$205,MATCH($A12,'المستأجرون'!$S$6:$S$205,0))&amp;"")</f>
        <v/>
      </c>
      <c r="C12" s="6">
        <f>IF($A12="","",INDEX('المستأجرون'!$C$6:$C$205,MATCH($A12,'المستأجرون'!$S$6:$S$205,0))&amp;"")</f>
        <v/>
      </c>
      <c r="D12" s="6">
        <f>IF($A12="","",INDEX('المستأجرون'!$D$6:$D$205,MATCH($A12,'المستأجرون'!$S$6:$S$205,0))&amp;"")</f>
        <v/>
      </c>
      <c r="E12" s="19">
        <f>IF($A12="","",INDEX('المستأجرون'!$L$6:$L$205,MATCH($A12,'المستأجرون'!$S$6:$S$205,0)))</f>
        <v/>
      </c>
      <c r="F12" s="18">
        <f>IF($A12="","",INDEX('المستأجرون'!$M$6:$M$205,MATCH($A12,'المستأجرون'!$S$6:$S$205,0)))</f>
        <v/>
      </c>
      <c r="G12" s="20">
        <f>IF($A12="","",INDEX('المستأجرون'!$N$6:$N$205,MATCH($A12,'المستأجرون'!$S$6:$S$205,0)))</f>
        <v/>
      </c>
      <c r="H12" s="6">
        <f>IF($A12="","",INDEX('المستأجرون'!$R$6:$R$205,MATCH($A12,'المستأجرون'!$S$6:$S$205,0))&amp;"")</f>
        <v/>
      </c>
    </row>
    <row r="13">
      <c r="A13" s="6">
        <f>IF(7&lt;=$B$4,7,"")</f>
        <v/>
      </c>
      <c r="B13" s="6">
        <f>IF($A13="","",INDEX('المستأجرون'!$A$6:$A$205,MATCH($A13,'المستأجرون'!$S$6:$S$205,0))&amp;"")</f>
        <v/>
      </c>
      <c r="C13" s="6">
        <f>IF($A13="","",INDEX('المستأجرون'!$C$6:$C$205,MATCH($A13,'المستأجرون'!$S$6:$S$205,0))&amp;"")</f>
        <v/>
      </c>
      <c r="D13" s="6">
        <f>IF($A13="","",INDEX('المستأجرون'!$D$6:$D$205,MATCH($A13,'المستأجرون'!$S$6:$S$205,0))&amp;"")</f>
        <v/>
      </c>
      <c r="E13" s="19">
        <f>IF($A13="","",INDEX('المستأجرون'!$L$6:$L$205,MATCH($A13,'المستأجرون'!$S$6:$S$205,0)))</f>
        <v/>
      </c>
      <c r="F13" s="18">
        <f>IF($A13="","",INDEX('المستأجرون'!$M$6:$M$205,MATCH($A13,'المستأجرون'!$S$6:$S$205,0)))</f>
        <v/>
      </c>
      <c r="G13" s="20">
        <f>IF($A13="","",INDEX('المستأجرون'!$N$6:$N$205,MATCH($A13,'المستأجرون'!$S$6:$S$205,0)))</f>
        <v/>
      </c>
      <c r="H13" s="6">
        <f>IF($A13="","",INDEX('المستأجرون'!$R$6:$R$205,MATCH($A13,'المستأجرون'!$S$6:$S$205,0))&amp;"")</f>
        <v/>
      </c>
    </row>
    <row r="14">
      <c r="A14" s="6">
        <f>IF(8&lt;=$B$4,8,"")</f>
        <v/>
      </c>
      <c r="B14" s="6">
        <f>IF($A14="","",INDEX('المستأجرون'!$A$6:$A$205,MATCH($A14,'المستأجرون'!$S$6:$S$205,0))&amp;"")</f>
        <v/>
      </c>
      <c r="C14" s="6">
        <f>IF($A14="","",INDEX('المستأجرون'!$C$6:$C$205,MATCH($A14,'المستأجرون'!$S$6:$S$205,0))&amp;"")</f>
        <v/>
      </c>
      <c r="D14" s="6">
        <f>IF($A14="","",INDEX('المستأجرون'!$D$6:$D$205,MATCH($A14,'المستأجرون'!$S$6:$S$205,0))&amp;"")</f>
        <v/>
      </c>
      <c r="E14" s="19">
        <f>IF($A14="","",INDEX('المستأجرون'!$L$6:$L$205,MATCH($A14,'المستأجرون'!$S$6:$S$205,0)))</f>
        <v/>
      </c>
      <c r="F14" s="18">
        <f>IF($A14="","",INDEX('المستأجرون'!$M$6:$M$205,MATCH($A14,'المستأجرون'!$S$6:$S$205,0)))</f>
        <v/>
      </c>
      <c r="G14" s="20">
        <f>IF($A14="","",INDEX('المستأجرون'!$N$6:$N$205,MATCH($A14,'المستأجرون'!$S$6:$S$205,0)))</f>
        <v/>
      </c>
      <c r="H14" s="6">
        <f>IF($A14="","",INDEX('المستأجرون'!$R$6:$R$205,MATCH($A14,'المستأجرون'!$S$6:$S$205,0))&amp;"")</f>
        <v/>
      </c>
    </row>
    <row r="15">
      <c r="A15" s="6">
        <f>IF(9&lt;=$B$4,9,"")</f>
        <v/>
      </c>
      <c r="B15" s="6">
        <f>IF($A15="","",INDEX('المستأجرون'!$A$6:$A$205,MATCH($A15,'المستأجرون'!$S$6:$S$205,0))&amp;"")</f>
        <v/>
      </c>
      <c r="C15" s="6">
        <f>IF($A15="","",INDEX('المستأجرون'!$C$6:$C$205,MATCH($A15,'المستأجرون'!$S$6:$S$205,0))&amp;"")</f>
        <v/>
      </c>
      <c r="D15" s="6">
        <f>IF($A15="","",INDEX('المستأجرون'!$D$6:$D$205,MATCH($A15,'المستأجرون'!$S$6:$S$205,0))&amp;"")</f>
        <v/>
      </c>
      <c r="E15" s="19">
        <f>IF($A15="","",INDEX('المستأجرون'!$L$6:$L$205,MATCH($A15,'المستأجرون'!$S$6:$S$205,0)))</f>
        <v/>
      </c>
      <c r="F15" s="18">
        <f>IF($A15="","",INDEX('المستأجرون'!$M$6:$M$205,MATCH($A15,'المستأجرون'!$S$6:$S$205,0)))</f>
        <v/>
      </c>
      <c r="G15" s="20">
        <f>IF($A15="","",INDEX('المستأجرون'!$N$6:$N$205,MATCH($A15,'المستأجرون'!$S$6:$S$205,0)))</f>
        <v/>
      </c>
      <c r="H15" s="6">
        <f>IF($A15="","",INDEX('المستأجرون'!$R$6:$R$205,MATCH($A15,'المستأجرون'!$S$6:$S$205,0))&amp;"")</f>
        <v/>
      </c>
    </row>
    <row r="16">
      <c r="A16" s="6">
        <f>IF(10&lt;=$B$4,10,"")</f>
        <v/>
      </c>
      <c r="B16" s="6">
        <f>IF($A16="","",INDEX('المستأجرون'!$A$6:$A$205,MATCH($A16,'المستأجرون'!$S$6:$S$205,0))&amp;"")</f>
        <v/>
      </c>
      <c r="C16" s="6">
        <f>IF($A16="","",INDEX('المستأجرون'!$C$6:$C$205,MATCH($A16,'المستأجرون'!$S$6:$S$205,0))&amp;"")</f>
        <v/>
      </c>
      <c r="D16" s="6">
        <f>IF($A16="","",INDEX('المستأجرون'!$D$6:$D$205,MATCH($A16,'المستأجرون'!$S$6:$S$205,0))&amp;"")</f>
        <v/>
      </c>
      <c r="E16" s="19">
        <f>IF($A16="","",INDEX('المستأجرون'!$L$6:$L$205,MATCH($A16,'المستأجرون'!$S$6:$S$205,0)))</f>
        <v/>
      </c>
      <c r="F16" s="18">
        <f>IF($A16="","",INDEX('المستأجرون'!$M$6:$M$205,MATCH($A16,'المستأجرون'!$S$6:$S$205,0)))</f>
        <v/>
      </c>
      <c r="G16" s="20">
        <f>IF($A16="","",INDEX('المستأجرون'!$N$6:$N$205,MATCH($A16,'المستأجرون'!$S$6:$S$205,0)))</f>
        <v/>
      </c>
      <c r="H16" s="6">
        <f>IF($A16="","",INDEX('المستأجرون'!$R$6:$R$205,MATCH($A16,'المستأجرون'!$S$6:$S$205,0))&amp;"")</f>
        <v/>
      </c>
    </row>
    <row r="17">
      <c r="A17" s="6">
        <f>IF(11&lt;=$B$4,11,"")</f>
        <v/>
      </c>
      <c r="B17" s="6">
        <f>IF($A17="","",INDEX('المستأجرون'!$A$6:$A$205,MATCH($A17,'المستأجرون'!$S$6:$S$205,0))&amp;"")</f>
        <v/>
      </c>
      <c r="C17" s="6">
        <f>IF($A17="","",INDEX('المستأجرون'!$C$6:$C$205,MATCH($A17,'المستأجرون'!$S$6:$S$205,0))&amp;"")</f>
        <v/>
      </c>
      <c r="D17" s="6">
        <f>IF($A17="","",INDEX('المستأجرون'!$D$6:$D$205,MATCH($A17,'المستأجرون'!$S$6:$S$205,0))&amp;"")</f>
        <v/>
      </c>
      <c r="E17" s="19">
        <f>IF($A17="","",INDEX('المستأجرون'!$L$6:$L$205,MATCH($A17,'المستأجرون'!$S$6:$S$205,0)))</f>
        <v/>
      </c>
      <c r="F17" s="18">
        <f>IF($A17="","",INDEX('المستأجرون'!$M$6:$M$205,MATCH($A17,'المستأجرون'!$S$6:$S$205,0)))</f>
        <v/>
      </c>
      <c r="G17" s="20">
        <f>IF($A17="","",INDEX('المستأجرون'!$N$6:$N$205,MATCH($A17,'المستأجرون'!$S$6:$S$205,0)))</f>
        <v/>
      </c>
      <c r="H17" s="6">
        <f>IF($A17="","",INDEX('المستأجرون'!$R$6:$R$205,MATCH($A17,'المستأجرون'!$S$6:$S$205,0))&amp;"")</f>
        <v/>
      </c>
    </row>
    <row r="18">
      <c r="A18" s="6">
        <f>IF(12&lt;=$B$4,12,"")</f>
        <v/>
      </c>
      <c r="B18" s="6">
        <f>IF($A18="","",INDEX('المستأجرون'!$A$6:$A$205,MATCH($A18,'المستأجرون'!$S$6:$S$205,0))&amp;"")</f>
        <v/>
      </c>
      <c r="C18" s="6">
        <f>IF($A18="","",INDEX('المستأجرون'!$C$6:$C$205,MATCH($A18,'المستأجرون'!$S$6:$S$205,0))&amp;"")</f>
        <v/>
      </c>
      <c r="D18" s="6">
        <f>IF($A18="","",INDEX('المستأجرون'!$D$6:$D$205,MATCH($A18,'المستأجرون'!$S$6:$S$205,0))&amp;"")</f>
        <v/>
      </c>
      <c r="E18" s="19">
        <f>IF($A18="","",INDEX('المستأجرون'!$L$6:$L$205,MATCH($A18,'المستأجرون'!$S$6:$S$205,0)))</f>
        <v/>
      </c>
      <c r="F18" s="18">
        <f>IF($A18="","",INDEX('المستأجرون'!$M$6:$M$205,MATCH($A18,'المستأجرون'!$S$6:$S$205,0)))</f>
        <v/>
      </c>
      <c r="G18" s="20">
        <f>IF($A18="","",INDEX('المستأجرون'!$N$6:$N$205,MATCH($A18,'المستأجرون'!$S$6:$S$205,0)))</f>
        <v/>
      </c>
      <c r="H18" s="6">
        <f>IF($A18="","",INDEX('المستأجرون'!$R$6:$R$205,MATCH($A18,'المستأجرون'!$S$6:$S$205,0))&amp;"")</f>
        <v/>
      </c>
    </row>
    <row r="19">
      <c r="A19" s="6">
        <f>IF(13&lt;=$B$4,13,"")</f>
        <v/>
      </c>
      <c r="B19" s="6">
        <f>IF($A19="","",INDEX('المستأجرون'!$A$6:$A$205,MATCH($A19,'المستأجرون'!$S$6:$S$205,0))&amp;"")</f>
        <v/>
      </c>
      <c r="C19" s="6">
        <f>IF($A19="","",INDEX('المستأجرون'!$C$6:$C$205,MATCH($A19,'المستأجرون'!$S$6:$S$205,0))&amp;"")</f>
        <v/>
      </c>
      <c r="D19" s="6">
        <f>IF($A19="","",INDEX('المستأجرون'!$D$6:$D$205,MATCH($A19,'المستأجرون'!$S$6:$S$205,0))&amp;"")</f>
        <v/>
      </c>
      <c r="E19" s="19">
        <f>IF($A19="","",INDEX('المستأجرون'!$L$6:$L$205,MATCH($A19,'المستأجرون'!$S$6:$S$205,0)))</f>
        <v/>
      </c>
      <c r="F19" s="18">
        <f>IF($A19="","",INDEX('المستأجرون'!$M$6:$M$205,MATCH($A19,'المستأجرون'!$S$6:$S$205,0)))</f>
        <v/>
      </c>
      <c r="G19" s="20">
        <f>IF($A19="","",INDEX('المستأجرون'!$N$6:$N$205,MATCH($A19,'المستأجرون'!$S$6:$S$205,0)))</f>
        <v/>
      </c>
      <c r="H19" s="6">
        <f>IF($A19="","",INDEX('المستأجرون'!$R$6:$R$205,MATCH($A19,'المستأجرون'!$S$6:$S$205,0))&amp;"")</f>
        <v/>
      </c>
    </row>
    <row r="20">
      <c r="A20" s="6">
        <f>IF(14&lt;=$B$4,14,"")</f>
        <v/>
      </c>
      <c r="B20" s="6">
        <f>IF($A20="","",INDEX('المستأجرون'!$A$6:$A$205,MATCH($A20,'المستأجرون'!$S$6:$S$205,0))&amp;"")</f>
        <v/>
      </c>
      <c r="C20" s="6">
        <f>IF($A20="","",INDEX('المستأجرون'!$C$6:$C$205,MATCH($A20,'المستأجرون'!$S$6:$S$205,0))&amp;"")</f>
        <v/>
      </c>
      <c r="D20" s="6">
        <f>IF($A20="","",INDEX('المستأجرون'!$D$6:$D$205,MATCH($A20,'المستأجرون'!$S$6:$S$205,0))&amp;"")</f>
        <v/>
      </c>
      <c r="E20" s="19">
        <f>IF($A20="","",INDEX('المستأجرون'!$L$6:$L$205,MATCH($A20,'المستأجرون'!$S$6:$S$205,0)))</f>
        <v/>
      </c>
      <c r="F20" s="18">
        <f>IF($A20="","",INDEX('المستأجرون'!$M$6:$M$205,MATCH($A20,'المستأجرون'!$S$6:$S$205,0)))</f>
        <v/>
      </c>
      <c r="G20" s="20">
        <f>IF($A20="","",INDEX('المستأجرون'!$N$6:$N$205,MATCH($A20,'المستأجرون'!$S$6:$S$205,0)))</f>
        <v/>
      </c>
      <c r="H20" s="6">
        <f>IF($A20="","",INDEX('المستأجرون'!$R$6:$R$205,MATCH($A20,'المستأجرون'!$S$6:$S$205,0))&amp;"")</f>
        <v/>
      </c>
    </row>
    <row r="21">
      <c r="A21" s="6">
        <f>IF(15&lt;=$B$4,15,"")</f>
        <v/>
      </c>
      <c r="B21" s="6">
        <f>IF($A21="","",INDEX('المستأجرون'!$A$6:$A$205,MATCH($A21,'المستأجرون'!$S$6:$S$205,0))&amp;"")</f>
        <v/>
      </c>
      <c r="C21" s="6">
        <f>IF($A21="","",INDEX('المستأجرون'!$C$6:$C$205,MATCH($A21,'المستأجرون'!$S$6:$S$205,0))&amp;"")</f>
        <v/>
      </c>
      <c r="D21" s="6">
        <f>IF($A21="","",INDEX('المستأجرون'!$D$6:$D$205,MATCH($A21,'المستأجرون'!$S$6:$S$205,0))&amp;"")</f>
        <v/>
      </c>
      <c r="E21" s="19">
        <f>IF($A21="","",INDEX('المستأجرون'!$L$6:$L$205,MATCH($A21,'المستأجرون'!$S$6:$S$205,0)))</f>
        <v/>
      </c>
      <c r="F21" s="18">
        <f>IF($A21="","",INDEX('المستأجرون'!$M$6:$M$205,MATCH($A21,'المستأجرون'!$S$6:$S$205,0)))</f>
        <v/>
      </c>
      <c r="G21" s="20">
        <f>IF($A21="","",INDEX('المستأجرون'!$N$6:$N$205,MATCH($A21,'المستأجرون'!$S$6:$S$205,0)))</f>
        <v/>
      </c>
      <c r="H21" s="6">
        <f>IF($A21="","",INDEX('المستأجرون'!$R$6:$R$205,MATCH($A21,'المستأجرون'!$S$6:$S$205,0))&amp;"")</f>
        <v/>
      </c>
    </row>
    <row r="22">
      <c r="A22" s="6">
        <f>IF(16&lt;=$B$4,16,"")</f>
        <v/>
      </c>
      <c r="B22" s="6">
        <f>IF($A22="","",INDEX('المستأجرون'!$A$6:$A$205,MATCH($A22,'المستأجرون'!$S$6:$S$205,0))&amp;"")</f>
        <v/>
      </c>
      <c r="C22" s="6">
        <f>IF($A22="","",INDEX('المستأجرون'!$C$6:$C$205,MATCH($A22,'المستأجرون'!$S$6:$S$205,0))&amp;"")</f>
        <v/>
      </c>
      <c r="D22" s="6">
        <f>IF($A22="","",INDEX('المستأجرون'!$D$6:$D$205,MATCH($A22,'المستأجرون'!$S$6:$S$205,0))&amp;"")</f>
        <v/>
      </c>
      <c r="E22" s="19">
        <f>IF($A22="","",INDEX('المستأجرون'!$L$6:$L$205,MATCH($A22,'المستأجرون'!$S$6:$S$205,0)))</f>
        <v/>
      </c>
      <c r="F22" s="18">
        <f>IF($A22="","",INDEX('المستأجرون'!$M$6:$M$205,MATCH($A22,'المستأجرون'!$S$6:$S$205,0)))</f>
        <v/>
      </c>
      <c r="G22" s="20">
        <f>IF($A22="","",INDEX('المستأجرون'!$N$6:$N$205,MATCH($A22,'المستأجرون'!$S$6:$S$205,0)))</f>
        <v/>
      </c>
      <c r="H22" s="6">
        <f>IF($A22="","",INDEX('المستأجرون'!$R$6:$R$205,MATCH($A22,'المستأجرون'!$S$6:$S$205,0))&amp;"")</f>
        <v/>
      </c>
    </row>
    <row r="23">
      <c r="A23" s="6">
        <f>IF(17&lt;=$B$4,17,"")</f>
        <v/>
      </c>
      <c r="B23" s="6">
        <f>IF($A23="","",INDEX('المستأجرون'!$A$6:$A$205,MATCH($A23,'المستأجرون'!$S$6:$S$205,0))&amp;"")</f>
        <v/>
      </c>
      <c r="C23" s="6">
        <f>IF($A23="","",INDEX('المستأجرون'!$C$6:$C$205,MATCH($A23,'المستأجرون'!$S$6:$S$205,0))&amp;"")</f>
        <v/>
      </c>
      <c r="D23" s="6">
        <f>IF($A23="","",INDEX('المستأجرون'!$D$6:$D$205,MATCH($A23,'المستأجرون'!$S$6:$S$205,0))&amp;"")</f>
        <v/>
      </c>
      <c r="E23" s="19">
        <f>IF($A23="","",INDEX('المستأجرون'!$L$6:$L$205,MATCH($A23,'المستأجرون'!$S$6:$S$205,0)))</f>
        <v/>
      </c>
      <c r="F23" s="18">
        <f>IF($A23="","",INDEX('المستأجرون'!$M$6:$M$205,MATCH($A23,'المستأجرون'!$S$6:$S$205,0)))</f>
        <v/>
      </c>
      <c r="G23" s="20">
        <f>IF($A23="","",INDEX('المستأجرون'!$N$6:$N$205,MATCH($A23,'المستأجرون'!$S$6:$S$205,0)))</f>
        <v/>
      </c>
      <c r="H23" s="6">
        <f>IF($A23="","",INDEX('المستأجرون'!$R$6:$R$205,MATCH($A23,'المستأجرون'!$S$6:$S$205,0))&amp;"")</f>
        <v/>
      </c>
    </row>
    <row r="24">
      <c r="A24" s="6">
        <f>IF(18&lt;=$B$4,18,"")</f>
        <v/>
      </c>
      <c r="B24" s="6">
        <f>IF($A24="","",INDEX('المستأجرون'!$A$6:$A$205,MATCH($A24,'المستأجرون'!$S$6:$S$205,0))&amp;"")</f>
        <v/>
      </c>
      <c r="C24" s="6">
        <f>IF($A24="","",INDEX('المستأجرون'!$C$6:$C$205,MATCH($A24,'المستأجرون'!$S$6:$S$205,0))&amp;"")</f>
        <v/>
      </c>
      <c r="D24" s="6">
        <f>IF($A24="","",INDEX('المستأجرون'!$D$6:$D$205,MATCH($A24,'المستأجرون'!$S$6:$S$205,0))&amp;"")</f>
        <v/>
      </c>
      <c r="E24" s="19">
        <f>IF($A24="","",INDEX('المستأجرون'!$L$6:$L$205,MATCH($A24,'المستأجرون'!$S$6:$S$205,0)))</f>
        <v/>
      </c>
      <c r="F24" s="18">
        <f>IF($A24="","",INDEX('المستأجرون'!$M$6:$M$205,MATCH($A24,'المستأجرون'!$S$6:$S$205,0)))</f>
        <v/>
      </c>
      <c r="G24" s="20">
        <f>IF($A24="","",INDEX('المستأجرون'!$N$6:$N$205,MATCH($A24,'المستأجرون'!$S$6:$S$205,0)))</f>
        <v/>
      </c>
      <c r="H24" s="6">
        <f>IF($A24="","",INDEX('المستأجرون'!$R$6:$R$205,MATCH($A24,'المستأجرون'!$S$6:$S$205,0))&amp;"")</f>
        <v/>
      </c>
    </row>
    <row r="25">
      <c r="A25" s="6">
        <f>IF(19&lt;=$B$4,19,"")</f>
        <v/>
      </c>
      <c r="B25" s="6">
        <f>IF($A25="","",INDEX('المستأجرون'!$A$6:$A$205,MATCH($A25,'المستأجرون'!$S$6:$S$205,0))&amp;"")</f>
        <v/>
      </c>
      <c r="C25" s="6">
        <f>IF($A25="","",INDEX('المستأجرون'!$C$6:$C$205,MATCH($A25,'المستأجرون'!$S$6:$S$205,0))&amp;"")</f>
        <v/>
      </c>
      <c r="D25" s="6">
        <f>IF($A25="","",INDEX('المستأجرون'!$D$6:$D$205,MATCH($A25,'المستأجرون'!$S$6:$S$205,0))&amp;"")</f>
        <v/>
      </c>
      <c r="E25" s="19">
        <f>IF($A25="","",INDEX('المستأجرون'!$L$6:$L$205,MATCH($A25,'المستأجرون'!$S$6:$S$205,0)))</f>
        <v/>
      </c>
      <c r="F25" s="18">
        <f>IF($A25="","",INDEX('المستأجرون'!$M$6:$M$205,MATCH($A25,'المستأجرون'!$S$6:$S$205,0)))</f>
        <v/>
      </c>
      <c r="G25" s="20">
        <f>IF($A25="","",INDEX('المستأجرون'!$N$6:$N$205,MATCH($A25,'المستأجرون'!$S$6:$S$205,0)))</f>
        <v/>
      </c>
      <c r="H25" s="6">
        <f>IF($A25="","",INDEX('المستأجرون'!$R$6:$R$205,MATCH($A25,'المستأجرون'!$S$6:$S$205,0))&amp;"")</f>
        <v/>
      </c>
    </row>
    <row r="26">
      <c r="A26" s="6">
        <f>IF(20&lt;=$B$4,20,"")</f>
        <v/>
      </c>
      <c r="B26" s="6">
        <f>IF($A26="","",INDEX('المستأجرون'!$A$6:$A$205,MATCH($A26,'المستأجرون'!$S$6:$S$205,0))&amp;"")</f>
        <v/>
      </c>
      <c r="C26" s="6">
        <f>IF($A26="","",INDEX('المستأجرون'!$C$6:$C$205,MATCH($A26,'المستأجرون'!$S$6:$S$205,0))&amp;"")</f>
        <v/>
      </c>
      <c r="D26" s="6">
        <f>IF($A26="","",INDEX('المستأجرون'!$D$6:$D$205,MATCH($A26,'المستأجرون'!$S$6:$S$205,0))&amp;"")</f>
        <v/>
      </c>
      <c r="E26" s="19">
        <f>IF($A26="","",INDEX('المستأجرون'!$L$6:$L$205,MATCH($A26,'المستأجرون'!$S$6:$S$205,0)))</f>
        <v/>
      </c>
      <c r="F26" s="18">
        <f>IF($A26="","",INDEX('المستأجرون'!$M$6:$M$205,MATCH($A26,'المستأجرون'!$S$6:$S$205,0)))</f>
        <v/>
      </c>
      <c r="G26" s="20">
        <f>IF($A26="","",INDEX('المستأجرون'!$N$6:$N$205,MATCH($A26,'المستأجرون'!$S$6:$S$205,0)))</f>
        <v/>
      </c>
      <c r="H26" s="6">
        <f>IF($A26="","",INDEX('المستأجرون'!$R$6:$R$205,MATCH($A26,'المستأجرون'!$S$6:$S$205,0))&amp;"")</f>
        <v/>
      </c>
    </row>
    <row r="27">
      <c r="A27" s="6">
        <f>IF(21&lt;=$B$4,21,"")</f>
        <v/>
      </c>
      <c r="B27" s="6">
        <f>IF($A27="","",INDEX('المستأجرون'!$A$6:$A$205,MATCH($A27,'المستأجرون'!$S$6:$S$205,0))&amp;"")</f>
        <v/>
      </c>
      <c r="C27" s="6">
        <f>IF($A27="","",INDEX('المستأجرون'!$C$6:$C$205,MATCH($A27,'المستأجرون'!$S$6:$S$205,0))&amp;"")</f>
        <v/>
      </c>
      <c r="D27" s="6">
        <f>IF($A27="","",INDEX('المستأجرون'!$D$6:$D$205,MATCH($A27,'المستأجرون'!$S$6:$S$205,0))&amp;"")</f>
        <v/>
      </c>
      <c r="E27" s="19">
        <f>IF($A27="","",INDEX('المستأجرون'!$L$6:$L$205,MATCH($A27,'المستأجرون'!$S$6:$S$205,0)))</f>
        <v/>
      </c>
      <c r="F27" s="18">
        <f>IF($A27="","",INDEX('المستأجرون'!$M$6:$M$205,MATCH($A27,'المستأجرون'!$S$6:$S$205,0)))</f>
        <v/>
      </c>
      <c r="G27" s="20">
        <f>IF($A27="","",INDEX('المستأجرون'!$N$6:$N$205,MATCH($A27,'المستأجرون'!$S$6:$S$205,0)))</f>
        <v/>
      </c>
      <c r="H27" s="6">
        <f>IF($A27="","",INDEX('المستأجرون'!$R$6:$R$205,MATCH($A27,'المستأجرون'!$S$6:$S$205,0))&amp;"")</f>
        <v/>
      </c>
    </row>
    <row r="28">
      <c r="A28" s="6">
        <f>IF(22&lt;=$B$4,22,"")</f>
        <v/>
      </c>
      <c r="B28" s="6">
        <f>IF($A28="","",INDEX('المستأجرون'!$A$6:$A$205,MATCH($A28,'المستأجرون'!$S$6:$S$205,0))&amp;"")</f>
        <v/>
      </c>
      <c r="C28" s="6">
        <f>IF($A28="","",INDEX('المستأجرون'!$C$6:$C$205,MATCH($A28,'المستأجرون'!$S$6:$S$205,0))&amp;"")</f>
        <v/>
      </c>
      <c r="D28" s="6">
        <f>IF($A28="","",INDEX('المستأجرون'!$D$6:$D$205,MATCH($A28,'المستأجرون'!$S$6:$S$205,0))&amp;"")</f>
        <v/>
      </c>
      <c r="E28" s="19">
        <f>IF($A28="","",INDEX('المستأجرون'!$L$6:$L$205,MATCH($A28,'المستأجرون'!$S$6:$S$205,0)))</f>
        <v/>
      </c>
      <c r="F28" s="18">
        <f>IF($A28="","",INDEX('المستأجرون'!$M$6:$M$205,MATCH($A28,'المستأجرون'!$S$6:$S$205,0)))</f>
        <v/>
      </c>
      <c r="G28" s="20">
        <f>IF($A28="","",INDEX('المستأجرون'!$N$6:$N$205,MATCH($A28,'المستأجرون'!$S$6:$S$205,0)))</f>
        <v/>
      </c>
      <c r="H28" s="6">
        <f>IF($A28="","",INDEX('المستأجرون'!$R$6:$R$205,MATCH($A28,'المستأجرون'!$S$6:$S$205,0))&amp;"")</f>
        <v/>
      </c>
    </row>
    <row r="29">
      <c r="A29" s="6">
        <f>IF(23&lt;=$B$4,23,"")</f>
        <v/>
      </c>
      <c r="B29" s="6">
        <f>IF($A29="","",INDEX('المستأجرون'!$A$6:$A$205,MATCH($A29,'المستأجرون'!$S$6:$S$205,0))&amp;"")</f>
        <v/>
      </c>
      <c r="C29" s="6">
        <f>IF($A29="","",INDEX('المستأجرون'!$C$6:$C$205,MATCH($A29,'المستأجرون'!$S$6:$S$205,0))&amp;"")</f>
        <v/>
      </c>
      <c r="D29" s="6">
        <f>IF($A29="","",INDEX('المستأجرون'!$D$6:$D$205,MATCH($A29,'المستأجرون'!$S$6:$S$205,0))&amp;"")</f>
        <v/>
      </c>
      <c r="E29" s="19">
        <f>IF($A29="","",INDEX('المستأجرون'!$L$6:$L$205,MATCH($A29,'المستأجرون'!$S$6:$S$205,0)))</f>
        <v/>
      </c>
      <c r="F29" s="18">
        <f>IF($A29="","",INDEX('المستأجرون'!$M$6:$M$205,MATCH($A29,'المستأجرون'!$S$6:$S$205,0)))</f>
        <v/>
      </c>
      <c r="G29" s="20">
        <f>IF($A29="","",INDEX('المستأجرون'!$N$6:$N$205,MATCH($A29,'المستأجرون'!$S$6:$S$205,0)))</f>
        <v/>
      </c>
      <c r="H29" s="6">
        <f>IF($A29="","",INDEX('المستأجرون'!$R$6:$R$205,MATCH($A29,'المستأجرون'!$S$6:$S$205,0))&amp;"")</f>
        <v/>
      </c>
    </row>
    <row r="30">
      <c r="A30" s="6">
        <f>IF(24&lt;=$B$4,24,"")</f>
        <v/>
      </c>
      <c r="B30" s="6">
        <f>IF($A30="","",INDEX('المستأجرون'!$A$6:$A$205,MATCH($A30,'المستأجرون'!$S$6:$S$205,0))&amp;"")</f>
        <v/>
      </c>
      <c r="C30" s="6">
        <f>IF($A30="","",INDEX('المستأجرون'!$C$6:$C$205,MATCH($A30,'المستأجرون'!$S$6:$S$205,0))&amp;"")</f>
        <v/>
      </c>
      <c r="D30" s="6">
        <f>IF($A30="","",INDEX('المستأجرون'!$D$6:$D$205,MATCH($A30,'المستأجرون'!$S$6:$S$205,0))&amp;"")</f>
        <v/>
      </c>
      <c r="E30" s="19">
        <f>IF($A30="","",INDEX('المستأجرون'!$L$6:$L$205,MATCH($A30,'المستأجرون'!$S$6:$S$205,0)))</f>
        <v/>
      </c>
      <c r="F30" s="18">
        <f>IF($A30="","",INDEX('المستأجرون'!$M$6:$M$205,MATCH($A30,'المستأجرون'!$S$6:$S$205,0)))</f>
        <v/>
      </c>
      <c r="G30" s="20">
        <f>IF($A30="","",INDEX('المستأجرون'!$N$6:$N$205,MATCH($A30,'المستأجرون'!$S$6:$S$205,0)))</f>
        <v/>
      </c>
      <c r="H30" s="6">
        <f>IF($A30="","",INDEX('المستأجرون'!$R$6:$R$205,MATCH($A30,'المستأجرون'!$S$6:$S$205,0))&amp;"")</f>
        <v/>
      </c>
    </row>
    <row r="31">
      <c r="A31" s="6">
        <f>IF(25&lt;=$B$4,25,"")</f>
        <v/>
      </c>
      <c r="B31" s="6">
        <f>IF($A31="","",INDEX('المستأجرون'!$A$6:$A$205,MATCH($A31,'المستأجرون'!$S$6:$S$205,0))&amp;"")</f>
        <v/>
      </c>
      <c r="C31" s="6">
        <f>IF($A31="","",INDEX('المستأجرون'!$C$6:$C$205,MATCH($A31,'المستأجرون'!$S$6:$S$205,0))&amp;"")</f>
        <v/>
      </c>
      <c r="D31" s="6">
        <f>IF($A31="","",INDEX('المستأجرون'!$D$6:$D$205,MATCH($A31,'المستأجرون'!$S$6:$S$205,0))&amp;"")</f>
        <v/>
      </c>
      <c r="E31" s="19">
        <f>IF($A31="","",INDEX('المستأجرون'!$L$6:$L$205,MATCH($A31,'المستأجرون'!$S$6:$S$205,0)))</f>
        <v/>
      </c>
      <c r="F31" s="18">
        <f>IF($A31="","",INDEX('المستأجرون'!$M$6:$M$205,MATCH($A31,'المستأجرون'!$S$6:$S$205,0)))</f>
        <v/>
      </c>
      <c r="G31" s="20">
        <f>IF($A31="","",INDEX('المستأجرون'!$N$6:$N$205,MATCH($A31,'المستأجرون'!$S$6:$S$205,0)))</f>
        <v/>
      </c>
      <c r="H31" s="6">
        <f>IF($A31="","",INDEX('المستأجرون'!$R$6:$R$205,MATCH($A31,'المستأجرون'!$S$6:$S$205,0))&amp;"")</f>
        <v/>
      </c>
    </row>
    <row r="32">
      <c r="A32" s="6">
        <f>IF(26&lt;=$B$4,26,"")</f>
        <v/>
      </c>
      <c r="B32" s="6">
        <f>IF($A32="","",INDEX('المستأجرون'!$A$6:$A$205,MATCH($A32,'المستأجرون'!$S$6:$S$205,0))&amp;"")</f>
        <v/>
      </c>
      <c r="C32" s="6">
        <f>IF($A32="","",INDEX('المستأجرون'!$C$6:$C$205,MATCH($A32,'المستأجرون'!$S$6:$S$205,0))&amp;"")</f>
        <v/>
      </c>
      <c r="D32" s="6">
        <f>IF($A32="","",INDEX('المستأجرون'!$D$6:$D$205,MATCH($A32,'المستأجرون'!$S$6:$S$205,0))&amp;"")</f>
        <v/>
      </c>
      <c r="E32" s="19">
        <f>IF($A32="","",INDEX('المستأجرون'!$L$6:$L$205,MATCH($A32,'المستأجرون'!$S$6:$S$205,0)))</f>
        <v/>
      </c>
      <c r="F32" s="18">
        <f>IF($A32="","",INDEX('المستأجرون'!$M$6:$M$205,MATCH($A32,'المستأجرون'!$S$6:$S$205,0)))</f>
        <v/>
      </c>
      <c r="G32" s="20">
        <f>IF($A32="","",INDEX('المستأجرون'!$N$6:$N$205,MATCH($A32,'المستأجرون'!$S$6:$S$205,0)))</f>
        <v/>
      </c>
      <c r="H32" s="6">
        <f>IF($A32="","",INDEX('المستأجرون'!$R$6:$R$205,MATCH($A32,'المستأجرون'!$S$6:$S$205,0))&amp;"")</f>
        <v/>
      </c>
    </row>
    <row r="33">
      <c r="A33" s="6">
        <f>IF(27&lt;=$B$4,27,"")</f>
        <v/>
      </c>
      <c r="B33" s="6">
        <f>IF($A33="","",INDEX('المستأجرون'!$A$6:$A$205,MATCH($A33,'المستأجرون'!$S$6:$S$205,0))&amp;"")</f>
        <v/>
      </c>
      <c r="C33" s="6">
        <f>IF($A33="","",INDEX('المستأجرون'!$C$6:$C$205,MATCH($A33,'المستأجرون'!$S$6:$S$205,0))&amp;"")</f>
        <v/>
      </c>
      <c r="D33" s="6">
        <f>IF($A33="","",INDEX('المستأجرون'!$D$6:$D$205,MATCH($A33,'المستأجرون'!$S$6:$S$205,0))&amp;"")</f>
        <v/>
      </c>
      <c r="E33" s="19">
        <f>IF($A33="","",INDEX('المستأجرون'!$L$6:$L$205,MATCH($A33,'المستأجرون'!$S$6:$S$205,0)))</f>
        <v/>
      </c>
      <c r="F33" s="18">
        <f>IF($A33="","",INDEX('المستأجرون'!$M$6:$M$205,MATCH($A33,'المستأجرون'!$S$6:$S$205,0)))</f>
        <v/>
      </c>
      <c r="G33" s="20">
        <f>IF($A33="","",INDEX('المستأجرون'!$N$6:$N$205,MATCH($A33,'المستأجرون'!$S$6:$S$205,0)))</f>
        <v/>
      </c>
      <c r="H33" s="6">
        <f>IF($A33="","",INDEX('المستأجرون'!$R$6:$R$205,MATCH($A33,'المستأجرون'!$S$6:$S$205,0))&amp;"")</f>
        <v/>
      </c>
    </row>
    <row r="34">
      <c r="A34" s="6">
        <f>IF(28&lt;=$B$4,28,"")</f>
        <v/>
      </c>
      <c r="B34" s="6">
        <f>IF($A34="","",INDEX('المستأجرون'!$A$6:$A$205,MATCH($A34,'المستأجرون'!$S$6:$S$205,0))&amp;"")</f>
        <v/>
      </c>
      <c r="C34" s="6">
        <f>IF($A34="","",INDEX('المستأجرون'!$C$6:$C$205,MATCH($A34,'المستأجرون'!$S$6:$S$205,0))&amp;"")</f>
        <v/>
      </c>
      <c r="D34" s="6">
        <f>IF($A34="","",INDEX('المستأجرون'!$D$6:$D$205,MATCH($A34,'المستأجرون'!$S$6:$S$205,0))&amp;"")</f>
        <v/>
      </c>
      <c r="E34" s="19">
        <f>IF($A34="","",INDEX('المستأجرون'!$L$6:$L$205,MATCH($A34,'المستأجرون'!$S$6:$S$205,0)))</f>
        <v/>
      </c>
      <c r="F34" s="18">
        <f>IF($A34="","",INDEX('المستأجرون'!$M$6:$M$205,MATCH($A34,'المستأجرون'!$S$6:$S$205,0)))</f>
        <v/>
      </c>
      <c r="G34" s="20">
        <f>IF($A34="","",INDEX('المستأجرون'!$N$6:$N$205,MATCH($A34,'المستأجرون'!$S$6:$S$205,0)))</f>
        <v/>
      </c>
      <c r="H34" s="6">
        <f>IF($A34="","",INDEX('المستأجرون'!$R$6:$R$205,MATCH($A34,'المستأجرون'!$S$6:$S$205,0))&amp;"")</f>
        <v/>
      </c>
    </row>
    <row r="35">
      <c r="A35" s="6">
        <f>IF(29&lt;=$B$4,29,"")</f>
        <v/>
      </c>
      <c r="B35" s="6">
        <f>IF($A35="","",INDEX('المستأجرون'!$A$6:$A$205,MATCH($A35,'المستأجرون'!$S$6:$S$205,0))&amp;"")</f>
        <v/>
      </c>
      <c r="C35" s="6">
        <f>IF($A35="","",INDEX('المستأجرون'!$C$6:$C$205,MATCH($A35,'المستأجرون'!$S$6:$S$205,0))&amp;"")</f>
        <v/>
      </c>
      <c r="D35" s="6">
        <f>IF($A35="","",INDEX('المستأجرون'!$D$6:$D$205,MATCH($A35,'المستأجرون'!$S$6:$S$205,0))&amp;"")</f>
        <v/>
      </c>
      <c r="E35" s="19">
        <f>IF($A35="","",INDEX('المستأجرون'!$L$6:$L$205,MATCH($A35,'المستأجرون'!$S$6:$S$205,0)))</f>
        <v/>
      </c>
      <c r="F35" s="18">
        <f>IF($A35="","",INDEX('المستأجرون'!$M$6:$M$205,MATCH($A35,'المستأجرون'!$S$6:$S$205,0)))</f>
        <v/>
      </c>
      <c r="G35" s="20">
        <f>IF($A35="","",INDEX('المستأجرون'!$N$6:$N$205,MATCH($A35,'المستأجرون'!$S$6:$S$205,0)))</f>
        <v/>
      </c>
      <c r="H35" s="6">
        <f>IF($A35="","",INDEX('المستأجرون'!$R$6:$R$205,MATCH($A35,'المستأجرون'!$S$6:$S$205,0))&amp;"")</f>
        <v/>
      </c>
    </row>
    <row r="36">
      <c r="A36" s="6">
        <f>IF(30&lt;=$B$4,30,"")</f>
        <v/>
      </c>
      <c r="B36" s="6">
        <f>IF($A36="","",INDEX('المستأجرون'!$A$6:$A$205,MATCH($A36,'المستأجرون'!$S$6:$S$205,0))&amp;"")</f>
        <v/>
      </c>
      <c r="C36" s="6">
        <f>IF($A36="","",INDEX('المستأجرون'!$C$6:$C$205,MATCH($A36,'المستأجرون'!$S$6:$S$205,0))&amp;"")</f>
        <v/>
      </c>
      <c r="D36" s="6">
        <f>IF($A36="","",INDEX('المستأجرون'!$D$6:$D$205,MATCH($A36,'المستأجرون'!$S$6:$S$205,0))&amp;"")</f>
        <v/>
      </c>
      <c r="E36" s="19">
        <f>IF($A36="","",INDEX('المستأجرون'!$L$6:$L$205,MATCH($A36,'المستأجرون'!$S$6:$S$205,0)))</f>
        <v/>
      </c>
      <c r="F36" s="18">
        <f>IF($A36="","",INDEX('المستأجرون'!$M$6:$M$205,MATCH($A36,'المستأجرون'!$S$6:$S$205,0)))</f>
        <v/>
      </c>
      <c r="G36" s="20">
        <f>IF($A36="","",INDEX('المستأجرون'!$N$6:$N$205,MATCH($A36,'المستأجرون'!$S$6:$S$205,0)))</f>
        <v/>
      </c>
      <c r="H36" s="6">
        <f>IF($A36="","",INDEX('المستأجرون'!$R$6:$R$205,MATCH($A36,'المستأجرون'!$S$6:$S$205,0))&amp;"")</f>
        <v/>
      </c>
    </row>
    <row r="37">
      <c r="A37" s="6">
        <f>IF(31&lt;=$B$4,31,"")</f>
        <v/>
      </c>
      <c r="B37" s="6">
        <f>IF($A37="","",INDEX('المستأجرون'!$A$6:$A$205,MATCH($A37,'المستأجرون'!$S$6:$S$205,0))&amp;"")</f>
        <v/>
      </c>
      <c r="C37" s="6">
        <f>IF($A37="","",INDEX('المستأجرون'!$C$6:$C$205,MATCH($A37,'المستأجرون'!$S$6:$S$205,0))&amp;"")</f>
        <v/>
      </c>
      <c r="D37" s="6">
        <f>IF($A37="","",INDEX('المستأجرون'!$D$6:$D$205,MATCH($A37,'المستأجرون'!$S$6:$S$205,0))&amp;"")</f>
        <v/>
      </c>
      <c r="E37" s="19">
        <f>IF($A37="","",INDEX('المستأجرون'!$L$6:$L$205,MATCH($A37,'المستأجرون'!$S$6:$S$205,0)))</f>
        <v/>
      </c>
      <c r="F37" s="18">
        <f>IF($A37="","",INDEX('المستأجرون'!$M$6:$M$205,MATCH($A37,'المستأجرون'!$S$6:$S$205,0)))</f>
        <v/>
      </c>
      <c r="G37" s="20">
        <f>IF($A37="","",INDEX('المستأجرون'!$N$6:$N$205,MATCH($A37,'المستأجرون'!$S$6:$S$205,0)))</f>
        <v/>
      </c>
      <c r="H37" s="6">
        <f>IF($A37="","",INDEX('المستأجرون'!$R$6:$R$205,MATCH($A37,'المستأجرون'!$S$6:$S$205,0))&amp;"")</f>
        <v/>
      </c>
    </row>
    <row r="38">
      <c r="A38" s="6">
        <f>IF(32&lt;=$B$4,32,"")</f>
        <v/>
      </c>
      <c r="B38" s="6">
        <f>IF($A38="","",INDEX('المستأجرون'!$A$6:$A$205,MATCH($A38,'المستأجرون'!$S$6:$S$205,0))&amp;"")</f>
        <v/>
      </c>
      <c r="C38" s="6">
        <f>IF($A38="","",INDEX('المستأجرون'!$C$6:$C$205,MATCH($A38,'المستأجرون'!$S$6:$S$205,0))&amp;"")</f>
        <v/>
      </c>
      <c r="D38" s="6">
        <f>IF($A38="","",INDEX('المستأجرون'!$D$6:$D$205,MATCH($A38,'المستأجرون'!$S$6:$S$205,0))&amp;"")</f>
        <v/>
      </c>
      <c r="E38" s="19">
        <f>IF($A38="","",INDEX('المستأجرون'!$L$6:$L$205,MATCH($A38,'المستأجرون'!$S$6:$S$205,0)))</f>
        <v/>
      </c>
      <c r="F38" s="18">
        <f>IF($A38="","",INDEX('المستأجرون'!$M$6:$M$205,MATCH($A38,'المستأجرون'!$S$6:$S$205,0)))</f>
        <v/>
      </c>
      <c r="G38" s="20">
        <f>IF($A38="","",INDEX('المستأجرون'!$N$6:$N$205,MATCH($A38,'المستأجرون'!$S$6:$S$205,0)))</f>
        <v/>
      </c>
      <c r="H38" s="6">
        <f>IF($A38="","",INDEX('المستأجرون'!$R$6:$R$205,MATCH($A38,'المستأجرون'!$S$6:$S$205,0))&amp;"")</f>
        <v/>
      </c>
    </row>
    <row r="39">
      <c r="A39" s="6">
        <f>IF(33&lt;=$B$4,33,"")</f>
        <v/>
      </c>
      <c r="B39" s="6">
        <f>IF($A39="","",INDEX('المستأجرون'!$A$6:$A$205,MATCH($A39,'المستأجرون'!$S$6:$S$205,0))&amp;"")</f>
        <v/>
      </c>
      <c r="C39" s="6">
        <f>IF($A39="","",INDEX('المستأجرون'!$C$6:$C$205,MATCH($A39,'المستأجرون'!$S$6:$S$205,0))&amp;"")</f>
        <v/>
      </c>
      <c r="D39" s="6">
        <f>IF($A39="","",INDEX('المستأجرون'!$D$6:$D$205,MATCH($A39,'المستأجرون'!$S$6:$S$205,0))&amp;"")</f>
        <v/>
      </c>
      <c r="E39" s="19">
        <f>IF($A39="","",INDEX('المستأجرون'!$L$6:$L$205,MATCH($A39,'المستأجرون'!$S$6:$S$205,0)))</f>
        <v/>
      </c>
      <c r="F39" s="18">
        <f>IF($A39="","",INDEX('المستأجرون'!$M$6:$M$205,MATCH($A39,'المستأجرون'!$S$6:$S$205,0)))</f>
        <v/>
      </c>
      <c r="G39" s="20">
        <f>IF($A39="","",INDEX('المستأجرون'!$N$6:$N$205,MATCH($A39,'المستأجرون'!$S$6:$S$205,0)))</f>
        <v/>
      </c>
      <c r="H39" s="6">
        <f>IF($A39="","",INDEX('المستأجرون'!$R$6:$R$205,MATCH($A39,'المستأجرون'!$S$6:$S$205,0))&amp;"")</f>
        <v/>
      </c>
    </row>
    <row r="40">
      <c r="A40" s="6">
        <f>IF(34&lt;=$B$4,34,"")</f>
        <v/>
      </c>
      <c r="B40" s="6">
        <f>IF($A40="","",INDEX('المستأجرون'!$A$6:$A$205,MATCH($A40,'المستأجرون'!$S$6:$S$205,0))&amp;"")</f>
        <v/>
      </c>
      <c r="C40" s="6">
        <f>IF($A40="","",INDEX('المستأجرون'!$C$6:$C$205,MATCH($A40,'المستأجرون'!$S$6:$S$205,0))&amp;"")</f>
        <v/>
      </c>
      <c r="D40" s="6">
        <f>IF($A40="","",INDEX('المستأجرون'!$D$6:$D$205,MATCH($A40,'المستأجرون'!$S$6:$S$205,0))&amp;"")</f>
        <v/>
      </c>
      <c r="E40" s="19">
        <f>IF($A40="","",INDEX('المستأجرون'!$L$6:$L$205,MATCH($A40,'المستأجرون'!$S$6:$S$205,0)))</f>
        <v/>
      </c>
      <c r="F40" s="18">
        <f>IF($A40="","",INDEX('المستأجرون'!$M$6:$M$205,MATCH($A40,'المستأجرون'!$S$6:$S$205,0)))</f>
        <v/>
      </c>
      <c r="G40" s="20">
        <f>IF($A40="","",INDEX('المستأجرون'!$N$6:$N$205,MATCH($A40,'المستأجرون'!$S$6:$S$205,0)))</f>
        <v/>
      </c>
      <c r="H40" s="6">
        <f>IF($A40="","",INDEX('المستأجرون'!$R$6:$R$205,MATCH($A40,'المستأجرون'!$S$6:$S$205,0))&amp;"")</f>
        <v/>
      </c>
    </row>
    <row r="41">
      <c r="A41" s="6">
        <f>IF(35&lt;=$B$4,35,"")</f>
        <v/>
      </c>
      <c r="B41" s="6">
        <f>IF($A41="","",INDEX('المستأجرون'!$A$6:$A$205,MATCH($A41,'المستأجرون'!$S$6:$S$205,0))&amp;"")</f>
        <v/>
      </c>
      <c r="C41" s="6">
        <f>IF($A41="","",INDEX('المستأجرون'!$C$6:$C$205,MATCH($A41,'المستأجرون'!$S$6:$S$205,0))&amp;"")</f>
        <v/>
      </c>
      <c r="D41" s="6">
        <f>IF($A41="","",INDEX('المستأجرون'!$D$6:$D$205,MATCH($A41,'المستأجرون'!$S$6:$S$205,0))&amp;"")</f>
        <v/>
      </c>
      <c r="E41" s="19">
        <f>IF($A41="","",INDEX('المستأجرون'!$L$6:$L$205,MATCH($A41,'المستأجرون'!$S$6:$S$205,0)))</f>
        <v/>
      </c>
      <c r="F41" s="18">
        <f>IF($A41="","",INDEX('المستأجرون'!$M$6:$M$205,MATCH($A41,'المستأجرون'!$S$6:$S$205,0)))</f>
        <v/>
      </c>
      <c r="G41" s="20">
        <f>IF($A41="","",INDEX('المستأجرون'!$N$6:$N$205,MATCH($A41,'المستأجرون'!$S$6:$S$205,0)))</f>
        <v/>
      </c>
      <c r="H41" s="6">
        <f>IF($A41="","",INDEX('المستأجرون'!$R$6:$R$205,MATCH($A41,'المستأجرون'!$S$6:$S$205,0))&amp;"")</f>
        <v/>
      </c>
    </row>
    <row r="42">
      <c r="A42" s="6">
        <f>IF(36&lt;=$B$4,36,"")</f>
        <v/>
      </c>
      <c r="B42" s="6">
        <f>IF($A42="","",INDEX('المستأجرون'!$A$6:$A$205,MATCH($A42,'المستأجرون'!$S$6:$S$205,0))&amp;"")</f>
        <v/>
      </c>
      <c r="C42" s="6">
        <f>IF($A42="","",INDEX('المستأجرون'!$C$6:$C$205,MATCH($A42,'المستأجرون'!$S$6:$S$205,0))&amp;"")</f>
        <v/>
      </c>
      <c r="D42" s="6">
        <f>IF($A42="","",INDEX('المستأجرون'!$D$6:$D$205,MATCH($A42,'المستأجرون'!$S$6:$S$205,0))&amp;"")</f>
        <v/>
      </c>
      <c r="E42" s="19">
        <f>IF($A42="","",INDEX('المستأجرون'!$L$6:$L$205,MATCH($A42,'المستأجرون'!$S$6:$S$205,0)))</f>
        <v/>
      </c>
      <c r="F42" s="18">
        <f>IF($A42="","",INDEX('المستأجرون'!$M$6:$M$205,MATCH($A42,'المستأجرون'!$S$6:$S$205,0)))</f>
        <v/>
      </c>
      <c r="G42" s="20">
        <f>IF($A42="","",INDEX('المستأجرون'!$N$6:$N$205,MATCH($A42,'المستأجرون'!$S$6:$S$205,0)))</f>
        <v/>
      </c>
      <c r="H42" s="6">
        <f>IF($A42="","",INDEX('المستأجرون'!$R$6:$R$205,MATCH($A42,'المستأجرون'!$S$6:$S$205,0))&amp;"")</f>
        <v/>
      </c>
    </row>
    <row r="43">
      <c r="A43" s="6">
        <f>IF(37&lt;=$B$4,37,"")</f>
        <v/>
      </c>
      <c r="B43" s="6">
        <f>IF($A43="","",INDEX('المستأجرون'!$A$6:$A$205,MATCH($A43,'المستأجرون'!$S$6:$S$205,0))&amp;"")</f>
        <v/>
      </c>
      <c r="C43" s="6">
        <f>IF($A43="","",INDEX('المستأجرون'!$C$6:$C$205,MATCH($A43,'المستأجرون'!$S$6:$S$205,0))&amp;"")</f>
        <v/>
      </c>
      <c r="D43" s="6">
        <f>IF($A43="","",INDEX('المستأجرون'!$D$6:$D$205,MATCH($A43,'المستأجرون'!$S$6:$S$205,0))&amp;"")</f>
        <v/>
      </c>
      <c r="E43" s="19">
        <f>IF($A43="","",INDEX('المستأجرون'!$L$6:$L$205,MATCH($A43,'المستأجرون'!$S$6:$S$205,0)))</f>
        <v/>
      </c>
      <c r="F43" s="18">
        <f>IF($A43="","",INDEX('المستأجرون'!$M$6:$M$205,MATCH($A43,'المستأجرون'!$S$6:$S$205,0)))</f>
        <v/>
      </c>
      <c r="G43" s="20">
        <f>IF($A43="","",INDEX('المستأجرون'!$N$6:$N$205,MATCH($A43,'المستأجرون'!$S$6:$S$205,0)))</f>
        <v/>
      </c>
      <c r="H43" s="6">
        <f>IF($A43="","",INDEX('المستأجرون'!$R$6:$R$205,MATCH($A43,'المستأجرون'!$S$6:$S$205,0))&amp;"")</f>
        <v/>
      </c>
    </row>
    <row r="44">
      <c r="A44" s="6">
        <f>IF(38&lt;=$B$4,38,"")</f>
        <v/>
      </c>
      <c r="B44" s="6">
        <f>IF($A44="","",INDEX('المستأجرون'!$A$6:$A$205,MATCH($A44,'المستأجرون'!$S$6:$S$205,0))&amp;"")</f>
        <v/>
      </c>
      <c r="C44" s="6">
        <f>IF($A44="","",INDEX('المستأجرون'!$C$6:$C$205,MATCH($A44,'المستأجرون'!$S$6:$S$205,0))&amp;"")</f>
        <v/>
      </c>
      <c r="D44" s="6">
        <f>IF($A44="","",INDEX('المستأجرون'!$D$6:$D$205,MATCH($A44,'المستأجرون'!$S$6:$S$205,0))&amp;"")</f>
        <v/>
      </c>
      <c r="E44" s="19">
        <f>IF($A44="","",INDEX('المستأجرون'!$L$6:$L$205,MATCH($A44,'المستأجرون'!$S$6:$S$205,0)))</f>
        <v/>
      </c>
      <c r="F44" s="18">
        <f>IF($A44="","",INDEX('المستأجرون'!$M$6:$M$205,MATCH($A44,'المستأجرون'!$S$6:$S$205,0)))</f>
        <v/>
      </c>
      <c r="G44" s="20">
        <f>IF($A44="","",INDEX('المستأجرون'!$N$6:$N$205,MATCH($A44,'المستأجرون'!$S$6:$S$205,0)))</f>
        <v/>
      </c>
      <c r="H44" s="6">
        <f>IF($A44="","",INDEX('المستأجرون'!$R$6:$R$205,MATCH($A44,'المستأجرون'!$S$6:$S$205,0))&amp;"")</f>
        <v/>
      </c>
    </row>
    <row r="45">
      <c r="A45" s="6">
        <f>IF(39&lt;=$B$4,39,"")</f>
        <v/>
      </c>
      <c r="B45" s="6">
        <f>IF($A45="","",INDEX('المستأجرون'!$A$6:$A$205,MATCH($A45,'المستأجرون'!$S$6:$S$205,0))&amp;"")</f>
        <v/>
      </c>
      <c r="C45" s="6">
        <f>IF($A45="","",INDEX('المستأجرون'!$C$6:$C$205,MATCH($A45,'المستأجرون'!$S$6:$S$205,0))&amp;"")</f>
        <v/>
      </c>
      <c r="D45" s="6">
        <f>IF($A45="","",INDEX('المستأجرون'!$D$6:$D$205,MATCH($A45,'المستأجرون'!$S$6:$S$205,0))&amp;"")</f>
        <v/>
      </c>
      <c r="E45" s="19">
        <f>IF($A45="","",INDEX('المستأجرون'!$L$6:$L$205,MATCH($A45,'المستأجرون'!$S$6:$S$205,0)))</f>
        <v/>
      </c>
      <c r="F45" s="18">
        <f>IF($A45="","",INDEX('المستأجرون'!$M$6:$M$205,MATCH($A45,'المستأجرون'!$S$6:$S$205,0)))</f>
        <v/>
      </c>
      <c r="G45" s="20">
        <f>IF($A45="","",INDEX('المستأجرون'!$N$6:$N$205,MATCH($A45,'المستأجرون'!$S$6:$S$205,0)))</f>
        <v/>
      </c>
      <c r="H45" s="6">
        <f>IF($A45="","",INDEX('المستأجرون'!$R$6:$R$205,MATCH($A45,'المستأجرون'!$S$6:$S$205,0))&amp;"")</f>
        <v/>
      </c>
    </row>
    <row r="46">
      <c r="A46" s="6">
        <f>IF(40&lt;=$B$4,40,"")</f>
        <v/>
      </c>
      <c r="B46" s="6">
        <f>IF($A46="","",INDEX('المستأجرون'!$A$6:$A$205,MATCH($A46,'المستأجرون'!$S$6:$S$205,0))&amp;"")</f>
        <v/>
      </c>
      <c r="C46" s="6">
        <f>IF($A46="","",INDEX('المستأجرون'!$C$6:$C$205,MATCH($A46,'المستأجرون'!$S$6:$S$205,0))&amp;"")</f>
        <v/>
      </c>
      <c r="D46" s="6">
        <f>IF($A46="","",INDEX('المستأجرون'!$D$6:$D$205,MATCH($A46,'المستأجرون'!$S$6:$S$205,0))&amp;"")</f>
        <v/>
      </c>
      <c r="E46" s="19">
        <f>IF($A46="","",INDEX('المستأجرون'!$L$6:$L$205,MATCH($A46,'المستأجرون'!$S$6:$S$205,0)))</f>
        <v/>
      </c>
      <c r="F46" s="18">
        <f>IF($A46="","",INDEX('المستأجرون'!$M$6:$M$205,MATCH($A46,'المستأجرون'!$S$6:$S$205,0)))</f>
        <v/>
      </c>
      <c r="G46" s="20">
        <f>IF($A46="","",INDEX('المستأجرون'!$N$6:$N$205,MATCH($A46,'المستأجرون'!$S$6:$S$205,0)))</f>
        <v/>
      </c>
      <c r="H46" s="6">
        <f>IF($A46="","",INDEX('المستأجرون'!$R$6:$R$205,MATCH($A46,'المستأجرون'!$S$6:$S$205,0))&amp;"")</f>
        <v/>
      </c>
    </row>
    <row r="47">
      <c r="A47" s="6">
        <f>IF(41&lt;=$B$4,41,"")</f>
        <v/>
      </c>
      <c r="B47" s="6">
        <f>IF($A47="","",INDEX('المستأجرون'!$A$6:$A$205,MATCH($A47,'المستأجرون'!$S$6:$S$205,0))&amp;"")</f>
        <v/>
      </c>
      <c r="C47" s="6">
        <f>IF($A47="","",INDEX('المستأجرون'!$C$6:$C$205,MATCH($A47,'المستأجرون'!$S$6:$S$205,0))&amp;"")</f>
        <v/>
      </c>
      <c r="D47" s="6">
        <f>IF($A47="","",INDEX('المستأجرون'!$D$6:$D$205,MATCH($A47,'المستأجرون'!$S$6:$S$205,0))&amp;"")</f>
        <v/>
      </c>
      <c r="E47" s="19">
        <f>IF($A47="","",INDEX('المستأجرون'!$L$6:$L$205,MATCH($A47,'المستأجرون'!$S$6:$S$205,0)))</f>
        <v/>
      </c>
      <c r="F47" s="18">
        <f>IF($A47="","",INDEX('المستأجرون'!$M$6:$M$205,MATCH($A47,'المستأجرون'!$S$6:$S$205,0)))</f>
        <v/>
      </c>
      <c r="G47" s="20">
        <f>IF($A47="","",INDEX('المستأجرون'!$N$6:$N$205,MATCH($A47,'المستأجرون'!$S$6:$S$205,0)))</f>
        <v/>
      </c>
      <c r="H47" s="6">
        <f>IF($A47="","",INDEX('المستأجرون'!$R$6:$R$205,MATCH($A47,'المستأجرون'!$S$6:$S$205,0))&amp;"")</f>
        <v/>
      </c>
    </row>
    <row r="48">
      <c r="A48" s="6">
        <f>IF(42&lt;=$B$4,42,"")</f>
        <v/>
      </c>
      <c r="B48" s="6">
        <f>IF($A48="","",INDEX('المستأجرون'!$A$6:$A$205,MATCH($A48,'المستأجرون'!$S$6:$S$205,0))&amp;"")</f>
        <v/>
      </c>
      <c r="C48" s="6">
        <f>IF($A48="","",INDEX('المستأجرون'!$C$6:$C$205,MATCH($A48,'المستأجرون'!$S$6:$S$205,0))&amp;"")</f>
        <v/>
      </c>
      <c r="D48" s="6">
        <f>IF($A48="","",INDEX('المستأجرون'!$D$6:$D$205,MATCH($A48,'المستأجرون'!$S$6:$S$205,0))&amp;"")</f>
        <v/>
      </c>
      <c r="E48" s="19">
        <f>IF($A48="","",INDEX('المستأجرون'!$L$6:$L$205,MATCH($A48,'المستأجرون'!$S$6:$S$205,0)))</f>
        <v/>
      </c>
      <c r="F48" s="18">
        <f>IF($A48="","",INDEX('المستأجرون'!$M$6:$M$205,MATCH($A48,'المستأجرون'!$S$6:$S$205,0)))</f>
        <v/>
      </c>
      <c r="G48" s="20">
        <f>IF($A48="","",INDEX('المستأجرون'!$N$6:$N$205,MATCH($A48,'المستأجرون'!$S$6:$S$205,0)))</f>
        <v/>
      </c>
      <c r="H48" s="6">
        <f>IF($A48="","",INDEX('المستأجرون'!$R$6:$R$205,MATCH($A48,'المستأجرون'!$S$6:$S$205,0))&amp;"")</f>
        <v/>
      </c>
    </row>
    <row r="49">
      <c r="A49" s="6">
        <f>IF(43&lt;=$B$4,43,"")</f>
        <v/>
      </c>
      <c r="B49" s="6">
        <f>IF($A49="","",INDEX('المستأجرون'!$A$6:$A$205,MATCH($A49,'المستأجرون'!$S$6:$S$205,0))&amp;"")</f>
        <v/>
      </c>
      <c r="C49" s="6">
        <f>IF($A49="","",INDEX('المستأجرون'!$C$6:$C$205,MATCH($A49,'المستأجرون'!$S$6:$S$205,0))&amp;"")</f>
        <v/>
      </c>
      <c r="D49" s="6">
        <f>IF($A49="","",INDEX('المستأجرون'!$D$6:$D$205,MATCH($A49,'المستأجرون'!$S$6:$S$205,0))&amp;"")</f>
        <v/>
      </c>
      <c r="E49" s="19">
        <f>IF($A49="","",INDEX('المستأجرون'!$L$6:$L$205,MATCH($A49,'المستأجرون'!$S$6:$S$205,0)))</f>
        <v/>
      </c>
      <c r="F49" s="18">
        <f>IF($A49="","",INDEX('المستأجرون'!$M$6:$M$205,MATCH($A49,'المستأجرون'!$S$6:$S$205,0)))</f>
        <v/>
      </c>
      <c r="G49" s="20">
        <f>IF($A49="","",INDEX('المستأجرون'!$N$6:$N$205,MATCH($A49,'المستأجرون'!$S$6:$S$205,0)))</f>
        <v/>
      </c>
      <c r="H49" s="6">
        <f>IF($A49="","",INDEX('المستأجرون'!$R$6:$R$205,MATCH($A49,'المستأجرون'!$S$6:$S$205,0))&amp;"")</f>
        <v/>
      </c>
    </row>
    <row r="50">
      <c r="A50" s="6">
        <f>IF(44&lt;=$B$4,44,"")</f>
        <v/>
      </c>
      <c r="B50" s="6">
        <f>IF($A50="","",INDEX('المستأجرون'!$A$6:$A$205,MATCH($A50,'المستأجرون'!$S$6:$S$205,0))&amp;"")</f>
        <v/>
      </c>
      <c r="C50" s="6">
        <f>IF($A50="","",INDEX('المستأجرون'!$C$6:$C$205,MATCH($A50,'المستأجرون'!$S$6:$S$205,0))&amp;"")</f>
        <v/>
      </c>
      <c r="D50" s="6">
        <f>IF($A50="","",INDEX('المستأجرون'!$D$6:$D$205,MATCH($A50,'المستأجرون'!$S$6:$S$205,0))&amp;"")</f>
        <v/>
      </c>
      <c r="E50" s="19">
        <f>IF($A50="","",INDEX('المستأجرون'!$L$6:$L$205,MATCH($A50,'المستأجرون'!$S$6:$S$205,0)))</f>
        <v/>
      </c>
      <c r="F50" s="18">
        <f>IF($A50="","",INDEX('المستأجرون'!$M$6:$M$205,MATCH($A50,'المستأجرون'!$S$6:$S$205,0)))</f>
        <v/>
      </c>
      <c r="G50" s="20">
        <f>IF($A50="","",INDEX('المستأجرون'!$N$6:$N$205,MATCH($A50,'المستأجرون'!$S$6:$S$205,0)))</f>
        <v/>
      </c>
      <c r="H50" s="6">
        <f>IF($A50="","",INDEX('المستأجرون'!$R$6:$R$205,MATCH($A50,'المستأجرون'!$S$6:$S$205,0))&amp;"")</f>
        <v/>
      </c>
    </row>
    <row r="51">
      <c r="A51" s="6">
        <f>IF(45&lt;=$B$4,45,"")</f>
        <v/>
      </c>
      <c r="B51" s="6">
        <f>IF($A51="","",INDEX('المستأجرون'!$A$6:$A$205,MATCH($A51,'المستأجرون'!$S$6:$S$205,0))&amp;"")</f>
        <v/>
      </c>
      <c r="C51" s="6">
        <f>IF($A51="","",INDEX('المستأجرون'!$C$6:$C$205,MATCH($A51,'المستأجرون'!$S$6:$S$205,0))&amp;"")</f>
        <v/>
      </c>
      <c r="D51" s="6">
        <f>IF($A51="","",INDEX('المستأجرون'!$D$6:$D$205,MATCH($A51,'المستأجرون'!$S$6:$S$205,0))&amp;"")</f>
        <v/>
      </c>
      <c r="E51" s="19">
        <f>IF($A51="","",INDEX('المستأجرون'!$L$6:$L$205,MATCH($A51,'المستأجرون'!$S$6:$S$205,0)))</f>
        <v/>
      </c>
      <c r="F51" s="18">
        <f>IF($A51="","",INDEX('المستأجرون'!$M$6:$M$205,MATCH($A51,'المستأجرون'!$S$6:$S$205,0)))</f>
        <v/>
      </c>
      <c r="G51" s="20">
        <f>IF($A51="","",INDEX('المستأجرون'!$N$6:$N$205,MATCH($A51,'المستأجرون'!$S$6:$S$205,0)))</f>
        <v/>
      </c>
      <c r="H51" s="6">
        <f>IF($A51="","",INDEX('المستأجرون'!$R$6:$R$205,MATCH($A51,'المستأجرون'!$S$6:$S$205,0))&amp;"")</f>
        <v/>
      </c>
    </row>
    <row r="52">
      <c r="A52" s="6">
        <f>IF(46&lt;=$B$4,46,"")</f>
        <v/>
      </c>
      <c r="B52" s="6">
        <f>IF($A52="","",INDEX('المستأجرون'!$A$6:$A$205,MATCH($A52,'المستأجرون'!$S$6:$S$205,0))&amp;"")</f>
        <v/>
      </c>
      <c r="C52" s="6">
        <f>IF($A52="","",INDEX('المستأجرون'!$C$6:$C$205,MATCH($A52,'المستأجرون'!$S$6:$S$205,0))&amp;"")</f>
        <v/>
      </c>
      <c r="D52" s="6">
        <f>IF($A52="","",INDEX('المستأجرون'!$D$6:$D$205,MATCH($A52,'المستأجرون'!$S$6:$S$205,0))&amp;"")</f>
        <v/>
      </c>
      <c r="E52" s="19">
        <f>IF($A52="","",INDEX('المستأجرون'!$L$6:$L$205,MATCH($A52,'المستأجرون'!$S$6:$S$205,0)))</f>
        <v/>
      </c>
      <c r="F52" s="18">
        <f>IF($A52="","",INDEX('المستأجرون'!$M$6:$M$205,MATCH($A52,'المستأجرون'!$S$6:$S$205,0)))</f>
        <v/>
      </c>
      <c r="G52" s="20">
        <f>IF($A52="","",INDEX('المستأجرون'!$N$6:$N$205,MATCH($A52,'المستأجرون'!$S$6:$S$205,0)))</f>
        <v/>
      </c>
      <c r="H52" s="6">
        <f>IF($A52="","",INDEX('المستأجرون'!$R$6:$R$205,MATCH($A52,'المستأجرون'!$S$6:$S$205,0))&amp;"")</f>
        <v/>
      </c>
    </row>
    <row r="53">
      <c r="A53" s="6">
        <f>IF(47&lt;=$B$4,47,"")</f>
        <v/>
      </c>
      <c r="B53" s="6">
        <f>IF($A53="","",INDEX('المستأجرون'!$A$6:$A$205,MATCH($A53,'المستأجرون'!$S$6:$S$205,0))&amp;"")</f>
        <v/>
      </c>
      <c r="C53" s="6">
        <f>IF($A53="","",INDEX('المستأجرون'!$C$6:$C$205,MATCH($A53,'المستأجرون'!$S$6:$S$205,0))&amp;"")</f>
        <v/>
      </c>
      <c r="D53" s="6">
        <f>IF($A53="","",INDEX('المستأجرون'!$D$6:$D$205,MATCH($A53,'المستأجرون'!$S$6:$S$205,0))&amp;"")</f>
        <v/>
      </c>
      <c r="E53" s="19">
        <f>IF($A53="","",INDEX('المستأجرون'!$L$6:$L$205,MATCH($A53,'المستأجرون'!$S$6:$S$205,0)))</f>
        <v/>
      </c>
      <c r="F53" s="18">
        <f>IF($A53="","",INDEX('المستأجرون'!$M$6:$M$205,MATCH($A53,'المستأجرون'!$S$6:$S$205,0)))</f>
        <v/>
      </c>
      <c r="G53" s="20">
        <f>IF($A53="","",INDEX('المستأجرون'!$N$6:$N$205,MATCH($A53,'المستأجرون'!$S$6:$S$205,0)))</f>
        <v/>
      </c>
      <c r="H53" s="6">
        <f>IF($A53="","",INDEX('المستأجرون'!$R$6:$R$205,MATCH($A53,'المستأجرون'!$S$6:$S$205,0))&amp;"")</f>
        <v/>
      </c>
    </row>
    <row r="54">
      <c r="A54" s="6">
        <f>IF(48&lt;=$B$4,48,"")</f>
        <v/>
      </c>
      <c r="B54" s="6">
        <f>IF($A54="","",INDEX('المستأجرون'!$A$6:$A$205,MATCH($A54,'المستأجرون'!$S$6:$S$205,0))&amp;"")</f>
        <v/>
      </c>
      <c r="C54" s="6">
        <f>IF($A54="","",INDEX('المستأجرون'!$C$6:$C$205,MATCH($A54,'المستأجرون'!$S$6:$S$205,0))&amp;"")</f>
        <v/>
      </c>
      <c r="D54" s="6">
        <f>IF($A54="","",INDEX('المستأجرون'!$D$6:$D$205,MATCH($A54,'المستأجرون'!$S$6:$S$205,0))&amp;"")</f>
        <v/>
      </c>
      <c r="E54" s="19">
        <f>IF($A54="","",INDEX('المستأجرون'!$L$6:$L$205,MATCH($A54,'المستأجرون'!$S$6:$S$205,0)))</f>
        <v/>
      </c>
      <c r="F54" s="18">
        <f>IF($A54="","",INDEX('المستأجرون'!$M$6:$M$205,MATCH($A54,'المستأجرون'!$S$6:$S$205,0)))</f>
        <v/>
      </c>
      <c r="G54" s="20">
        <f>IF($A54="","",INDEX('المستأجرون'!$N$6:$N$205,MATCH($A54,'المستأجرون'!$S$6:$S$205,0)))</f>
        <v/>
      </c>
      <c r="H54" s="6">
        <f>IF($A54="","",INDEX('المستأجرون'!$R$6:$R$205,MATCH($A54,'المستأجرون'!$S$6:$S$205,0))&amp;"")</f>
        <v/>
      </c>
    </row>
    <row r="55">
      <c r="A55" s="6">
        <f>IF(49&lt;=$B$4,49,"")</f>
        <v/>
      </c>
      <c r="B55" s="6">
        <f>IF($A55="","",INDEX('المستأجرون'!$A$6:$A$205,MATCH($A55,'المستأجرون'!$S$6:$S$205,0))&amp;"")</f>
        <v/>
      </c>
      <c r="C55" s="6">
        <f>IF($A55="","",INDEX('المستأجرون'!$C$6:$C$205,MATCH($A55,'المستأجرون'!$S$6:$S$205,0))&amp;"")</f>
        <v/>
      </c>
      <c r="D55" s="6">
        <f>IF($A55="","",INDEX('المستأجرون'!$D$6:$D$205,MATCH($A55,'المستأجرون'!$S$6:$S$205,0))&amp;"")</f>
        <v/>
      </c>
      <c r="E55" s="19">
        <f>IF($A55="","",INDEX('المستأجرون'!$L$6:$L$205,MATCH($A55,'المستأجرون'!$S$6:$S$205,0)))</f>
        <v/>
      </c>
      <c r="F55" s="18">
        <f>IF($A55="","",INDEX('المستأجرون'!$M$6:$M$205,MATCH($A55,'المستأجرون'!$S$6:$S$205,0)))</f>
        <v/>
      </c>
      <c r="G55" s="20">
        <f>IF($A55="","",INDEX('المستأجرون'!$N$6:$N$205,MATCH($A55,'المستأجرون'!$S$6:$S$205,0)))</f>
        <v/>
      </c>
      <c r="H55" s="6">
        <f>IF($A55="","",INDEX('المستأجرون'!$R$6:$R$205,MATCH($A55,'المستأجرون'!$S$6:$S$205,0))&amp;"")</f>
        <v/>
      </c>
    </row>
    <row r="56">
      <c r="A56" s="6">
        <f>IF(50&lt;=$B$4,50,"")</f>
        <v/>
      </c>
      <c r="B56" s="6">
        <f>IF($A56="","",INDEX('المستأجرون'!$A$6:$A$205,MATCH($A56,'المستأجرون'!$S$6:$S$205,0))&amp;"")</f>
        <v/>
      </c>
      <c r="C56" s="6">
        <f>IF($A56="","",INDEX('المستأجرون'!$C$6:$C$205,MATCH($A56,'المستأجرون'!$S$6:$S$205,0))&amp;"")</f>
        <v/>
      </c>
      <c r="D56" s="6">
        <f>IF($A56="","",INDEX('المستأجرون'!$D$6:$D$205,MATCH($A56,'المستأجرون'!$S$6:$S$205,0))&amp;"")</f>
        <v/>
      </c>
      <c r="E56" s="19">
        <f>IF($A56="","",INDEX('المستأجرون'!$L$6:$L$205,MATCH($A56,'المستأجرون'!$S$6:$S$205,0)))</f>
        <v/>
      </c>
      <c r="F56" s="18">
        <f>IF($A56="","",INDEX('المستأجرون'!$M$6:$M$205,MATCH($A56,'المستأجرون'!$S$6:$S$205,0)))</f>
        <v/>
      </c>
      <c r="G56" s="20">
        <f>IF($A56="","",INDEX('المستأجرون'!$N$6:$N$205,MATCH($A56,'المستأجرون'!$S$6:$S$205,0)))</f>
        <v/>
      </c>
      <c r="H56" s="6">
        <f>IF($A56="","",INDEX('المستأجرون'!$R$6:$R$205,MATCH($A56,'المستأجرون'!$S$6:$S$205,0))&amp;"")</f>
        <v/>
      </c>
    </row>
  </sheetData>
  <mergeCells count="2">
    <mergeCell ref="A2:H2"/>
    <mergeCell ref="A1:H1"/>
  </mergeCells>
  <conditionalFormatting sqref="A7:H56">
    <cfRule type="expression" priority="1" dxfId="0">
      <formula>AND($A7&lt;&gt;"",$F7&gt;=2)</formula>
    </cfRule>
    <cfRule type="expression" priority="2" dxfId="1">
      <formula>AND($A7&lt;&gt;"",$H7&lt;&gt;"")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C31"/>
  <sheetViews>
    <sheetView showGridLines="1"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6" customWidth="1" min="3" max="3"/>
  </cols>
  <sheetData>
    <row r="1" ht="26" customHeight="1">
      <c r="A1" s="10" t="inlineStr">
        <is>
          <t>شيت تحصيل إيجارات العقارات · قالب مجاني من Softwiro</t>
        </is>
      </c>
    </row>
    <row r="2">
      <c r="A2" s="11" t="inlineStr">
        <is>
          <t>ينقل Accountwiro فواتير العميل ومدفوعاته إلى كشف حساب واحد برصيده المستحق، بدل نقلها بيدك ← اضغط هنا</t>
        </is>
      </c>
    </row>
    <row r="4">
      <c r="A4" s="24" t="inlineStr">
        <is>
          <t>الإشغال</t>
        </is>
      </c>
    </row>
    <row r="5">
      <c r="A5" s="12" t="inlineStr">
        <is>
          <t>عدد الوحدات</t>
        </is>
      </c>
      <c r="B5" s="18">
        <f>COUNTIF('المستأجرون'!$A$6:$A$205,"?*")</f>
        <v/>
      </c>
    </row>
    <row r="6">
      <c r="A6" s="12" t="inlineStr">
        <is>
          <t>الوحدات المؤجرة</t>
        </is>
      </c>
      <c r="B6" s="18">
        <f>B5-B7</f>
        <v/>
      </c>
    </row>
    <row r="7">
      <c r="A7" s="12" t="inlineStr">
        <is>
          <t>الوحدات الشاغرة</t>
        </is>
      </c>
      <c r="B7" s="18">
        <f>COUNTIF('المستأجرون'!$P$6:$P$205,"شاغرة")</f>
        <v/>
      </c>
    </row>
    <row r="8">
      <c r="A8" s="12" t="inlineStr">
        <is>
          <t>نسبة الإشغال</t>
        </is>
      </c>
      <c r="B8" s="21">
        <f>IF(B5=0,"",B6/B5)</f>
        <v/>
      </c>
    </row>
    <row r="9">
      <c r="A9" s="12" t="inlineStr">
        <is>
          <t>الإيجار الشهري المتوقع من الوحدات المؤجرة</t>
        </is>
      </c>
      <c r="B9" s="19">
        <f>SUM('المستأجرون'!$E$6:$E$205)-B10</f>
        <v/>
      </c>
    </row>
    <row r="10">
      <c r="A10" s="12" t="inlineStr">
        <is>
          <t>إيجار الوحدات الشاغرة شهريًا</t>
        </is>
      </c>
      <c r="B10" s="19">
        <f>SUMIFS('المستأجرون'!$E$6:$E$205,'المستأجرون'!$P$6:$P$205,"شاغرة")</f>
        <v/>
      </c>
    </row>
    <row r="12">
      <c r="A12" s="24" t="inlineStr">
        <is>
          <t>المتوقع والمحصّل</t>
        </is>
      </c>
    </row>
    <row r="13">
      <c r="A13" s="12" t="inlineStr">
        <is>
          <t>إجمالي المستحق حتى اليوم</t>
        </is>
      </c>
      <c r="B13" s="19">
        <f>SUM('المستأجرون'!$J$6:$J$205)</f>
        <v/>
      </c>
    </row>
    <row r="14">
      <c r="A14" s="12" t="inlineStr">
        <is>
          <t>إجمالي المدفوع</t>
        </is>
      </c>
      <c r="B14" s="19">
        <f>SUM('المستأجرون'!$K$6:$K$205)</f>
        <v/>
      </c>
    </row>
    <row r="15">
      <c r="A15" s="12" t="inlineStr">
        <is>
          <t>إجمالي المتأخرات</t>
        </is>
      </c>
      <c r="B15" s="25">
        <f>SUMIF('المستأجرون'!$L$6:$L$205,"&gt;0")</f>
        <v/>
      </c>
    </row>
    <row r="16">
      <c r="A16" s="12" t="inlineStr">
        <is>
          <t>دفعات مقدمة (رصيد للمستأجرين)</t>
        </is>
      </c>
      <c r="B16" s="19">
        <f>-SUMIF('المستأجرون'!$L$6:$L$205,"&lt;0")</f>
        <v/>
      </c>
    </row>
    <row r="17">
      <c r="A17" s="12" t="inlineStr">
        <is>
          <t>نسبة التحصيل من المستحق</t>
        </is>
      </c>
      <c r="B17" s="26">
        <f>IF(B13=0,"",(B13-B15)/B13)</f>
        <v/>
      </c>
    </row>
    <row r="18">
      <c r="A18" s="12" t="inlineStr">
        <is>
          <t>المحصّل في الشهر الحالي</t>
        </is>
      </c>
      <c r="B18" s="19">
        <f>SUMIFS('الدفعات'!$C$6:$C$2005,'الدفعات'!$A$6:$A$2005,"&gt;="&amp;DATE(YEAR('الإعدادات'!$B$4),MONTH('الإعدادات'!$B$4),1),'الدفعات'!$A$6:$A$2005,"&lt;="&amp;'الإعدادات'!$B$4)</f>
        <v/>
      </c>
    </row>
    <row r="20">
      <c r="A20" s="24" t="inlineStr">
        <is>
          <t>تنبيهات</t>
        </is>
      </c>
    </row>
    <row r="21">
      <c r="A21" s="12" t="inlineStr">
        <is>
          <t>مستأجرون متأخرون</t>
        </is>
      </c>
      <c r="B21" s="18">
        <f>COUNTIF('المستأجرون'!$P$6:$P$205,"متأخر")</f>
        <v/>
      </c>
    </row>
    <row r="22">
      <c r="A22" s="12" t="inlineStr">
        <is>
          <t>متأخرون شهرين فأكثر</t>
        </is>
      </c>
      <c r="B22" s="18">
        <f>COUNTIF('المستأجرون'!$M$6:$M$205,"&gt;=2")</f>
        <v/>
      </c>
    </row>
    <row r="23">
      <c r="A23" s="12" t="inlineStr">
        <is>
          <t>عقود تنتهي قريبًا</t>
        </is>
      </c>
      <c r="B23" s="18">
        <f>COUNTIF('المستأجرون'!$R$6:$R$205,"ينتهي قريبًا")</f>
        <v/>
      </c>
    </row>
    <row r="24">
      <c r="A24" s="12" t="inlineStr">
        <is>
          <t>عقود منتهية</t>
        </is>
      </c>
      <c r="B24" s="18">
        <f>COUNTIF('المستأجرون'!$R$6:$R$205,"منتهي")</f>
        <v/>
      </c>
    </row>
    <row r="26">
      <c r="A26" s="24" t="inlineStr">
        <is>
          <t>الوحدات حسب الحالة</t>
        </is>
      </c>
    </row>
    <row r="27" ht="32" customHeight="1">
      <c r="A27" s="15" t="inlineStr">
        <is>
          <t>الحالة</t>
        </is>
      </c>
      <c r="B27" s="15" t="inlineStr">
        <is>
          <t>عدد الوحدات</t>
        </is>
      </c>
      <c r="C27" s="15" t="inlineStr">
        <is>
          <t>الرصيد</t>
        </is>
      </c>
    </row>
    <row r="28">
      <c r="A28" s="12" t="inlineStr">
        <is>
          <t>مسدد</t>
        </is>
      </c>
      <c r="B28" s="18">
        <f>COUNTIF('المستأجرون'!$P$6:$P$205,A28)</f>
        <v/>
      </c>
      <c r="C28" s="19">
        <f>SUMIFS('المستأجرون'!$L$6:$L$205,'المستأجرون'!$P$6:$P$205,A28)</f>
        <v/>
      </c>
    </row>
    <row r="29">
      <c r="A29" s="12" t="inlineStr">
        <is>
          <t>دفع مقدمًا</t>
        </is>
      </c>
      <c r="B29" s="18">
        <f>COUNTIF('المستأجرون'!$P$6:$P$205,A29)</f>
        <v/>
      </c>
      <c r="C29" s="19">
        <f>SUMIFS('المستأجرون'!$L$6:$L$205,'المستأجرون'!$P$6:$P$205,A29)</f>
        <v/>
      </c>
    </row>
    <row r="30">
      <c r="A30" s="12" t="inlineStr">
        <is>
          <t>متأخر</t>
        </is>
      </c>
      <c r="B30" s="18">
        <f>COUNTIF('المستأجرون'!$P$6:$P$205,A30)</f>
        <v/>
      </c>
      <c r="C30" s="19">
        <f>SUMIFS('المستأجرون'!$L$6:$L$205,'المستأجرون'!$P$6:$P$205,A30)</f>
        <v/>
      </c>
    </row>
    <row r="31">
      <c r="A31" s="12" t="inlineStr">
        <is>
          <t>شاغرة</t>
        </is>
      </c>
      <c r="B31" s="18">
        <f>COUNTIF('المستأجرون'!$P$6:$P$205,A31)</f>
        <v/>
      </c>
      <c r="C31" s="19">
        <f>SUMIFS('المستأجرون'!$L$6:$L$205,'المستأجرون'!$P$6:$P$205,A31)</f>
        <v/>
      </c>
    </row>
  </sheetData>
  <mergeCells count="2">
    <mergeCell ref="A1:C1"/>
    <mergeCell ref="A2:C2"/>
  </mergeCells>
  <conditionalFormatting sqref="B15">
    <cfRule type="expression" priority="1" dxfId="0">
      <formula>B15&gt;0</formula>
    </cfRule>
  </conditionalFormatting>
  <conditionalFormatting sqref="B21:B24">
    <cfRule type="expression" priority="2" dxfId="1">
      <formula>B21&gt;0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DB2777"/>
    <outlinePr summaryBelow="1" summaryRight="1"/>
    <pageSetUpPr fitToPage="1"/>
  </sheetPr>
  <dimension ref="B2:C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42" customWidth="1" min="2" max="2"/>
    <col width="52" customWidth="1" min="3" max="3"/>
  </cols>
  <sheetData>
    <row r="2">
      <c r="B2" s="1" t="inlineStr">
        <is>
          <t>لماذا ما زلت تعمل على إكسل؟</t>
        </is>
      </c>
    </row>
    <row r="3" ht="48" customHeight="1">
      <c r="B3" s="2" t="inlineStr">
        <is>
          <t>يحتاج هذا الشيت إلى من ينقل كل فاتورة ودفعة إليه. في Accountwiro تُسجَّل الفاتورة والدفعة لحظة حدوثهما، ويظهر رصيد العميل في كشف حساب واحد.</t>
        </is>
      </c>
    </row>
    <row r="5" ht="32" customHeight="1">
      <c r="B5" s="15" t="inlineStr">
        <is>
          <t>في هذا الشيت</t>
        </is>
      </c>
      <c r="C5" s="15" t="inlineStr">
        <is>
          <t>في Accountwiro</t>
        </is>
      </c>
    </row>
    <row r="6" ht="48" customHeight="1">
      <c r="B6" s="5" t="inlineStr">
        <is>
          <t>تنقل كل فاتورة ودفعة إلى الشيت بيدك.</t>
        </is>
      </c>
      <c r="C6" s="27" t="inlineStr">
        <is>
          <t>يعرض فواتير العميل ومدفوعاته ورصيده المستحق في كشف حساب واحد.</t>
        </is>
      </c>
    </row>
    <row r="7" ht="48" customHeight="1">
      <c r="B7" s="5" t="inlineStr">
        <is>
          <t>الفاتورة تُكتب أو تُنسخ يدويًا.</t>
        </is>
      </c>
      <c r="C7" s="27" t="inlineStr">
        <is>
          <t>ينشئ الفاتورة بقراءة الباركود أو بالبحث باسم المنتج، ويحسب الخصومات والضرائب، ويرسلها للعميل عبر واتساب.</t>
        </is>
      </c>
    </row>
    <row r="8" ht="48" customHeight="1">
      <c r="B8" s="5" t="inlineStr">
        <is>
          <t>النقص في المخزون يُكتشف متأخرًا.</t>
        </is>
      </c>
      <c r="C8" s="27" t="inlineStr">
        <is>
          <t>يحدّث الكميات بعد كل بيع، وينبهك عندما تنخفض كمية منتج عن الحد المطلوب.</t>
        </is>
      </c>
    </row>
    <row r="9" ht="48" customHeight="1">
      <c r="B9" s="5" t="inlineStr">
        <is>
          <t>كل من يفتح الشيت يرى كل الأرقام.</t>
        </is>
      </c>
      <c r="C9" s="27" t="inlineStr">
        <is>
          <t>صلاحيات لكل مستخدم: موظف المبيعات يصدر الفواتير، وموظف المخزن يدير المخزون دون الوصول إلى البيانات المالية.</t>
        </is>
      </c>
    </row>
    <row r="11" ht="30" customHeight="1">
      <c r="B11" s="28" t="inlineStr">
        <is>
          <t>تعرّف على Accountwiro واطلب عرضًا تجريبيًا ←</t>
        </is>
      </c>
    </row>
    <row r="13">
      <c r="B13" s="29" t="inlineStr">
        <is>
          <t>أو تواصل معنا: sales@softwiro.com · softwiro.com/ar/contact</t>
        </is>
      </c>
    </row>
  </sheetData>
  <mergeCells count="3">
    <mergeCell ref="B11:C11"/>
    <mergeCell ref="B3:C3"/>
    <mergeCell ref="B13:C13"/>
  </mergeCells>
  <hyperlinks>
    <hyperlink xmlns:r="http://schemas.openxmlformats.org/officeDocument/2006/relationships" ref="B11" r:id="rId1"/>
    <hyperlink xmlns:r="http://schemas.openxmlformats.org/officeDocument/2006/relationships" ref="B13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Softwiro</dc:creator>
  <dc:title>شيت تحصيل إيجارات العقارات</dc:title>
  <dc:description>يتابع إيجارات وحداتك ومستأجريك: ما استحق حتى اليوم وما دُفع، والرصيد المستحق وعدد الأشهر المتأخرة وآخر دفعة، وتنبيه بالعقود التي تنتهي قريبًا، وقائمة بمن تحتاج إلى متابعته.</dc:description>
  <dcterms:created xsi:type="dcterms:W3CDTF">2026-11-02T01:44:26Z</dcterms:created>
  <dcterms:modified xsi:type="dcterms:W3CDTF">2026-11-02T01:44:27Z</dcterms:modified>
  <cp:keywords>Softwiro, Excel, شيت تحصيل إيجارات العقارات</cp:keywords>
</cp:coreProperties>
</file>