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وحدات" sheetId="3" state="visible" r:id="rId3"/>
    <sheet name="العملاء" sheetId="4" state="visible" r:id="rId4"/>
    <sheet name="متابعات اليوم" sheetId="5" state="visible" r:id="rId5"/>
    <sheet name="الملخص" sheetId="6" state="visible" r:id="rId6"/>
    <sheet name="لماذا ما زلت على إكسل؟" sheetId="7" state="visible" r:id="rId7"/>
  </sheets>
  <definedNames>
    <definedName name="_xlnm._FilterDatabase" localSheetId="2" hidden="1">'الوحدات'!$A$5:$K$305</definedName>
    <definedName name="_xlnm._FilterDatabase" localSheetId="3" hidden="1">'العملاء'!$A$5:$P$2005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#"/>
    <numFmt numFmtId="166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2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3" fontId="9" fillId="2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166" fontId="4" fillId="2" borderId="1" applyAlignment="1" pivotButton="0" quotePrefix="0" xfId="0">
      <alignment horizontal="right" vertical="center" wrapText="1" readingOrder="2"/>
    </xf>
    <xf numFmtId="166" fontId="9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real-estate-leads?utm_source=excel&amp;utm_medium=template&amp;utm_campaign=real-estate-lead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vr.html?utm_source=excel&amp;utm_medium=template&amp;utm_campaign=real-estate-lead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vr.html?utm_source=excel&amp;utm_medium=template&amp;utm_campaign=real-estate-lea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vr.html?utm_source=excel&amp;utm_medium=template&amp;utm_campaign=real-estate-lea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vr.html?utm_source=excel&amp;utm_medium=template&amp;utm_campaign=real-estate-lead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vr.html?utm_source=excel&amp;utm_medium=template&amp;utm_campaign=real-estate-lead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vr.html?utm_source=excel&amp;utm_medium=template&amp;utm_campaign=real-estate-leads" TargetMode="External" Id="rId1" /><Relationship Type="http://schemas.openxmlformats.org/officeDocument/2006/relationships/hyperlink" Target="https://softwiro.com/ar/contact?utm_source=excel&amp;utm_medium=template&amp;utm_campaign=real-estate-leads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6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متابعة عملاء ووحدات العقارات</t>
        </is>
      </c>
    </row>
    <row r="3" ht="36" customHeight="1">
      <c r="B3" s="2" t="inlineStr">
        <is>
          <t>يتابع وحداتك العقارية وعملاءك: مرحلة كل عميل وموعد متابعته، وسعر المتر، والعمولة عند التعاقد، وقائمة بمن يجب الاتصال به اليوم.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نسبة العمولة الافتراضية. وتاريخ اليوم يظهر تلقائيًا.</t>
        </is>
      </c>
    </row>
    <row r="7" ht="30" customHeight="1">
      <c r="B7" s="4" t="inlineStr">
        <is>
          <t>2. في شيت «الوحدات» اكتب كل وحدة: الكود والمشروع أو المنطقة والنوع والمساحة والغرض والسعر والحالة.</t>
        </is>
      </c>
    </row>
    <row r="8" ht="30" customHeight="1">
      <c r="B8" s="4" t="inlineStr">
        <is>
          <t>3. في شيت «العملاء» سجّل كل عميل جديد بتاريخه ومصدره وميزانيته والمرحلة وموعد المتابعة القادم.</t>
        </is>
      </c>
    </row>
    <row r="9" ht="30" customHeight="1">
      <c r="B9" s="4" t="inlineStr">
        <is>
          <t>4. اختر كود الوحدة التي يهتم بها العميل ليظهر هل ميزانيته تناسب سعرها، وتُحسب العمولة عند التعاقد.</t>
        </is>
      </c>
    </row>
    <row r="10" ht="30" customHeight="1">
      <c r="B10" s="4" t="inlineStr">
        <is>
          <t>5. افتح شيت «متابعات اليوم» كل صباح لتعرف من تأخرت متابعته ومن موعده اليوم.</t>
        </is>
      </c>
    </row>
    <row r="11" ht="30" customHeight="1">
      <c r="B11" s="4" t="inlineStr">
        <is>
          <t>6. راجع شيت «الملخص» لمعرفة أفضل مصادر العملاء ونسبة التحويل إلى تعاقد.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يتسع الشيت لـ 300 وحدة و2000 عميل، وتعرض قائمة «متابعات اليوم» أول 50 متابعة.</t>
        </is>
      </c>
    </row>
    <row r="20" ht="30" customHeight="1">
      <c r="B20" s="4" t="inlineStr">
        <is>
          <t>• عدد المعاينات للوحدة هو عدد العملاء المهتمين بها الذين وصلوا إلى مرحلة معاينة أو تفاوض أو تم التعاقد.</t>
        </is>
      </c>
    </row>
    <row r="21" ht="30" customHeight="1">
      <c r="B21" s="4" t="inlineStr">
        <is>
          <t>• العمولة تُحسب لعملية بيع فقط، بنسبة الإعدادات من سعر الوحدة. أما الإيجار فاكتب عمولته خارج الشيت.</t>
        </is>
      </c>
    </row>
    <row r="22" ht="30" customHeight="1">
      <c r="B22" s="4" t="inlineStr">
        <is>
          <t>• يمكنك كتابة تاريخ اليوم يدويًا في «الإعدادات» بدل المعادلة إذا أردت مراجعة يوم آخر.</t>
        </is>
      </c>
    </row>
    <row r="24">
      <c r="B24" s="8" t="inlineStr">
        <is>
          <t>الأرقام الموجودة في الشيت أمثلة توضيحية. امسحها واكتب أرقامك.</t>
        </is>
      </c>
    </row>
    <row r="25">
      <c r="B25" s="9" t="inlineStr">
        <is>
          <t>شرح الشيت وقوالب أخرى مجانية ← softwiro.com/ar/templates</t>
        </is>
      </c>
    </row>
    <row r="26">
      <c r="B26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8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4" customWidth="1" min="3" max="3"/>
  </cols>
  <sheetData>
    <row r="1" ht="26" customHeight="1">
      <c r="A1" s="10" t="inlineStr">
        <is>
          <t>شيت متابعة عملاء ووحدات العقارات · قالب مجاني من Softwiro</t>
        </is>
      </c>
    </row>
    <row r="2">
      <c r="A2" s="11" t="inlineStr">
        <is>
          <t>اعرض الوحدة على عميلك بجولة 360° على هاتفه قبل المعاينة مع Softwiro VR ← اضغط هنا</t>
        </is>
      </c>
    </row>
    <row r="4">
      <c r="A4" s="12" t="inlineStr">
        <is>
          <t>تاريخ اليوم</t>
        </is>
      </c>
      <c r="B4" s="13">
        <f>TODAY()</f>
        <v/>
      </c>
    </row>
    <row r="5">
      <c r="A5" s="12" t="inlineStr">
        <is>
          <t>نسبة العمولة الافتراضية (%)</t>
        </is>
      </c>
      <c r="B5" s="14" t="n">
        <v>2.5</v>
      </c>
    </row>
    <row r="7">
      <c r="A7" s="8" t="inlineStr">
        <is>
          <t>اكتب النسبة رقمًا عاديًا: 2.5 تعني 2.5%. تاريخ اليوم يتحدث وحده، ويمكنك استبداله بتاريخ تكتبه.</t>
        </is>
      </c>
    </row>
    <row r="8"/>
  </sheetData>
  <mergeCells count="3">
    <mergeCell ref="A1:C1"/>
    <mergeCell ref="A7:B8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K305"/>
  <sheetViews>
    <sheetView showGridLines="1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12" customWidth="1" min="4" max="4"/>
    <col width="11" customWidth="1" min="5" max="5"/>
    <col width="16" customWidth="1" min="6" max="6"/>
    <col width="12" customWidth="1" min="7" max="7"/>
    <col width="14" customWidth="1" min="8" max="8"/>
    <col width="12" customWidth="1" min="9" max="9"/>
    <col width="12" customWidth="1" min="10" max="10"/>
    <col width="30" customWidth="1" min="11" max="11"/>
  </cols>
  <sheetData>
    <row r="1" ht="26" customHeight="1">
      <c r="A1" s="10" t="inlineStr">
        <is>
          <t>شيت متابعة عملاء ووحدات العقارات · قالب مجاني من Softwiro</t>
        </is>
      </c>
    </row>
    <row r="2">
      <c r="A2" s="11" t="inlineStr">
        <is>
          <t>اعرض الوحدة على عميلك بجولة 360° على هاتفه قبل المعاينة مع Softwiro VR ← اضغط هنا</t>
        </is>
      </c>
    </row>
    <row r="5" ht="32" customHeight="1">
      <c r="A5" s="15" t="inlineStr">
        <is>
          <t>الكود</t>
        </is>
      </c>
      <c r="B5" s="15" t="inlineStr">
        <is>
          <t>المشروع أو المنطقة</t>
        </is>
      </c>
      <c r="C5" s="15" t="inlineStr">
        <is>
          <t>النوع</t>
        </is>
      </c>
      <c r="D5" s="15" t="inlineStr">
        <is>
          <t>المساحة (م²)</t>
        </is>
      </c>
      <c r="E5" s="15" t="inlineStr">
        <is>
          <t>الغرض</t>
        </is>
      </c>
      <c r="F5" s="15" t="inlineStr">
        <is>
          <t>السعر أو الإيجار الشهري</t>
        </is>
      </c>
      <c r="G5" s="15" t="inlineStr">
        <is>
          <t>الحالة</t>
        </is>
      </c>
      <c r="H5" s="15" t="inlineStr">
        <is>
          <t>سعر المتر</t>
        </is>
      </c>
      <c r="I5" s="15" t="inlineStr">
        <is>
          <t>عدد المهتمين</t>
        </is>
      </c>
      <c r="J5" s="15" t="inlineStr">
        <is>
          <t>عدد المعاينات</t>
        </is>
      </c>
      <c r="K5" s="15" t="inlineStr">
        <is>
          <t>تنبيه</t>
        </is>
      </c>
    </row>
    <row r="6">
      <c r="A6" s="5" t="inlineStr">
        <is>
          <t>U01</t>
        </is>
      </c>
      <c r="B6" s="5" t="inlineStr">
        <is>
          <t>حي الياسمين</t>
        </is>
      </c>
      <c r="C6" s="5" t="inlineStr">
        <is>
          <t>شقة</t>
        </is>
      </c>
      <c r="D6" s="16" t="n">
        <v>120</v>
      </c>
      <c r="E6" s="5" t="inlineStr">
        <is>
          <t>بيع</t>
        </is>
      </c>
      <c r="F6" s="17" t="n">
        <v>1800000</v>
      </c>
      <c r="G6" s="5" t="inlineStr">
        <is>
          <t>متاحة</t>
        </is>
      </c>
      <c r="H6" s="18">
        <f>IF(OR(A6&amp;""="",E6&lt;&gt;"بيع",NOT(ISNUMBER(D6)),NOT(ISNUMBER(F6))),"",IF(D6&gt;0,ROUND(F6/D6,2),""))</f>
        <v/>
      </c>
      <c r="I6" s="19">
        <f>IF(A6&amp;""="","",COUNTIF('العملاء'!$H$6:$H$2005,A6&amp;""))</f>
        <v/>
      </c>
      <c r="J6" s="19">
        <f>IF(A6&amp;""="","",COUNTIFS('العملاء'!$H$6:$H$2005,A6&amp;"",'العملاء'!$I$6:$I$2005,"معاينة")+COUNTIFS('العملاء'!$H$6:$H$2005,A6&amp;"",'العملاء'!$I$6:$I$2005,"تفاوض")+COUNTIFS('العملاء'!$H$6:$H$2005,A6&amp;"",'العملاء'!$I$6:$I$2005,"تم التعاقد"))</f>
        <v/>
      </c>
      <c r="K6" s="6">
        <f>IF(A6&amp;""="","",IF(AND(E6="بيع",G6="مؤجرة"),"راجع الحالة: مؤجرة لوحدة بيع",IF(AND(E6="إيجار",G6="مباعة"),"راجع الحالة: مباعة لوحدة إيجار","")))</f>
        <v/>
      </c>
    </row>
    <row r="7">
      <c r="A7" s="5" t="inlineStr">
        <is>
          <t>U02</t>
        </is>
      </c>
      <c r="B7" s="5" t="inlineStr">
        <is>
          <t>حي الياسمين</t>
        </is>
      </c>
      <c r="C7" s="5" t="inlineStr">
        <is>
          <t>شقة</t>
        </is>
      </c>
      <c r="D7" s="16" t="n">
        <v>150</v>
      </c>
      <c r="E7" s="5" t="inlineStr">
        <is>
          <t>بيع</t>
        </is>
      </c>
      <c r="F7" s="17" t="n">
        <v>2250000</v>
      </c>
      <c r="G7" s="5" t="inlineStr">
        <is>
          <t>محجوزة</t>
        </is>
      </c>
      <c r="H7" s="18">
        <f>IF(OR(A7&amp;""="",E7&lt;&gt;"بيع",NOT(ISNUMBER(D7)),NOT(ISNUMBER(F7))),"",IF(D7&gt;0,ROUND(F7/D7,2),""))</f>
        <v/>
      </c>
      <c r="I7" s="19">
        <f>IF(A7&amp;""="","",COUNTIF('العملاء'!$H$6:$H$2005,A7&amp;""))</f>
        <v/>
      </c>
      <c r="J7" s="19">
        <f>IF(A7&amp;""="","",COUNTIFS('العملاء'!$H$6:$H$2005,A7&amp;"",'العملاء'!$I$6:$I$2005,"معاينة")+COUNTIFS('العملاء'!$H$6:$H$2005,A7&amp;"",'العملاء'!$I$6:$I$2005,"تفاوض")+COUNTIFS('العملاء'!$H$6:$H$2005,A7&amp;"",'العملاء'!$I$6:$I$2005,"تم التعاقد"))</f>
        <v/>
      </c>
      <c r="K7" s="6">
        <f>IF(A7&amp;""="","",IF(AND(E7="بيع",G7="مؤجرة"),"راجع الحالة: مؤجرة لوحدة بيع",IF(AND(E7="إيجار",G7="مباعة"),"راجع الحالة: مباعة لوحدة إيجار","")))</f>
        <v/>
      </c>
    </row>
    <row r="8">
      <c r="A8" s="5" t="inlineStr">
        <is>
          <t>U03</t>
        </is>
      </c>
      <c r="B8" s="5" t="inlineStr">
        <is>
          <t>حي الياسمين</t>
        </is>
      </c>
      <c r="C8" s="5" t="inlineStr">
        <is>
          <t>شقة</t>
        </is>
      </c>
      <c r="D8" s="16" t="n">
        <v>95</v>
      </c>
      <c r="E8" s="5" t="inlineStr">
        <is>
          <t>بيع</t>
        </is>
      </c>
      <c r="F8" s="17" t="n">
        <v>1330000</v>
      </c>
      <c r="G8" s="5" t="inlineStr">
        <is>
          <t>مباعة</t>
        </is>
      </c>
      <c r="H8" s="18">
        <f>IF(OR(A8&amp;""="",E8&lt;&gt;"بيع",NOT(ISNUMBER(D8)),NOT(ISNUMBER(F8))),"",IF(D8&gt;0,ROUND(F8/D8,2),""))</f>
        <v/>
      </c>
      <c r="I8" s="19">
        <f>IF(A8&amp;""="","",COUNTIF('العملاء'!$H$6:$H$2005,A8&amp;""))</f>
        <v/>
      </c>
      <c r="J8" s="19">
        <f>IF(A8&amp;""="","",COUNTIFS('العملاء'!$H$6:$H$2005,A8&amp;"",'العملاء'!$I$6:$I$2005,"معاينة")+COUNTIFS('العملاء'!$H$6:$H$2005,A8&amp;"",'العملاء'!$I$6:$I$2005,"تفاوض")+COUNTIFS('العملاء'!$H$6:$H$2005,A8&amp;"",'العملاء'!$I$6:$I$2005,"تم التعاقد"))</f>
        <v/>
      </c>
      <c r="K8" s="6">
        <f>IF(A8&amp;""="","",IF(AND(E8="بيع",G8="مؤجرة"),"راجع الحالة: مؤجرة لوحدة بيع",IF(AND(E8="إيجار",G8="مباعة"),"راجع الحالة: مباعة لوحدة إيجار","")))</f>
        <v/>
      </c>
    </row>
    <row r="9">
      <c r="A9" s="5" t="inlineStr">
        <is>
          <t>U04</t>
        </is>
      </c>
      <c r="B9" s="5" t="inlineStr">
        <is>
          <t>مشروع الواحة</t>
        </is>
      </c>
      <c r="C9" s="5" t="inlineStr">
        <is>
          <t>فيلا</t>
        </is>
      </c>
      <c r="D9" s="16" t="n">
        <v>320</v>
      </c>
      <c r="E9" s="5" t="inlineStr">
        <is>
          <t>بيع</t>
        </is>
      </c>
      <c r="F9" s="17" t="n">
        <v>6400000</v>
      </c>
      <c r="G9" s="5" t="inlineStr">
        <is>
          <t>متاحة</t>
        </is>
      </c>
      <c r="H9" s="18">
        <f>IF(OR(A9&amp;""="",E9&lt;&gt;"بيع",NOT(ISNUMBER(D9)),NOT(ISNUMBER(F9))),"",IF(D9&gt;0,ROUND(F9/D9,2),""))</f>
        <v/>
      </c>
      <c r="I9" s="19">
        <f>IF(A9&amp;""="","",COUNTIF('العملاء'!$H$6:$H$2005,A9&amp;""))</f>
        <v/>
      </c>
      <c r="J9" s="19">
        <f>IF(A9&amp;""="","",COUNTIFS('العملاء'!$H$6:$H$2005,A9&amp;"",'العملاء'!$I$6:$I$2005,"معاينة")+COUNTIFS('العملاء'!$H$6:$H$2005,A9&amp;"",'العملاء'!$I$6:$I$2005,"تفاوض")+COUNTIFS('العملاء'!$H$6:$H$2005,A9&amp;"",'العملاء'!$I$6:$I$2005,"تم التعاقد"))</f>
        <v/>
      </c>
      <c r="K9" s="6">
        <f>IF(A9&amp;""="","",IF(AND(E9="بيع",G9="مؤجرة"),"راجع الحالة: مؤجرة لوحدة بيع",IF(AND(E9="إيجار",G9="مباعة"),"راجع الحالة: مباعة لوحدة إيجار","")))</f>
        <v/>
      </c>
    </row>
    <row r="10">
      <c r="A10" s="5" t="inlineStr">
        <is>
          <t>U05</t>
        </is>
      </c>
      <c r="B10" s="5" t="inlineStr">
        <is>
          <t>مشروع الواحة</t>
        </is>
      </c>
      <c r="C10" s="5" t="inlineStr">
        <is>
          <t>فيلا</t>
        </is>
      </c>
      <c r="D10" s="16" t="n">
        <v>280</v>
      </c>
      <c r="E10" s="5" t="inlineStr">
        <is>
          <t>بيع</t>
        </is>
      </c>
      <c r="F10" s="17" t="n">
        <v>5320000</v>
      </c>
      <c r="G10" s="5" t="inlineStr">
        <is>
          <t>متاحة</t>
        </is>
      </c>
      <c r="H10" s="18">
        <f>IF(OR(A10&amp;""="",E10&lt;&gt;"بيع",NOT(ISNUMBER(D10)),NOT(ISNUMBER(F10))),"",IF(D10&gt;0,ROUND(F10/D10,2),""))</f>
        <v/>
      </c>
      <c r="I10" s="19">
        <f>IF(A10&amp;""="","",COUNTIF('العملاء'!$H$6:$H$2005,A10&amp;""))</f>
        <v/>
      </c>
      <c r="J10" s="19">
        <f>IF(A10&amp;""="","",COUNTIFS('العملاء'!$H$6:$H$2005,A10&amp;"",'العملاء'!$I$6:$I$2005,"معاينة")+COUNTIFS('العملاء'!$H$6:$H$2005,A10&amp;"",'العملاء'!$I$6:$I$2005,"تفاوض")+COUNTIFS('العملاء'!$H$6:$H$2005,A10&amp;"",'العملاء'!$I$6:$I$2005,"تم التعاقد"))</f>
        <v/>
      </c>
      <c r="K10" s="6">
        <f>IF(A10&amp;""="","",IF(AND(E10="بيع",G10="مؤجرة"),"راجع الحالة: مؤجرة لوحدة بيع",IF(AND(E10="إيجار",G10="مباعة"),"راجع الحالة: مباعة لوحدة إيجار","")))</f>
        <v/>
      </c>
    </row>
    <row r="11">
      <c r="A11" s="5" t="inlineStr">
        <is>
          <t>U06</t>
        </is>
      </c>
      <c r="B11" s="5" t="inlineStr">
        <is>
          <t>مشروع الواحة</t>
        </is>
      </c>
      <c r="C11" s="5" t="inlineStr">
        <is>
          <t>دوبلكس</t>
        </is>
      </c>
      <c r="D11" s="16" t="n">
        <v>210</v>
      </c>
      <c r="E11" s="5" t="inlineStr">
        <is>
          <t>بيع</t>
        </is>
      </c>
      <c r="F11" s="17" t="n">
        <v>3570000</v>
      </c>
      <c r="G11" s="5" t="inlineStr">
        <is>
          <t>مباعة</t>
        </is>
      </c>
      <c r="H11" s="18">
        <f>IF(OR(A11&amp;""="",E11&lt;&gt;"بيع",NOT(ISNUMBER(D11)),NOT(ISNUMBER(F11))),"",IF(D11&gt;0,ROUND(F11/D11,2),""))</f>
        <v/>
      </c>
      <c r="I11" s="19">
        <f>IF(A11&amp;""="","",COUNTIF('العملاء'!$H$6:$H$2005,A11&amp;""))</f>
        <v/>
      </c>
      <c r="J11" s="19">
        <f>IF(A11&amp;""="","",COUNTIFS('العملاء'!$H$6:$H$2005,A11&amp;"",'العملاء'!$I$6:$I$2005,"معاينة")+COUNTIFS('العملاء'!$H$6:$H$2005,A11&amp;"",'العملاء'!$I$6:$I$2005,"تفاوض")+COUNTIFS('العملاء'!$H$6:$H$2005,A11&amp;"",'العملاء'!$I$6:$I$2005,"تم التعاقد"))</f>
        <v/>
      </c>
      <c r="K11" s="6">
        <f>IF(A11&amp;""="","",IF(AND(E11="بيع",G11="مؤجرة"),"راجع الحالة: مؤجرة لوحدة بيع",IF(AND(E11="إيجار",G11="مباعة"),"راجع الحالة: مباعة لوحدة إيجار","")))</f>
        <v/>
      </c>
    </row>
    <row r="12">
      <c r="A12" s="5" t="inlineStr">
        <is>
          <t>U07</t>
        </is>
      </c>
      <c r="B12" s="5" t="inlineStr">
        <is>
          <t>المركز التجاري</t>
        </is>
      </c>
      <c r="C12" s="5" t="inlineStr">
        <is>
          <t>محل</t>
        </is>
      </c>
      <c r="D12" s="16" t="n">
        <v>45</v>
      </c>
      <c r="E12" s="5" t="inlineStr">
        <is>
          <t>بيع</t>
        </is>
      </c>
      <c r="F12" s="17" t="n">
        <v>1350000</v>
      </c>
      <c r="G12" s="5" t="inlineStr">
        <is>
          <t>متاحة</t>
        </is>
      </c>
      <c r="H12" s="18">
        <f>IF(OR(A12&amp;""="",E12&lt;&gt;"بيع",NOT(ISNUMBER(D12)),NOT(ISNUMBER(F12))),"",IF(D12&gt;0,ROUND(F12/D12,2),""))</f>
        <v/>
      </c>
      <c r="I12" s="19">
        <f>IF(A12&amp;""="","",COUNTIF('العملاء'!$H$6:$H$2005,A12&amp;""))</f>
        <v/>
      </c>
      <c r="J12" s="19">
        <f>IF(A12&amp;""="","",COUNTIFS('العملاء'!$H$6:$H$2005,A12&amp;"",'العملاء'!$I$6:$I$2005,"معاينة")+COUNTIFS('العملاء'!$H$6:$H$2005,A12&amp;"",'العملاء'!$I$6:$I$2005,"تفاوض")+COUNTIFS('العملاء'!$H$6:$H$2005,A12&amp;"",'العملاء'!$I$6:$I$2005,"تم التعاقد"))</f>
        <v/>
      </c>
      <c r="K12" s="6">
        <f>IF(A12&amp;""="","",IF(AND(E12="بيع",G12="مؤجرة"),"راجع الحالة: مؤجرة لوحدة بيع",IF(AND(E12="إيجار",G12="مباعة"),"راجع الحالة: مباعة لوحدة إيجار","")))</f>
        <v/>
      </c>
    </row>
    <row r="13">
      <c r="A13" s="5" t="inlineStr">
        <is>
          <t>U08</t>
        </is>
      </c>
      <c r="B13" s="5" t="inlineStr">
        <is>
          <t>المركز التجاري</t>
        </is>
      </c>
      <c r="C13" s="5" t="inlineStr">
        <is>
          <t>مكتب</t>
        </is>
      </c>
      <c r="D13" s="16" t="n">
        <v>80</v>
      </c>
      <c r="E13" s="5" t="inlineStr">
        <is>
          <t>إيجار</t>
        </is>
      </c>
      <c r="F13" s="17" t="n">
        <v>12000</v>
      </c>
      <c r="G13" s="5" t="inlineStr">
        <is>
          <t>مؤجرة</t>
        </is>
      </c>
      <c r="H13" s="18">
        <f>IF(OR(A13&amp;""="",E13&lt;&gt;"بيع",NOT(ISNUMBER(D13)),NOT(ISNUMBER(F13))),"",IF(D13&gt;0,ROUND(F13/D13,2),""))</f>
        <v/>
      </c>
      <c r="I13" s="19">
        <f>IF(A13&amp;""="","",COUNTIF('العملاء'!$H$6:$H$2005,A13&amp;""))</f>
        <v/>
      </c>
      <c r="J13" s="19">
        <f>IF(A13&amp;""="","",COUNTIFS('العملاء'!$H$6:$H$2005,A13&amp;"",'العملاء'!$I$6:$I$2005,"معاينة")+COUNTIFS('العملاء'!$H$6:$H$2005,A13&amp;"",'العملاء'!$I$6:$I$2005,"تفاوض")+COUNTIFS('العملاء'!$H$6:$H$2005,A13&amp;"",'العملاء'!$I$6:$I$2005,"تم التعاقد"))</f>
        <v/>
      </c>
      <c r="K13" s="6">
        <f>IF(A13&amp;""="","",IF(AND(E13="بيع",G13="مؤجرة"),"راجع الحالة: مؤجرة لوحدة بيع",IF(AND(E13="إيجار",G13="مباعة"),"راجع الحالة: مباعة لوحدة إيجار","")))</f>
        <v/>
      </c>
    </row>
    <row r="14">
      <c r="A14" s="5" t="inlineStr">
        <is>
          <t>U09</t>
        </is>
      </c>
      <c r="B14" s="5" t="inlineStr">
        <is>
          <t>المركز التجاري</t>
        </is>
      </c>
      <c r="C14" s="5" t="inlineStr">
        <is>
          <t>مكتب</t>
        </is>
      </c>
      <c r="D14" s="16" t="n">
        <v>60</v>
      </c>
      <c r="E14" s="5" t="inlineStr">
        <is>
          <t>إيجار</t>
        </is>
      </c>
      <c r="F14" s="17" t="n">
        <v>9000</v>
      </c>
      <c r="G14" s="5" t="inlineStr">
        <is>
          <t>متاحة</t>
        </is>
      </c>
      <c r="H14" s="18">
        <f>IF(OR(A14&amp;""="",E14&lt;&gt;"بيع",NOT(ISNUMBER(D14)),NOT(ISNUMBER(F14))),"",IF(D14&gt;0,ROUND(F14/D14,2),""))</f>
        <v/>
      </c>
      <c r="I14" s="19">
        <f>IF(A14&amp;""="","",COUNTIF('العملاء'!$H$6:$H$2005,A14&amp;""))</f>
        <v/>
      </c>
      <c r="J14" s="19">
        <f>IF(A14&amp;""="","",COUNTIFS('العملاء'!$H$6:$H$2005,A14&amp;"",'العملاء'!$I$6:$I$2005,"معاينة")+COUNTIFS('العملاء'!$H$6:$H$2005,A14&amp;"",'العملاء'!$I$6:$I$2005,"تفاوض")+COUNTIFS('العملاء'!$H$6:$H$2005,A14&amp;"",'العملاء'!$I$6:$I$2005,"تم التعاقد"))</f>
        <v/>
      </c>
      <c r="K14" s="6">
        <f>IF(A14&amp;""="","",IF(AND(E14="بيع",G14="مؤجرة"),"راجع الحالة: مؤجرة لوحدة بيع",IF(AND(E14="إيجار",G14="مباعة"),"راجع الحالة: مباعة لوحدة إيجار","")))</f>
        <v/>
      </c>
    </row>
    <row r="15">
      <c r="A15" s="5" t="inlineStr">
        <is>
          <t>U10</t>
        </is>
      </c>
      <c r="B15" s="5" t="inlineStr">
        <is>
          <t>حي الزهور</t>
        </is>
      </c>
      <c r="C15" s="5" t="inlineStr">
        <is>
          <t>شقة</t>
        </is>
      </c>
      <c r="D15" s="16" t="n">
        <v>110</v>
      </c>
      <c r="E15" s="5" t="inlineStr">
        <is>
          <t>إيجار</t>
        </is>
      </c>
      <c r="F15" s="17" t="n">
        <v>7500</v>
      </c>
      <c r="G15" s="5" t="inlineStr">
        <is>
          <t>متاحة</t>
        </is>
      </c>
      <c r="H15" s="18">
        <f>IF(OR(A15&amp;""="",E15&lt;&gt;"بيع",NOT(ISNUMBER(D15)),NOT(ISNUMBER(F15))),"",IF(D15&gt;0,ROUND(F15/D15,2),""))</f>
        <v/>
      </c>
      <c r="I15" s="19">
        <f>IF(A15&amp;""="","",COUNTIF('العملاء'!$H$6:$H$2005,A15&amp;""))</f>
        <v/>
      </c>
      <c r="J15" s="19">
        <f>IF(A15&amp;""="","",COUNTIFS('العملاء'!$H$6:$H$2005,A15&amp;"",'العملاء'!$I$6:$I$2005,"معاينة")+COUNTIFS('العملاء'!$H$6:$H$2005,A15&amp;"",'العملاء'!$I$6:$I$2005,"تفاوض")+COUNTIFS('العملاء'!$H$6:$H$2005,A15&amp;"",'العملاء'!$I$6:$I$2005,"تم التعاقد"))</f>
        <v/>
      </c>
      <c r="K15" s="6">
        <f>IF(A15&amp;""="","",IF(AND(E15="بيع",G15="مؤجرة"),"راجع الحالة: مؤجرة لوحدة بيع",IF(AND(E15="إيجار",G15="مباعة"),"راجع الحالة: مباعة لوحدة إيجار","")))</f>
        <v/>
      </c>
    </row>
    <row r="16">
      <c r="A16" s="5" t="inlineStr">
        <is>
          <t>U11</t>
        </is>
      </c>
      <c r="B16" s="5" t="inlineStr">
        <is>
          <t>حي الزهور</t>
        </is>
      </c>
      <c r="C16" s="5" t="inlineStr">
        <is>
          <t>شقة</t>
        </is>
      </c>
      <c r="D16" s="16" t="n">
        <v>130</v>
      </c>
      <c r="E16" s="5" t="inlineStr">
        <is>
          <t>إيجار</t>
        </is>
      </c>
      <c r="F16" s="17" t="n">
        <v>8500</v>
      </c>
      <c r="G16" s="5" t="inlineStr">
        <is>
          <t>مؤجرة</t>
        </is>
      </c>
      <c r="H16" s="18">
        <f>IF(OR(A16&amp;""="",E16&lt;&gt;"بيع",NOT(ISNUMBER(D16)),NOT(ISNUMBER(F16))),"",IF(D16&gt;0,ROUND(F16/D16,2),""))</f>
        <v/>
      </c>
      <c r="I16" s="19">
        <f>IF(A16&amp;""="","",COUNTIF('العملاء'!$H$6:$H$2005,A16&amp;""))</f>
        <v/>
      </c>
      <c r="J16" s="19">
        <f>IF(A16&amp;""="","",COUNTIFS('العملاء'!$H$6:$H$2005,A16&amp;"",'العملاء'!$I$6:$I$2005,"معاينة")+COUNTIFS('العملاء'!$H$6:$H$2005,A16&amp;"",'العملاء'!$I$6:$I$2005,"تفاوض")+COUNTIFS('العملاء'!$H$6:$H$2005,A16&amp;"",'العملاء'!$I$6:$I$2005,"تم التعاقد"))</f>
        <v/>
      </c>
      <c r="K16" s="6">
        <f>IF(A16&amp;""="","",IF(AND(E16="بيع",G16="مؤجرة"),"راجع الحالة: مؤجرة لوحدة بيع",IF(AND(E16="إيجار",G16="مباعة"),"راجع الحالة: مباعة لوحدة إيجار","")))</f>
        <v/>
      </c>
    </row>
    <row r="17">
      <c r="A17" s="5" t="inlineStr">
        <is>
          <t>U12</t>
        </is>
      </c>
      <c r="B17" s="5" t="inlineStr">
        <is>
          <t>حي الزهور</t>
        </is>
      </c>
      <c r="C17" s="5" t="inlineStr">
        <is>
          <t>شقة</t>
        </is>
      </c>
      <c r="D17" s="16" t="n">
        <v>100</v>
      </c>
      <c r="E17" s="5" t="inlineStr">
        <is>
          <t>بيع</t>
        </is>
      </c>
      <c r="F17" s="17" t="n">
        <v>1400000</v>
      </c>
      <c r="G17" s="5" t="inlineStr">
        <is>
          <t>مؤجرة</t>
        </is>
      </c>
      <c r="H17" s="18">
        <f>IF(OR(A17&amp;""="",E17&lt;&gt;"بيع",NOT(ISNUMBER(D17)),NOT(ISNUMBER(F17))),"",IF(D17&gt;0,ROUND(F17/D17,2),""))</f>
        <v/>
      </c>
      <c r="I17" s="19">
        <f>IF(A17&amp;""="","",COUNTIF('العملاء'!$H$6:$H$2005,A17&amp;""))</f>
        <v/>
      </c>
      <c r="J17" s="19">
        <f>IF(A17&amp;""="","",COUNTIFS('العملاء'!$H$6:$H$2005,A17&amp;"",'العملاء'!$I$6:$I$2005,"معاينة")+COUNTIFS('العملاء'!$H$6:$H$2005,A17&amp;"",'العملاء'!$I$6:$I$2005,"تفاوض")+COUNTIFS('العملاء'!$H$6:$H$2005,A17&amp;"",'العملاء'!$I$6:$I$2005,"تم التعاقد"))</f>
        <v/>
      </c>
      <c r="K17" s="6">
        <f>IF(A17&amp;""="","",IF(AND(E17="بيع",G17="مؤجرة"),"راجع الحالة: مؤجرة لوحدة بيع",IF(AND(E17="إيجار",G17="مباعة"),"راجع الحالة: مباعة لوحدة إيجار","")))</f>
        <v/>
      </c>
    </row>
    <row r="18">
      <c r="A18" s="5" t="inlineStr">
        <is>
          <t>U13</t>
        </is>
      </c>
      <c r="B18" s="5" t="inlineStr">
        <is>
          <t>المنطقة الصناعية</t>
        </is>
      </c>
      <c r="C18" s="5" t="inlineStr">
        <is>
          <t>أرض</t>
        </is>
      </c>
      <c r="D18" s="16" t="n">
        <v>600</v>
      </c>
      <c r="E18" s="5" t="inlineStr">
        <is>
          <t>بيع</t>
        </is>
      </c>
      <c r="F18" s="17" t="n">
        <v>2400000</v>
      </c>
      <c r="G18" s="5" t="inlineStr">
        <is>
          <t>متاحة</t>
        </is>
      </c>
      <c r="H18" s="18">
        <f>IF(OR(A18&amp;""="",E18&lt;&gt;"بيع",NOT(ISNUMBER(D18)),NOT(ISNUMBER(F18))),"",IF(D18&gt;0,ROUND(F18/D18,2),""))</f>
        <v/>
      </c>
      <c r="I18" s="19">
        <f>IF(A18&amp;""="","",COUNTIF('العملاء'!$H$6:$H$2005,A18&amp;""))</f>
        <v/>
      </c>
      <c r="J18" s="19">
        <f>IF(A18&amp;""="","",COUNTIFS('العملاء'!$H$6:$H$2005,A18&amp;"",'العملاء'!$I$6:$I$2005,"معاينة")+COUNTIFS('العملاء'!$H$6:$H$2005,A18&amp;"",'العملاء'!$I$6:$I$2005,"تفاوض")+COUNTIFS('العملاء'!$H$6:$H$2005,A18&amp;"",'العملاء'!$I$6:$I$2005,"تم التعاقد"))</f>
        <v/>
      </c>
      <c r="K18" s="6">
        <f>IF(A18&amp;""="","",IF(AND(E18="بيع",G18="مؤجرة"),"راجع الحالة: مؤجرة لوحدة بيع",IF(AND(E18="إيجار",G18="مباعة"),"راجع الحالة: مباعة لوحدة إيجار","")))</f>
        <v/>
      </c>
    </row>
    <row r="19">
      <c r="A19" s="5" t="inlineStr">
        <is>
          <t>U14</t>
        </is>
      </c>
      <c r="B19" s="5" t="inlineStr">
        <is>
          <t>المنطقة الصناعية</t>
        </is>
      </c>
      <c r="C19" s="5" t="inlineStr">
        <is>
          <t>أرض</t>
        </is>
      </c>
      <c r="D19" s="16" t="n">
        <v>1000</v>
      </c>
      <c r="E19" s="5" t="inlineStr">
        <is>
          <t>بيع</t>
        </is>
      </c>
      <c r="F19" s="17" t="n">
        <v>3500000</v>
      </c>
      <c r="G19" s="5" t="inlineStr">
        <is>
          <t>محجوزة</t>
        </is>
      </c>
      <c r="H19" s="18">
        <f>IF(OR(A19&amp;""="",E19&lt;&gt;"بيع",NOT(ISNUMBER(D19)),NOT(ISNUMBER(F19))),"",IF(D19&gt;0,ROUND(F19/D19,2),""))</f>
        <v/>
      </c>
      <c r="I19" s="19">
        <f>IF(A19&amp;""="","",COUNTIF('العملاء'!$H$6:$H$2005,A19&amp;""))</f>
        <v/>
      </c>
      <c r="J19" s="19">
        <f>IF(A19&amp;""="","",COUNTIFS('العملاء'!$H$6:$H$2005,A19&amp;"",'العملاء'!$I$6:$I$2005,"معاينة")+COUNTIFS('العملاء'!$H$6:$H$2005,A19&amp;"",'العملاء'!$I$6:$I$2005,"تفاوض")+COUNTIFS('العملاء'!$H$6:$H$2005,A19&amp;"",'العملاء'!$I$6:$I$2005,"تم التعاقد"))</f>
        <v/>
      </c>
      <c r="K19" s="6">
        <f>IF(A19&amp;""="","",IF(AND(E19="بيع",G19="مؤجرة"),"راجع الحالة: مؤجرة لوحدة بيع",IF(AND(E19="إيجار",G19="مباعة"),"راجع الحالة: مباعة لوحدة إيجار","")))</f>
        <v/>
      </c>
    </row>
    <row r="20">
      <c r="A20" s="5" t="inlineStr">
        <is>
          <t>U15</t>
        </is>
      </c>
      <c r="B20" s="5" t="inlineStr">
        <is>
          <t>حي الزهور</t>
        </is>
      </c>
      <c r="C20" s="5" t="inlineStr">
        <is>
          <t>محل</t>
        </is>
      </c>
      <c r="D20" s="16" t="n">
        <v>35</v>
      </c>
      <c r="E20" s="5" t="inlineStr">
        <is>
          <t>إيجار</t>
        </is>
      </c>
      <c r="F20" s="17" t="n">
        <v>6000</v>
      </c>
      <c r="G20" s="5" t="inlineStr">
        <is>
          <t>متاحة</t>
        </is>
      </c>
      <c r="H20" s="18">
        <f>IF(OR(A20&amp;""="",E20&lt;&gt;"بيع",NOT(ISNUMBER(D20)),NOT(ISNUMBER(F20))),"",IF(D20&gt;0,ROUND(F20/D20,2),""))</f>
        <v/>
      </c>
      <c r="I20" s="19">
        <f>IF(A20&amp;""="","",COUNTIF('العملاء'!$H$6:$H$2005,A20&amp;""))</f>
        <v/>
      </c>
      <c r="J20" s="19">
        <f>IF(A20&amp;""="","",COUNTIFS('العملاء'!$H$6:$H$2005,A20&amp;"",'العملاء'!$I$6:$I$2005,"معاينة")+COUNTIFS('العملاء'!$H$6:$H$2005,A20&amp;"",'العملاء'!$I$6:$I$2005,"تفاوض")+COUNTIFS('العملاء'!$H$6:$H$2005,A20&amp;"",'العملاء'!$I$6:$I$2005,"تم التعاقد"))</f>
        <v/>
      </c>
      <c r="K20" s="6">
        <f>IF(A20&amp;""="","",IF(AND(E20="بيع",G20="مؤجرة"),"راجع الحالة: مؤجرة لوحدة بيع",IF(AND(E20="إيجار",G20="مباعة"),"راجع الحالة: مباعة لوحدة إيجار","")))</f>
        <v/>
      </c>
    </row>
    <row r="21">
      <c r="A21" s="5" t="n"/>
      <c r="B21" s="5" t="n"/>
      <c r="C21" s="5" t="n"/>
      <c r="D21" s="16" t="n"/>
      <c r="E21" s="5" t="n"/>
      <c r="F21" s="17" t="n"/>
      <c r="G21" s="5" t="n"/>
      <c r="H21" s="18">
        <f>IF(OR(A21&amp;""="",E21&lt;&gt;"بيع",NOT(ISNUMBER(D21)),NOT(ISNUMBER(F21))),"",IF(D21&gt;0,ROUND(F21/D21,2),""))</f>
        <v/>
      </c>
      <c r="I21" s="19">
        <f>IF(A21&amp;""="","",COUNTIF('العملاء'!$H$6:$H$2005,A21&amp;""))</f>
        <v/>
      </c>
      <c r="J21" s="19">
        <f>IF(A21&amp;""="","",COUNTIFS('العملاء'!$H$6:$H$2005,A21&amp;"",'العملاء'!$I$6:$I$2005,"معاينة")+COUNTIFS('العملاء'!$H$6:$H$2005,A21&amp;"",'العملاء'!$I$6:$I$2005,"تفاوض")+COUNTIFS('العملاء'!$H$6:$H$2005,A21&amp;"",'العملاء'!$I$6:$I$2005,"تم التعاقد"))</f>
        <v/>
      </c>
      <c r="K21" s="6">
        <f>IF(A21&amp;""="","",IF(AND(E21="بيع",G21="مؤجرة"),"راجع الحالة: مؤجرة لوحدة بيع",IF(AND(E21="إيجار",G21="مباعة"),"راجع الحالة: مباعة لوحدة إيجار","")))</f>
        <v/>
      </c>
    </row>
    <row r="22">
      <c r="A22" s="5" t="n"/>
      <c r="B22" s="5" t="n"/>
      <c r="C22" s="5" t="n"/>
      <c r="D22" s="16" t="n"/>
      <c r="E22" s="5" t="n"/>
      <c r="F22" s="17" t="n"/>
      <c r="G22" s="5" t="n"/>
      <c r="H22" s="18">
        <f>IF(OR(A22&amp;""="",E22&lt;&gt;"بيع",NOT(ISNUMBER(D22)),NOT(ISNUMBER(F22))),"",IF(D22&gt;0,ROUND(F22/D22,2),""))</f>
        <v/>
      </c>
      <c r="I22" s="19">
        <f>IF(A22&amp;""="","",COUNTIF('العملاء'!$H$6:$H$2005,A22&amp;""))</f>
        <v/>
      </c>
      <c r="J22" s="19">
        <f>IF(A22&amp;""="","",COUNTIFS('العملاء'!$H$6:$H$2005,A22&amp;"",'العملاء'!$I$6:$I$2005,"معاينة")+COUNTIFS('العملاء'!$H$6:$H$2005,A22&amp;"",'العملاء'!$I$6:$I$2005,"تفاوض")+COUNTIFS('العملاء'!$H$6:$H$2005,A22&amp;"",'العملاء'!$I$6:$I$2005,"تم التعاقد"))</f>
        <v/>
      </c>
      <c r="K22" s="6">
        <f>IF(A22&amp;""="","",IF(AND(E22="بيع",G22="مؤجرة"),"راجع الحالة: مؤجرة لوحدة بيع",IF(AND(E22="إيجار",G22="مباعة"),"راجع الحالة: مباعة لوحدة إيجار","")))</f>
        <v/>
      </c>
    </row>
    <row r="23">
      <c r="A23" s="5" t="n"/>
      <c r="B23" s="5" t="n"/>
      <c r="C23" s="5" t="n"/>
      <c r="D23" s="16" t="n"/>
      <c r="E23" s="5" t="n"/>
      <c r="F23" s="17" t="n"/>
      <c r="G23" s="5" t="n"/>
      <c r="H23" s="18">
        <f>IF(OR(A23&amp;""="",E23&lt;&gt;"بيع",NOT(ISNUMBER(D23)),NOT(ISNUMBER(F23))),"",IF(D23&gt;0,ROUND(F23/D23,2),""))</f>
        <v/>
      </c>
      <c r="I23" s="19">
        <f>IF(A23&amp;""="","",COUNTIF('العملاء'!$H$6:$H$2005,A23&amp;""))</f>
        <v/>
      </c>
      <c r="J23" s="19">
        <f>IF(A23&amp;""="","",COUNTIFS('العملاء'!$H$6:$H$2005,A23&amp;"",'العملاء'!$I$6:$I$2005,"معاينة")+COUNTIFS('العملاء'!$H$6:$H$2005,A23&amp;"",'العملاء'!$I$6:$I$2005,"تفاوض")+COUNTIFS('العملاء'!$H$6:$H$2005,A23&amp;"",'العملاء'!$I$6:$I$2005,"تم التعاقد"))</f>
        <v/>
      </c>
      <c r="K23" s="6">
        <f>IF(A23&amp;""="","",IF(AND(E23="بيع",G23="مؤجرة"),"راجع الحالة: مؤجرة لوحدة بيع",IF(AND(E23="إيجار",G23="مباعة"),"راجع الحالة: مباعة لوحدة إيجار","")))</f>
        <v/>
      </c>
    </row>
    <row r="24">
      <c r="A24" s="5" t="n"/>
      <c r="B24" s="5" t="n"/>
      <c r="C24" s="5" t="n"/>
      <c r="D24" s="16" t="n"/>
      <c r="E24" s="5" t="n"/>
      <c r="F24" s="17" t="n"/>
      <c r="G24" s="5" t="n"/>
      <c r="H24" s="18">
        <f>IF(OR(A24&amp;""="",E24&lt;&gt;"بيع",NOT(ISNUMBER(D24)),NOT(ISNUMBER(F24))),"",IF(D24&gt;0,ROUND(F24/D24,2),""))</f>
        <v/>
      </c>
      <c r="I24" s="19">
        <f>IF(A24&amp;""="","",COUNTIF('العملاء'!$H$6:$H$2005,A24&amp;""))</f>
        <v/>
      </c>
      <c r="J24" s="19">
        <f>IF(A24&amp;""="","",COUNTIFS('العملاء'!$H$6:$H$2005,A24&amp;"",'العملاء'!$I$6:$I$2005,"معاينة")+COUNTIFS('العملاء'!$H$6:$H$2005,A24&amp;"",'العملاء'!$I$6:$I$2005,"تفاوض")+COUNTIFS('العملاء'!$H$6:$H$2005,A24&amp;"",'العملاء'!$I$6:$I$2005,"تم التعاقد"))</f>
        <v/>
      </c>
      <c r="K24" s="6">
        <f>IF(A24&amp;""="","",IF(AND(E24="بيع",G24="مؤجرة"),"راجع الحالة: مؤجرة لوحدة بيع",IF(AND(E24="إيجار",G24="مباعة"),"راجع الحالة: مباعة لوحدة إيجار","")))</f>
        <v/>
      </c>
    </row>
    <row r="25">
      <c r="A25" s="5" t="n"/>
      <c r="B25" s="5" t="n"/>
      <c r="C25" s="5" t="n"/>
      <c r="D25" s="16" t="n"/>
      <c r="E25" s="5" t="n"/>
      <c r="F25" s="17" t="n"/>
      <c r="G25" s="5" t="n"/>
      <c r="H25" s="18">
        <f>IF(OR(A25&amp;""="",E25&lt;&gt;"بيع",NOT(ISNUMBER(D25)),NOT(ISNUMBER(F25))),"",IF(D25&gt;0,ROUND(F25/D25,2),""))</f>
        <v/>
      </c>
      <c r="I25" s="19">
        <f>IF(A25&amp;""="","",COUNTIF('العملاء'!$H$6:$H$2005,A25&amp;""))</f>
        <v/>
      </c>
      <c r="J25" s="19">
        <f>IF(A25&amp;""="","",COUNTIFS('العملاء'!$H$6:$H$2005,A25&amp;"",'العملاء'!$I$6:$I$2005,"معاينة")+COUNTIFS('العملاء'!$H$6:$H$2005,A25&amp;"",'العملاء'!$I$6:$I$2005,"تفاوض")+COUNTIFS('العملاء'!$H$6:$H$2005,A25&amp;"",'العملاء'!$I$6:$I$2005,"تم التعاقد"))</f>
        <v/>
      </c>
      <c r="K25" s="6">
        <f>IF(A25&amp;""="","",IF(AND(E25="بيع",G25="مؤجرة"),"راجع الحالة: مؤجرة لوحدة بيع",IF(AND(E25="إيجار",G25="مباعة"),"راجع الحالة: مباعة لوحدة إيجار","")))</f>
        <v/>
      </c>
    </row>
    <row r="26">
      <c r="A26" s="5" t="n"/>
      <c r="B26" s="5" t="n"/>
      <c r="C26" s="5" t="n"/>
      <c r="D26" s="16" t="n"/>
      <c r="E26" s="5" t="n"/>
      <c r="F26" s="17" t="n"/>
      <c r="G26" s="5" t="n"/>
      <c r="H26" s="18">
        <f>IF(OR(A26&amp;""="",E26&lt;&gt;"بيع",NOT(ISNUMBER(D26)),NOT(ISNUMBER(F26))),"",IF(D26&gt;0,ROUND(F26/D26,2),""))</f>
        <v/>
      </c>
      <c r="I26" s="19">
        <f>IF(A26&amp;""="","",COUNTIF('العملاء'!$H$6:$H$2005,A26&amp;""))</f>
        <v/>
      </c>
      <c r="J26" s="19">
        <f>IF(A26&amp;""="","",COUNTIFS('العملاء'!$H$6:$H$2005,A26&amp;"",'العملاء'!$I$6:$I$2005,"معاينة")+COUNTIFS('العملاء'!$H$6:$H$2005,A26&amp;"",'العملاء'!$I$6:$I$2005,"تفاوض")+COUNTIFS('العملاء'!$H$6:$H$2005,A26&amp;"",'العملاء'!$I$6:$I$2005,"تم التعاقد"))</f>
        <v/>
      </c>
      <c r="K26" s="6">
        <f>IF(A26&amp;""="","",IF(AND(E26="بيع",G26="مؤجرة"),"راجع الحالة: مؤجرة لوحدة بيع",IF(AND(E26="إيجار",G26="مباعة"),"راجع الحالة: مباعة لوحدة إيجار","")))</f>
        <v/>
      </c>
    </row>
    <row r="27">
      <c r="A27" s="5" t="n"/>
      <c r="B27" s="5" t="n"/>
      <c r="C27" s="5" t="n"/>
      <c r="D27" s="16" t="n"/>
      <c r="E27" s="5" t="n"/>
      <c r="F27" s="17" t="n"/>
      <c r="G27" s="5" t="n"/>
      <c r="H27" s="18">
        <f>IF(OR(A27&amp;""="",E27&lt;&gt;"بيع",NOT(ISNUMBER(D27)),NOT(ISNUMBER(F27))),"",IF(D27&gt;0,ROUND(F27/D27,2),""))</f>
        <v/>
      </c>
      <c r="I27" s="19">
        <f>IF(A27&amp;""="","",COUNTIF('العملاء'!$H$6:$H$2005,A27&amp;""))</f>
        <v/>
      </c>
      <c r="J27" s="19">
        <f>IF(A27&amp;""="","",COUNTIFS('العملاء'!$H$6:$H$2005,A27&amp;"",'العملاء'!$I$6:$I$2005,"معاينة")+COUNTIFS('العملاء'!$H$6:$H$2005,A27&amp;"",'العملاء'!$I$6:$I$2005,"تفاوض")+COUNTIFS('العملاء'!$H$6:$H$2005,A27&amp;"",'العملاء'!$I$6:$I$2005,"تم التعاقد"))</f>
        <v/>
      </c>
      <c r="K27" s="6">
        <f>IF(A27&amp;""="","",IF(AND(E27="بيع",G27="مؤجرة"),"راجع الحالة: مؤجرة لوحدة بيع",IF(AND(E27="إيجار",G27="مباعة"),"راجع الحالة: مباعة لوحدة إيجار","")))</f>
        <v/>
      </c>
    </row>
    <row r="28">
      <c r="A28" s="5" t="n"/>
      <c r="B28" s="5" t="n"/>
      <c r="C28" s="5" t="n"/>
      <c r="D28" s="16" t="n"/>
      <c r="E28" s="5" t="n"/>
      <c r="F28" s="17" t="n"/>
      <c r="G28" s="5" t="n"/>
      <c r="H28" s="18">
        <f>IF(OR(A28&amp;""="",E28&lt;&gt;"بيع",NOT(ISNUMBER(D28)),NOT(ISNUMBER(F28))),"",IF(D28&gt;0,ROUND(F28/D28,2),""))</f>
        <v/>
      </c>
      <c r="I28" s="19">
        <f>IF(A28&amp;""="","",COUNTIF('العملاء'!$H$6:$H$2005,A28&amp;""))</f>
        <v/>
      </c>
      <c r="J28" s="19">
        <f>IF(A28&amp;""="","",COUNTIFS('العملاء'!$H$6:$H$2005,A28&amp;"",'العملاء'!$I$6:$I$2005,"معاينة")+COUNTIFS('العملاء'!$H$6:$H$2005,A28&amp;"",'العملاء'!$I$6:$I$2005,"تفاوض")+COUNTIFS('العملاء'!$H$6:$H$2005,A28&amp;"",'العملاء'!$I$6:$I$2005,"تم التعاقد"))</f>
        <v/>
      </c>
      <c r="K28" s="6">
        <f>IF(A28&amp;""="","",IF(AND(E28="بيع",G28="مؤجرة"),"راجع الحالة: مؤجرة لوحدة بيع",IF(AND(E28="إيجار",G28="مباعة"),"راجع الحالة: مباعة لوحدة إيجار","")))</f>
        <v/>
      </c>
    </row>
    <row r="29">
      <c r="A29" s="5" t="n"/>
      <c r="B29" s="5" t="n"/>
      <c r="C29" s="5" t="n"/>
      <c r="D29" s="16" t="n"/>
      <c r="E29" s="5" t="n"/>
      <c r="F29" s="17" t="n"/>
      <c r="G29" s="5" t="n"/>
      <c r="H29" s="18">
        <f>IF(OR(A29&amp;""="",E29&lt;&gt;"بيع",NOT(ISNUMBER(D29)),NOT(ISNUMBER(F29))),"",IF(D29&gt;0,ROUND(F29/D29,2),""))</f>
        <v/>
      </c>
      <c r="I29" s="19">
        <f>IF(A29&amp;""="","",COUNTIF('العملاء'!$H$6:$H$2005,A29&amp;""))</f>
        <v/>
      </c>
      <c r="J29" s="19">
        <f>IF(A29&amp;""="","",COUNTIFS('العملاء'!$H$6:$H$2005,A29&amp;"",'العملاء'!$I$6:$I$2005,"معاينة")+COUNTIFS('العملاء'!$H$6:$H$2005,A29&amp;"",'العملاء'!$I$6:$I$2005,"تفاوض")+COUNTIFS('العملاء'!$H$6:$H$2005,A29&amp;"",'العملاء'!$I$6:$I$2005,"تم التعاقد"))</f>
        <v/>
      </c>
      <c r="K29" s="6">
        <f>IF(A29&amp;""="","",IF(AND(E29="بيع",G29="مؤجرة"),"راجع الحالة: مؤجرة لوحدة بيع",IF(AND(E29="إيجار",G29="مباعة"),"راجع الحالة: مباعة لوحدة إيجار","")))</f>
        <v/>
      </c>
    </row>
    <row r="30">
      <c r="A30" s="5" t="n"/>
      <c r="B30" s="5" t="n"/>
      <c r="C30" s="5" t="n"/>
      <c r="D30" s="16" t="n"/>
      <c r="E30" s="5" t="n"/>
      <c r="F30" s="17" t="n"/>
      <c r="G30" s="5" t="n"/>
      <c r="H30" s="18">
        <f>IF(OR(A30&amp;""="",E30&lt;&gt;"بيع",NOT(ISNUMBER(D30)),NOT(ISNUMBER(F30))),"",IF(D30&gt;0,ROUND(F30/D30,2),""))</f>
        <v/>
      </c>
      <c r="I30" s="19">
        <f>IF(A30&amp;""="","",COUNTIF('العملاء'!$H$6:$H$2005,A30&amp;""))</f>
        <v/>
      </c>
      <c r="J30" s="19">
        <f>IF(A30&amp;""="","",COUNTIFS('العملاء'!$H$6:$H$2005,A30&amp;"",'العملاء'!$I$6:$I$2005,"معاينة")+COUNTIFS('العملاء'!$H$6:$H$2005,A30&amp;"",'العملاء'!$I$6:$I$2005,"تفاوض")+COUNTIFS('العملاء'!$H$6:$H$2005,A30&amp;"",'العملاء'!$I$6:$I$2005,"تم التعاقد"))</f>
        <v/>
      </c>
      <c r="K30" s="6">
        <f>IF(A30&amp;""="","",IF(AND(E30="بيع",G30="مؤجرة"),"راجع الحالة: مؤجرة لوحدة بيع",IF(AND(E30="إيجار",G30="مباعة"),"راجع الحالة: مباعة لوحدة إيجار","")))</f>
        <v/>
      </c>
    </row>
    <row r="31">
      <c r="A31" s="5" t="n"/>
      <c r="B31" s="5" t="n"/>
      <c r="C31" s="5" t="n"/>
      <c r="D31" s="16" t="n"/>
      <c r="E31" s="5" t="n"/>
      <c r="F31" s="17" t="n"/>
      <c r="G31" s="5" t="n"/>
      <c r="H31" s="18">
        <f>IF(OR(A31&amp;""="",E31&lt;&gt;"بيع",NOT(ISNUMBER(D31)),NOT(ISNUMBER(F31))),"",IF(D31&gt;0,ROUND(F31/D31,2),""))</f>
        <v/>
      </c>
      <c r="I31" s="19">
        <f>IF(A31&amp;""="","",COUNTIF('العملاء'!$H$6:$H$2005,A31&amp;""))</f>
        <v/>
      </c>
      <c r="J31" s="19">
        <f>IF(A31&amp;""="","",COUNTIFS('العملاء'!$H$6:$H$2005,A31&amp;"",'العملاء'!$I$6:$I$2005,"معاينة")+COUNTIFS('العملاء'!$H$6:$H$2005,A31&amp;"",'العملاء'!$I$6:$I$2005,"تفاوض")+COUNTIFS('العملاء'!$H$6:$H$2005,A31&amp;"",'العملاء'!$I$6:$I$2005,"تم التعاقد"))</f>
        <v/>
      </c>
      <c r="K31" s="6">
        <f>IF(A31&amp;""="","",IF(AND(E31="بيع",G31="مؤجرة"),"راجع الحالة: مؤجرة لوحدة بيع",IF(AND(E31="إيجار",G31="مباعة"),"راجع الحالة: مباعة لوحدة إيجار","")))</f>
        <v/>
      </c>
    </row>
    <row r="32">
      <c r="A32" s="5" t="n"/>
      <c r="B32" s="5" t="n"/>
      <c r="C32" s="5" t="n"/>
      <c r="D32" s="16" t="n"/>
      <c r="E32" s="5" t="n"/>
      <c r="F32" s="17" t="n"/>
      <c r="G32" s="5" t="n"/>
      <c r="H32" s="18">
        <f>IF(OR(A32&amp;""="",E32&lt;&gt;"بيع",NOT(ISNUMBER(D32)),NOT(ISNUMBER(F32))),"",IF(D32&gt;0,ROUND(F32/D32,2),""))</f>
        <v/>
      </c>
      <c r="I32" s="19">
        <f>IF(A32&amp;""="","",COUNTIF('العملاء'!$H$6:$H$2005,A32&amp;""))</f>
        <v/>
      </c>
      <c r="J32" s="19">
        <f>IF(A32&amp;""="","",COUNTIFS('العملاء'!$H$6:$H$2005,A32&amp;"",'العملاء'!$I$6:$I$2005,"معاينة")+COUNTIFS('العملاء'!$H$6:$H$2005,A32&amp;"",'العملاء'!$I$6:$I$2005,"تفاوض")+COUNTIFS('العملاء'!$H$6:$H$2005,A32&amp;"",'العملاء'!$I$6:$I$2005,"تم التعاقد"))</f>
        <v/>
      </c>
      <c r="K32" s="6">
        <f>IF(A32&amp;""="","",IF(AND(E32="بيع",G32="مؤجرة"),"راجع الحالة: مؤجرة لوحدة بيع",IF(AND(E32="إيجار",G32="مباعة"),"راجع الحالة: مباعة لوحدة إيجار","")))</f>
        <v/>
      </c>
    </row>
    <row r="33">
      <c r="A33" s="5" t="n"/>
      <c r="B33" s="5" t="n"/>
      <c r="C33" s="5" t="n"/>
      <c r="D33" s="16" t="n"/>
      <c r="E33" s="5" t="n"/>
      <c r="F33" s="17" t="n"/>
      <c r="G33" s="5" t="n"/>
      <c r="H33" s="18">
        <f>IF(OR(A33&amp;""="",E33&lt;&gt;"بيع",NOT(ISNUMBER(D33)),NOT(ISNUMBER(F33))),"",IF(D33&gt;0,ROUND(F33/D33,2),""))</f>
        <v/>
      </c>
      <c r="I33" s="19">
        <f>IF(A33&amp;""="","",COUNTIF('العملاء'!$H$6:$H$2005,A33&amp;""))</f>
        <v/>
      </c>
      <c r="J33" s="19">
        <f>IF(A33&amp;""="","",COUNTIFS('العملاء'!$H$6:$H$2005,A33&amp;"",'العملاء'!$I$6:$I$2005,"معاينة")+COUNTIFS('العملاء'!$H$6:$H$2005,A33&amp;"",'العملاء'!$I$6:$I$2005,"تفاوض")+COUNTIFS('العملاء'!$H$6:$H$2005,A33&amp;"",'العملاء'!$I$6:$I$2005,"تم التعاقد"))</f>
        <v/>
      </c>
      <c r="K33" s="6">
        <f>IF(A33&amp;""="","",IF(AND(E33="بيع",G33="مؤجرة"),"راجع الحالة: مؤجرة لوحدة بيع",IF(AND(E33="إيجار",G33="مباعة"),"راجع الحالة: مباعة لوحدة إيجار","")))</f>
        <v/>
      </c>
    </row>
    <row r="34">
      <c r="A34" s="5" t="n"/>
      <c r="B34" s="5" t="n"/>
      <c r="C34" s="5" t="n"/>
      <c r="D34" s="16" t="n"/>
      <c r="E34" s="5" t="n"/>
      <c r="F34" s="17" t="n"/>
      <c r="G34" s="5" t="n"/>
      <c r="H34" s="18">
        <f>IF(OR(A34&amp;""="",E34&lt;&gt;"بيع",NOT(ISNUMBER(D34)),NOT(ISNUMBER(F34))),"",IF(D34&gt;0,ROUND(F34/D34,2),""))</f>
        <v/>
      </c>
      <c r="I34" s="19">
        <f>IF(A34&amp;""="","",COUNTIF('العملاء'!$H$6:$H$2005,A34&amp;""))</f>
        <v/>
      </c>
      <c r="J34" s="19">
        <f>IF(A34&amp;""="","",COUNTIFS('العملاء'!$H$6:$H$2005,A34&amp;"",'العملاء'!$I$6:$I$2005,"معاينة")+COUNTIFS('العملاء'!$H$6:$H$2005,A34&amp;"",'العملاء'!$I$6:$I$2005,"تفاوض")+COUNTIFS('العملاء'!$H$6:$H$2005,A34&amp;"",'العملاء'!$I$6:$I$2005,"تم التعاقد"))</f>
        <v/>
      </c>
      <c r="K34" s="6">
        <f>IF(A34&amp;""="","",IF(AND(E34="بيع",G34="مؤجرة"),"راجع الحالة: مؤجرة لوحدة بيع",IF(AND(E34="إيجار",G34="مباعة"),"راجع الحالة: مباعة لوحدة إيجار","")))</f>
        <v/>
      </c>
    </row>
    <row r="35">
      <c r="A35" s="5" t="n"/>
      <c r="B35" s="5" t="n"/>
      <c r="C35" s="5" t="n"/>
      <c r="D35" s="16" t="n"/>
      <c r="E35" s="5" t="n"/>
      <c r="F35" s="17" t="n"/>
      <c r="G35" s="5" t="n"/>
      <c r="H35" s="18">
        <f>IF(OR(A35&amp;""="",E35&lt;&gt;"بيع",NOT(ISNUMBER(D35)),NOT(ISNUMBER(F35))),"",IF(D35&gt;0,ROUND(F35/D35,2),""))</f>
        <v/>
      </c>
      <c r="I35" s="19">
        <f>IF(A35&amp;""="","",COUNTIF('العملاء'!$H$6:$H$2005,A35&amp;""))</f>
        <v/>
      </c>
      <c r="J35" s="19">
        <f>IF(A35&amp;""="","",COUNTIFS('العملاء'!$H$6:$H$2005,A35&amp;"",'العملاء'!$I$6:$I$2005,"معاينة")+COUNTIFS('العملاء'!$H$6:$H$2005,A35&amp;"",'العملاء'!$I$6:$I$2005,"تفاوض")+COUNTIFS('العملاء'!$H$6:$H$2005,A35&amp;"",'العملاء'!$I$6:$I$2005,"تم التعاقد"))</f>
        <v/>
      </c>
      <c r="K35" s="6">
        <f>IF(A35&amp;""="","",IF(AND(E35="بيع",G35="مؤجرة"),"راجع الحالة: مؤجرة لوحدة بيع",IF(AND(E35="إيجار",G35="مباعة"),"راجع الحالة: مباعة لوحدة إيجار","")))</f>
        <v/>
      </c>
    </row>
    <row r="36">
      <c r="A36" s="5" t="n"/>
      <c r="B36" s="5" t="n"/>
      <c r="C36" s="5" t="n"/>
      <c r="D36" s="16" t="n"/>
      <c r="E36" s="5" t="n"/>
      <c r="F36" s="17" t="n"/>
      <c r="G36" s="5" t="n"/>
      <c r="H36" s="18">
        <f>IF(OR(A36&amp;""="",E36&lt;&gt;"بيع",NOT(ISNUMBER(D36)),NOT(ISNUMBER(F36))),"",IF(D36&gt;0,ROUND(F36/D36,2),""))</f>
        <v/>
      </c>
      <c r="I36" s="19">
        <f>IF(A36&amp;""="","",COUNTIF('العملاء'!$H$6:$H$2005,A36&amp;""))</f>
        <v/>
      </c>
      <c r="J36" s="19">
        <f>IF(A36&amp;""="","",COUNTIFS('العملاء'!$H$6:$H$2005,A36&amp;"",'العملاء'!$I$6:$I$2005,"معاينة")+COUNTIFS('العملاء'!$H$6:$H$2005,A36&amp;"",'العملاء'!$I$6:$I$2005,"تفاوض")+COUNTIFS('العملاء'!$H$6:$H$2005,A36&amp;"",'العملاء'!$I$6:$I$2005,"تم التعاقد"))</f>
        <v/>
      </c>
      <c r="K36" s="6">
        <f>IF(A36&amp;""="","",IF(AND(E36="بيع",G36="مؤجرة"),"راجع الحالة: مؤجرة لوحدة بيع",IF(AND(E36="إيجار",G36="مباعة"),"راجع الحالة: مباعة لوحدة إيجار","")))</f>
        <v/>
      </c>
    </row>
    <row r="37">
      <c r="A37" s="5" t="n"/>
      <c r="B37" s="5" t="n"/>
      <c r="C37" s="5" t="n"/>
      <c r="D37" s="16" t="n"/>
      <c r="E37" s="5" t="n"/>
      <c r="F37" s="17" t="n"/>
      <c r="G37" s="5" t="n"/>
      <c r="H37" s="18">
        <f>IF(OR(A37&amp;""="",E37&lt;&gt;"بيع",NOT(ISNUMBER(D37)),NOT(ISNUMBER(F37))),"",IF(D37&gt;0,ROUND(F37/D37,2),""))</f>
        <v/>
      </c>
      <c r="I37" s="19">
        <f>IF(A37&amp;""="","",COUNTIF('العملاء'!$H$6:$H$2005,A37&amp;""))</f>
        <v/>
      </c>
      <c r="J37" s="19">
        <f>IF(A37&amp;""="","",COUNTIFS('العملاء'!$H$6:$H$2005,A37&amp;"",'العملاء'!$I$6:$I$2005,"معاينة")+COUNTIFS('العملاء'!$H$6:$H$2005,A37&amp;"",'العملاء'!$I$6:$I$2005,"تفاوض")+COUNTIFS('العملاء'!$H$6:$H$2005,A37&amp;"",'العملاء'!$I$6:$I$2005,"تم التعاقد"))</f>
        <v/>
      </c>
      <c r="K37" s="6">
        <f>IF(A37&amp;""="","",IF(AND(E37="بيع",G37="مؤجرة"),"راجع الحالة: مؤجرة لوحدة بيع",IF(AND(E37="إيجار",G37="مباعة"),"راجع الحالة: مباعة لوحدة إيجار","")))</f>
        <v/>
      </c>
    </row>
    <row r="38">
      <c r="A38" s="5" t="n"/>
      <c r="B38" s="5" t="n"/>
      <c r="C38" s="5" t="n"/>
      <c r="D38" s="16" t="n"/>
      <c r="E38" s="5" t="n"/>
      <c r="F38" s="17" t="n"/>
      <c r="G38" s="5" t="n"/>
      <c r="H38" s="18">
        <f>IF(OR(A38&amp;""="",E38&lt;&gt;"بيع",NOT(ISNUMBER(D38)),NOT(ISNUMBER(F38))),"",IF(D38&gt;0,ROUND(F38/D38,2),""))</f>
        <v/>
      </c>
      <c r="I38" s="19">
        <f>IF(A38&amp;""="","",COUNTIF('العملاء'!$H$6:$H$2005,A38&amp;""))</f>
        <v/>
      </c>
      <c r="J38" s="19">
        <f>IF(A38&amp;""="","",COUNTIFS('العملاء'!$H$6:$H$2005,A38&amp;"",'العملاء'!$I$6:$I$2005,"معاينة")+COUNTIFS('العملاء'!$H$6:$H$2005,A38&amp;"",'العملاء'!$I$6:$I$2005,"تفاوض")+COUNTIFS('العملاء'!$H$6:$H$2005,A38&amp;"",'العملاء'!$I$6:$I$2005,"تم التعاقد"))</f>
        <v/>
      </c>
      <c r="K38" s="6">
        <f>IF(A38&amp;""="","",IF(AND(E38="بيع",G38="مؤجرة"),"راجع الحالة: مؤجرة لوحدة بيع",IF(AND(E38="إيجار",G38="مباعة"),"راجع الحالة: مباعة لوحدة إيجار","")))</f>
        <v/>
      </c>
    </row>
    <row r="39">
      <c r="A39" s="5" t="n"/>
      <c r="B39" s="5" t="n"/>
      <c r="C39" s="5" t="n"/>
      <c r="D39" s="16" t="n"/>
      <c r="E39" s="5" t="n"/>
      <c r="F39" s="17" t="n"/>
      <c r="G39" s="5" t="n"/>
      <c r="H39" s="18">
        <f>IF(OR(A39&amp;""="",E39&lt;&gt;"بيع",NOT(ISNUMBER(D39)),NOT(ISNUMBER(F39))),"",IF(D39&gt;0,ROUND(F39/D39,2),""))</f>
        <v/>
      </c>
      <c r="I39" s="19">
        <f>IF(A39&amp;""="","",COUNTIF('العملاء'!$H$6:$H$2005,A39&amp;""))</f>
        <v/>
      </c>
      <c r="J39" s="19">
        <f>IF(A39&amp;""="","",COUNTIFS('العملاء'!$H$6:$H$2005,A39&amp;"",'العملاء'!$I$6:$I$2005,"معاينة")+COUNTIFS('العملاء'!$H$6:$H$2005,A39&amp;"",'العملاء'!$I$6:$I$2005,"تفاوض")+COUNTIFS('العملاء'!$H$6:$H$2005,A39&amp;"",'العملاء'!$I$6:$I$2005,"تم التعاقد"))</f>
        <v/>
      </c>
      <c r="K39" s="6">
        <f>IF(A39&amp;""="","",IF(AND(E39="بيع",G39="مؤجرة"),"راجع الحالة: مؤجرة لوحدة بيع",IF(AND(E39="إيجار",G39="مباعة"),"راجع الحالة: مباعة لوحدة إيجار","")))</f>
        <v/>
      </c>
    </row>
    <row r="40">
      <c r="A40" s="5" t="n"/>
      <c r="B40" s="5" t="n"/>
      <c r="C40" s="5" t="n"/>
      <c r="D40" s="16" t="n"/>
      <c r="E40" s="5" t="n"/>
      <c r="F40" s="17" t="n"/>
      <c r="G40" s="5" t="n"/>
      <c r="H40" s="18">
        <f>IF(OR(A40&amp;""="",E40&lt;&gt;"بيع",NOT(ISNUMBER(D40)),NOT(ISNUMBER(F40))),"",IF(D40&gt;0,ROUND(F40/D40,2),""))</f>
        <v/>
      </c>
      <c r="I40" s="19">
        <f>IF(A40&amp;""="","",COUNTIF('العملاء'!$H$6:$H$2005,A40&amp;""))</f>
        <v/>
      </c>
      <c r="J40" s="19">
        <f>IF(A40&amp;""="","",COUNTIFS('العملاء'!$H$6:$H$2005,A40&amp;"",'العملاء'!$I$6:$I$2005,"معاينة")+COUNTIFS('العملاء'!$H$6:$H$2005,A40&amp;"",'العملاء'!$I$6:$I$2005,"تفاوض")+COUNTIFS('العملاء'!$H$6:$H$2005,A40&amp;"",'العملاء'!$I$6:$I$2005,"تم التعاقد"))</f>
        <v/>
      </c>
      <c r="K40" s="6">
        <f>IF(A40&amp;""="","",IF(AND(E40="بيع",G40="مؤجرة"),"راجع الحالة: مؤجرة لوحدة بيع",IF(AND(E40="إيجار",G40="مباعة"),"راجع الحالة: مباعة لوحدة إيجار","")))</f>
        <v/>
      </c>
    </row>
    <row r="41">
      <c r="A41" s="5" t="n"/>
      <c r="B41" s="5" t="n"/>
      <c r="C41" s="5" t="n"/>
      <c r="D41" s="16" t="n"/>
      <c r="E41" s="5" t="n"/>
      <c r="F41" s="17" t="n"/>
      <c r="G41" s="5" t="n"/>
      <c r="H41" s="18">
        <f>IF(OR(A41&amp;""="",E41&lt;&gt;"بيع",NOT(ISNUMBER(D41)),NOT(ISNUMBER(F41))),"",IF(D41&gt;0,ROUND(F41/D41,2),""))</f>
        <v/>
      </c>
      <c r="I41" s="19">
        <f>IF(A41&amp;""="","",COUNTIF('العملاء'!$H$6:$H$2005,A41&amp;""))</f>
        <v/>
      </c>
      <c r="J41" s="19">
        <f>IF(A41&amp;""="","",COUNTIFS('العملاء'!$H$6:$H$2005,A41&amp;"",'العملاء'!$I$6:$I$2005,"معاينة")+COUNTIFS('العملاء'!$H$6:$H$2005,A41&amp;"",'العملاء'!$I$6:$I$2005,"تفاوض")+COUNTIFS('العملاء'!$H$6:$H$2005,A41&amp;"",'العملاء'!$I$6:$I$2005,"تم التعاقد"))</f>
        <v/>
      </c>
      <c r="K41" s="6">
        <f>IF(A41&amp;""="","",IF(AND(E41="بيع",G41="مؤجرة"),"راجع الحالة: مؤجرة لوحدة بيع",IF(AND(E41="إيجار",G41="مباعة"),"راجع الحالة: مباعة لوحدة إيجار","")))</f>
        <v/>
      </c>
    </row>
    <row r="42">
      <c r="A42" s="5" t="n"/>
      <c r="B42" s="5" t="n"/>
      <c r="C42" s="5" t="n"/>
      <c r="D42" s="16" t="n"/>
      <c r="E42" s="5" t="n"/>
      <c r="F42" s="17" t="n"/>
      <c r="G42" s="5" t="n"/>
      <c r="H42" s="18">
        <f>IF(OR(A42&amp;""="",E42&lt;&gt;"بيع",NOT(ISNUMBER(D42)),NOT(ISNUMBER(F42))),"",IF(D42&gt;0,ROUND(F42/D42,2),""))</f>
        <v/>
      </c>
      <c r="I42" s="19">
        <f>IF(A42&amp;""="","",COUNTIF('العملاء'!$H$6:$H$2005,A42&amp;""))</f>
        <v/>
      </c>
      <c r="J42" s="19">
        <f>IF(A42&amp;""="","",COUNTIFS('العملاء'!$H$6:$H$2005,A42&amp;"",'العملاء'!$I$6:$I$2005,"معاينة")+COUNTIFS('العملاء'!$H$6:$H$2005,A42&amp;"",'العملاء'!$I$6:$I$2005,"تفاوض")+COUNTIFS('العملاء'!$H$6:$H$2005,A42&amp;"",'العملاء'!$I$6:$I$2005,"تم التعاقد"))</f>
        <v/>
      </c>
      <c r="K42" s="6">
        <f>IF(A42&amp;""="","",IF(AND(E42="بيع",G42="مؤجرة"),"راجع الحالة: مؤجرة لوحدة بيع",IF(AND(E42="إيجار",G42="مباعة"),"راجع الحالة: مباعة لوحدة إيجار","")))</f>
        <v/>
      </c>
    </row>
    <row r="43">
      <c r="A43" s="5" t="n"/>
      <c r="B43" s="5" t="n"/>
      <c r="C43" s="5" t="n"/>
      <c r="D43" s="16" t="n"/>
      <c r="E43" s="5" t="n"/>
      <c r="F43" s="17" t="n"/>
      <c r="G43" s="5" t="n"/>
      <c r="H43" s="18">
        <f>IF(OR(A43&amp;""="",E43&lt;&gt;"بيع",NOT(ISNUMBER(D43)),NOT(ISNUMBER(F43))),"",IF(D43&gt;0,ROUND(F43/D43,2),""))</f>
        <v/>
      </c>
      <c r="I43" s="19">
        <f>IF(A43&amp;""="","",COUNTIF('العملاء'!$H$6:$H$2005,A43&amp;""))</f>
        <v/>
      </c>
      <c r="J43" s="19">
        <f>IF(A43&amp;""="","",COUNTIFS('العملاء'!$H$6:$H$2005,A43&amp;"",'العملاء'!$I$6:$I$2005,"معاينة")+COUNTIFS('العملاء'!$H$6:$H$2005,A43&amp;"",'العملاء'!$I$6:$I$2005,"تفاوض")+COUNTIFS('العملاء'!$H$6:$H$2005,A43&amp;"",'العملاء'!$I$6:$I$2005,"تم التعاقد"))</f>
        <v/>
      </c>
      <c r="K43" s="6">
        <f>IF(A43&amp;""="","",IF(AND(E43="بيع",G43="مؤجرة"),"راجع الحالة: مؤجرة لوحدة بيع",IF(AND(E43="إيجار",G43="مباعة"),"راجع الحالة: مباعة لوحدة إيجار","")))</f>
        <v/>
      </c>
    </row>
    <row r="44">
      <c r="A44" s="5" t="n"/>
      <c r="B44" s="5" t="n"/>
      <c r="C44" s="5" t="n"/>
      <c r="D44" s="16" t="n"/>
      <c r="E44" s="5" t="n"/>
      <c r="F44" s="17" t="n"/>
      <c r="G44" s="5" t="n"/>
      <c r="H44" s="18">
        <f>IF(OR(A44&amp;""="",E44&lt;&gt;"بيع",NOT(ISNUMBER(D44)),NOT(ISNUMBER(F44))),"",IF(D44&gt;0,ROUND(F44/D44,2),""))</f>
        <v/>
      </c>
      <c r="I44" s="19">
        <f>IF(A44&amp;""="","",COUNTIF('العملاء'!$H$6:$H$2005,A44&amp;""))</f>
        <v/>
      </c>
      <c r="J44" s="19">
        <f>IF(A44&amp;""="","",COUNTIFS('العملاء'!$H$6:$H$2005,A44&amp;"",'العملاء'!$I$6:$I$2005,"معاينة")+COUNTIFS('العملاء'!$H$6:$H$2005,A44&amp;"",'العملاء'!$I$6:$I$2005,"تفاوض")+COUNTIFS('العملاء'!$H$6:$H$2005,A44&amp;"",'العملاء'!$I$6:$I$2005,"تم التعاقد"))</f>
        <v/>
      </c>
      <c r="K44" s="6">
        <f>IF(A44&amp;""="","",IF(AND(E44="بيع",G44="مؤجرة"),"راجع الحالة: مؤجرة لوحدة بيع",IF(AND(E44="إيجار",G44="مباعة"),"راجع الحالة: مباعة لوحدة إيجار","")))</f>
        <v/>
      </c>
    </row>
    <row r="45">
      <c r="A45" s="5" t="n"/>
      <c r="B45" s="5" t="n"/>
      <c r="C45" s="5" t="n"/>
      <c r="D45" s="16" t="n"/>
      <c r="E45" s="5" t="n"/>
      <c r="F45" s="17" t="n"/>
      <c r="G45" s="5" t="n"/>
      <c r="H45" s="18">
        <f>IF(OR(A45&amp;""="",E45&lt;&gt;"بيع",NOT(ISNUMBER(D45)),NOT(ISNUMBER(F45))),"",IF(D45&gt;0,ROUND(F45/D45,2),""))</f>
        <v/>
      </c>
      <c r="I45" s="19">
        <f>IF(A45&amp;""="","",COUNTIF('العملاء'!$H$6:$H$2005,A45&amp;""))</f>
        <v/>
      </c>
      <c r="J45" s="19">
        <f>IF(A45&amp;""="","",COUNTIFS('العملاء'!$H$6:$H$2005,A45&amp;"",'العملاء'!$I$6:$I$2005,"معاينة")+COUNTIFS('العملاء'!$H$6:$H$2005,A45&amp;"",'العملاء'!$I$6:$I$2005,"تفاوض")+COUNTIFS('العملاء'!$H$6:$H$2005,A45&amp;"",'العملاء'!$I$6:$I$2005,"تم التعاقد"))</f>
        <v/>
      </c>
      <c r="K45" s="6">
        <f>IF(A45&amp;""="","",IF(AND(E45="بيع",G45="مؤجرة"),"راجع الحالة: مؤجرة لوحدة بيع",IF(AND(E45="إيجار",G45="مباعة"),"راجع الحالة: مباعة لوحدة إيجار","")))</f>
        <v/>
      </c>
    </row>
    <row r="46">
      <c r="A46" s="5" t="n"/>
      <c r="B46" s="5" t="n"/>
      <c r="C46" s="5" t="n"/>
      <c r="D46" s="16" t="n"/>
      <c r="E46" s="5" t="n"/>
      <c r="F46" s="17" t="n"/>
      <c r="G46" s="5" t="n"/>
      <c r="H46" s="18">
        <f>IF(OR(A46&amp;""="",E46&lt;&gt;"بيع",NOT(ISNUMBER(D46)),NOT(ISNUMBER(F46))),"",IF(D46&gt;0,ROUND(F46/D46,2),""))</f>
        <v/>
      </c>
      <c r="I46" s="19">
        <f>IF(A46&amp;""="","",COUNTIF('العملاء'!$H$6:$H$2005,A46&amp;""))</f>
        <v/>
      </c>
      <c r="J46" s="19">
        <f>IF(A46&amp;""="","",COUNTIFS('العملاء'!$H$6:$H$2005,A46&amp;"",'العملاء'!$I$6:$I$2005,"معاينة")+COUNTIFS('العملاء'!$H$6:$H$2005,A46&amp;"",'العملاء'!$I$6:$I$2005,"تفاوض")+COUNTIFS('العملاء'!$H$6:$H$2005,A46&amp;"",'العملاء'!$I$6:$I$2005,"تم التعاقد"))</f>
        <v/>
      </c>
      <c r="K46" s="6">
        <f>IF(A46&amp;""="","",IF(AND(E46="بيع",G46="مؤجرة"),"راجع الحالة: مؤجرة لوحدة بيع",IF(AND(E46="إيجار",G46="مباعة"),"راجع الحالة: مباعة لوحدة إيجار","")))</f>
        <v/>
      </c>
    </row>
    <row r="47">
      <c r="A47" s="5" t="n"/>
      <c r="B47" s="5" t="n"/>
      <c r="C47" s="5" t="n"/>
      <c r="D47" s="16" t="n"/>
      <c r="E47" s="5" t="n"/>
      <c r="F47" s="17" t="n"/>
      <c r="G47" s="5" t="n"/>
      <c r="H47" s="18">
        <f>IF(OR(A47&amp;""="",E47&lt;&gt;"بيع",NOT(ISNUMBER(D47)),NOT(ISNUMBER(F47))),"",IF(D47&gt;0,ROUND(F47/D47,2),""))</f>
        <v/>
      </c>
      <c r="I47" s="19">
        <f>IF(A47&amp;""="","",COUNTIF('العملاء'!$H$6:$H$2005,A47&amp;""))</f>
        <v/>
      </c>
      <c r="J47" s="19">
        <f>IF(A47&amp;""="","",COUNTIFS('العملاء'!$H$6:$H$2005,A47&amp;"",'العملاء'!$I$6:$I$2005,"معاينة")+COUNTIFS('العملاء'!$H$6:$H$2005,A47&amp;"",'العملاء'!$I$6:$I$2005,"تفاوض")+COUNTIFS('العملاء'!$H$6:$H$2005,A47&amp;"",'العملاء'!$I$6:$I$2005,"تم التعاقد"))</f>
        <v/>
      </c>
      <c r="K47" s="6">
        <f>IF(A47&amp;""="","",IF(AND(E47="بيع",G47="مؤجرة"),"راجع الحالة: مؤجرة لوحدة بيع",IF(AND(E47="إيجار",G47="مباعة"),"راجع الحالة: مباعة لوحدة إيجار","")))</f>
        <v/>
      </c>
    </row>
    <row r="48">
      <c r="A48" s="5" t="n"/>
      <c r="B48" s="5" t="n"/>
      <c r="C48" s="5" t="n"/>
      <c r="D48" s="16" t="n"/>
      <c r="E48" s="5" t="n"/>
      <c r="F48" s="17" t="n"/>
      <c r="G48" s="5" t="n"/>
      <c r="H48" s="18">
        <f>IF(OR(A48&amp;""="",E48&lt;&gt;"بيع",NOT(ISNUMBER(D48)),NOT(ISNUMBER(F48))),"",IF(D48&gt;0,ROUND(F48/D48,2),""))</f>
        <v/>
      </c>
      <c r="I48" s="19">
        <f>IF(A48&amp;""="","",COUNTIF('العملاء'!$H$6:$H$2005,A48&amp;""))</f>
        <v/>
      </c>
      <c r="J48" s="19">
        <f>IF(A48&amp;""="","",COUNTIFS('العملاء'!$H$6:$H$2005,A48&amp;"",'العملاء'!$I$6:$I$2005,"معاينة")+COUNTIFS('العملاء'!$H$6:$H$2005,A48&amp;"",'العملاء'!$I$6:$I$2005,"تفاوض")+COUNTIFS('العملاء'!$H$6:$H$2005,A48&amp;"",'العملاء'!$I$6:$I$2005,"تم التعاقد"))</f>
        <v/>
      </c>
      <c r="K48" s="6">
        <f>IF(A48&amp;""="","",IF(AND(E48="بيع",G48="مؤجرة"),"راجع الحالة: مؤجرة لوحدة بيع",IF(AND(E48="إيجار",G48="مباعة"),"راجع الحالة: مباعة لوحدة إيجار","")))</f>
        <v/>
      </c>
    </row>
    <row r="49">
      <c r="A49" s="5" t="n"/>
      <c r="B49" s="5" t="n"/>
      <c r="C49" s="5" t="n"/>
      <c r="D49" s="16" t="n"/>
      <c r="E49" s="5" t="n"/>
      <c r="F49" s="17" t="n"/>
      <c r="G49" s="5" t="n"/>
      <c r="H49" s="18">
        <f>IF(OR(A49&amp;""="",E49&lt;&gt;"بيع",NOT(ISNUMBER(D49)),NOT(ISNUMBER(F49))),"",IF(D49&gt;0,ROUND(F49/D49,2),""))</f>
        <v/>
      </c>
      <c r="I49" s="19">
        <f>IF(A49&amp;""="","",COUNTIF('العملاء'!$H$6:$H$2005,A49&amp;""))</f>
        <v/>
      </c>
      <c r="J49" s="19">
        <f>IF(A49&amp;""="","",COUNTIFS('العملاء'!$H$6:$H$2005,A49&amp;"",'العملاء'!$I$6:$I$2005,"معاينة")+COUNTIFS('العملاء'!$H$6:$H$2005,A49&amp;"",'العملاء'!$I$6:$I$2005,"تفاوض")+COUNTIFS('العملاء'!$H$6:$H$2005,A49&amp;"",'العملاء'!$I$6:$I$2005,"تم التعاقد"))</f>
        <v/>
      </c>
      <c r="K49" s="6">
        <f>IF(A49&amp;""="","",IF(AND(E49="بيع",G49="مؤجرة"),"راجع الحالة: مؤجرة لوحدة بيع",IF(AND(E49="إيجار",G49="مباعة"),"راجع الحالة: مباعة لوحدة إيجار","")))</f>
        <v/>
      </c>
    </row>
    <row r="50">
      <c r="A50" s="5" t="n"/>
      <c r="B50" s="5" t="n"/>
      <c r="C50" s="5" t="n"/>
      <c r="D50" s="16" t="n"/>
      <c r="E50" s="5" t="n"/>
      <c r="F50" s="17" t="n"/>
      <c r="G50" s="5" t="n"/>
      <c r="H50" s="18">
        <f>IF(OR(A50&amp;""="",E50&lt;&gt;"بيع",NOT(ISNUMBER(D50)),NOT(ISNUMBER(F50))),"",IF(D50&gt;0,ROUND(F50/D50,2),""))</f>
        <v/>
      </c>
      <c r="I50" s="19">
        <f>IF(A50&amp;""="","",COUNTIF('العملاء'!$H$6:$H$2005,A50&amp;""))</f>
        <v/>
      </c>
      <c r="J50" s="19">
        <f>IF(A50&amp;""="","",COUNTIFS('العملاء'!$H$6:$H$2005,A50&amp;"",'العملاء'!$I$6:$I$2005,"معاينة")+COUNTIFS('العملاء'!$H$6:$H$2005,A50&amp;"",'العملاء'!$I$6:$I$2005,"تفاوض")+COUNTIFS('العملاء'!$H$6:$H$2005,A50&amp;"",'العملاء'!$I$6:$I$2005,"تم التعاقد"))</f>
        <v/>
      </c>
      <c r="K50" s="6">
        <f>IF(A50&amp;""="","",IF(AND(E50="بيع",G50="مؤجرة"),"راجع الحالة: مؤجرة لوحدة بيع",IF(AND(E50="إيجار",G50="مباعة"),"راجع الحالة: مباعة لوحدة إيجار","")))</f>
        <v/>
      </c>
    </row>
    <row r="51">
      <c r="A51" s="5" t="n"/>
      <c r="B51" s="5" t="n"/>
      <c r="C51" s="5" t="n"/>
      <c r="D51" s="16" t="n"/>
      <c r="E51" s="5" t="n"/>
      <c r="F51" s="17" t="n"/>
      <c r="G51" s="5" t="n"/>
      <c r="H51" s="18">
        <f>IF(OR(A51&amp;""="",E51&lt;&gt;"بيع",NOT(ISNUMBER(D51)),NOT(ISNUMBER(F51))),"",IF(D51&gt;0,ROUND(F51/D51,2),""))</f>
        <v/>
      </c>
      <c r="I51" s="19">
        <f>IF(A51&amp;""="","",COUNTIF('العملاء'!$H$6:$H$2005,A51&amp;""))</f>
        <v/>
      </c>
      <c r="J51" s="19">
        <f>IF(A51&amp;""="","",COUNTIFS('العملاء'!$H$6:$H$2005,A51&amp;"",'العملاء'!$I$6:$I$2005,"معاينة")+COUNTIFS('العملاء'!$H$6:$H$2005,A51&amp;"",'العملاء'!$I$6:$I$2005,"تفاوض")+COUNTIFS('العملاء'!$H$6:$H$2005,A51&amp;"",'العملاء'!$I$6:$I$2005,"تم التعاقد"))</f>
        <v/>
      </c>
      <c r="K51" s="6">
        <f>IF(A51&amp;""="","",IF(AND(E51="بيع",G51="مؤجرة"),"راجع الحالة: مؤجرة لوحدة بيع",IF(AND(E51="إيجار",G51="مباعة"),"راجع الحالة: مباعة لوحدة إيجار","")))</f>
        <v/>
      </c>
    </row>
    <row r="52">
      <c r="A52" s="5" t="n"/>
      <c r="B52" s="5" t="n"/>
      <c r="C52" s="5" t="n"/>
      <c r="D52" s="16" t="n"/>
      <c r="E52" s="5" t="n"/>
      <c r="F52" s="17" t="n"/>
      <c r="G52" s="5" t="n"/>
      <c r="H52" s="18">
        <f>IF(OR(A52&amp;""="",E52&lt;&gt;"بيع",NOT(ISNUMBER(D52)),NOT(ISNUMBER(F52))),"",IF(D52&gt;0,ROUND(F52/D52,2),""))</f>
        <v/>
      </c>
      <c r="I52" s="19">
        <f>IF(A52&amp;""="","",COUNTIF('العملاء'!$H$6:$H$2005,A52&amp;""))</f>
        <v/>
      </c>
      <c r="J52" s="19">
        <f>IF(A52&amp;""="","",COUNTIFS('العملاء'!$H$6:$H$2005,A52&amp;"",'العملاء'!$I$6:$I$2005,"معاينة")+COUNTIFS('العملاء'!$H$6:$H$2005,A52&amp;"",'العملاء'!$I$6:$I$2005,"تفاوض")+COUNTIFS('العملاء'!$H$6:$H$2005,A52&amp;"",'العملاء'!$I$6:$I$2005,"تم التعاقد"))</f>
        <v/>
      </c>
      <c r="K52" s="6">
        <f>IF(A52&amp;""="","",IF(AND(E52="بيع",G52="مؤجرة"),"راجع الحالة: مؤجرة لوحدة بيع",IF(AND(E52="إيجار",G52="مباعة"),"راجع الحالة: مباعة لوحدة إيجار","")))</f>
        <v/>
      </c>
    </row>
    <row r="53">
      <c r="A53" s="5" t="n"/>
      <c r="B53" s="5" t="n"/>
      <c r="C53" s="5" t="n"/>
      <c r="D53" s="16" t="n"/>
      <c r="E53" s="5" t="n"/>
      <c r="F53" s="17" t="n"/>
      <c r="G53" s="5" t="n"/>
      <c r="H53" s="18">
        <f>IF(OR(A53&amp;""="",E53&lt;&gt;"بيع",NOT(ISNUMBER(D53)),NOT(ISNUMBER(F53))),"",IF(D53&gt;0,ROUND(F53/D53,2),""))</f>
        <v/>
      </c>
      <c r="I53" s="19">
        <f>IF(A53&amp;""="","",COUNTIF('العملاء'!$H$6:$H$2005,A53&amp;""))</f>
        <v/>
      </c>
      <c r="J53" s="19">
        <f>IF(A53&amp;""="","",COUNTIFS('العملاء'!$H$6:$H$2005,A53&amp;"",'العملاء'!$I$6:$I$2005,"معاينة")+COUNTIFS('العملاء'!$H$6:$H$2005,A53&amp;"",'العملاء'!$I$6:$I$2005,"تفاوض")+COUNTIFS('العملاء'!$H$6:$H$2005,A53&amp;"",'العملاء'!$I$6:$I$2005,"تم التعاقد"))</f>
        <v/>
      </c>
      <c r="K53" s="6">
        <f>IF(A53&amp;""="","",IF(AND(E53="بيع",G53="مؤجرة"),"راجع الحالة: مؤجرة لوحدة بيع",IF(AND(E53="إيجار",G53="مباعة"),"راجع الحالة: مباعة لوحدة إيجار","")))</f>
        <v/>
      </c>
    </row>
    <row r="54">
      <c r="A54" s="5" t="n"/>
      <c r="B54" s="5" t="n"/>
      <c r="C54" s="5" t="n"/>
      <c r="D54" s="16" t="n"/>
      <c r="E54" s="5" t="n"/>
      <c r="F54" s="17" t="n"/>
      <c r="G54" s="5" t="n"/>
      <c r="H54" s="18">
        <f>IF(OR(A54&amp;""="",E54&lt;&gt;"بيع",NOT(ISNUMBER(D54)),NOT(ISNUMBER(F54))),"",IF(D54&gt;0,ROUND(F54/D54,2),""))</f>
        <v/>
      </c>
      <c r="I54" s="19">
        <f>IF(A54&amp;""="","",COUNTIF('العملاء'!$H$6:$H$2005,A54&amp;""))</f>
        <v/>
      </c>
      <c r="J54" s="19">
        <f>IF(A54&amp;""="","",COUNTIFS('العملاء'!$H$6:$H$2005,A54&amp;"",'العملاء'!$I$6:$I$2005,"معاينة")+COUNTIFS('العملاء'!$H$6:$H$2005,A54&amp;"",'العملاء'!$I$6:$I$2005,"تفاوض")+COUNTIFS('العملاء'!$H$6:$H$2005,A54&amp;"",'العملاء'!$I$6:$I$2005,"تم التعاقد"))</f>
        <v/>
      </c>
      <c r="K54" s="6">
        <f>IF(A54&amp;""="","",IF(AND(E54="بيع",G54="مؤجرة"),"راجع الحالة: مؤجرة لوحدة بيع",IF(AND(E54="إيجار",G54="مباعة"),"راجع الحالة: مباعة لوحدة إيجار","")))</f>
        <v/>
      </c>
    </row>
    <row r="55">
      <c r="A55" s="5" t="n"/>
      <c r="B55" s="5" t="n"/>
      <c r="C55" s="5" t="n"/>
      <c r="D55" s="16" t="n"/>
      <c r="E55" s="5" t="n"/>
      <c r="F55" s="17" t="n"/>
      <c r="G55" s="5" t="n"/>
      <c r="H55" s="18">
        <f>IF(OR(A55&amp;""="",E55&lt;&gt;"بيع",NOT(ISNUMBER(D55)),NOT(ISNUMBER(F55))),"",IF(D55&gt;0,ROUND(F55/D55,2),""))</f>
        <v/>
      </c>
      <c r="I55" s="19">
        <f>IF(A55&amp;""="","",COUNTIF('العملاء'!$H$6:$H$2005,A55&amp;""))</f>
        <v/>
      </c>
      <c r="J55" s="19">
        <f>IF(A55&amp;""="","",COUNTIFS('العملاء'!$H$6:$H$2005,A55&amp;"",'العملاء'!$I$6:$I$2005,"معاينة")+COUNTIFS('العملاء'!$H$6:$H$2005,A55&amp;"",'العملاء'!$I$6:$I$2005,"تفاوض")+COUNTIFS('العملاء'!$H$6:$H$2005,A55&amp;"",'العملاء'!$I$6:$I$2005,"تم التعاقد"))</f>
        <v/>
      </c>
      <c r="K55" s="6">
        <f>IF(A55&amp;""="","",IF(AND(E55="بيع",G55="مؤجرة"),"راجع الحالة: مؤجرة لوحدة بيع",IF(AND(E55="إيجار",G55="مباعة"),"راجع الحالة: مباعة لوحدة إيجار","")))</f>
        <v/>
      </c>
    </row>
    <row r="56">
      <c r="A56" s="5" t="n"/>
      <c r="B56" s="5" t="n"/>
      <c r="C56" s="5" t="n"/>
      <c r="D56" s="16" t="n"/>
      <c r="E56" s="5" t="n"/>
      <c r="F56" s="17" t="n"/>
      <c r="G56" s="5" t="n"/>
      <c r="H56" s="18">
        <f>IF(OR(A56&amp;""="",E56&lt;&gt;"بيع",NOT(ISNUMBER(D56)),NOT(ISNUMBER(F56))),"",IF(D56&gt;0,ROUND(F56/D56,2),""))</f>
        <v/>
      </c>
      <c r="I56" s="19">
        <f>IF(A56&amp;""="","",COUNTIF('العملاء'!$H$6:$H$2005,A56&amp;""))</f>
        <v/>
      </c>
      <c r="J56" s="19">
        <f>IF(A56&amp;""="","",COUNTIFS('العملاء'!$H$6:$H$2005,A56&amp;"",'العملاء'!$I$6:$I$2005,"معاينة")+COUNTIFS('العملاء'!$H$6:$H$2005,A56&amp;"",'العملاء'!$I$6:$I$2005,"تفاوض")+COUNTIFS('العملاء'!$H$6:$H$2005,A56&amp;"",'العملاء'!$I$6:$I$2005,"تم التعاقد"))</f>
        <v/>
      </c>
      <c r="K56" s="6">
        <f>IF(A56&amp;""="","",IF(AND(E56="بيع",G56="مؤجرة"),"راجع الحالة: مؤجرة لوحدة بيع",IF(AND(E56="إيجار",G56="مباعة"),"راجع الحالة: مباعة لوحدة إيجار","")))</f>
        <v/>
      </c>
    </row>
    <row r="57">
      <c r="A57" s="5" t="n"/>
      <c r="B57" s="5" t="n"/>
      <c r="C57" s="5" t="n"/>
      <c r="D57" s="16" t="n"/>
      <c r="E57" s="5" t="n"/>
      <c r="F57" s="17" t="n"/>
      <c r="G57" s="5" t="n"/>
      <c r="H57" s="18">
        <f>IF(OR(A57&amp;""="",E57&lt;&gt;"بيع",NOT(ISNUMBER(D57)),NOT(ISNUMBER(F57))),"",IF(D57&gt;0,ROUND(F57/D57,2),""))</f>
        <v/>
      </c>
      <c r="I57" s="19">
        <f>IF(A57&amp;""="","",COUNTIF('العملاء'!$H$6:$H$2005,A57&amp;""))</f>
        <v/>
      </c>
      <c r="J57" s="19">
        <f>IF(A57&amp;""="","",COUNTIFS('العملاء'!$H$6:$H$2005,A57&amp;"",'العملاء'!$I$6:$I$2005,"معاينة")+COUNTIFS('العملاء'!$H$6:$H$2005,A57&amp;"",'العملاء'!$I$6:$I$2005,"تفاوض")+COUNTIFS('العملاء'!$H$6:$H$2005,A57&amp;"",'العملاء'!$I$6:$I$2005,"تم التعاقد"))</f>
        <v/>
      </c>
      <c r="K57" s="6">
        <f>IF(A57&amp;""="","",IF(AND(E57="بيع",G57="مؤجرة"),"راجع الحالة: مؤجرة لوحدة بيع",IF(AND(E57="إيجار",G57="مباعة"),"راجع الحالة: مباعة لوحدة إيجار","")))</f>
        <v/>
      </c>
    </row>
    <row r="58">
      <c r="A58" s="5" t="n"/>
      <c r="B58" s="5" t="n"/>
      <c r="C58" s="5" t="n"/>
      <c r="D58" s="16" t="n"/>
      <c r="E58" s="5" t="n"/>
      <c r="F58" s="17" t="n"/>
      <c r="G58" s="5" t="n"/>
      <c r="H58" s="18">
        <f>IF(OR(A58&amp;""="",E58&lt;&gt;"بيع",NOT(ISNUMBER(D58)),NOT(ISNUMBER(F58))),"",IF(D58&gt;0,ROUND(F58/D58,2),""))</f>
        <v/>
      </c>
      <c r="I58" s="19">
        <f>IF(A58&amp;""="","",COUNTIF('العملاء'!$H$6:$H$2005,A58&amp;""))</f>
        <v/>
      </c>
      <c r="J58" s="19">
        <f>IF(A58&amp;""="","",COUNTIFS('العملاء'!$H$6:$H$2005,A58&amp;"",'العملاء'!$I$6:$I$2005,"معاينة")+COUNTIFS('العملاء'!$H$6:$H$2005,A58&amp;"",'العملاء'!$I$6:$I$2005,"تفاوض")+COUNTIFS('العملاء'!$H$6:$H$2005,A58&amp;"",'العملاء'!$I$6:$I$2005,"تم التعاقد"))</f>
        <v/>
      </c>
      <c r="K58" s="6">
        <f>IF(A58&amp;""="","",IF(AND(E58="بيع",G58="مؤجرة"),"راجع الحالة: مؤجرة لوحدة بيع",IF(AND(E58="إيجار",G58="مباعة"),"راجع الحالة: مباعة لوحدة إيجار","")))</f>
        <v/>
      </c>
    </row>
    <row r="59">
      <c r="A59" s="5" t="n"/>
      <c r="B59" s="5" t="n"/>
      <c r="C59" s="5" t="n"/>
      <c r="D59" s="16" t="n"/>
      <c r="E59" s="5" t="n"/>
      <c r="F59" s="17" t="n"/>
      <c r="G59" s="5" t="n"/>
      <c r="H59" s="18">
        <f>IF(OR(A59&amp;""="",E59&lt;&gt;"بيع",NOT(ISNUMBER(D59)),NOT(ISNUMBER(F59))),"",IF(D59&gt;0,ROUND(F59/D59,2),""))</f>
        <v/>
      </c>
      <c r="I59" s="19">
        <f>IF(A59&amp;""="","",COUNTIF('العملاء'!$H$6:$H$2005,A59&amp;""))</f>
        <v/>
      </c>
      <c r="J59" s="19">
        <f>IF(A59&amp;""="","",COUNTIFS('العملاء'!$H$6:$H$2005,A59&amp;"",'العملاء'!$I$6:$I$2005,"معاينة")+COUNTIFS('العملاء'!$H$6:$H$2005,A59&amp;"",'العملاء'!$I$6:$I$2005,"تفاوض")+COUNTIFS('العملاء'!$H$6:$H$2005,A59&amp;"",'العملاء'!$I$6:$I$2005,"تم التعاقد"))</f>
        <v/>
      </c>
      <c r="K59" s="6">
        <f>IF(A59&amp;""="","",IF(AND(E59="بيع",G59="مؤجرة"),"راجع الحالة: مؤجرة لوحدة بيع",IF(AND(E59="إيجار",G59="مباعة"),"راجع الحالة: مباعة لوحدة إيجار","")))</f>
        <v/>
      </c>
    </row>
    <row r="60">
      <c r="A60" s="5" t="n"/>
      <c r="B60" s="5" t="n"/>
      <c r="C60" s="5" t="n"/>
      <c r="D60" s="16" t="n"/>
      <c r="E60" s="5" t="n"/>
      <c r="F60" s="17" t="n"/>
      <c r="G60" s="5" t="n"/>
      <c r="H60" s="18">
        <f>IF(OR(A60&amp;""="",E60&lt;&gt;"بيع",NOT(ISNUMBER(D60)),NOT(ISNUMBER(F60))),"",IF(D60&gt;0,ROUND(F60/D60,2),""))</f>
        <v/>
      </c>
      <c r="I60" s="19">
        <f>IF(A60&amp;""="","",COUNTIF('العملاء'!$H$6:$H$2005,A60&amp;""))</f>
        <v/>
      </c>
      <c r="J60" s="19">
        <f>IF(A60&amp;""="","",COUNTIFS('العملاء'!$H$6:$H$2005,A60&amp;"",'العملاء'!$I$6:$I$2005,"معاينة")+COUNTIFS('العملاء'!$H$6:$H$2005,A60&amp;"",'العملاء'!$I$6:$I$2005,"تفاوض")+COUNTIFS('العملاء'!$H$6:$H$2005,A60&amp;"",'العملاء'!$I$6:$I$2005,"تم التعاقد"))</f>
        <v/>
      </c>
      <c r="K60" s="6">
        <f>IF(A60&amp;""="","",IF(AND(E60="بيع",G60="مؤجرة"),"راجع الحالة: مؤجرة لوحدة بيع",IF(AND(E60="إيجار",G60="مباعة"),"راجع الحالة: مباعة لوحدة إيجار","")))</f>
        <v/>
      </c>
    </row>
    <row r="61">
      <c r="A61" s="5" t="n"/>
      <c r="B61" s="5" t="n"/>
      <c r="C61" s="5" t="n"/>
      <c r="D61" s="16" t="n"/>
      <c r="E61" s="5" t="n"/>
      <c r="F61" s="17" t="n"/>
      <c r="G61" s="5" t="n"/>
      <c r="H61" s="18">
        <f>IF(OR(A61&amp;""="",E61&lt;&gt;"بيع",NOT(ISNUMBER(D61)),NOT(ISNUMBER(F61))),"",IF(D61&gt;0,ROUND(F61/D61,2),""))</f>
        <v/>
      </c>
      <c r="I61" s="19">
        <f>IF(A61&amp;""="","",COUNTIF('العملاء'!$H$6:$H$2005,A61&amp;""))</f>
        <v/>
      </c>
      <c r="J61" s="19">
        <f>IF(A61&amp;""="","",COUNTIFS('العملاء'!$H$6:$H$2005,A61&amp;"",'العملاء'!$I$6:$I$2005,"معاينة")+COUNTIFS('العملاء'!$H$6:$H$2005,A61&amp;"",'العملاء'!$I$6:$I$2005,"تفاوض")+COUNTIFS('العملاء'!$H$6:$H$2005,A61&amp;"",'العملاء'!$I$6:$I$2005,"تم التعاقد"))</f>
        <v/>
      </c>
      <c r="K61" s="6">
        <f>IF(A61&amp;""="","",IF(AND(E61="بيع",G61="مؤجرة"),"راجع الحالة: مؤجرة لوحدة بيع",IF(AND(E61="إيجار",G61="مباعة"),"راجع الحالة: مباعة لوحدة إيجار","")))</f>
        <v/>
      </c>
    </row>
    <row r="62">
      <c r="A62" s="5" t="n"/>
      <c r="B62" s="5" t="n"/>
      <c r="C62" s="5" t="n"/>
      <c r="D62" s="16" t="n"/>
      <c r="E62" s="5" t="n"/>
      <c r="F62" s="17" t="n"/>
      <c r="G62" s="5" t="n"/>
      <c r="H62" s="18">
        <f>IF(OR(A62&amp;""="",E62&lt;&gt;"بيع",NOT(ISNUMBER(D62)),NOT(ISNUMBER(F62))),"",IF(D62&gt;0,ROUND(F62/D62,2),""))</f>
        <v/>
      </c>
      <c r="I62" s="19">
        <f>IF(A62&amp;""="","",COUNTIF('العملاء'!$H$6:$H$2005,A62&amp;""))</f>
        <v/>
      </c>
      <c r="J62" s="19">
        <f>IF(A62&amp;""="","",COUNTIFS('العملاء'!$H$6:$H$2005,A62&amp;"",'العملاء'!$I$6:$I$2005,"معاينة")+COUNTIFS('العملاء'!$H$6:$H$2005,A62&amp;"",'العملاء'!$I$6:$I$2005,"تفاوض")+COUNTIFS('العملاء'!$H$6:$H$2005,A62&amp;"",'العملاء'!$I$6:$I$2005,"تم التعاقد"))</f>
        <v/>
      </c>
      <c r="K62" s="6">
        <f>IF(A62&amp;""="","",IF(AND(E62="بيع",G62="مؤجرة"),"راجع الحالة: مؤجرة لوحدة بيع",IF(AND(E62="إيجار",G62="مباعة"),"راجع الحالة: مباعة لوحدة إيجار","")))</f>
        <v/>
      </c>
    </row>
    <row r="63">
      <c r="A63" s="5" t="n"/>
      <c r="B63" s="5" t="n"/>
      <c r="C63" s="5" t="n"/>
      <c r="D63" s="16" t="n"/>
      <c r="E63" s="5" t="n"/>
      <c r="F63" s="17" t="n"/>
      <c r="G63" s="5" t="n"/>
      <c r="H63" s="18">
        <f>IF(OR(A63&amp;""="",E63&lt;&gt;"بيع",NOT(ISNUMBER(D63)),NOT(ISNUMBER(F63))),"",IF(D63&gt;0,ROUND(F63/D63,2),""))</f>
        <v/>
      </c>
      <c r="I63" s="19">
        <f>IF(A63&amp;""="","",COUNTIF('العملاء'!$H$6:$H$2005,A63&amp;""))</f>
        <v/>
      </c>
      <c r="J63" s="19">
        <f>IF(A63&amp;""="","",COUNTIFS('العملاء'!$H$6:$H$2005,A63&amp;"",'العملاء'!$I$6:$I$2005,"معاينة")+COUNTIFS('العملاء'!$H$6:$H$2005,A63&amp;"",'العملاء'!$I$6:$I$2005,"تفاوض")+COUNTIFS('العملاء'!$H$6:$H$2005,A63&amp;"",'العملاء'!$I$6:$I$2005,"تم التعاقد"))</f>
        <v/>
      </c>
      <c r="K63" s="6">
        <f>IF(A63&amp;""="","",IF(AND(E63="بيع",G63="مؤجرة"),"راجع الحالة: مؤجرة لوحدة بيع",IF(AND(E63="إيجار",G63="مباعة"),"راجع الحالة: مباعة لوحدة إيجار","")))</f>
        <v/>
      </c>
    </row>
    <row r="64">
      <c r="A64" s="5" t="n"/>
      <c r="B64" s="5" t="n"/>
      <c r="C64" s="5" t="n"/>
      <c r="D64" s="16" t="n"/>
      <c r="E64" s="5" t="n"/>
      <c r="F64" s="17" t="n"/>
      <c r="G64" s="5" t="n"/>
      <c r="H64" s="18">
        <f>IF(OR(A64&amp;""="",E64&lt;&gt;"بيع",NOT(ISNUMBER(D64)),NOT(ISNUMBER(F64))),"",IF(D64&gt;0,ROUND(F64/D64,2),""))</f>
        <v/>
      </c>
      <c r="I64" s="19">
        <f>IF(A64&amp;""="","",COUNTIF('العملاء'!$H$6:$H$2005,A64&amp;""))</f>
        <v/>
      </c>
      <c r="J64" s="19">
        <f>IF(A64&amp;""="","",COUNTIFS('العملاء'!$H$6:$H$2005,A64&amp;"",'العملاء'!$I$6:$I$2005,"معاينة")+COUNTIFS('العملاء'!$H$6:$H$2005,A64&amp;"",'العملاء'!$I$6:$I$2005,"تفاوض")+COUNTIFS('العملاء'!$H$6:$H$2005,A64&amp;"",'العملاء'!$I$6:$I$2005,"تم التعاقد"))</f>
        <v/>
      </c>
      <c r="K64" s="6">
        <f>IF(A64&amp;""="","",IF(AND(E64="بيع",G64="مؤجرة"),"راجع الحالة: مؤجرة لوحدة بيع",IF(AND(E64="إيجار",G64="مباعة"),"راجع الحالة: مباعة لوحدة إيجار","")))</f>
        <v/>
      </c>
    </row>
    <row r="65">
      <c r="A65" s="5" t="n"/>
      <c r="B65" s="5" t="n"/>
      <c r="C65" s="5" t="n"/>
      <c r="D65" s="16" t="n"/>
      <c r="E65" s="5" t="n"/>
      <c r="F65" s="17" t="n"/>
      <c r="G65" s="5" t="n"/>
      <c r="H65" s="18">
        <f>IF(OR(A65&amp;""="",E65&lt;&gt;"بيع",NOT(ISNUMBER(D65)),NOT(ISNUMBER(F65))),"",IF(D65&gt;0,ROUND(F65/D65,2),""))</f>
        <v/>
      </c>
      <c r="I65" s="19">
        <f>IF(A65&amp;""="","",COUNTIF('العملاء'!$H$6:$H$2005,A65&amp;""))</f>
        <v/>
      </c>
      <c r="J65" s="19">
        <f>IF(A65&amp;""="","",COUNTIFS('العملاء'!$H$6:$H$2005,A65&amp;"",'العملاء'!$I$6:$I$2005,"معاينة")+COUNTIFS('العملاء'!$H$6:$H$2005,A65&amp;"",'العملاء'!$I$6:$I$2005,"تفاوض")+COUNTIFS('العملاء'!$H$6:$H$2005,A65&amp;"",'العملاء'!$I$6:$I$2005,"تم التعاقد"))</f>
        <v/>
      </c>
      <c r="K65" s="6">
        <f>IF(A65&amp;""="","",IF(AND(E65="بيع",G65="مؤجرة"),"راجع الحالة: مؤجرة لوحدة بيع",IF(AND(E65="إيجار",G65="مباعة"),"راجع الحالة: مباعة لوحدة إيجار","")))</f>
        <v/>
      </c>
    </row>
    <row r="66">
      <c r="A66" s="5" t="n"/>
      <c r="B66" s="5" t="n"/>
      <c r="C66" s="5" t="n"/>
      <c r="D66" s="16" t="n"/>
      <c r="E66" s="5" t="n"/>
      <c r="F66" s="17" t="n"/>
      <c r="G66" s="5" t="n"/>
      <c r="H66" s="18">
        <f>IF(OR(A66&amp;""="",E66&lt;&gt;"بيع",NOT(ISNUMBER(D66)),NOT(ISNUMBER(F66))),"",IF(D66&gt;0,ROUND(F66/D66,2),""))</f>
        <v/>
      </c>
      <c r="I66" s="19">
        <f>IF(A66&amp;""="","",COUNTIF('العملاء'!$H$6:$H$2005,A66&amp;""))</f>
        <v/>
      </c>
      <c r="J66" s="19">
        <f>IF(A66&amp;""="","",COUNTIFS('العملاء'!$H$6:$H$2005,A66&amp;"",'العملاء'!$I$6:$I$2005,"معاينة")+COUNTIFS('العملاء'!$H$6:$H$2005,A66&amp;"",'العملاء'!$I$6:$I$2005,"تفاوض")+COUNTIFS('العملاء'!$H$6:$H$2005,A66&amp;"",'العملاء'!$I$6:$I$2005,"تم التعاقد"))</f>
        <v/>
      </c>
      <c r="K66" s="6">
        <f>IF(A66&amp;""="","",IF(AND(E66="بيع",G66="مؤجرة"),"راجع الحالة: مؤجرة لوحدة بيع",IF(AND(E66="إيجار",G66="مباعة"),"راجع الحالة: مباعة لوحدة إيجار","")))</f>
        <v/>
      </c>
    </row>
    <row r="67">
      <c r="A67" s="5" t="n"/>
      <c r="B67" s="5" t="n"/>
      <c r="C67" s="5" t="n"/>
      <c r="D67" s="16" t="n"/>
      <c r="E67" s="5" t="n"/>
      <c r="F67" s="17" t="n"/>
      <c r="G67" s="5" t="n"/>
      <c r="H67" s="18">
        <f>IF(OR(A67&amp;""="",E67&lt;&gt;"بيع",NOT(ISNUMBER(D67)),NOT(ISNUMBER(F67))),"",IF(D67&gt;0,ROUND(F67/D67,2),""))</f>
        <v/>
      </c>
      <c r="I67" s="19">
        <f>IF(A67&amp;""="","",COUNTIF('العملاء'!$H$6:$H$2005,A67&amp;""))</f>
        <v/>
      </c>
      <c r="J67" s="19">
        <f>IF(A67&amp;""="","",COUNTIFS('العملاء'!$H$6:$H$2005,A67&amp;"",'العملاء'!$I$6:$I$2005,"معاينة")+COUNTIFS('العملاء'!$H$6:$H$2005,A67&amp;"",'العملاء'!$I$6:$I$2005,"تفاوض")+COUNTIFS('العملاء'!$H$6:$H$2005,A67&amp;"",'العملاء'!$I$6:$I$2005,"تم التعاقد"))</f>
        <v/>
      </c>
      <c r="K67" s="6">
        <f>IF(A67&amp;""="","",IF(AND(E67="بيع",G67="مؤجرة"),"راجع الحالة: مؤجرة لوحدة بيع",IF(AND(E67="إيجار",G67="مباعة"),"راجع الحالة: مباعة لوحدة إيجار","")))</f>
        <v/>
      </c>
    </row>
    <row r="68">
      <c r="A68" s="5" t="n"/>
      <c r="B68" s="5" t="n"/>
      <c r="C68" s="5" t="n"/>
      <c r="D68" s="16" t="n"/>
      <c r="E68" s="5" t="n"/>
      <c r="F68" s="17" t="n"/>
      <c r="G68" s="5" t="n"/>
      <c r="H68" s="18">
        <f>IF(OR(A68&amp;""="",E68&lt;&gt;"بيع",NOT(ISNUMBER(D68)),NOT(ISNUMBER(F68))),"",IF(D68&gt;0,ROUND(F68/D68,2),""))</f>
        <v/>
      </c>
      <c r="I68" s="19">
        <f>IF(A68&amp;""="","",COUNTIF('العملاء'!$H$6:$H$2005,A68&amp;""))</f>
        <v/>
      </c>
      <c r="J68" s="19">
        <f>IF(A68&amp;""="","",COUNTIFS('العملاء'!$H$6:$H$2005,A68&amp;"",'العملاء'!$I$6:$I$2005,"معاينة")+COUNTIFS('العملاء'!$H$6:$H$2005,A68&amp;"",'العملاء'!$I$6:$I$2005,"تفاوض")+COUNTIFS('العملاء'!$H$6:$H$2005,A68&amp;"",'العملاء'!$I$6:$I$2005,"تم التعاقد"))</f>
        <v/>
      </c>
      <c r="K68" s="6">
        <f>IF(A68&amp;""="","",IF(AND(E68="بيع",G68="مؤجرة"),"راجع الحالة: مؤجرة لوحدة بيع",IF(AND(E68="إيجار",G68="مباعة"),"راجع الحالة: مباعة لوحدة إيجار","")))</f>
        <v/>
      </c>
    </row>
    <row r="69">
      <c r="A69" s="5" t="n"/>
      <c r="B69" s="5" t="n"/>
      <c r="C69" s="5" t="n"/>
      <c r="D69" s="16" t="n"/>
      <c r="E69" s="5" t="n"/>
      <c r="F69" s="17" t="n"/>
      <c r="G69" s="5" t="n"/>
      <c r="H69" s="18">
        <f>IF(OR(A69&amp;""="",E69&lt;&gt;"بيع",NOT(ISNUMBER(D69)),NOT(ISNUMBER(F69))),"",IF(D69&gt;0,ROUND(F69/D69,2),""))</f>
        <v/>
      </c>
      <c r="I69" s="19">
        <f>IF(A69&amp;""="","",COUNTIF('العملاء'!$H$6:$H$2005,A69&amp;""))</f>
        <v/>
      </c>
      <c r="J69" s="19">
        <f>IF(A69&amp;""="","",COUNTIFS('العملاء'!$H$6:$H$2005,A69&amp;"",'العملاء'!$I$6:$I$2005,"معاينة")+COUNTIFS('العملاء'!$H$6:$H$2005,A69&amp;"",'العملاء'!$I$6:$I$2005,"تفاوض")+COUNTIFS('العملاء'!$H$6:$H$2005,A69&amp;"",'العملاء'!$I$6:$I$2005,"تم التعاقد"))</f>
        <v/>
      </c>
      <c r="K69" s="6">
        <f>IF(A69&amp;""="","",IF(AND(E69="بيع",G69="مؤجرة"),"راجع الحالة: مؤجرة لوحدة بيع",IF(AND(E69="إيجار",G69="مباعة"),"راجع الحالة: مباعة لوحدة إيجار","")))</f>
        <v/>
      </c>
    </row>
    <row r="70">
      <c r="A70" s="5" t="n"/>
      <c r="B70" s="5" t="n"/>
      <c r="C70" s="5" t="n"/>
      <c r="D70" s="16" t="n"/>
      <c r="E70" s="5" t="n"/>
      <c r="F70" s="17" t="n"/>
      <c r="G70" s="5" t="n"/>
      <c r="H70" s="18">
        <f>IF(OR(A70&amp;""="",E70&lt;&gt;"بيع",NOT(ISNUMBER(D70)),NOT(ISNUMBER(F70))),"",IF(D70&gt;0,ROUND(F70/D70,2),""))</f>
        <v/>
      </c>
      <c r="I70" s="19">
        <f>IF(A70&amp;""="","",COUNTIF('العملاء'!$H$6:$H$2005,A70&amp;""))</f>
        <v/>
      </c>
      <c r="J70" s="19">
        <f>IF(A70&amp;""="","",COUNTIFS('العملاء'!$H$6:$H$2005,A70&amp;"",'العملاء'!$I$6:$I$2005,"معاينة")+COUNTIFS('العملاء'!$H$6:$H$2005,A70&amp;"",'العملاء'!$I$6:$I$2005,"تفاوض")+COUNTIFS('العملاء'!$H$6:$H$2005,A70&amp;"",'العملاء'!$I$6:$I$2005,"تم التعاقد"))</f>
        <v/>
      </c>
      <c r="K70" s="6">
        <f>IF(A70&amp;""="","",IF(AND(E70="بيع",G70="مؤجرة"),"راجع الحالة: مؤجرة لوحدة بيع",IF(AND(E70="إيجار",G70="مباعة"),"راجع الحالة: مباعة لوحدة إيجار","")))</f>
        <v/>
      </c>
    </row>
    <row r="71">
      <c r="A71" s="5" t="n"/>
      <c r="B71" s="5" t="n"/>
      <c r="C71" s="5" t="n"/>
      <c r="D71" s="16" t="n"/>
      <c r="E71" s="5" t="n"/>
      <c r="F71" s="17" t="n"/>
      <c r="G71" s="5" t="n"/>
      <c r="H71" s="18">
        <f>IF(OR(A71&amp;""="",E71&lt;&gt;"بيع",NOT(ISNUMBER(D71)),NOT(ISNUMBER(F71))),"",IF(D71&gt;0,ROUND(F71/D71,2),""))</f>
        <v/>
      </c>
      <c r="I71" s="19">
        <f>IF(A71&amp;""="","",COUNTIF('العملاء'!$H$6:$H$2005,A71&amp;""))</f>
        <v/>
      </c>
      <c r="J71" s="19">
        <f>IF(A71&amp;""="","",COUNTIFS('العملاء'!$H$6:$H$2005,A71&amp;"",'العملاء'!$I$6:$I$2005,"معاينة")+COUNTIFS('العملاء'!$H$6:$H$2005,A71&amp;"",'العملاء'!$I$6:$I$2005,"تفاوض")+COUNTIFS('العملاء'!$H$6:$H$2005,A71&amp;"",'العملاء'!$I$6:$I$2005,"تم التعاقد"))</f>
        <v/>
      </c>
      <c r="K71" s="6">
        <f>IF(A71&amp;""="","",IF(AND(E71="بيع",G71="مؤجرة"),"راجع الحالة: مؤجرة لوحدة بيع",IF(AND(E71="إيجار",G71="مباعة"),"راجع الحالة: مباعة لوحدة إيجار","")))</f>
        <v/>
      </c>
    </row>
    <row r="72">
      <c r="A72" s="5" t="n"/>
      <c r="B72" s="5" t="n"/>
      <c r="C72" s="5" t="n"/>
      <c r="D72" s="16" t="n"/>
      <c r="E72" s="5" t="n"/>
      <c r="F72" s="17" t="n"/>
      <c r="G72" s="5" t="n"/>
      <c r="H72" s="18">
        <f>IF(OR(A72&amp;""="",E72&lt;&gt;"بيع",NOT(ISNUMBER(D72)),NOT(ISNUMBER(F72))),"",IF(D72&gt;0,ROUND(F72/D72,2),""))</f>
        <v/>
      </c>
      <c r="I72" s="19">
        <f>IF(A72&amp;""="","",COUNTIF('العملاء'!$H$6:$H$2005,A72&amp;""))</f>
        <v/>
      </c>
      <c r="J72" s="19">
        <f>IF(A72&amp;""="","",COUNTIFS('العملاء'!$H$6:$H$2005,A72&amp;"",'العملاء'!$I$6:$I$2005,"معاينة")+COUNTIFS('العملاء'!$H$6:$H$2005,A72&amp;"",'العملاء'!$I$6:$I$2005,"تفاوض")+COUNTIFS('العملاء'!$H$6:$H$2005,A72&amp;"",'العملاء'!$I$6:$I$2005,"تم التعاقد"))</f>
        <v/>
      </c>
      <c r="K72" s="6">
        <f>IF(A72&amp;""="","",IF(AND(E72="بيع",G72="مؤجرة"),"راجع الحالة: مؤجرة لوحدة بيع",IF(AND(E72="إيجار",G72="مباعة"),"راجع الحالة: مباعة لوحدة إيجار","")))</f>
        <v/>
      </c>
    </row>
    <row r="73">
      <c r="A73" s="5" t="n"/>
      <c r="B73" s="5" t="n"/>
      <c r="C73" s="5" t="n"/>
      <c r="D73" s="16" t="n"/>
      <c r="E73" s="5" t="n"/>
      <c r="F73" s="17" t="n"/>
      <c r="G73" s="5" t="n"/>
      <c r="H73" s="18">
        <f>IF(OR(A73&amp;""="",E73&lt;&gt;"بيع",NOT(ISNUMBER(D73)),NOT(ISNUMBER(F73))),"",IF(D73&gt;0,ROUND(F73/D73,2),""))</f>
        <v/>
      </c>
      <c r="I73" s="19">
        <f>IF(A73&amp;""="","",COUNTIF('العملاء'!$H$6:$H$2005,A73&amp;""))</f>
        <v/>
      </c>
      <c r="J73" s="19">
        <f>IF(A73&amp;""="","",COUNTIFS('العملاء'!$H$6:$H$2005,A73&amp;"",'العملاء'!$I$6:$I$2005,"معاينة")+COUNTIFS('العملاء'!$H$6:$H$2005,A73&amp;"",'العملاء'!$I$6:$I$2005,"تفاوض")+COUNTIFS('العملاء'!$H$6:$H$2005,A73&amp;"",'العملاء'!$I$6:$I$2005,"تم التعاقد"))</f>
        <v/>
      </c>
      <c r="K73" s="6">
        <f>IF(A73&amp;""="","",IF(AND(E73="بيع",G73="مؤجرة"),"راجع الحالة: مؤجرة لوحدة بيع",IF(AND(E73="إيجار",G73="مباعة"),"راجع الحالة: مباعة لوحدة إيجار","")))</f>
        <v/>
      </c>
    </row>
    <row r="74">
      <c r="A74" s="5" t="n"/>
      <c r="B74" s="5" t="n"/>
      <c r="C74" s="5" t="n"/>
      <c r="D74" s="16" t="n"/>
      <c r="E74" s="5" t="n"/>
      <c r="F74" s="17" t="n"/>
      <c r="G74" s="5" t="n"/>
      <c r="H74" s="18">
        <f>IF(OR(A74&amp;""="",E74&lt;&gt;"بيع",NOT(ISNUMBER(D74)),NOT(ISNUMBER(F74))),"",IF(D74&gt;0,ROUND(F74/D74,2),""))</f>
        <v/>
      </c>
      <c r="I74" s="19">
        <f>IF(A74&amp;""="","",COUNTIF('العملاء'!$H$6:$H$2005,A74&amp;""))</f>
        <v/>
      </c>
      <c r="J74" s="19">
        <f>IF(A74&amp;""="","",COUNTIFS('العملاء'!$H$6:$H$2005,A74&amp;"",'العملاء'!$I$6:$I$2005,"معاينة")+COUNTIFS('العملاء'!$H$6:$H$2005,A74&amp;"",'العملاء'!$I$6:$I$2005,"تفاوض")+COUNTIFS('العملاء'!$H$6:$H$2005,A74&amp;"",'العملاء'!$I$6:$I$2005,"تم التعاقد"))</f>
        <v/>
      </c>
      <c r="K74" s="6">
        <f>IF(A74&amp;""="","",IF(AND(E74="بيع",G74="مؤجرة"),"راجع الحالة: مؤجرة لوحدة بيع",IF(AND(E74="إيجار",G74="مباعة"),"راجع الحالة: مباعة لوحدة إيجار","")))</f>
        <v/>
      </c>
    </row>
    <row r="75">
      <c r="A75" s="5" t="n"/>
      <c r="B75" s="5" t="n"/>
      <c r="C75" s="5" t="n"/>
      <c r="D75" s="16" t="n"/>
      <c r="E75" s="5" t="n"/>
      <c r="F75" s="17" t="n"/>
      <c r="G75" s="5" t="n"/>
      <c r="H75" s="18">
        <f>IF(OR(A75&amp;""="",E75&lt;&gt;"بيع",NOT(ISNUMBER(D75)),NOT(ISNUMBER(F75))),"",IF(D75&gt;0,ROUND(F75/D75,2),""))</f>
        <v/>
      </c>
      <c r="I75" s="19">
        <f>IF(A75&amp;""="","",COUNTIF('العملاء'!$H$6:$H$2005,A75&amp;""))</f>
        <v/>
      </c>
      <c r="J75" s="19">
        <f>IF(A75&amp;""="","",COUNTIFS('العملاء'!$H$6:$H$2005,A75&amp;"",'العملاء'!$I$6:$I$2005,"معاينة")+COUNTIFS('العملاء'!$H$6:$H$2005,A75&amp;"",'العملاء'!$I$6:$I$2005,"تفاوض")+COUNTIFS('العملاء'!$H$6:$H$2005,A75&amp;"",'العملاء'!$I$6:$I$2005,"تم التعاقد"))</f>
        <v/>
      </c>
      <c r="K75" s="6">
        <f>IF(A75&amp;""="","",IF(AND(E75="بيع",G75="مؤجرة"),"راجع الحالة: مؤجرة لوحدة بيع",IF(AND(E75="إيجار",G75="مباعة"),"راجع الحالة: مباعة لوحدة إيجار","")))</f>
        <v/>
      </c>
    </row>
    <row r="76">
      <c r="A76" s="5" t="n"/>
      <c r="B76" s="5" t="n"/>
      <c r="C76" s="5" t="n"/>
      <c r="D76" s="16" t="n"/>
      <c r="E76" s="5" t="n"/>
      <c r="F76" s="17" t="n"/>
      <c r="G76" s="5" t="n"/>
      <c r="H76" s="18">
        <f>IF(OR(A76&amp;""="",E76&lt;&gt;"بيع",NOT(ISNUMBER(D76)),NOT(ISNUMBER(F76))),"",IF(D76&gt;0,ROUND(F76/D76,2),""))</f>
        <v/>
      </c>
      <c r="I76" s="19">
        <f>IF(A76&amp;""="","",COUNTIF('العملاء'!$H$6:$H$2005,A76&amp;""))</f>
        <v/>
      </c>
      <c r="J76" s="19">
        <f>IF(A76&amp;""="","",COUNTIFS('العملاء'!$H$6:$H$2005,A76&amp;"",'العملاء'!$I$6:$I$2005,"معاينة")+COUNTIFS('العملاء'!$H$6:$H$2005,A76&amp;"",'العملاء'!$I$6:$I$2005,"تفاوض")+COUNTIFS('العملاء'!$H$6:$H$2005,A76&amp;"",'العملاء'!$I$6:$I$2005,"تم التعاقد"))</f>
        <v/>
      </c>
      <c r="K76" s="6">
        <f>IF(A76&amp;""="","",IF(AND(E76="بيع",G76="مؤجرة"),"راجع الحالة: مؤجرة لوحدة بيع",IF(AND(E76="إيجار",G76="مباعة"),"راجع الحالة: مباعة لوحدة إيجار","")))</f>
        <v/>
      </c>
    </row>
    <row r="77">
      <c r="A77" s="5" t="n"/>
      <c r="B77" s="5" t="n"/>
      <c r="C77" s="5" t="n"/>
      <c r="D77" s="16" t="n"/>
      <c r="E77" s="5" t="n"/>
      <c r="F77" s="17" t="n"/>
      <c r="G77" s="5" t="n"/>
      <c r="H77" s="18">
        <f>IF(OR(A77&amp;""="",E77&lt;&gt;"بيع",NOT(ISNUMBER(D77)),NOT(ISNUMBER(F77))),"",IF(D77&gt;0,ROUND(F77/D77,2),""))</f>
        <v/>
      </c>
      <c r="I77" s="19">
        <f>IF(A77&amp;""="","",COUNTIF('العملاء'!$H$6:$H$2005,A77&amp;""))</f>
        <v/>
      </c>
      <c r="J77" s="19">
        <f>IF(A77&amp;""="","",COUNTIFS('العملاء'!$H$6:$H$2005,A77&amp;"",'العملاء'!$I$6:$I$2005,"معاينة")+COUNTIFS('العملاء'!$H$6:$H$2005,A77&amp;"",'العملاء'!$I$6:$I$2005,"تفاوض")+COUNTIFS('العملاء'!$H$6:$H$2005,A77&amp;"",'العملاء'!$I$6:$I$2005,"تم التعاقد"))</f>
        <v/>
      </c>
      <c r="K77" s="6">
        <f>IF(A77&amp;""="","",IF(AND(E77="بيع",G77="مؤجرة"),"راجع الحالة: مؤجرة لوحدة بيع",IF(AND(E77="إيجار",G77="مباعة"),"راجع الحالة: مباعة لوحدة إيجار","")))</f>
        <v/>
      </c>
    </row>
    <row r="78">
      <c r="A78" s="5" t="n"/>
      <c r="B78" s="5" t="n"/>
      <c r="C78" s="5" t="n"/>
      <c r="D78" s="16" t="n"/>
      <c r="E78" s="5" t="n"/>
      <c r="F78" s="17" t="n"/>
      <c r="G78" s="5" t="n"/>
      <c r="H78" s="18">
        <f>IF(OR(A78&amp;""="",E78&lt;&gt;"بيع",NOT(ISNUMBER(D78)),NOT(ISNUMBER(F78))),"",IF(D78&gt;0,ROUND(F78/D78,2),""))</f>
        <v/>
      </c>
      <c r="I78" s="19">
        <f>IF(A78&amp;""="","",COUNTIF('العملاء'!$H$6:$H$2005,A78&amp;""))</f>
        <v/>
      </c>
      <c r="J78" s="19">
        <f>IF(A78&amp;""="","",COUNTIFS('العملاء'!$H$6:$H$2005,A78&amp;"",'العملاء'!$I$6:$I$2005,"معاينة")+COUNTIFS('العملاء'!$H$6:$H$2005,A78&amp;"",'العملاء'!$I$6:$I$2005,"تفاوض")+COUNTIFS('العملاء'!$H$6:$H$2005,A78&amp;"",'العملاء'!$I$6:$I$2005,"تم التعاقد"))</f>
        <v/>
      </c>
      <c r="K78" s="6">
        <f>IF(A78&amp;""="","",IF(AND(E78="بيع",G78="مؤجرة"),"راجع الحالة: مؤجرة لوحدة بيع",IF(AND(E78="إيجار",G78="مباعة"),"راجع الحالة: مباعة لوحدة إيجار","")))</f>
        <v/>
      </c>
    </row>
    <row r="79">
      <c r="A79" s="5" t="n"/>
      <c r="B79" s="5" t="n"/>
      <c r="C79" s="5" t="n"/>
      <c r="D79" s="16" t="n"/>
      <c r="E79" s="5" t="n"/>
      <c r="F79" s="17" t="n"/>
      <c r="G79" s="5" t="n"/>
      <c r="H79" s="18">
        <f>IF(OR(A79&amp;""="",E79&lt;&gt;"بيع",NOT(ISNUMBER(D79)),NOT(ISNUMBER(F79))),"",IF(D79&gt;0,ROUND(F79/D79,2),""))</f>
        <v/>
      </c>
      <c r="I79" s="19">
        <f>IF(A79&amp;""="","",COUNTIF('العملاء'!$H$6:$H$2005,A79&amp;""))</f>
        <v/>
      </c>
      <c r="J79" s="19">
        <f>IF(A79&amp;""="","",COUNTIFS('العملاء'!$H$6:$H$2005,A79&amp;"",'العملاء'!$I$6:$I$2005,"معاينة")+COUNTIFS('العملاء'!$H$6:$H$2005,A79&amp;"",'العملاء'!$I$6:$I$2005,"تفاوض")+COUNTIFS('العملاء'!$H$6:$H$2005,A79&amp;"",'العملاء'!$I$6:$I$2005,"تم التعاقد"))</f>
        <v/>
      </c>
      <c r="K79" s="6">
        <f>IF(A79&amp;""="","",IF(AND(E79="بيع",G79="مؤجرة"),"راجع الحالة: مؤجرة لوحدة بيع",IF(AND(E79="إيجار",G79="مباعة"),"راجع الحالة: مباعة لوحدة إيجار","")))</f>
        <v/>
      </c>
    </row>
    <row r="80">
      <c r="A80" s="5" t="n"/>
      <c r="B80" s="5" t="n"/>
      <c r="C80" s="5" t="n"/>
      <c r="D80" s="16" t="n"/>
      <c r="E80" s="5" t="n"/>
      <c r="F80" s="17" t="n"/>
      <c r="G80" s="5" t="n"/>
      <c r="H80" s="18">
        <f>IF(OR(A80&amp;""="",E80&lt;&gt;"بيع",NOT(ISNUMBER(D80)),NOT(ISNUMBER(F80))),"",IF(D80&gt;0,ROUND(F80/D80,2),""))</f>
        <v/>
      </c>
      <c r="I80" s="19">
        <f>IF(A80&amp;""="","",COUNTIF('العملاء'!$H$6:$H$2005,A80&amp;""))</f>
        <v/>
      </c>
      <c r="J80" s="19">
        <f>IF(A80&amp;""="","",COUNTIFS('العملاء'!$H$6:$H$2005,A80&amp;"",'العملاء'!$I$6:$I$2005,"معاينة")+COUNTIFS('العملاء'!$H$6:$H$2005,A80&amp;"",'العملاء'!$I$6:$I$2005,"تفاوض")+COUNTIFS('العملاء'!$H$6:$H$2005,A80&amp;"",'العملاء'!$I$6:$I$2005,"تم التعاقد"))</f>
        <v/>
      </c>
      <c r="K80" s="6">
        <f>IF(A80&amp;""="","",IF(AND(E80="بيع",G80="مؤجرة"),"راجع الحالة: مؤجرة لوحدة بيع",IF(AND(E80="إيجار",G80="مباعة"),"راجع الحالة: مباعة لوحدة إيجار","")))</f>
        <v/>
      </c>
    </row>
    <row r="81">
      <c r="A81" s="5" t="n"/>
      <c r="B81" s="5" t="n"/>
      <c r="C81" s="5" t="n"/>
      <c r="D81" s="16" t="n"/>
      <c r="E81" s="5" t="n"/>
      <c r="F81" s="17" t="n"/>
      <c r="G81" s="5" t="n"/>
      <c r="H81" s="18">
        <f>IF(OR(A81&amp;""="",E81&lt;&gt;"بيع",NOT(ISNUMBER(D81)),NOT(ISNUMBER(F81))),"",IF(D81&gt;0,ROUND(F81/D81,2),""))</f>
        <v/>
      </c>
      <c r="I81" s="19">
        <f>IF(A81&amp;""="","",COUNTIF('العملاء'!$H$6:$H$2005,A81&amp;""))</f>
        <v/>
      </c>
      <c r="J81" s="19">
        <f>IF(A81&amp;""="","",COUNTIFS('العملاء'!$H$6:$H$2005,A81&amp;"",'العملاء'!$I$6:$I$2005,"معاينة")+COUNTIFS('العملاء'!$H$6:$H$2005,A81&amp;"",'العملاء'!$I$6:$I$2005,"تفاوض")+COUNTIFS('العملاء'!$H$6:$H$2005,A81&amp;"",'العملاء'!$I$6:$I$2005,"تم التعاقد"))</f>
        <v/>
      </c>
      <c r="K81" s="6">
        <f>IF(A81&amp;""="","",IF(AND(E81="بيع",G81="مؤجرة"),"راجع الحالة: مؤجرة لوحدة بيع",IF(AND(E81="إيجار",G81="مباعة"),"راجع الحالة: مباعة لوحدة إيجار","")))</f>
        <v/>
      </c>
    </row>
    <row r="82">
      <c r="A82" s="5" t="n"/>
      <c r="B82" s="5" t="n"/>
      <c r="C82" s="5" t="n"/>
      <c r="D82" s="16" t="n"/>
      <c r="E82" s="5" t="n"/>
      <c r="F82" s="17" t="n"/>
      <c r="G82" s="5" t="n"/>
      <c r="H82" s="18">
        <f>IF(OR(A82&amp;""="",E82&lt;&gt;"بيع",NOT(ISNUMBER(D82)),NOT(ISNUMBER(F82))),"",IF(D82&gt;0,ROUND(F82/D82,2),""))</f>
        <v/>
      </c>
      <c r="I82" s="19">
        <f>IF(A82&amp;""="","",COUNTIF('العملاء'!$H$6:$H$2005,A82&amp;""))</f>
        <v/>
      </c>
      <c r="J82" s="19">
        <f>IF(A82&amp;""="","",COUNTIFS('العملاء'!$H$6:$H$2005,A82&amp;"",'العملاء'!$I$6:$I$2005,"معاينة")+COUNTIFS('العملاء'!$H$6:$H$2005,A82&amp;"",'العملاء'!$I$6:$I$2005,"تفاوض")+COUNTIFS('العملاء'!$H$6:$H$2005,A82&amp;"",'العملاء'!$I$6:$I$2005,"تم التعاقد"))</f>
        <v/>
      </c>
      <c r="K82" s="6">
        <f>IF(A82&amp;""="","",IF(AND(E82="بيع",G82="مؤجرة"),"راجع الحالة: مؤجرة لوحدة بيع",IF(AND(E82="إيجار",G82="مباعة"),"راجع الحالة: مباعة لوحدة إيجار","")))</f>
        <v/>
      </c>
    </row>
    <row r="83">
      <c r="A83" s="5" t="n"/>
      <c r="B83" s="5" t="n"/>
      <c r="C83" s="5" t="n"/>
      <c r="D83" s="16" t="n"/>
      <c r="E83" s="5" t="n"/>
      <c r="F83" s="17" t="n"/>
      <c r="G83" s="5" t="n"/>
      <c r="H83" s="18">
        <f>IF(OR(A83&amp;""="",E83&lt;&gt;"بيع",NOT(ISNUMBER(D83)),NOT(ISNUMBER(F83))),"",IF(D83&gt;0,ROUND(F83/D83,2),""))</f>
        <v/>
      </c>
      <c r="I83" s="19">
        <f>IF(A83&amp;""="","",COUNTIF('العملاء'!$H$6:$H$2005,A83&amp;""))</f>
        <v/>
      </c>
      <c r="J83" s="19">
        <f>IF(A83&amp;""="","",COUNTIFS('العملاء'!$H$6:$H$2005,A83&amp;"",'العملاء'!$I$6:$I$2005,"معاينة")+COUNTIFS('العملاء'!$H$6:$H$2005,A83&amp;"",'العملاء'!$I$6:$I$2005,"تفاوض")+COUNTIFS('العملاء'!$H$6:$H$2005,A83&amp;"",'العملاء'!$I$6:$I$2005,"تم التعاقد"))</f>
        <v/>
      </c>
      <c r="K83" s="6">
        <f>IF(A83&amp;""="","",IF(AND(E83="بيع",G83="مؤجرة"),"راجع الحالة: مؤجرة لوحدة بيع",IF(AND(E83="إيجار",G83="مباعة"),"راجع الحالة: مباعة لوحدة إيجار","")))</f>
        <v/>
      </c>
    </row>
    <row r="84">
      <c r="A84" s="5" t="n"/>
      <c r="B84" s="5" t="n"/>
      <c r="C84" s="5" t="n"/>
      <c r="D84" s="16" t="n"/>
      <c r="E84" s="5" t="n"/>
      <c r="F84" s="17" t="n"/>
      <c r="G84" s="5" t="n"/>
      <c r="H84" s="18">
        <f>IF(OR(A84&amp;""="",E84&lt;&gt;"بيع",NOT(ISNUMBER(D84)),NOT(ISNUMBER(F84))),"",IF(D84&gt;0,ROUND(F84/D84,2),""))</f>
        <v/>
      </c>
      <c r="I84" s="19">
        <f>IF(A84&amp;""="","",COUNTIF('العملاء'!$H$6:$H$2005,A84&amp;""))</f>
        <v/>
      </c>
      <c r="J84" s="19">
        <f>IF(A84&amp;""="","",COUNTIFS('العملاء'!$H$6:$H$2005,A84&amp;"",'العملاء'!$I$6:$I$2005,"معاينة")+COUNTIFS('العملاء'!$H$6:$H$2005,A84&amp;"",'العملاء'!$I$6:$I$2005,"تفاوض")+COUNTIFS('العملاء'!$H$6:$H$2005,A84&amp;"",'العملاء'!$I$6:$I$2005,"تم التعاقد"))</f>
        <v/>
      </c>
      <c r="K84" s="6">
        <f>IF(A84&amp;""="","",IF(AND(E84="بيع",G84="مؤجرة"),"راجع الحالة: مؤجرة لوحدة بيع",IF(AND(E84="إيجار",G84="مباعة"),"راجع الحالة: مباعة لوحدة إيجار","")))</f>
        <v/>
      </c>
    </row>
    <row r="85">
      <c r="A85" s="5" t="n"/>
      <c r="B85" s="5" t="n"/>
      <c r="C85" s="5" t="n"/>
      <c r="D85" s="16" t="n"/>
      <c r="E85" s="5" t="n"/>
      <c r="F85" s="17" t="n"/>
      <c r="G85" s="5" t="n"/>
      <c r="H85" s="18">
        <f>IF(OR(A85&amp;""="",E85&lt;&gt;"بيع",NOT(ISNUMBER(D85)),NOT(ISNUMBER(F85))),"",IF(D85&gt;0,ROUND(F85/D85,2),""))</f>
        <v/>
      </c>
      <c r="I85" s="19">
        <f>IF(A85&amp;""="","",COUNTIF('العملاء'!$H$6:$H$2005,A85&amp;""))</f>
        <v/>
      </c>
      <c r="J85" s="19">
        <f>IF(A85&amp;""="","",COUNTIFS('العملاء'!$H$6:$H$2005,A85&amp;"",'العملاء'!$I$6:$I$2005,"معاينة")+COUNTIFS('العملاء'!$H$6:$H$2005,A85&amp;"",'العملاء'!$I$6:$I$2005,"تفاوض")+COUNTIFS('العملاء'!$H$6:$H$2005,A85&amp;"",'العملاء'!$I$6:$I$2005,"تم التعاقد"))</f>
        <v/>
      </c>
      <c r="K85" s="6">
        <f>IF(A85&amp;""="","",IF(AND(E85="بيع",G85="مؤجرة"),"راجع الحالة: مؤجرة لوحدة بيع",IF(AND(E85="إيجار",G85="مباعة"),"راجع الحالة: مباعة لوحدة إيجار","")))</f>
        <v/>
      </c>
    </row>
    <row r="86">
      <c r="A86" s="5" t="n"/>
      <c r="B86" s="5" t="n"/>
      <c r="C86" s="5" t="n"/>
      <c r="D86" s="16" t="n"/>
      <c r="E86" s="5" t="n"/>
      <c r="F86" s="17" t="n"/>
      <c r="G86" s="5" t="n"/>
      <c r="H86" s="18">
        <f>IF(OR(A86&amp;""="",E86&lt;&gt;"بيع",NOT(ISNUMBER(D86)),NOT(ISNUMBER(F86))),"",IF(D86&gt;0,ROUND(F86/D86,2),""))</f>
        <v/>
      </c>
      <c r="I86" s="19">
        <f>IF(A86&amp;""="","",COUNTIF('العملاء'!$H$6:$H$2005,A86&amp;""))</f>
        <v/>
      </c>
      <c r="J86" s="19">
        <f>IF(A86&amp;""="","",COUNTIFS('العملاء'!$H$6:$H$2005,A86&amp;"",'العملاء'!$I$6:$I$2005,"معاينة")+COUNTIFS('العملاء'!$H$6:$H$2005,A86&amp;"",'العملاء'!$I$6:$I$2005,"تفاوض")+COUNTIFS('العملاء'!$H$6:$H$2005,A86&amp;"",'العملاء'!$I$6:$I$2005,"تم التعاقد"))</f>
        <v/>
      </c>
      <c r="K86" s="6">
        <f>IF(A86&amp;""="","",IF(AND(E86="بيع",G86="مؤجرة"),"راجع الحالة: مؤجرة لوحدة بيع",IF(AND(E86="إيجار",G86="مباعة"),"راجع الحالة: مباعة لوحدة إيجار","")))</f>
        <v/>
      </c>
    </row>
    <row r="87">
      <c r="A87" s="5" t="n"/>
      <c r="B87" s="5" t="n"/>
      <c r="C87" s="5" t="n"/>
      <c r="D87" s="16" t="n"/>
      <c r="E87" s="5" t="n"/>
      <c r="F87" s="17" t="n"/>
      <c r="G87" s="5" t="n"/>
      <c r="H87" s="18">
        <f>IF(OR(A87&amp;""="",E87&lt;&gt;"بيع",NOT(ISNUMBER(D87)),NOT(ISNUMBER(F87))),"",IF(D87&gt;0,ROUND(F87/D87,2),""))</f>
        <v/>
      </c>
      <c r="I87" s="19">
        <f>IF(A87&amp;""="","",COUNTIF('العملاء'!$H$6:$H$2005,A87&amp;""))</f>
        <v/>
      </c>
      <c r="J87" s="19">
        <f>IF(A87&amp;""="","",COUNTIFS('العملاء'!$H$6:$H$2005,A87&amp;"",'العملاء'!$I$6:$I$2005,"معاينة")+COUNTIFS('العملاء'!$H$6:$H$2005,A87&amp;"",'العملاء'!$I$6:$I$2005,"تفاوض")+COUNTIFS('العملاء'!$H$6:$H$2005,A87&amp;"",'العملاء'!$I$6:$I$2005,"تم التعاقد"))</f>
        <v/>
      </c>
      <c r="K87" s="6">
        <f>IF(A87&amp;""="","",IF(AND(E87="بيع",G87="مؤجرة"),"راجع الحالة: مؤجرة لوحدة بيع",IF(AND(E87="إيجار",G87="مباعة"),"راجع الحالة: مباعة لوحدة إيجار","")))</f>
        <v/>
      </c>
    </row>
    <row r="88">
      <c r="A88" s="5" t="n"/>
      <c r="B88" s="5" t="n"/>
      <c r="C88" s="5" t="n"/>
      <c r="D88" s="16" t="n"/>
      <c r="E88" s="5" t="n"/>
      <c r="F88" s="17" t="n"/>
      <c r="G88" s="5" t="n"/>
      <c r="H88" s="18">
        <f>IF(OR(A88&amp;""="",E88&lt;&gt;"بيع",NOT(ISNUMBER(D88)),NOT(ISNUMBER(F88))),"",IF(D88&gt;0,ROUND(F88/D88,2),""))</f>
        <v/>
      </c>
      <c r="I88" s="19">
        <f>IF(A88&amp;""="","",COUNTIF('العملاء'!$H$6:$H$2005,A88&amp;""))</f>
        <v/>
      </c>
      <c r="J88" s="19">
        <f>IF(A88&amp;""="","",COUNTIFS('العملاء'!$H$6:$H$2005,A88&amp;"",'العملاء'!$I$6:$I$2005,"معاينة")+COUNTIFS('العملاء'!$H$6:$H$2005,A88&amp;"",'العملاء'!$I$6:$I$2005,"تفاوض")+COUNTIFS('العملاء'!$H$6:$H$2005,A88&amp;"",'العملاء'!$I$6:$I$2005,"تم التعاقد"))</f>
        <v/>
      </c>
      <c r="K88" s="6">
        <f>IF(A88&amp;""="","",IF(AND(E88="بيع",G88="مؤجرة"),"راجع الحالة: مؤجرة لوحدة بيع",IF(AND(E88="إيجار",G88="مباعة"),"راجع الحالة: مباعة لوحدة إيجار","")))</f>
        <v/>
      </c>
    </row>
    <row r="89">
      <c r="A89" s="5" t="n"/>
      <c r="B89" s="5" t="n"/>
      <c r="C89" s="5" t="n"/>
      <c r="D89" s="16" t="n"/>
      <c r="E89" s="5" t="n"/>
      <c r="F89" s="17" t="n"/>
      <c r="G89" s="5" t="n"/>
      <c r="H89" s="18">
        <f>IF(OR(A89&amp;""="",E89&lt;&gt;"بيع",NOT(ISNUMBER(D89)),NOT(ISNUMBER(F89))),"",IF(D89&gt;0,ROUND(F89/D89,2),""))</f>
        <v/>
      </c>
      <c r="I89" s="19">
        <f>IF(A89&amp;""="","",COUNTIF('العملاء'!$H$6:$H$2005,A89&amp;""))</f>
        <v/>
      </c>
      <c r="J89" s="19">
        <f>IF(A89&amp;""="","",COUNTIFS('العملاء'!$H$6:$H$2005,A89&amp;"",'العملاء'!$I$6:$I$2005,"معاينة")+COUNTIFS('العملاء'!$H$6:$H$2005,A89&amp;"",'العملاء'!$I$6:$I$2005,"تفاوض")+COUNTIFS('العملاء'!$H$6:$H$2005,A89&amp;"",'العملاء'!$I$6:$I$2005,"تم التعاقد"))</f>
        <v/>
      </c>
      <c r="K89" s="6">
        <f>IF(A89&amp;""="","",IF(AND(E89="بيع",G89="مؤجرة"),"راجع الحالة: مؤجرة لوحدة بيع",IF(AND(E89="إيجار",G89="مباعة"),"راجع الحالة: مباعة لوحدة إيجار","")))</f>
        <v/>
      </c>
    </row>
    <row r="90">
      <c r="A90" s="5" t="n"/>
      <c r="B90" s="5" t="n"/>
      <c r="C90" s="5" t="n"/>
      <c r="D90" s="16" t="n"/>
      <c r="E90" s="5" t="n"/>
      <c r="F90" s="17" t="n"/>
      <c r="G90" s="5" t="n"/>
      <c r="H90" s="18">
        <f>IF(OR(A90&amp;""="",E90&lt;&gt;"بيع",NOT(ISNUMBER(D90)),NOT(ISNUMBER(F90))),"",IF(D90&gt;0,ROUND(F90/D90,2),""))</f>
        <v/>
      </c>
      <c r="I90" s="19">
        <f>IF(A90&amp;""="","",COUNTIF('العملاء'!$H$6:$H$2005,A90&amp;""))</f>
        <v/>
      </c>
      <c r="J90" s="19">
        <f>IF(A90&amp;""="","",COUNTIFS('العملاء'!$H$6:$H$2005,A90&amp;"",'العملاء'!$I$6:$I$2005,"معاينة")+COUNTIFS('العملاء'!$H$6:$H$2005,A90&amp;"",'العملاء'!$I$6:$I$2005,"تفاوض")+COUNTIFS('العملاء'!$H$6:$H$2005,A90&amp;"",'العملاء'!$I$6:$I$2005,"تم التعاقد"))</f>
        <v/>
      </c>
      <c r="K90" s="6">
        <f>IF(A90&amp;""="","",IF(AND(E90="بيع",G90="مؤجرة"),"راجع الحالة: مؤجرة لوحدة بيع",IF(AND(E90="إيجار",G90="مباعة"),"راجع الحالة: مباعة لوحدة إيجار","")))</f>
        <v/>
      </c>
    </row>
    <row r="91">
      <c r="A91" s="5" t="n"/>
      <c r="B91" s="5" t="n"/>
      <c r="C91" s="5" t="n"/>
      <c r="D91" s="16" t="n"/>
      <c r="E91" s="5" t="n"/>
      <c r="F91" s="17" t="n"/>
      <c r="G91" s="5" t="n"/>
      <c r="H91" s="18">
        <f>IF(OR(A91&amp;""="",E91&lt;&gt;"بيع",NOT(ISNUMBER(D91)),NOT(ISNUMBER(F91))),"",IF(D91&gt;0,ROUND(F91/D91,2),""))</f>
        <v/>
      </c>
      <c r="I91" s="19">
        <f>IF(A91&amp;""="","",COUNTIF('العملاء'!$H$6:$H$2005,A91&amp;""))</f>
        <v/>
      </c>
      <c r="J91" s="19">
        <f>IF(A91&amp;""="","",COUNTIFS('العملاء'!$H$6:$H$2005,A91&amp;"",'العملاء'!$I$6:$I$2005,"معاينة")+COUNTIFS('العملاء'!$H$6:$H$2005,A91&amp;"",'العملاء'!$I$6:$I$2005,"تفاوض")+COUNTIFS('العملاء'!$H$6:$H$2005,A91&amp;"",'العملاء'!$I$6:$I$2005,"تم التعاقد"))</f>
        <v/>
      </c>
      <c r="K91" s="6">
        <f>IF(A91&amp;""="","",IF(AND(E91="بيع",G91="مؤجرة"),"راجع الحالة: مؤجرة لوحدة بيع",IF(AND(E91="إيجار",G91="مباعة"),"راجع الحالة: مباعة لوحدة إيجار","")))</f>
        <v/>
      </c>
    </row>
    <row r="92">
      <c r="A92" s="5" t="n"/>
      <c r="B92" s="5" t="n"/>
      <c r="C92" s="5" t="n"/>
      <c r="D92" s="16" t="n"/>
      <c r="E92" s="5" t="n"/>
      <c r="F92" s="17" t="n"/>
      <c r="G92" s="5" t="n"/>
      <c r="H92" s="18">
        <f>IF(OR(A92&amp;""="",E92&lt;&gt;"بيع",NOT(ISNUMBER(D92)),NOT(ISNUMBER(F92))),"",IF(D92&gt;0,ROUND(F92/D92,2),""))</f>
        <v/>
      </c>
      <c r="I92" s="19">
        <f>IF(A92&amp;""="","",COUNTIF('العملاء'!$H$6:$H$2005,A92&amp;""))</f>
        <v/>
      </c>
      <c r="J92" s="19">
        <f>IF(A92&amp;""="","",COUNTIFS('العملاء'!$H$6:$H$2005,A92&amp;"",'العملاء'!$I$6:$I$2005,"معاينة")+COUNTIFS('العملاء'!$H$6:$H$2005,A92&amp;"",'العملاء'!$I$6:$I$2005,"تفاوض")+COUNTIFS('العملاء'!$H$6:$H$2005,A92&amp;"",'العملاء'!$I$6:$I$2005,"تم التعاقد"))</f>
        <v/>
      </c>
      <c r="K92" s="6">
        <f>IF(A92&amp;""="","",IF(AND(E92="بيع",G92="مؤجرة"),"راجع الحالة: مؤجرة لوحدة بيع",IF(AND(E92="إيجار",G92="مباعة"),"راجع الحالة: مباعة لوحدة إيجار","")))</f>
        <v/>
      </c>
    </row>
    <row r="93">
      <c r="A93" s="5" t="n"/>
      <c r="B93" s="5" t="n"/>
      <c r="C93" s="5" t="n"/>
      <c r="D93" s="16" t="n"/>
      <c r="E93" s="5" t="n"/>
      <c r="F93" s="17" t="n"/>
      <c r="G93" s="5" t="n"/>
      <c r="H93" s="18">
        <f>IF(OR(A93&amp;""="",E93&lt;&gt;"بيع",NOT(ISNUMBER(D93)),NOT(ISNUMBER(F93))),"",IF(D93&gt;0,ROUND(F93/D93,2),""))</f>
        <v/>
      </c>
      <c r="I93" s="19">
        <f>IF(A93&amp;""="","",COUNTIF('العملاء'!$H$6:$H$2005,A93&amp;""))</f>
        <v/>
      </c>
      <c r="J93" s="19">
        <f>IF(A93&amp;""="","",COUNTIFS('العملاء'!$H$6:$H$2005,A93&amp;"",'العملاء'!$I$6:$I$2005,"معاينة")+COUNTIFS('العملاء'!$H$6:$H$2005,A93&amp;"",'العملاء'!$I$6:$I$2005,"تفاوض")+COUNTIFS('العملاء'!$H$6:$H$2005,A93&amp;"",'العملاء'!$I$6:$I$2005,"تم التعاقد"))</f>
        <v/>
      </c>
      <c r="K93" s="6">
        <f>IF(A93&amp;""="","",IF(AND(E93="بيع",G93="مؤجرة"),"راجع الحالة: مؤجرة لوحدة بيع",IF(AND(E93="إيجار",G93="مباعة"),"راجع الحالة: مباعة لوحدة إيجار","")))</f>
        <v/>
      </c>
    </row>
    <row r="94">
      <c r="A94" s="5" t="n"/>
      <c r="B94" s="5" t="n"/>
      <c r="C94" s="5" t="n"/>
      <c r="D94" s="16" t="n"/>
      <c r="E94" s="5" t="n"/>
      <c r="F94" s="17" t="n"/>
      <c r="G94" s="5" t="n"/>
      <c r="H94" s="18">
        <f>IF(OR(A94&amp;""="",E94&lt;&gt;"بيع",NOT(ISNUMBER(D94)),NOT(ISNUMBER(F94))),"",IF(D94&gt;0,ROUND(F94/D94,2),""))</f>
        <v/>
      </c>
      <c r="I94" s="19">
        <f>IF(A94&amp;""="","",COUNTIF('العملاء'!$H$6:$H$2005,A94&amp;""))</f>
        <v/>
      </c>
      <c r="J94" s="19">
        <f>IF(A94&amp;""="","",COUNTIFS('العملاء'!$H$6:$H$2005,A94&amp;"",'العملاء'!$I$6:$I$2005,"معاينة")+COUNTIFS('العملاء'!$H$6:$H$2005,A94&amp;"",'العملاء'!$I$6:$I$2005,"تفاوض")+COUNTIFS('العملاء'!$H$6:$H$2005,A94&amp;"",'العملاء'!$I$6:$I$2005,"تم التعاقد"))</f>
        <v/>
      </c>
      <c r="K94" s="6">
        <f>IF(A94&amp;""="","",IF(AND(E94="بيع",G94="مؤجرة"),"راجع الحالة: مؤجرة لوحدة بيع",IF(AND(E94="إيجار",G94="مباعة"),"راجع الحالة: مباعة لوحدة إيجار","")))</f>
        <v/>
      </c>
    </row>
    <row r="95">
      <c r="A95" s="5" t="n"/>
      <c r="B95" s="5" t="n"/>
      <c r="C95" s="5" t="n"/>
      <c r="D95" s="16" t="n"/>
      <c r="E95" s="5" t="n"/>
      <c r="F95" s="17" t="n"/>
      <c r="G95" s="5" t="n"/>
      <c r="H95" s="18">
        <f>IF(OR(A95&amp;""="",E95&lt;&gt;"بيع",NOT(ISNUMBER(D95)),NOT(ISNUMBER(F95))),"",IF(D95&gt;0,ROUND(F95/D95,2),""))</f>
        <v/>
      </c>
      <c r="I95" s="19">
        <f>IF(A95&amp;""="","",COUNTIF('العملاء'!$H$6:$H$2005,A95&amp;""))</f>
        <v/>
      </c>
      <c r="J95" s="19">
        <f>IF(A95&amp;""="","",COUNTIFS('العملاء'!$H$6:$H$2005,A95&amp;"",'العملاء'!$I$6:$I$2005,"معاينة")+COUNTIFS('العملاء'!$H$6:$H$2005,A95&amp;"",'العملاء'!$I$6:$I$2005,"تفاوض")+COUNTIFS('العملاء'!$H$6:$H$2005,A95&amp;"",'العملاء'!$I$6:$I$2005,"تم التعاقد"))</f>
        <v/>
      </c>
      <c r="K95" s="6">
        <f>IF(A95&amp;""="","",IF(AND(E95="بيع",G95="مؤجرة"),"راجع الحالة: مؤجرة لوحدة بيع",IF(AND(E95="إيجار",G95="مباعة"),"راجع الحالة: مباعة لوحدة إيجار","")))</f>
        <v/>
      </c>
    </row>
    <row r="96">
      <c r="A96" s="5" t="n"/>
      <c r="B96" s="5" t="n"/>
      <c r="C96" s="5" t="n"/>
      <c r="D96" s="16" t="n"/>
      <c r="E96" s="5" t="n"/>
      <c r="F96" s="17" t="n"/>
      <c r="G96" s="5" t="n"/>
      <c r="H96" s="18">
        <f>IF(OR(A96&amp;""="",E96&lt;&gt;"بيع",NOT(ISNUMBER(D96)),NOT(ISNUMBER(F96))),"",IF(D96&gt;0,ROUND(F96/D96,2),""))</f>
        <v/>
      </c>
      <c r="I96" s="19">
        <f>IF(A96&amp;""="","",COUNTIF('العملاء'!$H$6:$H$2005,A96&amp;""))</f>
        <v/>
      </c>
      <c r="J96" s="19">
        <f>IF(A96&amp;""="","",COUNTIFS('العملاء'!$H$6:$H$2005,A96&amp;"",'العملاء'!$I$6:$I$2005,"معاينة")+COUNTIFS('العملاء'!$H$6:$H$2005,A96&amp;"",'العملاء'!$I$6:$I$2005,"تفاوض")+COUNTIFS('العملاء'!$H$6:$H$2005,A96&amp;"",'العملاء'!$I$6:$I$2005,"تم التعاقد"))</f>
        <v/>
      </c>
      <c r="K96" s="6">
        <f>IF(A96&amp;""="","",IF(AND(E96="بيع",G96="مؤجرة"),"راجع الحالة: مؤجرة لوحدة بيع",IF(AND(E96="إيجار",G96="مباعة"),"راجع الحالة: مباعة لوحدة إيجار","")))</f>
        <v/>
      </c>
    </row>
    <row r="97">
      <c r="A97" s="5" t="n"/>
      <c r="B97" s="5" t="n"/>
      <c r="C97" s="5" t="n"/>
      <c r="D97" s="16" t="n"/>
      <c r="E97" s="5" t="n"/>
      <c r="F97" s="17" t="n"/>
      <c r="G97" s="5" t="n"/>
      <c r="H97" s="18">
        <f>IF(OR(A97&amp;""="",E97&lt;&gt;"بيع",NOT(ISNUMBER(D97)),NOT(ISNUMBER(F97))),"",IF(D97&gt;0,ROUND(F97/D97,2),""))</f>
        <v/>
      </c>
      <c r="I97" s="19">
        <f>IF(A97&amp;""="","",COUNTIF('العملاء'!$H$6:$H$2005,A97&amp;""))</f>
        <v/>
      </c>
      <c r="J97" s="19">
        <f>IF(A97&amp;""="","",COUNTIFS('العملاء'!$H$6:$H$2005,A97&amp;"",'العملاء'!$I$6:$I$2005,"معاينة")+COUNTIFS('العملاء'!$H$6:$H$2005,A97&amp;"",'العملاء'!$I$6:$I$2005,"تفاوض")+COUNTIFS('العملاء'!$H$6:$H$2005,A97&amp;"",'العملاء'!$I$6:$I$2005,"تم التعاقد"))</f>
        <v/>
      </c>
      <c r="K97" s="6">
        <f>IF(A97&amp;""="","",IF(AND(E97="بيع",G97="مؤجرة"),"راجع الحالة: مؤجرة لوحدة بيع",IF(AND(E97="إيجار",G97="مباعة"),"راجع الحالة: مباعة لوحدة إيجار","")))</f>
        <v/>
      </c>
    </row>
    <row r="98">
      <c r="A98" s="5" t="n"/>
      <c r="B98" s="5" t="n"/>
      <c r="C98" s="5" t="n"/>
      <c r="D98" s="16" t="n"/>
      <c r="E98" s="5" t="n"/>
      <c r="F98" s="17" t="n"/>
      <c r="G98" s="5" t="n"/>
      <c r="H98" s="18">
        <f>IF(OR(A98&amp;""="",E98&lt;&gt;"بيع",NOT(ISNUMBER(D98)),NOT(ISNUMBER(F98))),"",IF(D98&gt;0,ROUND(F98/D98,2),""))</f>
        <v/>
      </c>
      <c r="I98" s="19">
        <f>IF(A98&amp;""="","",COUNTIF('العملاء'!$H$6:$H$2005,A98&amp;""))</f>
        <v/>
      </c>
      <c r="J98" s="19">
        <f>IF(A98&amp;""="","",COUNTIFS('العملاء'!$H$6:$H$2005,A98&amp;"",'العملاء'!$I$6:$I$2005,"معاينة")+COUNTIFS('العملاء'!$H$6:$H$2005,A98&amp;"",'العملاء'!$I$6:$I$2005,"تفاوض")+COUNTIFS('العملاء'!$H$6:$H$2005,A98&amp;"",'العملاء'!$I$6:$I$2005,"تم التعاقد"))</f>
        <v/>
      </c>
      <c r="K98" s="6">
        <f>IF(A98&amp;""="","",IF(AND(E98="بيع",G98="مؤجرة"),"راجع الحالة: مؤجرة لوحدة بيع",IF(AND(E98="إيجار",G98="مباعة"),"راجع الحالة: مباعة لوحدة إيجار","")))</f>
        <v/>
      </c>
    </row>
    <row r="99">
      <c r="A99" s="5" t="n"/>
      <c r="B99" s="5" t="n"/>
      <c r="C99" s="5" t="n"/>
      <c r="D99" s="16" t="n"/>
      <c r="E99" s="5" t="n"/>
      <c r="F99" s="17" t="n"/>
      <c r="G99" s="5" t="n"/>
      <c r="H99" s="18">
        <f>IF(OR(A99&amp;""="",E99&lt;&gt;"بيع",NOT(ISNUMBER(D99)),NOT(ISNUMBER(F99))),"",IF(D99&gt;0,ROUND(F99/D99,2),""))</f>
        <v/>
      </c>
      <c r="I99" s="19">
        <f>IF(A99&amp;""="","",COUNTIF('العملاء'!$H$6:$H$2005,A99&amp;""))</f>
        <v/>
      </c>
      <c r="J99" s="19">
        <f>IF(A99&amp;""="","",COUNTIFS('العملاء'!$H$6:$H$2005,A99&amp;"",'العملاء'!$I$6:$I$2005,"معاينة")+COUNTIFS('العملاء'!$H$6:$H$2005,A99&amp;"",'العملاء'!$I$6:$I$2005,"تفاوض")+COUNTIFS('العملاء'!$H$6:$H$2005,A99&amp;"",'العملاء'!$I$6:$I$2005,"تم التعاقد"))</f>
        <v/>
      </c>
      <c r="K99" s="6">
        <f>IF(A99&amp;""="","",IF(AND(E99="بيع",G99="مؤجرة"),"راجع الحالة: مؤجرة لوحدة بيع",IF(AND(E99="إيجار",G99="مباعة"),"راجع الحالة: مباعة لوحدة إيجار","")))</f>
        <v/>
      </c>
    </row>
    <row r="100">
      <c r="A100" s="5" t="n"/>
      <c r="B100" s="5" t="n"/>
      <c r="C100" s="5" t="n"/>
      <c r="D100" s="16" t="n"/>
      <c r="E100" s="5" t="n"/>
      <c r="F100" s="17" t="n"/>
      <c r="G100" s="5" t="n"/>
      <c r="H100" s="18">
        <f>IF(OR(A100&amp;""="",E100&lt;&gt;"بيع",NOT(ISNUMBER(D100)),NOT(ISNUMBER(F100))),"",IF(D100&gt;0,ROUND(F100/D100,2),""))</f>
        <v/>
      </c>
      <c r="I100" s="19">
        <f>IF(A100&amp;""="","",COUNTIF('العملاء'!$H$6:$H$2005,A100&amp;""))</f>
        <v/>
      </c>
      <c r="J100" s="19">
        <f>IF(A100&amp;""="","",COUNTIFS('العملاء'!$H$6:$H$2005,A100&amp;"",'العملاء'!$I$6:$I$2005,"معاينة")+COUNTIFS('العملاء'!$H$6:$H$2005,A100&amp;"",'العملاء'!$I$6:$I$2005,"تفاوض")+COUNTIFS('العملاء'!$H$6:$H$2005,A100&amp;"",'العملاء'!$I$6:$I$2005,"تم التعاقد"))</f>
        <v/>
      </c>
      <c r="K100" s="6">
        <f>IF(A100&amp;""="","",IF(AND(E100="بيع",G100="مؤجرة"),"راجع الحالة: مؤجرة لوحدة بيع",IF(AND(E100="إيجار",G100="مباعة"),"راجع الحالة: مباعة لوحدة إيجار","")))</f>
        <v/>
      </c>
    </row>
    <row r="101">
      <c r="A101" s="5" t="n"/>
      <c r="B101" s="5" t="n"/>
      <c r="C101" s="5" t="n"/>
      <c r="D101" s="16" t="n"/>
      <c r="E101" s="5" t="n"/>
      <c r="F101" s="17" t="n"/>
      <c r="G101" s="5" t="n"/>
      <c r="H101" s="18">
        <f>IF(OR(A101&amp;""="",E101&lt;&gt;"بيع",NOT(ISNUMBER(D101)),NOT(ISNUMBER(F101))),"",IF(D101&gt;0,ROUND(F101/D101,2),""))</f>
        <v/>
      </c>
      <c r="I101" s="19">
        <f>IF(A101&amp;""="","",COUNTIF('العملاء'!$H$6:$H$2005,A101&amp;""))</f>
        <v/>
      </c>
      <c r="J101" s="19">
        <f>IF(A101&amp;""="","",COUNTIFS('العملاء'!$H$6:$H$2005,A101&amp;"",'العملاء'!$I$6:$I$2005,"معاينة")+COUNTIFS('العملاء'!$H$6:$H$2005,A101&amp;"",'العملاء'!$I$6:$I$2005,"تفاوض")+COUNTIFS('العملاء'!$H$6:$H$2005,A101&amp;"",'العملاء'!$I$6:$I$2005,"تم التعاقد"))</f>
        <v/>
      </c>
      <c r="K101" s="6">
        <f>IF(A101&amp;""="","",IF(AND(E101="بيع",G101="مؤجرة"),"راجع الحالة: مؤجرة لوحدة بيع",IF(AND(E101="إيجار",G101="مباعة"),"راجع الحالة: مباعة لوحدة إيجار","")))</f>
        <v/>
      </c>
    </row>
    <row r="102">
      <c r="A102" s="5" t="n"/>
      <c r="B102" s="5" t="n"/>
      <c r="C102" s="5" t="n"/>
      <c r="D102" s="16" t="n"/>
      <c r="E102" s="5" t="n"/>
      <c r="F102" s="17" t="n"/>
      <c r="G102" s="5" t="n"/>
      <c r="H102" s="18">
        <f>IF(OR(A102&amp;""="",E102&lt;&gt;"بيع",NOT(ISNUMBER(D102)),NOT(ISNUMBER(F102))),"",IF(D102&gt;0,ROUND(F102/D102,2),""))</f>
        <v/>
      </c>
      <c r="I102" s="19">
        <f>IF(A102&amp;""="","",COUNTIF('العملاء'!$H$6:$H$2005,A102&amp;""))</f>
        <v/>
      </c>
      <c r="J102" s="19">
        <f>IF(A102&amp;""="","",COUNTIFS('العملاء'!$H$6:$H$2005,A102&amp;"",'العملاء'!$I$6:$I$2005,"معاينة")+COUNTIFS('العملاء'!$H$6:$H$2005,A102&amp;"",'العملاء'!$I$6:$I$2005,"تفاوض")+COUNTIFS('العملاء'!$H$6:$H$2005,A102&amp;"",'العملاء'!$I$6:$I$2005,"تم التعاقد"))</f>
        <v/>
      </c>
      <c r="K102" s="6">
        <f>IF(A102&amp;""="","",IF(AND(E102="بيع",G102="مؤجرة"),"راجع الحالة: مؤجرة لوحدة بيع",IF(AND(E102="إيجار",G102="مباعة"),"راجع الحالة: مباعة لوحدة إيجار","")))</f>
        <v/>
      </c>
    </row>
    <row r="103">
      <c r="A103" s="5" t="n"/>
      <c r="B103" s="5" t="n"/>
      <c r="C103" s="5" t="n"/>
      <c r="D103" s="16" t="n"/>
      <c r="E103" s="5" t="n"/>
      <c r="F103" s="17" t="n"/>
      <c r="G103" s="5" t="n"/>
      <c r="H103" s="18">
        <f>IF(OR(A103&amp;""="",E103&lt;&gt;"بيع",NOT(ISNUMBER(D103)),NOT(ISNUMBER(F103))),"",IF(D103&gt;0,ROUND(F103/D103,2),""))</f>
        <v/>
      </c>
      <c r="I103" s="19">
        <f>IF(A103&amp;""="","",COUNTIF('العملاء'!$H$6:$H$2005,A103&amp;""))</f>
        <v/>
      </c>
      <c r="J103" s="19">
        <f>IF(A103&amp;""="","",COUNTIFS('العملاء'!$H$6:$H$2005,A103&amp;"",'العملاء'!$I$6:$I$2005,"معاينة")+COUNTIFS('العملاء'!$H$6:$H$2005,A103&amp;"",'العملاء'!$I$6:$I$2005,"تفاوض")+COUNTIFS('العملاء'!$H$6:$H$2005,A103&amp;"",'العملاء'!$I$6:$I$2005,"تم التعاقد"))</f>
        <v/>
      </c>
      <c r="K103" s="6">
        <f>IF(A103&amp;""="","",IF(AND(E103="بيع",G103="مؤجرة"),"راجع الحالة: مؤجرة لوحدة بيع",IF(AND(E103="إيجار",G103="مباعة"),"راجع الحالة: مباعة لوحدة إيجار","")))</f>
        <v/>
      </c>
    </row>
    <row r="104">
      <c r="A104" s="5" t="n"/>
      <c r="B104" s="5" t="n"/>
      <c r="C104" s="5" t="n"/>
      <c r="D104" s="16" t="n"/>
      <c r="E104" s="5" t="n"/>
      <c r="F104" s="17" t="n"/>
      <c r="G104" s="5" t="n"/>
      <c r="H104" s="18">
        <f>IF(OR(A104&amp;""="",E104&lt;&gt;"بيع",NOT(ISNUMBER(D104)),NOT(ISNUMBER(F104))),"",IF(D104&gt;0,ROUND(F104/D104,2),""))</f>
        <v/>
      </c>
      <c r="I104" s="19">
        <f>IF(A104&amp;""="","",COUNTIF('العملاء'!$H$6:$H$2005,A104&amp;""))</f>
        <v/>
      </c>
      <c r="J104" s="19">
        <f>IF(A104&amp;""="","",COUNTIFS('العملاء'!$H$6:$H$2005,A104&amp;"",'العملاء'!$I$6:$I$2005,"معاينة")+COUNTIFS('العملاء'!$H$6:$H$2005,A104&amp;"",'العملاء'!$I$6:$I$2005,"تفاوض")+COUNTIFS('العملاء'!$H$6:$H$2005,A104&amp;"",'العملاء'!$I$6:$I$2005,"تم التعاقد"))</f>
        <v/>
      </c>
      <c r="K104" s="6">
        <f>IF(A104&amp;""="","",IF(AND(E104="بيع",G104="مؤجرة"),"راجع الحالة: مؤجرة لوحدة بيع",IF(AND(E104="إيجار",G104="مباعة"),"راجع الحالة: مباعة لوحدة إيجار","")))</f>
        <v/>
      </c>
    </row>
    <row r="105">
      <c r="A105" s="5" t="n"/>
      <c r="B105" s="5" t="n"/>
      <c r="C105" s="5" t="n"/>
      <c r="D105" s="16" t="n"/>
      <c r="E105" s="5" t="n"/>
      <c r="F105" s="17" t="n"/>
      <c r="G105" s="5" t="n"/>
      <c r="H105" s="18">
        <f>IF(OR(A105&amp;""="",E105&lt;&gt;"بيع",NOT(ISNUMBER(D105)),NOT(ISNUMBER(F105))),"",IF(D105&gt;0,ROUND(F105/D105,2),""))</f>
        <v/>
      </c>
      <c r="I105" s="19">
        <f>IF(A105&amp;""="","",COUNTIF('العملاء'!$H$6:$H$2005,A105&amp;""))</f>
        <v/>
      </c>
      <c r="J105" s="19">
        <f>IF(A105&amp;""="","",COUNTIFS('العملاء'!$H$6:$H$2005,A105&amp;"",'العملاء'!$I$6:$I$2005,"معاينة")+COUNTIFS('العملاء'!$H$6:$H$2005,A105&amp;"",'العملاء'!$I$6:$I$2005,"تفاوض")+COUNTIFS('العملاء'!$H$6:$H$2005,A105&amp;"",'العملاء'!$I$6:$I$2005,"تم التعاقد"))</f>
        <v/>
      </c>
      <c r="K105" s="6">
        <f>IF(A105&amp;""="","",IF(AND(E105="بيع",G105="مؤجرة"),"راجع الحالة: مؤجرة لوحدة بيع",IF(AND(E105="إيجار",G105="مباعة"),"راجع الحالة: مباعة لوحدة إيجار","")))</f>
        <v/>
      </c>
    </row>
    <row r="106">
      <c r="A106" s="5" t="n"/>
      <c r="B106" s="5" t="n"/>
      <c r="C106" s="5" t="n"/>
      <c r="D106" s="16" t="n"/>
      <c r="E106" s="5" t="n"/>
      <c r="F106" s="17" t="n"/>
      <c r="G106" s="5" t="n"/>
      <c r="H106" s="18">
        <f>IF(OR(A106&amp;""="",E106&lt;&gt;"بيع",NOT(ISNUMBER(D106)),NOT(ISNUMBER(F106))),"",IF(D106&gt;0,ROUND(F106/D106,2),""))</f>
        <v/>
      </c>
      <c r="I106" s="19">
        <f>IF(A106&amp;""="","",COUNTIF('العملاء'!$H$6:$H$2005,A106&amp;""))</f>
        <v/>
      </c>
      <c r="J106" s="19">
        <f>IF(A106&amp;""="","",COUNTIFS('العملاء'!$H$6:$H$2005,A106&amp;"",'العملاء'!$I$6:$I$2005,"معاينة")+COUNTIFS('العملاء'!$H$6:$H$2005,A106&amp;"",'العملاء'!$I$6:$I$2005,"تفاوض")+COUNTIFS('العملاء'!$H$6:$H$2005,A106&amp;"",'العملاء'!$I$6:$I$2005,"تم التعاقد"))</f>
        <v/>
      </c>
      <c r="K106" s="6">
        <f>IF(A106&amp;""="","",IF(AND(E106="بيع",G106="مؤجرة"),"راجع الحالة: مؤجرة لوحدة بيع",IF(AND(E106="إيجار",G106="مباعة"),"راجع الحالة: مباعة لوحدة إيجار","")))</f>
        <v/>
      </c>
    </row>
    <row r="107">
      <c r="A107" s="5" t="n"/>
      <c r="B107" s="5" t="n"/>
      <c r="C107" s="5" t="n"/>
      <c r="D107" s="16" t="n"/>
      <c r="E107" s="5" t="n"/>
      <c r="F107" s="17" t="n"/>
      <c r="G107" s="5" t="n"/>
      <c r="H107" s="18">
        <f>IF(OR(A107&amp;""="",E107&lt;&gt;"بيع",NOT(ISNUMBER(D107)),NOT(ISNUMBER(F107))),"",IF(D107&gt;0,ROUND(F107/D107,2),""))</f>
        <v/>
      </c>
      <c r="I107" s="19">
        <f>IF(A107&amp;""="","",COUNTIF('العملاء'!$H$6:$H$2005,A107&amp;""))</f>
        <v/>
      </c>
      <c r="J107" s="19">
        <f>IF(A107&amp;""="","",COUNTIFS('العملاء'!$H$6:$H$2005,A107&amp;"",'العملاء'!$I$6:$I$2005,"معاينة")+COUNTIFS('العملاء'!$H$6:$H$2005,A107&amp;"",'العملاء'!$I$6:$I$2005,"تفاوض")+COUNTIFS('العملاء'!$H$6:$H$2005,A107&amp;"",'العملاء'!$I$6:$I$2005,"تم التعاقد"))</f>
        <v/>
      </c>
      <c r="K107" s="6">
        <f>IF(A107&amp;""="","",IF(AND(E107="بيع",G107="مؤجرة"),"راجع الحالة: مؤجرة لوحدة بيع",IF(AND(E107="إيجار",G107="مباعة"),"راجع الحالة: مباعة لوحدة إيجار","")))</f>
        <v/>
      </c>
    </row>
    <row r="108">
      <c r="A108" s="5" t="n"/>
      <c r="B108" s="5" t="n"/>
      <c r="C108" s="5" t="n"/>
      <c r="D108" s="16" t="n"/>
      <c r="E108" s="5" t="n"/>
      <c r="F108" s="17" t="n"/>
      <c r="G108" s="5" t="n"/>
      <c r="H108" s="18">
        <f>IF(OR(A108&amp;""="",E108&lt;&gt;"بيع",NOT(ISNUMBER(D108)),NOT(ISNUMBER(F108))),"",IF(D108&gt;0,ROUND(F108/D108,2),""))</f>
        <v/>
      </c>
      <c r="I108" s="19">
        <f>IF(A108&amp;""="","",COUNTIF('العملاء'!$H$6:$H$2005,A108&amp;""))</f>
        <v/>
      </c>
      <c r="J108" s="19">
        <f>IF(A108&amp;""="","",COUNTIFS('العملاء'!$H$6:$H$2005,A108&amp;"",'العملاء'!$I$6:$I$2005,"معاينة")+COUNTIFS('العملاء'!$H$6:$H$2005,A108&amp;"",'العملاء'!$I$6:$I$2005,"تفاوض")+COUNTIFS('العملاء'!$H$6:$H$2005,A108&amp;"",'العملاء'!$I$6:$I$2005,"تم التعاقد"))</f>
        <v/>
      </c>
      <c r="K108" s="6">
        <f>IF(A108&amp;""="","",IF(AND(E108="بيع",G108="مؤجرة"),"راجع الحالة: مؤجرة لوحدة بيع",IF(AND(E108="إيجار",G108="مباعة"),"راجع الحالة: مباعة لوحدة إيجار","")))</f>
        <v/>
      </c>
    </row>
    <row r="109">
      <c r="A109" s="5" t="n"/>
      <c r="B109" s="5" t="n"/>
      <c r="C109" s="5" t="n"/>
      <c r="D109" s="16" t="n"/>
      <c r="E109" s="5" t="n"/>
      <c r="F109" s="17" t="n"/>
      <c r="G109" s="5" t="n"/>
      <c r="H109" s="18">
        <f>IF(OR(A109&amp;""="",E109&lt;&gt;"بيع",NOT(ISNUMBER(D109)),NOT(ISNUMBER(F109))),"",IF(D109&gt;0,ROUND(F109/D109,2),""))</f>
        <v/>
      </c>
      <c r="I109" s="19">
        <f>IF(A109&amp;""="","",COUNTIF('العملاء'!$H$6:$H$2005,A109&amp;""))</f>
        <v/>
      </c>
      <c r="J109" s="19">
        <f>IF(A109&amp;""="","",COUNTIFS('العملاء'!$H$6:$H$2005,A109&amp;"",'العملاء'!$I$6:$I$2005,"معاينة")+COUNTIFS('العملاء'!$H$6:$H$2005,A109&amp;"",'العملاء'!$I$6:$I$2005,"تفاوض")+COUNTIFS('العملاء'!$H$6:$H$2005,A109&amp;"",'العملاء'!$I$6:$I$2005,"تم التعاقد"))</f>
        <v/>
      </c>
      <c r="K109" s="6">
        <f>IF(A109&amp;""="","",IF(AND(E109="بيع",G109="مؤجرة"),"راجع الحالة: مؤجرة لوحدة بيع",IF(AND(E109="إيجار",G109="مباعة"),"راجع الحالة: مباعة لوحدة إيجار","")))</f>
        <v/>
      </c>
    </row>
    <row r="110">
      <c r="A110" s="5" t="n"/>
      <c r="B110" s="5" t="n"/>
      <c r="C110" s="5" t="n"/>
      <c r="D110" s="16" t="n"/>
      <c r="E110" s="5" t="n"/>
      <c r="F110" s="17" t="n"/>
      <c r="G110" s="5" t="n"/>
      <c r="H110" s="18">
        <f>IF(OR(A110&amp;""="",E110&lt;&gt;"بيع",NOT(ISNUMBER(D110)),NOT(ISNUMBER(F110))),"",IF(D110&gt;0,ROUND(F110/D110,2),""))</f>
        <v/>
      </c>
      <c r="I110" s="19">
        <f>IF(A110&amp;""="","",COUNTIF('العملاء'!$H$6:$H$2005,A110&amp;""))</f>
        <v/>
      </c>
      <c r="J110" s="19">
        <f>IF(A110&amp;""="","",COUNTIFS('العملاء'!$H$6:$H$2005,A110&amp;"",'العملاء'!$I$6:$I$2005,"معاينة")+COUNTIFS('العملاء'!$H$6:$H$2005,A110&amp;"",'العملاء'!$I$6:$I$2005,"تفاوض")+COUNTIFS('العملاء'!$H$6:$H$2005,A110&amp;"",'العملاء'!$I$6:$I$2005,"تم التعاقد"))</f>
        <v/>
      </c>
      <c r="K110" s="6">
        <f>IF(A110&amp;""="","",IF(AND(E110="بيع",G110="مؤجرة"),"راجع الحالة: مؤجرة لوحدة بيع",IF(AND(E110="إيجار",G110="مباعة"),"راجع الحالة: مباعة لوحدة إيجار","")))</f>
        <v/>
      </c>
    </row>
    <row r="111">
      <c r="A111" s="5" t="n"/>
      <c r="B111" s="5" t="n"/>
      <c r="C111" s="5" t="n"/>
      <c r="D111" s="16" t="n"/>
      <c r="E111" s="5" t="n"/>
      <c r="F111" s="17" t="n"/>
      <c r="G111" s="5" t="n"/>
      <c r="H111" s="18">
        <f>IF(OR(A111&amp;""="",E111&lt;&gt;"بيع",NOT(ISNUMBER(D111)),NOT(ISNUMBER(F111))),"",IF(D111&gt;0,ROUND(F111/D111,2),""))</f>
        <v/>
      </c>
      <c r="I111" s="19">
        <f>IF(A111&amp;""="","",COUNTIF('العملاء'!$H$6:$H$2005,A111&amp;""))</f>
        <v/>
      </c>
      <c r="J111" s="19">
        <f>IF(A111&amp;""="","",COUNTIFS('العملاء'!$H$6:$H$2005,A111&amp;"",'العملاء'!$I$6:$I$2005,"معاينة")+COUNTIFS('العملاء'!$H$6:$H$2005,A111&amp;"",'العملاء'!$I$6:$I$2005,"تفاوض")+COUNTIFS('العملاء'!$H$6:$H$2005,A111&amp;"",'العملاء'!$I$6:$I$2005,"تم التعاقد"))</f>
        <v/>
      </c>
      <c r="K111" s="6">
        <f>IF(A111&amp;""="","",IF(AND(E111="بيع",G111="مؤجرة"),"راجع الحالة: مؤجرة لوحدة بيع",IF(AND(E111="إيجار",G111="مباعة"),"راجع الحالة: مباعة لوحدة إيجار","")))</f>
        <v/>
      </c>
    </row>
    <row r="112">
      <c r="A112" s="5" t="n"/>
      <c r="B112" s="5" t="n"/>
      <c r="C112" s="5" t="n"/>
      <c r="D112" s="16" t="n"/>
      <c r="E112" s="5" t="n"/>
      <c r="F112" s="17" t="n"/>
      <c r="G112" s="5" t="n"/>
      <c r="H112" s="18">
        <f>IF(OR(A112&amp;""="",E112&lt;&gt;"بيع",NOT(ISNUMBER(D112)),NOT(ISNUMBER(F112))),"",IF(D112&gt;0,ROUND(F112/D112,2),""))</f>
        <v/>
      </c>
      <c r="I112" s="19">
        <f>IF(A112&amp;""="","",COUNTIF('العملاء'!$H$6:$H$2005,A112&amp;""))</f>
        <v/>
      </c>
      <c r="J112" s="19">
        <f>IF(A112&amp;""="","",COUNTIFS('العملاء'!$H$6:$H$2005,A112&amp;"",'العملاء'!$I$6:$I$2005,"معاينة")+COUNTIFS('العملاء'!$H$6:$H$2005,A112&amp;"",'العملاء'!$I$6:$I$2005,"تفاوض")+COUNTIFS('العملاء'!$H$6:$H$2005,A112&amp;"",'العملاء'!$I$6:$I$2005,"تم التعاقد"))</f>
        <v/>
      </c>
      <c r="K112" s="6">
        <f>IF(A112&amp;""="","",IF(AND(E112="بيع",G112="مؤجرة"),"راجع الحالة: مؤجرة لوحدة بيع",IF(AND(E112="إيجار",G112="مباعة"),"راجع الحالة: مباعة لوحدة إيجار","")))</f>
        <v/>
      </c>
    </row>
    <row r="113">
      <c r="A113" s="5" t="n"/>
      <c r="B113" s="5" t="n"/>
      <c r="C113" s="5" t="n"/>
      <c r="D113" s="16" t="n"/>
      <c r="E113" s="5" t="n"/>
      <c r="F113" s="17" t="n"/>
      <c r="G113" s="5" t="n"/>
      <c r="H113" s="18">
        <f>IF(OR(A113&amp;""="",E113&lt;&gt;"بيع",NOT(ISNUMBER(D113)),NOT(ISNUMBER(F113))),"",IF(D113&gt;0,ROUND(F113/D113,2),""))</f>
        <v/>
      </c>
      <c r="I113" s="19">
        <f>IF(A113&amp;""="","",COUNTIF('العملاء'!$H$6:$H$2005,A113&amp;""))</f>
        <v/>
      </c>
      <c r="J113" s="19">
        <f>IF(A113&amp;""="","",COUNTIFS('العملاء'!$H$6:$H$2005,A113&amp;"",'العملاء'!$I$6:$I$2005,"معاينة")+COUNTIFS('العملاء'!$H$6:$H$2005,A113&amp;"",'العملاء'!$I$6:$I$2005,"تفاوض")+COUNTIFS('العملاء'!$H$6:$H$2005,A113&amp;"",'العملاء'!$I$6:$I$2005,"تم التعاقد"))</f>
        <v/>
      </c>
      <c r="K113" s="6">
        <f>IF(A113&amp;""="","",IF(AND(E113="بيع",G113="مؤجرة"),"راجع الحالة: مؤجرة لوحدة بيع",IF(AND(E113="إيجار",G113="مباعة"),"راجع الحالة: مباعة لوحدة إيجار","")))</f>
        <v/>
      </c>
    </row>
    <row r="114">
      <c r="A114" s="5" t="n"/>
      <c r="B114" s="5" t="n"/>
      <c r="C114" s="5" t="n"/>
      <c r="D114" s="16" t="n"/>
      <c r="E114" s="5" t="n"/>
      <c r="F114" s="17" t="n"/>
      <c r="G114" s="5" t="n"/>
      <c r="H114" s="18">
        <f>IF(OR(A114&amp;""="",E114&lt;&gt;"بيع",NOT(ISNUMBER(D114)),NOT(ISNUMBER(F114))),"",IF(D114&gt;0,ROUND(F114/D114,2),""))</f>
        <v/>
      </c>
      <c r="I114" s="19">
        <f>IF(A114&amp;""="","",COUNTIF('العملاء'!$H$6:$H$2005,A114&amp;""))</f>
        <v/>
      </c>
      <c r="J114" s="19">
        <f>IF(A114&amp;""="","",COUNTIFS('العملاء'!$H$6:$H$2005,A114&amp;"",'العملاء'!$I$6:$I$2005,"معاينة")+COUNTIFS('العملاء'!$H$6:$H$2005,A114&amp;"",'العملاء'!$I$6:$I$2005,"تفاوض")+COUNTIFS('العملاء'!$H$6:$H$2005,A114&amp;"",'العملاء'!$I$6:$I$2005,"تم التعاقد"))</f>
        <v/>
      </c>
      <c r="K114" s="6">
        <f>IF(A114&amp;""="","",IF(AND(E114="بيع",G114="مؤجرة"),"راجع الحالة: مؤجرة لوحدة بيع",IF(AND(E114="إيجار",G114="مباعة"),"راجع الحالة: مباعة لوحدة إيجار","")))</f>
        <v/>
      </c>
    </row>
    <row r="115">
      <c r="A115" s="5" t="n"/>
      <c r="B115" s="5" t="n"/>
      <c r="C115" s="5" t="n"/>
      <c r="D115" s="16" t="n"/>
      <c r="E115" s="5" t="n"/>
      <c r="F115" s="17" t="n"/>
      <c r="G115" s="5" t="n"/>
      <c r="H115" s="18">
        <f>IF(OR(A115&amp;""="",E115&lt;&gt;"بيع",NOT(ISNUMBER(D115)),NOT(ISNUMBER(F115))),"",IF(D115&gt;0,ROUND(F115/D115,2),""))</f>
        <v/>
      </c>
      <c r="I115" s="19">
        <f>IF(A115&amp;""="","",COUNTIF('العملاء'!$H$6:$H$2005,A115&amp;""))</f>
        <v/>
      </c>
      <c r="J115" s="19">
        <f>IF(A115&amp;""="","",COUNTIFS('العملاء'!$H$6:$H$2005,A115&amp;"",'العملاء'!$I$6:$I$2005,"معاينة")+COUNTIFS('العملاء'!$H$6:$H$2005,A115&amp;"",'العملاء'!$I$6:$I$2005,"تفاوض")+COUNTIFS('العملاء'!$H$6:$H$2005,A115&amp;"",'العملاء'!$I$6:$I$2005,"تم التعاقد"))</f>
        <v/>
      </c>
      <c r="K115" s="6">
        <f>IF(A115&amp;""="","",IF(AND(E115="بيع",G115="مؤجرة"),"راجع الحالة: مؤجرة لوحدة بيع",IF(AND(E115="إيجار",G115="مباعة"),"راجع الحالة: مباعة لوحدة إيجار","")))</f>
        <v/>
      </c>
    </row>
    <row r="116">
      <c r="A116" s="5" t="n"/>
      <c r="B116" s="5" t="n"/>
      <c r="C116" s="5" t="n"/>
      <c r="D116" s="16" t="n"/>
      <c r="E116" s="5" t="n"/>
      <c r="F116" s="17" t="n"/>
      <c r="G116" s="5" t="n"/>
      <c r="H116" s="18">
        <f>IF(OR(A116&amp;""="",E116&lt;&gt;"بيع",NOT(ISNUMBER(D116)),NOT(ISNUMBER(F116))),"",IF(D116&gt;0,ROUND(F116/D116,2),""))</f>
        <v/>
      </c>
      <c r="I116" s="19">
        <f>IF(A116&amp;""="","",COUNTIF('العملاء'!$H$6:$H$2005,A116&amp;""))</f>
        <v/>
      </c>
      <c r="J116" s="19">
        <f>IF(A116&amp;""="","",COUNTIFS('العملاء'!$H$6:$H$2005,A116&amp;"",'العملاء'!$I$6:$I$2005,"معاينة")+COUNTIFS('العملاء'!$H$6:$H$2005,A116&amp;"",'العملاء'!$I$6:$I$2005,"تفاوض")+COUNTIFS('العملاء'!$H$6:$H$2005,A116&amp;"",'العملاء'!$I$6:$I$2005,"تم التعاقد"))</f>
        <v/>
      </c>
      <c r="K116" s="6">
        <f>IF(A116&amp;""="","",IF(AND(E116="بيع",G116="مؤجرة"),"راجع الحالة: مؤجرة لوحدة بيع",IF(AND(E116="إيجار",G116="مباعة"),"راجع الحالة: مباعة لوحدة إيجار","")))</f>
        <v/>
      </c>
    </row>
    <row r="117">
      <c r="A117" s="5" t="n"/>
      <c r="B117" s="5" t="n"/>
      <c r="C117" s="5" t="n"/>
      <c r="D117" s="16" t="n"/>
      <c r="E117" s="5" t="n"/>
      <c r="F117" s="17" t="n"/>
      <c r="G117" s="5" t="n"/>
      <c r="H117" s="18">
        <f>IF(OR(A117&amp;""="",E117&lt;&gt;"بيع",NOT(ISNUMBER(D117)),NOT(ISNUMBER(F117))),"",IF(D117&gt;0,ROUND(F117/D117,2),""))</f>
        <v/>
      </c>
      <c r="I117" s="19">
        <f>IF(A117&amp;""="","",COUNTIF('العملاء'!$H$6:$H$2005,A117&amp;""))</f>
        <v/>
      </c>
      <c r="J117" s="19">
        <f>IF(A117&amp;""="","",COUNTIFS('العملاء'!$H$6:$H$2005,A117&amp;"",'العملاء'!$I$6:$I$2005,"معاينة")+COUNTIFS('العملاء'!$H$6:$H$2005,A117&amp;"",'العملاء'!$I$6:$I$2005,"تفاوض")+COUNTIFS('العملاء'!$H$6:$H$2005,A117&amp;"",'العملاء'!$I$6:$I$2005,"تم التعاقد"))</f>
        <v/>
      </c>
      <c r="K117" s="6">
        <f>IF(A117&amp;""="","",IF(AND(E117="بيع",G117="مؤجرة"),"راجع الحالة: مؤجرة لوحدة بيع",IF(AND(E117="إيجار",G117="مباعة"),"راجع الحالة: مباعة لوحدة إيجار","")))</f>
        <v/>
      </c>
    </row>
    <row r="118">
      <c r="A118" s="5" t="n"/>
      <c r="B118" s="5" t="n"/>
      <c r="C118" s="5" t="n"/>
      <c r="D118" s="16" t="n"/>
      <c r="E118" s="5" t="n"/>
      <c r="F118" s="17" t="n"/>
      <c r="G118" s="5" t="n"/>
      <c r="H118" s="18">
        <f>IF(OR(A118&amp;""="",E118&lt;&gt;"بيع",NOT(ISNUMBER(D118)),NOT(ISNUMBER(F118))),"",IF(D118&gt;0,ROUND(F118/D118,2),""))</f>
        <v/>
      </c>
      <c r="I118" s="19">
        <f>IF(A118&amp;""="","",COUNTIF('العملاء'!$H$6:$H$2005,A118&amp;""))</f>
        <v/>
      </c>
      <c r="J118" s="19">
        <f>IF(A118&amp;""="","",COUNTIFS('العملاء'!$H$6:$H$2005,A118&amp;"",'العملاء'!$I$6:$I$2005,"معاينة")+COUNTIFS('العملاء'!$H$6:$H$2005,A118&amp;"",'العملاء'!$I$6:$I$2005,"تفاوض")+COUNTIFS('العملاء'!$H$6:$H$2005,A118&amp;"",'العملاء'!$I$6:$I$2005,"تم التعاقد"))</f>
        <v/>
      </c>
      <c r="K118" s="6">
        <f>IF(A118&amp;""="","",IF(AND(E118="بيع",G118="مؤجرة"),"راجع الحالة: مؤجرة لوحدة بيع",IF(AND(E118="إيجار",G118="مباعة"),"راجع الحالة: مباعة لوحدة إيجار","")))</f>
        <v/>
      </c>
    </row>
    <row r="119">
      <c r="A119" s="5" t="n"/>
      <c r="B119" s="5" t="n"/>
      <c r="C119" s="5" t="n"/>
      <c r="D119" s="16" t="n"/>
      <c r="E119" s="5" t="n"/>
      <c r="F119" s="17" t="n"/>
      <c r="G119" s="5" t="n"/>
      <c r="H119" s="18">
        <f>IF(OR(A119&amp;""="",E119&lt;&gt;"بيع",NOT(ISNUMBER(D119)),NOT(ISNUMBER(F119))),"",IF(D119&gt;0,ROUND(F119/D119,2),""))</f>
        <v/>
      </c>
      <c r="I119" s="19">
        <f>IF(A119&amp;""="","",COUNTIF('العملاء'!$H$6:$H$2005,A119&amp;""))</f>
        <v/>
      </c>
      <c r="J119" s="19">
        <f>IF(A119&amp;""="","",COUNTIFS('العملاء'!$H$6:$H$2005,A119&amp;"",'العملاء'!$I$6:$I$2005,"معاينة")+COUNTIFS('العملاء'!$H$6:$H$2005,A119&amp;"",'العملاء'!$I$6:$I$2005,"تفاوض")+COUNTIFS('العملاء'!$H$6:$H$2005,A119&amp;"",'العملاء'!$I$6:$I$2005,"تم التعاقد"))</f>
        <v/>
      </c>
      <c r="K119" s="6">
        <f>IF(A119&amp;""="","",IF(AND(E119="بيع",G119="مؤجرة"),"راجع الحالة: مؤجرة لوحدة بيع",IF(AND(E119="إيجار",G119="مباعة"),"راجع الحالة: مباعة لوحدة إيجار","")))</f>
        <v/>
      </c>
    </row>
    <row r="120">
      <c r="A120" s="5" t="n"/>
      <c r="B120" s="5" t="n"/>
      <c r="C120" s="5" t="n"/>
      <c r="D120" s="16" t="n"/>
      <c r="E120" s="5" t="n"/>
      <c r="F120" s="17" t="n"/>
      <c r="G120" s="5" t="n"/>
      <c r="H120" s="18">
        <f>IF(OR(A120&amp;""="",E120&lt;&gt;"بيع",NOT(ISNUMBER(D120)),NOT(ISNUMBER(F120))),"",IF(D120&gt;0,ROUND(F120/D120,2),""))</f>
        <v/>
      </c>
      <c r="I120" s="19">
        <f>IF(A120&amp;""="","",COUNTIF('العملاء'!$H$6:$H$2005,A120&amp;""))</f>
        <v/>
      </c>
      <c r="J120" s="19">
        <f>IF(A120&amp;""="","",COUNTIFS('العملاء'!$H$6:$H$2005,A120&amp;"",'العملاء'!$I$6:$I$2005,"معاينة")+COUNTIFS('العملاء'!$H$6:$H$2005,A120&amp;"",'العملاء'!$I$6:$I$2005,"تفاوض")+COUNTIFS('العملاء'!$H$6:$H$2005,A120&amp;"",'العملاء'!$I$6:$I$2005,"تم التعاقد"))</f>
        <v/>
      </c>
      <c r="K120" s="6">
        <f>IF(A120&amp;""="","",IF(AND(E120="بيع",G120="مؤجرة"),"راجع الحالة: مؤجرة لوحدة بيع",IF(AND(E120="إيجار",G120="مباعة"),"راجع الحالة: مباعة لوحدة إيجار","")))</f>
        <v/>
      </c>
    </row>
    <row r="121">
      <c r="A121" s="5" t="n"/>
      <c r="B121" s="5" t="n"/>
      <c r="C121" s="5" t="n"/>
      <c r="D121" s="16" t="n"/>
      <c r="E121" s="5" t="n"/>
      <c r="F121" s="17" t="n"/>
      <c r="G121" s="5" t="n"/>
      <c r="H121" s="18">
        <f>IF(OR(A121&amp;""="",E121&lt;&gt;"بيع",NOT(ISNUMBER(D121)),NOT(ISNUMBER(F121))),"",IF(D121&gt;0,ROUND(F121/D121,2),""))</f>
        <v/>
      </c>
      <c r="I121" s="19">
        <f>IF(A121&amp;""="","",COUNTIF('العملاء'!$H$6:$H$2005,A121&amp;""))</f>
        <v/>
      </c>
      <c r="J121" s="19">
        <f>IF(A121&amp;""="","",COUNTIFS('العملاء'!$H$6:$H$2005,A121&amp;"",'العملاء'!$I$6:$I$2005,"معاينة")+COUNTIFS('العملاء'!$H$6:$H$2005,A121&amp;"",'العملاء'!$I$6:$I$2005,"تفاوض")+COUNTIFS('العملاء'!$H$6:$H$2005,A121&amp;"",'العملاء'!$I$6:$I$2005,"تم التعاقد"))</f>
        <v/>
      </c>
      <c r="K121" s="6">
        <f>IF(A121&amp;""="","",IF(AND(E121="بيع",G121="مؤجرة"),"راجع الحالة: مؤجرة لوحدة بيع",IF(AND(E121="إيجار",G121="مباعة"),"راجع الحالة: مباعة لوحدة إيجار","")))</f>
        <v/>
      </c>
    </row>
    <row r="122">
      <c r="A122" s="5" t="n"/>
      <c r="B122" s="5" t="n"/>
      <c r="C122" s="5" t="n"/>
      <c r="D122" s="16" t="n"/>
      <c r="E122" s="5" t="n"/>
      <c r="F122" s="17" t="n"/>
      <c r="G122" s="5" t="n"/>
      <c r="H122" s="18">
        <f>IF(OR(A122&amp;""="",E122&lt;&gt;"بيع",NOT(ISNUMBER(D122)),NOT(ISNUMBER(F122))),"",IF(D122&gt;0,ROUND(F122/D122,2),""))</f>
        <v/>
      </c>
      <c r="I122" s="19">
        <f>IF(A122&amp;""="","",COUNTIF('العملاء'!$H$6:$H$2005,A122&amp;""))</f>
        <v/>
      </c>
      <c r="J122" s="19">
        <f>IF(A122&amp;""="","",COUNTIFS('العملاء'!$H$6:$H$2005,A122&amp;"",'العملاء'!$I$6:$I$2005,"معاينة")+COUNTIFS('العملاء'!$H$6:$H$2005,A122&amp;"",'العملاء'!$I$6:$I$2005,"تفاوض")+COUNTIFS('العملاء'!$H$6:$H$2005,A122&amp;"",'العملاء'!$I$6:$I$2005,"تم التعاقد"))</f>
        <v/>
      </c>
      <c r="K122" s="6">
        <f>IF(A122&amp;""="","",IF(AND(E122="بيع",G122="مؤجرة"),"راجع الحالة: مؤجرة لوحدة بيع",IF(AND(E122="إيجار",G122="مباعة"),"راجع الحالة: مباعة لوحدة إيجار","")))</f>
        <v/>
      </c>
    </row>
    <row r="123">
      <c r="A123" s="5" t="n"/>
      <c r="B123" s="5" t="n"/>
      <c r="C123" s="5" t="n"/>
      <c r="D123" s="16" t="n"/>
      <c r="E123" s="5" t="n"/>
      <c r="F123" s="17" t="n"/>
      <c r="G123" s="5" t="n"/>
      <c r="H123" s="18">
        <f>IF(OR(A123&amp;""="",E123&lt;&gt;"بيع",NOT(ISNUMBER(D123)),NOT(ISNUMBER(F123))),"",IF(D123&gt;0,ROUND(F123/D123,2),""))</f>
        <v/>
      </c>
      <c r="I123" s="19">
        <f>IF(A123&amp;""="","",COUNTIF('العملاء'!$H$6:$H$2005,A123&amp;""))</f>
        <v/>
      </c>
      <c r="J123" s="19">
        <f>IF(A123&amp;""="","",COUNTIFS('العملاء'!$H$6:$H$2005,A123&amp;"",'العملاء'!$I$6:$I$2005,"معاينة")+COUNTIFS('العملاء'!$H$6:$H$2005,A123&amp;"",'العملاء'!$I$6:$I$2005,"تفاوض")+COUNTIFS('العملاء'!$H$6:$H$2005,A123&amp;"",'العملاء'!$I$6:$I$2005,"تم التعاقد"))</f>
        <v/>
      </c>
      <c r="K123" s="6">
        <f>IF(A123&amp;""="","",IF(AND(E123="بيع",G123="مؤجرة"),"راجع الحالة: مؤجرة لوحدة بيع",IF(AND(E123="إيجار",G123="مباعة"),"راجع الحالة: مباعة لوحدة إيجار","")))</f>
        <v/>
      </c>
    </row>
    <row r="124">
      <c r="A124" s="5" t="n"/>
      <c r="B124" s="5" t="n"/>
      <c r="C124" s="5" t="n"/>
      <c r="D124" s="16" t="n"/>
      <c r="E124" s="5" t="n"/>
      <c r="F124" s="17" t="n"/>
      <c r="G124" s="5" t="n"/>
      <c r="H124" s="18">
        <f>IF(OR(A124&amp;""="",E124&lt;&gt;"بيع",NOT(ISNUMBER(D124)),NOT(ISNUMBER(F124))),"",IF(D124&gt;0,ROUND(F124/D124,2),""))</f>
        <v/>
      </c>
      <c r="I124" s="19">
        <f>IF(A124&amp;""="","",COUNTIF('العملاء'!$H$6:$H$2005,A124&amp;""))</f>
        <v/>
      </c>
      <c r="J124" s="19">
        <f>IF(A124&amp;""="","",COUNTIFS('العملاء'!$H$6:$H$2005,A124&amp;"",'العملاء'!$I$6:$I$2005,"معاينة")+COUNTIFS('العملاء'!$H$6:$H$2005,A124&amp;"",'العملاء'!$I$6:$I$2005,"تفاوض")+COUNTIFS('العملاء'!$H$6:$H$2005,A124&amp;"",'العملاء'!$I$6:$I$2005,"تم التعاقد"))</f>
        <v/>
      </c>
      <c r="K124" s="6">
        <f>IF(A124&amp;""="","",IF(AND(E124="بيع",G124="مؤجرة"),"راجع الحالة: مؤجرة لوحدة بيع",IF(AND(E124="إيجار",G124="مباعة"),"راجع الحالة: مباعة لوحدة إيجار","")))</f>
        <v/>
      </c>
    </row>
    <row r="125">
      <c r="A125" s="5" t="n"/>
      <c r="B125" s="5" t="n"/>
      <c r="C125" s="5" t="n"/>
      <c r="D125" s="16" t="n"/>
      <c r="E125" s="5" t="n"/>
      <c r="F125" s="17" t="n"/>
      <c r="G125" s="5" t="n"/>
      <c r="H125" s="18">
        <f>IF(OR(A125&amp;""="",E125&lt;&gt;"بيع",NOT(ISNUMBER(D125)),NOT(ISNUMBER(F125))),"",IF(D125&gt;0,ROUND(F125/D125,2),""))</f>
        <v/>
      </c>
      <c r="I125" s="19">
        <f>IF(A125&amp;""="","",COUNTIF('العملاء'!$H$6:$H$2005,A125&amp;""))</f>
        <v/>
      </c>
      <c r="J125" s="19">
        <f>IF(A125&amp;""="","",COUNTIFS('العملاء'!$H$6:$H$2005,A125&amp;"",'العملاء'!$I$6:$I$2005,"معاينة")+COUNTIFS('العملاء'!$H$6:$H$2005,A125&amp;"",'العملاء'!$I$6:$I$2005,"تفاوض")+COUNTIFS('العملاء'!$H$6:$H$2005,A125&amp;"",'العملاء'!$I$6:$I$2005,"تم التعاقد"))</f>
        <v/>
      </c>
      <c r="K125" s="6">
        <f>IF(A125&amp;""="","",IF(AND(E125="بيع",G125="مؤجرة"),"راجع الحالة: مؤجرة لوحدة بيع",IF(AND(E125="إيجار",G125="مباعة"),"راجع الحالة: مباعة لوحدة إيجار","")))</f>
        <v/>
      </c>
    </row>
    <row r="126">
      <c r="A126" s="5" t="n"/>
      <c r="B126" s="5" t="n"/>
      <c r="C126" s="5" t="n"/>
      <c r="D126" s="16" t="n"/>
      <c r="E126" s="5" t="n"/>
      <c r="F126" s="17" t="n"/>
      <c r="G126" s="5" t="n"/>
      <c r="H126" s="18">
        <f>IF(OR(A126&amp;""="",E126&lt;&gt;"بيع",NOT(ISNUMBER(D126)),NOT(ISNUMBER(F126))),"",IF(D126&gt;0,ROUND(F126/D126,2),""))</f>
        <v/>
      </c>
      <c r="I126" s="19">
        <f>IF(A126&amp;""="","",COUNTIF('العملاء'!$H$6:$H$2005,A126&amp;""))</f>
        <v/>
      </c>
      <c r="J126" s="19">
        <f>IF(A126&amp;""="","",COUNTIFS('العملاء'!$H$6:$H$2005,A126&amp;"",'العملاء'!$I$6:$I$2005,"معاينة")+COUNTIFS('العملاء'!$H$6:$H$2005,A126&amp;"",'العملاء'!$I$6:$I$2005,"تفاوض")+COUNTIFS('العملاء'!$H$6:$H$2005,A126&amp;"",'العملاء'!$I$6:$I$2005,"تم التعاقد"))</f>
        <v/>
      </c>
      <c r="K126" s="6">
        <f>IF(A126&amp;""="","",IF(AND(E126="بيع",G126="مؤجرة"),"راجع الحالة: مؤجرة لوحدة بيع",IF(AND(E126="إيجار",G126="مباعة"),"راجع الحالة: مباعة لوحدة إيجار","")))</f>
        <v/>
      </c>
    </row>
    <row r="127">
      <c r="A127" s="5" t="n"/>
      <c r="B127" s="5" t="n"/>
      <c r="C127" s="5" t="n"/>
      <c r="D127" s="16" t="n"/>
      <c r="E127" s="5" t="n"/>
      <c r="F127" s="17" t="n"/>
      <c r="G127" s="5" t="n"/>
      <c r="H127" s="18">
        <f>IF(OR(A127&amp;""="",E127&lt;&gt;"بيع",NOT(ISNUMBER(D127)),NOT(ISNUMBER(F127))),"",IF(D127&gt;0,ROUND(F127/D127,2),""))</f>
        <v/>
      </c>
      <c r="I127" s="19">
        <f>IF(A127&amp;""="","",COUNTIF('العملاء'!$H$6:$H$2005,A127&amp;""))</f>
        <v/>
      </c>
      <c r="J127" s="19">
        <f>IF(A127&amp;""="","",COUNTIFS('العملاء'!$H$6:$H$2005,A127&amp;"",'العملاء'!$I$6:$I$2005,"معاينة")+COUNTIFS('العملاء'!$H$6:$H$2005,A127&amp;"",'العملاء'!$I$6:$I$2005,"تفاوض")+COUNTIFS('العملاء'!$H$6:$H$2005,A127&amp;"",'العملاء'!$I$6:$I$2005,"تم التعاقد"))</f>
        <v/>
      </c>
      <c r="K127" s="6">
        <f>IF(A127&amp;""="","",IF(AND(E127="بيع",G127="مؤجرة"),"راجع الحالة: مؤجرة لوحدة بيع",IF(AND(E127="إيجار",G127="مباعة"),"راجع الحالة: مباعة لوحدة إيجار","")))</f>
        <v/>
      </c>
    </row>
    <row r="128">
      <c r="A128" s="5" t="n"/>
      <c r="B128" s="5" t="n"/>
      <c r="C128" s="5" t="n"/>
      <c r="D128" s="16" t="n"/>
      <c r="E128" s="5" t="n"/>
      <c r="F128" s="17" t="n"/>
      <c r="G128" s="5" t="n"/>
      <c r="H128" s="18">
        <f>IF(OR(A128&amp;""="",E128&lt;&gt;"بيع",NOT(ISNUMBER(D128)),NOT(ISNUMBER(F128))),"",IF(D128&gt;0,ROUND(F128/D128,2),""))</f>
        <v/>
      </c>
      <c r="I128" s="19">
        <f>IF(A128&amp;""="","",COUNTIF('العملاء'!$H$6:$H$2005,A128&amp;""))</f>
        <v/>
      </c>
      <c r="J128" s="19">
        <f>IF(A128&amp;""="","",COUNTIFS('العملاء'!$H$6:$H$2005,A128&amp;"",'العملاء'!$I$6:$I$2005,"معاينة")+COUNTIFS('العملاء'!$H$6:$H$2005,A128&amp;"",'العملاء'!$I$6:$I$2005,"تفاوض")+COUNTIFS('العملاء'!$H$6:$H$2005,A128&amp;"",'العملاء'!$I$6:$I$2005,"تم التعاقد"))</f>
        <v/>
      </c>
      <c r="K128" s="6">
        <f>IF(A128&amp;""="","",IF(AND(E128="بيع",G128="مؤجرة"),"راجع الحالة: مؤجرة لوحدة بيع",IF(AND(E128="إيجار",G128="مباعة"),"راجع الحالة: مباعة لوحدة إيجار","")))</f>
        <v/>
      </c>
    </row>
    <row r="129">
      <c r="A129" s="5" t="n"/>
      <c r="B129" s="5" t="n"/>
      <c r="C129" s="5" t="n"/>
      <c r="D129" s="16" t="n"/>
      <c r="E129" s="5" t="n"/>
      <c r="F129" s="17" t="n"/>
      <c r="G129" s="5" t="n"/>
      <c r="H129" s="18">
        <f>IF(OR(A129&amp;""="",E129&lt;&gt;"بيع",NOT(ISNUMBER(D129)),NOT(ISNUMBER(F129))),"",IF(D129&gt;0,ROUND(F129/D129,2),""))</f>
        <v/>
      </c>
      <c r="I129" s="19">
        <f>IF(A129&amp;""="","",COUNTIF('العملاء'!$H$6:$H$2005,A129&amp;""))</f>
        <v/>
      </c>
      <c r="J129" s="19">
        <f>IF(A129&amp;""="","",COUNTIFS('العملاء'!$H$6:$H$2005,A129&amp;"",'العملاء'!$I$6:$I$2005,"معاينة")+COUNTIFS('العملاء'!$H$6:$H$2005,A129&amp;"",'العملاء'!$I$6:$I$2005,"تفاوض")+COUNTIFS('العملاء'!$H$6:$H$2005,A129&amp;"",'العملاء'!$I$6:$I$2005,"تم التعاقد"))</f>
        <v/>
      </c>
      <c r="K129" s="6">
        <f>IF(A129&amp;""="","",IF(AND(E129="بيع",G129="مؤجرة"),"راجع الحالة: مؤجرة لوحدة بيع",IF(AND(E129="إيجار",G129="مباعة"),"راجع الحالة: مباعة لوحدة إيجار","")))</f>
        <v/>
      </c>
    </row>
    <row r="130">
      <c r="A130" s="5" t="n"/>
      <c r="B130" s="5" t="n"/>
      <c r="C130" s="5" t="n"/>
      <c r="D130" s="16" t="n"/>
      <c r="E130" s="5" t="n"/>
      <c r="F130" s="17" t="n"/>
      <c r="G130" s="5" t="n"/>
      <c r="H130" s="18">
        <f>IF(OR(A130&amp;""="",E130&lt;&gt;"بيع",NOT(ISNUMBER(D130)),NOT(ISNUMBER(F130))),"",IF(D130&gt;0,ROUND(F130/D130,2),""))</f>
        <v/>
      </c>
      <c r="I130" s="19">
        <f>IF(A130&amp;""="","",COUNTIF('العملاء'!$H$6:$H$2005,A130&amp;""))</f>
        <v/>
      </c>
      <c r="J130" s="19">
        <f>IF(A130&amp;""="","",COUNTIFS('العملاء'!$H$6:$H$2005,A130&amp;"",'العملاء'!$I$6:$I$2005,"معاينة")+COUNTIFS('العملاء'!$H$6:$H$2005,A130&amp;"",'العملاء'!$I$6:$I$2005,"تفاوض")+COUNTIFS('العملاء'!$H$6:$H$2005,A130&amp;"",'العملاء'!$I$6:$I$2005,"تم التعاقد"))</f>
        <v/>
      </c>
      <c r="K130" s="6">
        <f>IF(A130&amp;""="","",IF(AND(E130="بيع",G130="مؤجرة"),"راجع الحالة: مؤجرة لوحدة بيع",IF(AND(E130="إيجار",G130="مباعة"),"راجع الحالة: مباعة لوحدة إيجار","")))</f>
        <v/>
      </c>
    </row>
    <row r="131">
      <c r="A131" s="5" t="n"/>
      <c r="B131" s="5" t="n"/>
      <c r="C131" s="5" t="n"/>
      <c r="D131" s="16" t="n"/>
      <c r="E131" s="5" t="n"/>
      <c r="F131" s="17" t="n"/>
      <c r="G131" s="5" t="n"/>
      <c r="H131" s="18">
        <f>IF(OR(A131&amp;""="",E131&lt;&gt;"بيع",NOT(ISNUMBER(D131)),NOT(ISNUMBER(F131))),"",IF(D131&gt;0,ROUND(F131/D131,2),""))</f>
        <v/>
      </c>
      <c r="I131" s="19">
        <f>IF(A131&amp;""="","",COUNTIF('العملاء'!$H$6:$H$2005,A131&amp;""))</f>
        <v/>
      </c>
      <c r="J131" s="19">
        <f>IF(A131&amp;""="","",COUNTIFS('العملاء'!$H$6:$H$2005,A131&amp;"",'العملاء'!$I$6:$I$2005,"معاينة")+COUNTIFS('العملاء'!$H$6:$H$2005,A131&amp;"",'العملاء'!$I$6:$I$2005,"تفاوض")+COUNTIFS('العملاء'!$H$6:$H$2005,A131&amp;"",'العملاء'!$I$6:$I$2005,"تم التعاقد"))</f>
        <v/>
      </c>
      <c r="K131" s="6">
        <f>IF(A131&amp;""="","",IF(AND(E131="بيع",G131="مؤجرة"),"راجع الحالة: مؤجرة لوحدة بيع",IF(AND(E131="إيجار",G131="مباعة"),"راجع الحالة: مباعة لوحدة إيجار","")))</f>
        <v/>
      </c>
    </row>
    <row r="132">
      <c r="A132" s="5" t="n"/>
      <c r="B132" s="5" t="n"/>
      <c r="C132" s="5" t="n"/>
      <c r="D132" s="16" t="n"/>
      <c r="E132" s="5" t="n"/>
      <c r="F132" s="17" t="n"/>
      <c r="G132" s="5" t="n"/>
      <c r="H132" s="18">
        <f>IF(OR(A132&amp;""="",E132&lt;&gt;"بيع",NOT(ISNUMBER(D132)),NOT(ISNUMBER(F132))),"",IF(D132&gt;0,ROUND(F132/D132,2),""))</f>
        <v/>
      </c>
      <c r="I132" s="19">
        <f>IF(A132&amp;""="","",COUNTIF('العملاء'!$H$6:$H$2005,A132&amp;""))</f>
        <v/>
      </c>
      <c r="J132" s="19">
        <f>IF(A132&amp;""="","",COUNTIFS('العملاء'!$H$6:$H$2005,A132&amp;"",'العملاء'!$I$6:$I$2005,"معاينة")+COUNTIFS('العملاء'!$H$6:$H$2005,A132&amp;"",'العملاء'!$I$6:$I$2005,"تفاوض")+COUNTIFS('العملاء'!$H$6:$H$2005,A132&amp;"",'العملاء'!$I$6:$I$2005,"تم التعاقد"))</f>
        <v/>
      </c>
      <c r="K132" s="6">
        <f>IF(A132&amp;""="","",IF(AND(E132="بيع",G132="مؤجرة"),"راجع الحالة: مؤجرة لوحدة بيع",IF(AND(E132="إيجار",G132="مباعة"),"راجع الحالة: مباعة لوحدة إيجار","")))</f>
        <v/>
      </c>
    </row>
    <row r="133">
      <c r="A133" s="5" t="n"/>
      <c r="B133" s="5" t="n"/>
      <c r="C133" s="5" t="n"/>
      <c r="D133" s="16" t="n"/>
      <c r="E133" s="5" t="n"/>
      <c r="F133" s="17" t="n"/>
      <c r="G133" s="5" t="n"/>
      <c r="H133" s="18">
        <f>IF(OR(A133&amp;""="",E133&lt;&gt;"بيع",NOT(ISNUMBER(D133)),NOT(ISNUMBER(F133))),"",IF(D133&gt;0,ROUND(F133/D133,2),""))</f>
        <v/>
      </c>
      <c r="I133" s="19">
        <f>IF(A133&amp;""="","",COUNTIF('العملاء'!$H$6:$H$2005,A133&amp;""))</f>
        <v/>
      </c>
      <c r="J133" s="19">
        <f>IF(A133&amp;""="","",COUNTIFS('العملاء'!$H$6:$H$2005,A133&amp;"",'العملاء'!$I$6:$I$2005,"معاينة")+COUNTIFS('العملاء'!$H$6:$H$2005,A133&amp;"",'العملاء'!$I$6:$I$2005,"تفاوض")+COUNTIFS('العملاء'!$H$6:$H$2005,A133&amp;"",'العملاء'!$I$6:$I$2005,"تم التعاقد"))</f>
        <v/>
      </c>
      <c r="K133" s="6">
        <f>IF(A133&amp;""="","",IF(AND(E133="بيع",G133="مؤجرة"),"راجع الحالة: مؤجرة لوحدة بيع",IF(AND(E133="إيجار",G133="مباعة"),"راجع الحالة: مباعة لوحدة إيجار","")))</f>
        <v/>
      </c>
    </row>
    <row r="134">
      <c r="A134" s="5" t="n"/>
      <c r="B134" s="5" t="n"/>
      <c r="C134" s="5" t="n"/>
      <c r="D134" s="16" t="n"/>
      <c r="E134" s="5" t="n"/>
      <c r="F134" s="17" t="n"/>
      <c r="G134" s="5" t="n"/>
      <c r="H134" s="18">
        <f>IF(OR(A134&amp;""="",E134&lt;&gt;"بيع",NOT(ISNUMBER(D134)),NOT(ISNUMBER(F134))),"",IF(D134&gt;0,ROUND(F134/D134,2),""))</f>
        <v/>
      </c>
      <c r="I134" s="19">
        <f>IF(A134&amp;""="","",COUNTIF('العملاء'!$H$6:$H$2005,A134&amp;""))</f>
        <v/>
      </c>
      <c r="J134" s="19">
        <f>IF(A134&amp;""="","",COUNTIFS('العملاء'!$H$6:$H$2005,A134&amp;"",'العملاء'!$I$6:$I$2005,"معاينة")+COUNTIFS('العملاء'!$H$6:$H$2005,A134&amp;"",'العملاء'!$I$6:$I$2005,"تفاوض")+COUNTIFS('العملاء'!$H$6:$H$2005,A134&amp;"",'العملاء'!$I$6:$I$2005,"تم التعاقد"))</f>
        <v/>
      </c>
      <c r="K134" s="6">
        <f>IF(A134&amp;""="","",IF(AND(E134="بيع",G134="مؤجرة"),"راجع الحالة: مؤجرة لوحدة بيع",IF(AND(E134="إيجار",G134="مباعة"),"راجع الحالة: مباعة لوحدة إيجار","")))</f>
        <v/>
      </c>
    </row>
    <row r="135">
      <c r="A135" s="5" t="n"/>
      <c r="B135" s="5" t="n"/>
      <c r="C135" s="5" t="n"/>
      <c r="D135" s="16" t="n"/>
      <c r="E135" s="5" t="n"/>
      <c r="F135" s="17" t="n"/>
      <c r="G135" s="5" t="n"/>
      <c r="H135" s="18">
        <f>IF(OR(A135&amp;""="",E135&lt;&gt;"بيع",NOT(ISNUMBER(D135)),NOT(ISNUMBER(F135))),"",IF(D135&gt;0,ROUND(F135/D135,2),""))</f>
        <v/>
      </c>
      <c r="I135" s="19">
        <f>IF(A135&amp;""="","",COUNTIF('العملاء'!$H$6:$H$2005,A135&amp;""))</f>
        <v/>
      </c>
      <c r="J135" s="19">
        <f>IF(A135&amp;""="","",COUNTIFS('العملاء'!$H$6:$H$2005,A135&amp;"",'العملاء'!$I$6:$I$2005,"معاينة")+COUNTIFS('العملاء'!$H$6:$H$2005,A135&amp;"",'العملاء'!$I$6:$I$2005,"تفاوض")+COUNTIFS('العملاء'!$H$6:$H$2005,A135&amp;"",'العملاء'!$I$6:$I$2005,"تم التعاقد"))</f>
        <v/>
      </c>
      <c r="K135" s="6">
        <f>IF(A135&amp;""="","",IF(AND(E135="بيع",G135="مؤجرة"),"راجع الحالة: مؤجرة لوحدة بيع",IF(AND(E135="إيجار",G135="مباعة"),"راجع الحالة: مباعة لوحدة إيجار","")))</f>
        <v/>
      </c>
    </row>
    <row r="136">
      <c r="A136" s="5" t="n"/>
      <c r="B136" s="5" t="n"/>
      <c r="C136" s="5" t="n"/>
      <c r="D136" s="16" t="n"/>
      <c r="E136" s="5" t="n"/>
      <c r="F136" s="17" t="n"/>
      <c r="G136" s="5" t="n"/>
      <c r="H136" s="18">
        <f>IF(OR(A136&amp;""="",E136&lt;&gt;"بيع",NOT(ISNUMBER(D136)),NOT(ISNUMBER(F136))),"",IF(D136&gt;0,ROUND(F136/D136,2),""))</f>
        <v/>
      </c>
      <c r="I136" s="19">
        <f>IF(A136&amp;""="","",COUNTIF('العملاء'!$H$6:$H$2005,A136&amp;""))</f>
        <v/>
      </c>
      <c r="J136" s="19">
        <f>IF(A136&amp;""="","",COUNTIFS('العملاء'!$H$6:$H$2005,A136&amp;"",'العملاء'!$I$6:$I$2005,"معاينة")+COUNTIFS('العملاء'!$H$6:$H$2005,A136&amp;"",'العملاء'!$I$6:$I$2005,"تفاوض")+COUNTIFS('العملاء'!$H$6:$H$2005,A136&amp;"",'العملاء'!$I$6:$I$2005,"تم التعاقد"))</f>
        <v/>
      </c>
      <c r="K136" s="6">
        <f>IF(A136&amp;""="","",IF(AND(E136="بيع",G136="مؤجرة"),"راجع الحالة: مؤجرة لوحدة بيع",IF(AND(E136="إيجار",G136="مباعة"),"راجع الحالة: مباعة لوحدة إيجار","")))</f>
        <v/>
      </c>
    </row>
    <row r="137">
      <c r="A137" s="5" t="n"/>
      <c r="B137" s="5" t="n"/>
      <c r="C137" s="5" t="n"/>
      <c r="D137" s="16" t="n"/>
      <c r="E137" s="5" t="n"/>
      <c r="F137" s="17" t="n"/>
      <c r="G137" s="5" t="n"/>
      <c r="H137" s="18">
        <f>IF(OR(A137&amp;""="",E137&lt;&gt;"بيع",NOT(ISNUMBER(D137)),NOT(ISNUMBER(F137))),"",IF(D137&gt;0,ROUND(F137/D137,2),""))</f>
        <v/>
      </c>
      <c r="I137" s="19">
        <f>IF(A137&amp;""="","",COUNTIF('العملاء'!$H$6:$H$2005,A137&amp;""))</f>
        <v/>
      </c>
      <c r="J137" s="19">
        <f>IF(A137&amp;""="","",COUNTIFS('العملاء'!$H$6:$H$2005,A137&amp;"",'العملاء'!$I$6:$I$2005,"معاينة")+COUNTIFS('العملاء'!$H$6:$H$2005,A137&amp;"",'العملاء'!$I$6:$I$2005,"تفاوض")+COUNTIFS('العملاء'!$H$6:$H$2005,A137&amp;"",'العملاء'!$I$6:$I$2005,"تم التعاقد"))</f>
        <v/>
      </c>
      <c r="K137" s="6">
        <f>IF(A137&amp;""="","",IF(AND(E137="بيع",G137="مؤجرة"),"راجع الحالة: مؤجرة لوحدة بيع",IF(AND(E137="إيجار",G137="مباعة"),"راجع الحالة: مباعة لوحدة إيجار","")))</f>
        <v/>
      </c>
    </row>
    <row r="138">
      <c r="A138" s="5" t="n"/>
      <c r="B138" s="5" t="n"/>
      <c r="C138" s="5" t="n"/>
      <c r="D138" s="16" t="n"/>
      <c r="E138" s="5" t="n"/>
      <c r="F138" s="17" t="n"/>
      <c r="G138" s="5" t="n"/>
      <c r="H138" s="18">
        <f>IF(OR(A138&amp;""="",E138&lt;&gt;"بيع",NOT(ISNUMBER(D138)),NOT(ISNUMBER(F138))),"",IF(D138&gt;0,ROUND(F138/D138,2),""))</f>
        <v/>
      </c>
      <c r="I138" s="19">
        <f>IF(A138&amp;""="","",COUNTIF('العملاء'!$H$6:$H$2005,A138&amp;""))</f>
        <v/>
      </c>
      <c r="J138" s="19">
        <f>IF(A138&amp;""="","",COUNTIFS('العملاء'!$H$6:$H$2005,A138&amp;"",'العملاء'!$I$6:$I$2005,"معاينة")+COUNTIFS('العملاء'!$H$6:$H$2005,A138&amp;"",'العملاء'!$I$6:$I$2005,"تفاوض")+COUNTIFS('العملاء'!$H$6:$H$2005,A138&amp;"",'العملاء'!$I$6:$I$2005,"تم التعاقد"))</f>
        <v/>
      </c>
      <c r="K138" s="6">
        <f>IF(A138&amp;""="","",IF(AND(E138="بيع",G138="مؤجرة"),"راجع الحالة: مؤجرة لوحدة بيع",IF(AND(E138="إيجار",G138="مباعة"),"راجع الحالة: مباعة لوحدة إيجار","")))</f>
        <v/>
      </c>
    </row>
    <row r="139">
      <c r="A139" s="5" t="n"/>
      <c r="B139" s="5" t="n"/>
      <c r="C139" s="5" t="n"/>
      <c r="D139" s="16" t="n"/>
      <c r="E139" s="5" t="n"/>
      <c r="F139" s="17" t="n"/>
      <c r="G139" s="5" t="n"/>
      <c r="H139" s="18">
        <f>IF(OR(A139&amp;""="",E139&lt;&gt;"بيع",NOT(ISNUMBER(D139)),NOT(ISNUMBER(F139))),"",IF(D139&gt;0,ROUND(F139/D139,2),""))</f>
        <v/>
      </c>
      <c r="I139" s="19">
        <f>IF(A139&amp;""="","",COUNTIF('العملاء'!$H$6:$H$2005,A139&amp;""))</f>
        <v/>
      </c>
      <c r="J139" s="19">
        <f>IF(A139&amp;""="","",COUNTIFS('العملاء'!$H$6:$H$2005,A139&amp;"",'العملاء'!$I$6:$I$2005,"معاينة")+COUNTIFS('العملاء'!$H$6:$H$2005,A139&amp;"",'العملاء'!$I$6:$I$2005,"تفاوض")+COUNTIFS('العملاء'!$H$6:$H$2005,A139&amp;"",'العملاء'!$I$6:$I$2005,"تم التعاقد"))</f>
        <v/>
      </c>
      <c r="K139" s="6">
        <f>IF(A139&amp;""="","",IF(AND(E139="بيع",G139="مؤجرة"),"راجع الحالة: مؤجرة لوحدة بيع",IF(AND(E139="إيجار",G139="مباعة"),"راجع الحالة: مباعة لوحدة إيجار","")))</f>
        <v/>
      </c>
    </row>
    <row r="140">
      <c r="A140" s="5" t="n"/>
      <c r="B140" s="5" t="n"/>
      <c r="C140" s="5" t="n"/>
      <c r="D140" s="16" t="n"/>
      <c r="E140" s="5" t="n"/>
      <c r="F140" s="17" t="n"/>
      <c r="G140" s="5" t="n"/>
      <c r="H140" s="18">
        <f>IF(OR(A140&amp;""="",E140&lt;&gt;"بيع",NOT(ISNUMBER(D140)),NOT(ISNUMBER(F140))),"",IF(D140&gt;0,ROUND(F140/D140,2),""))</f>
        <v/>
      </c>
      <c r="I140" s="19">
        <f>IF(A140&amp;""="","",COUNTIF('العملاء'!$H$6:$H$2005,A140&amp;""))</f>
        <v/>
      </c>
      <c r="J140" s="19">
        <f>IF(A140&amp;""="","",COUNTIFS('العملاء'!$H$6:$H$2005,A140&amp;"",'العملاء'!$I$6:$I$2005,"معاينة")+COUNTIFS('العملاء'!$H$6:$H$2005,A140&amp;"",'العملاء'!$I$6:$I$2005,"تفاوض")+COUNTIFS('العملاء'!$H$6:$H$2005,A140&amp;"",'العملاء'!$I$6:$I$2005,"تم التعاقد"))</f>
        <v/>
      </c>
      <c r="K140" s="6">
        <f>IF(A140&amp;""="","",IF(AND(E140="بيع",G140="مؤجرة"),"راجع الحالة: مؤجرة لوحدة بيع",IF(AND(E140="إيجار",G140="مباعة"),"راجع الحالة: مباعة لوحدة إيجار","")))</f>
        <v/>
      </c>
    </row>
    <row r="141">
      <c r="A141" s="5" t="n"/>
      <c r="B141" s="5" t="n"/>
      <c r="C141" s="5" t="n"/>
      <c r="D141" s="16" t="n"/>
      <c r="E141" s="5" t="n"/>
      <c r="F141" s="17" t="n"/>
      <c r="G141" s="5" t="n"/>
      <c r="H141" s="18">
        <f>IF(OR(A141&amp;""="",E141&lt;&gt;"بيع",NOT(ISNUMBER(D141)),NOT(ISNUMBER(F141))),"",IF(D141&gt;0,ROUND(F141/D141,2),""))</f>
        <v/>
      </c>
      <c r="I141" s="19">
        <f>IF(A141&amp;""="","",COUNTIF('العملاء'!$H$6:$H$2005,A141&amp;""))</f>
        <v/>
      </c>
      <c r="J141" s="19">
        <f>IF(A141&amp;""="","",COUNTIFS('العملاء'!$H$6:$H$2005,A141&amp;"",'العملاء'!$I$6:$I$2005,"معاينة")+COUNTIFS('العملاء'!$H$6:$H$2005,A141&amp;"",'العملاء'!$I$6:$I$2005,"تفاوض")+COUNTIFS('العملاء'!$H$6:$H$2005,A141&amp;"",'العملاء'!$I$6:$I$2005,"تم التعاقد"))</f>
        <v/>
      </c>
      <c r="K141" s="6">
        <f>IF(A141&amp;""="","",IF(AND(E141="بيع",G141="مؤجرة"),"راجع الحالة: مؤجرة لوحدة بيع",IF(AND(E141="إيجار",G141="مباعة"),"راجع الحالة: مباعة لوحدة إيجار","")))</f>
        <v/>
      </c>
    </row>
    <row r="142">
      <c r="A142" s="5" t="n"/>
      <c r="B142" s="5" t="n"/>
      <c r="C142" s="5" t="n"/>
      <c r="D142" s="16" t="n"/>
      <c r="E142" s="5" t="n"/>
      <c r="F142" s="17" t="n"/>
      <c r="G142" s="5" t="n"/>
      <c r="H142" s="18">
        <f>IF(OR(A142&amp;""="",E142&lt;&gt;"بيع",NOT(ISNUMBER(D142)),NOT(ISNUMBER(F142))),"",IF(D142&gt;0,ROUND(F142/D142,2),""))</f>
        <v/>
      </c>
      <c r="I142" s="19">
        <f>IF(A142&amp;""="","",COUNTIF('العملاء'!$H$6:$H$2005,A142&amp;""))</f>
        <v/>
      </c>
      <c r="J142" s="19">
        <f>IF(A142&amp;""="","",COUNTIFS('العملاء'!$H$6:$H$2005,A142&amp;"",'العملاء'!$I$6:$I$2005,"معاينة")+COUNTIFS('العملاء'!$H$6:$H$2005,A142&amp;"",'العملاء'!$I$6:$I$2005,"تفاوض")+COUNTIFS('العملاء'!$H$6:$H$2005,A142&amp;"",'العملاء'!$I$6:$I$2005,"تم التعاقد"))</f>
        <v/>
      </c>
      <c r="K142" s="6">
        <f>IF(A142&amp;""="","",IF(AND(E142="بيع",G142="مؤجرة"),"راجع الحالة: مؤجرة لوحدة بيع",IF(AND(E142="إيجار",G142="مباعة"),"راجع الحالة: مباعة لوحدة إيجار","")))</f>
        <v/>
      </c>
    </row>
    <row r="143">
      <c r="A143" s="5" t="n"/>
      <c r="B143" s="5" t="n"/>
      <c r="C143" s="5" t="n"/>
      <c r="D143" s="16" t="n"/>
      <c r="E143" s="5" t="n"/>
      <c r="F143" s="17" t="n"/>
      <c r="G143" s="5" t="n"/>
      <c r="H143" s="18">
        <f>IF(OR(A143&amp;""="",E143&lt;&gt;"بيع",NOT(ISNUMBER(D143)),NOT(ISNUMBER(F143))),"",IF(D143&gt;0,ROUND(F143/D143,2),""))</f>
        <v/>
      </c>
      <c r="I143" s="19">
        <f>IF(A143&amp;""="","",COUNTIF('العملاء'!$H$6:$H$2005,A143&amp;""))</f>
        <v/>
      </c>
      <c r="J143" s="19">
        <f>IF(A143&amp;""="","",COUNTIFS('العملاء'!$H$6:$H$2005,A143&amp;"",'العملاء'!$I$6:$I$2005,"معاينة")+COUNTIFS('العملاء'!$H$6:$H$2005,A143&amp;"",'العملاء'!$I$6:$I$2005,"تفاوض")+COUNTIFS('العملاء'!$H$6:$H$2005,A143&amp;"",'العملاء'!$I$6:$I$2005,"تم التعاقد"))</f>
        <v/>
      </c>
      <c r="K143" s="6">
        <f>IF(A143&amp;""="","",IF(AND(E143="بيع",G143="مؤجرة"),"راجع الحالة: مؤجرة لوحدة بيع",IF(AND(E143="إيجار",G143="مباعة"),"راجع الحالة: مباعة لوحدة إيجار","")))</f>
        <v/>
      </c>
    </row>
    <row r="144">
      <c r="A144" s="5" t="n"/>
      <c r="B144" s="5" t="n"/>
      <c r="C144" s="5" t="n"/>
      <c r="D144" s="16" t="n"/>
      <c r="E144" s="5" t="n"/>
      <c r="F144" s="17" t="n"/>
      <c r="G144" s="5" t="n"/>
      <c r="H144" s="18">
        <f>IF(OR(A144&amp;""="",E144&lt;&gt;"بيع",NOT(ISNUMBER(D144)),NOT(ISNUMBER(F144))),"",IF(D144&gt;0,ROUND(F144/D144,2),""))</f>
        <v/>
      </c>
      <c r="I144" s="19">
        <f>IF(A144&amp;""="","",COUNTIF('العملاء'!$H$6:$H$2005,A144&amp;""))</f>
        <v/>
      </c>
      <c r="J144" s="19">
        <f>IF(A144&amp;""="","",COUNTIFS('العملاء'!$H$6:$H$2005,A144&amp;"",'العملاء'!$I$6:$I$2005,"معاينة")+COUNTIFS('العملاء'!$H$6:$H$2005,A144&amp;"",'العملاء'!$I$6:$I$2005,"تفاوض")+COUNTIFS('العملاء'!$H$6:$H$2005,A144&amp;"",'العملاء'!$I$6:$I$2005,"تم التعاقد"))</f>
        <v/>
      </c>
      <c r="K144" s="6">
        <f>IF(A144&amp;""="","",IF(AND(E144="بيع",G144="مؤجرة"),"راجع الحالة: مؤجرة لوحدة بيع",IF(AND(E144="إيجار",G144="مباعة"),"راجع الحالة: مباعة لوحدة إيجار","")))</f>
        <v/>
      </c>
    </row>
    <row r="145">
      <c r="A145" s="5" t="n"/>
      <c r="B145" s="5" t="n"/>
      <c r="C145" s="5" t="n"/>
      <c r="D145" s="16" t="n"/>
      <c r="E145" s="5" t="n"/>
      <c r="F145" s="17" t="n"/>
      <c r="G145" s="5" t="n"/>
      <c r="H145" s="18">
        <f>IF(OR(A145&amp;""="",E145&lt;&gt;"بيع",NOT(ISNUMBER(D145)),NOT(ISNUMBER(F145))),"",IF(D145&gt;0,ROUND(F145/D145,2),""))</f>
        <v/>
      </c>
      <c r="I145" s="19">
        <f>IF(A145&amp;""="","",COUNTIF('العملاء'!$H$6:$H$2005,A145&amp;""))</f>
        <v/>
      </c>
      <c r="J145" s="19">
        <f>IF(A145&amp;""="","",COUNTIFS('العملاء'!$H$6:$H$2005,A145&amp;"",'العملاء'!$I$6:$I$2005,"معاينة")+COUNTIFS('العملاء'!$H$6:$H$2005,A145&amp;"",'العملاء'!$I$6:$I$2005,"تفاوض")+COUNTIFS('العملاء'!$H$6:$H$2005,A145&amp;"",'العملاء'!$I$6:$I$2005,"تم التعاقد"))</f>
        <v/>
      </c>
      <c r="K145" s="6">
        <f>IF(A145&amp;""="","",IF(AND(E145="بيع",G145="مؤجرة"),"راجع الحالة: مؤجرة لوحدة بيع",IF(AND(E145="إيجار",G145="مباعة"),"راجع الحالة: مباعة لوحدة إيجار","")))</f>
        <v/>
      </c>
    </row>
    <row r="146">
      <c r="A146" s="5" t="n"/>
      <c r="B146" s="5" t="n"/>
      <c r="C146" s="5" t="n"/>
      <c r="D146" s="16" t="n"/>
      <c r="E146" s="5" t="n"/>
      <c r="F146" s="17" t="n"/>
      <c r="G146" s="5" t="n"/>
      <c r="H146" s="18">
        <f>IF(OR(A146&amp;""="",E146&lt;&gt;"بيع",NOT(ISNUMBER(D146)),NOT(ISNUMBER(F146))),"",IF(D146&gt;0,ROUND(F146/D146,2),""))</f>
        <v/>
      </c>
      <c r="I146" s="19">
        <f>IF(A146&amp;""="","",COUNTIF('العملاء'!$H$6:$H$2005,A146&amp;""))</f>
        <v/>
      </c>
      <c r="J146" s="19">
        <f>IF(A146&amp;""="","",COUNTIFS('العملاء'!$H$6:$H$2005,A146&amp;"",'العملاء'!$I$6:$I$2005,"معاينة")+COUNTIFS('العملاء'!$H$6:$H$2005,A146&amp;"",'العملاء'!$I$6:$I$2005,"تفاوض")+COUNTIFS('العملاء'!$H$6:$H$2005,A146&amp;"",'العملاء'!$I$6:$I$2005,"تم التعاقد"))</f>
        <v/>
      </c>
      <c r="K146" s="6">
        <f>IF(A146&amp;""="","",IF(AND(E146="بيع",G146="مؤجرة"),"راجع الحالة: مؤجرة لوحدة بيع",IF(AND(E146="إيجار",G146="مباعة"),"راجع الحالة: مباعة لوحدة إيجار","")))</f>
        <v/>
      </c>
    </row>
    <row r="147">
      <c r="A147" s="5" t="n"/>
      <c r="B147" s="5" t="n"/>
      <c r="C147" s="5" t="n"/>
      <c r="D147" s="16" t="n"/>
      <c r="E147" s="5" t="n"/>
      <c r="F147" s="17" t="n"/>
      <c r="G147" s="5" t="n"/>
      <c r="H147" s="18">
        <f>IF(OR(A147&amp;""="",E147&lt;&gt;"بيع",NOT(ISNUMBER(D147)),NOT(ISNUMBER(F147))),"",IF(D147&gt;0,ROUND(F147/D147,2),""))</f>
        <v/>
      </c>
      <c r="I147" s="19">
        <f>IF(A147&amp;""="","",COUNTIF('العملاء'!$H$6:$H$2005,A147&amp;""))</f>
        <v/>
      </c>
      <c r="J147" s="19">
        <f>IF(A147&amp;""="","",COUNTIFS('العملاء'!$H$6:$H$2005,A147&amp;"",'العملاء'!$I$6:$I$2005,"معاينة")+COUNTIFS('العملاء'!$H$6:$H$2005,A147&amp;"",'العملاء'!$I$6:$I$2005,"تفاوض")+COUNTIFS('العملاء'!$H$6:$H$2005,A147&amp;"",'العملاء'!$I$6:$I$2005,"تم التعاقد"))</f>
        <v/>
      </c>
      <c r="K147" s="6">
        <f>IF(A147&amp;""="","",IF(AND(E147="بيع",G147="مؤجرة"),"راجع الحالة: مؤجرة لوحدة بيع",IF(AND(E147="إيجار",G147="مباعة"),"راجع الحالة: مباعة لوحدة إيجار","")))</f>
        <v/>
      </c>
    </row>
    <row r="148">
      <c r="A148" s="5" t="n"/>
      <c r="B148" s="5" t="n"/>
      <c r="C148" s="5" t="n"/>
      <c r="D148" s="16" t="n"/>
      <c r="E148" s="5" t="n"/>
      <c r="F148" s="17" t="n"/>
      <c r="G148" s="5" t="n"/>
      <c r="H148" s="18">
        <f>IF(OR(A148&amp;""="",E148&lt;&gt;"بيع",NOT(ISNUMBER(D148)),NOT(ISNUMBER(F148))),"",IF(D148&gt;0,ROUND(F148/D148,2),""))</f>
        <v/>
      </c>
      <c r="I148" s="19">
        <f>IF(A148&amp;""="","",COUNTIF('العملاء'!$H$6:$H$2005,A148&amp;""))</f>
        <v/>
      </c>
      <c r="J148" s="19">
        <f>IF(A148&amp;""="","",COUNTIFS('العملاء'!$H$6:$H$2005,A148&amp;"",'العملاء'!$I$6:$I$2005,"معاينة")+COUNTIFS('العملاء'!$H$6:$H$2005,A148&amp;"",'العملاء'!$I$6:$I$2005,"تفاوض")+COUNTIFS('العملاء'!$H$6:$H$2005,A148&amp;"",'العملاء'!$I$6:$I$2005,"تم التعاقد"))</f>
        <v/>
      </c>
      <c r="K148" s="6">
        <f>IF(A148&amp;""="","",IF(AND(E148="بيع",G148="مؤجرة"),"راجع الحالة: مؤجرة لوحدة بيع",IF(AND(E148="إيجار",G148="مباعة"),"راجع الحالة: مباعة لوحدة إيجار","")))</f>
        <v/>
      </c>
    </row>
    <row r="149">
      <c r="A149" s="5" t="n"/>
      <c r="B149" s="5" t="n"/>
      <c r="C149" s="5" t="n"/>
      <c r="D149" s="16" t="n"/>
      <c r="E149" s="5" t="n"/>
      <c r="F149" s="17" t="n"/>
      <c r="G149" s="5" t="n"/>
      <c r="H149" s="18">
        <f>IF(OR(A149&amp;""="",E149&lt;&gt;"بيع",NOT(ISNUMBER(D149)),NOT(ISNUMBER(F149))),"",IF(D149&gt;0,ROUND(F149/D149,2),""))</f>
        <v/>
      </c>
      <c r="I149" s="19">
        <f>IF(A149&amp;""="","",COUNTIF('العملاء'!$H$6:$H$2005,A149&amp;""))</f>
        <v/>
      </c>
      <c r="J149" s="19">
        <f>IF(A149&amp;""="","",COUNTIFS('العملاء'!$H$6:$H$2005,A149&amp;"",'العملاء'!$I$6:$I$2005,"معاينة")+COUNTIFS('العملاء'!$H$6:$H$2005,A149&amp;"",'العملاء'!$I$6:$I$2005,"تفاوض")+COUNTIFS('العملاء'!$H$6:$H$2005,A149&amp;"",'العملاء'!$I$6:$I$2005,"تم التعاقد"))</f>
        <v/>
      </c>
      <c r="K149" s="6">
        <f>IF(A149&amp;""="","",IF(AND(E149="بيع",G149="مؤجرة"),"راجع الحالة: مؤجرة لوحدة بيع",IF(AND(E149="إيجار",G149="مباعة"),"راجع الحالة: مباعة لوحدة إيجار","")))</f>
        <v/>
      </c>
    </row>
    <row r="150">
      <c r="A150" s="5" t="n"/>
      <c r="B150" s="5" t="n"/>
      <c r="C150" s="5" t="n"/>
      <c r="D150" s="16" t="n"/>
      <c r="E150" s="5" t="n"/>
      <c r="F150" s="17" t="n"/>
      <c r="G150" s="5" t="n"/>
      <c r="H150" s="18">
        <f>IF(OR(A150&amp;""="",E150&lt;&gt;"بيع",NOT(ISNUMBER(D150)),NOT(ISNUMBER(F150))),"",IF(D150&gt;0,ROUND(F150/D150,2),""))</f>
        <v/>
      </c>
      <c r="I150" s="19">
        <f>IF(A150&amp;""="","",COUNTIF('العملاء'!$H$6:$H$2005,A150&amp;""))</f>
        <v/>
      </c>
      <c r="J150" s="19">
        <f>IF(A150&amp;""="","",COUNTIFS('العملاء'!$H$6:$H$2005,A150&amp;"",'العملاء'!$I$6:$I$2005,"معاينة")+COUNTIFS('العملاء'!$H$6:$H$2005,A150&amp;"",'العملاء'!$I$6:$I$2005,"تفاوض")+COUNTIFS('العملاء'!$H$6:$H$2005,A150&amp;"",'العملاء'!$I$6:$I$2005,"تم التعاقد"))</f>
        <v/>
      </c>
      <c r="K150" s="6">
        <f>IF(A150&amp;""="","",IF(AND(E150="بيع",G150="مؤجرة"),"راجع الحالة: مؤجرة لوحدة بيع",IF(AND(E150="إيجار",G150="مباعة"),"راجع الحالة: مباعة لوحدة إيجار","")))</f>
        <v/>
      </c>
    </row>
    <row r="151">
      <c r="A151" s="5" t="n"/>
      <c r="B151" s="5" t="n"/>
      <c r="C151" s="5" t="n"/>
      <c r="D151" s="16" t="n"/>
      <c r="E151" s="5" t="n"/>
      <c r="F151" s="17" t="n"/>
      <c r="G151" s="5" t="n"/>
      <c r="H151" s="18">
        <f>IF(OR(A151&amp;""="",E151&lt;&gt;"بيع",NOT(ISNUMBER(D151)),NOT(ISNUMBER(F151))),"",IF(D151&gt;0,ROUND(F151/D151,2),""))</f>
        <v/>
      </c>
      <c r="I151" s="19">
        <f>IF(A151&amp;""="","",COUNTIF('العملاء'!$H$6:$H$2005,A151&amp;""))</f>
        <v/>
      </c>
      <c r="J151" s="19">
        <f>IF(A151&amp;""="","",COUNTIFS('العملاء'!$H$6:$H$2005,A151&amp;"",'العملاء'!$I$6:$I$2005,"معاينة")+COUNTIFS('العملاء'!$H$6:$H$2005,A151&amp;"",'العملاء'!$I$6:$I$2005,"تفاوض")+COUNTIFS('العملاء'!$H$6:$H$2005,A151&amp;"",'العملاء'!$I$6:$I$2005,"تم التعاقد"))</f>
        <v/>
      </c>
      <c r="K151" s="6">
        <f>IF(A151&amp;""="","",IF(AND(E151="بيع",G151="مؤجرة"),"راجع الحالة: مؤجرة لوحدة بيع",IF(AND(E151="إيجار",G151="مباعة"),"راجع الحالة: مباعة لوحدة إيجار","")))</f>
        <v/>
      </c>
    </row>
    <row r="152">
      <c r="A152" s="5" t="n"/>
      <c r="B152" s="5" t="n"/>
      <c r="C152" s="5" t="n"/>
      <c r="D152" s="16" t="n"/>
      <c r="E152" s="5" t="n"/>
      <c r="F152" s="17" t="n"/>
      <c r="G152" s="5" t="n"/>
      <c r="H152" s="18">
        <f>IF(OR(A152&amp;""="",E152&lt;&gt;"بيع",NOT(ISNUMBER(D152)),NOT(ISNUMBER(F152))),"",IF(D152&gt;0,ROUND(F152/D152,2),""))</f>
        <v/>
      </c>
      <c r="I152" s="19">
        <f>IF(A152&amp;""="","",COUNTIF('العملاء'!$H$6:$H$2005,A152&amp;""))</f>
        <v/>
      </c>
      <c r="J152" s="19">
        <f>IF(A152&amp;""="","",COUNTIFS('العملاء'!$H$6:$H$2005,A152&amp;"",'العملاء'!$I$6:$I$2005,"معاينة")+COUNTIFS('العملاء'!$H$6:$H$2005,A152&amp;"",'العملاء'!$I$6:$I$2005,"تفاوض")+COUNTIFS('العملاء'!$H$6:$H$2005,A152&amp;"",'العملاء'!$I$6:$I$2005,"تم التعاقد"))</f>
        <v/>
      </c>
      <c r="K152" s="6">
        <f>IF(A152&amp;""="","",IF(AND(E152="بيع",G152="مؤجرة"),"راجع الحالة: مؤجرة لوحدة بيع",IF(AND(E152="إيجار",G152="مباعة"),"راجع الحالة: مباعة لوحدة إيجار","")))</f>
        <v/>
      </c>
    </row>
    <row r="153">
      <c r="A153" s="5" t="n"/>
      <c r="B153" s="5" t="n"/>
      <c r="C153" s="5" t="n"/>
      <c r="D153" s="16" t="n"/>
      <c r="E153" s="5" t="n"/>
      <c r="F153" s="17" t="n"/>
      <c r="G153" s="5" t="n"/>
      <c r="H153" s="18">
        <f>IF(OR(A153&amp;""="",E153&lt;&gt;"بيع",NOT(ISNUMBER(D153)),NOT(ISNUMBER(F153))),"",IF(D153&gt;0,ROUND(F153/D153,2),""))</f>
        <v/>
      </c>
      <c r="I153" s="19">
        <f>IF(A153&amp;""="","",COUNTIF('العملاء'!$H$6:$H$2005,A153&amp;""))</f>
        <v/>
      </c>
      <c r="J153" s="19">
        <f>IF(A153&amp;""="","",COUNTIFS('العملاء'!$H$6:$H$2005,A153&amp;"",'العملاء'!$I$6:$I$2005,"معاينة")+COUNTIFS('العملاء'!$H$6:$H$2005,A153&amp;"",'العملاء'!$I$6:$I$2005,"تفاوض")+COUNTIFS('العملاء'!$H$6:$H$2005,A153&amp;"",'العملاء'!$I$6:$I$2005,"تم التعاقد"))</f>
        <v/>
      </c>
      <c r="K153" s="6">
        <f>IF(A153&amp;""="","",IF(AND(E153="بيع",G153="مؤجرة"),"راجع الحالة: مؤجرة لوحدة بيع",IF(AND(E153="إيجار",G153="مباعة"),"راجع الحالة: مباعة لوحدة إيجار","")))</f>
        <v/>
      </c>
    </row>
    <row r="154">
      <c r="A154" s="5" t="n"/>
      <c r="B154" s="5" t="n"/>
      <c r="C154" s="5" t="n"/>
      <c r="D154" s="16" t="n"/>
      <c r="E154" s="5" t="n"/>
      <c r="F154" s="17" t="n"/>
      <c r="G154" s="5" t="n"/>
      <c r="H154" s="18">
        <f>IF(OR(A154&amp;""="",E154&lt;&gt;"بيع",NOT(ISNUMBER(D154)),NOT(ISNUMBER(F154))),"",IF(D154&gt;0,ROUND(F154/D154,2),""))</f>
        <v/>
      </c>
      <c r="I154" s="19">
        <f>IF(A154&amp;""="","",COUNTIF('العملاء'!$H$6:$H$2005,A154&amp;""))</f>
        <v/>
      </c>
      <c r="J154" s="19">
        <f>IF(A154&amp;""="","",COUNTIFS('العملاء'!$H$6:$H$2005,A154&amp;"",'العملاء'!$I$6:$I$2005,"معاينة")+COUNTIFS('العملاء'!$H$6:$H$2005,A154&amp;"",'العملاء'!$I$6:$I$2005,"تفاوض")+COUNTIFS('العملاء'!$H$6:$H$2005,A154&amp;"",'العملاء'!$I$6:$I$2005,"تم التعاقد"))</f>
        <v/>
      </c>
      <c r="K154" s="6">
        <f>IF(A154&amp;""="","",IF(AND(E154="بيع",G154="مؤجرة"),"راجع الحالة: مؤجرة لوحدة بيع",IF(AND(E154="إيجار",G154="مباعة"),"راجع الحالة: مباعة لوحدة إيجار","")))</f>
        <v/>
      </c>
    </row>
    <row r="155">
      <c r="A155" s="5" t="n"/>
      <c r="B155" s="5" t="n"/>
      <c r="C155" s="5" t="n"/>
      <c r="D155" s="16" t="n"/>
      <c r="E155" s="5" t="n"/>
      <c r="F155" s="17" t="n"/>
      <c r="G155" s="5" t="n"/>
      <c r="H155" s="18">
        <f>IF(OR(A155&amp;""="",E155&lt;&gt;"بيع",NOT(ISNUMBER(D155)),NOT(ISNUMBER(F155))),"",IF(D155&gt;0,ROUND(F155/D155,2),""))</f>
        <v/>
      </c>
      <c r="I155" s="19">
        <f>IF(A155&amp;""="","",COUNTIF('العملاء'!$H$6:$H$2005,A155&amp;""))</f>
        <v/>
      </c>
      <c r="J155" s="19">
        <f>IF(A155&amp;""="","",COUNTIFS('العملاء'!$H$6:$H$2005,A155&amp;"",'العملاء'!$I$6:$I$2005,"معاينة")+COUNTIFS('العملاء'!$H$6:$H$2005,A155&amp;"",'العملاء'!$I$6:$I$2005,"تفاوض")+COUNTIFS('العملاء'!$H$6:$H$2005,A155&amp;"",'العملاء'!$I$6:$I$2005,"تم التعاقد"))</f>
        <v/>
      </c>
      <c r="K155" s="6">
        <f>IF(A155&amp;""="","",IF(AND(E155="بيع",G155="مؤجرة"),"راجع الحالة: مؤجرة لوحدة بيع",IF(AND(E155="إيجار",G155="مباعة"),"راجع الحالة: مباعة لوحدة إيجار","")))</f>
        <v/>
      </c>
    </row>
    <row r="156">
      <c r="A156" s="5" t="n"/>
      <c r="B156" s="5" t="n"/>
      <c r="C156" s="5" t="n"/>
      <c r="D156" s="16" t="n"/>
      <c r="E156" s="5" t="n"/>
      <c r="F156" s="17" t="n"/>
      <c r="G156" s="5" t="n"/>
      <c r="H156" s="18">
        <f>IF(OR(A156&amp;""="",E156&lt;&gt;"بيع",NOT(ISNUMBER(D156)),NOT(ISNUMBER(F156))),"",IF(D156&gt;0,ROUND(F156/D156,2),""))</f>
        <v/>
      </c>
      <c r="I156" s="19">
        <f>IF(A156&amp;""="","",COUNTIF('العملاء'!$H$6:$H$2005,A156&amp;""))</f>
        <v/>
      </c>
      <c r="J156" s="19">
        <f>IF(A156&amp;""="","",COUNTIFS('العملاء'!$H$6:$H$2005,A156&amp;"",'العملاء'!$I$6:$I$2005,"معاينة")+COUNTIFS('العملاء'!$H$6:$H$2005,A156&amp;"",'العملاء'!$I$6:$I$2005,"تفاوض")+COUNTIFS('العملاء'!$H$6:$H$2005,A156&amp;"",'العملاء'!$I$6:$I$2005,"تم التعاقد"))</f>
        <v/>
      </c>
      <c r="K156" s="6">
        <f>IF(A156&amp;""="","",IF(AND(E156="بيع",G156="مؤجرة"),"راجع الحالة: مؤجرة لوحدة بيع",IF(AND(E156="إيجار",G156="مباعة"),"راجع الحالة: مباعة لوحدة إيجار","")))</f>
        <v/>
      </c>
    </row>
    <row r="157">
      <c r="A157" s="5" t="n"/>
      <c r="B157" s="5" t="n"/>
      <c r="C157" s="5" t="n"/>
      <c r="D157" s="16" t="n"/>
      <c r="E157" s="5" t="n"/>
      <c r="F157" s="17" t="n"/>
      <c r="G157" s="5" t="n"/>
      <c r="H157" s="18">
        <f>IF(OR(A157&amp;""="",E157&lt;&gt;"بيع",NOT(ISNUMBER(D157)),NOT(ISNUMBER(F157))),"",IF(D157&gt;0,ROUND(F157/D157,2),""))</f>
        <v/>
      </c>
      <c r="I157" s="19">
        <f>IF(A157&amp;""="","",COUNTIF('العملاء'!$H$6:$H$2005,A157&amp;""))</f>
        <v/>
      </c>
      <c r="J157" s="19">
        <f>IF(A157&amp;""="","",COUNTIFS('العملاء'!$H$6:$H$2005,A157&amp;"",'العملاء'!$I$6:$I$2005,"معاينة")+COUNTIFS('العملاء'!$H$6:$H$2005,A157&amp;"",'العملاء'!$I$6:$I$2005,"تفاوض")+COUNTIFS('العملاء'!$H$6:$H$2005,A157&amp;"",'العملاء'!$I$6:$I$2005,"تم التعاقد"))</f>
        <v/>
      </c>
      <c r="K157" s="6">
        <f>IF(A157&amp;""="","",IF(AND(E157="بيع",G157="مؤجرة"),"راجع الحالة: مؤجرة لوحدة بيع",IF(AND(E157="إيجار",G157="مباعة"),"راجع الحالة: مباعة لوحدة إيجار","")))</f>
        <v/>
      </c>
    </row>
    <row r="158">
      <c r="A158" s="5" t="n"/>
      <c r="B158" s="5" t="n"/>
      <c r="C158" s="5" t="n"/>
      <c r="D158" s="16" t="n"/>
      <c r="E158" s="5" t="n"/>
      <c r="F158" s="17" t="n"/>
      <c r="G158" s="5" t="n"/>
      <c r="H158" s="18">
        <f>IF(OR(A158&amp;""="",E158&lt;&gt;"بيع",NOT(ISNUMBER(D158)),NOT(ISNUMBER(F158))),"",IF(D158&gt;0,ROUND(F158/D158,2),""))</f>
        <v/>
      </c>
      <c r="I158" s="19">
        <f>IF(A158&amp;""="","",COUNTIF('العملاء'!$H$6:$H$2005,A158&amp;""))</f>
        <v/>
      </c>
      <c r="J158" s="19">
        <f>IF(A158&amp;""="","",COUNTIFS('العملاء'!$H$6:$H$2005,A158&amp;"",'العملاء'!$I$6:$I$2005,"معاينة")+COUNTIFS('العملاء'!$H$6:$H$2005,A158&amp;"",'العملاء'!$I$6:$I$2005,"تفاوض")+COUNTIFS('العملاء'!$H$6:$H$2005,A158&amp;"",'العملاء'!$I$6:$I$2005,"تم التعاقد"))</f>
        <v/>
      </c>
      <c r="K158" s="6">
        <f>IF(A158&amp;""="","",IF(AND(E158="بيع",G158="مؤجرة"),"راجع الحالة: مؤجرة لوحدة بيع",IF(AND(E158="إيجار",G158="مباعة"),"راجع الحالة: مباعة لوحدة إيجار","")))</f>
        <v/>
      </c>
    </row>
    <row r="159">
      <c r="A159" s="5" t="n"/>
      <c r="B159" s="5" t="n"/>
      <c r="C159" s="5" t="n"/>
      <c r="D159" s="16" t="n"/>
      <c r="E159" s="5" t="n"/>
      <c r="F159" s="17" t="n"/>
      <c r="G159" s="5" t="n"/>
      <c r="H159" s="18">
        <f>IF(OR(A159&amp;""="",E159&lt;&gt;"بيع",NOT(ISNUMBER(D159)),NOT(ISNUMBER(F159))),"",IF(D159&gt;0,ROUND(F159/D159,2),""))</f>
        <v/>
      </c>
      <c r="I159" s="19">
        <f>IF(A159&amp;""="","",COUNTIF('العملاء'!$H$6:$H$2005,A159&amp;""))</f>
        <v/>
      </c>
      <c r="J159" s="19">
        <f>IF(A159&amp;""="","",COUNTIFS('العملاء'!$H$6:$H$2005,A159&amp;"",'العملاء'!$I$6:$I$2005,"معاينة")+COUNTIFS('العملاء'!$H$6:$H$2005,A159&amp;"",'العملاء'!$I$6:$I$2005,"تفاوض")+COUNTIFS('العملاء'!$H$6:$H$2005,A159&amp;"",'العملاء'!$I$6:$I$2005,"تم التعاقد"))</f>
        <v/>
      </c>
      <c r="K159" s="6">
        <f>IF(A159&amp;""="","",IF(AND(E159="بيع",G159="مؤجرة"),"راجع الحالة: مؤجرة لوحدة بيع",IF(AND(E159="إيجار",G159="مباعة"),"راجع الحالة: مباعة لوحدة إيجار","")))</f>
        <v/>
      </c>
    </row>
    <row r="160">
      <c r="A160" s="5" t="n"/>
      <c r="B160" s="5" t="n"/>
      <c r="C160" s="5" t="n"/>
      <c r="D160" s="16" t="n"/>
      <c r="E160" s="5" t="n"/>
      <c r="F160" s="17" t="n"/>
      <c r="G160" s="5" t="n"/>
      <c r="H160" s="18">
        <f>IF(OR(A160&amp;""="",E160&lt;&gt;"بيع",NOT(ISNUMBER(D160)),NOT(ISNUMBER(F160))),"",IF(D160&gt;0,ROUND(F160/D160,2),""))</f>
        <v/>
      </c>
      <c r="I160" s="19">
        <f>IF(A160&amp;""="","",COUNTIF('العملاء'!$H$6:$H$2005,A160&amp;""))</f>
        <v/>
      </c>
      <c r="J160" s="19">
        <f>IF(A160&amp;""="","",COUNTIFS('العملاء'!$H$6:$H$2005,A160&amp;"",'العملاء'!$I$6:$I$2005,"معاينة")+COUNTIFS('العملاء'!$H$6:$H$2005,A160&amp;"",'العملاء'!$I$6:$I$2005,"تفاوض")+COUNTIFS('العملاء'!$H$6:$H$2005,A160&amp;"",'العملاء'!$I$6:$I$2005,"تم التعاقد"))</f>
        <v/>
      </c>
      <c r="K160" s="6">
        <f>IF(A160&amp;""="","",IF(AND(E160="بيع",G160="مؤجرة"),"راجع الحالة: مؤجرة لوحدة بيع",IF(AND(E160="إيجار",G160="مباعة"),"راجع الحالة: مباعة لوحدة إيجار","")))</f>
        <v/>
      </c>
    </row>
    <row r="161">
      <c r="A161" s="5" t="n"/>
      <c r="B161" s="5" t="n"/>
      <c r="C161" s="5" t="n"/>
      <c r="D161" s="16" t="n"/>
      <c r="E161" s="5" t="n"/>
      <c r="F161" s="17" t="n"/>
      <c r="G161" s="5" t="n"/>
      <c r="H161" s="18">
        <f>IF(OR(A161&amp;""="",E161&lt;&gt;"بيع",NOT(ISNUMBER(D161)),NOT(ISNUMBER(F161))),"",IF(D161&gt;0,ROUND(F161/D161,2),""))</f>
        <v/>
      </c>
      <c r="I161" s="19">
        <f>IF(A161&amp;""="","",COUNTIF('العملاء'!$H$6:$H$2005,A161&amp;""))</f>
        <v/>
      </c>
      <c r="J161" s="19">
        <f>IF(A161&amp;""="","",COUNTIFS('العملاء'!$H$6:$H$2005,A161&amp;"",'العملاء'!$I$6:$I$2005,"معاينة")+COUNTIFS('العملاء'!$H$6:$H$2005,A161&amp;"",'العملاء'!$I$6:$I$2005,"تفاوض")+COUNTIFS('العملاء'!$H$6:$H$2005,A161&amp;"",'العملاء'!$I$6:$I$2005,"تم التعاقد"))</f>
        <v/>
      </c>
      <c r="K161" s="6">
        <f>IF(A161&amp;""="","",IF(AND(E161="بيع",G161="مؤجرة"),"راجع الحالة: مؤجرة لوحدة بيع",IF(AND(E161="إيجار",G161="مباعة"),"راجع الحالة: مباعة لوحدة إيجار","")))</f>
        <v/>
      </c>
    </row>
    <row r="162">
      <c r="A162" s="5" t="n"/>
      <c r="B162" s="5" t="n"/>
      <c r="C162" s="5" t="n"/>
      <c r="D162" s="16" t="n"/>
      <c r="E162" s="5" t="n"/>
      <c r="F162" s="17" t="n"/>
      <c r="G162" s="5" t="n"/>
      <c r="H162" s="18">
        <f>IF(OR(A162&amp;""="",E162&lt;&gt;"بيع",NOT(ISNUMBER(D162)),NOT(ISNUMBER(F162))),"",IF(D162&gt;0,ROUND(F162/D162,2),""))</f>
        <v/>
      </c>
      <c r="I162" s="19">
        <f>IF(A162&amp;""="","",COUNTIF('العملاء'!$H$6:$H$2005,A162&amp;""))</f>
        <v/>
      </c>
      <c r="J162" s="19">
        <f>IF(A162&amp;""="","",COUNTIFS('العملاء'!$H$6:$H$2005,A162&amp;"",'العملاء'!$I$6:$I$2005,"معاينة")+COUNTIFS('العملاء'!$H$6:$H$2005,A162&amp;"",'العملاء'!$I$6:$I$2005,"تفاوض")+COUNTIFS('العملاء'!$H$6:$H$2005,A162&amp;"",'العملاء'!$I$6:$I$2005,"تم التعاقد"))</f>
        <v/>
      </c>
      <c r="K162" s="6">
        <f>IF(A162&amp;""="","",IF(AND(E162="بيع",G162="مؤجرة"),"راجع الحالة: مؤجرة لوحدة بيع",IF(AND(E162="إيجار",G162="مباعة"),"راجع الحالة: مباعة لوحدة إيجار","")))</f>
        <v/>
      </c>
    </row>
    <row r="163">
      <c r="A163" s="5" t="n"/>
      <c r="B163" s="5" t="n"/>
      <c r="C163" s="5" t="n"/>
      <c r="D163" s="16" t="n"/>
      <c r="E163" s="5" t="n"/>
      <c r="F163" s="17" t="n"/>
      <c r="G163" s="5" t="n"/>
      <c r="H163" s="18">
        <f>IF(OR(A163&amp;""="",E163&lt;&gt;"بيع",NOT(ISNUMBER(D163)),NOT(ISNUMBER(F163))),"",IF(D163&gt;0,ROUND(F163/D163,2),""))</f>
        <v/>
      </c>
      <c r="I163" s="19">
        <f>IF(A163&amp;""="","",COUNTIF('العملاء'!$H$6:$H$2005,A163&amp;""))</f>
        <v/>
      </c>
      <c r="J163" s="19">
        <f>IF(A163&amp;""="","",COUNTIFS('العملاء'!$H$6:$H$2005,A163&amp;"",'العملاء'!$I$6:$I$2005,"معاينة")+COUNTIFS('العملاء'!$H$6:$H$2005,A163&amp;"",'العملاء'!$I$6:$I$2005,"تفاوض")+COUNTIFS('العملاء'!$H$6:$H$2005,A163&amp;"",'العملاء'!$I$6:$I$2005,"تم التعاقد"))</f>
        <v/>
      </c>
      <c r="K163" s="6">
        <f>IF(A163&amp;""="","",IF(AND(E163="بيع",G163="مؤجرة"),"راجع الحالة: مؤجرة لوحدة بيع",IF(AND(E163="إيجار",G163="مباعة"),"راجع الحالة: مباعة لوحدة إيجار","")))</f>
        <v/>
      </c>
    </row>
    <row r="164">
      <c r="A164" s="5" t="n"/>
      <c r="B164" s="5" t="n"/>
      <c r="C164" s="5" t="n"/>
      <c r="D164" s="16" t="n"/>
      <c r="E164" s="5" t="n"/>
      <c r="F164" s="17" t="n"/>
      <c r="G164" s="5" t="n"/>
      <c r="H164" s="18">
        <f>IF(OR(A164&amp;""="",E164&lt;&gt;"بيع",NOT(ISNUMBER(D164)),NOT(ISNUMBER(F164))),"",IF(D164&gt;0,ROUND(F164/D164,2),""))</f>
        <v/>
      </c>
      <c r="I164" s="19">
        <f>IF(A164&amp;""="","",COUNTIF('العملاء'!$H$6:$H$2005,A164&amp;""))</f>
        <v/>
      </c>
      <c r="J164" s="19">
        <f>IF(A164&amp;""="","",COUNTIFS('العملاء'!$H$6:$H$2005,A164&amp;"",'العملاء'!$I$6:$I$2005,"معاينة")+COUNTIFS('العملاء'!$H$6:$H$2005,A164&amp;"",'العملاء'!$I$6:$I$2005,"تفاوض")+COUNTIFS('العملاء'!$H$6:$H$2005,A164&amp;"",'العملاء'!$I$6:$I$2005,"تم التعاقد"))</f>
        <v/>
      </c>
      <c r="K164" s="6">
        <f>IF(A164&amp;""="","",IF(AND(E164="بيع",G164="مؤجرة"),"راجع الحالة: مؤجرة لوحدة بيع",IF(AND(E164="إيجار",G164="مباعة"),"راجع الحالة: مباعة لوحدة إيجار","")))</f>
        <v/>
      </c>
    </row>
    <row r="165">
      <c r="A165" s="5" t="n"/>
      <c r="B165" s="5" t="n"/>
      <c r="C165" s="5" t="n"/>
      <c r="D165" s="16" t="n"/>
      <c r="E165" s="5" t="n"/>
      <c r="F165" s="17" t="n"/>
      <c r="G165" s="5" t="n"/>
      <c r="H165" s="18">
        <f>IF(OR(A165&amp;""="",E165&lt;&gt;"بيع",NOT(ISNUMBER(D165)),NOT(ISNUMBER(F165))),"",IF(D165&gt;0,ROUND(F165/D165,2),""))</f>
        <v/>
      </c>
      <c r="I165" s="19">
        <f>IF(A165&amp;""="","",COUNTIF('العملاء'!$H$6:$H$2005,A165&amp;""))</f>
        <v/>
      </c>
      <c r="J165" s="19">
        <f>IF(A165&amp;""="","",COUNTIFS('العملاء'!$H$6:$H$2005,A165&amp;"",'العملاء'!$I$6:$I$2005,"معاينة")+COUNTIFS('العملاء'!$H$6:$H$2005,A165&amp;"",'العملاء'!$I$6:$I$2005,"تفاوض")+COUNTIFS('العملاء'!$H$6:$H$2005,A165&amp;"",'العملاء'!$I$6:$I$2005,"تم التعاقد"))</f>
        <v/>
      </c>
      <c r="K165" s="6">
        <f>IF(A165&amp;""="","",IF(AND(E165="بيع",G165="مؤجرة"),"راجع الحالة: مؤجرة لوحدة بيع",IF(AND(E165="إيجار",G165="مباعة"),"راجع الحالة: مباعة لوحدة إيجار","")))</f>
        <v/>
      </c>
    </row>
    <row r="166">
      <c r="A166" s="5" t="n"/>
      <c r="B166" s="5" t="n"/>
      <c r="C166" s="5" t="n"/>
      <c r="D166" s="16" t="n"/>
      <c r="E166" s="5" t="n"/>
      <c r="F166" s="17" t="n"/>
      <c r="G166" s="5" t="n"/>
      <c r="H166" s="18">
        <f>IF(OR(A166&amp;""="",E166&lt;&gt;"بيع",NOT(ISNUMBER(D166)),NOT(ISNUMBER(F166))),"",IF(D166&gt;0,ROUND(F166/D166,2),""))</f>
        <v/>
      </c>
      <c r="I166" s="19">
        <f>IF(A166&amp;""="","",COUNTIF('العملاء'!$H$6:$H$2005,A166&amp;""))</f>
        <v/>
      </c>
      <c r="J166" s="19">
        <f>IF(A166&amp;""="","",COUNTIFS('العملاء'!$H$6:$H$2005,A166&amp;"",'العملاء'!$I$6:$I$2005,"معاينة")+COUNTIFS('العملاء'!$H$6:$H$2005,A166&amp;"",'العملاء'!$I$6:$I$2005,"تفاوض")+COUNTIFS('العملاء'!$H$6:$H$2005,A166&amp;"",'العملاء'!$I$6:$I$2005,"تم التعاقد"))</f>
        <v/>
      </c>
      <c r="K166" s="6">
        <f>IF(A166&amp;""="","",IF(AND(E166="بيع",G166="مؤجرة"),"راجع الحالة: مؤجرة لوحدة بيع",IF(AND(E166="إيجار",G166="مباعة"),"راجع الحالة: مباعة لوحدة إيجار","")))</f>
        <v/>
      </c>
    </row>
    <row r="167">
      <c r="A167" s="5" t="n"/>
      <c r="B167" s="5" t="n"/>
      <c r="C167" s="5" t="n"/>
      <c r="D167" s="16" t="n"/>
      <c r="E167" s="5" t="n"/>
      <c r="F167" s="17" t="n"/>
      <c r="G167" s="5" t="n"/>
      <c r="H167" s="18">
        <f>IF(OR(A167&amp;""="",E167&lt;&gt;"بيع",NOT(ISNUMBER(D167)),NOT(ISNUMBER(F167))),"",IF(D167&gt;0,ROUND(F167/D167,2),""))</f>
        <v/>
      </c>
      <c r="I167" s="19">
        <f>IF(A167&amp;""="","",COUNTIF('العملاء'!$H$6:$H$2005,A167&amp;""))</f>
        <v/>
      </c>
      <c r="J167" s="19">
        <f>IF(A167&amp;""="","",COUNTIFS('العملاء'!$H$6:$H$2005,A167&amp;"",'العملاء'!$I$6:$I$2005,"معاينة")+COUNTIFS('العملاء'!$H$6:$H$2005,A167&amp;"",'العملاء'!$I$6:$I$2005,"تفاوض")+COUNTIFS('العملاء'!$H$6:$H$2005,A167&amp;"",'العملاء'!$I$6:$I$2005,"تم التعاقد"))</f>
        <v/>
      </c>
      <c r="K167" s="6">
        <f>IF(A167&amp;""="","",IF(AND(E167="بيع",G167="مؤجرة"),"راجع الحالة: مؤجرة لوحدة بيع",IF(AND(E167="إيجار",G167="مباعة"),"راجع الحالة: مباعة لوحدة إيجار","")))</f>
        <v/>
      </c>
    </row>
    <row r="168">
      <c r="A168" s="5" t="n"/>
      <c r="B168" s="5" t="n"/>
      <c r="C168" s="5" t="n"/>
      <c r="D168" s="16" t="n"/>
      <c r="E168" s="5" t="n"/>
      <c r="F168" s="17" t="n"/>
      <c r="G168" s="5" t="n"/>
      <c r="H168" s="18">
        <f>IF(OR(A168&amp;""="",E168&lt;&gt;"بيع",NOT(ISNUMBER(D168)),NOT(ISNUMBER(F168))),"",IF(D168&gt;0,ROUND(F168/D168,2),""))</f>
        <v/>
      </c>
      <c r="I168" s="19">
        <f>IF(A168&amp;""="","",COUNTIF('العملاء'!$H$6:$H$2005,A168&amp;""))</f>
        <v/>
      </c>
      <c r="J168" s="19">
        <f>IF(A168&amp;""="","",COUNTIFS('العملاء'!$H$6:$H$2005,A168&amp;"",'العملاء'!$I$6:$I$2005,"معاينة")+COUNTIFS('العملاء'!$H$6:$H$2005,A168&amp;"",'العملاء'!$I$6:$I$2005,"تفاوض")+COUNTIFS('العملاء'!$H$6:$H$2005,A168&amp;"",'العملاء'!$I$6:$I$2005,"تم التعاقد"))</f>
        <v/>
      </c>
      <c r="K168" s="6">
        <f>IF(A168&amp;""="","",IF(AND(E168="بيع",G168="مؤجرة"),"راجع الحالة: مؤجرة لوحدة بيع",IF(AND(E168="إيجار",G168="مباعة"),"راجع الحالة: مباعة لوحدة إيجار","")))</f>
        <v/>
      </c>
    </row>
    <row r="169">
      <c r="A169" s="5" t="n"/>
      <c r="B169" s="5" t="n"/>
      <c r="C169" s="5" t="n"/>
      <c r="D169" s="16" t="n"/>
      <c r="E169" s="5" t="n"/>
      <c r="F169" s="17" t="n"/>
      <c r="G169" s="5" t="n"/>
      <c r="H169" s="18">
        <f>IF(OR(A169&amp;""="",E169&lt;&gt;"بيع",NOT(ISNUMBER(D169)),NOT(ISNUMBER(F169))),"",IF(D169&gt;0,ROUND(F169/D169,2),""))</f>
        <v/>
      </c>
      <c r="I169" s="19">
        <f>IF(A169&amp;""="","",COUNTIF('العملاء'!$H$6:$H$2005,A169&amp;""))</f>
        <v/>
      </c>
      <c r="J169" s="19">
        <f>IF(A169&amp;""="","",COUNTIFS('العملاء'!$H$6:$H$2005,A169&amp;"",'العملاء'!$I$6:$I$2005,"معاينة")+COUNTIFS('العملاء'!$H$6:$H$2005,A169&amp;"",'العملاء'!$I$6:$I$2005,"تفاوض")+COUNTIFS('العملاء'!$H$6:$H$2005,A169&amp;"",'العملاء'!$I$6:$I$2005,"تم التعاقد"))</f>
        <v/>
      </c>
      <c r="K169" s="6">
        <f>IF(A169&amp;""="","",IF(AND(E169="بيع",G169="مؤجرة"),"راجع الحالة: مؤجرة لوحدة بيع",IF(AND(E169="إيجار",G169="مباعة"),"راجع الحالة: مباعة لوحدة إيجار","")))</f>
        <v/>
      </c>
    </row>
    <row r="170">
      <c r="A170" s="5" t="n"/>
      <c r="B170" s="5" t="n"/>
      <c r="C170" s="5" t="n"/>
      <c r="D170" s="16" t="n"/>
      <c r="E170" s="5" t="n"/>
      <c r="F170" s="17" t="n"/>
      <c r="G170" s="5" t="n"/>
      <c r="H170" s="18">
        <f>IF(OR(A170&amp;""="",E170&lt;&gt;"بيع",NOT(ISNUMBER(D170)),NOT(ISNUMBER(F170))),"",IF(D170&gt;0,ROUND(F170/D170,2),""))</f>
        <v/>
      </c>
      <c r="I170" s="19">
        <f>IF(A170&amp;""="","",COUNTIF('العملاء'!$H$6:$H$2005,A170&amp;""))</f>
        <v/>
      </c>
      <c r="J170" s="19">
        <f>IF(A170&amp;""="","",COUNTIFS('العملاء'!$H$6:$H$2005,A170&amp;"",'العملاء'!$I$6:$I$2005,"معاينة")+COUNTIFS('العملاء'!$H$6:$H$2005,A170&amp;"",'العملاء'!$I$6:$I$2005,"تفاوض")+COUNTIFS('العملاء'!$H$6:$H$2005,A170&amp;"",'العملاء'!$I$6:$I$2005,"تم التعاقد"))</f>
        <v/>
      </c>
      <c r="K170" s="6">
        <f>IF(A170&amp;""="","",IF(AND(E170="بيع",G170="مؤجرة"),"راجع الحالة: مؤجرة لوحدة بيع",IF(AND(E170="إيجار",G170="مباعة"),"راجع الحالة: مباعة لوحدة إيجار","")))</f>
        <v/>
      </c>
    </row>
    <row r="171">
      <c r="A171" s="5" t="n"/>
      <c r="B171" s="5" t="n"/>
      <c r="C171" s="5" t="n"/>
      <c r="D171" s="16" t="n"/>
      <c r="E171" s="5" t="n"/>
      <c r="F171" s="17" t="n"/>
      <c r="G171" s="5" t="n"/>
      <c r="H171" s="18">
        <f>IF(OR(A171&amp;""="",E171&lt;&gt;"بيع",NOT(ISNUMBER(D171)),NOT(ISNUMBER(F171))),"",IF(D171&gt;0,ROUND(F171/D171,2),""))</f>
        <v/>
      </c>
      <c r="I171" s="19">
        <f>IF(A171&amp;""="","",COUNTIF('العملاء'!$H$6:$H$2005,A171&amp;""))</f>
        <v/>
      </c>
      <c r="J171" s="19">
        <f>IF(A171&amp;""="","",COUNTIFS('العملاء'!$H$6:$H$2005,A171&amp;"",'العملاء'!$I$6:$I$2005,"معاينة")+COUNTIFS('العملاء'!$H$6:$H$2005,A171&amp;"",'العملاء'!$I$6:$I$2005,"تفاوض")+COUNTIFS('العملاء'!$H$6:$H$2005,A171&amp;"",'العملاء'!$I$6:$I$2005,"تم التعاقد"))</f>
        <v/>
      </c>
      <c r="K171" s="6">
        <f>IF(A171&amp;""="","",IF(AND(E171="بيع",G171="مؤجرة"),"راجع الحالة: مؤجرة لوحدة بيع",IF(AND(E171="إيجار",G171="مباعة"),"راجع الحالة: مباعة لوحدة إيجار","")))</f>
        <v/>
      </c>
    </row>
    <row r="172">
      <c r="A172" s="5" t="n"/>
      <c r="B172" s="5" t="n"/>
      <c r="C172" s="5" t="n"/>
      <c r="D172" s="16" t="n"/>
      <c r="E172" s="5" t="n"/>
      <c r="F172" s="17" t="n"/>
      <c r="G172" s="5" t="n"/>
      <c r="H172" s="18">
        <f>IF(OR(A172&amp;""="",E172&lt;&gt;"بيع",NOT(ISNUMBER(D172)),NOT(ISNUMBER(F172))),"",IF(D172&gt;0,ROUND(F172/D172,2),""))</f>
        <v/>
      </c>
      <c r="I172" s="19">
        <f>IF(A172&amp;""="","",COUNTIF('العملاء'!$H$6:$H$2005,A172&amp;""))</f>
        <v/>
      </c>
      <c r="J172" s="19">
        <f>IF(A172&amp;""="","",COUNTIFS('العملاء'!$H$6:$H$2005,A172&amp;"",'العملاء'!$I$6:$I$2005,"معاينة")+COUNTIFS('العملاء'!$H$6:$H$2005,A172&amp;"",'العملاء'!$I$6:$I$2005,"تفاوض")+COUNTIFS('العملاء'!$H$6:$H$2005,A172&amp;"",'العملاء'!$I$6:$I$2005,"تم التعاقد"))</f>
        <v/>
      </c>
      <c r="K172" s="6">
        <f>IF(A172&amp;""="","",IF(AND(E172="بيع",G172="مؤجرة"),"راجع الحالة: مؤجرة لوحدة بيع",IF(AND(E172="إيجار",G172="مباعة"),"راجع الحالة: مباعة لوحدة إيجار","")))</f>
        <v/>
      </c>
    </row>
    <row r="173">
      <c r="A173" s="5" t="n"/>
      <c r="B173" s="5" t="n"/>
      <c r="C173" s="5" t="n"/>
      <c r="D173" s="16" t="n"/>
      <c r="E173" s="5" t="n"/>
      <c r="F173" s="17" t="n"/>
      <c r="G173" s="5" t="n"/>
      <c r="H173" s="18">
        <f>IF(OR(A173&amp;""="",E173&lt;&gt;"بيع",NOT(ISNUMBER(D173)),NOT(ISNUMBER(F173))),"",IF(D173&gt;0,ROUND(F173/D173,2),""))</f>
        <v/>
      </c>
      <c r="I173" s="19">
        <f>IF(A173&amp;""="","",COUNTIF('العملاء'!$H$6:$H$2005,A173&amp;""))</f>
        <v/>
      </c>
      <c r="J173" s="19">
        <f>IF(A173&amp;""="","",COUNTIFS('العملاء'!$H$6:$H$2005,A173&amp;"",'العملاء'!$I$6:$I$2005,"معاينة")+COUNTIFS('العملاء'!$H$6:$H$2005,A173&amp;"",'العملاء'!$I$6:$I$2005,"تفاوض")+COUNTIFS('العملاء'!$H$6:$H$2005,A173&amp;"",'العملاء'!$I$6:$I$2005,"تم التعاقد"))</f>
        <v/>
      </c>
      <c r="K173" s="6">
        <f>IF(A173&amp;""="","",IF(AND(E173="بيع",G173="مؤجرة"),"راجع الحالة: مؤجرة لوحدة بيع",IF(AND(E173="إيجار",G173="مباعة"),"راجع الحالة: مباعة لوحدة إيجار","")))</f>
        <v/>
      </c>
    </row>
    <row r="174">
      <c r="A174" s="5" t="n"/>
      <c r="B174" s="5" t="n"/>
      <c r="C174" s="5" t="n"/>
      <c r="D174" s="16" t="n"/>
      <c r="E174" s="5" t="n"/>
      <c r="F174" s="17" t="n"/>
      <c r="G174" s="5" t="n"/>
      <c r="H174" s="18">
        <f>IF(OR(A174&amp;""="",E174&lt;&gt;"بيع",NOT(ISNUMBER(D174)),NOT(ISNUMBER(F174))),"",IF(D174&gt;0,ROUND(F174/D174,2),""))</f>
        <v/>
      </c>
      <c r="I174" s="19">
        <f>IF(A174&amp;""="","",COUNTIF('العملاء'!$H$6:$H$2005,A174&amp;""))</f>
        <v/>
      </c>
      <c r="J174" s="19">
        <f>IF(A174&amp;""="","",COUNTIFS('العملاء'!$H$6:$H$2005,A174&amp;"",'العملاء'!$I$6:$I$2005,"معاينة")+COUNTIFS('العملاء'!$H$6:$H$2005,A174&amp;"",'العملاء'!$I$6:$I$2005,"تفاوض")+COUNTIFS('العملاء'!$H$6:$H$2005,A174&amp;"",'العملاء'!$I$6:$I$2005,"تم التعاقد"))</f>
        <v/>
      </c>
      <c r="K174" s="6">
        <f>IF(A174&amp;""="","",IF(AND(E174="بيع",G174="مؤجرة"),"راجع الحالة: مؤجرة لوحدة بيع",IF(AND(E174="إيجار",G174="مباعة"),"راجع الحالة: مباعة لوحدة إيجار","")))</f>
        <v/>
      </c>
    </row>
    <row r="175">
      <c r="A175" s="5" t="n"/>
      <c r="B175" s="5" t="n"/>
      <c r="C175" s="5" t="n"/>
      <c r="D175" s="16" t="n"/>
      <c r="E175" s="5" t="n"/>
      <c r="F175" s="17" t="n"/>
      <c r="G175" s="5" t="n"/>
      <c r="H175" s="18">
        <f>IF(OR(A175&amp;""="",E175&lt;&gt;"بيع",NOT(ISNUMBER(D175)),NOT(ISNUMBER(F175))),"",IF(D175&gt;0,ROUND(F175/D175,2),""))</f>
        <v/>
      </c>
      <c r="I175" s="19">
        <f>IF(A175&amp;""="","",COUNTIF('العملاء'!$H$6:$H$2005,A175&amp;""))</f>
        <v/>
      </c>
      <c r="J175" s="19">
        <f>IF(A175&amp;""="","",COUNTIFS('العملاء'!$H$6:$H$2005,A175&amp;"",'العملاء'!$I$6:$I$2005,"معاينة")+COUNTIFS('العملاء'!$H$6:$H$2005,A175&amp;"",'العملاء'!$I$6:$I$2005,"تفاوض")+COUNTIFS('العملاء'!$H$6:$H$2005,A175&amp;"",'العملاء'!$I$6:$I$2005,"تم التعاقد"))</f>
        <v/>
      </c>
      <c r="K175" s="6">
        <f>IF(A175&amp;""="","",IF(AND(E175="بيع",G175="مؤجرة"),"راجع الحالة: مؤجرة لوحدة بيع",IF(AND(E175="إيجار",G175="مباعة"),"راجع الحالة: مباعة لوحدة إيجار","")))</f>
        <v/>
      </c>
    </row>
    <row r="176">
      <c r="A176" s="5" t="n"/>
      <c r="B176" s="5" t="n"/>
      <c r="C176" s="5" t="n"/>
      <c r="D176" s="16" t="n"/>
      <c r="E176" s="5" t="n"/>
      <c r="F176" s="17" t="n"/>
      <c r="G176" s="5" t="n"/>
      <c r="H176" s="18">
        <f>IF(OR(A176&amp;""="",E176&lt;&gt;"بيع",NOT(ISNUMBER(D176)),NOT(ISNUMBER(F176))),"",IF(D176&gt;0,ROUND(F176/D176,2),""))</f>
        <v/>
      </c>
      <c r="I176" s="19">
        <f>IF(A176&amp;""="","",COUNTIF('العملاء'!$H$6:$H$2005,A176&amp;""))</f>
        <v/>
      </c>
      <c r="J176" s="19">
        <f>IF(A176&amp;""="","",COUNTIFS('العملاء'!$H$6:$H$2005,A176&amp;"",'العملاء'!$I$6:$I$2005,"معاينة")+COUNTIFS('العملاء'!$H$6:$H$2005,A176&amp;"",'العملاء'!$I$6:$I$2005,"تفاوض")+COUNTIFS('العملاء'!$H$6:$H$2005,A176&amp;"",'العملاء'!$I$6:$I$2005,"تم التعاقد"))</f>
        <v/>
      </c>
      <c r="K176" s="6">
        <f>IF(A176&amp;""="","",IF(AND(E176="بيع",G176="مؤجرة"),"راجع الحالة: مؤجرة لوحدة بيع",IF(AND(E176="إيجار",G176="مباعة"),"راجع الحالة: مباعة لوحدة إيجار","")))</f>
        <v/>
      </c>
    </row>
    <row r="177">
      <c r="A177" s="5" t="n"/>
      <c r="B177" s="5" t="n"/>
      <c r="C177" s="5" t="n"/>
      <c r="D177" s="16" t="n"/>
      <c r="E177" s="5" t="n"/>
      <c r="F177" s="17" t="n"/>
      <c r="G177" s="5" t="n"/>
      <c r="H177" s="18">
        <f>IF(OR(A177&amp;""="",E177&lt;&gt;"بيع",NOT(ISNUMBER(D177)),NOT(ISNUMBER(F177))),"",IF(D177&gt;0,ROUND(F177/D177,2),""))</f>
        <v/>
      </c>
      <c r="I177" s="19">
        <f>IF(A177&amp;""="","",COUNTIF('العملاء'!$H$6:$H$2005,A177&amp;""))</f>
        <v/>
      </c>
      <c r="J177" s="19">
        <f>IF(A177&amp;""="","",COUNTIFS('العملاء'!$H$6:$H$2005,A177&amp;"",'العملاء'!$I$6:$I$2005,"معاينة")+COUNTIFS('العملاء'!$H$6:$H$2005,A177&amp;"",'العملاء'!$I$6:$I$2005,"تفاوض")+COUNTIFS('العملاء'!$H$6:$H$2005,A177&amp;"",'العملاء'!$I$6:$I$2005,"تم التعاقد"))</f>
        <v/>
      </c>
      <c r="K177" s="6">
        <f>IF(A177&amp;""="","",IF(AND(E177="بيع",G177="مؤجرة"),"راجع الحالة: مؤجرة لوحدة بيع",IF(AND(E177="إيجار",G177="مباعة"),"راجع الحالة: مباعة لوحدة إيجار","")))</f>
        <v/>
      </c>
    </row>
    <row r="178">
      <c r="A178" s="5" t="n"/>
      <c r="B178" s="5" t="n"/>
      <c r="C178" s="5" t="n"/>
      <c r="D178" s="16" t="n"/>
      <c r="E178" s="5" t="n"/>
      <c r="F178" s="17" t="n"/>
      <c r="G178" s="5" t="n"/>
      <c r="H178" s="18">
        <f>IF(OR(A178&amp;""="",E178&lt;&gt;"بيع",NOT(ISNUMBER(D178)),NOT(ISNUMBER(F178))),"",IF(D178&gt;0,ROUND(F178/D178,2),""))</f>
        <v/>
      </c>
      <c r="I178" s="19">
        <f>IF(A178&amp;""="","",COUNTIF('العملاء'!$H$6:$H$2005,A178&amp;""))</f>
        <v/>
      </c>
      <c r="J178" s="19">
        <f>IF(A178&amp;""="","",COUNTIFS('العملاء'!$H$6:$H$2005,A178&amp;"",'العملاء'!$I$6:$I$2005,"معاينة")+COUNTIFS('العملاء'!$H$6:$H$2005,A178&amp;"",'العملاء'!$I$6:$I$2005,"تفاوض")+COUNTIFS('العملاء'!$H$6:$H$2005,A178&amp;"",'العملاء'!$I$6:$I$2005,"تم التعاقد"))</f>
        <v/>
      </c>
      <c r="K178" s="6">
        <f>IF(A178&amp;""="","",IF(AND(E178="بيع",G178="مؤجرة"),"راجع الحالة: مؤجرة لوحدة بيع",IF(AND(E178="إيجار",G178="مباعة"),"راجع الحالة: مباعة لوحدة إيجار","")))</f>
        <v/>
      </c>
    </row>
    <row r="179">
      <c r="A179" s="5" t="n"/>
      <c r="B179" s="5" t="n"/>
      <c r="C179" s="5" t="n"/>
      <c r="D179" s="16" t="n"/>
      <c r="E179" s="5" t="n"/>
      <c r="F179" s="17" t="n"/>
      <c r="G179" s="5" t="n"/>
      <c r="H179" s="18">
        <f>IF(OR(A179&amp;""="",E179&lt;&gt;"بيع",NOT(ISNUMBER(D179)),NOT(ISNUMBER(F179))),"",IF(D179&gt;0,ROUND(F179/D179,2),""))</f>
        <v/>
      </c>
      <c r="I179" s="19">
        <f>IF(A179&amp;""="","",COUNTIF('العملاء'!$H$6:$H$2005,A179&amp;""))</f>
        <v/>
      </c>
      <c r="J179" s="19">
        <f>IF(A179&amp;""="","",COUNTIFS('العملاء'!$H$6:$H$2005,A179&amp;"",'العملاء'!$I$6:$I$2005,"معاينة")+COUNTIFS('العملاء'!$H$6:$H$2005,A179&amp;"",'العملاء'!$I$6:$I$2005,"تفاوض")+COUNTIFS('العملاء'!$H$6:$H$2005,A179&amp;"",'العملاء'!$I$6:$I$2005,"تم التعاقد"))</f>
        <v/>
      </c>
      <c r="K179" s="6">
        <f>IF(A179&amp;""="","",IF(AND(E179="بيع",G179="مؤجرة"),"راجع الحالة: مؤجرة لوحدة بيع",IF(AND(E179="إيجار",G179="مباعة"),"راجع الحالة: مباعة لوحدة إيجار","")))</f>
        <v/>
      </c>
    </row>
    <row r="180">
      <c r="A180" s="5" t="n"/>
      <c r="B180" s="5" t="n"/>
      <c r="C180" s="5" t="n"/>
      <c r="D180" s="16" t="n"/>
      <c r="E180" s="5" t="n"/>
      <c r="F180" s="17" t="n"/>
      <c r="G180" s="5" t="n"/>
      <c r="H180" s="18">
        <f>IF(OR(A180&amp;""="",E180&lt;&gt;"بيع",NOT(ISNUMBER(D180)),NOT(ISNUMBER(F180))),"",IF(D180&gt;0,ROUND(F180/D180,2),""))</f>
        <v/>
      </c>
      <c r="I180" s="19">
        <f>IF(A180&amp;""="","",COUNTIF('العملاء'!$H$6:$H$2005,A180&amp;""))</f>
        <v/>
      </c>
      <c r="J180" s="19">
        <f>IF(A180&amp;""="","",COUNTIFS('العملاء'!$H$6:$H$2005,A180&amp;"",'العملاء'!$I$6:$I$2005,"معاينة")+COUNTIFS('العملاء'!$H$6:$H$2005,A180&amp;"",'العملاء'!$I$6:$I$2005,"تفاوض")+COUNTIFS('العملاء'!$H$6:$H$2005,A180&amp;"",'العملاء'!$I$6:$I$2005,"تم التعاقد"))</f>
        <v/>
      </c>
      <c r="K180" s="6">
        <f>IF(A180&amp;""="","",IF(AND(E180="بيع",G180="مؤجرة"),"راجع الحالة: مؤجرة لوحدة بيع",IF(AND(E180="إيجار",G180="مباعة"),"راجع الحالة: مباعة لوحدة إيجار","")))</f>
        <v/>
      </c>
    </row>
    <row r="181">
      <c r="A181" s="5" t="n"/>
      <c r="B181" s="5" t="n"/>
      <c r="C181" s="5" t="n"/>
      <c r="D181" s="16" t="n"/>
      <c r="E181" s="5" t="n"/>
      <c r="F181" s="17" t="n"/>
      <c r="G181" s="5" t="n"/>
      <c r="H181" s="18">
        <f>IF(OR(A181&amp;""="",E181&lt;&gt;"بيع",NOT(ISNUMBER(D181)),NOT(ISNUMBER(F181))),"",IF(D181&gt;0,ROUND(F181/D181,2),""))</f>
        <v/>
      </c>
      <c r="I181" s="19">
        <f>IF(A181&amp;""="","",COUNTIF('العملاء'!$H$6:$H$2005,A181&amp;""))</f>
        <v/>
      </c>
      <c r="J181" s="19">
        <f>IF(A181&amp;""="","",COUNTIFS('العملاء'!$H$6:$H$2005,A181&amp;"",'العملاء'!$I$6:$I$2005,"معاينة")+COUNTIFS('العملاء'!$H$6:$H$2005,A181&amp;"",'العملاء'!$I$6:$I$2005,"تفاوض")+COUNTIFS('العملاء'!$H$6:$H$2005,A181&amp;"",'العملاء'!$I$6:$I$2005,"تم التعاقد"))</f>
        <v/>
      </c>
      <c r="K181" s="6">
        <f>IF(A181&amp;""="","",IF(AND(E181="بيع",G181="مؤجرة"),"راجع الحالة: مؤجرة لوحدة بيع",IF(AND(E181="إيجار",G181="مباعة"),"راجع الحالة: مباعة لوحدة إيجار","")))</f>
        <v/>
      </c>
    </row>
    <row r="182">
      <c r="A182" s="5" t="n"/>
      <c r="B182" s="5" t="n"/>
      <c r="C182" s="5" t="n"/>
      <c r="D182" s="16" t="n"/>
      <c r="E182" s="5" t="n"/>
      <c r="F182" s="17" t="n"/>
      <c r="G182" s="5" t="n"/>
      <c r="H182" s="18">
        <f>IF(OR(A182&amp;""="",E182&lt;&gt;"بيع",NOT(ISNUMBER(D182)),NOT(ISNUMBER(F182))),"",IF(D182&gt;0,ROUND(F182/D182,2),""))</f>
        <v/>
      </c>
      <c r="I182" s="19">
        <f>IF(A182&amp;""="","",COUNTIF('العملاء'!$H$6:$H$2005,A182&amp;""))</f>
        <v/>
      </c>
      <c r="J182" s="19">
        <f>IF(A182&amp;""="","",COUNTIFS('العملاء'!$H$6:$H$2005,A182&amp;"",'العملاء'!$I$6:$I$2005,"معاينة")+COUNTIFS('العملاء'!$H$6:$H$2005,A182&amp;"",'العملاء'!$I$6:$I$2005,"تفاوض")+COUNTIFS('العملاء'!$H$6:$H$2005,A182&amp;"",'العملاء'!$I$6:$I$2005,"تم التعاقد"))</f>
        <v/>
      </c>
      <c r="K182" s="6">
        <f>IF(A182&amp;""="","",IF(AND(E182="بيع",G182="مؤجرة"),"راجع الحالة: مؤجرة لوحدة بيع",IF(AND(E182="إيجار",G182="مباعة"),"راجع الحالة: مباعة لوحدة إيجار","")))</f>
        <v/>
      </c>
    </row>
    <row r="183">
      <c r="A183" s="5" t="n"/>
      <c r="B183" s="5" t="n"/>
      <c r="C183" s="5" t="n"/>
      <c r="D183" s="16" t="n"/>
      <c r="E183" s="5" t="n"/>
      <c r="F183" s="17" t="n"/>
      <c r="G183" s="5" t="n"/>
      <c r="H183" s="18">
        <f>IF(OR(A183&amp;""="",E183&lt;&gt;"بيع",NOT(ISNUMBER(D183)),NOT(ISNUMBER(F183))),"",IF(D183&gt;0,ROUND(F183/D183,2),""))</f>
        <v/>
      </c>
      <c r="I183" s="19">
        <f>IF(A183&amp;""="","",COUNTIF('العملاء'!$H$6:$H$2005,A183&amp;""))</f>
        <v/>
      </c>
      <c r="J183" s="19">
        <f>IF(A183&amp;""="","",COUNTIFS('العملاء'!$H$6:$H$2005,A183&amp;"",'العملاء'!$I$6:$I$2005,"معاينة")+COUNTIFS('العملاء'!$H$6:$H$2005,A183&amp;"",'العملاء'!$I$6:$I$2005,"تفاوض")+COUNTIFS('العملاء'!$H$6:$H$2005,A183&amp;"",'العملاء'!$I$6:$I$2005,"تم التعاقد"))</f>
        <v/>
      </c>
      <c r="K183" s="6">
        <f>IF(A183&amp;""="","",IF(AND(E183="بيع",G183="مؤجرة"),"راجع الحالة: مؤجرة لوحدة بيع",IF(AND(E183="إيجار",G183="مباعة"),"راجع الحالة: مباعة لوحدة إيجار","")))</f>
        <v/>
      </c>
    </row>
    <row r="184">
      <c r="A184" s="5" t="n"/>
      <c r="B184" s="5" t="n"/>
      <c r="C184" s="5" t="n"/>
      <c r="D184" s="16" t="n"/>
      <c r="E184" s="5" t="n"/>
      <c r="F184" s="17" t="n"/>
      <c r="G184" s="5" t="n"/>
      <c r="H184" s="18">
        <f>IF(OR(A184&amp;""="",E184&lt;&gt;"بيع",NOT(ISNUMBER(D184)),NOT(ISNUMBER(F184))),"",IF(D184&gt;0,ROUND(F184/D184,2),""))</f>
        <v/>
      </c>
      <c r="I184" s="19">
        <f>IF(A184&amp;""="","",COUNTIF('العملاء'!$H$6:$H$2005,A184&amp;""))</f>
        <v/>
      </c>
      <c r="J184" s="19">
        <f>IF(A184&amp;""="","",COUNTIFS('العملاء'!$H$6:$H$2005,A184&amp;"",'العملاء'!$I$6:$I$2005,"معاينة")+COUNTIFS('العملاء'!$H$6:$H$2005,A184&amp;"",'العملاء'!$I$6:$I$2005,"تفاوض")+COUNTIFS('العملاء'!$H$6:$H$2005,A184&amp;"",'العملاء'!$I$6:$I$2005,"تم التعاقد"))</f>
        <v/>
      </c>
      <c r="K184" s="6">
        <f>IF(A184&amp;""="","",IF(AND(E184="بيع",G184="مؤجرة"),"راجع الحالة: مؤجرة لوحدة بيع",IF(AND(E184="إيجار",G184="مباعة"),"راجع الحالة: مباعة لوحدة إيجار","")))</f>
        <v/>
      </c>
    </row>
    <row r="185">
      <c r="A185" s="5" t="n"/>
      <c r="B185" s="5" t="n"/>
      <c r="C185" s="5" t="n"/>
      <c r="D185" s="16" t="n"/>
      <c r="E185" s="5" t="n"/>
      <c r="F185" s="17" t="n"/>
      <c r="G185" s="5" t="n"/>
      <c r="H185" s="18">
        <f>IF(OR(A185&amp;""="",E185&lt;&gt;"بيع",NOT(ISNUMBER(D185)),NOT(ISNUMBER(F185))),"",IF(D185&gt;0,ROUND(F185/D185,2),""))</f>
        <v/>
      </c>
      <c r="I185" s="19">
        <f>IF(A185&amp;""="","",COUNTIF('العملاء'!$H$6:$H$2005,A185&amp;""))</f>
        <v/>
      </c>
      <c r="J185" s="19">
        <f>IF(A185&amp;""="","",COUNTIFS('العملاء'!$H$6:$H$2005,A185&amp;"",'العملاء'!$I$6:$I$2005,"معاينة")+COUNTIFS('العملاء'!$H$6:$H$2005,A185&amp;"",'العملاء'!$I$6:$I$2005,"تفاوض")+COUNTIFS('العملاء'!$H$6:$H$2005,A185&amp;"",'العملاء'!$I$6:$I$2005,"تم التعاقد"))</f>
        <v/>
      </c>
      <c r="K185" s="6">
        <f>IF(A185&amp;""="","",IF(AND(E185="بيع",G185="مؤجرة"),"راجع الحالة: مؤجرة لوحدة بيع",IF(AND(E185="إيجار",G185="مباعة"),"راجع الحالة: مباعة لوحدة إيجار","")))</f>
        <v/>
      </c>
    </row>
    <row r="186">
      <c r="A186" s="5" t="n"/>
      <c r="B186" s="5" t="n"/>
      <c r="C186" s="5" t="n"/>
      <c r="D186" s="16" t="n"/>
      <c r="E186" s="5" t="n"/>
      <c r="F186" s="17" t="n"/>
      <c r="G186" s="5" t="n"/>
      <c r="H186" s="18">
        <f>IF(OR(A186&amp;""="",E186&lt;&gt;"بيع",NOT(ISNUMBER(D186)),NOT(ISNUMBER(F186))),"",IF(D186&gt;0,ROUND(F186/D186,2),""))</f>
        <v/>
      </c>
      <c r="I186" s="19">
        <f>IF(A186&amp;""="","",COUNTIF('العملاء'!$H$6:$H$2005,A186&amp;""))</f>
        <v/>
      </c>
      <c r="J186" s="19">
        <f>IF(A186&amp;""="","",COUNTIFS('العملاء'!$H$6:$H$2005,A186&amp;"",'العملاء'!$I$6:$I$2005,"معاينة")+COUNTIFS('العملاء'!$H$6:$H$2005,A186&amp;"",'العملاء'!$I$6:$I$2005,"تفاوض")+COUNTIFS('العملاء'!$H$6:$H$2005,A186&amp;"",'العملاء'!$I$6:$I$2005,"تم التعاقد"))</f>
        <v/>
      </c>
      <c r="K186" s="6">
        <f>IF(A186&amp;""="","",IF(AND(E186="بيع",G186="مؤجرة"),"راجع الحالة: مؤجرة لوحدة بيع",IF(AND(E186="إيجار",G186="مباعة"),"راجع الحالة: مباعة لوحدة إيجار","")))</f>
        <v/>
      </c>
    </row>
    <row r="187">
      <c r="A187" s="5" t="n"/>
      <c r="B187" s="5" t="n"/>
      <c r="C187" s="5" t="n"/>
      <c r="D187" s="16" t="n"/>
      <c r="E187" s="5" t="n"/>
      <c r="F187" s="17" t="n"/>
      <c r="G187" s="5" t="n"/>
      <c r="H187" s="18">
        <f>IF(OR(A187&amp;""="",E187&lt;&gt;"بيع",NOT(ISNUMBER(D187)),NOT(ISNUMBER(F187))),"",IF(D187&gt;0,ROUND(F187/D187,2),""))</f>
        <v/>
      </c>
      <c r="I187" s="19">
        <f>IF(A187&amp;""="","",COUNTIF('العملاء'!$H$6:$H$2005,A187&amp;""))</f>
        <v/>
      </c>
      <c r="J187" s="19">
        <f>IF(A187&amp;""="","",COUNTIFS('العملاء'!$H$6:$H$2005,A187&amp;"",'العملاء'!$I$6:$I$2005,"معاينة")+COUNTIFS('العملاء'!$H$6:$H$2005,A187&amp;"",'العملاء'!$I$6:$I$2005,"تفاوض")+COUNTIFS('العملاء'!$H$6:$H$2005,A187&amp;"",'العملاء'!$I$6:$I$2005,"تم التعاقد"))</f>
        <v/>
      </c>
      <c r="K187" s="6">
        <f>IF(A187&amp;""="","",IF(AND(E187="بيع",G187="مؤجرة"),"راجع الحالة: مؤجرة لوحدة بيع",IF(AND(E187="إيجار",G187="مباعة"),"راجع الحالة: مباعة لوحدة إيجار","")))</f>
        <v/>
      </c>
    </row>
    <row r="188">
      <c r="A188" s="5" t="n"/>
      <c r="B188" s="5" t="n"/>
      <c r="C188" s="5" t="n"/>
      <c r="D188" s="16" t="n"/>
      <c r="E188" s="5" t="n"/>
      <c r="F188" s="17" t="n"/>
      <c r="G188" s="5" t="n"/>
      <c r="H188" s="18">
        <f>IF(OR(A188&amp;""="",E188&lt;&gt;"بيع",NOT(ISNUMBER(D188)),NOT(ISNUMBER(F188))),"",IF(D188&gt;0,ROUND(F188/D188,2),""))</f>
        <v/>
      </c>
      <c r="I188" s="19">
        <f>IF(A188&amp;""="","",COUNTIF('العملاء'!$H$6:$H$2005,A188&amp;""))</f>
        <v/>
      </c>
      <c r="J188" s="19">
        <f>IF(A188&amp;""="","",COUNTIFS('العملاء'!$H$6:$H$2005,A188&amp;"",'العملاء'!$I$6:$I$2005,"معاينة")+COUNTIFS('العملاء'!$H$6:$H$2005,A188&amp;"",'العملاء'!$I$6:$I$2005,"تفاوض")+COUNTIFS('العملاء'!$H$6:$H$2005,A188&amp;"",'العملاء'!$I$6:$I$2005,"تم التعاقد"))</f>
        <v/>
      </c>
      <c r="K188" s="6">
        <f>IF(A188&amp;""="","",IF(AND(E188="بيع",G188="مؤجرة"),"راجع الحالة: مؤجرة لوحدة بيع",IF(AND(E188="إيجار",G188="مباعة"),"راجع الحالة: مباعة لوحدة إيجار","")))</f>
        <v/>
      </c>
    </row>
    <row r="189">
      <c r="A189" s="5" t="n"/>
      <c r="B189" s="5" t="n"/>
      <c r="C189" s="5" t="n"/>
      <c r="D189" s="16" t="n"/>
      <c r="E189" s="5" t="n"/>
      <c r="F189" s="17" t="n"/>
      <c r="G189" s="5" t="n"/>
      <c r="H189" s="18">
        <f>IF(OR(A189&amp;""="",E189&lt;&gt;"بيع",NOT(ISNUMBER(D189)),NOT(ISNUMBER(F189))),"",IF(D189&gt;0,ROUND(F189/D189,2),""))</f>
        <v/>
      </c>
      <c r="I189" s="19">
        <f>IF(A189&amp;""="","",COUNTIF('العملاء'!$H$6:$H$2005,A189&amp;""))</f>
        <v/>
      </c>
      <c r="J189" s="19">
        <f>IF(A189&amp;""="","",COUNTIFS('العملاء'!$H$6:$H$2005,A189&amp;"",'العملاء'!$I$6:$I$2005,"معاينة")+COUNTIFS('العملاء'!$H$6:$H$2005,A189&amp;"",'العملاء'!$I$6:$I$2005,"تفاوض")+COUNTIFS('العملاء'!$H$6:$H$2005,A189&amp;"",'العملاء'!$I$6:$I$2005,"تم التعاقد"))</f>
        <v/>
      </c>
      <c r="K189" s="6">
        <f>IF(A189&amp;""="","",IF(AND(E189="بيع",G189="مؤجرة"),"راجع الحالة: مؤجرة لوحدة بيع",IF(AND(E189="إيجار",G189="مباعة"),"راجع الحالة: مباعة لوحدة إيجار","")))</f>
        <v/>
      </c>
    </row>
    <row r="190">
      <c r="A190" s="5" t="n"/>
      <c r="B190" s="5" t="n"/>
      <c r="C190" s="5" t="n"/>
      <c r="D190" s="16" t="n"/>
      <c r="E190" s="5" t="n"/>
      <c r="F190" s="17" t="n"/>
      <c r="G190" s="5" t="n"/>
      <c r="H190" s="18">
        <f>IF(OR(A190&amp;""="",E190&lt;&gt;"بيع",NOT(ISNUMBER(D190)),NOT(ISNUMBER(F190))),"",IF(D190&gt;0,ROUND(F190/D190,2),""))</f>
        <v/>
      </c>
      <c r="I190" s="19">
        <f>IF(A190&amp;""="","",COUNTIF('العملاء'!$H$6:$H$2005,A190&amp;""))</f>
        <v/>
      </c>
      <c r="J190" s="19">
        <f>IF(A190&amp;""="","",COUNTIFS('العملاء'!$H$6:$H$2005,A190&amp;"",'العملاء'!$I$6:$I$2005,"معاينة")+COUNTIFS('العملاء'!$H$6:$H$2005,A190&amp;"",'العملاء'!$I$6:$I$2005,"تفاوض")+COUNTIFS('العملاء'!$H$6:$H$2005,A190&amp;"",'العملاء'!$I$6:$I$2005,"تم التعاقد"))</f>
        <v/>
      </c>
      <c r="K190" s="6">
        <f>IF(A190&amp;""="","",IF(AND(E190="بيع",G190="مؤجرة"),"راجع الحالة: مؤجرة لوحدة بيع",IF(AND(E190="إيجار",G190="مباعة"),"راجع الحالة: مباعة لوحدة إيجار","")))</f>
        <v/>
      </c>
    </row>
    <row r="191">
      <c r="A191" s="5" t="n"/>
      <c r="B191" s="5" t="n"/>
      <c r="C191" s="5" t="n"/>
      <c r="D191" s="16" t="n"/>
      <c r="E191" s="5" t="n"/>
      <c r="F191" s="17" t="n"/>
      <c r="G191" s="5" t="n"/>
      <c r="H191" s="18">
        <f>IF(OR(A191&amp;""="",E191&lt;&gt;"بيع",NOT(ISNUMBER(D191)),NOT(ISNUMBER(F191))),"",IF(D191&gt;0,ROUND(F191/D191,2),""))</f>
        <v/>
      </c>
      <c r="I191" s="19">
        <f>IF(A191&amp;""="","",COUNTIF('العملاء'!$H$6:$H$2005,A191&amp;""))</f>
        <v/>
      </c>
      <c r="J191" s="19">
        <f>IF(A191&amp;""="","",COUNTIFS('العملاء'!$H$6:$H$2005,A191&amp;"",'العملاء'!$I$6:$I$2005,"معاينة")+COUNTIFS('العملاء'!$H$6:$H$2005,A191&amp;"",'العملاء'!$I$6:$I$2005,"تفاوض")+COUNTIFS('العملاء'!$H$6:$H$2005,A191&amp;"",'العملاء'!$I$6:$I$2005,"تم التعاقد"))</f>
        <v/>
      </c>
      <c r="K191" s="6">
        <f>IF(A191&amp;""="","",IF(AND(E191="بيع",G191="مؤجرة"),"راجع الحالة: مؤجرة لوحدة بيع",IF(AND(E191="إيجار",G191="مباعة"),"راجع الحالة: مباعة لوحدة إيجار","")))</f>
        <v/>
      </c>
    </row>
    <row r="192">
      <c r="A192" s="5" t="n"/>
      <c r="B192" s="5" t="n"/>
      <c r="C192" s="5" t="n"/>
      <c r="D192" s="16" t="n"/>
      <c r="E192" s="5" t="n"/>
      <c r="F192" s="17" t="n"/>
      <c r="G192" s="5" t="n"/>
      <c r="H192" s="18">
        <f>IF(OR(A192&amp;""="",E192&lt;&gt;"بيع",NOT(ISNUMBER(D192)),NOT(ISNUMBER(F192))),"",IF(D192&gt;0,ROUND(F192/D192,2),""))</f>
        <v/>
      </c>
      <c r="I192" s="19">
        <f>IF(A192&amp;""="","",COUNTIF('العملاء'!$H$6:$H$2005,A192&amp;""))</f>
        <v/>
      </c>
      <c r="J192" s="19">
        <f>IF(A192&amp;""="","",COUNTIFS('العملاء'!$H$6:$H$2005,A192&amp;"",'العملاء'!$I$6:$I$2005,"معاينة")+COUNTIFS('العملاء'!$H$6:$H$2005,A192&amp;"",'العملاء'!$I$6:$I$2005,"تفاوض")+COUNTIFS('العملاء'!$H$6:$H$2005,A192&amp;"",'العملاء'!$I$6:$I$2005,"تم التعاقد"))</f>
        <v/>
      </c>
      <c r="K192" s="6">
        <f>IF(A192&amp;""="","",IF(AND(E192="بيع",G192="مؤجرة"),"راجع الحالة: مؤجرة لوحدة بيع",IF(AND(E192="إيجار",G192="مباعة"),"راجع الحالة: مباعة لوحدة إيجار","")))</f>
        <v/>
      </c>
    </row>
    <row r="193">
      <c r="A193" s="5" t="n"/>
      <c r="B193" s="5" t="n"/>
      <c r="C193" s="5" t="n"/>
      <c r="D193" s="16" t="n"/>
      <c r="E193" s="5" t="n"/>
      <c r="F193" s="17" t="n"/>
      <c r="G193" s="5" t="n"/>
      <c r="H193" s="18">
        <f>IF(OR(A193&amp;""="",E193&lt;&gt;"بيع",NOT(ISNUMBER(D193)),NOT(ISNUMBER(F193))),"",IF(D193&gt;0,ROUND(F193/D193,2),""))</f>
        <v/>
      </c>
      <c r="I193" s="19">
        <f>IF(A193&amp;""="","",COUNTIF('العملاء'!$H$6:$H$2005,A193&amp;""))</f>
        <v/>
      </c>
      <c r="J193" s="19">
        <f>IF(A193&amp;""="","",COUNTIFS('العملاء'!$H$6:$H$2005,A193&amp;"",'العملاء'!$I$6:$I$2005,"معاينة")+COUNTIFS('العملاء'!$H$6:$H$2005,A193&amp;"",'العملاء'!$I$6:$I$2005,"تفاوض")+COUNTIFS('العملاء'!$H$6:$H$2005,A193&amp;"",'العملاء'!$I$6:$I$2005,"تم التعاقد"))</f>
        <v/>
      </c>
      <c r="K193" s="6">
        <f>IF(A193&amp;""="","",IF(AND(E193="بيع",G193="مؤجرة"),"راجع الحالة: مؤجرة لوحدة بيع",IF(AND(E193="إيجار",G193="مباعة"),"راجع الحالة: مباعة لوحدة إيجار","")))</f>
        <v/>
      </c>
    </row>
    <row r="194">
      <c r="A194" s="5" t="n"/>
      <c r="B194" s="5" t="n"/>
      <c r="C194" s="5" t="n"/>
      <c r="D194" s="16" t="n"/>
      <c r="E194" s="5" t="n"/>
      <c r="F194" s="17" t="n"/>
      <c r="G194" s="5" t="n"/>
      <c r="H194" s="18">
        <f>IF(OR(A194&amp;""="",E194&lt;&gt;"بيع",NOT(ISNUMBER(D194)),NOT(ISNUMBER(F194))),"",IF(D194&gt;0,ROUND(F194/D194,2),""))</f>
        <v/>
      </c>
      <c r="I194" s="19">
        <f>IF(A194&amp;""="","",COUNTIF('العملاء'!$H$6:$H$2005,A194&amp;""))</f>
        <v/>
      </c>
      <c r="J194" s="19">
        <f>IF(A194&amp;""="","",COUNTIFS('العملاء'!$H$6:$H$2005,A194&amp;"",'العملاء'!$I$6:$I$2005,"معاينة")+COUNTIFS('العملاء'!$H$6:$H$2005,A194&amp;"",'العملاء'!$I$6:$I$2005,"تفاوض")+COUNTIFS('العملاء'!$H$6:$H$2005,A194&amp;"",'العملاء'!$I$6:$I$2005,"تم التعاقد"))</f>
        <v/>
      </c>
      <c r="K194" s="6">
        <f>IF(A194&amp;""="","",IF(AND(E194="بيع",G194="مؤجرة"),"راجع الحالة: مؤجرة لوحدة بيع",IF(AND(E194="إيجار",G194="مباعة"),"راجع الحالة: مباعة لوحدة إيجار","")))</f>
        <v/>
      </c>
    </row>
    <row r="195">
      <c r="A195" s="5" t="n"/>
      <c r="B195" s="5" t="n"/>
      <c r="C195" s="5" t="n"/>
      <c r="D195" s="16" t="n"/>
      <c r="E195" s="5" t="n"/>
      <c r="F195" s="17" t="n"/>
      <c r="G195" s="5" t="n"/>
      <c r="H195" s="18">
        <f>IF(OR(A195&amp;""="",E195&lt;&gt;"بيع",NOT(ISNUMBER(D195)),NOT(ISNUMBER(F195))),"",IF(D195&gt;0,ROUND(F195/D195,2),""))</f>
        <v/>
      </c>
      <c r="I195" s="19">
        <f>IF(A195&amp;""="","",COUNTIF('العملاء'!$H$6:$H$2005,A195&amp;""))</f>
        <v/>
      </c>
      <c r="J195" s="19">
        <f>IF(A195&amp;""="","",COUNTIFS('العملاء'!$H$6:$H$2005,A195&amp;"",'العملاء'!$I$6:$I$2005,"معاينة")+COUNTIFS('العملاء'!$H$6:$H$2005,A195&amp;"",'العملاء'!$I$6:$I$2005,"تفاوض")+COUNTIFS('العملاء'!$H$6:$H$2005,A195&amp;"",'العملاء'!$I$6:$I$2005,"تم التعاقد"))</f>
        <v/>
      </c>
      <c r="K195" s="6">
        <f>IF(A195&amp;""="","",IF(AND(E195="بيع",G195="مؤجرة"),"راجع الحالة: مؤجرة لوحدة بيع",IF(AND(E195="إيجار",G195="مباعة"),"راجع الحالة: مباعة لوحدة إيجار","")))</f>
        <v/>
      </c>
    </row>
    <row r="196">
      <c r="A196" s="5" t="n"/>
      <c r="B196" s="5" t="n"/>
      <c r="C196" s="5" t="n"/>
      <c r="D196" s="16" t="n"/>
      <c r="E196" s="5" t="n"/>
      <c r="F196" s="17" t="n"/>
      <c r="G196" s="5" t="n"/>
      <c r="H196" s="18">
        <f>IF(OR(A196&amp;""="",E196&lt;&gt;"بيع",NOT(ISNUMBER(D196)),NOT(ISNUMBER(F196))),"",IF(D196&gt;0,ROUND(F196/D196,2),""))</f>
        <v/>
      </c>
      <c r="I196" s="19">
        <f>IF(A196&amp;""="","",COUNTIF('العملاء'!$H$6:$H$2005,A196&amp;""))</f>
        <v/>
      </c>
      <c r="J196" s="19">
        <f>IF(A196&amp;""="","",COUNTIFS('العملاء'!$H$6:$H$2005,A196&amp;"",'العملاء'!$I$6:$I$2005,"معاينة")+COUNTIFS('العملاء'!$H$6:$H$2005,A196&amp;"",'العملاء'!$I$6:$I$2005,"تفاوض")+COUNTIFS('العملاء'!$H$6:$H$2005,A196&amp;"",'العملاء'!$I$6:$I$2005,"تم التعاقد"))</f>
        <v/>
      </c>
      <c r="K196" s="6">
        <f>IF(A196&amp;""="","",IF(AND(E196="بيع",G196="مؤجرة"),"راجع الحالة: مؤجرة لوحدة بيع",IF(AND(E196="إيجار",G196="مباعة"),"راجع الحالة: مباعة لوحدة إيجار","")))</f>
        <v/>
      </c>
    </row>
    <row r="197">
      <c r="A197" s="5" t="n"/>
      <c r="B197" s="5" t="n"/>
      <c r="C197" s="5" t="n"/>
      <c r="D197" s="16" t="n"/>
      <c r="E197" s="5" t="n"/>
      <c r="F197" s="17" t="n"/>
      <c r="G197" s="5" t="n"/>
      <c r="H197" s="18">
        <f>IF(OR(A197&amp;""="",E197&lt;&gt;"بيع",NOT(ISNUMBER(D197)),NOT(ISNUMBER(F197))),"",IF(D197&gt;0,ROUND(F197/D197,2),""))</f>
        <v/>
      </c>
      <c r="I197" s="19">
        <f>IF(A197&amp;""="","",COUNTIF('العملاء'!$H$6:$H$2005,A197&amp;""))</f>
        <v/>
      </c>
      <c r="J197" s="19">
        <f>IF(A197&amp;""="","",COUNTIFS('العملاء'!$H$6:$H$2005,A197&amp;"",'العملاء'!$I$6:$I$2005,"معاينة")+COUNTIFS('العملاء'!$H$6:$H$2005,A197&amp;"",'العملاء'!$I$6:$I$2005,"تفاوض")+COUNTIFS('العملاء'!$H$6:$H$2005,A197&amp;"",'العملاء'!$I$6:$I$2005,"تم التعاقد"))</f>
        <v/>
      </c>
      <c r="K197" s="6">
        <f>IF(A197&amp;""="","",IF(AND(E197="بيع",G197="مؤجرة"),"راجع الحالة: مؤجرة لوحدة بيع",IF(AND(E197="إيجار",G197="مباعة"),"راجع الحالة: مباعة لوحدة إيجار","")))</f>
        <v/>
      </c>
    </row>
    <row r="198">
      <c r="A198" s="5" t="n"/>
      <c r="B198" s="5" t="n"/>
      <c r="C198" s="5" t="n"/>
      <c r="D198" s="16" t="n"/>
      <c r="E198" s="5" t="n"/>
      <c r="F198" s="17" t="n"/>
      <c r="G198" s="5" t="n"/>
      <c r="H198" s="18">
        <f>IF(OR(A198&amp;""="",E198&lt;&gt;"بيع",NOT(ISNUMBER(D198)),NOT(ISNUMBER(F198))),"",IF(D198&gt;0,ROUND(F198/D198,2),""))</f>
        <v/>
      </c>
      <c r="I198" s="19">
        <f>IF(A198&amp;""="","",COUNTIF('العملاء'!$H$6:$H$2005,A198&amp;""))</f>
        <v/>
      </c>
      <c r="J198" s="19">
        <f>IF(A198&amp;""="","",COUNTIFS('العملاء'!$H$6:$H$2005,A198&amp;"",'العملاء'!$I$6:$I$2005,"معاينة")+COUNTIFS('العملاء'!$H$6:$H$2005,A198&amp;"",'العملاء'!$I$6:$I$2005,"تفاوض")+COUNTIFS('العملاء'!$H$6:$H$2005,A198&amp;"",'العملاء'!$I$6:$I$2005,"تم التعاقد"))</f>
        <v/>
      </c>
      <c r="K198" s="6">
        <f>IF(A198&amp;""="","",IF(AND(E198="بيع",G198="مؤجرة"),"راجع الحالة: مؤجرة لوحدة بيع",IF(AND(E198="إيجار",G198="مباعة"),"راجع الحالة: مباعة لوحدة إيجار","")))</f>
        <v/>
      </c>
    </row>
    <row r="199">
      <c r="A199" s="5" t="n"/>
      <c r="B199" s="5" t="n"/>
      <c r="C199" s="5" t="n"/>
      <c r="D199" s="16" t="n"/>
      <c r="E199" s="5" t="n"/>
      <c r="F199" s="17" t="n"/>
      <c r="G199" s="5" t="n"/>
      <c r="H199" s="18">
        <f>IF(OR(A199&amp;""="",E199&lt;&gt;"بيع",NOT(ISNUMBER(D199)),NOT(ISNUMBER(F199))),"",IF(D199&gt;0,ROUND(F199/D199,2),""))</f>
        <v/>
      </c>
      <c r="I199" s="19">
        <f>IF(A199&amp;""="","",COUNTIF('العملاء'!$H$6:$H$2005,A199&amp;""))</f>
        <v/>
      </c>
      <c r="J199" s="19">
        <f>IF(A199&amp;""="","",COUNTIFS('العملاء'!$H$6:$H$2005,A199&amp;"",'العملاء'!$I$6:$I$2005,"معاينة")+COUNTIFS('العملاء'!$H$6:$H$2005,A199&amp;"",'العملاء'!$I$6:$I$2005,"تفاوض")+COUNTIFS('العملاء'!$H$6:$H$2005,A199&amp;"",'العملاء'!$I$6:$I$2005,"تم التعاقد"))</f>
        <v/>
      </c>
      <c r="K199" s="6">
        <f>IF(A199&amp;""="","",IF(AND(E199="بيع",G199="مؤجرة"),"راجع الحالة: مؤجرة لوحدة بيع",IF(AND(E199="إيجار",G199="مباعة"),"راجع الحالة: مباعة لوحدة إيجار","")))</f>
        <v/>
      </c>
    </row>
    <row r="200">
      <c r="A200" s="5" t="n"/>
      <c r="B200" s="5" t="n"/>
      <c r="C200" s="5" t="n"/>
      <c r="D200" s="16" t="n"/>
      <c r="E200" s="5" t="n"/>
      <c r="F200" s="17" t="n"/>
      <c r="G200" s="5" t="n"/>
      <c r="H200" s="18">
        <f>IF(OR(A200&amp;""="",E200&lt;&gt;"بيع",NOT(ISNUMBER(D200)),NOT(ISNUMBER(F200))),"",IF(D200&gt;0,ROUND(F200/D200,2),""))</f>
        <v/>
      </c>
      <c r="I200" s="19">
        <f>IF(A200&amp;""="","",COUNTIF('العملاء'!$H$6:$H$2005,A200&amp;""))</f>
        <v/>
      </c>
      <c r="J200" s="19">
        <f>IF(A200&amp;""="","",COUNTIFS('العملاء'!$H$6:$H$2005,A200&amp;"",'العملاء'!$I$6:$I$2005,"معاينة")+COUNTIFS('العملاء'!$H$6:$H$2005,A200&amp;"",'العملاء'!$I$6:$I$2005,"تفاوض")+COUNTIFS('العملاء'!$H$6:$H$2005,A200&amp;"",'العملاء'!$I$6:$I$2005,"تم التعاقد"))</f>
        <v/>
      </c>
      <c r="K200" s="6">
        <f>IF(A200&amp;""="","",IF(AND(E200="بيع",G200="مؤجرة"),"راجع الحالة: مؤجرة لوحدة بيع",IF(AND(E200="إيجار",G200="مباعة"),"راجع الحالة: مباعة لوحدة إيجار","")))</f>
        <v/>
      </c>
    </row>
    <row r="201">
      <c r="A201" s="5" t="n"/>
      <c r="B201" s="5" t="n"/>
      <c r="C201" s="5" t="n"/>
      <c r="D201" s="16" t="n"/>
      <c r="E201" s="5" t="n"/>
      <c r="F201" s="17" t="n"/>
      <c r="G201" s="5" t="n"/>
      <c r="H201" s="18">
        <f>IF(OR(A201&amp;""="",E201&lt;&gt;"بيع",NOT(ISNUMBER(D201)),NOT(ISNUMBER(F201))),"",IF(D201&gt;0,ROUND(F201/D201,2),""))</f>
        <v/>
      </c>
      <c r="I201" s="19">
        <f>IF(A201&amp;""="","",COUNTIF('العملاء'!$H$6:$H$2005,A201&amp;""))</f>
        <v/>
      </c>
      <c r="J201" s="19">
        <f>IF(A201&amp;""="","",COUNTIFS('العملاء'!$H$6:$H$2005,A201&amp;"",'العملاء'!$I$6:$I$2005,"معاينة")+COUNTIFS('العملاء'!$H$6:$H$2005,A201&amp;"",'العملاء'!$I$6:$I$2005,"تفاوض")+COUNTIFS('العملاء'!$H$6:$H$2005,A201&amp;"",'العملاء'!$I$6:$I$2005,"تم التعاقد"))</f>
        <v/>
      </c>
      <c r="K201" s="6">
        <f>IF(A201&amp;""="","",IF(AND(E201="بيع",G201="مؤجرة"),"راجع الحالة: مؤجرة لوحدة بيع",IF(AND(E201="إيجار",G201="مباعة"),"راجع الحالة: مباعة لوحدة إيجار","")))</f>
        <v/>
      </c>
    </row>
    <row r="202">
      <c r="A202" s="5" t="n"/>
      <c r="B202" s="5" t="n"/>
      <c r="C202" s="5" t="n"/>
      <c r="D202" s="16" t="n"/>
      <c r="E202" s="5" t="n"/>
      <c r="F202" s="17" t="n"/>
      <c r="G202" s="5" t="n"/>
      <c r="H202" s="18">
        <f>IF(OR(A202&amp;""="",E202&lt;&gt;"بيع",NOT(ISNUMBER(D202)),NOT(ISNUMBER(F202))),"",IF(D202&gt;0,ROUND(F202/D202,2),""))</f>
        <v/>
      </c>
      <c r="I202" s="19">
        <f>IF(A202&amp;""="","",COUNTIF('العملاء'!$H$6:$H$2005,A202&amp;""))</f>
        <v/>
      </c>
      <c r="J202" s="19">
        <f>IF(A202&amp;""="","",COUNTIFS('العملاء'!$H$6:$H$2005,A202&amp;"",'العملاء'!$I$6:$I$2005,"معاينة")+COUNTIFS('العملاء'!$H$6:$H$2005,A202&amp;"",'العملاء'!$I$6:$I$2005,"تفاوض")+COUNTIFS('العملاء'!$H$6:$H$2005,A202&amp;"",'العملاء'!$I$6:$I$2005,"تم التعاقد"))</f>
        <v/>
      </c>
      <c r="K202" s="6">
        <f>IF(A202&amp;""="","",IF(AND(E202="بيع",G202="مؤجرة"),"راجع الحالة: مؤجرة لوحدة بيع",IF(AND(E202="إيجار",G202="مباعة"),"راجع الحالة: مباعة لوحدة إيجار","")))</f>
        <v/>
      </c>
    </row>
    <row r="203">
      <c r="A203" s="5" t="n"/>
      <c r="B203" s="5" t="n"/>
      <c r="C203" s="5" t="n"/>
      <c r="D203" s="16" t="n"/>
      <c r="E203" s="5" t="n"/>
      <c r="F203" s="17" t="n"/>
      <c r="G203" s="5" t="n"/>
      <c r="H203" s="18">
        <f>IF(OR(A203&amp;""="",E203&lt;&gt;"بيع",NOT(ISNUMBER(D203)),NOT(ISNUMBER(F203))),"",IF(D203&gt;0,ROUND(F203/D203,2),""))</f>
        <v/>
      </c>
      <c r="I203" s="19">
        <f>IF(A203&amp;""="","",COUNTIF('العملاء'!$H$6:$H$2005,A203&amp;""))</f>
        <v/>
      </c>
      <c r="J203" s="19">
        <f>IF(A203&amp;""="","",COUNTIFS('العملاء'!$H$6:$H$2005,A203&amp;"",'العملاء'!$I$6:$I$2005,"معاينة")+COUNTIFS('العملاء'!$H$6:$H$2005,A203&amp;"",'العملاء'!$I$6:$I$2005,"تفاوض")+COUNTIFS('العملاء'!$H$6:$H$2005,A203&amp;"",'العملاء'!$I$6:$I$2005,"تم التعاقد"))</f>
        <v/>
      </c>
      <c r="K203" s="6">
        <f>IF(A203&amp;""="","",IF(AND(E203="بيع",G203="مؤجرة"),"راجع الحالة: مؤجرة لوحدة بيع",IF(AND(E203="إيجار",G203="مباعة"),"راجع الحالة: مباعة لوحدة إيجار","")))</f>
        <v/>
      </c>
    </row>
    <row r="204">
      <c r="A204" s="5" t="n"/>
      <c r="B204" s="5" t="n"/>
      <c r="C204" s="5" t="n"/>
      <c r="D204" s="16" t="n"/>
      <c r="E204" s="5" t="n"/>
      <c r="F204" s="17" t="n"/>
      <c r="G204" s="5" t="n"/>
      <c r="H204" s="18">
        <f>IF(OR(A204&amp;""="",E204&lt;&gt;"بيع",NOT(ISNUMBER(D204)),NOT(ISNUMBER(F204))),"",IF(D204&gt;0,ROUND(F204/D204,2),""))</f>
        <v/>
      </c>
      <c r="I204" s="19">
        <f>IF(A204&amp;""="","",COUNTIF('العملاء'!$H$6:$H$2005,A204&amp;""))</f>
        <v/>
      </c>
      <c r="J204" s="19">
        <f>IF(A204&amp;""="","",COUNTIFS('العملاء'!$H$6:$H$2005,A204&amp;"",'العملاء'!$I$6:$I$2005,"معاينة")+COUNTIFS('العملاء'!$H$6:$H$2005,A204&amp;"",'العملاء'!$I$6:$I$2005,"تفاوض")+COUNTIFS('العملاء'!$H$6:$H$2005,A204&amp;"",'العملاء'!$I$6:$I$2005,"تم التعاقد"))</f>
        <v/>
      </c>
      <c r="K204" s="6">
        <f>IF(A204&amp;""="","",IF(AND(E204="بيع",G204="مؤجرة"),"راجع الحالة: مؤجرة لوحدة بيع",IF(AND(E204="إيجار",G204="مباعة"),"راجع الحالة: مباعة لوحدة إيجار","")))</f>
        <v/>
      </c>
    </row>
    <row r="205">
      <c r="A205" s="5" t="n"/>
      <c r="B205" s="5" t="n"/>
      <c r="C205" s="5" t="n"/>
      <c r="D205" s="16" t="n"/>
      <c r="E205" s="5" t="n"/>
      <c r="F205" s="17" t="n"/>
      <c r="G205" s="5" t="n"/>
      <c r="H205" s="18">
        <f>IF(OR(A205&amp;""="",E205&lt;&gt;"بيع",NOT(ISNUMBER(D205)),NOT(ISNUMBER(F205))),"",IF(D205&gt;0,ROUND(F205/D205,2),""))</f>
        <v/>
      </c>
      <c r="I205" s="19">
        <f>IF(A205&amp;""="","",COUNTIF('العملاء'!$H$6:$H$2005,A205&amp;""))</f>
        <v/>
      </c>
      <c r="J205" s="19">
        <f>IF(A205&amp;""="","",COUNTIFS('العملاء'!$H$6:$H$2005,A205&amp;"",'العملاء'!$I$6:$I$2005,"معاينة")+COUNTIFS('العملاء'!$H$6:$H$2005,A205&amp;"",'العملاء'!$I$6:$I$2005,"تفاوض")+COUNTIFS('العملاء'!$H$6:$H$2005,A205&amp;"",'العملاء'!$I$6:$I$2005,"تم التعاقد"))</f>
        <v/>
      </c>
      <c r="K205" s="6">
        <f>IF(A205&amp;""="","",IF(AND(E205="بيع",G205="مؤجرة"),"راجع الحالة: مؤجرة لوحدة بيع",IF(AND(E205="إيجار",G205="مباعة"),"راجع الحالة: مباعة لوحدة إيجار","")))</f>
        <v/>
      </c>
    </row>
    <row r="206">
      <c r="A206" s="5" t="n"/>
      <c r="B206" s="5" t="n"/>
      <c r="C206" s="5" t="n"/>
      <c r="D206" s="16" t="n"/>
      <c r="E206" s="5" t="n"/>
      <c r="F206" s="17" t="n"/>
      <c r="G206" s="5" t="n"/>
      <c r="H206" s="18">
        <f>IF(OR(A206&amp;""="",E206&lt;&gt;"بيع",NOT(ISNUMBER(D206)),NOT(ISNUMBER(F206))),"",IF(D206&gt;0,ROUND(F206/D206,2),""))</f>
        <v/>
      </c>
      <c r="I206" s="19">
        <f>IF(A206&amp;""="","",COUNTIF('العملاء'!$H$6:$H$2005,A206&amp;""))</f>
        <v/>
      </c>
      <c r="J206" s="19">
        <f>IF(A206&amp;""="","",COUNTIFS('العملاء'!$H$6:$H$2005,A206&amp;"",'العملاء'!$I$6:$I$2005,"معاينة")+COUNTIFS('العملاء'!$H$6:$H$2005,A206&amp;"",'العملاء'!$I$6:$I$2005,"تفاوض")+COUNTIFS('العملاء'!$H$6:$H$2005,A206&amp;"",'العملاء'!$I$6:$I$2005,"تم التعاقد"))</f>
        <v/>
      </c>
      <c r="K206" s="6">
        <f>IF(A206&amp;""="","",IF(AND(E206="بيع",G206="مؤجرة"),"راجع الحالة: مؤجرة لوحدة بيع",IF(AND(E206="إيجار",G206="مباعة"),"راجع الحالة: مباعة لوحدة إيجار","")))</f>
        <v/>
      </c>
    </row>
    <row r="207">
      <c r="A207" s="5" t="n"/>
      <c r="B207" s="5" t="n"/>
      <c r="C207" s="5" t="n"/>
      <c r="D207" s="16" t="n"/>
      <c r="E207" s="5" t="n"/>
      <c r="F207" s="17" t="n"/>
      <c r="G207" s="5" t="n"/>
      <c r="H207" s="18">
        <f>IF(OR(A207&amp;""="",E207&lt;&gt;"بيع",NOT(ISNUMBER(D207)),NOT(ISNUMBER(F207))),"",IF(D207&gt;0,ROUND(F207/D207,2),""))</f>
        <v/>
      </c>
      <c r="I207" s="19">
        <f>IF(A207&amp;""="","",COUNTIF('العملاء'!$H$6:$H$2005,A207&amp;""))</f>
        <v/>
      </c>
      <c r="J207" s="19">
        <f>IF(A207&amp;""="","",COUNTIFS('العملاء'!$H$6:$H$2005,A207&amp;"",'العملاء'!$I$6:$I$2005,"معاينة")+COUNTIFS('العملاء'!$H$6:$H$2005,A207&amp;"",'العملاء'!$I$6:$I$2005,"تفاوض")+COUNTIFS('العملاء'!$H$6:$H$2005,A207&amp;"",'العملاء'!$I$6:$I$2005,"تم التعاقد"))</f>
        <v/>
      </c>
      <c r="K207" s="6">
        <f>IF(A207&amp;""="","",IF(AND(E207="بيع",G207="مؤجرة"),"راجع الحالة: مؤجرة لوحدة بيع",IF(AND(E207="إيجار",G207="مباعة"),"راجع الحالة: مباعة لوحدة إيجار","")))</f>
        <v/>
      </c>
    </row>
    <row r="208">
      <c r="A208" s="5" t="n"/>
      <c r="B208" s="5" t="n"/>
      <c r="C208" s="5" t="n"/>
      <c r="D208" s="16" t="n"/>
      <c r="E208" s="5" t="n"/>
      <c r="F208" s="17" t="n"/>
      <c r="G208" s="5" t="n"/>
      <c r="H208" s="18">
        <f>IF(OR(A208&amp;""="",E208&lt;&gt;"بيع",NOT(ISNUMBER(D208)),NOT(ISNUMBER(F208))),"",IF(D208&gt;0,ROUND(F208/D208,2),""))</f>
        <v/>
      </c>
      <c r="I208" s="19">
        <f>IF(A208&amp;""="","",COUNTIF('العملاء'!$H$6:$H$2005,A208&amp;""))</f>
        <v/>
      </c>
      <c r="J208" s="19">
        <f>IF(A208&amp;""="","",COUNTIFS('العملاء'!$H$6:$H$2005,A208&amp;"",'العملاء'!$I$6:$I$2005,"معاينة")+COUNTIFS('العملاء'!$H$6:$H$2005,A208&amp;"",'العملاء'!$I$6:$I$2005,"تفاوض")+COUNTIFS('العملاء'!$H$6:$H$2005,A208&amp;"",'العملاء'!$I$6:$I$2005,"تم التعاقد"))</f>
        <v/>
      </c>
      <c r="K208" s="6">
        <f>IF(A208&amp;""="","",IF(AND(E208="بيع",G208="مؤجرة"),"راجع الحالة: مؤجرة لوحدة بيع",IF(AND(E208="إيجار",G208="مباعة"),"راجع الحالة: مباعة لوحدة إيجار","")))</f>
        <v/>
      </c>
    </row>
    <row r="209">
      <c r="A209" s="5" t="n"/>
      <c r="B209" s="5" t="n"/>
      <c r="C209" s="5" t="n"/>
      <c r="D209" s="16" t="n"/>
      <c r="E209" s="5" t="n"/>
      <c r="F209" s="17" t="n"/>
      <c r="G209" s="5" t="n"/>
      <c r="H209" s="18">
        <f>IF(OR(A209&amp;""="",E209&lt;&gt;"بيع",NOT(ISNUMBER(D209)),NOT(ISNUMBER(F209))),"",IF(D209&gt;0,ROUND(F209/D209,2),""))</f>
        <v/>
      </c>
      <c r="I209" s="19">
        <f>IF(A209&amp;""="","",COUNTIF('العملاء'!$H$6:$H$2005,A209&amp;""))</f>
        <v/>
      </c>
      <c r="J209" s="19">
        <f>IF(A209&amp;""="","",COUNTIFS('العملاء'!$H$6:$H$2005,A209&amp;"",'العملاء'!$I$6:$I$2005,"معاينة")+COUNTIFS('العملاء'!$H$6:$H$2005,A209&amp;"",'العملاء'!$I$6:$I$2005,"تفاوض")+COUNTIFS('العملاء'!$H$6:$H$2005,A209&amp;"",'العملاء'!$I$6:$I$2005,"تم التعاقد"))</f>
        <v/>
      </c>
      <c r="K209" s="6">
        <f>IF(A209&amp;""="","",IF(AND(E209="بيع",G209="مؤجرة"),"راجع الحالة: مؤجرة لوحدة بيع",IF(AND(E209="إيجار",G209="مباعة"),"راجع الحالة: مباعة لوحدة إيجار","")))</f>
        <v/>
      </c>
    </row>
    <row r="210">
      <c r="A210" s="5" t="n"/>
      <c r="B210" s="5" t="n"/>
      <c r="C210" s="5" t="n"/>
      <c r="D210" s="16" t="n"/>
      <c r="E210" s="5" t="n"/>
      <c r="F210" s="17" t="n"/>
      <c r="G210" s="5" t="n"/>
      <c r="H210" s="18">
        <f>IF(OR(A210&amp;""="",E210&lt;&gt;"بيع",NOT(ISNUMBER(D210)),NOT(ISNUMBER(F210))),"",IF(D210&gt;0,ROUND(F210/D210,2),""))</f>
        <v/>
      </c>
      <c r="I210" s="19">
        <f>IF(A210&amp;""="","",COUNTIF('العملاء'!$H$6:$H$2005,A210&amp;""))</f>
        <v/>
      </c>
      <c r="J210" s="19">
        <f>IF(A210&amp;""="","",COUNTIFS('العملاء'!$H$6:$H$2005,A210&amp;"",'العملاء'!$I$6:$I$2005,"معاينة")+COUNTIFS('العملاء'!$H$6:$H$2005,A210&amp;"",'العملاء'!$I$6:$I$2005,"تفاوض")+COUNTIFS('العملاء'!$H$6:$H$2005,A210&amp;"",'العملاء'!$I$6:$I$2005,"تم التعاقد"))</f>
        <v/>
      </c>
      <c r="K210" s="6">
        <f>IF(A210&amp;""="","",IF(AND(E210="بيع",G210="مؤجرة"),"راجع الحالة: مؤجرة لوحدة بيع",IF(AND(E210="إيجار",G210="مباعة"),"راجع الحالة: مباعة لوحدة إيجار","")))</f>
        <v/>
      </c>
    </row>
    <row r="211">
      <c r="A211" s="5" t="n"/>
      <c r="B211" s="5" t="n"/>
      <c r="C211" s="5" t="n"/>
      <c r="D211" s="16" t="n"/>
      <c r="E211" s="5" t="n"/>
      <c r="F211" s="17" t="n"/>
      <c r="G211" s="5" t="n"/>
      <c r="H211" s="18">
        <f>IF(OR(A211&amp;""="",E211&lt;&gt;"بيع",NOT(ISNUMBER(D211)),NOT(ISNUMBER(F211))),"",IF(D211&gt;0,ROUND(F211/D211,2),""))</f>
        <v/>
      </c>
      <c r="I211" s="19">
        <f>IF(A211&amp;""="","",COUNTIF('العملاء'!$H$6:$H$2005,A211&amp;""))</f>
        <v/>
      </c>
      <c r="J211" s="19">
        <f>IF(A211&amp;""="","",COUNTIFS('العملاء'!$H$6:$H$2005,A211&amp;"",'العملاء'!$I$6:$I$2005,"معاينة")+COUNTIFS('العملاء'!$H$6:$H$2005,A211&amp;"",'العملاء'!$I$6:$I$2005,"تفاوض")+COUNTIFS('العملاء'!$H$6:$H$2005,A211&amp;"",'العملاء'!$I$6:$I$2005,"تم التعاقد"))</f>
        <v/>
      </c>
      <c r="K211" s="6">
        <f>IF(A211&amp;""="","",IF(AND(E211="بيع",G211="مؤجرة"),"راجع الحالة: مؤجرة لوحدة بيع",IF(AND(E211="إيجار",G211="مباعة"),"راجع الحالة: مباعة لوحدة إيجار","")))</f>
        <v/>
      </c>
    </row>
    <row r="212">
      <c r="A212" s="5" t="n"/>
      <c r="B212" s="5" t="n"/>
      <c r="C212" s="5" t="n"/>
      <c r="D212" s="16" t="n"/>
      <c r="E212" s="5" t="n"/>
      <c r="F212" s="17" t="n"/>
      <c r="G212" s="5" t="n"/>
      <c r="H212" s="18">
        <f>IF(OR(A212&amp;""="",E212&lt;&gt;"بيع",NOT(ISNUMBER(D212)),NOT(ISNUMBER(F212))),"",IF(D212&gt;0,ROUND(F212/D212,2),""))</f>
        <v/>
      </c>
      <c r="I212" s="19">
        <f>IF(A212&amp;""="","",COUNTIF('العملاء'!$H$6:$H$2005,A212&amp;""))</f>
        <v/>
      </c>
      <c r="J212" s="19">
        <f>IF(A212&amp;""="","",COUNTIFS('العملاء'!$H$6:$H$2005,A212&amp;"",'العملاء'!$I$6:$I$2005,"معاينة")+COUNTIFS('العملاء'!$H$6:$H$2005,A212&amp;"",'العملاء'!$I$6:$I$2005,"تفاوض")+COUNTIFS('العملاء'!$H$6:$H$2005,A212&amp;"",'العملاء'!$I$6:$I$2005,"تم التعاقد"))</f>
        <v/>
      </c>
      <c r="K212" s="6">
        <f>IF(A212&amp;""="","",IF(AND(E212="بيع",G212="مؤجرة"),"راجع الحالة: مؤجرة لوحدة بيع",IF(AND(E212="إيجار",G212="مباعة"),"راجع الحالة: مباعة لوحدة إيجار","")))</f>
        <v/>
      </c>
    </row>
    <row r="213">
      <c r="A213" s="5" t="n"/>
      <c r="B213" s="5" t="n"/>
      <c r="C213" s="5" t="n"/>
      <c r="D213" s="16" t="n"/>
      <c r="E213" s="5" t="n"/>
      <c r="F213" s="17" t="n"/>
      <c r="G213" s="5" t="n"/>
      <c r="H213" s="18">
        <f>IF(OR(A213&amp;""="",E213&lt;&gt;"بيع",NOT(ISNUMBER(D213)),NOT(ISNUMBER(F213))),"",IF(D213&gt;0,ROUND(F213/D213,2),""))</f>
        <v/>
      </c>
      <c r="I213" s="19">
        <f>IF(A213&amp;""="","",COUNTIF('العملاء'!$H$6:$H$2005,A213&amp;""))</f>
        <v/>
      </c>
      <c r="J213" s="19">
        <f>IF(A213&amp;""="","",COUNTIFS('العملاء'!$H$6:$H$2005,A213&amp;"",'العملاء'!$I$6:$I$2005,"معاينة")+COUNTIFS('العملاء'!$H$6:$H$2005,A213&amp;"",'العملاء'!$I$6:$I$2005,"تفاوض")+COUNTIFS('العملاء'!$H$6:$H$2005,A213&amp;"",'العملاء'!$I$6:$I$2005,"تم التعاقد"))</f>
        <v/>
      </c>
      <c r="K213" s="6">
        <f>IF(A213&amp;""="","",IF(AND(E213="بيع",G213="مؤجرة"),"راجع الحالة: مؤجرة لوحدة بيع",IF(AND(E213="إيجار",G213="مباعة"),"راجع الحالة: مباعة لوحدة إيجار","")))</f>
        <v/>
      </c>
    </row>
    <row r="214">
      <c r="A214" s="5" t="n"/>
      <c r="B214" s="5" t="n"/>
      <c r="C214" s="5" t="n"/>
      <c r="D214" s="16" t="n"/>
      <c r="E214" s="5" t="n"/>
      <c r="F214" s="17" t="n"/>
      <c r="G214" s="5" t="n"/>
      <c r="H214" s="18">
        <f>IF(OR(A214&amp;""="",E214&lt;&gt;"بيع",NOT(ISNUMBER(D214)),NOT(ISNUMBER(F214))),"",IF(D214&gt;0,ROUND(F214/D214,2),""))</f>
        <v/>
      </c>
      <c r="I214" s="19">
        <f>IF(A214&amp;""="","",COUNTIF('العملاء'!$H$6:$H$2005,A214&amp;""))</f>
        <v/>
      </c>
      <c r="J214" s="19">
        <f>IF(A214&amp;""="","",COUNTIFS('العملاء'!$H$6:$H$2005,A214&amp;"",'العملاء'!$I$6:$I$2005,"معاينة")+COUNTIFS('العملاء'!$H$6:$H$2005,A214&amp;"",'العملاء'!$I$6:$I$2005,"تفاوض")+COUNTIFS('العملاء'!$H$6:$H$2005,A214&amp;"",'العملاء'!$I$6:$I$2005,"تم التعاقد"))</f>
        <v/>
      </c>
      <c r="K214" s="6">
        <f>IF(A214&amp;""="","",IF(AND(E214="بيع",G214="مؤجرة"),"راجع الحالة: مؤجرة لوحدة بيع",IF(AND(E214="إيجار",G214="مباعة"),"راجع الحالة: مباعة لوحدة إيجار","")))</f>
        <v/>
      </c>
    </row>
    <row r="215">
      <c r="A215" s="5" t="n"/>
      <c r="B215" s="5" t="n"/>
      <c r="C215" s="5" t="n"/>
      <c r="D215" s="16" t="n"/>
      <c r="E215" s="5" t="n"/>
      <c r="F215" s="17" t="n"/>
      <c r="G215" s="5" t="n"/>
      <c r="H215" s="18">
        <f>IF(OR(A215&amp;""="",E215&lt;&gt;"بيع",NOT(ISNUMBER(D215)),NOT(ISNUMBER(F215))),"",IF(D215&gt;0,ROUND(F215/D215,2),""))</f>
        <v/>
      </c>
      <c r="I215" s="19">
        <f>IF(A215&amp;""="","",COUNTIF('العملاء'!$H$6:$H$2005,A215&amp;""))</f>
        <v/>
      </c>
      <c r="J215" s="19">
        <f>IF(A215&amp;""="","",COUNTIFS('العملاء'!$H$6:$H$2005,A215&amp;"",'العملاء'!$I$6:$I$2005,"معاينة")+COUNTIFS('العملاء'!$H$6:$H$2005,A215&amp;"",'العملاء'!$I$6:$I$2005,"تفاوض")+COUNTIFS('العملاء'!$H$6:$H$2005,A215&amp;"",'العملاء'!$I$6:$I$2005,"تم التعاقد"))</f>
        <v/>
      </c>
      <c r="K215" s="6">
        <f>IF(A215&amp;""="","",IF(AND(E215="بيع",G215="مؤجرة"),"راجع الحالة: مؤجرة لوحدة بيع",IF(AND(E215="إيجار",G215="مباعة"),"راجع الحالة: مباعة لوحدة إيجار","")))</f>
        <v/>
      </c>
    </row>
    <row r="216">
      <c r="A216" s="5" t="n"/>
      <c r="B216" s="5" t="n"/>
      <c r="C216" s="5" t="n"/>
      <c r="D216" s="16" t="n"/>
      <c r="E216" s="5" t="n"/>
      <c r="F216" s="17" t="n"/>
      <c r="G216" s="5" t="n"/>
      <c r="H216" s="18">
        <f>IF(OR(A216&amp;""="",E216&lt;&gt;"بيع",NOT(ISNUMBER(D216)),NOT(ISNUMBER(F216))),"",IF(D216&gt;0,ROUND(F216/D216,2),""))</f>
        <v/>
      </c>
      <c r="I216" s="19">
        <f>IF(A216&amp;""="","",COUNTIF('العملاء'!$H$6:$H$2005,A216&amp;""))</f>
        <v/>
      </c>
      <c r="J216" s="19">
        <f>IF(A216&amp;""="","",COUNTIFS('العملاء'!$H$6:$H$2005,A216&amp;"",'العملاء'!$I$6:$I$2005,"معاينة")+COUNTIFS('العملاء'!$H$6:$H$2005,A216&amp;"",'العملاء'!$I$6:$I$2005,"تفاوض")+COUNTIFS('العملاء'!$H$6:$H$2005,A216&amp;"",'العملاء'!$I$6:$I$2005,"تم التعاقد"))</f>
        <v/>
      </c>
      <c r="K216" s="6">
        <f>IF(A216&amp;""="","",IF(AND(E216="بيع",G216="مؤجرة"),"راجع الحالة: مؤجرة لوحدة بيع",IF(AND(E216="إيجار",G216="مباعة"),"راجع الحالة: مباعة لوحدة إيجار","")))</f>
        <v/>
      </c>
    </row>
    <row r="217">
      <c r="A217" s="5" t="n"/>
      <c r="B217" s="5" t="n"/>
      <c r="C217" s="5" t="n"/>
      <c r="D217" s="16" t="n"/>
      <c r="E217" s="5" t="n"/>
      <c r="F217" s="17" t="n"/>
      <c r="G217" s="5" t="n"/>
      <c r="H217" s="18">
        <f>IF(OR(A217&amp;""="",E217&lt;&gt;"بيع",NOT(ISNUMBER(D217)),NOT(ISNUMBER(F217))),"",IF(D217&gt;0,ROUND(F217/D217,2),""))</f>
        <v/>
      </c>
      <c r="I217" s="19">
        <f>IF(A217&amp;""="","",COUNTIF('العملاء'!$H$6:$H$2005,A217&amp;""))</f>
        <v/>
      </c>
      <c r="J217" s="19">
        <f>IF(A217&amp;""="","",COUNTIFS('العملاء'!$H$6:$H$2005,A217&amp;"",'العملاء'!$I$6:$I$2005,"معاينة")+COUNTIFS('العملاء'!$H$6:$H$2005,A217&amp;"",'العملاء'!$I$6:$I$2005,"تفاوض")+COUNTIFS('العملاء'!$H$6:$H$2005,A217&amp;"",'العملاء'!$I$6:$I$2005,"تم التعاقد"))</f>
        <v/>
      </c>
      <c r="K217" s="6">
        <f>IF(A217&amp;""="","",IF(AND(E217="بيع",G217="مؤجرة"),"راجع الحالة: مؤجرة لوحدة بيع",IF(AND(E217="إيجار",G217="مباعة"),"راجع الحالة: مباعة لوحدة إيجار","")))</f>
        <v/>
      </c>
    </row>
    <row r="218">
      <c r="A218" s="5" t="n"/>
      <c r="B218" s="5" t="n"/>
      <c r="C218" s="5" t="n"/>
      <c r="D218" s="16" t="n"/>
      <c r="E218" s="5" t="n"/>
      <c r="F218" s="17" t="n"/>
      <c r="G218" s="5" t="n"/>
      <c r="H218" s="18">
        <f>IF(OR(A218&amp;""="",E218&lt;&gt;"بيع",NOT(ISNUMBER(D218)),NOT(ISNUMBER(F218))),"",IF(D218&gt;0,ROUND(F218/D218,2),""))</f>
        <v/>
      </c>
      <c r="I218" s="19">
        <f>IF(A218&amp;""="","",COUNTIF('العملاء'!$H$6:$H$2005,A218&amp;""))</f>
        <v/>
      </c>
      <c r="J218" s="19">
        <f>IF(A218&amp;""="","",COUNTIFS('العملاء'!$H$6:$H$2005,A218&amp;"",'العملاء'!$I$6:$I$2005,"معاينة")+COUNTIFS('العملاء'!$H$6:$H$2005,A218&amp;"",'العملاء'!$I$6:$I$2005,"تفاوض")+COUNTIFS('العملاء'!$H$6:$H$2005,A218&amp;"",'العملاء'!$I$6:$I$2005,"تم التعاقد"))</f>
        <v/>
      </c>
      <c r="K218" s="6">
        <f>IF(A218&amp;""="","",IF(AND(E218="بيع",G218="مؤجرة"),"راجع الحالة: مؤجرة لوحدة بيع",IF(AND(E218="إيجار",G218="مباعة"),"راجع الحالة: مباعة لوحدة إيجار","")))</f>
        <v/>
      </c>
    </row>
    <row r="219">
      <c r="A219" s="5" t="n"/>
      <c r="B219" s="5" t="n"/>
      <c r="C219" s="5" t="n"/>
      <c r="D219" s="16" t="n"/>
      <c r="E219" s="5" t="n"/>
      <c r="F219" s="17" t="n"/>
      <c r="G219" s="5" t="n"/>
      <c r="H219" s="18">
        <f>IF(OR(A219&amp;""="",E219&lt;&gt;"بيع",NOT(ISNUMBER(D219)),NOT(ISNUMBER(F219))),"",IF(D219&gt;0,ROUND(F219/D219,2),""))</f>
        <v/>
      </c>
      <c r="I219" s="19">
        <f>IF(A219&amp;""="","",COUNTIF('العملاء'!$H$6:$H$2005,A219&amp;""))</f>
        <v/>
      </c>
      <c r="J219" s="19">
        <f>IF(A219&amp;""="","",COUNTIFS('العملاء'!$H$6:$H$2005,A219&amp;"",'العملاء'!$I$6:$I$2005,"معاينة")+COUNTIFS('العملاء'!$H$6:$H$2005,A219&amp;"",'العملاء'!$I$6:$I$2005,"تفاوض")+COUNTIFS('العملاء'!$H$6:$H$2005,A219&amp;"",'العملاء'!$I$6:$I$2005,"تم التعاقد"))</f>
        <v/>
      </c>
      <c r="K219" s="6">
        <f>IF(A219&amp;""="","",IF(AND(E219="بيع",G219="مؤجرة"),"راجع الحالة: مؤجرة لوحدة بيع",IF(AND(E219="إيجار",G219="مباعة"),"راجع الحالة: مباعة لوحدة إيجار","")))</f>
        <v/>
      </c>
    </row>
    <row r="220">
      <c r="A220" s="5" t="n"/>
      <c r="B220" s="5" t="n"/>
      <c r="C220" s="5" t="n"/>
      <c r="D220" s="16" t="n"/>
      <c r="E220" s="5" t="n"/>
      <c r="F220" s="17" t="n"/>
      <c r="G220" s="5" t="n"/>
      <c r="H220" s="18">
        <f>IF(OR(A220&amp;""="",E220&lt;&gt;"بيع",NOT(ISNUMBER(D220)),NOT(ISNUMBER(F220))),"",IF(D220&gt;0,ROUND(F220/D220,2),""))</f>
        <v/>
      </c>
      <c r="I220" s="19">
        <f>IF(A220&amp;""="","",COUNTIF('العملاء'!$H$6:$H$2005,A220&amp;""))</f>
        <v/>
      </c>
      <c r="J220" s="19">
        <f>IF(A220&amp;""="","",COUNTIFS('العملاء'!$H$6:$H$2005,A220&amp;"",'العملاء'!$I$6:$I$2005,"معاينة")+COUNTIFS('العملاء'!$H$6:$H$2005,A220&amp;"",'العملاء'!$I$6:$I$2005,"تفاوض")+COUNTIFS('العملاء'!$H$6:$H$2005,A220&amp;"",'العملاء'!$I$6:$I$2005,"تم التعاقد"))</f>
        <v/>
      </c>
      <c r="K220" s="6">
        <f>IF(A220&amp;""="","",IF(AND(E220="بيع",G220="مؤجرة"),"راجع الحالة: مؤجرة لوحدة بيع",IF(AND(E220="إيجار",G220="مباعة"),"راجع الحالة: مباعة لوحدة إيجار","")))</f>
        <v/>
      </c>
    </row>
    <row r="221">
      <c r="A221" s="5" t="n"/>
      <c r="B221" s="5" t="n"/>
      <c r="C221" s="5" t="n"/>
      <c r="D221" s="16" t="n"/>
      <c r="E221" s="5" t="n"/>
      <c r="F221" s="17" t="n"/>
      <c r="G221" s="5" t="n"/>
      <c r="H221" s="18">
        <f>IF(OR(A221&amp;""="",E221&lt;&gt;"بيع",NOT(ISNUMBER(D221)),NOT(ISNUMBER(F221))),"",IF(D221&gt;0,ROUND(F221/D221,2),""))</f>
        <v/>
      </c>
      <c r="I221" s="19">
        <f>IF(A221&amp;""="","",COUNTIF('العملاء'!$H$6:$H$2005,A221&amp;""))</f>
        <v/>
      </c>
      <c r="J221" s="19">
        <f>IF(A221&amp;""="","",COUNTIFS('العملاء'!$H$6:$H$2005,A221&amp;"",'العملاء'!$I$6:$I$2005,"معاينة")+COUNTIFS('العملاء'!$H$6:$H$2005,A221&amp;"",'العملاء'!$I$6:$I$2005,"تفاوض")+COUNTIFS('العملاء'!$H$6:$H$2005,A221&amp;"",'العملاء'!$I$6:$I$2005,"تم التعاقد"))</f>
        <v/>
      </c>
      <c r="K221" s="6">
        <f>IF(A221&amp;""="","",IF(AND(E221="بيع",G221="مؤجرة"),"راجع الحالة: مؤجرة لوحدة بيع",IF(AND(E221="إيجار",G221="مباعة"),"راجع الحالة: مباعة لوحدة إيجار","")))</f>
        <v/>
      </c>
    </row>
    <row r="222">
      <c r="A222" s="5" t="n"/>
      <c r="B222" s="5" t="n"/>
      <c r="C222" s="5" t="n"/>
      <c r="D222" s="16" t="n"/>
      <c r="E222" s="5" t="n"/>
      <c r="F222" s="17" t="n"/>
      <c r="G222" s="5" t="n"/>
      <c r="H222" s="18">
        <f>IF(OR(A222&amp;""="",E222&lt;&gt;"بيع",NOT(ISNUMBER(D222)),NOT(ISNUMBER(F222))),"",IF(D222&gt;0,ROUND(F222/D222,2),""))</f>
        <v/>
      </c>
      <c r="I222" s="19">
        <f>IF(A222&amp;""="","",COUNTIF('العملاء'!$H$6:$H$2005,A222&amp;""))</f>
        <v/>
      </c>
      <c r="J222" s="19">
        <f>IF(A222&amp;""="","",COUNTIFS('العملاء'!$H$6:$H$2005,A222&amp;"",'العملاء'!$I$6:$I$2005,"معاينة")+COUNTIFS('العملاء'!$H$6:$H$2005,A222&amp;"",'العملاء'!$I$6:$I$2005,"تفاوض")+COUNTIFS('العملاء'!$H$6:$H$2005,A222&amp;"",'العملاء'!$I$6:$I$2005,"تم التعاقد"))</f>
        <v/>
      </c>
      <c r="K222" s="6">
        <f>IF(A222&amp;""="","",IF(AND(E222="بيع",G222="مؤجرة"),"راجع الحالة: مؤجرة لوحدة بيع",IF(AND(E222="إيجار",G222="مباعة"),"راجع الحالة: مباعة لوحدة إيجار","")))</f>
        <v/>
      </c>
    </row>
    <row r="223">
      <c r="A223" s="5" t="n"/>
      <c r="B223" s="5" t="n"/>
      <c r="C223" s="5" t="n"/>
      <c r="D223" s="16" t="n"/>
      <c r="E223" s="5" t="n"/>
      <c r="F223" s="17" t="n"/>
      <c r="G223" s="5" t="n"/>
      <c r="H223" s="18">
        <f>IF(OR(A223&amp;""="",E223&lt;&gt;"بيع",NOT(ISNUMBER(D223)),NOT(ISNUMBER(F223))),"",IF(D223&gt;0,ROUND(F223/D223,2),""))</f>
        <v/>
      </c>
      <c r="I223" s="19">
        <f>IF(A223&amp;""="","",COUNTIF('العملاء'!$H$6:$H$2005,A223&amp;""))</f>
        <v/>
      </c>
      <c r="J223" s="19">
        <f>IF(A223&amp;""="","",COUNTIFS('العملاء'!$H$6:$H$2005,A223&amp;"",'العملاء'!$I$6:$I$2005,"معاينة")+COUNTIFS('العملاء'!$H$6:$H$2005,A223&amp;"",'العملاء'!$I$6:$I$2005,"تفاوض")+COUNTIFS('العملاء'!$H$6:$H$2005,A223&amp;"",'العملاء'!$I$6:$I$2005,"تم التعاقد"))</f>
        <v/>
      </c>
      <c r="K223" s="6">
        <f>IF(A223&amp;""="","",IF(AND(E223="بيع",G223="مؤجرة"),"راجع الحالة: مؤجرة لوحدة بيع",IF(AND(E223="إيجار",G223="مباعة"),"راجع الحالة: مباعة لوحدة إيجار","")))</f>
        <v/>
      </c>
    </row>
    <row r="224">
      <c r="A224" s="5" t="n"/>
      <c r="B224" s="5" t="n"/>
      <c r="C224" s="5" t="n"/>
      <c r="D224" s="16" t="n"/>
      <c r="E224" s="5" t="n"/>
      <c r="F224" s="17" t="n"/>
      <c r="G224" s="5" t="n"/>
      <c r="H224" s="18">
        <f>IF(OR(A224&amp;""="",E224&lt;&gt;"بيع",NOT(ISNUMBER(D224)),NOT(ISNUMBER(F224))),"",IF(D224&gt;0,ROUND(F224/D224,2),""))</f>
        <v/>
      </c>
      <c r="I224" s="19">
        <f>IF(A224&amp;""="","",COUNTIF('العملاء'!$H$6:$H$2005,A224&amp;""))</f>
        <v/>
      </c>
      <c r="J224" s="19">
        <f>IF(A224&amp;""="","",COUNTIFS('العملاء'!$H$6:$H$2005,A224&amp;"",'العملاء'!$I$6:$I$2005,"معاينة")+COUNTIFS('العملاء'!$H$6:$H$2005,A224&amp;"",'العملاء'!$I$6:$I$2005,"تفاوض")+COUNTIFS('العملاء'!$H$6:$H$2005,A224&amp;"",'العملاء'!$I$6:$I$2005,"تم التعاقد"))</f>
        <v/>
      </c>
      <c r="K224" s="6">
        <f>IF(A224&amp;""="","",IF(AND(E224="بيع",G224="مؤجرة"),"راجع الحالة: مؤجرة لوحدة بيع",IF(AND(E224="إيجار",G224="مباعة"),"راجع الحالة: مباعة لوحدة إيجار","")))</f>
        <v/>
      </c>
    </row>
    <row r="225">
      <c r="A225" s="5" t="n"/>
      <c r="B225" s="5" t="n"/>
      <c r="C225" s="5" t="n"/>
      <c r="D225" s="16" t="n"/>
      <c r="E225" s="5" t="n"/>
      <c r="F225" s="17" t="n"/>
      <c r="G225" s="5" t="n"/>
      <c r="H225" s="18">
        <f>IF(OR(A225&amp;""="",E225&lt;&gt;"بيع",NOT(ISNUMBER(D225)),NOT(ISNUMBER(F225))),"",IF(D225&gt;0,ROUND(F225/D225,2),""))</f>
        <v/>
      </c>
      <c r="I225" s="19">
        <f>IF(A225&amp;""="","",COUNTIF('العملاء'!$H$6:$H$2005,A225&amp;""))</f>
        <v/>
      </c>
      <c r="J225" s="19">
        <f>IF(A225&amp;""="","",COUNTIFS('العملاء'!$H$6:$H$2005,A225&amp;"",'العملاء'!$I$6:$I$2005,"معاينة")+COUNTIFS('العملاء'!$H$6:$H$2005,A225&amp;"",'العملاء'!$I$6:$I$2005,"تفاوض")+COUNTIFS('العملاء'!$H$6:$H$2005,A225&amp;"",'العملاء'!$I$6:$I$2005,"تم التعاقد"))</f>
        <v/>
      </c>
      <c r="K225" s="6">
        <f>IF(A225&amp;""="","",IF(AND(E225="بيع",G225="مؤجرة"),"راجع الحالة: مؤجرة لوحدة بيع",IF(AND(E225="إيجار",G225="مباعة"),"راجع الحالة: مباعة لوحدة إيجار","")))</f>
        <v/>
      </c>
    </row>
    <row r="226">
      <c r="A226" s="5" t="n"/>
      <c r="B226" s="5" t="n"/>
      <c r="C226" s="5" t="n"/>
      <c r="D226" s="16" t="n"/>
      <c r="E226" s="5" t="n"/>
      <c r="F226" s="17" t="n"/>
      <c r="G226" s="5" t="n"/>
      <c r="H226" s="18">
        <f>IF(OR(A226&amp;""="",E226&lt;&gt;"بيع",NOT(ISNUMBER(D226)),NOT(ISNUMBER(F226))),"",IF(D226&gt;0,ROUND(F226/D226,2),""))</f>
        <v/>
      </c>
      <c r="I226" s="19">
        <f>IF(A226&amp;""="","",COUNTIF('العملاء'!$H$6:$H$2005,A226&amp;""))</f>
        <v/>
      </c>
      <c r="J226" s="19">
        <f>IF(A226&amp;""="","",COUNTIFS('العملاء'!$H$6:$H$2005,A226&amp;"",'العملاء'!$I$6:$I$2005,"معاينة")+COUNTIFS('العملاء'!$H$6:$H$2005,A226&amp;"",'العملاء'!$I$6:$I$2005,"تفاوض")+COUNTIFS('العملاء'!$H$6:$H$2005,A226&amp;"",'العملاء'!$I$6:$I$2005,"تم التعاقد"))</f>
        <v/>
      </c>
      <c r="K226" s="6">
        <f>IF(A226&amp;""="","",IF(AND(E226="بيع",G226="مؤجرة"),"راجع الحالة: مؤجرة لوحدة بيع",IF(AND(E226="إيجار",G226="مباعة"),"راجع الحالة: مباعة لوحدة إيجار","")))</f>
        <v/>
      </c>
    </row>
    <row r="227">
      <c r="A227" s="5" t="n"/>
      <c r="B227" s="5" t="n"/>
      <c r="C227" s="5" t="n"/>
      <c r="D227" s="16" t="n"/>
      <c r="E227" s="5" t="n"/>
      <c r="F227" s="17" t="n"/>
      <c r="G227" s="5" t="n"/>
      <c r="H227" s="18">
        <f>IF(OR(A227&amp;""="",E227&lt;&gt;"بيع",NOT(ISNUMBER(D227)),NOT(ISNUMBER(F227))),"",IF(D227&gt;0,ROUND(F227/D227,2),""))</f>
        <v/>
      </c>
      <c r="I227" s="19">
        <f>IF(A227&amp;""="","",COUNTIF('العملاء'!$H$6:$H$2005,A227&amp;""))</f>
        <v/>
      </c>
      <c r="J227" s="19">
        <f>IF(A227&amp;""="","",COUNTIFS('العملاء'!$H$6:$H$2005,A227&amp;"",'العملاء'!$I$6:$I$2005,"معاينة")+COUNTIFS('العملاء'!$H$6:$H$2005,A227&amp;"",'العملاء'!$I$6:$I$2005,"تفاوض")+COUNTIFS('العملاء'!$H$6:$H$2005,A227&amp;"",'العملاء'!$I$6:$I$2005,"تم التعاقد"))</f>
        <v/>
      </c>
      <c r="K227" s="6">
        <f>IF(A227&amp;""="","",IF(AND(E227="بيع",G227="مؤجرة"),"راجع الحالة: مؤجرة لوحدة بيع",IF(AND(E227="إيجار",G227="مباعة"),"راجع الحالة: مباعة لوحدة إيجار","")))</f>
        <v/>
      </c>
    </row>
    <row r="228">
      <c r="A228" s="5" t="n"/>
      <c r="B228" s="5" t="n"/>
      <c r="C228" s="5" t="n"/>
      <c r="D228" s="16" t="n"/>
      <c r="E228" s="5" t="n"/>
      <c r="F228" s="17" t="n"/>
      <c r="G228" s="5" t="n"/>
      <c r="H228" s="18">
        <f>IF(OR(A228&amp;""="",E228&lt;&gt;"بيع",NOT(ISNUMBER(D228)),NOT(ISNUMBER(F228))),"",IF(D228&gt;0,ROUND(F228/D228,2),""))</f>
        <v/>
      </c>
      <c r="I228" s="19">
        <f>IF(A228&amp;""="","",COUNTIF('العملاء'!$H$6:$H$2005,A228&amp;""))</f>
        <v/>
      </c>
      <c r="J228" s="19">
        <f>IF(A228&amp;""="","",COUNTIFS('العملاء'!$H$6:$H$2005,A228&amp;"",'العملاء'!$I$6:$I$2005,"معاينة")+COUNTIFS('العملاء'!$H$6:$H$2005,A228&amp;"",'العملاء'!$I$6:$I$2005,"تفاوض")+COUNTIFS('العملاء'!$H$6:$H$2005,A228&amp;"",'العملاء'!$I$6:$I$2005,"تم التعاقد"))</f>
        <v/>
      </c>
      <c r="K228" s="6">
        <f>IF(A228&amp;""="","",IF(AND(E228="بيع",G228="مؤجرة"),"راجع الحالة: مؤجرة لوحدة بيع",IF(AND(E228="إيجار",G228="مباعة"),"راجع الحالة: مباعة لوحدة إيجار","")))</f>
        <v/>
      </c>
    </row>
    <row r="229">
      <c r="A229" s="5" t="n"/>
      <c r="B229" s="5" t="n"/>
      <c r="C229" s="5" t="n"/>
      <c r="D229" s="16" t="n"/>
      <c r="E229" s="5" t="n"/>
      <c r="F229" s="17" t="n"/>
      <c r="G229" s="5" t="n"/>
      <c r="H229" s="18">
        <f>IF(OR(A229&amp;""="",E229&lt;&gt;"بيع",NOT(ISNUMBER(D229)),NOT(ISNUMBER(F229))),"",IF(D229&gt;0,ROUND(F229/D229,2),""))</f>
        <v/>
      </c>
      <c r="I229" s="19">
        <f>IF(A229&amp;""="","",COUNTIF('العملاء'!$H$6:$H$2005,A229&amp;""))</f>
        <v/>
      </c>
      <c r="J229" s="19">
        <f>IF(A229&amp;""="","",COUNTIFS('العملاء'!$H$6:$H$2005,A229&amp;"",'العملاء'!$I$6:$I$2005,"معاينة")+COUNTIFS('العملاء'!$H$6:$H$2005,A229&amp;"",'العملاء'!$I$6:$I$2005,"تفاوض")+COUNTIFS('العملاء'!$H$6:$H$2005,A229&amp;"",'العملاء'!$I$6:$I$2005,"تم التعاقد"))</f>
        <v/>
      </c>
      <c r="K229" s="6">
        <f>IF(A229&amp;""="","",IF(AND(E229="بيع",G229="مؤجرة"),"راجع الحالة: مؤجرة لوحدة بيع",IF(AND(E229="إيجار",G229="مباعة"),"راجع الحالة: مباعة لوحدة إيجار","")))</f>
        <v/>
      </c>
    </row>
    <row r="230">
      <c r="A230" s="5" t="n"/>
      <c r="B230" s="5" t="n"/>
      <c r="C230" s="5" t="n"/>
      <c r="D230" s="16" t="n"/>
      <c r="E230" s="5" t="n"/>
      <c r="F230" s="17" t="n"/>
      <c r="G230" s="5" t="n"/>
      <c r="H230" s="18">
        <f>IF(OR(A230&amp;""="",E230&lt;&gt;"بيع",NOT(ISNUMBER(D230)),NOT(ISNUMBER(F230))),"",IF(D230&gt;0,ROUND(F230/D230,2),""))</f>
        <v/>
      </c>
      <c r="I230" s="19">
        <f>IF(A230&amp;""="","",COUNTIF('العملاء'!$H$6:$H$2005,A230&amp;""))</f>
        <v/>
      </c>
      <c r="J230" s="19">
        <f>IF(A230&amp;""="","",COUNTIFS('العملاء'!$H$6:$H$2005,A230&amp;"",'العملاء'!$I$6:$I$2005,"معاينة")+COUNTIFS('العملاء'!$H$6:$H$2005,A230&amp;"",'العملاء'!$I$6:$I$2005,"تفاوض")+COUNTIFS('العملاء'!$H$6:$H$2005,A230&amp;"",'العملاء'!$I$6:$I$2005,"تم التعاقد"))</f>
        <v/>
      </c>
      <c r="K230" s="6">
        <f>IF(A230&amp;""="","",IF(AND(E230="بيع",G230="مؤجرة"),"راجع الحالة: مؤجرة لوحدة بيع",IF(AND(E230="إيجار",G230="مباعة"),"راجع الحالة: مباعة لوحدة إيجار","")))</f>
        <v/>
      </c>
    </row>
    <row r="231">
      <c r="A231" s="5" t="n"/>
      <c r="B231" s="5" t="n"/>
      <c r="C231" s="5" t="n"/>
      <c r="D231" s="16" t="n"/>
      <c r="E231" s="5" t="n"/>
      <c r="F231" s="17" t="n"/>
      <c r="G231" s="5" t="n"/>
      <c r="H231" s="18">
        <f>IF(OR(A231&amp;""="",E231&lt;&gt;"بيع",NOT(ISNUMBER(D231)),NOT(ISNUMBER(F231))),"",IF(D231&gt;0,ROUND(F231/D231,2),""))</f>
        <v/>
      </c>
      <c r="I231" s="19">
        <f>IF(A231&amp;""="","",COUNTIF('العملاء'!$H$6:$H$2005,A231&amp;""))</f>
        <v/>
      </c>
      <c r="J231" s="19">
        <f>IF(A231&amp;""="","",COUNTIFS('العملاء'!$H$6:$H$2005,A231&amp;"",'العملاء'!$I$6:$I$2005,"معاينة")+COUNTIFS('العملاء'!$H$6:$H$2005,A231&amp;"",'العملاء'!$I$6:$I$2005,"تفاوض")+COUNTIFS('العملاء'!$H$6:$H$2005,A231&amp;"",'العملاء'!$I$6:$I$2005,"تم التعاقد"))</f>
        <v/>
      </c>
      <c r="K231" s="6">
        <f>IF(A231&amp;""="","",IF(AND(E231="بيع",G231="مؤجرة"),"راجع الحالة: مؤجرة لوحدة بيع",IF(AND(E231="إيجار",G231="مباعة"),"راجع الحالة: مباعة لوحدة إيجار","")))</f>
        <v/>
      </c>
    </row>
    <row r="232">
      <c r="A232" s="5" t="n"/>
      <c r="B232" s="5" t="n"/>
      <c r="C232" s="5" t="n"/>
      <c r="D232" s="16" t="n"/>
      <c r="E232" s="5" t="n"/>
      <c r="F232" s="17" t="n"/>
      <c r="G232" s="5" t="n"/>
      <c r="H232" s="18">
        <f>IF(OR(A232&amp;""="",E232&lt;&gt;"بيع",NOT(ISNUMBER(D232)),NOT(ISNUMBER(F232))),"",IF(D232&gt;0,ROUND(F232/D232,2),""))</f>
        <v/>
      </c>
      <c r="I232" s="19">
        <f>IF(A232&amp;""="","",COUNTIF('العملاء'!$H$6:$H$2005,A232&amp;""))</f>
        <v/>
      </c>
      <c r="J232" s="19">
        <f>IF(A232&amp;""="","",COUNTIFS('العملاء'!$H$6:$H$2005,A232&amp;"",'العملاء'!$I$6:$I$2005,"معاينة")+COUNTIFS('العملاء'!$H$6:$H$2005,A232&amp;"",'العملاء'!$I$6:$I$2005,"تفاوض")+COUNTIFS('العملاء'!$H$6:$H$2005,A232&amp;"",'العملاء'!$I$6:$I$2005,"تم التعاقد"))</f>
        <v/>
      </c>
      <c r="K232" s="6">
        <f>IF(A232&amp;""="","",IF(AND(E232="بيع",G232="مؤجرة"),"راجع الحالة: مؤجرة لوحدة بيع",IF(AND(E232="إيجار",G232="مباعة"),"راجع الحالة: مباعة لوحدة إيجار","")))</f>
        <v/>
      </c>
    </row>
    <row r="233">
      <c r="A233" s="5" t="n"/>
      <c r="B233" s="5" t="n"/>
      <c r="C233" s="5" t="n"/>
      <c r="D233" s="16" t="n"/>
      <c r="E233" s="5" t="n"/>
      <c r="F233" s="17" t="n"/>
      <c r="G233" s="5" t="n"/>
      <c r="H233" s="18">
        <f>IF(OR(A233&amp;""="",E233&lt;&gt;"بيع",NOT(ISNUMBER(D233)),NOT(ISNUMBER(F233))),"",IF(D233&gt;0,ROUND(F233/D233,2),""))</f>
        <v/>
      </c>
      <c r="I233" s="19">
        <f>IF(A233&amp;""="","",COUNTIF('العملاء'!$H$6:$H$2005,A233&amp;""))</f>
        <v/>
      </c>
      <c r="J233" s="19">
        <f>IF(A233&amp;""="","",COUNTIFS('العملاء'!$H$6:$H$2005,A233&amp;"",'العملاء'!$I$6:$I$2005,"معاينة")+COUNTIFS('العملاء'!$H$6:$H$2005,A233&amp;"",'العملاء'!$I$6:$I$2005,"تفاوض")+COUNTIFS('العملاء'!$H$6:$H$2005,A233&amp;"",'العملاء'!$I$6:$I$2005,"تم التعاقد"))</f>
        <v/>
      </c>
      <c r="K233" s="6">
        <f>IF(A233&amp;""="","",IF(AND(E233="بيع",G233="مؤجرة"),"راجع الحالة: مؤجرة لوحدة بيع",IF(AND(E233="إيجار",G233="مباعة"),"راجع الحالة: مباعة لوحدة إيجار","")))</f>
        <v/>
      </c>
    </row>
    <row r="234">
      <c r="A234" s="5" t="n"/>
      <c r="B234" s="5" t="n"/>
      <c r="C234" s="5" t="n"/>
      <c r="D234" s="16" t="n"/>
      <c r="E234" s="5" t="n"/>
      <c r="F234" s="17" t="n"/>
      <c r="G234" s="5" t="n"/>
      <c r="H234" s="18">
        <f>IF(OR(A234&amp;""="",E234&lt;&gt;"بيع",NOT(ISNUMBER(D234)),NOT(ISNUMBER(F234))),"",IF(D234&gt;0,ROUND(F234/D234,2),""))</f>
        <v/>
      </c>
      <c r="I234" s="19">
        <f>IF(A234&amp;""="","",COUNTIF('العملاء'!$H$6:$H$2005,A234&amp;""))</f>
        <v/>
      </c>
      <c r="J234" s="19">
        <f>IF(A234&amp;""="","",COUNTIFS('العملاء'!$H$6:$H$2005,A234&amp;"",'العملاء'!$I$6:$I$2005,"معاينة")+COUNTIFS('العملاء'!$H$6:$H$2005,A234&amp;"",'العملاء'!$I$6:$I$2005,"تفاوض")+COUNTIFS('العملاء'!$H$6:$H$2005,A234&amp;"",'العملاء'!$I$6:$I$2005,"تم التعاقد"))</f>
        <v/>
      </c>
      <c r="K234" s="6">
        <f>IF(A234&amp;""="","",IF(AND(E234="بيع",G234="مؤجرة"),"راجع الحالة: مؤجرة لوحدة بيع",IF(AND(E234="إيجار",G234="مباعة"),"راجع الحالة: مباعة لوحدة إيجار","")))</f>
        <v/>
      </c>
    </row>
    <row r="235">
      <c r="A235" s="5" t="n"/>
      <c r="B235" s="5" t="n"/>
      <c r="C235" s="5" t="n"/>
      <c r="D235" s="16" t="n"/>
      <c r="E235" s="5" t="n"/>
      <c r="F235" s="17" t="n"/>
      <c r="G235" s="5" t="n"/>
      <c r="H235" s="18">
        <f>IF(OR(A235&amp;""="",E235&lt;&gt;"بيع",NOT(ISNUMBER(D235)),NOT(ISNUMBER(F235))),"",IF(D235&gt;0,ROUND(F235/D235,2),""))</f>
        <v/>
      </c>
      <c r="I235" s="19">
        <f>IF(A235&amp;""="","",COUNTIF('العملاء'!$H$6:$H$2005,A235&amp;""))</f>
        <v/>
      </c>
      <c r="J235" s="19">
        <f>IF(A235&amp;""="","",COUNTIFS('العملاء'!$H$6:$H$2005,A235&amp;"",'العملاء'!$I$6:$I$2005,"معاينة")+COUNTIFS('العملاء'!$H$6:$H$2005,A235&amp;"",'العملاء'!$I$6:$I$2005,"تفاوض")+COUNTIFS('العملاء'!$H$6:$H$2005,A235&amp;"",'العملاء'!$I$6:$I$2005,"تم التعاقد"))</f>
        <v/>
      </c>
      <c r="K235" s="6">
        <f>IF(A235&amp;""="","",IF(AND(E235="بيع",G235="مؤجرة"),"راجع الحالة: مؤجرة لوحدة بيع",IF(AND(E235="إيجار",G235="مباعة"),"راجع الحالة: مباعة لوحدة إيجار","")))</f>
        <v/>
      </c>
    </row>
    <row r="236">
      <c r="A236" s="5" t="n"/>
      <c r="B236" s="5" t="n"/>
      <c r="C236" s="5" t="n"/>
      <c r="D236" s="16" t="n"/>
      <c r="E236" s="5" t="n"/>
      <c r="F236" s="17" t="n"/>
      <c r="G236" s="5" t="n"/>
      <c r="H236" s="18">
        <f>IF(OR(A236&amp;""="",E236&lt;&gt;"بيع",NOT(ISNUMBER(D236)),NOT(ISNUMBER(F236))),"",IF(D236&gt;0,ROUND(F236/D236,2),""))</f>
        <v/>
      </c>
      <c r="I236" s="19">
        <f>IF(A236&amp;""="","",COUNTIF('العملاء'!$H$6:$H$2005,A236&amp;""))</f>
        <v/>
      </c>
      <c r="J236" s="19">
        <f>IF(A236&amp;""="","",COUNTIFS('العملاء'!$H$6:$H$2005,A236&amp;"",'العملاء'!$I$6:$I$2005,"معاينة")+COUNTIFS('العملاء'!$H$6:$H$2005,A236&amp;"",'العملاء'!$I$6:$I$2005,"تفاوض")+COUNTIFS('العملاء'!$H$6:$H$2005,A236&amp;"",'العملاء'!$I$6:$I$2005,"تم التعاقد"))</f>
        <v/>
      </c>
      <c r="K236" s="6">
        <f>IF(A236&amp;""="","",IF(AND(E236="بيع",G236="مؤجرة"),"راجع الحالة: مؤجرة لوحدة بيع",IF(AND(E236="إيجار",G236="مباعة"),"راجع الحالة: مباعة لوحدة إيجار","")))</f>
        <v/>
      </c>
    </row>
    <row r="237">
      <c r="A237" s="5" t="n"/>
      <c r="B237" s="5" t="n"/>
      <c r="C237" s="5" t="n"/>
      <c r="D237" s="16" t="n"/>
      <c r="E237" s="5" t="n"/>
      <c r="F237" s="17" t="n"/>
      <c r="G237" s="5" t="n"/>
      <c r="H237" s="18">
        <f>IF(OR(A237&amp;""="",E237&lt;&gt;"بيع",NOT(ISNUMBER(D237)),NOT(ISNUMBER(F237))),"",IF(D237&gt;0,ROUND(F237/D237,2),""))</f>
        <v/>
      </c>
      <c r="I237" s="19">
        <f>IF(A237&amp;""="","",COUNTIF('العملاء'!$H$6:$H$2005,A237&amp;""))</f>
        <v/>
      </c>
      <c r="J237" s="19">
        <f>IF(A237&amp;""="","",COUNTIFS('العملاء'!$H$6:$H$2005,A237&amp;"",'العملاء'!$I$6:$I$2005,"معاينة")+COUNTIFS('العملاء'!$H$6:$H$2005,A237&amp;"",'العملاء'!$I$6:$I$2005,"تفاوض")+COUNTIFS('العملاء'!$H$6:$H$2005,A237&amp;"",'العملاء'!$I$6:$I$2005,"تم التعاقد"))</f>
        <v/>
      </c>
      <c r="K237" s="6">
        <f>IF(A237&amp;""="","",IF(AND(E237="بيع",G237="مؤجرة"),"راجع الحالة: مؤجرة لوحدة بيع",IF(AND(E237="إيجار",G237="مباعة"),"راجع الحالة: مباعة لوحدة إيجار","")))</f>
        <v/>
      </c>
    </row>
    <row r="238">
      <c r="A238" s="5" t="n"/>
      <c r="B238" s="5" t="n"/>
      <c r="C238" s="5" t="n"/>
      <c r="D238" s="16" t="n"/>
      <c r="E238" s="5" t="n"/>
      <c r="F238" s="17" t="n"/>
      <c r="G238" s="5" t="n"/>
      <c r="H238" s="18">
        <f>IF(OR(A238&amp;""="",E238&lt;&gt;"بيع",NOT(ISNUMBER(D238)),NOT(ISNUMBER(F238))),"",IF(D238&gt;0,ROUND(F238/D238,2),""))</f>
        <v/>
      </c>
      <c r="I238" s="19">
        <f>IF(A238&amp;""="","",COUNTIF('العملاء'!$H$6:$H$2005,A238&amp;""))</f>
        <v/>
      </c>
      <c r="J238" s="19">
        <f>IF(A238&amp;""="","",COUNTIFS('العملاء'!$H$6:$H$2005,A238&amp;"",'العملاء'!$I$6:$I$2005,"معاينة")+COUNTIFS('العملاء'!$H$6:$H$2005,A238&amp;"",'العملاء'!$I$6:$I$2005,"تفاوض")+COUNTIFS('العملاء'!$H$6:$H$2005,A238&amp;"",'العملاء'!$I$6:$I$2005,"تم التعاقد"))</f>
        <v/>
      </c>
      <c r="K238" s="6">
        <f>IF(A238&amp;""="","",IF(AND(E238="بيع",G238="مؤجرة"),"راجع الحالة: مؤجرة لوحدة بيع",IF(AND(E238="إيجار",G238="مباعة"),"راجع الحالة: مباعة لوحدة إيجار","")))</f>
        <v/>
      </c>
    </row>
    <row r="239">
      <c r="A239" s="5" t="n"/>
      <c r="B239" s="5" t="n"/>
      <c r="C239" s="5" t="n"/>
      <c r="D239" s="16" t="n"/>
      <c r="E239" s="5" t="n"/>
      <c r="F239" s="17" t="n"/>
      <c r="G239" s="5" t="n"/>
      <c r="H239" s="18">
        <f>IF(OR(A239&amp;""="",E239&lt;&gt;"بيع",NOT(ISNUMBER(D239)),NOT(ISNUMBER(F239))),"",IF(D239&gt;0,ROUND(F239/D239,2),""))</f>
        <v/>
      </c>
      <c r="I239" s="19">
        <f>IF(A239&amp;""="","",COUNTIF('العملاء'!$H$6:$H$2005,A239&amp;""))</f>
        <v/>
      </c>
      <c r="J239" s="19">
        <f>IF(A239&amp;""="","",COUNTIFS('العملاء'!$H$6:$H$2005,A239&amp;"",'العملاء'!$I$6:$I$2005,"معاينة")+COUNTIFS('العملاء'!$H$6:$H$2005,A239&amp;"",'العملاء'!$I$6:$I$2005,"تفاوض")+COUNTIFS('العملاء'!$H$6:$H$2005,A239&amp;"",'العملاء'!$I$6:$I$2005,"تم التعاقد"))</f>
        <v/>
      </c>
      <c r="K239" s="6">
        <f>IF(A239&amp;""="","",IF(AND(E239="بيع",G239="مؤجرة"),"راجع الحالة: مؤجرة لوحدة بيع",IF(AND(E239="إيجار",G239="مباعة"),"راجع الحالة: مباعة لوحدة إيجار","")))</f>
        <v/>
      </c>
    </row>
    <row r="240">
      <c r="A240" s="5" t="n"/>
      <c r="B240" s="5" t="n"/>
      <c r="C240" s="5" t="n"/>
      <c r="D240" s="16" t="n"/>
      <c r="E240" s="5" t="n"/>
      <c r="F240" s="17" t="n"/>
      <c r="G240" s="5" t="n"/>
      <c r="H240" s="18">
        <f>IF(OR(A240&amp;""="",E240&lt;&gt;"بيع",NOT(ISNUMBER(D240)),NOT(ISNUMBER(F240))),"",IF(D240&gt;0,ROUND(F240/D240,2),""))</f>
        <v/>
      </c>
      <c r="I240" s="19">
        <f>IF(A240&amp;""="","",COUNTIF('العملاء'!$H$6:$H$2005,A240&amp;""))</f>
        <v/>
      </c>
      <c r="J240" s="19">
        <f>IF(A240&amp;""="","",COUNTIFS('العملاء'!$H$6:$H$2005,A240&amp;"",'العملاء'!$I$6:$I$2005,"معاينة")+COUNTIFS('العملاء'!$H$6:$H$2005,A240&amp;"",'العملاء'!$I$6:$I$2005,"تفاوض")+COUNTIFS('العملاء'!$H$6:$H$2005,A240&amp;"",'العملاء'!$I$6:$I$2005,"تم التعاقد"))</f>
        <v/>
      </c>
      <c r="K240" s="6">
        <f>IF(A240&amp;""="","",IF(AND(E240="بيع",G240="مؤجرة"),"راجع الحالة: مؤجرة لوحدة بيع",IF(AND(E240="إيجار",G240="مباعة"),"راجع الحالة: مباعة لوحدة إيجار","")))</f>
        <v/>
      </c>
    </row>
    <row r="241">
      <c r="A241" s="5" t="n"/>
      <c r="B241" s="5" t="n"/>
      <c r="C241" s="5" t="n"/>
      <c r="D241" s="16" t="n"/>
      <c r="E241" s="5" t="n"/>
      <c r="F241" s="17" t="n"/>
      <c r="G241" s="5" t="n"/>
      <c r="H241" s="18">
        <f>IF(OR(A241&amp;""="",E241&lt;&gt;"بيع",NOT(ISNUMBER(D241)),NOT(ISNUMBER(F241))),"",IF(D241&gt;0,ROUND(F241/D241,2),""))</f>
        <v/>
      </c>
      <c r="I241" s="19">
        <f>IF(A241&amp;""="","",COUNTIF('العملاء'!$H$6:$H$2005,A241&amp;""))</f>
        <v/>
      </c>
      <c r="J241" s="19">
        <f>IF(A241&amp;""="","",COUNTIFS('العملاء'!$H$6:$H$2005,A241&amp;"",'العملاء'!$I$6:$I$2005,"معاينة")+COUNTIFS('العملاء'!$H$6:$H$2005,A241&amp;"",'العملاء'!$I$6:$I$2005,"تفاوض")+COUNTIFS('العملاء'!$H$6:$H$2005,A241&amp;"",'العملاء'!$I$6:$I$2005,"تم التعاقد"))</f>
        <v/>
      </c>
      <c r="K241" s="6">
        <f>IF(A241&amp;""="","",IF(AND(E241="بيع",G241="مؤجرة"),"راجع الحالة: مؤجرة لوحدة بيع",IF(AND(E241="إيجار",G241="مباعة"),"راجع الحالة: مباعة لوحدة إيجار","")))</f>
        <v/>
      </c>
    </row>
    <row r="242">
      <c r="A242" s="5" t="n"/>
      <c r="B242" s="5" t="n"/>
      <c r="C242" s="5" t="n"/>
      <c r="D242" s="16" t="n"/>
      <c r="E242" s="5" t="n"/>
      <c r="F242" s="17" t="n"/>
      <c r="G242" s="5" t="n"/>
      <c r="H242" s="18">
        <f>IF(OR(A242&amp;""="",E242&lt;&gt;"بيع",NOT(ISNUMBER(D242)),NOT(ISNUMBER(F242))),"",IF(D242&gt;0,ROUND(F242/D242,2),""))</f>
        <v/>
      </c>
      <c r="I242" s="19">
        <f>IF(A242&amp;""="","",COUNTIF('العملاء'!$H$6:$H$2005,A242&amp;""))</f>
        <v/>
      </c>
      <c r="J242" s="19">
        <f>IF(A242&amp;""="","",COUNTIFS('العملاء'!$H$6:$H$2005,A242&amp;"",'العملاء'!$I$6:$I$2005,"معاينة")+COUNTIFS('العملاء'!$H$6:$H$2005,A242&amp;"",'العملاء'!$I$6:$I$2005,"تفاوض")+COUNTIFS('العملاء'!$H$6:$H$2005,A242&amp;"",'العملاء'!$I$6:$I$2005,"تم التعاقد"))</f>
        <v/>
      </c>
      <c r="K242" s="6">
        <f>IF(A242&amp;""="","",IF(AND(E242="بيع",G242="مؤجرة"),"راجع الحالة: مؤجرة لوحدة بيع",IF(AND(E242="إيجار",G242="مباعة"),"راجع الحالة: مباعة لوحدة إيجار","")))</f>
        <v/>
      </c>
    </row>
    <row r="243">
      <c r="A243" s="5" t="n"/>
      <c r="B243" s="5" t="n"/>
      <c r="C243" s="5" t="n"/>
      <c r="D243" s="16" t="n"/>
      <c r="E243" s="5" t="n"/>
      <c r="F243" s="17" t="n"/>
      <c r="G243" s="5" t="n"/>
      <c r="H243" s="18">
        <f>IF(OR(A243&amp;""="",E243&lt;&gt;"بيع",NOT(ISNUMBER(D243)),NOT(ISNUMBER(F243))),"",IF(D243&gt;0,ROUND(F243/D243,2),""))</f>
        <v/>
      </c>
      <c r="I243" s="19">
        <f>IF(A243&amp;""="","",COUNTIF('العملاء'!$H$6:$H$2005,A243&amp;""))</f>
        <v/>
      </c>
      <c r="J243" s="19">
        <f>IF(A243&amp;""="","",COUNTIFS('العملاء'!$H$6:$H$2005,A243&amp;"",'العملاء'!$I$6:$I$2005,"معاينة")+COUNTIFS('العملاء'!$H$6:$H$2005,A243&amp;"",'العملاء'!$I$6:$I$2005,"تفاوض")+COUNTIFS('العملاء'!$H$6:$H$2005,A243&amp;"",'العملاء'!$I$6:$I$2005,"تم التعاقد"))</f>
        <v/>
      </c>
      <c r="K243" s="6">
        <f>IF(A243&amp;""="","",IF(AND(E243="بيع",G243="مؤجرة"),"راجع الحالة: مؤجرة لوحدة بيع",IF(AND(E243="إيجار",G243="مباعة"),"راجع الحالة: مباعة لوحدة إيجار","")))</f>
        <v/>
      </c>
    </row>
    <row r="244">
      <c r="A244" s="5" t="n"/>
      <c r="B244" s="5" t="n"/>
      <c r="C244" s="5" t="n"/>
      <c r="D244" s="16" t="n"/>
      <c r="E244" s="5" t="n"/>
      <c r="F244" s="17" t="n"/>
      <c r="G244" s="5" t="n"/>
      <c r="H244" s="18">
        <f>IF(OR(A244&amp;""="",E244&lt;&gt;"بيع",NOT(ISNUMBER(D244)),NOT(ISNUMBER(F244))),"",IF(D244&gt;0,ROUND(F244/D244,2),""))</f>
        <v/>
      </c>
      <c r="I244" s="19">
        <f>IF(A244&amp;""="","",COUNTIF('العملاء'!$H$6:$H$2005,A244&amp;""))</f>
        <v/>
      </c>
      <c r="J244" s="19">
        <f>IF(A244&amp;""="","",COUNTIFS('العملاء'!$H$6:$H$2005,A244&amp;"",'العملاء'!$I$6:$I$2005,"معاينة")+COUNTIFS('العملاء'!$H$6:$H$2005,A244&amp;"",'العملاء'!$I$6:$I$2005,"تفاوض")+COUNTIFS('العملاء'!$H$6:$H$2005,A244&amp;"",'العملاء'!$I$6:$I$2005,"تم التعاقد"))</f>
        <v/>
      </c>
      <c r="K244" s="6">
        <f>IF(A244&amp;""="","",IF(AND(E244="بيع",G244="مؤجرة"),"راجع الحالة: مؤجرة لوحدة بيع",IF(AND(E244="إيجار",G244="مباعة"),"راجع الحالة: مباعة لوحدة إيجار","")))</f>
        <v/>
      </c>
    </row>
    <row r="245">
      <c r="A245" s="5" t="n"/>
      <c r="B245" s="5" t="n"/>
      <c r="C245" s="5" t="n"/>
      <c r="D245" s="16" t="n"/>
      <c r="E245" s="5" t="n"/>
      <c r="F245" s="17" t="n"/>
      <c r="G245" s="5" t="n"/>
      <c r="H245" s="18">
        <f>IF(OR(A245&amp;""="",E245&lt;&gt;"بيع",NOT(ISNUMBER(D245)),NOT(ISNUMBER(F245))),"",IF(D245&gt;0,ROUND(F245/D245,2),""))</f>
        <v/>
      </c>
      <c r="I245" s="19">
        <f>IF(A245&amp;""="","",COUNTIF('العملاء'!$H$6:$H$2005,A245&amp;""))</f>
        <v/>
      </c>
      <c r="J245" s="19">
        <f>IF(A245&amp;""="","",COUNTIFS('العملاء'!$H$6:$H$2005,A245&amp;"",'العملاء'!$I$6:$I$2005,"معاينة")+COUNTIFS('العملاء'!$H$6:$H$2005,A245&amp;"",'العملاء'!$I$6:$I$2005,"تفاوض")+COUNTIFS('العملاء'!$H$6:$H$2005,A245&amp;"",'العملاء'!$I$6:$I$2005,"تم التعاقد"))</f>
        <v/>
      </c>
      <c r="K245" s="6">
        <f>IF(A245&amp;""="","",IF(AND(E245="بيع",G245="مؤجرة"),"راجع الحالة: مؤجرة لوحدة بيع",IF(AND(E245="إيجار",G245="مباعة"),"راجع الحالة: مباعة لوحدة إيجار","")))</f>
        <v/>
      </c>
    </row>
    <row r="246">
      <c r="A246" s="5" t="n"/>
      <c r="B246" s="5" t="n"/>
      <c r="C246" s="5" t="n"/>
      <c r="D246" s="16" t="n"/>
      <c r="E246" s="5" t="n"/>
      <c r="F246" s="17" t="n"/>
      <c r="G246" s="5" t="n"/>
      <c r="H246" s="18">
        <f>IF(OR(A246&amp;""="",E246&lt;&gt;"بيع",NOT(ISNUMBER(D246)),NOT(ISNUMBER(F246))),"",IF(D246&gt;0,ROUND(F246/D246,2),""))</f>
        <v/>
      </c>
      <c r="I246" s="19">
        <f>IF(A246&amp;""="","",COUNTIF('العملاء'!$H$6:$H$2005,A246&amp;""))</f>
        <v/>
      </c>
      <c r="J246" s="19">
        <f>IF(A246&amp;""="","",COUNTIFS('العملاء'!$H$6:$H$2005,A246&amp;"",'العملاء'!$I$6:$I$2005,"معاينة")+COUNTIFS('العملاء'!$H$6:$H$2005,A246&amp;"",'العملاء'!$I$6:$I$2005,"تفاوض")+COUNTIFS('العملاء'!$H$6:$H$2005,A246&amp;"",'العملاء'!$I$6:$I$2005,"تم التعاقد"))</f>
        <v/>
      </c>
      <c r="K246" s="6">
        <f>IF(A246&amp;""="","",IF(AND(E246="بيع",G246="مؤجرة"),"راجع الحالة: مؤجرة لوحدة بيع",IF(AND(E246="إيجار",G246="مباعة"),"راجع الحالة: مباعة لوحدة إيجار","")))</f>
        <v/>
      </c>
    </row>
    <row r="247">
      <c r="A247" s="5" t="n"/>
      <c r="B247" s="5" t="n"/>
      <c r="C247" s="5" t="n"/>
      <c r="D247" s="16" t="n"/>
      <c r="E247" s="5" t="n"/>
      <c r="F247" s="17" t="n"/>
      <c r="G247" s="5" t="n"/>
      <c r="H247" s="18">
        <f>IF(OR(A247&amp;""="",E247&lt;&gt;"بيع",NOT(ISNUMBER(D247)),NOT(ISNUMBER(F247))),"",IF(D247&gt;0,ROUND(F247/D247,2),""))</f>
        <v/>
      </c>
      <c r="I247" s="19">
        <f>IF(A247&amp;""="","",COUNTIF('العملاء'!$H$6:$H$2005,A247&amp;""))</f>
        <v/>
      </c>
      <c r="J247" s="19">
        <f>IF(A247&amp;""="","",COUNTIFS('العملاء'!$H$6:$H$2005,A247&amp;"",'العملاء'!$I$6:$I$2005,"معاينة")+COUNTIFS('العملاء'!$H$6:$H$2005,A247&amp;"",'العملاء'!$I$6:$I$2005,"تفاوض")+COUNTIFS('العملاء'!$H$6:$H$2005,A247&amp;"",'العملاء'!$I$6:$I$2005,"تم التعاقد"))</f>
        <v/>
      </c>
      <c r="K247" s="6">
        <f>IF(A247&amp;""="","",IF(AND(E247="بيع",G247="مؤجرة"),"راجع الحالة: مؤجرة لوحدة بيع",IF(AND(E247="إيجار",G247="مباعة"),"راجع الحالة: مباعة لوحدة إيجار","")))</f>
        <v/>
      </c>
    </row>
    <row r="248">
      <c r="A248" s="5" t="n"/>
      <c r="B248" s="5" t="n"/>
      <c r="C248" s="5" t="n"/>
      <c r="D248" s="16" t="n"/>
      <c r="E248" s="5" t="n"/>
      <c r="F248" s="17" t="n"/>
      <c r="G248" s="5" t="n"/>
      <c r="H248" s="18">
        <f>IF(OR(A248&amp;""="",E248&lt;&gt;"بيع",NOT(ISNUMBER(D248)),NOT(ISNUMBER(F248))),"",IF(D248&gt;0,ROUND(F248/D248,2),""))</f>
        <v/>
      </c>
      <c r="I248" s="19">
        <f>IF(A248&amp;""="","",COUNTIF('العملاء'!$H$6:$H$2005,A248&amp;""))</f>
        <v/>
      </c>
      <c r="J248" s="19">
        <f>IF(A248&amp;""="","",COUNTIFS('العملاء'!$H$6:$H$2005,A248&amp;"",'العملاء'!$I$6:$I$2005,"معاينة")+COUNTIFS('العملاء'!$H$6:$H$2005,A248&amp;"",'العملاء'!$I$6:$I$2005,"تفاوض")+COUNTIFS('العملاء'!$H$6:$H$2005,A248&amp;"",'العملاء'!$I$6:$I$2005,"تم التعاقد"))</f>
        <v/>
      </c>
      <c r="K248" s="6">
        <f>IF(A248&amp;""="","",IF(AND(E248="بيع",G248="مؤجرة"),"راجع الحالة: مؤجرة لوحدة بيع",IF(AND(E248="إيجار",G248="مباعة"),"راجع الحالة: مباعة لوحدة إيجار","")))</f>
        <v/>
      </c>
    </row>
    <row r="249">
      <c r="A249" s="5" t="n"/>
      <c r="B249" s="5" t="n"/>
      <c r="C249" s="5" t="n"/>
      <c r="D249" s="16" t="n"/>
      <c r="E249" s="5" t="n"/>
      <c r="F249" s="17" t="n"/>
      <c r="G249" s="5" t="n"/>
      <c r="H249" s="18">
        <f>IF(OR(A249&amp;""="",E249&lt;&gt;"بيع",NOT(ISNUMBER(D249)),NOT(ISNUMBER(F249))),"",IF(D249&gt;0,ROUND(F249/D249,2),""))</f>
        <v/>
      </c>
      <c r="I249" s="19">
        <f>IF(A249&amp;""="","",COUNTIF('العملاء'!$H$6:$H$2005,A249&amp;""))</f>
        <v/>
      </c>
      <c r="J249" s="19">
        <f>IF(A249&amp;""="","",COUNTIFS('العملاء'!$H$6:$H$2005,A249&amp;"",'العملاء'!$I$6:$I$2005,"معاينة")+COUNTIFS('العملاء'!$H$6:$H$2005,A249&amp;"",'العملاء'!$I$6:$I$2005,"تفاوض")+COUNTIFS('العملاء'!$H$6:$H$2005,A249&amp;"",'العملاء'!$I$6:$I$2005,"تم التعاقد"))</f>
        <v/>
      </c>
      <c r="K249" s="6">
        <f>IF(A249&amp;""="","",IF(AND(E249="بيع",G249="مؤجرة"),"راجع الحالة: مؤجرة لوحدة بيع",IF(AND(E249="إيجار",G249="مباعة"),"راجع الحالة: مباعة لوحدة إيجار","")))</f>
        <v/>
      </c>
    </row>
    <row r="250">
      <c r="A250" s="5" t="n"/>
      <c r="B250" s="5" t="n"/>
      <c r="C250" s="5" t="n"/>
      <c r="D250" s="16" t="n"/>
      <c r="E250" s="5" t="n"/>
      <c r="F250" s="17" t="n"/>
      <c r="G250" s="5" t="n"/>
      <c r="H250" s="18">
        <f>IF(OR(A250&amp;""="",E250&lt;&gt;"بيع",NOT(ISNUMBER(D250)),NOT(ISNUMBER(F250))),"",IF(D250&gt;0,ROUND(F250/D250,2),""))</f>
        <v/>
      </c>
      <c r="I250" s="19">
        <f>IF(A250&amp;""="","",COUNTIF('العملاء'!$H$6:$H$2005,A250&amp;""))</f>
        <v/>
      </c>
      <c r="J250" s="19">
        <f>IF(A250&amp;""="","",COUNTIFS('العملاء'!$H$6:$H$2005,A250&amp;"",'العملاء'!$I$6:$I$2005,"معاينة")+COUNTIFS('العملاء'!$H$6:$H$2005,A250&amp;"",'العملاء'!$I$6:$I$2005,"تفاوض")+COUNTIFS('العملاء'!$H$6:$H$2005,A250&amp;"",'العملاء'!$I$6:$I$2005,"تم التعاقد"))</f>
        <v/>
      </c>
      <c r="K250" s="6">
        <f>IF(A250&amp;""="","",IF(AND(E250="بيع",G250="مؤجرة"),"راجع الحالة: مؤجرة لوحدة بيع",IF(AND(E250="إيجار",G250="مباعة"),"راجع الحالة: مباعة لوحدة إيجار","")))</f>
        <v/>
      </c>
    </row>
    <row r="251">
      <c r="A251" s="5" t="n"/>
      <c r="B251" s="5" t="n"/>
      <c r="C251" s="5" t="n"/>
      <c r="D251" s="16" t="n"/>
      <c r="E251" s="5" t="n"/>
      <c r="F251" s="17" t="n"/>
      <c r="G251" s="5" t="n"/>
      <c r="H251" s="18">
        <f>IF(OR(A251&amp;""="",E251&lt;&gt;"بيع",NOT(ISNUMBER(D251)),NOT(ISNUMBER(F251))),"",IF(D251&gt;0,ROUND(F251/D251,2),""))</f>
        <v/>
      </c>
      <c r="I251" s="19">
        <f>IF(A251&amp;""="","",COUNTIF('العملاء'!$H$6:$H$2005,A251&amp;""))</f>
        <v/>
      </c>
      <c r="J251" s="19">
        <f>IF(A251&amp;""="","",COUNTIFS('العملاء'!$H$6:$H$2005,A251&amp;"",'العملاء'!$I$6:$I$2005,"معاينة")+COUNTIFS('العملاء'!$H$6:$H$2005,A251&amp;"",'العملاء'!$I$6:$I$2005,"تفاوض")+COUNTIFS('العملاء'!$H$6:$H$2005,A251&amp;"",'العملاء'!$I$6:$I$2005,"تم التعاقد"))</f>
        <v/>
      </c>
      <c r="K251" s="6">
        <f>IF(A251&amp;""="","",IF(AND(E251="بيع",G251="مؤجرة"),"راجع الحالة: مؤجرة لوحدة بيع",IF(AND(E251="إيجار",G251="مباعة"),"راجع الحالة: مباعة لوحدة إيجار","")))</f>
        <v/>
      </c>
    </row>
    <row r="252">
      <c r="A252" s="5" t="n"/>
      <c r="B252" s="5" t="n"/>
      <c r="C252" s="5" t="n"/>
      <c r="D252" s="16" t="n"/>
      <c r="E252" s="5" t="n"/>
      <c r="F252" s="17" t="n"/>
      <c r="G252" s="5" t="n"/>
      <c r="H252" s="18">
        <f>IF(OR(A252&amp;""="",E252&lt;&gt;"بيع",NOT(ISNUMBER(D252)),NOT(ISNUMBER(F252))),"",IF(D252&gt;0,ROUND(F252/D252,2),""))</f>
        <v/>
      </c>
      <c r="I252" s="19">
        <f>IF(A252&amp;""="","",COUNTIF('العملاء'!$H$6:$H$2005,A252&amp;""))</f>
        <v/>
      </c>
      <c r="J252" s="19">
        <f>IF(A252&amp;""="","",COUNTIFS('العملاء'!$H$6:$H$2005,A252&amp;"",'العملاء'!$I$6:$I$2005,"معاينة")+COUNTIFS('العملاء'!$H$6:$H$2005,A252&amp;"",'العملاء'!$I$6:$I$2005,"تفاوض")+COUNTIFS('العملاء'!$H$6:$H$2005,A252&amp;"",'العملاء'!$I$6:$I$2005,"تم التعاقد"))</f>
        <v/>
      </c>
      <c r="K252" s="6">
        <f>IF(A252&amp;""="","",IF(AND(E252="بيع",G252="مؤجرة"),"راجع الحالة: مؤجرة لوحدة بيع",IF(AND(E252="إيجار",G252="مباعة"),"راجع الحالة: مباعة لوحدة إيجار","")))</f>
        <v/>
      </c>
    </row>
    <row r="253">
      <c r="A253" s="5" t="n"/>
      <c r="B253" s="5" t="n"/>
      <c r="C253" s="5" t="n"/>
      <c r="D253" s="16" t="n"/>
      <c r="E253" s="5" t="n"/>
      <c r="F253" s="17" t="n"/>
      <c r="G253" s="5" t="n"/>
      <c r="H253" s="18">
        <f>IF(OR(A253&amp;""="",E253&lt;&gt;"بيع",NOT(ISNUMBER(D253)),NOT(ISNUMBER(F253))),"",IF(D253&gt;0,ROUND(F253/D253,2),""))</f>
        <v/>
      </c>
      <c r="I253" s="19">
        <f>IF(A253&amp;""="","",COUNTIF('العملاء'!$H$6:$H$2005,A253&amp;""))</f>
        <v/>
      </c>
      <c r="J253" s="19">
        <f>IF(A253&amp;""="","",COUNTIFS('العملاء'!$H$6:$H$2005,A253&amp;"",'العملاء'!$I$6:$I$2005,"معاينة")+COUNTIFS('العملاء'!$H$6:$H$2005,A253&amp;"",'العملاء'!$I$6:$I$2005,"تفاوض")+COUNTIFS('العملاء'!$H$6:$H$2005,A253&amp;"",'العملاء'!$I$6:$I$2005,"تم التعاقد"))</f>
        <v/>
      </c>
      <c r="K253" s="6">
        <f>IF(A253&amp;""="","",IF(AND(E253="بيع",G253="مؤجرة"),"راجع الحالة: مؤجرة لوحدة بيع",IF(AND(E253="إيجار",G253="مباعة"),"راجع الحالة: مباعة لوحدة إيجار","")))</f>
        <v/>
      </c>
    </row>
    <row r="254">
      <c r="A254" s="5" t="n"/>
      <c r="B254" s="5" t="n"/>
      <c r="C254" s="5" t="n"/>
      <c r="D254" s="16" t="n"/>
      <c r="E254" s="5" t="n"/>
      <c r="F254" s="17" t="n"/>
      <c r="G254" s="5" t="n"/>
      <c r="H254" s="18">
        <f>IF(OR(A254&amp;""="",E254&lt;&gt;"بيع",NOT(ISNUMBER(D254)),NOT(ISNUMBER(F254))),"",IF(D254&gt;0,ROUND(F254/D254,2),""))</f>
        <v/>
      </c>
      <c r="I254" s="19">
        <f>IF(A254&amp;""="","",COUNTIF('العملاء'!$H$6:$H$2005,A254&amp;""))</f>
        <v/>
      </c>
      <c r="J254" s="19">
        <f>IF(A254&amp;""="","",COUNTIFS('العملاء'!$H$6:$H$2005,A254&amp;"",'العملاء'!$I$6:$I$2005,"معاينة")+COUNTIFS('العملاء'!$H$6:$H$2005,A254&amp;"",'العملاء'!$I$6:$I$2005,"تفاوض")+COUNTIFS('العملاء'!$H$6:$H$2005,A254&amp;"",'العملاء'!$I$6:$I$2005,"تم التعاقد"))</f>
        <v/>
      </c>
      <c r="K254" s="6">
        <f>IF(A254&amp;""="","",IF(AND(E254="بيع",G254="مؤجرة"),"راجع الحالة: مؤجرة لوحدة بيع",IF(AND(E254="إيجار",G254="مباعة"),"راجع الحالة: مباعة لوحدة إيجار","")))</f>
        <v/>
      </c>
    </row>
    <row r="255">
      <c r="A255" s="5" t="n"/>
      <c r="B255" s="5" t="n"/>
      <c r="C255" s="5" t="n"/>
      <c r="D255" s="16" t="n"/>
      <c r="E255" s="5" t="n"/>
      <c r="F255" s="17" t="n"/>
      <c r="G255" s="5" t="n"/>
      <c r="H255" s="18">
        <f>IF(OR(A255&amp;""="",E255&lt;&gt;"بيع",NOT(ISNUMBER(D255)),NOT(ISNUMBER(F255))),"",IF(D255&gt;0,ROUND(F255/D255,2),""))</f>
        <v/>
      </c>
      <c r="I255" s="19">
        <f>IF(A255&amp;""="","",COUNTIF('العملاء'!$H$6:$H$2005,A255&amp;""))</f>
        <v/>
      </c>
      <c r="J255" s="19">
        <f>IF(A255&amp;""="","",COUNTIFS('العملاء'!$H$6:$H$2005,A255&amp;"",'العملاء'!$I$6:$I$2005,"معاينة")+COUNTIFS('العملاء'!$H$6:$H$2005,A255&amp;"",'العملاء'!$I$6:$I$2005,"تفاوض")+COUNTIFS('العملاء'!$H$6:$H$2005,A255&amp;"",'العملاء'!$I$6:$I$2005,"تم التعاقد"))</f>
        <v/>
      </c>
      <c r="K255" s="6">
        <f>IF(A255&amp;""="","",IF(AND(E255="بيع",G255="مؤجرة"),"راجع الحالة: مؤجرة لوحدة بيع",IF(AND(E255="إيجار",G255="مباعة"),"راجع الحالة: مباعة لوحدة إيجار","")))</f>
        <v/>
      </c>
    </row>
    <row r="256">
      <c r="A256" s="5" t="n"/>
      <c r="B256" s="5" t="n"/>
      <c r="C256" s="5" t="n"/>
      <c r="D256" s="16" t="n"/>
      <c r="E256" s="5" t="n"/>
      <c r="F256" s="17" t="n"/>
      <c r="G256" s="5" t="n"/>
      <c r="H256" s="18">
        <f>IF(OR(A256&amp;""="",E256&lt;&gt;"بيع",NOT(ISNUMBER(D256)),NOT(ISNUMBER(F256))),"",IF(D256&gt;0,ROUND(F256/D256,2),""))</f>
        <v/>
      </c>
      <c r="I256" s="19">
        <f>IF(A256&amp;""="","",COUNTIF('العملاء'!$H$6:$H$2005,A256&amp;""))</f>
        <v/>
      </c>
      <c r="J256" s="19">
        <f>IF(A256&amp;""="","",COUNTIFS('العملاء'!$H$6:$H$2005,A256&amp;"",'العملاء'!$I$6:$I$2005,"معاينة")+COUNTIFS('العملاء'!$H$6:$H$2005,A256&amp;"",'العملاء'!$I$6:$I$2005,"تفاوض")+COUNTIFS('العملاء'!$H$6:$H$2005,A256&amp;"",'العملاء'!$I$6:$I$2005,"تم التعاقد"))</f>
        <v/>
      </c>
      <c r="K256" s="6">
        <f>IF(A256&amp;""="","",IF(AND(E256="بيع",G256="مؤجرة"),"راجع الحالة: مؤجرة لوحدة بيع",IF(AND(E256="إيجار",G256="مباعة"),"راجع الحالة: مباعة لوحدة إيجار","")))</f>
        <v/>
      </c>
    </row>
    <row r="257">
      <c r="A257" s="5" t="n"/>
      <c r="B257" s="5" t="n"/>
      <c r="C257" s="5" t="n"/>
      <c r="D257" s="16" t="n"/>
      <c r="E257" s="5" t="n"/>
      <c r="F257" s="17" t="n"/>
      <c r="G257" s="5" t="n"/>
      <c r="H257" s="18">
        <f>IF(OR(A257&amp;""="",E257&lt;&gt;"بيع",NOT(ISNUMBER(D257)),NOT(ISNUMBER(F257))),"",IF(D257&gt;0,ROUND(F257/D257,2),""))</f>
        <v/>
      </c>
      <c r="I257" s="19">
        <f>IF(A257&amp;""="","",COUNTIF('العملاء'!$H$6:$H$2005,A257&amp;""))</f>
        <v/>
      </c>
      <c r="J257" s="19">
        <f>IF(A257&amp;""="","",COUNTIFS('العملاء'!$H$6:$H$2005,A257&amp;"",'العملاء'!$I$6:$I$2005,"معاينة")+COUNTIFS('العملاء'!$H$6:$H$2005,A257&amp;"",'العملاء'!$I$6:$I$2005,"تفاوض")+COUNTIFS('العملاء'!$H$6:$H$2005,A257&amp;"",'العملاء'!$I$6:$I$2005,"تم التعاقد"))</f>
        <v/>
      </c>
      <c r="K257" s="6">
        <f>IF(A257&amp;""="","",IF(AND(E257="بيع",G257="مؤجرة"),"راجع الحالة: مؤجرة لوحدة بيع",IF(AND(E257="إيجار",G257="مباعة"),"راجع الحالة: مباعة لوحدة إيجار","")))</f>
        <v/>
      </c>
    </row>
    <row r="258">
      <c r="A258" s="5" t="n"/>
      <c r="B258" s="5" t="n"/>
      <c r="C258" s="5" t="n"/>
      <c r="D258" s="16" t="n"/>
      <c r="E258" s="5" t="n"/>
      <c r="F258" s="17" t="n"/>
      <c r="G258" s="5" t="n"/>
      <c r="H258" s="18">
        <f>IF(OR(A258&amp;""="",E258&lt;&gt;"بيع",NOT(ISNUMBER(D258)),NOT(ISNUMBER(F258))),"",IF(D258&gt;0,ROUND(F258/D258,2),""))</f>
        <v/>
      </c>
      <c r="I258" s="19">
        <f>IF(A258&amp;""="","",COUNTIF('العملاء'!$H$6:$H$2005,A258&amp;""))</f>
        <v/>
      </c>
      <c r="J258" s="19">
        <f>IF(A258&amp;""="","",COUNTIFS('العملاء'!$H$6:$H$2005,A258&amp;"",'العملاء'!$I$6:$I$2005,"معاينة")+COUNTIFS('العملاء'!$H$6:$H$2005,A258&amp;"",'العملاء'!$I$6:$I$2005,"تفاوض")+COUNTIFS('العملاء'!$H$6:$H$2005,A258&amp;"",'العملاء'!$I$6:$I$2005,"تم التعاقد"))</f>
        <v/>
      </c>
      <c r="K258" s="6">
        <f>IF(A258&amp;""="","",IF(AND(E258="بيع",G258="مؤجرة"),"راجع الحالة: مؤجرة لوحدة بيع",IF(AND(E258="إيجار",G258="مباعة"),"راجع الحالة: مباعة لوحدة إيجار","")))</f>
        <v/>
      </c>
    </row>
    <row r="259">
      <c r="A259" s="5" t="n"/>
      <c r="B259" s="5" t="n"/>
      <c r="C259" s="5" t="n"/>
      <c r="D259" s="16" t="n"/>
      <c r="E259" s="5" t="n"/>
      <c r="F259" s="17" t="n"/>
      <c r="G259" s="5" t="n"/>
      <c r="H259" s="18">
        <f>IF(OR(A259&amp;""="",E259&lt;&gt;"بيع",NOT(ISNUMBER(D259)),NOT(ISNUMBER(F259))),"",IF(D259&gt;0,ROUND(F259/D259,2),""))</f>
        <v/>
      </c>
      <c r="I259" s="19">
        <f>IF(A259&amp;""="","",COUNTIF('العملاء'!$H$6:$H$2005,A259&amp;""))</f>
        <v/>
      </c>
      <c r="J259" s="19">
        <f>IF(A259&amp;""="","",COUNTIFS('العملاء'!$H$6:$H$2005,A259&amp;"",'العملاء'!$I$6:$I$2005,"معاينة")+COUNTIFS('العملاء'!$H$6:$H$2005,A259&amp;"",'العملاء'!$I$6:$I$2005,"تفاوض")+COUNTIFS('العملاء'!$H$6:$H$2005,A259&amp;"",'العملاء'!$I$6:$I$2005,"تم التعاقد"))</f>
        <v/>
      </c>
      <c r="K259" s="6">
        <f>IF(A259&amp;""="","",IF(AND(E259="بيع",G259="مؤجرة"),"راجع الحالة: مؤجرة لوحدة بيع",IF(AND(E259="إيجار",G259="مباعة"),"راجع الحالة: مباعة لوحدة إيجار","")))</f>
        <v/>
      </c>
    </row>
    <row r="260">
      <c r="A260" s="5" t="n"/>
      <c r="B260" s="5" t="n"/>
      <c r="C260" s="5" t="n"/>
      <c r="D260" s="16" t="n"/>
      <c r="E260" s="5" t="n"/>
      <c r="F260" s="17" t="n"/>
      <c r="G260" s="5" t="n"/>
      <c r="H260" s="18">
        <f>IF(OR(A260&amp;""="",E260&lt;&gt;"بيع",NOT(ISNUMBER(D260)),NOT(ISNUMBER(F260))),"",IF(D260&gt;0,ROUND(F260/D260,2),""))</f>
        <v/>
      </c>
      <c r="I260" s="19">
        <f>IF(A260&amp;""="","",COUNTIF('العملاء'!$H$6:$H$2005,A260&amp;""))</f>
        <v/>
      </c>
      <c r="J260" s="19">
        <f>IF(A260&amp;""="","",COUNTIFS('العملاء'!$H$6:$H$2005,A260&amp;"",'العملاء'!$I$6:$I$2005,"معاينة")+COUNTIFS('العملاء'!$H$6:$H$2005,A260&amp;"",'العملاء'!$I$6:$I$2005,"تفاوض")+COUNTIFS('العملاء'!$H$6:$H$2005,A260&amp;"",'العملاء'!$I$6:$I$2005,"تم التعاقد"))</f>
        <v/>
      </c>
      <c r="K260" s="6">
        <f>IF(A260&amp;""="","",IF(AND(E260="بيع",G260="مؤجرة"),"راجع الحالة: مؤجرة لوحدة بيع",IF(AND(E260="إيجار",G260="مباعة"),"راجع الحالة: مباعة لوحدة إيجار","")))</f>
        <v/>
      </c>
    </row>
    <row r="261">
      <c r="A261" s="5" t="n"/>
      <c r="B261" s="5" t="n"/>
      <c r="C261" s="5" t="n"/>
      <c r="D261" s="16" t="n"/>
      <c r="E261" s="5" t="n"/>
      <c r="F261" s="17" t="n"/>
      <c r="G261" s="5" t="n"/>
      <c r="H261" s="18">
        <f>IF(OR(A261&amp;""="",E261&lt;&gt;"بيع",NOT(ISNUMBER(D261)),NOT(ISNUMBER(F261))),"",IF(D261&gt;0,ROUND(F261/D261,2),""))</f>
        <v/>
      </c>
      <c r="I261" s="19">
        <f>IF(A261&amp;""="","",COUNTIF('العملاء'!$H$6:$H$2005,A261&amp;""))</f>
        <v/>
      </c>
      <c r="J261" s="19">
        <f>IF(A261&amp;""="","",COUNTIFS('العملاء'!$H$6:$H$2005,A261&amp;"",'العملاء'!$I$6:$I$2005,"معاينة")+COUNTIFS('العملاء'!$H$6:$H$2005,A261&amp;"",'العملاء'!$I$6:$I$2005,"تفاوض")+COUNTIFS('العملاء'!$H$6:$H$2005,A261&amp;"",'العملاء'!$I$6:$I$2005,"تم التعاقد"))</f>
        <v/>
      </c>
      <c r="K261" s="6">
        <f>IF(A261&amp;""="","",IF(AND(E261="بيع",G261="مؤجرة"),"راجع الحالة: مؤجرة لوحدة بيع",IF(AND(E261="إيجار",G261="مباعة"),"راجع الحالة: مباعة لوحدة إيجار","")))</f>
        <v/>
      </c>
    </row>
    <row r="262">
      <c r="A262" s="5" t="n"/>
      <c r="B262" s="5" t="n"/>
      <c r="C262" s="5" t="n"/>
      <c r="D262" s="16" t="n"/>
      <c r="E262" s="5" t="n"/>
      <c r="F262" s="17" t="n"/>
      <c r="G262" s="5" t="n"/>
      <c r="H262" s="18">
        <f>IF(OR(A262&amp;""="",E262&lt;&gt;"بيع",NOT(ISNUMBER(D262)),NOT(ISNUMBER(F262))),"",IF(D262&gt;0,ROUND(F262/D262,2),""))</f>
        <v/>
      </c>
      <c r="I262" s="19">
        <f>IF(A262&amp;""="","",COUNTIF('العملاء'!$H$6:$H$2005,A262&amp;""))</f>
        <v/>
      </c>
      <c r="J262" s="19">
        <f>IF(A262&amp;""="","",COUNTIFS('العملاء'!$H$6:$H$2005,A262&amp;"",'العملاء'!$I$6:$I$2005,"معاينة")+COUNTIFS('العملاء'!$H$6:$H$2005,A262&amp;"",'العملاء'!$I$6:$I$2005,"تفاوض")+COUNTIFS('العملاء'!$H$6:$H$2005,A262&amp;"",'العملاء'!$I$6:$I$2005,"تم التعاقد"))</f>
        <v/>
      </c>
      <c r="K262" s="6">
        <f>IF(A262&amp;""="","",IF(AND(E262="بيع",G262="مؤجرة"),"راجع الحالة: مؤجرة لوحدة بيع",IF(AND(E262="إيجار",G262="مباعة"),"راجع الحالة: مباعة لوحدة إيجار","")))</f>
        <v/>
      </c>
    </row>
    <row r="263">
      <c r="A263" s="5" t="n"/>
      <c r="B263" s="5" t="n"/>
      <c r="C263" s="5" t="n"/>
      <c r="D263" s="16" t="n"/>
      <c r="E263" s="5" t="n"/>
      <c r="F263" s="17" t="n"/>
      <c r="G263" s="5" t="n"/>
      <c r="H263" s="18">
        <f>IF(OR(A263&amp;""="",E263&lt;&gt;"بيع",NOT(ISNUMBER(D263)),NOT(ISNUMBER(F263))),"",IF(D263&gt;0,ROUND(F263/D263,2),""))</f>
        <v/>
      </c>
      <c r="I263" s="19">
        <f>IF(A263&amp;""="","",COUNTIF('العملاء'!$H$6:$H$2005,A263&amp;""))</f>
        <v/>
      </c>
      <c r="J263" s="19">
        <f>IF(A263&amp;""="","",COUNTIFS('العملاء'!$H$6:$H$2005,A263&amp;"",'العملاء'!$I$6:$I$2005,"معاينة")+COUNTIFS('العملاء'!$H$6:$H$2005,A263&amp;"",'العملاء'!$I$6:$I$2005,"تفاوض")+COUNTIFS('العملاء'!$H$6:$H$2005,A263&amp;"",'العملاء'!$I$6:$I$2005,"تم التعاقد"))</f>
        <v/>
      </c>
      <c r="K263" s="6">
        <f>IF(A263&amp;""="","",IF(AND(E263="بيع",G263="مؤجرة"),"راجع الحالة: مؤجرة لوحدة بيع",IF(AND(E263="إيجار",G263="مباعة"),"راجع الحالة: مباعة لوحدة إيجار","")))</f>
        <v/>
      </c>
    </row>
    <row r="264">
      <c r="A264" s="5" t="n"/>
      <c r="B264" s="5" t="n"/>
      <c r="C264" s="5" t="n"/>
      <c r="D264" s="16" t="n"/>
      <c r="E264" s="5" t="n"/>
      <c r="F264" s="17" t="n"/>
      <c r="G264" s="5" t="n"/>
      <c r="H264" s="18">
        <f>IF(OR(A264&amp;""="",E264&lt;&gt;"بيع",NOT(ISNUMBER(D264)),NOT(ISNUMBER(F264))),"",IF(D264&gt;0,ROUND(F264/D264,2),""))</f>
        <v/>
      </c>
      <c r="I264" s="19">
        <f>IF(A264&amp;""="","",COUNTIF('العملاء'!$H$6:$H$2005,A264&amp;""))</f>
        <v/>
      </c>
      <c r="J264" s="19">
        <f>IF(A264&amp;""="","",COUNTIFS('العملاء'!$H$6:$H$2005,A264&amp;"",'العملاء'!$I$6:$I$2005,"معاينة")+COUNTIFS('العملاء'!$H$6:$H$2005,A264&amp;"",'العملاء'!$I$6:$I$2005,"تفاوض")+COUNTIFS('العملاء'!$H$6:$H$2005,A264&amp;"",'العملاء'!$I$6:$I$2005,"تم التعاقد"))</f>
        <v/>
      </c>
      <c r="K264" s="6">
        <f>IF(A264&amp;""="","",IF(AND(E264="بيع",G264="مؤجرة"),"راجع الحالة: مؤجرة لوحدة بيع",IF(AND(E264="إيجار",G264="مباعة"),"راجع الحالة: مباعة لوحدة إيجار","")))</f>
        <v/>
      </c>
    </row>
    <row r="265">
      <c r="A265" s="5" t="n"/>
      <c r="B265" s="5" t="n"/>
      <c r="C265" s="5" t="n"/>
      <c r="D265" s="16" t="n"/>
      <c r="E265" s="5" t="n"/>
      <c r="F265" s="17" t="n"/>
      <c r="G265" s="5" t="n"/>
      <c r="H265" s="18">
        <f>IF(OR(A265&amp;""="",E265&lt;&gt;"بيع",NOT(ISNUMBER(D265)),NOT(ISNUMBER(F265))),"",IF(D265&gt;0,ROUND(F265/D265,2),""))</f>
        <v/>
      </c>
      <c r="I265" s="19">
        <f>IF(A265&amp;""="","",COUNTIF('العملاء'!$H$6:$H$2005,A265&amp;""))</f>
        <v/>
      </c>
      <c r="J265" s="19">
        <f>IF(A265&amp;""="","",COUNTIFS('العملاء'!$H$6:$H$2005,A265&amp;"",'العملاء'!$I$6:$I$2005,"معاينة")+COUNTIFS('العملاء'!$H$6:$H$2005,A265&amp;"",'العملاء'!$I$6:$I$2005,"تفاوض")+COUNTIFS('العملاء'!$H$6:$H$2005,A265&amp;"",'العملاء'!$I$6:$I$2005,"تم التعاقد"))</f>
        <v/>
      </c>
      <c r="K265" s="6">
        <f>IF(A265&amp;""="","",IF(AND(E265="بيع",G265="مؤجرة"),"راجع الحالة: مؤجرة لوحدة بيع",IF(AND(E265="إيجار",G265="مباعة"),"راجع الحالة: مباعة لوحدة إيجار","")))</f>
        <v/>
      </c>
    </row>
    <row r="266">
      <c r="A266" s="5" t="n"/>
      <c r="B266" s="5" t="n"/>
      <c r="C266" s="5" t="n"/>
      <c r="D266" s="16" t="n"/>
      <c r="E266" s="5" t="n"/>
      <c r="F266" s="17" t="n"/>
      <c r="G266" s="5" t="n"/>
      <c r="H266" s="18">
        <f>IF(OR(A266&amp;""="",E266&lt;&gt;"بيع",NOT(ISNUMBER(D266)),NOT(ISNUMBER(F266))),"",IF(D266&gt;0,ROUND(F266/D266,2),""))</f>
        <v/>
      </c>
      <c r="I266" s="19">
        <f>IF(A266&amp;""="","",COUNTIF('العملاء'!$H$6:$H$2005,A266&amp;""))</f>
        <v/>
      </c>
      <c r="J266" s="19">
        <f>IF(A266&amp;""="","",COUNTIFS('العملاء'!$H$6:$H$2005,A266&amp;"",'العملاء'!$I$6:$I$2005,"معاينة")+COUNTIFS('العملاء'!$H$6:$H$2005,A266&amp;"",'العملاء'!$I$6:$I$2005,"تفاوض")+COUNTIFS('العملاء'!$H$6:$H$2005,A266&amp;"",'العملاء'!$I$6:$I$2005,"تم التعاقد"))</f>
        <v/>
      </c>
      <c r="K266" s="6">
        <f>IF(A266&amp;""="","",IF(AND(E266="بيع",G266="مؤجرة"),"راجع الحالة: مؤجرة لوحدة بيع",IF(AND(E266="إيجار",G266="مباعة"),"راجع الحالة: مباعة لوحدة إيجار","")))</f>
        <v/>
      </c>
    </row>
    <row r="267">
      <c r="A267" s="5" t="n"/>
      <c r="B267" s="5" t="n"/>
      <c r="C267" s="5" t="n"/>
      <c r="D267" s="16" t="n"/>
      <c r="E267" s="5" t="n"/>
      <c r="F267" s="17" t="n"/>
      <c r="G267" s="5" t="n"/>
      <c r="H267" s="18">
        <f>IF(OR(A267&amp;""="",E267&lt;&gt;"بيع",NOT(ISNUMBER(D267)),NOT(ISNUMBER(F267))),"",IF(D267&gt;0,ROUND(F267/D267,2),""))</f>
        <v/>
      </c>
      <c r="I267" s="19">
        <f>IF(A267&amp;""="","",COUNTIF('العملاء'!$H$6:$H$2005,A267&amp;""))</f>
        <v/>
      </c>
      <c r="J267" s="19">
        <f>IF(A267&amp;""="","",COUNTIFS('العملاء'!$H$6:$H$2005,A267&amp;"",'العملاء'!$I$6:$I$2005,"معاينة")+COUNTIFS('العملاء'!$H$6:$H$2005,A267&amp;"",'العملاء'!$I$6:$I$2005,"تفاوض")+COUNTIFS('العملاء'!$H$6:$H$2005,A267&amp;"",'العملاء'!$I$6:$I$2005,"تم التعاقد"))</f>
        <v/>
      </c>
      <c r="K267" s="6">
        <f>IF(A267&amp;""="","",IF(AND(E267="بيع",G267="مؤجرة"),"راجع الحالة: مؤجرة لوحدة بيع",IF(AND(E267="إيجار",G267="مباعة"),"راجع الحالة: مباعة لوحدة إيجار","")))</f>
        <v/>
      </c>
    </row>
    <row r="268">
      <c r="A268" s="5" t="n"/>
      <c r="B268" s="5" t="n"/>
      <c r="C268" s="5" t="n"/>
      <c r="D268" s="16" t="n"/>
      <c r="E268" s="5" t="n"/>
      <c r="F268" s="17" t="n"/>
      <c r="G268" s="5" t="n"/>
      <c r="H268" s="18">
        <f>IF(OR(A268&amp;""="",E268&lt;&gt;"بيع",NOT(ISNUMBER(D268)),NOT(ISNUMBER(F268))),"",IF(D268&gt;0,ROUND(F268/D268,2),""))</f>
        <v/>
      </c>
      <c r="I268" s="19">
        <f>IF(A268&amp;""="","",COUNTIF('العملاء'!$H$6:$H$2005,A268&amp;""))</f>
        <v/>
      </c>
      <c r="J268" s="19">
        <f>IF(A268&amp;""="","",COUNTIFS('العملاء'!$H$6:$H$2005,A268&amp;"",'العملاء'!$I$6:$I$2005,"معاينة")+COUNTIFS('العملاء'!$H$6:$H$2005,A268&amp;"",'العملاء'!$I$6:$I$2005,"تفاوض")+COUNTIFS('العملاء'!$H$6:$H$2005,A268&amp;"",'العملاء'!$I$6:$I$2005,"تم التعاقد"))</f>
        <v/>
      </c>
      <c r="K268" s="6">
        <f>IF(A268&amp;""="","",IF(AND(E268="بيع",G268="مؤجرة"),"راجع الحالة: مؤجرة لوحدة بيع",IF(AND(E268="إيجار",G268="مباعة"),"راجع الحالة: مباعة لوحدة إيجار","")))</f>
        <v/>
      </c>
    </row>
    <row r="269">
      <c r="A269" s="5" t="n"/>
      <c r="B269" s="5" t="n"/>
      <c r="C269" s="5" t="n"/>
      <c r="D269" s="16" t="n"/>
      <c r="E269" s="5" t="n"/>
      <c r="F269" s="17" t="n"/>
      <c r="G269" s="5" t="n"/>
      <c r="H269" s="18">
        <f>IF(OR(A269&amp;""="",E269&lt;&gt;"بيع",NOT(ISNUMBER(D269)),NOT(ISNUMBER(F269))),"",IF(D269&gt;0,ROUND(F269/D269,2),""))</f>
        <v/>
      </c>
      <c r="I269" s="19">
        <f>IF(A269&amp;""="","",COUNTIF('العملاء'!$H$6:$H$2005,A269&amp;""))</f>
        <v/>
      </c>
      <c r="J269" s="19">
        <f>IF(A269&amp;""="","",COUNTIFS('العملاء'!$H$6:$H$2005,A269&amp;"",'العملاء'!$I$6:$I$2005,"معاينة")+COUNTIFS('العملاء'!$H$6:$H$2005,A269&amp;"",'العملاء'!$I$6:$I$2005,"تفاوض")+COUNTIFS('العملاء'!$H$6:$H$2005,A269&amp;"",'العملاء'!$I$6:$I$2005,"تم التعاقد"))</f>
        <v/>
      </c>
      <c r="K269" s="6">
        <f>IF(A269&amp;""="","",IF(AND(E269="بيع",G269="مؤجرة"),"راجع الحالة: مؤجرة لوحدة بيع",IF(AND(E269="إيجار",G269="مباعة"),"راجع الحالة: مباعة لوحدة إيجار","")))</f>
        <v/>
      </c>
    </row>
    <row r="270">
      <c r="A270" s="5" t="n"/>
      <c r="B270" s="5" t="n"/>
      <c r="C270" s="5" t="n"/>
      <c r="D270" s="16" t="n"/>
      <c r="E270" s="5" t="n"/>
      <c r="F270" s="17" t="n"/>
      <c r="G270" s="5" t="n"/>
      <c r="H270" s="18">
        <f>IF(OR(A270&amp;""="",E270&lt;&gt;"بيع",NOT(ISNUMBER(D270)),NOT(ISNUMBER(F270))),"",IF(D270&gt;0,ROUND(F270/D270,2),""))</f>
        <v/>
      </c>
      <c r="I270" s="19">
        <f>IF(A270&amp;""="","",COUNTIF('العملاء'!$H$6:$H$2005,A270&amp;""))</f>
        <v/>
      </c>
      <c r="J270" s="19">
        <f>IF(A270&amp;""="","",COUNTIFS('العملاء'!$H$6:$H$2005,A270&amp;"",'العملاء'!$I$6:$I$2005,"معاينة")+COUNTIFS('العملاء'!$H$6:$H$2005,A270&amp;"",'العملاء'!$I$6:$I$2005,"تفاوض")+COUNTIFS('العملاء'!$H$6:$H$2005,A270&amp;"",'العملاء'!$I$6:$I$2005,"تم التعاقد"))</f>
        <v/>
      </c>
      <c r="K270" s="6">
        <f>IF(A270&amp;""="","",IF(AND(E270="بيع",G270="مؤجرة"),"راجع الحالة: مؤجرة لوحدة بيع",IF(AND(E270="إيجار",G270="مباعة"),"راجع الحالة: مباعة لوحدة إيجار","")))</f>
        <v/>
      </c>
    </row>
    <row r="271">
      <c r="A271" s="5" t="n"/>
      <c r="B271" s="5" t="n"/>
      <c r="C271" s="5" t="n"/>
      <c r="D271" s="16" t="n"/>
      <c r="E271" s="5" t="n"/>
      <c r="F271" s="17" t="n"/>
      <c r="G271" s="5" t="n"/>
      <c r="H271" s="18">
        <f>IF(OR(A271&amp;""="",E271&lt;&gt;"بيع",NOT(ISNUMBER(D271)),NOT(ISNUMBER(F271))),"",IF(D271&gt;0,ROUND(F271/D271,2),""))</f>
        <v/>
      </c>
      <c r="I271" s="19">
        <f>IF(A271&amp;""="","",COUNTIF('العملاء'!$H$6:$H$2005,A271&amp;""))</f>
        <v/>
      </c>
      <c r="J271" s="19">
        <f>IF(A271&amp;""="","",COUNTIFS('العملاء'!$H$6:$H$2005,A271&amp;"",'العملاء'!$I$6:$I$2005,"معاينة")+COUNTIFS('العملاء'!$H$6:$H$2005,A271&amp;"",'العملاء'!$I$6:$I$2005,"تفاوض")+COUNTIFS('العملاء'!$H$6:$H$2005,A271&amp;"",'العملاء'!$I$6:$I$2005,"تم التعاقد"))</f>
        <v/>
      </c>
      <c r="K271" s="6">
        <f>IF(A271&amp;""="","",IF(AND(E271="بيع",G271="مؤجرة"),"راجع الحالة: مؤجرة لوحدة بيع",IF(AND(E271="إيجار",G271="مباعة"),"راجع الحالة: مباعة لوحدة إيجار","")))</f>
        <v/>
      </c>
    </row>
    <row r="272">
      <c r="A272" s="5" t="n"/>
      <c r="B272" s="5" t="n"/>
      <c r="C272" s="5" t="n"/>
      <c r="D272" s="16" t="n"/>
      <c r="E272" s="5" t="n"/>
      <c r="F272" s="17" t="n"/>
      <c r="G272" s="5" t="n"/>
      <c r="H272" s="18">
        <f>IF(OR(A272&amp;""="",E272&lt;&gt;"بيع",NOT(ISNUMBER(D272)),NOT(ISNUMBER(F272))),"",IF(D272&gt;0,ROUND(F272/D272,2),""))</f>
        <v/>
      </c>
      <c r="I272" s="19">
        <f>IF(A272&amp;""="","",COUNTIF('العملاء'!$H$6:$H$2005,A272&amp;""))</f>
        <v/>
      </c>
      <c r="J272" s="19">
        <f>IF(A272&amp;""="","",COUNTIFS('العملاء'!$H$6:$H$2005,A272&amp;"",'العملاء'!$I$6:$I$2005,"معاينة")+COUNTIFS('العملاء'!$H$6:$H$2005,A272&amp;"",'العملاء'!$I$6:$I$2005,"تفاوض")+COUNTIFS('العملاء'!$H$6:$H$2005,A272&amp;"",'العملاء'!$I$6:$I$2005,"تم التعاقد"))</f>
        <v/>
      </c>
      <c r="K272" s="6">
        <f>IF(A272&amp;""="","",IF(AND(E272="بيع",G272="مؤجرة"),"راجع الحالة: مؤجرة لوحدة بيع",IF(AND(E272="إيجار",G272="مباعة"),"راجع الحالة: مباعة لوحدة إيجار","")))</f>
        <v/>
      </c>
    </row>
    <row r="273">
      <c r="A273" s="5" t="n"/>
      <c r="B273" s="5" t="n"/>
      <c r="C273" s="5" t="n"/>
      <c r="D273" s="16" t="n"/>
      <c r="E273" s="5" t="n"/>
      <c r="F273" s="17" t="n"/>
      <c r="G273" s="5" t="n"/>
      <c r="H273" s="18">
        <f>IF(OR(A273&amp;""="",E273&lt;&gt;"بيع",NOT(ISNUMBER(D273)),NOT(ISNUMBER(F273))),"",IF(D273&gt;0,ROUND(F273/D273,2),""))</f>
        <v/>
      </c>
      <c r="I273" s="19">
        <f>IF(A273&amp;""="","",COUNTIF('العملاء'!$H$6:$H$2005,A273&amp;""))</f>
        <v/>
      </c>
      <c r="J273" s="19">
        <f>IF(A273&amp;""="","",COUNTIFS('العملاء'!$H$6:$H$2005,A273&amp;"",'العملاء'!$I$6:$I$2005,"معاينة")+COUNTIFS('العملاء'!$H$6:$H$2005,A273&amp;"",'العملاء'!$I$6:$I$2005,"تفاوض")+COUNTIFS('العملاء'!$H$6:$H$2005,A273&amp;"",'العملاء'!$I$6:$I$2005,"تم التعاقد"))</f>
        <v/>
      </c>
      <c r="K273" s="6">
        <f>IF(A273&amp;""="","",IF(AND(E273="بيع",G273="مؤجرة"),"راجع الحالة: مؤجرة لوحدة بيع",IF(AND(E273="إيجار",G273="مباعة"),"راجع الحالة: مباعة لوحدة إيجار","")))</f>
        <v/>
      </c>
    </row>
    <row r="274">
      <c r="A274" s="5" t="n"/>
      <c r="B274" s="5" t="n"/>
      <c r="C274" s="5" t="n"/>
      <c r="D274" s="16" t="n"/>
      <c r="E274" s="5" t="n"/>
      <c r="F274" s="17" t="n"/>
      <c r="G274" s="5" t="n"/>
      <c r="H274" s="18">
        <f>IF(OR(A274&amp;""="",E274&lt;&gt;"بيع",NOT(ISNUMBER(D274)),NOT(ISNUMBER(F274))),"",IF(D274&gt;0,ROUND(F274/D274,2),""))</f>
        <v/>
      </c>
      <c r="I274" s="19">
        <f>IF(A274&amp;""="","",COUNTIF('العملاء'!$H$6:$H$2005,A274&amp;""))</f>
        <v/>
      </c>
      <c r="J274" s="19">
        <f>IF(A274&amp;""="","",COUNTIFS('العملاء'!$H$6:$H$2005,A274&amp;"",'العملاء'!$I$6:$I$2005,"معاينة")+COUNTIFS('العملاء'!$H$6:$H$2005,A274&amp;"",'العملاء'!$I$6:$I$2005,"تفاوض")+COUNTIFS('العملاء'!$H$6:$H$2005,A274&amp;"",'العملاء'!$I$6:$I$2005,"تم التعاقد"))</f>
        <v/>
      </c>
      <c r="K274" s="6">
        <f>IF(A274&amp;""="","",IF(AND(E274="بيع",G274="مؤجرة"),"راجع الحالة: مؤجرة لوحدة بيع",IF(AND(E274="إيجار",G274="مباعة"),"راجع الحالة: مباعة لوحدة إيجار","")))</f>
        <v/>
      </c>
    </row>
    <row r="275">
      <c r="A275" s="5" t="n"/>
      <c r="B275" s="5" t="n"/>
      <c r="C275" s="5" t="n"/>
      <c r="D275" s="16" t="n"/>
      <c r="E275" s="5" t="n"/>
      <c r="F275" s="17" t="n"/>
      <c r="G275" s="5" t="n"/>
      <c r="H275" s="18">
        <f>IF(OR(A275&amp;""="",E275&lt;&gt;"بيع",NOT(ISNUMBER(D275)),NOT(ISNUMBER(F275))),"",IF(D275&gt;0,ROUND(F275/D275,2),""))</f>
        <v/>
      </c>
      <c r="I275" s="19">
        <f>IF(A275&amp;""="","",COUNTIF('العملاء'!$H$6:$H$2005,A275&amp;""))</f>
        <v/>
      </c>
      <c r="J275" s="19">
        <f>IF(A275&amp;""="","",COUNTIFS('العملاء'!$H$6:$H$2005,A275&amp;"",'العملاء'!$I$6:$I$2005,"معاينة")+COUNTIFS('العملاء'!$H$6:$H$2005,A275&amp;"",'العملاء'!$I$6:$I$2005,"تفاوض")+COUNTIFS('العملاء'!$H$6:$H$2005,A275&amp;"",'العملاء'!$I$6:$I$2005,"تم التعاقد"))</f>
        <v/>
      </c>
      <c r="K275" s="6">
        <f>IF(A275&amp;""="","",IF(AND(E275="بيع",G275="مؤجرة"),"راجع الحالة: مؤجرة لوحدة بيع",IF(AND(E275="إيجار",G275="مباعة"),"راجع الحالة: مباعة لوحدة إيجار","")))</f>
        <v/>
      </c>
    </row>
    <row r="276">
      <c r="A276" s="5" t="n"/>
      <c r="B276" s="5" t="n"/>
      <c r="C276" s="5" t="n"/>
      <c r="D276" s="16" t="n"/>
      <c r="E276" s="5" t="n"/>
      <c r="F276" s="17" t="n"/>
      <c r="G276" s="5" t="n"/>
      <c r="H276" s="18">
        <f>IF(OR(A276&amp;""="",E276&lt;&gt;"بيع",NOT(ISNUMBER(D276)),NOT(ISNUMBER(F276))),"",IF(D276&gt;0,ROUND(F276/D276,2),""))</f>
        <v/>
      </c>
      <c r="I276" s="19">
        <f>IF(A276&amp;""="","",COUNTIF('العملاء'!$H$6:$H$2005,A276&amp;""))</f>
        <v/>
      </c>
      <c r="J276" s="19">
        <f>IF(A276&amp;""="","",COUNTIFS('العملاء'!$H$6:$H$2005,A276&amp;"",'العملاء'!$I$6:$I$2005,"معاينة")+COUNTIFS('العملاء'!$H$6:$H$2005,A276&amp;"",'العملاء'!$I$6:$I$2005,"تفاوض")+COUNTIFS('العملاء'!$H$6:$H$2005,A276&amp;"",'العملاء'!$I$6:$I$2005,"تم التعاقد"))</f>
        <v/>
      </c>
      <c r="K276" s="6">
        <f>IF(A276&amp;""="","",IF(AND(E276="بيع",G276="مؤجرة"),"راجع الحالة: مؤجرة لوحدة بيع",IF(AND(E276="إيجار",G276="مباعة"),"راجع الحالة: مباعة لوحدة إيجار","")))</f>
        <v/>
      </c>
    </row>
    <row r="277">
      <c r="A277" s="5" t="n"/>
      <c r="B277" s="5" t="n"/>
      <c r="C277" s="5" t="n"/>
      <c r="D277" s="16" t="n"/>
      <c r="E277" s="5" t="n"/>
      <c r="F277" s="17" t="n"/>
      <c r="G277" s="5" t="n"/>
      <c r="H277" s="18">
        <f>IF(OR(A277&amp;""="",E277&lt;&gt;"بيع",NOT(ISNUMBER(D277)),NOT(ISNUMBER(F277))),"",IF(D277&gt;0,ROUND(F277/D277,2),""))</f>
        <v/>
      </c>
      <c r="I277" s="19">
        <f>IF(A277&amp;""="","",COUNTIF('العملاء'!$H$6:$H$2005,A277&amp;""))</f>
        <v/>
      </c>
      <c r="J277" s="19">
        <f>IF(A277&amp;""="","",COUNTIFS('العملاء'!$H$6:$H$2005,A277&amp;"",'العملاء'!$I$6:$I$2005,"معاينة")+COUNTIFS('العملاء'!$H$6:$H$2005,A277&amp;"",'العملاء'!$I$6:$I$2005,"تفاوض")+COUNTIFS('العملاء'!$H$6:$H$2005,A277&amp;"",'العملاء'!$I$6:$I$2005,"تم التعاقد"))</f>
        <v/>
      </c>
      <c r="K277" s="6">
        <f>IF(A277&amp;""="","",IF(AND(E277="بيع",G277="مؤجرة"),"راجع الحالة: مؤجرة لوحدة بيع",IF(AND(E277="إيجار",G277="مباعة"),"راجع الحالة: مباعة لوحدة إيجار","")))</f>
        <v/>
      </c>
    </row>
    <row r="278">
      <c r="A278" s="5" t="n"/>
      <c r="B278" s="5" t="n"/>
      <c r="C278" s="5" t="n"/>
      <c r="D278" s="16" t="n"/>
      <c r="E278" s="5" t="n"/>
      <c r="F278" s="17" t="n"/>
      <c r="G278" s="5" t="n"/>
      <c r="H278" s="18">
        <f>IF(OR(A278&amp;""="",E278&lt;&gt;"بيع",NOT(ISNUMBER(D278)),NOT(ISNUMBER(F278))),"",IF(D278&gt;0,ROUND(F278/D278,2),""))</f>
        <v/>
      </c>
      <c r="I278" s="19">
        <f>IF(A278&amp;""="","",COUNTIF('العملاء'!$H$6:$H$2005,A278&amp;""))</f>
        <v/>
      </c>
      <c r="J278" s="19">
        <f>IF(A278&amp;""="","",COUNTIFS('العملاء'!$H$6:$H$2005,A278&amp;"",'العملاء'!$I$6:$I$2005,"معاينة")+COUNTIFS('العملاء'!$H$6:$H$2005,A278&amp;"",'العملاء'!$I$6:$I$2005,"تفاوض")+COUNTIFS('العملاء'!$H$6:$H$2005,A278&amp;"",'العملاء'!$I$6:$I$2005,"تم التعاقد"))</f>
        <v/>
      </c>
      <c r="K278" s="6">
        <f>IF(A278&amp;""="","",IF(AND(E278="بيع",G278="مؤجرة"),"راجع الحالة: مؤجرة لوحدة بيع",IF(AND(E278="إيجار",G278="مباعة"),"راجع الحالة: مباعة لوحدة إيجار","")))</f>
        <v/>
      </c>
    </row>
    <row r="279">
      <c r="A279" s="5" t="n"/>
      <c r="B279" s="5" t="n"/>
      <c r="C279" s="5" t="n"/>
      <c r="D279" s="16" t="n"/>
      <c r="E279" s="5" t="n"/>
      <c r="F279" s="17" t="n"/>
      <c r="G279" s="5" t="n"/>
      <c r="H279" s="18">
        <f>IF(OR(A279&amp;""="",E279&lt;&gt;"بيع",NOT(ISNUMBER(D279)),NOT(ISNUMBER(F279))),"",IF(D279&gt;0,ROUND(F279/D279,2),""))</f>
        <v/>
      </c>
      <c r="I279" s="19">
        <f>IF(A279&amp;""="","",COUNTIF('العملاء'!$H$6:$H$2005,A279&amp;""))</f>
        <v/>
      </c>
      <c r="J279" s="19">
        <f>IF(A279&amp;""="","",COUNTIFS('العملاء'!$H$6:$H$2005,A279&amp;"",'العملاء'!$I$6:$I$2005,"معاينة")+COUNTIFS('العملاء'!$H$6:$H$2005,A279&amp;"",'العملاء'!$I$6:$I$2005,"تفاوض")+COUNTIFS('العملاء'!$H$6:$H$2005,A279&amp;"",'العملاء'!$I$6:$I$2005,"تم التعاقد"))</f>
        <v/>
      </c>
      <c r="K279" s="6">
        <f>IF(A279&amp;""="","",IF(AND(E279="بيع",G279="مؤجرة"),"راجع الحالة: مؤجرة لوحدة بيع",IF(AND(E279="إيجار",G279="مباعة"),"راجع الحالة: مباعة لوحدة إيجار","")))</f>
        <v/>
      </c>
    </row>
    <row r="280">
      <c r="A280" s="5" t="n"/>
      <c r="B280" s="5" t="n"/>
      <c r="C280" s="5" t="n"/>
      <c r="D280" s="16" t="n"/>
      <c r="E280" s="5" t="n"/>
      <c r="F280" s="17" t="n"/>
      <c r="G280" s="5" t="n"/>
      <c r="H280" s="18">
        <f>IF(OR(A280&amp;""="",E280&lt;&gt;"بيع",NOT(ISNUMBER(D280)),NOT(ISNUMBER(F280))),"",IF(D280&gt;0,ROUND(F280/D280,2),""))</f>
        <v/>
      </c>
      <c r="I280" s="19">
        <f>IF(A280&amp;""="","",COUNTIF('العملاء'!$H$6:$H$2005,A280&amp;""))</f>
        <v/>
      </c>
      <c r="J280" s="19">
        <f>IF(A280&amp;""="","",COUNTIFS('العملاء'!$H$6:$H$2005,A280&amp;"",'العملاء'!$I$6:$I$2005,"معاينة")+COUNTIFS('العملاء'!$H$6:$H$2005,A280&amp;"",'العملاء'!$I$6:$I$2005,"تفاوض")+COUNTIFS('العملاء'!$H$6:$H$2005,A280&amp;"",'العملاء'!$I$6:$I$2005,"تم التعاقد"))</f>
        <v/>
      </c>
      <c r="K280" s="6">
        <f>IF(A280&amp;""="","",IF(AND(E280="بيع",G280="مؤجرة"),"راجع الحالة: مؤجرة لوحدة بيع",IF(AND(E280="إيجار",G280="مباعة"),"راجع الحالة: مباعة لوحدة إيجار","")))</f>
        <v/>
      </c>
    </row>
    <row r="281">
      <c r="A281" s="5" t="n"/>
      <c r="B281" s="5" t="n"/>
      <c r="C281" s="5" t="n"/>
      <c r="D281" s="16" t="n"/>
      <c r="E281" s="5" t="n"/>
      <c r="F281" s="17" t="n"/>
      <c r="G281" s="5" t="n"/>
      <c r="H281" s="18">
        <f>IF(OR(A281&amp;""="",E281&lt;&gt;"بيع",NOT(ISNUMBER(D281)),NOT(ISNUMBER(F281))),"",IF(D281&gt;0,ROUND(F281/D281,2),""))</f>
        <v/>
      </c>
      <c r="I281" s="19">
        <f>IF(A281&amp;""="","",COUNTIF('العملاء'!$H$6:$H$2005,A281&amp;""))</f>
        <v/>
      </c>
      <c r="J281" s="19">
        <f>IF(A281&amp;""="","",COUNTIFS('العملاء'!$H$6:$H$2005,A281&amp;"",'العملاء'!$I$6:$I$2005,"معاينة")+COUNTIFS('العملاء'!$H$6:$H$2005,A281&amp;"",'العملاء'!$I$6:$I$2005,"تفاوض")+COUNTIFS('العملاء'!$H$6:$H$2005,A281&amp;"",'العملاء'!$I$6:$I$2005,"تم التعاقد"))</f>
        <v/>
      </c>
      <c r="K281" s="6">
        <f>IF(A281&amp;""="","",IF(AND(E281="بيع",G281="مؤجرة"),"راجع الحالة: مؤجرة لوحدة بيع",IF(AND(E281="إيجار",G281="مباعة"),"راجع الحالة: مباعة لوحدة إيجار","")))</f>
        <v/>
      </c>
    </row>
    <row r="282">
      <c r="A282" s="5" t="n"/>
      <c r="B282" s="5" t="n"/>
      <c r="C282" s="5" t="n"/>
      <c r="D282" s="16" t="n"/>
      <c r="E282" s="5" t="n"/>
      <c r="F282" s="17" t="n"/>
      <c r="G282" s="5" t="n"/>
      <c r="H282" s="18">
        <f>IF(OR(A282&amp;""="",E282&lt;&gt;"بيع",NOT(ISNUMBER(D282)),NOT(ISNUMBER(F282))),"",IF(D282&gt;0,ROUND(F282/D282,2),""))</f>
        <v/>
      </c>
      <c r="I282" s="19">
        <f>IF(A282&amp;""="","",COUNTIF('العملاء'!$H$6:$H$2005,A282&amp;""))</f>
        <v/>
      </c>
      <c r="J282" s="19">
        <f>IF(A282&amp;""="","",COUNTIFS('العملاء'!$H$6:$H$2005,A282&amp;"",'العملاء'!$I$6:$I$2005,"معاينة")+COUNTIFS('العملاء'!$H$6:$H$2005,A282&amp;"",'العملاء'!$I$6:$I$2005,"تفاوض")+COUNTIFS('العملاء'!$H$6:$H$2005,A282&amp;"",'العملاء'!$I$6:$I$2005,"تم التعاقد"))</f>
        <v/>
      </c>
      <c r="K282" s="6">
        <f>IF(A282&amp;""="","",IF(AND(E282="بيع",G282="مؤجرة"),"راجع الحالة: مؤجرة لوحدة بيع",IF(AND(E282="إيجار",G282="مباعة"),"راجع الحالة: مباعة لوحدة إيجار","")))</f>
        <v/>
      </c>
    </row>
    <row r="283">
      <c r="A283" s="5" t="n"/>
      <c r="B283" s="5" t="n"/>
      <c r="C283" s="5" t="n"/>
      <c r="D283" s="16" t="n"/>
      <c r="E283" s="5" t="n"/>
      <c r="F283" s="17" t="n"/>
      <c r="G283" s="5" t="n"/>
      <c r="H283" s="18">
        <f>IF(OR(A283&amp;""="",E283&lt;&gt;"بيع",NOT(ISNUMBER(D283)),NOT(ISNUMBER(F283))),"",IF(D283&gt;0,ROUND(F283/D283,2),""))</f>
        <v/>
      </c>
      <c r="I283" s="19">
        <f>IF(A283&amp;""="","",COUNTIF('العملاء'!$H$6:$H$2005,A283&amp;""))</f>
        <v/>
      </c>
      <c r="J283" s="19">
        <f>IF(A283&amp;""="","",COUNTIFS('العملاء'!$H$6:$H$2005,A283&amp;"",'العملاء'!$I$6:$I$2005,"معاينة")+COUNTIFS('العملاء'!$H$6:$H$2005,A283&amp;"",'العملاء'!$I$6:$I$2005,"تفاوض")+COUNTIFS('العملاء'!$H$6:$H$2005,A283&amp;"",'العملاء'!$I$6:$I$2005,"تم التعاقد"))</f>
        <v/>
      </c>
      <c r="K283" s="6">
        <f>IF(A283&amp;""="","",IF(AND(E283="بيع",G283="مؤجرة"),"راجع الحالة: مؤجرة لوحدة بيع",IF(AND(E283="إيجار",G283="مباعة"),"راجع الحالة: مباعة لوحدة إيجار","")))</f>
        <v/>
      </c>
    </row>
    <row r="284">
      <c r="A284" s="5" t="n"/>
      <c r="B284" s="5" t="n"/>
      <c r="C284" s="5" t="n"/>
      <c r="D284" s="16" t="n"/>
      <c r="E284" s="5" t="n"/>
      <c r="F284" s="17" t="n"/>
      <c r="G284" s="5" t="n"/>
      <c r="H284" s="18">
        <f>IF(OR(A284&amp;""="",E284&lt;&gt;"بيع",NOT(ISNUMBER(D284)),NOT(ISNUMBER(F284))),"",IF(D284&gt;0,ROUND(F284/D284,2),""))</f>
        <v/>
      </c>
      <c r="I284" s="19">
        <f>IF(A284&amp;""="","",COUNTIF('العملاء'!$H$6:$H$2005,A284&amp;""))</f>
        <v/>
      </c>
      <c r="J284" s="19">
        <f>IF(A284&amp;""="","",COUNTIFS('العملاء'!$H$6:$H$2005,A284&amp;"",'العملاء'!$I$6:$I$2005,"معاينة")+COUNTIFS('العملاء'!$H$6:$H$2005,A284&amp;"",'العملاء'!$I$6:$I$2005,"تفاوض")+COUNTIFS('العملاء'!$H$6:$H$2005,A284&amp;"",'العملاء'!$I$6:$I$2005,"تم التعاقد"))</f>
        <v/>
      </c>
      <c r="K284" s="6">
        <f>IF(A284&amp;""="","",IF(AND(E284="بيع",G284="مؤجرة"),"راجع الحالة: مؤجرة لوحدة بيع",IF(AND(E284="إيجار",G284="مباعة"),"راجع الحالة: مباعة لوحدة إيجار","")))</f>
        <v/>
      </c>
    </row>
    <row r="285">
      <c r="A285" s="5" t="n"/>
      <c r="B285" s="5" t="n"/>
      <c r="C285" s="5" t="n"/>
      <c r="D285" s="16" t="n"/>
      <c r="E285" s="5" t="n"/>
      <c r="F285" s="17" t="n"/>
      <c r="G285" s="5" t="n"/>
      <c r="H285" s="18">
        <f>IF(OR(A285&amp;""="",E285&lt;&gt;"بيع",NOT(ISNUMBER(D285)),NOT(ISNUMBER(F285))),"",IF(D285&gt;0,ROUND(F285/D285,2),""))</f>
        <v/>
      </c>
      <c r="I285" s="19">
        <f>IF(A285&amp;""="","",COUNTIF('العملاء'!$H$6:$H$2005,A285&amp;""))</f>
        <v/>
      </c>
      <c r="J285" s="19">
        <f>IF(A285&amp;""="","",COUNTIFS('العملاء'!$H$6:$H$2005,A285&amp;"",'العملاء'!$I$6:$I$2005,"معاينة")+COUNTIFS('العملاء'!$H$6:$H$2005,A285&amp;"",'العملاء'!$I$6:$I$2005,"تفاوض")+COUNTIFS('العملاء'!$H$6:$H$2005,A285&amp;"",'العملاء'!$I$6:$I$2005,"تم التعاقد"))</f>
        <v/>
      </c>
      <c r="K285" s="6">
        <f>IF(A285&amp;""="","",IF(AND(E285="بيع",G285="مؤجرة"),"راجع الحالة: مؤجرة لوحدة بيع",IF(AND(E285="إيجار",G285="مباعة"),"راجع الحالة: مباعة لوحدة إيجار","")))</f>
        <v/>
      </c>
    </row>
    <row r="286">
      <c r="A286" s="5" t="n"/>
      <c r="B286" s="5" t="n"/>
      <c r="C286" s="5" t="n"/>
      <c r="D286" s="16" t="n"/>
      <c r="E286" s="5" t="n"/>
      <c r="F286" s="17" t="n"/>
      <c r="G286" s="5" t="n"/>
      <c r="H286" s="18">
        <f>IF(OR(A286&amp;""="",E286&lt;&gt;"بيع",NOT(ISNUMBER(D286)),NOT(ISNUMBER(F286))),"",IF(D286&gt;0,ROUND(F286/D286,2),""))</f>
        <v/>
      </c>
      <c r="I286" s="19">
        <f>IF(A286&amp;""="","",COUNTIF('العملاء'!$H$6:$H$2005,A286&amp;""))</f>
        <v/>
      </c>
      <c r="J286" s="19">
        <f>IF(A286&amp;""="","",COUNTIFS('العملاء'!$H$6:$H$2005,A286&amp;"",'العملاء'!$I$6:$I$2005,"معاينة")+COUNTIFS('العملاء'!$H$6:$H$2005,A286&amp;"",'العملاء'!$I$6:$I$2005,"تفاوض")+COUNTIFS('العملاء'!$H$6:$H$2005,A286&amp;"",'العملاء'!$I$6:$I$2005,"تم التعاقد"))</f>
        <v/>
      </c>
      <c r="K286" s="6">
        <f>IF(A286&amp;""="","",IF(AND(E286="بيع",G286="مؤجرة"),"راجع الحالة: مؤجرة لوحدة بيع",IF(AND(E286="إيجار",G286="مباعة"),"راجع الحالة: مباعة لوحدة إيجار","")))</f>
        <v/>
      </c>
    </row>
    <row r="287">
      <c r="A287" s="5" t="n"/>
      <c r="B287" s="5" t="n"/>
      <c r="C287" s="5" t="n"/>
      <c r="D287" s="16" t="n"/>
      <c r="E287" s="5" t="n"/>
      <c r="F287" s="17" t="n"/>
      <c r="G287" s="5" t="n"/>
      <c r="H287" s="18">
        <f>IF(OR(A287&amp;""="",E287&lt;&gt;"بيع",NOT(ISNUMBER(D287)),NOT(ISNUMBER(F287))),"",IF(D287&gt;0,ROUND(F287/D287,2),""))</f>
        <v/>
      </c>
      <c r="I287" s="19">
        <f>IF(A287&amp;""="","",COUNTIF('العملاء'!$H$6:$H$2005,A287&amp;""))</f>
        <v/>
      </c>
      <c r="J287" s="19">
        <f>IF(A287&amp;""="","",COUNTIFS('العملاء'!$H$6:$H$2005,A287&amp;"",'العملاء'!$I$6:$I$2005,"معاينة")+COUNTIFS('العملاء'!$H$6:$H$2005,A287&amp;"",'العملاء'!$I$6:$I$2005,"تفاوض")+COUNTIFS('العملاء'!$H$6:$H$2005,A287&amp;"",'العملاء'!$I$6:$I$2005,"تم التعاقد"))</f>
        <v/>
      </c>
      <c r="K287" s="6">
        <f>IF(A287&amp;""="","",IF(AND(E287="بيع",G287="مؤجرة"),"راجع الحالة: مؤجرة لوحدة بيع",IF(AND(E287="إيجار",G287="مباعة"),"راجع الحالة: مباعة لوحدة إيجار","")))</f>
        <v/>
      </c>
    </row>
    <row r="288">
      <c r="A288" s="5" t="n"/>
      <c r="B288" s="5" t="n"/>
      <c r="C288" s="5" t="n"/>
      <c r="D288" s="16" t="n"/>
      <c r="E288" s="5" t="n"/>
      <c r="F288" s="17" t="n"/>
      <c r="G288" s="5" t="n"/>
      <c r="H288" s="18">
        <f>IF(OR(A288&amp;""="",E288&lt;&gt;"بيع",NOT(ISNUMBER(D288)),NOT(ISNUMBER(F288))),"",IF(D288&gt;0,ROUND(F288/D288,2),""))</f>
        <v/>
      </c>
      <c r="I288" s="19">
        <f>IF(A288&amp;""="","",COUNTIF('العملاء'!$H$6:$H$2005,A288&amp;""))</f>
        <v/>
      </c>
      <c r="J288" s="19">
        <f>IF(A288&amp;""="","",COUNTIFS('العملاء'!$H$6:$H$2005,A288&amp;"",'العملاء'!$I$6:$I$2005,"معاينة")+COUNTIFS('العملاء'!$H$6:$H$2005,A288&amp;"",'العملاء'!$I$6:$I$2005,"تفاوض")+COUNTIFS('العملاء'!$H$6:$H$2005,A288&amp;"",'العملاء'!$I$6:$I$2005,"تم التعاقد"))</f>
        <v/>
      </c>
      <c r="K288" s="6">
        <f>IF(A288&amp;""="","",IF(AND(E288="بيع",G288="مؤجرة"),"راجع الحالة: مؤجرة لوحدة بيع",IF(AND(E288="إيجار",G288="مباعة"),"راجع الحالة: مباعة لوحدة إيجار","")))</f>
        <v/>
      </c>
    </row>
    <row r="289">
      <c r="A289" s="5" t="n"/>
      <c r="B289" s="5" t="n"/>
      <c r="C289" s="5" t="n"/>
      <c r="D289" s="16" t="n"/>
      <c r="E289" s="5" t="n"/>
      <c r="F289" s="17" t="n"/>
      <c r="G289" s="5" t="n"/>
      <c r="H289" s="18">
        <f>IF(OR(A289&amp;""="",E289&lt;&gt;"بيع",NOT(ISNUMBER(D289)),NOT(ISNUMBER(F289))),"",IF(D289&gt;0,ROUND(F289/D289,2),""))</f>
        <v/>
      </c>
      <c r="I289" s="19">
        <f>IF(A289&amp;""="","",COUNTIF('العملاء'!$H$6:$H$2005,A289&amp;""))</f>
        <v/>
      </c>
      <c r="J289" s="19">
        <f>IF(A289&amp;""="","",COUNTIFS('العملاء'!$H$6:$H$2005,A289&amp;"",'العملاء'!$I$6:$I$2005,"معاينة")+COUNTIFS('العملاء'!$H$6:$H$2005,A289&amp;"",'العملاء'!$I$6:$I$2005,"تفاوض")+COUNTIFS('العملاء'!$H$6:$H$2005,A289&amp;"",'العملاء'!$I$6:$I$2005,"تم التعاقد"))</f>
        <v/>
      </c>
      <c r="K289" s="6">
        <f>IF(A289&amp;""="","",IF(AND(E289="بيع",G289="مؤجرة"),"راجع الحالة: مؤجرة لوحدة بيع",IF(AND(E289="إيجار",G289="مباعة"),"راجع الحالة: مباعة لوحدة إيجار","")))</f>
        <v/>
      </c>
    </row>
    <row r="290">
      <c r="A290" s="5" t="n"/>
      <c r="B290" s="5" t="n"/>
      <c r="C290" s="5" t="n"/>
      <c r="D290" s="16" t="n"/>
      <c r="E290" s="5" t="n"/>
      <c r="F290" s="17" t="n"/>
      <c r="G290" s="5" t="n"/>
      <c r="H290" s="18">
        <f>IF(OR(A290&amp;""="",E290&lt;&gt;"بيع",NOT(ISNUMBER(D290)),NOT(ISNUMBER(F290))),"",IF(D290&gt;0,ROUND(F290/D290,2),""))</f>
        <v/>
      </c>
      <c r="I290" s="19">
        <f>IF(A290&amp;""="","",COUNTIF('العملاء'!$H$6:$H$2005,A290&amp;""))</f>
        <v/>
      </c>
      <c r="J290" s="19">
        <f>IF(A290&amp;""="","",COUNTIFS('العملاء'!$H$6:$H$2005,A290&amp;"",'العملاء'!$I$6:$I$2005,"معاينة")+COUNTIFS('العملاء'!$H$6:$H$2005,A290&amp;"",'العملاء'!$I$6:$I$2005,"تفاوض")+COUNTIFS('العملاء'!$H$6:$H$2005,A290&amp;"",'العملاء'!$I$6:$I$2005,"تم التعاقد"))</f>
        <v/>
      </c>
      <c r="K290" s="6">
        <f>IF(A290&amp;""="","",IF(AND(E290="بيع",G290="مؤجرة"),"راجع الحالة: مؤجرة لوحدة بيع",IF(AND(E290="إيجار",G290="مباعة"),"راجع الحالة: مباعة لوحدة إيجار","")))</f>
        <v/>
      </c>
    </row>
    <row r="291">
      <c r="A291" s="5" t="n"/>
      <c r="B291" s="5" t="n"/>
      <c r="C291" s="5" t="n"/>
      <c r="D291" s="16" t="n"/>
      <c r="E291" s="5" t="n"/>
      <c r="F291" s="17" t="n"/>
      <c r="G291" s="5" t="n"/>
      <c r="H291" s="18">
        <f>IF(OR(A291&amp;""="",E291&lt;&gt;"بيع",NOT(ISNUMBER(D291)),NOT(ISNUMBER(F291))),"",IF(D291&gt;0,ROUND(F291/D291,2),""))</f>
        <v/>
      </c>
      <c r="I291" s="19">
        <f>IF(A291&amp;""="","",COUNTIF('العملاء'!$H$6:$H$2005,A291&amp;""))</f>
        <v/>
      </c>
      <c r="J291" s="19">
        <f>IF(A291&amp;""="","",COUNTIFS('العملاء'!$H$6:$H$2005,A291&amp;"",'العملاء'!$I$6:$I$2005,"معاينة")+COUNTIFS('العملاء'!$H$6:$H$2005,A291&amp;"",'العملاء'!$I$6:$I$2005,"تفاوض")+COUNTIFS('العملاء'!$H$6:$H$2005,A291&amp;"",'العملاء'!$I$6:$I$2005,"تم التعاقد"))</f>
        <v/>
      </c>
      <c r="K291" s="6">
        <f>IF(A291&amp;""="","",IF(AND(E291="بيع",G291="مؤجرة"),"راجع الحالة: مؤجرة لوحدة بيع",IF(AND(E291="إيجار",G291="مباعة"),"راجع الحالة: مباعة لوحدة إيجار","")))</f>
        <v/>
      </c>
    </row>
    <row r="292">
      <c r="A292" s="5" t="n"/>
      <c r="B292" s="5" t="n"/>
      <c r="C292" s="5" t="n"/>
      <c r="D292" s="16" t="n"/>
      <c r="E292" s="5" t="n"/>
      <c r="F292" s="17" t="n"/>
      <c r="G292" s="5" t="n"/>
      <c r="H292" s="18">
        <f>IF(OR(A292&amp;""="",E292&lt;&gt;"بيع",NOT(ISNUMBER(D292)),NOT(ISNUMBER(F292))),"",IF(D292&gt;0,ROUND(F292/D292,2),""))</f>
        <v/>
      </c>
      <c r="I292" s="19">
        <f>IF(A292&amp;""="","",COUNTIF('العملاء'!$H$6:$H$2005,A292&amp;""))</f>
        <v/>
      </c>
      <c r="J292" s="19">
        <f>IF(A292&amp;""="","",COUNTIFS('العملاء'!$H$6:$H$2005,A292&amp;"",'العملاء'!$I$6:$I$2005,"معاينة")+COUNTIFS('العملاء'!$H$6:$H$2005,A292&amp;"",'العملاء'!$I$6:$I$2005,"تفاوض")+COUNTIFS('العملاء'!$H$6:$H$2005,A292&amp;"",'العملاء'!$I$6:$I$2005,"تم التعاقد"))</f>
        <v/>
      </c>
      <c r="K292" s="6">
        <f>IF(A292&amp;""="","",IF(AND(E292="بيع",G292="مؤجرة"),"راجع الحالة: مؤجرة لوحدة بيع",IF(AND(E292="إيجار",G292="مباعة"),"راجع الحالة: مباعة لوحدة إيجار","")))</f>
        <v/>
      </c>
    </row>
    <row r="293">
      <c r="A293" s="5" t="n"/>
      <c r="B293" s="5" t="n"/>
      <c r="C293" s="5" t="n"/>
      <c r="D293" s="16" t="n"/>
      <c r="E293" s="5" t="n"/>
      <c r="F293" s="17" t="n"/>
      <c r="G293" s="5" t="n"/>
      <c r="H293" s="18">
        <f>IF(OR(A293&amp;""="",E293&lt;&gt;"بيع",NOT(ISNUMBER(D293)),NOT(ISNUMBER(F293))),"",IF(D293&gt;0,ROUND(F293/D293,2),""))</f>
        <v/>
      </c>
      <c r="I293" s="19">
        <f>IF(A293&amp;""="","",COUNTIF('العملاء'!$H$6:$H$2005,A293&amp;""))</f>
        <v/>
      </c>
      <c r="J293" s="19">
        <f>IF(A293&amp;""="","",COUNTIFS('العملاء'!$H$6:$H$2005,A293&amp;"",'العملاء'!$I$6:$I$2005,"معاينة")+COUNTIFS('العملاء'!$H$6:$H$2005,A293&amp;"",'العملاء'!$I$6:$I$2005,"تفاوض")+COUNTIFS('العملاء'!$H$6:$H$2005,A293&amp;"",'العملاء'!$I$6:$I$2005,"تم التعاقد"))</f>
        <v/>
      </c>
      <c r="K293" s="6">
        <f>IF(A293&amp;""="","",IF(AND(E293="بيع",G293="مؤجرة"),"راجع الحالة: مؤجرة لوحدة بيع",IF(AND(E293="إيجار",G293="مباعة"),"راجع الحالة: مباعة لوحدة إيجار","")))</f>
        <v/>
      </c>
    </row>
    <row r="294">
      <c r="A294" s="5" t="n"/>
      <c r="B294" s="5" t="n"/>
      <c r="C294" s="5" t="n"/>
      <c r="D294" s="16" t="n"/>
      <c r="E294" s="5" t="n"/>
      <c r="F294" s="17" t="n"/>
      <c r="G294" s="5" t="n"/>
      <c r="H294" s="18">
        <f>IF(OR(A294&amp;""="",E294&lt;&gt;"بيع",NOT(ISNUMBER(D294)),NOT(ISNUMBER(F294))),"",IF(D294&gt;0,ROUND(F294/D294,2),""))</f>
        <v/>
      </c>
      <c r="I294" s="19">
        <f>IF(A294&amp;""="","",COUNTIF('العملاء'!$H$6:$H$2005,A294&amp;""))</f>
        <v/>
      </c>
      <c r="J294" s="19">
        <f>IF(A294&amp;""="","",COUNTIFS('العملاء'!$H$6:$H$2005,A294&amp;"",'العملاء'!$I$6:$I$2005,"معاينة")+COUNTIFS('العملاء'!$H$6:$H$2005,A294&amp;"",'العملاء'!$I$6:$I$2005,"تفاوض")+COUNTIFS('العملاء'!$H$6:$H$2005,A294&amp;"",'العملاء'!$I$6:$I$2005,"تم التعاقد"))</f>
        <v/>
      </c>
      <c r="K294" s="6">
        <f>IF(A294&amp;""="","",IF(AND(E294="بيع",G294="مؤجرة"),"راجع الحالة: مؤجرة لوحدة بيع",IF(AND(E294="إيجار",G294="مباعة"),"راجع الحالة: مباعة لوحدة إيجار","")))</f>
        <v/>
      </c>
    </row>
    <row r="295">
      <c r="A295" s="5" t="n"/>
      <c r="B295" s="5" t="n"/>
      <c r="C295" s="5" t="n"/>
      <c r="D295" s="16" t="n"/>
      <c r="E295" s="5" t="n"/>
      <c r="F295" s="17" t="n"/>
      <c r="G295" s="5" t="n"/>
      <c r="H295" s="18">
        <f>IF(OR(A295&amp;""="",E295&lt;&gt;"بيع",NOT(ISNUMBER(D295)),NOT(ISNUMBER(F295))),"",IF(D295&gt;0,ROUND(F295/D295,2),""))</f>
        <v/>
      </c>
      <c r="I295" s="19">
        <f>IF(A295&amp;""="","",COUNTIF('العملاء'!$H$6:$H$2005,A295&amp;""))</f>
        <v/>
      </c>
      <c r="J295" s="19">
        <f>IF(A295&amp;""="","",COUNTIFS('العملاء'!$H$6:$H$2005,A295&amp;"",'العملاء'!$I$6:$I$2005,"معاينة")+COUNTIFS('العملاء'!$H$6:$H$2005,A295&amp;"",'العملاء'!$I$6:$I$2005,"تفاوض")+COUNTIFS('العملاء'!$H$6:$H$2005,A295&amp;"",'العملاء'!$I$6:$I$2005,"تم التعاقد"))</f>
        <v/>
      </c>
      <c r="K295" s="6">
        <f>IF(A295&amp;""="","",IF(AND(E295="بيع",G295="مؤجرة"),"راجع الحالة: مؤجرة لوحدة بيع",IF(AND(E295="إيجار",G295="مباعة"),"راجع الحالة: مباعة لوحدة إيجار","")))</f>
        <v/>
      </c>
    </row>
    <row r="296">
      <c r="A296" s="5" t="n"/>
      <c r="B296" s="5" t="n"/>
      <c r="C296" s="5" t="n"/>
      <c r="D296" s="16" t="n"/>
      <c r="E296" s="5" t="n"/>
      <c r="F296" s="17" t="n"/>
      <c r="G296" s="5" t="n"/>
      <c r="H296" s="18">
        <f>IF(OR(A296&amp;""="",E296&lt;&gt;"بيع",NOT(ISNUMBER(D296)),NOT(ISNUMBER(F296))),"",IF(D296&gt;0,ROUND(F296/D296,2),""))</f>
        <v/>
      </c>
      <c r="I296" s="19">
        <f>IF(A296&amp;""="","",COUNTIF('العملاء'!$H$6:$H$2005,A296&amp;""))</f>
        <v/>
      </c>
      <c r="J296" s="19">
        <f>IF(A296&amp;""="","",COUNTIFS('العملاء'!$H$6:$H$2005,A296&amp;"",'العملاء'!$I$6:$I$2005,"معاينة")+COUNTIFS('العملاء'!$H$6:$H$2005,A296&amp;"",'العملاء'!$I$6:$I$2005,"تفاوض")+COUNTIFS('العملاء'!$H$6:$H$2005,A296&amp;"",'العملاء'!$I$6:$I$2005,"تم التعاقد"))</f>
        <v/>
      </c>
      <c r="K296" s="6">
        <f>IF(A296&amp;""="","",IF(AND(E296="بيع",G296="مؤجرة"),"راجع الحالة: مؤجرة لوحدة بيع",IF(AND(E296="إيجار",G296="مباعة"),"راجع الحالة: مباعة لوحدة إيجار","")))</f>
        <v/>
      </c>
    </row>
    <row r="297">
      <c r="A297" s="5" t="n"/>
      <c r="B297" s="5" t="n"/>
      <c r="C297" s="5" t="n"/>
      <c r="D297" s="16" t="n"/>
      <c r="E297" s="5" t="n"/>
      <c r="F297" s="17" t="n"/>
      <c r="G297" s="5" t="n"/>
      <c r="H297" s="18">
        <f>IF(OR(A297&amp;""="",E297&lt;&gt;"بيع",NOT(ISNUMBER(D297)),NOT(ISNUMBER(F297))),"",IF(D297&gt;0,ROUND(F297/D297,2),""))</f>
        <v/>
      </c>
      <c r="I297" s="19">
        <f>IF(A297&amp;""="","",COUNTIF('العملاء'!$H$6:$H$2005,A297&amp;""))</f>
        <v/>
      </c>
      <c r="J297" s="19">
        <f>IF(A297&amp;""="","",COUNTIFS('العملاء'!$H$6:$H$2005,A297&amp;"",'العملاء'!$I$6:$I$2005,"معاينة")+COUNTIFS('العملاء'!$H$6:$H$2005,A297&amp;"",'العملاء'!$I$6:$I$2005,"تفاوض")+COUNTIFS('العملاء'!$H$6:$H$2005,A297&amp;"",'العملاء'!$I$6:$I$2005,"تم التعاقد"))</f>
        <v/>
      </c>
      <c r="K297" s="6">
        <f>IF(A297&amp;""="","",IF(AND(E297="بيع",G297="مؤجرة"),"راجع الحالة: مؤجرة لوحدة بيع",IF(AND(E297="إيجار",G297="مباعة"),"راجع الحالة: مباعة لوحدة إيجار","")))</f>
        <v/>
      </c>
    </row>
    <row r="298">
      <c r="A298" s="5" t="n"/>
      <c r="B298" s="5" t="n"/>
      <c r="C298" s="5" t="n"/>
      <c r="D298" s="16" t="n"/>
      <c r="E298" s="5" t="n"/>
      <c r="F298" s="17" t="n"/>
      <c r="G298" s="5" t="n"/>
      <c r="H298" s="18">
        <f>IF(OR(A298&amp;""="",E298&lt;&gt;"بيع",NOT(ISNUMBER(D298)),NOT(ISNUMBER(F298))),"",IF(D298&gt;0,ROUND(F298/D298,2),""))</f>
        <v/>
      </c>
      <c r="I298" s="19">
        <f>IF(A298&amp;""="","",COUNTIF('العملاء'!$H$6:$H$2005,A298&amp;""))</f>
        <v/>
      </c>
      <c r="J298" s="19">
        <f>IF(A298&amp;""="","",COUNTIFS('العملاء'!$H$6:$H$2005,A298&amp;"",'العملاء'!$I$6:$I$2005,"معاينة")+COUNTIFS('العملاء'!$H$6:$H$2005,A298&amp;"",'العملاء'!$I$6:$I$2005,"تفاوض")+COUNTIFS('العملاء'!$H$6:$H$2005,A298&amp;"",'العملاء'!$I$6:$I$2005,"تم التعاقد"))</f>
        <v/>
      </c>
      <c r="K298" s="6">
        <f>IF(A298&amp;""="","",IF(AND(E298="بيع",G298="مؤجرة"),"راجع الحالة: مؤجرة لوحدة بيع",IF(AND(E298="إيجار",G298="مباعة"),"راجع الحالة: مباعة لوحدة إيجار","")))</f>
        <v/>
      </c>
    </row>
    <row r="299">
      <c r="A299" s="5" t="n"/>
      <c r="B299" s="5" t="n"/>
      <c r="C299" s="5" t="n"/>
      <c r="D299" s="16" t="n"/>
      <c r="E299" s="5" t="n"/>
      <c r="F299" s="17" t="n"/>
      <c r="G299" s="5" t="n"/>
      <c r="H299" s="18">
        <f>IF(OR(A299&amp;""="",E299&lt;&gt;"بيع",NOT(ISNUMBER(D299)),NOT(ISNUMBER(F299))),"",IF(D299&gt;0,ROUND(F299/D299,2),""))</f>
        <v/>
      </c>
      <c r="I299" s="19">
        <f>IF(A299&amp;""="","",COUNTIF('العملاء'!$H$6:$H$2005,A299&amp;""))</f>
        <v/>
      </c>
      <c r="J299" s="19">
        <f>IF(A299&amp;""="","",COUNTIFS('العملاء'!$H$6:$H$2005,A299&amp;"",'العملاء'!$I$6:$I$2005,"معاينة")+COUNTIFS('العملاء'!$H$6:$H$2005,A299&amp;"",'العملاء'!$I$6:$I$2005,"تفاوض")+COUNTIFS('العملاء'!$H$6:$H$2005,A299&amp;"",'العملاء'!$I$6:$I$2005,"تم التعاقد"))</f>
        <v/>
      </c>
      <c r="K299" s="6">
        <f>IF(A299&amp;""="","",IF(AND(E299="بيع",G299="مؤجرة"),"راجع الحالة: مؤجرة لوحدة بيع",IF(AND(E299="إيجار",G299="مباعة"),"راجع الحالة: مباعة لوحدة إيجار","")))</f>
        <v/>
      </c>
    </row>
    <row r="300">
      <c r="A300" s="5" t="n"/>
      <c r="B300" s="5" t="n"/>
      <c r="C300" s="5" t="n"/>
      <c r="D300" s="16" t="n"/>
      <c r="E300" s="5" t="n"/>
      <c r="F300" s="17" t="n"/>
      <c r="G300" s="5" t="n"/>
      <c r="H300" s="18">
        <f>IF(OR(A300&amp;""="",E300&lt;&gt;"بيع",NOT(ISNUMBER(D300)),NOT(ISNUMBER(F300))),"",IF(D300&gt;0,ROUND(F300/D300,2),""))</f>
        <v/>
      </c>
      <c r="I300" s="19">
        <f>IF(A300&amp;""="","",COUNTIF('العملاء'!$H$6:$H$2005,A300&amp;""))</f>
        <v/>
      </c>
      <c r="J300" s="19">
        <f>IF(A300&amp;""="","",COUNTIFS('العملاء'!$H$6:$H$2005,A300&amp;"",'العملاء'!$I$6:$I$2005,"معاينة")+COUNTIFS('العملاء'!$H$6:$H$2005,A300&amp;"",'العملاء'!$I$6:$I$2005,"تفاوض")+COUNTIFS('العملاء'!$H$6:$H$2005,A300&amp;"",'العملاء'!$I$6:$I$2005,"تم التعاقد"))</f>
        <v/>
      </c>
      <c r="K300" s="6">
        <f>IF(A300&amp;""="","",IF(AND(E300="بيع",G300="مؤجرة"),"راجع الحالة: مؤجرة لوحدة بيع",IF(AND(E300="إيجار",G300="مباعة"),"راجع الحالة: مباعة لوحدة إيجار","")))</f>
        <v/>
      </c>
    </row>
    <row r="301">
      <c r="A301" s="5" t="n"/>
      <c r="B301" s="5" t="n"/>
      <c r="C301" s="5" t="n"/>
      <c r="D301" s="16" t="n"/>
      <c r="E301" s="5" t="n"/>
      <c r="F301" s="17" t="n"/>
      <c r="G301" s="5" t="n"/>
      <c r="H301" s="18">
        <f>IF(OR(A301&amp;""="",E301&lt;&gt;"بيع",NOT(ISNUMBER(D301)),NOT(ISNUMBER(F301))),"",IF(D301&gt;0,ROUND(F301/D301,2),""))</f>
        <v/>
      </c>
      <c r="I301" s="19">
        <f>IF(A301&amp;""="","",COUNTIF('العملاء'!$H$6:$H$2005,A301&amp;""))</f>
        <v/>
      </c>
      <c r="J301" s="19">
        <f>IF(A301&amp;""="","",COUNTIFS('العملاء'!$H$6:$H$2005,A301&amp;"",'العملاء'!$I$6:$I$2005,"معاينة")+COUNTIFS('العملاء'!$H$6:$H$2005,A301&amp;"",'العملاء'!$I$6:$I$2005,"تفاوض")+COUNTIFS('العملاء'!$H$6:$H$2005,A301&amp;"",'العملاء'!$I$6:$I$2005,"تم التعاقد"))</f>
        <v/>
      </c>
      <c r="K301" s="6">
        <f>IF(A301&amp;""="","",IF(AND(E301="بيع",G301="مؤجرة"),"راجع الحالة: مؤجرة لوحدة بيع",IF(AND(E301="إيجار",G301="مباعة"),"راجع الحالة: مباعة لوحدة إيجار","")))</f>
        <v/>
      </c>
    </row>
    <row r="302">
      <c r="A302" s="5" t="n"/>
      <c r="B302" s="5" t="n"/>
      <c r="C302" s="5" t="n"/>
      <c r="D302" s="16" t="n"/>
      <c r="E302" s="5" t="n"/>
      <c r="F302" s="17" t="n"/>
      <c r="G302" s="5" t="n"/>
      <c r="H302" s="18">
        <f>IF(OR(A302&amp;""="",E302&lt;&gt;"بيع",NOT(ISNUMBER(D302)),NOT(ISNUMBER(F302))),"",IF(D302&gt;0,ROUND(F302/D302,2),""))</f>
        <v/>
      </c>
      <c r="I302" s="19">
        <f>IF(A302&amp;""="","",COUNTIF('العملاء'!$H$6:$H$2005,A302&amp;""))</f>
        <v/>
      </c>
      <c r="J302" s="19">
        <f>IF(A302&amp;""="","",COUNTIFS('العملاء'!$H$6:$H$2005,A302&amp;"",'العملاء'!$I$6:$I$2005,"معاينة")+COUNTIFS('العملاء'!$H$6:$H$2005,A302&amp;"",'العملاء'!$I$6:$I$2005,"تفاوض")+COUNTIFS('العملاء'!$H$6:$H$2005,A302&amp;"",'العملاء'!$I$6:$I$2005,"تم التعاقد"))</f>
        <v/>
      </c>
      <c r="K302" s="6">
        <f>IF(A302&amp;""="","",IF(AND(E302="بيع",G302="مؤجرة"),"راجع الحالة: مؤجرة لوحدة بيع",IF(AND(E302="إيجار",G302="مباعة"),"راجع الحالة: مباعة لوحدة إيجار","")))</f>
        <v/>
      </c>
    </row>
    <row r="303">
      <c r="A303" s="5" t="n"/>
      <c r="B303" s="5" t="n"/>
      <c r="C303" s="5" t="n"/>
      <c r="D303" s="16" t="n"/>
      <c r="E303" s="5" t="n"/>
      <c r="F303" s="17" t="n"/>
      <c r="G303" s="5" t="n"/>
      <c r="H303" s="18">
        <f>IF(OR(A303&amp;""="",E303&lt;&gt;"بيع",NOT(ISNUMBER(D303)),NOT(ISNUMBER(F303))),"",IF(D303&gt;0,ROUND(F303/D303,2),""))</f>
        <v/>
      </c>
      <c r="I303" s="19">
        <f>IF(A303&amp;""="","",COUNTIF('العملاء'!$H$6:$H$2005,A303&amp;""))</f>
        <v/>
      </c>
      <c r="J303" s="19">
        <f>IF(A303&amp;""="","",COUNTIFS('العملاء'!$H$6:$H$2005,A303&amp;"",'العملاء'!$I$6:$I$2005,"معاينة")+COUNTIFS('العملاء'!$H$6:$H$2005,A303&amp;"",'العملاء'!$I$6:$I$2005,"تفاوض")+COUNTIFS('العملاء'!$H$6:$H$2005,A303&amp;"",'العملاء'!$I$6:$I$2005,"تم التعاقد"))</f>
        <v/>
      </c>
      <c r="K303" s="6">
        <f>IF(A303&amp;""="","",IF(AND(E303="بيع",G303="مؤجرة"),"راجع الحالة: مؤجرة لوحدة بيع",IF(AND(E303="إيجار",G303="مباعة"),"راجع الحالة: مباعة لوحدة إيجار","")))</f>
        <v/>
      </c>
    </row>
    <row r="304">
      <c r="A304" s="5" t="n"/>
      <c r="B304" s="5" t="n"/>
      <c r="C304" s="5" t="n"/>
      <c r="D304" s="16" t="n"/>
      <c r="E304" s="5" t="n"/>
      <c r="F304" s="17" t="n"/>
      <c r="G304" s="5" t="n"/>
      <c r="H304" s="18">
        <f>IF(OR(A304&amp;""="",E304&lt;&gt;"بيع",NOT(ISNUMBER(D304)),NOT(ISNUMBER(F304))),"",IF(D304&gt;0,ROUND(F304/D304,2),""))</f>
        <v/>
      </c>
      <c r="I304" s="19">
        <f>IF(A304&amp;""="","",COUNTIF('العملاء'!$H$6:$H$2005,A304&amp;""))</f>
        <v/>
      </c>
      <c r="J304" s="19">
        <f>IF(A304&amp;""="","",COUNTIFS('العملاء'!$H$6:$H$2005,A304&amp;"",'العملاء'!$I$6:$I$2005,"معاينة")+COUNTIFS('العملاء'!$H$6:$H$2005,A304&amp;"",'العملاء'!$I$6:$I$2005,"تفاوض")+COUNTIFS('العملاء'!$H$6:$H$2005,A304&amp;"",'العملاء'!$I$6:$I$2005,"تم التعاقد"))</f>
        <v/>
      </c>
      <c r="K304" s="6">
        <f>IF(A304&amp;""="","",IF(AND(E304="بيع",G304="مؤجرة"),"راجع الحالة: مؤجرة لوحدة بيع",IF(AND(E304="إيجار",G304="مباعة"),"راجع الحالة: مباعة لوحدة إيجار","")))</f>
        <v/>
      </c>
    </row>
    <row r="305">
      <c r="A305" s="5" t="n"/>
      <c r="B305" s="5" t="n"/>
      <c r="C305" s="5" t="n"/>
      <c r="D305" s="16" t="n"/>
      <c r="E305" s="5" t="n"/>
      <c r="F305" s="17" t="n"/>
      <c r="G305" s="5" t="n"/>
      <c r="H305" s="18">
        <f>IF(OR(A305&amp;""="",E305&lt;&gt;"بيع",NOT(ISNUMBER(D305)),NOT(ISNUMBER(F305))),"",IF(D305&gt;0,ROUND(F305/D305,2),""))</f>
        <v/>
      </c>
      <c r="I305" s="19">
        <f>IF(A305&amp;""="","",COUNTIF('العملاء'!$H$6:$H$2005,A305&amp;""))</f>
        <v/>
      </c>
      <c r="J305" s="19">
        <f>IF(A305&amp;""="","",COUNTIFS('العملاء'!$H$6:$H$2005,A305&amp;"",'العملاء'!$I$6:$I$2005,"معاينة")+COUNTIFS('العملاء'!$H$6:$H$2005,A305&amp;"",'العملاء'!$I$6:$I$2005,"تفاوض")+COUNTIFS('العملاء'!$H$6:$H$2005,A305&amp;"",'العملاء'!$I$6:$I$2005,"تم التعاقد"))</f>
        <v/>
      </c>
      <c r="K305" s="6">
        <f>IF(A305&amp;""="","",IF(AND(E305="بيع",G305="مؤجرة"),"راجع الحالة: مؤجرة لوحدة بيع",IF(AND(E305="إيجار",G305="مباعة"),"راجع الحالة: مباعة لوحدة إيجار","")))</f>
        <v/>
      </c>
    </row>
  </sheetData>
  <autoFilter ref="A5:K305"/>
  <mergeCells count="2">
    <mergeCell ref="A2:K2"/>
    <mergeCell ref="A1:K1"/>
  </mergeCells>
  <conditionalFormatting sqref="A6:K305">
    <cfRule type="expression" priority="1" dxfId="0">
      <formula>$K6&lt;&gt;""</formula>
    </cfRule>
  </conditionalFormatting>
  <dataValidations count="3">
    <dataValidation sqref="C6:C305" showDropDown="0" showInputMessage="0" showErrorMessage="0" allowBlank="1" type="list">
      <formula1>"شقة,فيلا,دوبلكس,محل,مكتب,أرض"</formula1>
    </dataValidation>
    <dataValidation sqref="E6:E305" showDropDown="0" showInputMessage="0" showErrorMessage="0" allowBlank="1" type="list">
      <formula1>"بيع,إيجار"</formula1>
    </dataValidation>
    <dataValidation sqref="G6:G305" showDropDown="0" showInputMessage="0" showErrorMessage="0" allowBlank="1" type="list">
      <formula1>"متاحة,محجوزة,مباعة,مؤجرة"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P20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5" customWidth="1" min="3" max="3"/>
    <col width="16" customWidth="1" min="4" max="4"/>
    <col width="14" customWidth="1" min="5" max="5"/>
    <col width="10" customWidth="1" min="6" max="6"/>
    <col width="12" customWidth="1" min="7" max="7"/>
    <col width="11" customWidth="1" min="8" max="8"/>
    <col width="14" customWidth="1" min="9" max="9"/>
    <col width="14" customWidth="1" min="10" max="10"/>
    <col width="24" customWidth="1" min="11" max="11"/>
    <col width="11" customWidth="1" min="12" max="12"/>
    <col width="14" customWidth="1" min="13" max="13"/>
    <col width="15" customWidth="1" min="14" max="14"/>
    <col width="14" customWidth="1" min="15" max="15"/>
    <col width="12" customWidth="1" min="16" max="16"/>
  </cols>
  <sheetData>
    <row r="1" ht="26" customHeight="1">
      <c r="A1" s="10" t="inlineStr">
        <is>
          <t>شيت متابعة عملاء ووحدات العقارات · قالب مجاني من Softwiro</t>
        </is>
      </c>
    </row>
    <row r="2">
      <c r="A2" s="11" t="inlineStr">
        <is>
          <t>اعرض الوحدة على عميلك بجولة 360° على هاتفه قبل المعاينة مع Softwiro VR ← اضغط هنا</t>
        </is>
      </c>
    </row>
    <row r="5" ht="32" customHeight="1">
      <c r="A5" s="15" t="inlineStr">
        <is>
          <t>تاريخ الإضافة</t>
        </is>
      </c>
      <c r="B5" s="15" t="inlineStr">
        <is>
          <t>الاسم</t>
        </is>
      </c>
      <c r="C5" s="15" t="inlineStr">
        <is>
          <t>الجوال</t>
        </is>
      </c>
      <c r="D5" s="15" t="inlineStr">
        <is>
          <t>المصدر</t>
        </is>
      </c>
      <c r="E5" s="15" t="inlineStr">
        <is>
          <t>الميزانية</t>
        </is>
      </c>
      <c r="F5" s="15" t="inlineStr">
        <is>
          <t>الغرض</t>
        </is>
      </c>
      <c r="G5" s="15" t="inlineStr">
        <is>
          <t>النوع المطلوب</t>
        </is>
      </c>
      <c r="H5" s="15" t="inlineStr">
        <is>
          <t>كود الوحدة</t>
        </is>
      </c>
      <c r="I5" s="15" t="inlineStr">
        <is>
          <t>المرحلة</t>
        </is>
      </c>
      <c r="J5" s="15" t="inlineStr">
        <is>
          <t>موعد المتابعة</t>
        </is>
      </c>
      <c r="K5" s="15" t="inlineStr">
        <is>
          <t>ملاحظات</t>
        </is>
      </c>
      <c r="L5" s="15" t="inlineStr">
        <is>
          <t>أيام منذ الإضافة</t>
        </is>
      </c>
      <c r="M5" s="15" t="inlineStr">
        <is>
          <t>حالة المتابعة</t>
        </is>
      </c>
      <c r="N5" s="15" t="inlineStr">
        <is>
          <t>مناسبة الميزانية</t>
        </is>
      </c>
      <c r="O5" s="15" t="inlineStr">
        <is>
          <t>العمولة</t>
        </is>
      </c>
      <c r="P5" s="15" t="inlineStr">
        <is>
          <t>ترتيب المتابعة</t>
        </is>
      </c>
    </row>
    <row r="6">
      <c r="A6" s="20" t="n">
        <v>46289</v>
      </c>
      <c r="B6" s="5" t="inlineStr">
        <is>
          <t>أحمد سالم</t>
        </is>
      </c>
      <c r="C6" s="21" t="inlineStr">
        <is>
          <t>01010000001</t>
        </is>
      </c>
      <c r="D6" s="5" t="inlineStr">
        <is>
          <t>واتساب</t>
        </is>
      </c>
      <c r="E6" s="17" t="n">
        <v>1400000</v>
      </c>
      <c r="F6" s="5" t="inlineStr">
        <is>
          <t>بيع</t>
        </is>
      </c>
      <c r="G6" s="5" t="inlineStr">
        <is>
          <t>شقة</t>
        </is>
      </c>
      <c r="H6" s="5" t="inlineStr">
        <is>
          <t>U03</t>
        </is>
      </c>
      <c r="I6" s="5" t="inlineStr">
        <is>
          <t>تم التعاقد</t>
        </is>
      </c>
      <c r="J6" s="20" t="n">
        <v>46309</v>
      </c>
      <c r="K6" s="5" t="inlineStr">
        <is>
          <t>تم توقيع العقد</t>
        </is>
      </c>
      <c r="L6" s="19">
        <f>IF(OR(B6&amp;""="",NOT(ISNUMBER(A6))),"",'الإعدادات'!$B$4-A6)</f>
        <v/>
      </c>
      <c r="M6" s="6">
        <f>IF(OR(B6&amp;""="",NOT(ISNUMBER(J6)),I6="تم التعاقد",I6="غير مهتم"),"",IF(J6&lt;'الإعدادات'!$B$4,"متأخرة",IF(J6='الإعدادات'!$B$4,"اليوم",IF(J6&lt;='الإعدادات'!$B$4+3,"خلال 3 أيام",""))))</f>
        <v/>
      </c>
      <c r="N6" s="6">
        <f>IF(OR(B6&amp;""="",H6&amp;""="",NOT(ISNUMBER(E6))),"",IFERROR(IF(E6&lt;INDEX('الوحدات'!$F$6:$F$305,MATCH(H6,'الوحدات'!$A$6:$A$305,0)),"أقل من السعر","مناسب"),"كود غير موجود"))</f>
        <v/>
      </c>
      <c r="O6" s="18">
        <f>IF(OR(B6&amp;""="",I6&lt;&gt;"تم التعاقد",H6&amp;""=""),"",IFERROR(IF(INDEX('الوحدات'!$E$6:$E$305,MATCH(H6,'الوحدات'!$A$6:$A$305,0))="بيع",ROUND(INDEX('الوحدات'!$F$6:$F$305,MATCH(H6,'الوحدات'!$A$6:$A$305,0))*'الإعدادات'!$B$5/100,2),""),""))</f>
        <v/>
      </c>
      <c r="P6" s="19">
        <f>IF(OR(M6="متأخرة",M6="اليوم"),COUNTIFS($M$6:$M$2005,"متأخرة",$J$6:$J$2005,"&lt;"&amp;J6)+COUNTIFS($M$6:$M$2005,"اليوم",$J$6:$J$2005,"&lt;"&amp;J6)+COUNTIFS($M$6:M6,"متأخرة",$J$6:J6,J6&amp;"")+COUNTIFS($M$6:M6,"اليوم",$J$6:J6,J6&amp;""),"")</f>
        <v/>
      </c>
    </row>
    <row r="7">
      <c r="A7" s="20" t="n">
        <v>46291</v>
      </c>
      <c r="B7" s="5" t="inlineStr">
        <is>
          <t>منى حسن</t>
        </is>
      </c>
      <c r="C7" s="21" t="inlineStr">
        <is>
          <t>01010000002</t>
        </is>
      </c>
      <c r="D7" s="5" t="inlineStr">
        <is>
          <t>إحالة من عميل</t>
        </is>
      </c>
      <c r="E7" s="17" t="n">
        <v>3600000</v>
      </c>
      <c r="F7" s="5" t="inlineStr">
        <is>
          <t>بيع</t>
        </is>
      </c>
      <c r="G7" s="5" t="inlineStr">
        <is>
          <t>دوبلكس</t>
        </is>
      </c>
      <c r="H7" s="5" t="inlineStr">
        <is>
          <t>U06</t>
        </is>
      </c>
      <c r="I7" s="5" t="inlineStr">
        <is>
          <t>تم التعاقد</t>
        </is>
      </c>
      <c r="J7" s="20" t="n">
        <v>46319</v>
      </c>
      <c r="K7" s="5" t="n"/>
      <c r="L7" s="19">
        <f>IF(OR(B7&amp;""="",NOT(ISNUMBER(A7))),"",'الإعدادات'!$B$4-A7)</f>
        <v/>
      </c>
      <c r="M7" s="6">
        <f>IF(OR(B7&amp;""="",NOT(ISNUMBER(J7)),I7="تم التعاقد",I7="غير مهتم"),"",IF(J7&lt;'الإعدادات'!$B$4,"متأخرة",IF(J7='الإعدادات'!$B$4,"اليوم",IF(J7&lt;='الإعدادات'!$B$4+3,"خلال 3 أيام",""))))</f>
        <v/>
      </c>
      <c r="N7" s="6">
        <f>IF(OR(B7&amp;""="",H7&amp;""="",NOT(ISNUMBER(E7))),"",IFERROR(IF(E7&lt;INDEX('الوحدات'!$F$6:$F$305,MATCH(H7,'الوحدات'!$A$6:$A$305,0)),"أقل من السعر","مناسب"),"كود غير موجود"))</f>
        <v/>
      </c>
      <c r="O7" s="18">
        <f>IF(OR(B7&amp;""="",I7&lt;&gt;"تم التعاقد",H7&amp;""=""),"",IFERROR(IF(INDEX('الوحدات'!$E$6:$E$305,MATCH(H7,'الوحدات'!$A$6:$A$305,0))="بيع",ROUND(INDEX('الوحدات'!$F$6:$F$305,MATCH(H7,'الوحدات'!$A$6:$A$305,0))*'الإعدادات'!$B$5/100,2),""),""))</f>
        <v/>
      </c>
      <c r="P7" s="19">
        <f>IF(OR(M7="متأخرة",M7="اليوم"),COUNTIFS($M$6:$M$2005,"متأخرة",$J$6:$J$2005,"&lt;"&amp;J7)+COUNTIFS($M$6:$M$2005,"اليوم",$J$6:$J$2005,"&lt;"&amp;J7)+COUNTIFS($M$6:M7,"متأخرة",$J$6:J7,J7&amp;"")+COUNTIFS($M$6:M7,"اليوم",$J$6:J7,J7&amp;""),"")</f>
        <v/>
      </c>
    </row>
    <row r="8">
      <c r="A8" s="20" t="n">
        <v>46294</v>
      </c>
      <c r="B8" s="5" t="inlineStr">
        <is>
          <t>خالد عمر</t>
        </is>
      </c>
      <c r="C8" s="21" t="inlineStr">
        <is>
          <t>01010000003</t>
        </is>
      </c>
      <c r="D8" s="5" t="inlineStr">
        <is>
          <t>لافتة</t>
        </is>
      </c>
      <c r="E8" s="17" t="n">
        <v>12000</v>
      </c>
      <c r="F8" s="5" t="inlineStr">
        <is>
          <t>إيجار</t>
        </is>
      </c>
      <c r="G8" s="5" t="inlineStr">
        <is>
          <t>مكتب</t>
        </is>
      </c>
      <c r="H8" s="5" t="inlineStr">
        <is>
          <t>U08</t>
        </is>
      </c>
      <c r="I8" s="5" t="inlineStr">
        <is>
          <t>تم التعاقد</t>
        </is>
      </c>
      <c r="J8" s="20" t="n"/>
      <c r="K8" s="5" t="n"/>
      <c r="L8" s="19">
        <f>IF(OR(B8&amp;""="",NOT(ISNUMBER(A8))),"",'الإعدادات'!$B$4-A8)</f>
        <v/>
      </c>
      <c r="M8" s="6">
        <f>IF(OR(B8&amp;""="",NOT(ISNUMBER(J8)),I8="تم التعاقد",I8="غير مهتم"),"",IF(J8&lt;'الإعدادات'!$B$4,"متأخرة",IF(J8='الإعدادات'!$B$4,"اليوم",IF(J8&lt;='الإعدادات'!$B$4+3,"خلال 3 أيام",""))))</f>
        <v/>
      </c>
      <c r="N8" s="6">
        <f>IF(OR(B8&amp;""="",H8&amp;""="",NOT(ISNUMBER(E8))),"",IFERROR(IF(E8&lt;INDEX('الوحدات'!$F$6:$F$305,MATCH(H8,'الوحدات'!$A$6:$A$305,0)),"أقل من السعر","مناسب"),"كود غير موجود"))</f>
        <v/>
      </c>
      <c r="O8" s="18">
        <f>IF(OR(B8&amp;""="",I8&lt;&gt;"تم التعاقد",H8&amp;""=""),"",IFERROR(IF(INDEX('الوحدات'!$E$6:$E$305,MATCH(H8,'الوحدات'!$A$6:$A$305,0))="بيع",ROUND(INDEX('الوحدات'!$F$6:$F$305,MATCH(H8,'الوحدات'!$A$6:$A$305,0))*'الإعدادات'!$B$5/100,2),""),""))</f>
        <v/>
      </c>
      <c r="P8" s="19">
        <f>IF(OR(M8="متأخرة",M8="اليوم"),COUNTIFS($M$6:$M$2005,"متأخرة",$J$6:$J$2005,"&lt;"&amp;J8)+COUNTIFS($M$6:$M$2005,"اليوم",$J$6:$J$2005,"&lt;"&amp;J8)+COUNTIFS($M$6:M8,"متأخرة",$J$6:J8,J8&amp;"")+COUNTIFS($M$6:M8,"اليوم",$J$6:J8,J8&amp;""),"")</f>
        <v/>
      </c>
    </row>
    <row r="9">
      <c r="A9" s="20" t="n">
        <v>46299</v>
      </c>
      <c r="B9" s="5" t="inlineStr">
        <is>
          <t>سارة يوسف</t>
        </is>
      </c>
      <c r="C9" s="21" t="inlineStr">
        <is>
          <t>01010000004</t>
        </is>
      </c>
      <c r="D9" s="5" t="inlineStr">
        <is>
          <t>موقع إلكتروني</t>
        </is>
      </c>
      <c r="E9" s="17" t="n">
        <v>8500</v>
      </c>
      <c r="F9" s="5" t="inlineStr">
        <is>
          <t>إيجار</t>
        </is>
      </c>
      <c r="G9" s="5" t="inlineStr">
        <is>
          <t>شقة</t>
        </is>
      </c>
      <c r="H9" s="5" t="inlineStr">
        <is>
          <t>U11</t>
        </is>
      </c>
      <c r="I9" s="5" t="inlineStr">
        <is>
          <t>تم التعاقد</t>
        </is>
      </c>
      <c r="J9" s="20" t="n">
        <v>46324</v>
      </c>
      <c r="K9" s="5" t="n"/>
      <c r="L9" s="19">
        <f>IF(OR(B9&amp;""="",NOT(ISNUMBER(A9))),"",'الإعدادات'!$B$4-A9)</f>
        <v/>
      </c>
      <c r="M9" s="6">
        <f>IF(OR(B9&amp;""="",NOT(ISNUMBER(J9)),I9="تم التعاقد",I9="غير مهتم"),"",IF(J9&lt;'الإعدادات'!$B$4,"متأخرة",IF(J9='الإعدادات'!$B$4,"اليوم",IF(J9&lt;='الإعدادات'!$B$4+3,"خلال 3 أيام",""))))</f>
        <v/>
      </c>
      <c r="N9" s="6">
        <f>IF(OR(B9&amp;""="",H9&amp;""="",NOT(ISNUMBER(E9))),"",IFERROR(IF(E9&lt;INDEX('الوحدات'!$F$6:$F$305,MATCH(H9,'الوحدات'!$A$6:$A$305,0)),"أقل من السعر","مناسب"),"كود غير موجود"))</f>
        <v/>
      </c>
      <c r="O9" s="18">
        <f>IF(OR(B9&amp;""="",I9&lt;&gt;"تم التعاقد",H9&amp;""=""),"",IFERROR(IF(INDEX('الوحدات'!$E$6:$E$305,MATCH(H9,'الوحدات'!$A$6:$A$305,0))="بيع",ROUND(INDEX('الوحدات'!$F$6:$F$305,MATCH(H9,'الوحدات'!$A$6:$A$305,0))*'الإعدادات'!$B$5/100,2),""),""))</f>
        <v/>
      </c>
      <c r="P9" s="19">
        <f>IF(OR(M9="متأخرة",M9="اليوم"),COUNTIFS($M$6:$M$2005,"متأخرة",$J$6:$J$2005,"&lt;"&amp;J9)+COUNTIFS($M$6:$M$2005,"اليوم",$J$6:$J$2005,"&lt;"&amp;J9)+COUNTIFS($M$6:M9,"متأخرة",$J$6:J9,J9&amp;"")+COUNTIFS($M$6:M9,"اليوم",$J$6:J9,J9&amp;""),"")</f>
        <v/>
      </c>
    </row>
    <row r="10">
      <c r="A10" s="20" t="n">
        <v>46301</v>
      </c>
      <c r="B10" s="5" t="inlineStr">
        <is>
          <t>طارق مجدي</t>
        </is>
      </c>
      <c r="C10" s="21" t="inlineStr">
        <is>
          <t>01010000005</t>
        </is>
      </c>
      <c r="D10" s="5" t="inlineStr">
        <is>
          <t>فيسبوك</t>
        </is>
      </c>
      <c r="E10" s="17" t="n">
        <v>2000000</v>
      </c>
      <c r="F10" s="5" t="inlineStr">
        <is>
          <t>بيع</t>
        </is>
      </c>
      <c r="G10" s="5" t="inlineStr">
        <is>
          <t>شقة</t>
        </is>
      </c>
      <c r="H10" s="5" t="n"/>
      <c r="I10" s="5" t="inlineStr">
        <is>
          <t>تم التعاقد</t>
        </is>
      </c>
      <c r="J10" s="20" t="n"/>
      <c r="K10" s="5" t="inlineStr">
        <is>
          <t>اشترى وحدة خارج القائمة</t>
        </is>
      </c>
      <c r="L10" s="19">
        <f>IF(OR(B10&amp;""="",NOT(ISNUMBER(A10))),"",'الإعدادات'!$B$4-A10)</f>
        <v/>
      </c>
      <c r="M10" s="6">
        <f>IF(OR(B10&amp;""="",NOT(ISNUMBER(J10)),I10="تم التعاقد",I10="غير مهتم"),"",IF(J10&lt;'الإعدادات'!$B$4,"متأخرة",IF(J10='الإعدادات'!$B$4,"اليوم",IF(J10&lt;='الإعدادات'!$B$4+3,"خلال 3 أيام",""))))</f>
        <v/>
      </c>
      <c r="N10" s="6">
        <f>IF(OR(B10&amp;""="",H10&amp;""="",NOT(ISNUMBER(E10))),"",IFERROR(IF(E10&lt;INDEX('الوحدات'!$F$6:$F$305,MATCH(H10,'الوحدات'!$A$6:$A$305,0)),"أقل من السعر","مناسب"),"كود غير موجود"))</f>
        <v/>
      </c>
      <c r="O10" s="18">
        <f>IF(OR(B10&amp;""="",I10&lt;&gt;"تم التعاقد",H10&amp;""=""),"",IFERROR(IF(INDEX('الوحدات'!$E$6:$E$305,MATCH(H10,'الوحدات'!$A$6:$A$305,0))="بيع",ROUND(INDEX('الوحدات'!$F$6:$F$305,MATCH(H10,'الوحدات'!$A$6:$A$305,0))*'الإعدادات'!$B$5/100,2),""),""))</f>
        <v/>
      </c>
      <c r="P10" s="19">
        <f>IF(OR(M10="متأخرة",M10="اليوم"),COUNTIFS($M$6:$M$2005,"متأخرة",$J$6:$J$2005,"&lt;"&amp;J10)+COUNTIFS($M$6:$M$2005,"اليوم",$J$6:$J$2005,"&lt;"&amp;J10)+COUNTIFS($M$6:M10,"متأخرة",$J$6:J10,J10&amp;"")+COUNTIFS($M$6:M10,"اليوم",$J$6:J10,J10&amp;""),"")</f>
        <v/>
      </c>
    </row>
    <row r="11">
      <c r="A11" s="20" t="n">
        <v>46304</v>
      </c>
      <c r="B11" s="5" t="inlineStr">
        <is>
          <t>ليلى فؤاد</t>
        </is>
      </c>
      <c r="C11" s="21" t="inlineStr">
        <is>
          <t>01010000006</t>
        </is>
      </c>
      <c r="D11" s="5" t="inlineStr">
        <is>
          <t>فيسبوك</t>
        </is>
      </c>
      <c r="E11" s="17" t="n">
        <v>1500000</v>
      </c>
      <c r="F11" s="5" t="inlineStr">
        <is>
          <t>بيع</t>
        </is>
      </c>
      <c r="G11" s="5" t="inlineStr">
        <is>
          <t>شقة</t>
        </is>
      </c>
      <c r="H11" s="5" t="inlineStr">
        <is>
          <t>U01</t>
        </is>
      </c>
      <c r="I11" s="5" t="inlineStr">
        <is>
          <t>معاينة</t>
        </is>
      </c>
      <c r="J11" s="20" t="n">
        <v>46322</v>
      </c>
      <c r="K11" s="5" t="inlineStr">
        <is>
          <t>تطلب خصمًا</t>
        </is>
      </c>
      <c r="L11" s="19">
        <f>IF(OR(B11&amp;""="",NOT(ISNUMBER(A11))),"",'الإعدادات'!$B$4-A11)</f>
        <v/>
      </c>
      <c r="M11" s="6">
        <f>IF(OR(B11&amp;""="",NOT(ISNUMBER(J11)),I11="تم التعاقد",I11="غير مهتم"),"",IF(J11&lt;'الإعدادات'!$B$4,"متأخرة",IF(J11='الإعدادات'!$B$4,"اليوم",IF(J11&lt;='الإعدادات'!$B$4+3,"خلال 3 أيام",""))))</f>
        <v/>
      </c>
      <c r="N11" s="6">
        <f>IF(OR(B11&amp;""="",H11&amp;""="",NOT(ISNUMBER(E11))),"",IFERROR(IF(E11&lt;INDEX('الوحدات'!$F$6:$F$305,MATCH(H11,'الوحدات'!$A$6:$A$305,0)),"أقل من السعر","مناسب"),"كود غير موجود"))</f>
        <v/>
      </c>
      <c r="O11" s="18">
        <f>IF(OR(B11&amp;""="",I11&lt;&gt;"تم التعاقد",H11&amp;""=""),"",IFERROR(IF(INDEX('الوحدات'!$E$6:$E$305,MATCH(H11,'الوحدات'!$A$6:$A$305,0))="بيع",ROUND(INDEX('الوحدات'!$F$6:$F$305,MATCH(H11,'الوحدات'!$A$6:$A$305,0))*'الإعدادات'!$B$5/100,2),""),""))</f>
        <v/>
      </c>
      <c r="P11" s="19">
        <f>IF(OR(M11="متأخرة",M11="اليوم"),COUNTIFS($M$6:$M$2005,"متأخرة",$J$6:$J$2005,"&lt;"&amp;J11)+COUNTIFS($M$6:$M$2005,"اليوم",$J$6:$J$2005,"&lt;"&amp;J11)+COUNTIFS($M$6:M11,"متأخرة",$J$6:J11,J11&amp;"")+COUNTIFS($M$6:M11,"اليوم",$J$6:J11,J11&amp;""),"")</f>
        <v/>
      </c>
    </row>
    <row r="12">
      <c r="A12" s="20" t="n">
        <v>46307</v>
      </c>
      <c r="B12" s="5" t="inlineStr">
        <is>
          <t>عمرو نبيل</t>
        </is>
      </c>
      <c r="C12" s="21" t="inlineStr">
        <is>
          <t>01010000007</t>
        </is>
      </c>
      <c r="D12" s="5" t="inlineStr">
        <is>
          <t>واتساب</t>
        </is>
      </c>
      <c r="E12" s="17" t="n">
        <v>2000000</v>
      </c>
      <c r="F12" s="5" t="inlineStr">
        <is>
          <t>بيع</t>
        </is>
      </c>
      <c r="G12" s="5" t="inlineStr">
        <is>
          <t>شقة</t>
        </is>
      </c>
      <c r="H12" s="5" t="inlineStr">
        <is>
          <t>U02</t>
        </is>
      </c>
      <c r="I12" s="5" t="inlineStr">
        <is>
          <t>تفاوض</t>
        </is>
      </c>
      <c r="J12" s="20" t="n">
        <v>46326</v>
      </c>
      <c r="K12" s="5" t="inlineStr">
        <is>
          <t>ميزانيته أقل من السعر</t>
        </is>
      </c>
      <c r="L12" s="19">
        <f>IF(OR(B12&amp;""="",NOT(ISNUMBER(A12))),"",'الإعدادات'!$B$4-A12)</f>
        <v/>
      </c>
      <c r="M12" s="6">
        <f>IF(OR(B12&amp;""="",NOT(ISNUMBER(J12)),I12="تم التعاقد",I12="غير مهتم"),"",IF(J12&lt;'الإعدادات'!$B$4,"متأخرة",IF(J12='الإعدادات'!$B$4,"اليوم",IF(J12&lt;='الإعدادات'!$B$4+3,"خلال 3 أيام",""))))</f>
        <v/>
      </c>
      <c r="N12" s="6">
        <f>IF(OR(B12&amp;""="",H12&amp;""="",NOT(ISNUMBER(E12))),"",IFERROR(IF(E12&lt;INDEX('الوحدات'!$F$6:$F$305,MATCH(H12,'الوحدات'!$A$6:$A$305,0)),"أقل من السعر","مناسب"),"كود غير موجود"))</f>
        <v/>
      </c>
      <c r="O12" s="18">
        <f>IF(OR(B12&amp;""="",I12&lt;&gt;"تم التعاقد",H12&amp;""=""),"",IFERROR(IF(INDEX('الوحدات'!$E$6:$E$305,MATCH(H12,'الوحدات'!$A$6:$A$305,0))="بيع",ROUND(INDEX('الوحدات'!$F$6:$F$305,MATCH(H12,'الوحدات'!$A$6:$A$305,0))*'الإعدادات'!$B$5/100,2),""),""))</f>
        <v/>
      </c>
      <c r="P12" s="19">
        <f>IF(OR(M12="متأخرة",M12="اليوم"),COUNTIFS($M$6:$M$2005,"متأخرة",$J$6:$J$2005,"&lt;"&amp;J12)+COUNTIFS($M$6:$M$2005,"اليوم",$J$6:$J$2005,"&lt;"&amp;J12)+COUNTIFS($M$6:M12,"متأخرة",$J$6:J12,J12&amp;"")+COUNTIFS($M$6:M12,"اليوم",$J$6:J12,J12&amp;""),"")</f>
        <v/>
      </c>
    </row>
    <row r="13">
      <c r="A13" s="20" t="n">
        <v>46309</v>
      </c>
      <c r="B13" s="5" t="inlineStr">
        <is>
          <t>هالة سمير</t>
        </is>
      </c>
      <c r="C13" s="21" t="inlineStr">
        <is>
          <t>01010000008</t>
        </is>
      </c>
      <c r="D13" s="5" t="inlineStr">
        <is>
          <t>فيسبوك</t>
        </is>
      </c>
      <c r="E13" s="17" t="n">
        <v>6500000</v>
      </c>
      <c r="F13" s="5" t="inlineStr">
        <is>
          <t>بيع</t>
        </is>
      </c>
      <c r="G13" s="5" t="inlineStr">
        <is>
          <t>فيلا</t>
        </is>
      </c>
      <c r="H13" s="5" t="inlineStr">
        <is>
          <t>U04</t>
        </is>
      </c>
      <c r="I13" s="5" t="inlineStr">
        <is>
          <t>تفاوض</t>
        </is>
      </c>
      <c r="J13" s="20" t="n">
        <v>46329</v>
      </c>
      <c r="K13" s="5" t="n"/>
      <c r="L13" s="19">
        <f>IF(OR(B13&amp;""="",NOT(ISNUMBER(A13))),"",'الإعدادات'!$B$4-A13)</f>
        <v/>
      </c>
      <c r="M13" s="6">
        <f>IF(OR(B13&amp;""="",NOT(ISNUMBER(J13)),I13="تم التعاقد",I13="غير مهتم"),"",IF(J13&lt;'الإعدادات'!$B$4,"متأخرة",IF(J13='الإعدادات'!$B$4,"اليوم",IF(J13&lt;='الإعدادات'!$B$4+3,"خلال 3 أيام",""))))</f>
        <v/>
      </c>
      <c r="N13" s="6">
        <f>IF(OR(B13&amp;""="",H13&amp;""="",NOT(ISNUMBER(E13))),"",IFERROR(IF(E13&lt;INDEX('الوحدات'!$F$6:$F$305,MATCH(H13,'الوحدات'!$A$6:$A$305,0)),"أقل من السعر","مناسب"),"كود غير موجود"))</f>
        <v/>
      </c>
      <c r="O13" s="18">
        <f>IF(OR(B13&amp;""="",I13&lt;&gt;"تم التعاقد",H13&amp;""=""),"",IFERROR(IF(INDEX('الوحدات'!$E$6:$E$305,MATCH(H13,'الوحدات'!$A$6:$A$305,0))="بيع",ROUND(INDEX('الوحدات'!$F$6:$F$305,MATCH(H13,'الوحدات'!$A$6:$A$305,0))*'الإعدادات'!$B$5/100,2),""),""))</f>
        <v/>
      </c>
      <c r="P13" s="19">
        <f>IF(OR(M13="متأخرة",M13="اليوم"),COUNTIFS($M$6:$M$2005,"متأخرة",$J$6:$J$2005,"&lt;"&amp;J13)+COUNTIFS($M$6:$M$2005,"اليوم",$J$6:$J$2005,"&lt;"&amp;J13)+COUNTIFS($M$6:M13,"متأخرة",$J$6:J13,J13&amp;"")+COUNTIFS($M$6:M13,"اليوم",$J$6:J13,J13&amp;""),"")</f>
        <v/>
      </c>
    </row>
    <row r="14">
      <c r="A14" s="20" t="n">
        <v>46311</v>
      </c>
      <c r="B14" s="5" t="inlineStr">
        <is>
          <t>ياسر علي</t>
        </is>
      </c>
      <c r="C14" s="21" t="inlineStr">
        <is>
          <t>01010000009</t>
        </is>
      </c>
      <c r="D14" s="5" t="inlineStr">
        <is>
          <t>إحالة من عميل</t>
        </is>
      </c>
      <c r="E14" s="17" t="n">
        <v>5000000</v>
      </c>
      <c r="F14" s="5" t="inlineStr">
        <is>
          <t>بيع</t>
        </is>
      </c>
      <c r="G14" s="5" t="inlineStr">
        <is>
          <t>فيلا</t>
        </is>
      </c>
      <c r="H14" s="5" t="inlineStr">
        <is>
          <t>U05</t>
        </is>
      </c>
      <c r="I14" s="5" t="inlineStr">
        <is>
          <t>معاينة</t>
        </is>
      </c>
      <c r="J14" s="20" t="n">
        <v>46331</v>
      </c>
      <c r="K14" s="5" t="n"/>
      <c r="L14" s="19">
        <f>IF(OR(B14&amp;""="",NOT(ISNUMBER(A14))),"",'الإعدادات'!$B$4-A14)</f>
        <v/>
      </c>
      <c r="M14" s="6">
        <f>IF(OR(B14&amp;""="",NOT(ISNUMBER(J14)),I14="تم التعاقد",I14="غير مهتم"),"",IF(J14&lt;'الإعدادات'!$B$4,"متأخرة",IF(J14='الإعدادات'!$B$4,"اليوم",IF(J14&lt;='الإعدادات'!$B$4+3,"خلال 3 أيام",""))))</f>
        <v/>
      </c>
      <c r="N14" s="6">
        <f>IF(OR(B14&amp;""="",H14&amp;""="",NOT(ISNUMBER(E14))),"",IFERROR(IF(E14&lt;INDEX('الوحدات'!$F$6:$F$305,MATCH(H14,'الوحدات'!$A$6:$A$305,0)),"أقل من السعر","مناسب"),"كود غير موجود"))</f>
        <v/>
      </c>
      <c r="O14" s="18">
        <f>IF(OR(B14&amp;""="",I14&lt;&gt;"تم التعاقد",H14&amp;""=""),"",IFERROR(IF(INDEX('الوحدات'!$E$6:$E$305,MATCH(H14,'الوحدات'!$A$6:$A$305,0))="بيع",ROUND(INDEX('الوحدات'!$F$6:$F$305,MATCH(H14,'الوحدات'!$A$6:$A$305,0))*'الإعدادات'!$B$5/100,2),""),""))</f>
        <v/>
      </c>
      <c r="P14" s="19">
        <f>IF(OR(M14="متأخرة",M14="اليوم"),COUNTIFS($M$6:$M$2005,"متأخرة",$J$6:$J$2005,"&lt;"&amp;J14)+COUNTIFS($M$6:$M$2005,"اليوم",$J$6:$J$2005,"&lt;"&amp;J14)+COUNTIFS($M$6:M14,"متأخرة",$J$6:J14,J14&amp;"")+COUNTIFS($M$6:M14,"اليوم",$J$6:J14,J14&amp;""),"")</f>
        <v/>
      </c>
    </row>
    <row r="15">
      <c r="A15" s="20" t="n">
        <v>46313</v>
      </c>
      <c r="B15" s="5" t="inlineStr">
        <is>
          <t>نهى صلاح</t>
        </is>
      </c>
      <c r="C15" s="21" t="inlineStr">
        <is>
          <t>01010000010</t>
        </is>
      </c>
      <c r="D15" s="5" t="inlineStr">
        <is>
          <t>اتصال مباشر</t>
        </is>
      </c>
      <c r="E15" s="17" t="n">
        <v>1200000</v>
      </c>
      <c r="F15" s="5" t="inlineStr">
        <is>
          <t>بيع</t>
        </is>
      </c>
      <c r="G15" s="5" t="inlineStr">
        <is>
          <t>محل</t>
        </is>
      </c>
      <c r="H15" s="5" t="inlineStr">
        <is>
          <t>U07</t>
        </is>
      </c>
      <c r="I15" s="5" t="inlineStr">
        <is>
          <t>تم التواصل</t>
        </is>
      </c>
      <c r="J15" s="20" t="n">
        <v>46322</v>
      </c>
      <c r="K15" s="5" t="n"/>
      <c r="L15" s="19">
        <f>IF(OR(B15&amp;""="",NOT(ISNUMBER(A15))),"",'الإعدادات'!$B$4-A15)</f>
        <v/>
      </c>
      <c r="M15" s="6">
        <f>IF(OR(B15&amp;""="",NOT(ISNUMBER(J15)),I15="تم التعاقد",I15="غير مهتم"),"",IF(J15&lt;'الإعدادات'!$B$4,"متأخرة",IF(J15='الإعدادات'!$B$4,"اليوم",IF(J15&lt;='الإعدادات'!$B$4+3,"خلال 3 أيام",""))))</f>
        <v/>
      </c>
      <c r="N15" s="6">
        <f>IF(OR(B15&amp;""="",H15&amp;""="",NOT(ISNUMBER(E15))),"",IFERROR(IF(E15&lt;INDEX('الوحدات'!$F$6:$F$305,MATCH(H15,'الوحدات'!$A$6:$A$305,0)),"أقل من السعر","مناسب"),"كود غير موجود"))</f>
        <v/>
      </c>
      <c r="O15" s="18">
        <f>IF(OR(B15&amp;""="",I15&lt;&gt;"تم التعاقد",H15&amp;""=""),"",IFERROR(IF(INDEX('الوحدات'!$E$6:$E$305,MATCH(H15,'الوحدات'!$A$6:$A$305,0))="بيع",ROUND(INDEX('الوحدات'!$F$6:$F$305,MATCH(H15,'الوحدات'!$A$6:$A$305,0))*'الإعدادات'!$B$5/100,2),""),""))</f>
        <v/>
      </c>
      <c r="P15" s="19">
        <f>IF(OR(M15="متأخرة",M15="اليوم"),COUNTIFS($M$6:$M$2005,"متأخرة",$J$6:$J$2005,"&lt;"&amp;J15)+COUNTIFS($M$6:$M$2005,"اليوم",$J$6:$J$2005,"&lt;"&amp;J15)+COUNTIFS($M$6:M15,"متأخرة",$J$6:J15,J15&amp;"")+COUNTIFS($M$6:M15,"اليوم",$J$6:J15,J15&amp;""),"")</f>
        <v/>
      </c>
    </row>
    <row r="16">
      <c r="A16" s="20" t="n">
        <v>46314</v>
      </c>
      <c r="B16" s="5" t="inlineStr">
        <is>
          <t>وليد حمدي</t>
        </is>
      </c>
      <c r="C16" s="21" t="inlineStr">
        <is>
          <t>01010000011</t>
        </is>
      </c>
      <c r="D16" s="5" t="inlineStr">
        <is>
          <t>لافتة</t>
        </is>
      </c>
      <c r="E16" s="17" t="n">
        <v>9000</v>
      </c>
      <c r="F16" s="5" t="inlineStr">
        <is>
          <t>إيجار</t>
        </is>
      </c>
      <c r="G16" s="5" t="inlineStr">
        <is>
          <t>مكتب</t>
        </is>
      </c>
      <c r="H16" s="5" t="inlineStr">
        <is>
          <t>U09</t>
        </is>
      </c>
      <c r="I16" s="5" t="inlineStr">
        <is>
          <t>تم التواصل</t>
        </is>
      </c>
      <c r="J16" s="20" t="n">
        <v>46332</v>
      </c>
      <c r="K16" s="5" t="n"/>
      <c r="L16" s="19">
        <f>IF(OR(B16&amp;""="",NOT(ISNUMBER(A16))),"",'الإعدادات'!$B$4-A16)</f>
        <v/>
      </c>
      <c r="M16" s="6">
        <f>IF(OR(B16&amp;""="",NOT(ISNUMBER(J16)),I16="تم التعاقد",I16="غير مهتم"),"",IF(J16&lt;'الإعدادات'!$B$4,"متأخرة",IF(J16='الإعدادات'!$B$4,"اليوم",IF(J16&lt;='الإعدادات'!$B$4+3,"خلال 3 أيام",""))))</f>
        <v/>
      </c>
      <c r="N16" s="6">
        <f>IF(OR(B16&amp;""="",H16&amp;""="",NOT(ISNUMBER(E16))),"",IFERROR(IF(E16&lt;INDEX('الوحدات'!$F$6:$F$305,MATCH(H16,'الوحدات'!$A$6:$A$305,0)),"أقل من السعر","مناسب"),"كود غير موجود"))</f>
        <v/>
      </c>
      <c r="O16" s="18">
        <f>IF(OR(B16&amp;""="",I16&lt;&gt;"تم التعاقد",H16&amp;""=""),"",IFERROR(IF(INDEX('الوحدات'!$E$6:$E$305,MATCH(H16,'الوحدات'!$A$6:$A$305,0))="بيع",ROUND(INDEX('الوحدات'!$F$6:$F$305,MATCH(H16,'الوحدات'!$A$6:$A$305,0))*'الإعدادات'!$B$5/100,2),""),""))</f>
        <v/>
      </c>
      <c r="P16" s="19">
        <f>IF(OR(M16="متأخرة",M16="اليوم"),COUNTIFS($M$6:$M$2005,"متأخرة",$J$6:$J$2005,"&lt;"&amp;J16)+COUNTIFS($M$6:$M$2005,"اليوم",$J$6:$J$2005,"&lt;"&amp;J16)+COUNTIFS($M$6:M16,"متأخرة",$J$6:J16,J16&amp;"")+COUNTIFS($M$6:M16,"اليوم",$J$6:J16,J16&amp;""),"")</f>
        <v/>
      </c>
    </row>
    <row r="17">
      <c r="A17" s="20" t="n">
        <v>46315</v>
      </c>
      <c r="B17" s="5" t="inlineStr">
        <is>
          <t>رنا أشرف</t>
        </is>
      </c>
      <c r="C17" s="21" t="inlineStr">
        <is>
          <t>01010000012</t>
        </is>
      </c>
      <c r="D17" s="5" t="inlineStr">
        <is>
          <t>واتساب</t>
        </is>
      </c>
      <c r="E17" s="17" t="n">
        <v>7500</v>
      </c>
      <c r="F17" s="5" t="inlineStr">
        <is>
          <t>إيجار</t>
        </is>
      </c>
      <c r="G17" s="5" t="inlineStr">
        <is>
          <t>شقة</t>
        </is>
      </c>
      <c r="H17" s="5" t="inlineStr">
        <is>
          <t>U10</t>
        </is>
      </c>
      <c r="I17" s="5" t="inlineStr">
        <is>
          <t>جديد</t>
        </is>
      </c>
      <c r="J17" s="20" t="n">
        <v>46333</v>
      </c>
      <c r="K17" s="5" t="n"/>
      <c r="L17" s="19">
        <f>IF(OR(B17&amp;""="",NOT(ISNUMBER(A17))),"",'الإعدادات'!$B$4-A17)</f>
        <v/>
      </c>
      <c r="M17" s="6">
        <f>IF(OR(B17&amp;""="",NOT(ISNUMBER(J17)),I17="تم التعاقد",I17="غير مهتم"),"",IF(J17&lt;'الإعدادات'!$B$4,"متأخرة",IF(J17='الإعدادات'!$B$4,"اليوم",IF(J17&lt;='الإعدادات'!$B$4+3,"خلال 3 أيام",""))))</f>
        <v/>
      </c>
      <c r="N17" s="6">
        <f>IF(OR(B17&amp;""="",H17&amp;""="",NOT(ISNUMBER(E17))),"",IFERROR(IF(E17&lt;INDEX('الوحدات'!$F$6:$F$305,MATCH(H17,'الوحدات'!$A$6:$A$305,0)),"أقل من السعر","مناسب"),"كود غير موجود"))</f>
        <v/>
      </c>
      <c r="O17" s="18">
        <f>IF(OR(B17&amp;""="",I17&lt;&gt;"تم التعاقد",H17&amp;""=""),"",IFERROR(IF(INDEX('الوحدات'!$E$6:$E$305,MATCH(H17,'الوحدات'!$A$6:$A$305,0))="بيع",ROUND(INDEX('الوحدات'!$F$6:$F$305,MATCH(H17,'الوحدات'!$A$6:$A$305,0))*'الإعدادات'!$B$5/100,2),""),""))</f>
        <v/>
      </c>
      <c r="P17" s="19">
        <f>IF(OR(M17="متأخرة",M17="اليوم"),COUNTIFS($M$6:$M$2005,"متأخرة",$J$6:$J$2005,"&lt;"&amp;J17)+COUNTIFS($M$6:$M$2005,"اليوم",$J$6:$J$2005,"&lt;"&amp;J17)+COUNTIFS($M$6:M17,"متأخرة",$J$6:J17,J17&amp;"")+COUNTIFS($M$6:M17,"اليوم",$J$6:J17,J17&amp;""),"")</f>
        <v/>
      </c>
    </row>
    <row r="18">
      <c r="A18" s="20" t="n">
        <v>46317</v>
      </c>
      <c r="B18" s="5" t="inlineStr">
        <is>
          <t>محمود زكي</t>
        </is>
      </c>
      <c r="C18" s="21" t="inlineStr">
        <is>
          <t>01010000013</t>
        </is>
      </c>
      <c r="D18" s="5" t="inlineStr">
        <is>
          <t>موقع إلكتروني</t>
        </is>
      </c>
      <c r="E18" s="17" t="n">
        <v>2400000</v>
      </c>
      <c r="F18" s="5" t="inlineStr">
        <is>
          <t>بيع</t>
        </is>
      </c>
      <c r="G18" s="5" t="inlineStr">
        <is>
          <t>أرض</t>
        </is>
      </c>
      <c r="H18" s="5" t="inlineStr">
        <is>
          <t>U13</t>
        </is>
      </c>
      <c r="I18" s="5" t="inlineStr">
        <is>
          <t>معاينة</t>
        </is>
      </c>
      <c r="J18" s="20" t="n">
        <v>46329</v>
      </c>
      <c r="K18" s="5" t="n"/>
      <c r="L18" s="19">
        <f>IF(OR(B18&amp;""="",NOT(ISNUMBER(A18))),"",'الإعدادات'!$B$4-A18)</f>
        <v/>
      </c>
      <c r="M18" s="6">
        <f>IF(OR(B18&amp;""="",NOT(ISNUMBER(J18)),I18="تم التعاقد",I18="غير مهتم"),"",IF(J18&lt;'الإعدادات'!$B$4,"متأخرة",IF(J18='الإعدادات'!$B$4,"اليوم",IF(J18&lt;='الإعدادات'!$B$4+3,"خلال 3 أيام",""))))</f>
        <v/>
      </c>
      <c r="N18" s="6">
        <f>IF(OR(B18&amp;""="",H18&amp;""="",NOT(ISNUMBER(E18))),"",IFERROR(IF(E18&lt;INDEX('الوحدات'!$F$6:$F$305,MATCH(H18,'الوحدات'!$A$6:$A$305,0)),"أقل من السعر","مناسب"),"كود غير موجود"))</f>
        <v/>
      </c>
      <c r="O18" s="18">
        <f>IF(OR(B18&amp;""="",I18&lt;&gt;"تم التعاقد",H18&amp;""=""),"",IFERROR(IF(INDEX('الوحدات'!$E$6:$E$305,MATCH(H18,'الوحدات'!$A$6:$A$305,0))="بيع",ROUND(INDEX('الوحدات'!$F$6:$F$305,MATCH(H18,'الوحدات'!$A$6:$A$305,0))*'الإعدادات'!$B$5/100,2),""),""))</f>
        <v/>
      </c>
      <c r="P18" s="19">
        <f>IF(OR(M18="متأخرة",M18="اليوم"),COUNTIFS($M$6:$M$2005,"متأخرة",$J$6:$J$2005,"&lt;"&amp;J18)+COUNTIFS($M$6:$M$2005,"اليوم",$J$6:$J$2005,"&lt;"&amp;J18)+COUNTIFS($M$6:M18,"متأخرة",$J$6:J18,J18&amp;"")+COUNTIFS($M$6:M18,"اليوم",$J$6:J18,J18&amp;""),"")</f>
        <v/>
      </c>
    </row>
    <row r="19">
      <c r="A19" s="20" t="n">
        <v>46317</v>
      </c>
      <c r="B19" s="5" t="inlineStr">
        <is>
          <t>دينا عادل</t>
        </is>
      </c>
      <c r="C19" s="21" t="inlineStr">
        <is>
          <t>01010000014</t>
        </is>
      </c>
      <c r="D19" s="5" t="inlineStr">
        <is>
          <t>فيسبوك</t>
        </is>
      </c>
      <c r="E19" s="17" t="n">
        <v>3000000</v>
      </c>
      <c r="F19" s="5" t="inlineStr">
        <is>
          <t>بيع</t>
        </is>
      </c>
      <c r="G19" s="5" t="inlineStr">
        <is>
          <t>أرض</t>
        </is>
      </c>
      <c r="H19" s="5" t="inlineStr">
        <is>
          <t>U14</t>
        </is>
      </c>
      <c r="I19" s="5" t="inlineStr">
        <is>
          <t>تفاوض</t>
        </is>
      </c>
      <c r="J19" s="20" t="n">
        <v>46328</v>
      </c>
      <c r="K19" s="5" t="n"/>
      <c r="L19" s="19">
        <f>IF(OR(B19&amp;""="",NOT(ISNUMBER(A19))),"",'الإعدادات'!$B$4-A19)</f>
        <v/>
      </c>
      <c r="M19" s="6">
        <f>IF(OR(B19&amp;""="",NOT(ISNUMBER(J19)),I19="تم التعاقد",I19="غير مهتم"),"",IF(J19&lt;'الإعدادات'!$B$4,"متأخرة",IF(J19='الإعدادات'!$B$4,"اليوم",IF(J19&lt;='الإعدادات'!$B$4+3,"خلال 3 أيام",""))))</f>
        <v/>
      </c>
      <c r="N19" s="6">
        <f>IF(OR(B19&amp;""="",H19&amp;""="",NOT(ISNUMBER(E19))),"",IFERROR(IF(E19&lt;INDEX('الوحدات'!$F$6:$F$305,MATCH(H19,'الوحدات'!$A$6:$A$305,0)),"أقل من السعر","مناسب"),"كود غير موجود"))</f>
        <v/>
      </c>
      <c r="O19" s="18">
        <f>IF(OR(B19&amp;""="",I19&lt;&gt;"تم التعاقد",H19&amp;""=""),"",IFERROR(IF(INDEX('الوحدات'!$E$6:$E$305,MATCH(H19,'الوحدات'!$A$6:$A$305,0))="بيع",ROUND(INDEX('الوحدات'!$F$6:$F$305,MATCH(H19,'الوحدات'!$A$6:$A$305,0))*'الإعدادات'!$B$5/100,2),""),""))</f>
        <v/>
      </c>
      <c r="P19" s="19">
        <f>IF(OR(M19="متأخرة",M19="اليوم"),COUNTIFS($M$6:$M$2005,"متأخرة",$J$6:$J$2005,"&lt;"&amp;J19)+COUNTIFS($M$6:$M$2005,"اليوم",$J$6:$J$2005,"&lt;"&amp;J19)+COUNTIFS($M$6:M19,"متأخرة",$J$6:J19,J19&amp;"")+COUNTIFS($M$6:M19,"اليوم",$J$6:J19,J19&amp;""),"")</f>
        <v/>
      </c>
    </row>
    <row r="20">
      <c r="A20" s="20" t="n">
        <v>46319</v>
      </c>
      <c r="B20" s="5" t="inlineStr">
        <is>
          <t>بسام رشاد</t>
        </is>
      </c>
      <c r="C20" s="21" t="inlineStr">
        <is>
          <t>01010000015</t>
        </is>
      </c>
      <c r="D20" s="5" t="inlineStr">
        <is>
          <t>أخرى</t>
        </is>
      </c>
      <c r="E20" s="17" t="n">
        <v>1000000</v>
      </c>
      <c r="F20" s="5" t="inlineStr">
        <is>
          <t>بيع</t>
        </is>
      </c>
      <c r="G20" s="5" t="inlineStr">
        <is>
          <t>شقة</t>
        </is>
      </c>
      <c r="H20" s="5" t="n"/>
      <c r="I20" s="5" t="inlineStr">
        <is>
          <t>غير مهتم</t>
        </is>
      </c>
      <c r="J20" s="20" t="n">
        <v>46325</v>
      </c>
      <c r="K20" s="5" t="inlineStr">
        <is>
          <t>وجد وحدة أخرى</t>
        </is>
      </c>
      <c r="L20" s="19">
        <f>IF(OR(B20&amp;""="",NOT(ISNUMBER(A20))),"",'الإعدادات'!$B$4-A20)</f>
        <v/>
      </c>
      <c r="M20" s="6">
        <f>IF(OR(B20&amp;""="",NOT(ISNUMBER(J20)),I20="تم التعاقد",I20="غير مهتم"),"",IF(J20&lt;'الإعدادات'!$B$4,"متأخرة",IF(J20='الإعدادات'!$B$4,"اليوم",IF(J20&lt;='الإعدادات'!$B$4+3,"خلال 3 أيام",""))))</f>
        <v/>
      </c>
      <c r="N20" s="6">
        <f>IF(OR(B20&amp;""="",H20&amp;""="",NOT(ISNUMBER(E20))),"",IFERROR(IF(E20&lt;INDEX('الوحدات'!$F$6:$F$305,MATCH(H20,'الوحدات'!$A$6:$A$305,0)),"أقل من السعر","مناسب"),"كود غير موجود"))</f>
        <v/>
      </c>
      <c r="O20" s="18">
        <f>IF(OR(B20&amp;""="",I20&lt;&gt;"تم التعاقد",H20&amp;""=""),"",IFERROR(IF(INDEX('الوحدات'!$E$6:$E$305,MATCH(H20,'الوحدات'!$A$6:$A$305,0))="بيع",ROUND(INDEX('الوحدات'!$F$6:$F$305,MATCH(H20,'الوحدات'!$A$6:$A$305,0))*'الإعدادات'!$B$5/100,2),""),""))</f>
        <v/>
      </c>
      <c r="P20" s="19">
        <f>IF(OR(M20="متأخرة",M20="اليوم"),COUNTIFS($M$6:$M$2005,"متأخرة",$J$6:$J$2005,"&lt;"&amp;J20)+COUNTIFS($M$6:$M$2005,"اليوم",$J$6:$J$2005,"&lt;"&amp;J20)+COUNTIFS($M$6:M20,"متأخرة",$J$6:J20,J20&amp;"")+COUNTIFS($M$6:M20,"اليوم",$J$6:J20,J20&amp;""),"")</f>
        <v/>
      </c>
    </row>
    <row r="21">
      <c r="A21" s="20" t="n">
        <v>46319</v>
      </c>
      <c r="B21" s="5" t="inlineStr">
        <is>
          <t>هدى كمال</t>
        </is>
      </c>
      <c r="C21" s="21" t="inlineStr">
        <is>
          <t>01010000016</t>
        </is>
      </c>
      <c r="D21" s="5" t="inlineStr">
        <is>
          <t>فيسبوك</t>
        </is>
      </c>
      <c r="E21" s="17" t="n">
        <v>2000000</v>
      </c>
      <c r="F21" s="5" t="inlineStr">
        <is>
          <t>بيع</t>
        </is>
      </c>
      <c r="G21" s="5" t="inlineStr">
        <is>
          <t>شقة</t>
        </is>
      </c>
      <c r="H21" s="5" t="n"/>
      <c r="I21" s="5" t="inlineStr">
        <is>
          <t>جديد</t>
        </is>
      </c>
      <c r="J21" s="20" t="n">
        <v>46327</v>
      </c>
      <c r="K21" s="5" t="n"/>
      <c r="L21" s="19">
        <f>IF(OR(B21&amp;""="",NOT(ISNUMBER(A21))),"",'الإعدادات'!$B$4-A21)</f>
        <v/>
      </c>
      <c r="M21" s="6">
        <f>IF(OR(B21&amp;""="",NOT(ISNUMBER(J21)),I21="تم التعاقد",I21="غير مهتم"),"",IF(J21&lt;'الإعدادات'!$B$4,"متأخرة",IF(J21='الإعدادات'!$B$4,"اليوم",IF(J21&lt;='الإعدادات'!$B$4+3,"خلال 3 أيام",""))))</f>
        <v/>
      </c>
      <c r="N21" s="6">
        <f>IF(OR(B21&amp;""="",H21&amp;""="",NOT(ISNUMBER(E21))),"",IFERROR(IF(E21&lt;INDEX('الوحدات'!$F$6:$F$305,MATCH(H21,'الوحدات'!$A$6:$A$305,0)),"أقل من السعر","مناسب"),"كود غير موجود"))</f>
        <v/>
      </c>
      <c r="O21" s="18">
        <f>IF(OR(B21&amp;""="",I21&lt;&gt;"تم التعاقد",H21&amp;""=""),"",IFERROR(IF(INDEX('الوحدات'!$E$6:$E$305,MATCH(H21,'الوحدات'!$A$6:$A$305,0))="بيع",ROUND(INDEX('الوحدات'!$F$6:$F$305,MATCH(H21,'الوحدات'!$A$6:$A$305,0))*'الإعدادات'!$B$5/100,2),""),""))</f>
        <v/>
      </c>
      <c r="P21" s="19">
        <f>IF(OR(M21="متأخرة",M21="اليوم"),COUNTIFS($M$6:$M$2005,"متأخرة",$J$6:$J$2005,"&lt;"&amp;J21)+COUNTIFS($M$6:$M$2005,"اليوم",$J$6:$J$2005,"&lt;"&amp;J21)+COUNTIFS($M$6:M21,"متأخرة",$J$6:J21,J21&amp;"")+COUNTIFS($M$6:M21,"اليوم",$J$6:J21,J21&amp;""),"")</f>
        <v/>
      </c>
    </row>
    <row r="22">
      <c r="A22" s="20" t="n">
        <v>46320</v>
      </c>
      <c r="B22" s="5" t="inlineStr">
        <is>
          <t>سامي فتحي</t>
        </is>
      </c>
      <c r="C22" s="21" t="inlineStr">
        <is>
          <t>01010000017</t>
        </is>
      </c>
      <c r="D22" s="5" t="inlineStr">
        <is>
          <t>واتساب</t>
        </is>
      </c>
      <c r="E22" s="17" t="n">
        <v>6000</v>
      </c>
      <c r="F22" s="5" t="inlineStr">
        <is>
          <t>إيجار</t>
        </is>
      </c>
      <c r="G22" s="5" t="inlineStr">
        <is>
          <t>محل</t>
        </is>
      </c>
      <c r="H22" s="5" t="inlineStr">
        <is>
          <t>U15</t>
        </is>
      </c>
      <c r="I22" s="5" t="inlineStr">
        <is>
          <t>معاينة</t>
        </is>
      </c>
      <c r="J22" s="20" t="n">
        <v>46330</v>
      </c>
      <c r="K22" s="5" t="n"/>
      <c r="L22" s="19">
        <f>IF(OR(B22&amp;""="",NOT(ISNUMBER(A22))),"",'الإعدادات'!$B$4-A22)</f>
        <v/>
      </c>
      <c r="M22" s="6">
        <f>IF(OR(B22&amp;""="",NOT(ISNUMBER(J22)),I22="تم التعاقد",I22="غير مهتم"),"",IF(J22&lt;'الإعدادات'!$B$4,"متأخرة",IF(J22='الإعدادات'!$B$4,"اليوم",IF(J22&lt;='الإعدادات'!$B$4+3,"خلال 3 أيام",""))))</f>
        <v/>
      </c>
      <c r="N22" s="6">
        <f>IF(OR(B22&amp;""="",H22&amp;""="",NOT(ISNUMBER(E22))),"",IFERROR(IF(E22&lt;INDEX('الوحدات'!$F$6:$F$305,MATCH(H22,'الوحدات'!$A$6:$A$305,0)),"أقل من السعر","مناسب"),"كود غير موجود"))</f>
        <v/>
      </c>
      <c r="O22" s="18">
        <f>IF(OR(B22&amp;""="",I22&lt;&gt;"تم التعاقد",H22&amp;""=""),"",IFERROR(IF(INDEX('الوحدات'!$E$6:$E$305,MATCH(H22,'الوحدات'!$A$6:$A$305,0))="بيع",ROUND(INDEX('الوحدات'!$F$6:$F$305,MATCH(H22,'الوحدات'!$A$6:$A$305,0))*'الإعدادات'!$B$5/100,2),""),""))</f>
        <v/>
      </c>
      <c r="P22" s="19">
        <f>IF(OR(M22="متأخرة",M22="اليوم"),COUNTIFS($M$6:$M$2005,"متأخرة",$J$6:$J$2005,"&lt;"&amp;J22)+COUNTIFS($M$6:$M$2005,"اليوم",$J$6:$J$2005,"&lt;"&amp;J22)+COUNTIFS($M$6:M22,"متأخرة",$J$6:J22,J22&amp;"")+COUNTIFS($M$6:M22,"اليوم",$J$6:J22,J22&amp;""),"")</f>
        <v/>
      </c>
    </row>
    <row r="23">
      <c r="A23" s="20" t="n">
        <v>46321</v>
      </c>
      <c r="B23" s="5" t="inlineStr">
        <is>
          <t>مروة جلال</t>
        </is>
      </c>
      <c r="C23" s="21" t="inlineStr">
        <is>
          <t>01010000018</t>
        </is>
      </c>
      <c r="D23" s="5" t="inlineStr">
        <is>
          <t>إحالة من عميل</t>
        </is>
      </c>
      <c r="E23" s="17" t="n">
        <v>1800000</v>
      </c>
      <c r="F23" s="5" t="inlineStr">
        <is>
          <t>بيع</t>
        </is>
      </c>
      <c r="G23" s="5" t="inlineStr">
        <is>
          <t>شقة</t>
        </is>
      </c>
      <c r="H23" s="5" t="inlineStr">
        <is>
          <t>U01</t>
        </is>
      </c>
      <c r="I23" s="5" t="inlineStr">
        <is>
          <t>تفاوض</t>
        </is>
      </c>
      <c r="J23" s="20" t="n">
        <v>46335</v>
      </c>
      <c r="K23" s="5" t="n"/>
      <c r="L23" s="19">
        <f>IF(OR(B23&amp;""="",NOT(ISNUMBER(A23))),"",'الإعدادات'!$B$4-A23)</f>
        <v/>
      </c>
      <c r="M23" s="6">
        <f>IF(OR(B23&amp;""="",NOT(ISNUMBER(J23)),I23="تم التعاقد",I23="غير مهتم"),"",IF(J23&lt;'الإعدادات'!$B$4,"متأخرة",IF(J23='الإعدادات'!$B$4,"اليوم",IF(J23&lt;='الإعدادات'!$B$4+3,"خلال 3 أيام",""))))</f>
        <v/>
      </c>
      <c r="N23" s="6">
        <f>IF(OR(B23&amp;""="",H23&amp;""="",NOT(ISNUMBER(E23))),"",IFERROR(IF(E23&lt;INDEX('الوحدات'!$F$6:$F$305,MATCH(H23,'الوحدات'!$A$6:$A$305,0)),"أقل من السعر","مناسب"),"كود غير موجود"))</f>
        <v/>
      </c>
      <c r="O23" s="18">
        <f>IF(OR(B23&amp;""="",I23&lt;&gt;"تم التعاقد",H23&amp;""=""),"",IFERROR(IF(INDEX('الوحدات'!$E$6:$E$305,MATCH(H23,'الوحدات'!$A$6:$A$305,0))="بيع",ROUND(INDEX('الوحدات'!$F$6:$F$305,MATCH(H23,'الوحدات'!$A$6:$A$305,0))*'الإعدادات'!$B$5/100,2),""),""))</f>
        <v/>
      </c>
      <c r="P23" s="19">
        <f>IF(OR(M23="متأخرة",M23="اليوم"),COUNTIFS($M$6:$M$2005,"متأخرة",$J$6:$J$2005,"&lt;"&amp;J23)+COUNTIFS($M$6:$M$2005,"اليوم",$J$6:$J$2005,"&lt;"&amp;J23)+COUNTIFS($M$6:M23,"متأخرة",$J$6:J23,J23&amp;"")+COUNTIFS($M$6:M23,"اليوم",$J$6:J23,J23&amp;""),"")</f>
        <v/>
      </c>
    </row>
    <row r="24">
      <c r="A24" s="20" t="n">
        <v>46322</v>
      </c>
      <c r="B24" s="5" t="inlineStr">
        <is>
          <t>كريم منصور</t>
        </is>
      </c>
      <c r="C24" s="21" t="inlineStr">
        <is>
          <t>01010000019</t>
        </is>
      </c>
      <c r="D24" s="5" t="inlineStr">
        <is>
          <t>لافتة</t>
        </is>
      </c>
      <c r="E24" s="17" t="n">
        <v>5000000</v>
      </c>
      <c r="F24" s="5" t="inlineStr">
        <is>
          <t>بيع</t>
        </is>
      </c>
      <c r="G24" s="5" t="inlineStr">
        <is>
          <t>فيلا</t>
        </is>
      </c>
      <c r="H24" s="5" t="n"/>
      <c r="I24" s="5" t="inlineStr">
        <is>
          <t>تم التواصل</t>
        </is>
      </c>
      <c r="J24" s="20" t="n">
        <v>46329</v>
      </c>
      <c r="K24" s="5" t="n"/>
      <c r="L24" s="19">
        <f>IF(OR(B24&amp;""="",NOT(ISNUMBER(A24))),"",'الإعدادات'!$B$4-A24)</f>
        <v/>
      </c>
      <c r="M24" s="6">
        <f>IF(OR(B24&amp;""="",NOT(ISNUMBER(J24)),I24="تم التعاقد",I24="غير مهتم"),"",IF(J24&lt;'الإعدادات'!$B$4,"متأخرة",IF(J24='الإعدادات'!$B$4,"اليوم",IF(J24&lt;='الإعدادات'!$B$4+3,"خلال 3 أيام",""))))</f>
        <v/>
      </c>
      <c r="N24" s="6">
        <f>IF(OR(B24&amp;""="",H24&amp;""="",NOT(ISNUMBER(E24))),"",IFERROR(IF(E24&lt;INDEX('الوحدات'!$F$6:$F$305,MATCH(H24,'الوحدات'!$A$6:$A$305,0)),"أقل من السعر","مناسب"),"كود غير موجود"))</f>
        <v/>
      </c>
      <c r="O24" s="18">
        <f>IF(OR(B24&amp;""="",I24&lt;&gt;"تم التعاقد",H24&amp;""=""),"",IFERROR(IF(INDEX('الوحدات'!$E$6:$E$305,MATCH(H24,'الوحدات'!$A$6:$A$305,0))="بيع",ROUND(INDEX('الوحدات'!$F$6:$F$305,MATCH(H24,'الوحدات'!$A$6:$A$305,0))*'الإعدادات'!$B$5/100,2),""),""))</f>
        <v/>
      </c>
      <c r="P24" s="19">
        <f>IF(OR(M24="متأخرة",M24="اليوم"),COUNTIFS($M$6:$M$2005,"متأخرة",$J$6:$J$2005,"&lt;"&amp;J24)+COUNTIFS($M$6:$M$2005,"اليوم",$J$6:$J$2005,"&lt;"&amp;J24)+COUNTIFS($M$6:M24,"متأخرة",$J$6:J24,J24&amp;"")+COUNTIFS($M$6:M24,"اليوم",$J$6:J24,J24&amp;""),"")</f>
        <v/>
      </c>
    </row>
    <row r="25">
      <c r="A25" s="20" t="n">
        <v>46322</v>
      </c>
      <c r="B25" s="5" t="inlineStr">
        <is>
          <t>إيمان ماهر</t>
        </is>
      </c>
      <c r="C25" s="21" t="inlineStr">
        <is>
          <t>01010000020</t>
        </is>
      </c>
      <c r="D25" s="5" t="inlineStr">
        <is>
          <t>فيسبوك</t>
        </is>
      </c>
      <c r="E25" s="17" t="n">
        <v>10000</v>
      </c>
      <c r="F25" s="5" t="inlineStr">
        <is>
          <t>إيجار</t>
        </is>
      </c>
      <c r="G25" s="5" t="inlineStr">
        <is>
          <t>مكتب</t>
        </is>
      </c>
      <c r="H25" s="5" t="n"/>
      <c r="I25" s="5" t="inlineStr">
        <is>
          <t>جديد</t>
        </is>
      </c>
      <c r="J25" s="20" t="n">
        <v>46328</v>
      </c>
      <c r="K25" s="5" t="n"/>
      <c r="L25" s="19">
        <f>IF(OR(B25&amp;""="",NOT(ISNUMBER(A25))),"",'الإعدادات'!$B$4-A25)</f>
        <v/>
      </c>
      <c r="M25" s="6">
        <f>IF(OR(B25&amp;""="",NOT(ISNUMBER(J25)),I25="تم التعاقد",I25="غير مهتم"),"",IF(J25&lt;'الإعدادات'!$B$4,"متأخرة",IF(J25='الإعدادات'!$B$4,"اليوم",IF(J25&lt;='الإعدادات'!$B$4+3,"خلال 3 أيام",""))))</f>
        <v/>
      </c>
      <c r="N25" s="6">
        <f>IF(OR(B25&amp;""="",H25&amp;""="",NOT(ISNUMBER(E25))),"",IFERROR(IF(E25&lt;INDEX('الوحدات'!$F$6:$F$305,MATCH(H25,'الوحدات'!$A$6:$A$305,0)),"أقل من السعر","مناسب"),"كود غير موجود"))</f>
        <v/>
      </c>
      <c r="O25" s="18">
        <f>IF(OR(B25&amp;""="",I25&lt;&gt;"تم التعاقد",H25&amp;""=""),"",IFERROR(IF(INDEX('الوحدات'!$E$6:$E$305,MATCH(H25,'الوحدات'!$A$6:$A$305,0))="بيع",ROUND(INDEX('الوحدات'!$F$6:$F$305,MATCH(H25,'الوحدات'!$A$6:$A$305,0))*'الإعدادات'!$B$5/100,2),""),""))</f>
        <v/>
      </c>
      <c r="P25" s="19">
        <f>IF(OR(M25="متأخرة",M25="اليوم"),COUNTIFS($M$6:$M$2005,"متأخرة",$J$6:$J$2005,"&lt;"&amp;J25)+COUNTIFS($M$6:$M$2005,"اليوم",$J$6:$J$2005,"&lt;"&amp;J25)+COUNTIFS($M$6:M25,"متأخرة",$J$6:J25,J25&amp;"")+COUNTIFS($M$6:M25,"اليوم",$J$6:J25,J25&amp;""),"")</f>
        <v/>
      </c>
    </row>
    <row r="26">
      <c r="A26" s="20" t="n">
        <v>46323</v>
      </c>
      <c r="B26" s="5" t="inlineStr">
        <is>
          <t>صلاح الدين</t>
        </is>
      </c>
      <c r="C26" s="21" t="inlineStr">
        <is>
          <t>01010000021</t>
        </is>
      </c>
      <c r="D26" s="5" t="inlineStr">
        <is>
          <t>واتساب</t>
        </is>
      </c>
      <c r="E26" s="17" t="n">
        <v>1400000</v>
      </c>
      <c r="F26" s="5" t="inlineStr">
        <is>
          <t>بيع</t>
        </is>
      </c>
      <c r="G26" s="5" t="inlineStr">
        <is>
          <t>شقة</t>
        </is>
      </c>
      <c r="H26" s="5" t="inlineStr">
        <is>
          <t>U12</t>
        </is>
      </c>
      <c r="I26" s="5" t="inlineStr">
        <is>
          <t>جديد</t>
        </is>
      </c>
      <c r="J26" s="20" t="n">
        <v>46334</v>
      </c>
      <c r="K26" s="5" t="n"/>
      <c r="L26" s="19">
        <f>IF(OR(B26&amp;""="",NOT(ISNUMBER(A26))),"",'الإعدادات'!$B$4-A26)</f>
        <v/>
      </c>
      <c r="M26" s="6">
        <f>IF(OR(B26&amp;""="",NOT(ISNUMBER(J26)),I26="تم التعاقد",I26="غير مهتم"),"",IF(J26&lt;'الإعدادات'!$B$4,"متأخرة",IF(J26='الإعدادات'!$B$4,"اليوم",IF(J26&lt;='الإعدادات'!$B$4+3,"خلال 3 أيام",""))))</f>
        <v/>
      </c>
      <c r="N26" s="6">
        <f>IF(OR(B26&amp;""="",H26&amp;""="",NOT(ISNUMBER(E26))),"",IFERROR(IF(E26&lt;INDEX('الوحدات'!$F$6:$F$305,MATCH(H26,'الوحدات'!$A$6:$A$305,0)),"أقل من السعر","مناسب"),"كود غير موجود"))</f>
        <v/>
      </c>
      <c r="O26" s="18">
        <f>IF(OR(B26&amp;""="",I26&lt;&gt;"تم التعاقد",H26&amp;""=""),"",IFERROR(IF(INDEX('الوحدات'!$E$6:$E$305,MATCH(H26,'الوحدات'!$A$6:$A$305,0))="بيع",ROUND(INDEX('الوحدات'!$F$6:$F$305,MATCH(H26,'الوحدات'!$A$6:$A$305,0))*'الإعدادات'!$B$5/100,2),""),""))</f>
        <v/>
      </c>
      <c r="P26" s="19">
        <f>IF(OR(M26="متأخرة",M26="اليوم"),COUNTIFS($M$6:$M$2005,"متأخرة",$J$6:$J$2005,"&lt;"&amp;J26)+COUNTIFS($M$6:$M$2005,"اليوم",$J$6:$J$2005,"&lt;"&amp;J26)+COUNTIFS($M$6:M26,"متأخرة",$J$6:J26,J26&amp;"")+COUNTIFS($M$6:M26,"اليوم",$J$6:J26,J26&amp;""),"")</f>
        <v/>
      </c>
    </row>
    <row r="27">
      <c r="A27" s="20" t="n">
        <v>46324</v>
      </c>
      <c r="B27" s="5" t="inlineStr">
        <is>
          <t>جميلة رضا</t>
        </is>
      </c>
      <c r="C27" s="21" t="inlineStr">
        <is>
          <t>01010000022</t>
        </is>
      </c>
      <c r="D27" s="5" t="inlineStr">
        <is>
          <t>موقع إلكتروني</t>
        </is>
      </c>
      <c r="E27" s="17" t="n">
        <v>2200000</v>
      </c>
      <c r="F27" s="5" t="inlineStr">
        <is>
          <t>بيع</t>
        </is>
      </c>
      <c r="G27" s="5" t="inlineStr">
        <is>
          <t>دوبلكس</t>
        </is>
      </c>
      <c r="H27" s="5" t="n"/>
      <c r="I27" s="5" t="inlineStr">
        <is>
          <t>تم التواصل</t>
        </is>
      </c>
      <c r="J27" s="20" t="n">
        <v>46331</v>
      </c>
      <c r="K27" s="5" t="n"/>
      <c r="L27" s="19">
        <f>IF(OR(B27&amp;""="",NOT(ISNUMBER(A27))),"",'الإعدادات'!$B$4-A27)</f>
        <v/>
      </c>
      <c r="M27" s="6">
        <f>IF(OR(B27&amp;""="",NOT(ISNUMBER(J27)),I27="تم التعاقد",I27="غير مهتم"),"",IF(J27&lt;'الإعدادات'!$B$4,"متأخرة",IF(J27='الإعدادات'!$B$4,"اليوم",IF(J27&lt;='الإعدادات'!$B$4+3,"خلال 3 أيام",""))))</f>
        <v/>
      </c>
      <c r="N27" s="6">
        <f>IF(OR(B27&amp;""="",H27&amp;""="",NOT(ISNUMBER(E27))),"",IFERROR(IF(E27&lt;INDEX('الوحدات'!$F$6:$F$305,MATCH(H27,'الوحدات'!$A$6:$A$305,0)),"أقل من السعر","مناسب"),"كود غير موجود"))</f>
        <v/>
      </c>
      <c r="O27" s="18">
        <f>IF(OR(B27&amp;""="",I27&lt;&gt;"تم التعاقد",H27&amp;""=""),"",IFERROR(IF(INDEX('الوحدات'!$E$6:$E$305,MATCH(H27,'الوحدات'!$A$6:$A$305,0))="بيع",ROUND(INDEX('الوحدات'!$F$6:$F$305,MATCH(H27,'الوحدات'!$A$6:$A$305,0))*'الإعدادات'!$B$5/100,2),""),""))</f>
        <v/>
      </c>
      <c r="P27" s="19">
        <f>IF(OR(M27="متأخرة",M27="اليوم"),COUNTIFS($M$6:$M$2005,"متأخرة",$J$6:$J$2005,"&lt;"&amp;J27)+COUNTIFS($M$6:$M$2005,"اليوم",$J$6:$J$2005,"&lt;"&amp;J27)+COUNTIFS($M$6:M27,"متأخرة",$J$6:J27,J27&amp;"")+COUNTIFS($M$6:M27,"اليوم",$J$6:J27,J27&amp;""),"")</f>
        <v/>
      </c>
    </row>
    <row r="28">
      <c r="A28" s="20" t="n">
        <v>46324</v>
      </c>
      <c r="B28" s="5" t="inlineStr">
        <is>
          <t>أيمن شوقي</t>
        </is>
      </c>
      <c r="C28" s="21" t="inlineStr">
        <is>
          <t>01010000023</t>
        </is>
      </c>
      <c r="D28" s="5" t="inlineStr">
        <is>
          <t>اتصال مباشر</t>
        </is>
      </c>
      <c r="E28" s="17" t="n">
        <v>3500000</v>
      </c>
      <c r="F28" s="5" t="inlineStr">
        <is>
          <t>بيع</t>
        </is>
      </c>
      <c r="G28" s="5" t="inlineStr">
        <is>
          <t>أرض</t>
        </is>
      </c>
      <c r="H28" s="5" t="inlineStr">
        <is>
          <t>U14</t>
        </is>
      </c>
      <c r="I28" s="5" t="inlineStr">
        <is>
          <t>معاينة</t>
        </is>
      </c>
      <c r="J28" s="20" t="n"/>
      <c r="K28" s="5" t="inlineStr">
        <is>
          <t>لم يحدد موعدًا</t>
        </is>
      </c>
      <c r="L28" s="19">
        <f>IF(OR(B28&amp;""="",NOT(ISNUMBER(A28))),"",'الإعدادات'!$B$4-A28)</f>
        <v/>
      </c>
      <c r="M28" s="6">
        <f>IF(OR(B28&amp;""="",NOT(ISNUMBER(J28)),I28="تم التعاقد",I28="غير مهتم"),"",IF(J28&lt;'الإعدادات'!$B$4,"متأخرة",IF(J28='الإعدادات'!$B$4,"اليوم",IF(J28&lt;='الإعدادات'!$B$4+3,"خلال 3 أيام",""))))</f>
        <v/>
      </c>
      <c r="N28" s="6">
        <f>IF(OR(B28&amp;""="",H28&amp;""="",NOT(ISNUMBER(E28))),"",IFERROR(IF(E28&lt;INDEX('الوحدات'!$F$6:$F$305,MATCH(H28,'الوحدات'!$A$6:$A$305,0)),"أقل من السعر","مناسب"),"كود غير موجود"))</f>
        <v/>
      </c>
      <c r="O28" s="18">
        <f>IF(OR(B28&amp;""="",I28&lt;&gt;"تم التعاقد",H28&amp;""=""),"",IFERROR(IF(INDEX('الوحدات'!$E$6:$E$305,MATCH(H28,'الوحدات'!$A$6:$A$305,0))="بيع",ROUND(INDEX('الوحدات'!$F$6:$F$305,MATCH(H28,'الوحدات'!$A$6:$A$305,0))*'الإعدادات'!$B$5/100,2),""),""))</f>
        <v/>
      </c>
      <c r="P28" s="19">
        <f>IF(OR(M28="متأخرة",M28="اليوم"),COUNTIFS($M$6:$M$2005,"متأخرة",$J$6:$J$2005,"&lt;"&amp;J28)+COUNTIFS($M$6:$M$2005,"اليوم",$J$6:$J$2005,"&lt;"&amp;J28)+COUNTIFS($M$6:M28,"متأخرة",$J$6:J28,J28&amp;"")+COUNTIFS($M$6:M28,"اليوم",$J$6:J28,J28&amp;""),"")</f>
        <v/>
      </c>
    </row>
    <row r="29">
      <c r="A29" s="20" t="n">
        <v>46325</v>
      </c>
      <c r="B29" s="5" t="inlineStr">
        <is>
          <t>نجلاء بدر</t>
        </is>
      </c>
      <c r="C29" s="21" t="inlineStr">
        <is>
          <t>01010000024</t>
        </is>
      </c>
      <c r="D29" s="5" t="inlineStr">
        <is>
          <t>فيسبوك</t>
        </is>
      </c>
      <c r="E29" s="17" t="n">
        <v>1900000</v>
      </c>
      <c r="F29" s="5" t="inlineStr">
        <is>
          <t>بيع</t>
        </is>
      </c>
      <c r="G29" s="5" t="inlineStr">
        <is>
          <t>شقة</t>
        </is>
      </c>
      <c r="H29" s="5" t="inlineStr">
        <is>
          <t>U01</t>
        </is>
      </c>
      <c r="I29" s="5" t="inlineStr">
        <is>
          <t>جديد</t>
        </is>
      </c>
      <c r="J29" s="20" t="n">
        <v>46329</v>
      </c>
      <c r="K29" s="5" t="n"/>
      <c r="L29" s="19">
        <f>IF(OR(B29&amp;""="",NOT(ISNUMBER(A29))),"",'الإعدادات'!$B$4-A29)</f>
        <v/>
      </c>
      <c r="M29" s="6">
        <f>IF(OR(B29&amp;""="",NOT(ISNUMBER(J29)),I29="تم التعاقد",I29="غير مهتم"),"",IF(J29&lt;'الإعدادات'!$B$4,"متأخرة",IF(J29='الإعدادات'!$B$4,"اليوم",IF(J29&lt;='الإعدادات'!$B$4+3,"خلال 3 أيام",""))))</f>
        <v/>
      </c>
      <c r="N29" s="6">
        <f>IF(OR(B29&amp;""="",H29&amp;""="",NOT(ISNUMBER(E29))),"",IFERROR(IF(E29&lt;INDEX('الوحدات'!$F$6:$F$305,MATCH(H29,'الوحدات'!$A$6:$A$305,0)),"أقل من السعر","مناسب"),"كود غير موجود"))</f>
        <v/>
      </c>
      <c r="O29" s="18">
        <f>IF(OR(B29&amp;""="",I29&lt;&gt;"تم التعاقد",H29&amp;""=""),"",IFERROR(IF(INDEX('الوحدات'!$E$6:$E$305,MATCH(H29,'الوحدات'!$A$6:$A$305,0))="بيع",ROUND(INDEX('الوحدات'!$F$6:$F$305,MATCH(H29,'الوحدات'!$A$6:$A$305,0))*'الإعدادات'!$B$5/100,2),""),""))</f>
        <v/>
      </c>
      <c r="P29" s="19">
        <f>IF(OR(M29="متأخرة",M29="اليوم"),COUNTIFS($M$6:$M$2005,"متأخرة",$J$6:$J$2005,"&lt;"&amp;J29)+COUNTIFS($M$6:$M$2005,"اليوم",$J$6:$J$2005,"&lt;"&amp;J29)+COUNTIFS($M$6:M29,"متأخرة",$J$6:J29,J29&amp;"")+COUNTIFS($M$6:M29,"اليوم",$J$6:J29,J29&amp;""),"")</f>
        <v/>
      </c>
    </row>
    <row r="30">
      <c r="A30" s="20" t="n">
        <v>46326</v>
      </c>
      <c r="B30" s="5" t="inlineStr">
        <is>
          <t>هشام لطفي</t>
        </is>
      </c>
      <c r="C30" s="21" t="inlineStr">
        <is>
          <t>01010000025</t>
        </is>
      </c>
      <c r="D30" s="5" t="inlineStr">
        <is>
          <t>فيسبوك</t>
        </is>
      </c>
      <c r="E30" s="17" t="n">
        <v>8000</v>
      </c>
      <c r="F30" s="5" t="inlineStr">
        <is>
          <t>إيجار</t>
        </is>
      </c>
      <c r="G30" s="5" t="inlineStr">
        <is>
          <t>شقة</t>
        </is>
      </c>
      <c r="H30" s="5" t="inlineStr">
        <is>
          <t>U10</t>
        </is>
      </c>
      <c r="I30" s="5" t="inlineStr">
        <is>
          <t>تم التواصل</t>
        </is>
      </c>
      <c r="J30" s="20" t="n">
        <v>46332</v>
      </c>
      <c r="K30" s="5" t="n"/>
      <c r="L30" s="19">
        <f>IF(OR(B30&amp;""="",NOT(ISNUMBER(A30))),"",'الإعدادات'!$B$4-A30)</f>
        <v/>
      </c>
      <c r="M30" s="6">
        <f>IF(OR(B30&amp;""="",NOT(ISNUMBER(J30)),I30="تم التعاقد",I30="غير مهتم"),"",IF(J30&lt;'الإعدادات'!$B$4,"متأخرة",IF(J30='الإعدادات'!$B$4,"اليوم",IF(J30&lt;='الإعدادات'!$B$4+3,"خلال 3 أيام",""))))</f>
        <v/>
      </c>
      <c r="N30" s="6">
        <f>IF(OR(B30&amp;""="",H30&amp;""="",NOT(ISNUMBER(E30))),"",IFERROR(IF(E30&lt;INDEX('الوحدات'!$F$6:$F$305,MATCH(H30,'الوحدات'!$A$6:$A$305,0)),"أقل من السعر","مناسب"),"كود غير موجود"))</f>
        <v/>
      </c>
      <c r="O30" s="18">
        <f>IF(OR(B30&amp;""="",I30&lt;&gt;"تم التعاقد",H30&amp;""=""),"",IFERROR(IF(INDEX('الوحدات'!$E$6:$E$305,MATCH(H30,'الوحدات'!$A$6:$A$305,0))="بيع",ROUND(INDEX('الوحدات'!$F$6:$F$305,MATCH(H30,'الوحدات'!$A$6:$A$305,0))*'الإعدادات'!$B$5/100,2),""),""))</f>
        <v/>
      </c>
      <c r="P30" s="19">
        <f>IF(OR(M30="متأخرة",M30="اليوم"),COUNTIFS($M$6:$M$2005,"متأخرة",$J$6:$J$2005,"&lt;"&amp;J30)+COUNTIFS($M$6:$M$2005,"اليوم",$J$6:$J$2005,"&lt;"&amp;J30)+COUNTIFS($M$6:M30,"متأخرة",$J$6:J30,J30&amp;"")+COUNTIFS($M$6:M30,"اليوم",$J$6:J30,J30&amp;""),"")</f>
        <v/>
      </c>
    </row>
    <row r="31">
      <c r="A31" s="20" t="n">
        <v>46326</v>
      </c>
      <c r="B31" s="5" t="inlineStr">
        <is>
          <t>عبير توفيق</t>
        </is>
      </c>
      <c r="C31" s="21" t="inlineStr">
        <is>
          <t>01010000026</t>
        </is>
      </c>
      <c r="D31" s="5" t="inlineStr">
        <is>
          <t>أخرى</t>
        </is>
      </c>
      <c r="E31" s="17" t="n">
        <v>4000000</v>
      </c>
      <c r="F31" s="5" t="inlineStr">
        <is>
          <t>بيع</t>
        </is>
      </c>
      <c r="G31" s="5" t="inlineStr">
        <is>
          <t>فيلا</t>
        </is>
      </c>
      <c r="H31" s="5" t="n"/>
      <c r="I31" s="5" t="inlineStr">
        <is>
          <t>جديد</t>
        </is>
      </c>
      <c r="J31" s="20" t="n">
        <v>46339</v>
      </c>
      <c r="K31" s="5" t="n"/>
      <c r="L31" s="19">
        <f>IF(OR(B31&amp;""="",NOT(ISNUMBER(A31))),"",'الإعدادات'!$B$4-A31)</f>
        <v/>
      </c>
      <c r="M31" s="6">
        <f>IF(OR(B31&amp;""="",NOT(ISNUMBER(J31)),I31="تم التعاقد",I31="غير مهتم"),"",IF(J31&lt;'الإعدادات'!$B$4,"متأخرة",IF(J31='الإعدادات'!$B$4,"اليوم",IF(J31&lt;='الإعدادات'!$B$4+3,"خلال 3 أيام",""))))</f>
        <v/>
      </c>
      <c r="N31" s="6">
        <f>IF(OR(B31&amp;""="",H31&amp;""="",NOT(ISNUMBER(E31))),"",IFERROR(IF(E31&lt;INDEX('الوحدات'!$F$6:$F$305,MATCH(H31,'الوحدات'!$A$6:$A$305,0)),"أقل من السعر","مناسب"),"كود غير موجود"))</f>
        <v/>
      </c>
      <c r="O31" s="18">
        <f>IF(OR(B31&amp;""="",I31&lt;&gt;"تم التعاقد",H31&amp;""=""),"",IFERROR(IF(INDEX('الوحدات'!$E$6:$E$305,MATCH(H31,'الوحدات'!$A$6:$A$305,0))="بيع",ROUND(INDEX('الوحدات'!$F$6:$F$305,MATCH(H31,'الوحدات'!$A$6:$A$305,0))*'الإعدادات'!$B$5/100,2),""),""))</f>
        <v/>
      </c>
      <c r="P31" s="19">
        <f>IF(OR(M31="متأخرة",M31="اليوم"),COUNTIFS($M$6:$M$2005,"متأخرة",$J$6:$J$2005,"&lt;"&amp;J31)+COUNTIFS($M$6:$M$2005,"اليوم",$J$6:$J$2005,"&lt;"&amp;J31)+COUNTIFS($M$6:M31,"متأخرة",$J$6:J31,J31&amp;"")+COUNTIFS($M$6:M31,"اليوم",$J$6:J31,J31&amp;""),"")</f>
        <v/>
      </c>
    </row>
    <row r="32">
      <c r="A32" s="20" t="n">
        <v>46327</v>
      </c>
      <c r="B32" s="5" t="inlineStr">
        <is>
          <t>فادي منير</t>
        </is>
      </c>
      <c r="C32" s="21" t="inlineStr">
        <is>
          <t>01010000027</t>
        </is>
      </c>
      <c r="D32" s="5" t="inlineStr">
        <is>
          <t>واتساب</t>
        </is>
      </c>
      <c r="E32" s="17" t="n">
        <v>1350000</v>
      </c>
      <c r="F32" s="5" t="inlineStr">
        <is>
          <t>بيع</t>
        </is>
      </c>
      <c r="G32" s="5" t="inlineStr">
        <is>
          <t>محل</t>
        </is>
      </c>
      <c r="H32" s="5" t="inlineStr">
        <is>
          <t>U07</t>
        </is>
      </c>
      <c r="I32" s="5" t="inlineStr">
        <is>
          <t>معاينة</t>
        </is>
      </c>
      <c r="J32" s="20" t="n">
        <v>46330</v>
      </c>
      <c r="K32" s="5" t="n"/>
      <c r="L32" s="19">
        <f>IF(OR(B32&amp;""="",NOT(ISNUMBER(A32))),"",'الإعدادات'!$B$4-A32)</f>
        <v/>
      </c>
      <c r="M32" s="6">
        <f>IF(OR(B32&amp;""="",NOT(ISNUMBER(J32)),I32="تم التعاقد",I32="غير مهتم"),"",IF(J32&lt;'الإعدادات'!$B$4,"متأخرة",IF(J32='الإعدادات'!$B$4,"اليوم",IF(J32&lt;='الإعدادات'!$B$4+3,"خلال 3 أيام",""))))</f>
        <v/>
      </c>
      <c r="N32" s="6">
        <f>IF(OR(B32&amp;""="",H32&amp;""="",NOT(ISNUMBER(E32))),"",IFERROR(IF(E32&lt;INDEX('الوحدات'!$F$6:$F$305,MATCH(H32,'الوحدات'!$A$6:$A$305,0)),"أقل من السعر","مناسب"),"كود غير موجود"))</f>
        <v/>
      </c>
      <c r="O32" s="18">
        <f>IF(OR(B32&amp;""="",I32&lt;&gt;"تم التعاقد",H32&amp;""=""),"",IFERROR(IF(INDEX('الوحدات'!$E$6:$E$305,MATCH(H32,'الوحدات'!$A$6:$A$305,0))="بيع",ROUND(INDEX('الوحدات'!$F$6:$F$305,MATCH(H32,'الوحدات'!$A$6:$A$305,0))*'الإعدادات'!$B$5/100,2),""),""))</f>
        <v/>
      </c>
      <c r="P32" s="19">
        <f>IF(OR(M32="متأخرة",M32="اليوم"),COUNTIFS($M$6:$M$2005,"متأخرة",$J$6:$J$2005,"&lt;"&amp;J32)+COUNTIFS($M$6:$M$2005,"اليوم",$J$6:$J$2005,"&lt;"&amp;J32)+COUNTIFS($M$6:M32,"متأخرة",$J$6:J32,J32&amp;"")+COUNTIFS($M$6:M32,"اليوم",$J$6:J32,J32&amp;""),"")</f>
        <v/>
      </c>
    </row>
    <row r="33">
      <c r="A33" s="20" t="n">
        <v>46328</v>
      </c>
      <c r="B33" s="5" t="inlineStr">
        <is>
          <t>رشا عبد الله</t>
        </is>
      </c>
      <c r="C33" s="21" t="inlineStr">
        <is>
          <t>01010000028</t>
        </is>
      </c>
      <c r="D33" s="5" t="inlineStr">
        <is>
          <t>إحالة من عميل</t>
        </is>
      </c>
      <c r="E33" s="17" t="n">
        <v>6000000</v>
      </c>
      <c r="F33" s="5" t="inlineStr">
        <is>
          <t>بيع</t>
        </is>
      </c>
      <c r="G33" s="5" t="inlineStr">
        <is>
          <t>فيلا</t>
        </is>
      </c>
      <c r="H33" s="5" t="inlineStr">
        <is>
          <t>U04</t>
        </is>
      </c>
      <c r="I33" s="5" t="inlineStr">
        <is>
          <t>جديد</t>
        </is>
      </c>
      <c r="J33" s="20" t="n">
        <v>46336</v>
      </c>
      <c r="K33" s="5" t="n"/>
      <c r="L33" s="19">
        <f>IF(OR(B33&amp;""="",NOT(ISNUMBER(A33))),"",'الإعدادات'!$B$4-A33)</f>
        <v/>
      </c>
      <c r="M33" s="6">
        <f>IF(OR(B33&amp;""="",NOT(ISNUMBER(J33)),I33="تم التعاقد",I33="غير مهتم"),"",IF(J33&lt;'الإعدادات'!$B$4,"متأخرة",IF(J33='الإعدادات'!$B$4,"اليوم",IF(J33&lt;='الإعدادات'!$B$4+3,"خلال 3 أيام",""))))</f>
        <v/>
      </c>
      <c r="N33" s="6">
        <f>IF(OR(B33&amp;""="",H33&amp;""="",NOT(ISNUMBER(E33))),"",IFERROR(IF(E33&lt;INDEX('الوحدات'!$F$6:$F$305,MATCH(H33,'الوحدات'!$A$6:$A$305,0)),"أقل من السعر","مناسب"),"كود غير موجود"))</f>
        <v/>
      </c>
      <c r="O33" s="18">
        <f>IF(OR(B33&amp;""="",I33&lt;&gt;"تم التعاقد",H33&amp;""=""),"",IFERROR(IF(INDEX('الوحدات'!$E$6:$E$305,MATCH(H33,'الوحدات'!$A$6:$A$305,0))="بيع",ROUND(INDEX('الوحدات'!$F$6:$F$305,MATCH(H33,'الوحدات'!$A$6:$A$305,0))*'الإعدادات'!$B$5/100,2),""),""))</f>
        <v/>
      </c>
      <c r="P33" s="19">
        <f>IF(OR(M33="متأخرة",M33="اليوم"),COUNTIFS($M$6:$M$2005,"متأخرة",$J$6:$J$2005,"&lt;"&amp;J33)+COUNTIFS($M$6:$M$2005,"اليوم",$J$6:$J$2005,"&lt;"&amp;J33)+COUNTIFS($M$6:M33,"متأخرة",$J$6:J33,J33&amp;"")+COUNTIFS($M$6:M33,"اليوم",$J$6:J33,J33&amp;""),"")</f>
        <v/>
      </c>
    </row>
    <row r="34">
      <c r="A34" s="20" t="n">
        <v>46328</v>
      </c>
      <c r="B34" s="5" t="inlineStr">
        <is>
          <t>زياد غانم</t>
        </is>
      </c>
      <c r="C34" s="21" t="inlineStr">
        <is>
          <t>01010000029</t>
        </is>
      </c>
      <c r="D34" s="5" t="inlineStr">
        <is>
          <t>لافتة</t>
        </is>
      </c>
      <c r="E34" s="17" t="n">
        <v>9500</v>
      </c>
      <c r="F34" s="5" t="inlineStr">
        <is>
          <t>إيجار</t>
        </is>
      </c>
      <c r="G34" s="5" t="inlineStr">
        <is>
          <t>مكتب</t>
        </is>
      </c>
      <c r="H34" s="5" t="inlineStr">
        <is>
          <t>U09</t>
        </is>
      </c>
      <c r="I34" s="5" t="inlineStr">
        <is>
          <t>جديد</t>
        </is>
      </c>
      <c r="J34" s="20" t="n">
        <v>46331</v>
      </c>
      <c r="K34" s="5" t="n"/>
      <c r="L34" s="19">
        <f>IF(OR(B34&amp;""="",NOT(ISNUMBER(A34))),"",'الإعدادات'!$B$4-A34)</f>
        <v/>
      </c>
      <c r="M34" s="6">
        <f>IF(OR(B34&amp;""="",NOT(ISNUMBER(J34)),I34="تم التعاقد",I34="غير مهتم"),"",IF(J34&lt;'الإعدادات'!$B$4,"متأخرة",IF(J34='الإعدادات'!$B$4,"اليوم",IF(J34&lt;='الإعدادات'!$B$4+3,"خلال 3 أيام",""))))</f>
        <v/>
      </c>
      <c r="N34" s="6">
        <f>IF(OR(B34&amp;""="",H34&amp;""="",NOT(ISNUMBER(E34))),"",IFERROR(IF(E34&lt;INDEX('الوحدات'!$F$6:$F$305,MATCH(H34,'الوحدات'!$A$6:$A$305,0)),"أقل من السعر","مناسب"),"كود غير موجود"))</f>
        <v/>
      </c>
      <c r="O34" s="18">
        <f>IF(OR(B34&amp;""="",I34&lt;&gt;"تم التعاقد",H34&amp;""=""),"",IFERROR(IF(INDEX('الوحدات'!$E$6:$E$305,MATCH(H34,'الوحدات'!$A$6:$A$305,0))="بيع",ROUND(INDEX('الوحدات'!$F$6:$F$305,MATCH(H34,'الوحدات'!$A$6:$A$305,0))*'الإعدادات'!$B$5/100,2),""),""))</f>
        <v/>
      </c>
      <c r="P34" s="19">
        <f>IF(OR(M34="متأخرة",M34="اليوم"),COUNTIFS($M$6:$M$2005,"متأخرة",$J$6:$J$2005,"&lt;"&amp;J34)+COUNTIFS($M$6:$M$2005,"اليوم",$J$6:$J$2005,"&lt;"&amp;J34)+COUNTIFS($M$6:M34,"متأخرة",$J$6:J34,J34&amp;"")+COUNTIFS($M$6:M34,"اليوم",$J$6:J34,J34&amp;""),"")</f>
        <v/>
      </c>
    </row>
    <row r="35">
      <c r="A35" s="20" t="n">
        <v>46329</v>
      </c>
      <c r="B35" s="5" t="inlineStr">
        <is>
          <t>سلمى وائل</t>
        </is>
      </c>
      <c r="C35" s="21" t="inlineStr">
        <is>
          <t>01010000030</t>
        </is>
      </c>
      <c r="D35" s="5" t="inlineStr">
        <is>
          <t>فيسبوك</t>
        </is>
      </c>
      <c r="E35" s="17" t="n">
        <v>2500000</v>
      </c>
      <c r="F35" s="5" t="inlineStr">
        <is>
          <t>بيع</t>
        </is>
      </c>
      <c r="G35" s="5" t="inlineStr">
        <is>
          <t>شقة</t>
        </is>
      </c>
      <c r="H35" s="5" t="inlineStr">
        <is>
          <t>U99</t>
        </is>
      </c>
      <c r="I35" s="5" t="inlineStr">
        <is>
          <t>جديد</t>
        </is>
      </c>
      <c r="J35" s="20" t="n">
        <v>46328</v>
      </c>
      <c r="K35" s="5" t="inlineStr">
        <is>
          <t>كود الوحدة مكتوب بخطأ</t>
        </is>
      </c>
      <c r="L35" s="19">
        <f>IF(OR(B35&amp;""="",NOT(ISNUMBER(A35))),"",'الإعدادات'!$B$4-A35)</f>
        <v/>
      </c>
      <c r="M35" s="6">
        <f>IF(OR(B35&amp;""="",NOT(ISNUMBER(J35)),I35="تم التعاقد",I35="غير مهتم"),"",IF(J35&lt;'الإعدادات'!$B$4,"متأخرة",IF(J35='الإعدادات'!$B$4,"اليوم",IF(J35&lt;='الإعدادات'!$B$4+3,"خلال 3 أيام",""))))</f>
        <v/>
      </c>
      <c r="N35" s="6">
        <f>IF(OR(B35&amp;""="",H35&amp;""="",NOT(ISNUMBER(E35))),"",IFERROR(IF(E35&lt;INDEX('الوحدات'!$F$6:$F$305,MATCH(H35,'الوحدات'!$A$6:$A$305,0)),"أقل من السعر","مناسب"),"كود غير موجود"))</f>
        <v/>
      </c>
      <c r="O35" s="18">
        <f>IF(OR(B35&amp;""="",I35&lt;&gt;"تم التعاقد",H35&amp;""=""),"",IFERROR(IF(INDEX('الوحدات'!$E$6:$E$305,MATCH(H35,'الوحدات'!$A$6:$A$305,0))="بيع",ROUND(INDEX('الوحدات'!$F$6:$F$305,MATCH(H35,'الوحدات'!$A$6:$A$305,0))*'الإعدادات'!$B$5/100,2),""),""))</f>
        <v/>
      </c>
      <c r="P35" s="19">
        <f>IF(OR(M35="متأخرة",M35="اليوم"),COUNTIFS($M$6:$M$2005,"متأخرة",$J$6:$J$2005,"&lt;"&amp;J35)+COUNTIFS($M$6:$M$2005,"اليوم",$J$6:$J$2005,"&lt;"&amp;J35)+COUNTIFS($M$6:M35,"متأخرة",$J$6:J35,J35&amp;"")+COUNTIFS($M$6:M35,"اليوم",$J$6:J35,J35&amp;""),"")</f>
        <v/>
      </c>
    </row>
    <row r="36">
      <c r="A36" s="20" t="n"/>
      <c r="B36" s="5" t="n"/>
      <c r="C36" s="21" t="n"/>
      <c r="D36" s="5" t="n"/>
      <c r="E36" s="17" t="n"/>
      <c r="F36" s="5" t="n"/>
      <c r="G36" s="5" t="n"/>
      <c r="H36" s="5" t="n"/>
      <c r="I36" s="5" t="n"/>
      <c r="J36" s="20" t="n"/>
      <c r="K36" s="5" t="n"/>
      <c r="L36" s="19">
        <f>IF(OR(B36&amp;""="",NOT(ISNUMBER(A36))),"",'الإعدادات'!$B$4-A36)</f>
        <v/>
      </c>
      <c r="M36" s="6">
        <f>IF(OR(B36&amp;""="",NOT(ISNUMBER(J36)),I36="تم التعاقد",I36="غير مهتم"),"",IF(J36&lt;'الإعدادات'!$B$4,"متأخرة",IF(J36='الإعدادات'!$B$4,"اليوم",IF(J36&lt;='الإعدادات'!$B$4+3,"خلال 3 أيام",""))))</f>
        <v/>
      </c>
      <c r="N36" s="6">
        <f>IF(OR(B36&amp;""="",H36&amp;""="",NOT(ISNUMBER(E36))),"",IFERROR(IF(E36&lt;INDEX('الوحدات'!$F$6:$F$305,MATCH(H36,'الوحدات'!$A$6:$A$305,0)),"أقل من السعر","مناسب"),"كود غير موجود"))</f>
        <v/>
      </c>
      <c r="O36" s="18">
        <f>IF(OR(B36&amp;""="",I36&lt;&gt;"تم التعاقد",H36&amp;""=""),"",IFERROR(IF(INDEX('الوحدات'!$E$6:$E$305,MATCH(H36,'الوحدات'!$A$6:$A$305,0))="بيع",ROUND(INDEX('الوحدات'!$F$6:$F$305,MATCH(H36,'الوحدات'!$A$6:$A$305,0))*'الإعدادات'!$B$5/100,2),""),""))</f>
        <v/>
      </c>
      <c r="P36" s="19">
        <f>IF(OR(M36="متأخرة",M36="اليوم"),COUNTIFS($M$6:$M$2005,"متأخرة",$J$6:$J$2005,"&lt;"&amp;J36)+COUNTIFS($M$6:$M$2005,"اليوم",$J$6:$J$2005,"&lt;"&amp;J36)+COUNTIFS($M$6:M36,"متأخرة",$J$6:J36,J36&amp;"")+COUNTIFS($M$6:M36,"اليوم",$J$6:J36,J36&amp;""),"")</f>
        <v/>
      </c>
    </row>
    <row r="37">
      <c r="A37" s="20" t="n"/>
      <c r="B37" s="5" t="n"/>
      <c r="C37" s="21" t="n"/>
      <c r="D37" s="5" t="n"/>
      <c r="E37" s="17" t="n"/>
      <c r="F37" s="5" t="n"/>
      <c r="G37" s="5" t="n"/>
      <c r="H37" s="5" t="n"/>
      <c r="I37" s="5" t="n"/>
      <c r="J37" s="20" t="n"/>
      <c r="K37" s="5" t="n"/>
      <c r="L37" s="19">
        <f>IF(OR(B37&amp;""="",NOT(ISNUMBER(A37))),"",'الإعدادات'!$B$4-A37)</f>
        <v/>
      </c>
      <c r="M37" s="6">
        <f>IF(OR(B37&amp;""="",NOT(ISNUMBER(J37)),I37="تم التعاقد",I37="غير مهتم"),"",IF(J37&lt;'الإعدادات'!$B$4,"متأخرة",IF(J37='الإعدادات'!$B$4,"اليوم",IF(J37&lt;='الإعدادات'!$B$4+3,"خلال 3 أيام",""))))</f>
        <v/>
      </c>
      <c r="N37" s="6">
        <f>IF(OR(B37&amp;""="",H37&amp;""="",NOT(ISNUMBER(E37))),"",IFERROR(IF(E37&lt;INDEX('الوحدات'!$F$6:$F$305,MATCH(H37,'الوحدات'!$A$6:$A$305,0)),"أقل من السعر","مناسب"),"كود غير موجود"))</f>
        <v/>
      </c>
      <c r="O37" s="18">
        <f>IF(OR(B37&amp;""="",I37&lt;&gt;"تم التعاقد",H37&amp;""=""),"",IFERROR(IF(INDEX('الوحدات'!$E$6:$E$305,MATCH(H37,'الوحدات'!$A$6:$A$305,0))="بيع",ROUND(INDEX('الوحدات'!$F$6:$F$305,MATCH(H37,'الوحدات'!$A$6:$A$305,0))*'الإعدادات'!$B$5/100,2),""),""))</f>
        <v/>
      </c>
      <c r="P37" s="19">
        <f>IF(OR(M37="متأخرة",M37="اليوم"),COUNTIFS($M$6:$M$2005,"متأخرة",$J$6:$J$2005,"&lt;"&amp;J37)+COUNTIFS($M$6:$M$2005,"اليوم",$J$6:$J$2005,"&lt;"&amp;J37)+COUNTIFS($M$6:M37,"متأخرة",$J$6:J37,J37&amp;"")+COUNTIFS($M$6:M37,"اليوم",$J$6:J37,J37&amp;""),"")</f>
        <v/>
      </c>
    </row>
    <row r="38">
      <c r="A38" s="20" t="n"/>
      <c r="B38" s="5" t="n"/>
      <c r="C38" s="21" t="n"/>
      <c r="D38" s="5" t="n"/>
      <c r="E38" s="17" t="n"/>
      <c r="F38" s="5" t="n"/>
      <c r="G38" s="5" t="n"/>
      <c r="H38" s="5" t="n"/>
      <c r="I38" s="5" t="n"/>
      <c r="J38" s="20" t="n"/>
      <c r="K38" s="5" t="n"/>
      <c r="L38" s="19">
        <f>IF(OR(B38&amp;""="",NOT(ISNUMBER(A38))),"",'الإعدادات'!$B$4-A38)</f>
        <v/>
      </c>
      <c r="M38" s="6">
        <f>IF(OR(B38&amp;""="",NOT(ISNUMBER(J38)),I38="تم التعاقد",I38="غير مهتم"),"",IF(J38&lt;'الإعدادات'!$B$4,"متأخرة",IF(J38='الإعدادات'!$B$4,"اليوم",IF(J38&lt;='الإعدادات'!$B$4+3,"خلال 3 أيام",""))))</f>
        <v/>
      </c>
      <c r="N38" s="6">
        <f>IF(OR(B38&amp;""="",H38&amp;""="",NOT(ISNUMBER(E38))),"",IFERROR(IF(E38&lt;INDEX('الوحدات'!$F$6:$F$305,MATCH(H38,'الوحدات'!$A$6:$A$305,0)),"أقل من السعر","مناسب"),"كود غير موجود"))</f>
        <v/>
      </c>
      <c r="O38" s="18">
        <f>IF(OR(B38&amp;""="",I38&lt;&gt;"تم التعاقد",H38&amp;""=""),"",IFERROR(IF(INDEX('الوحدات'!$E$6:$E$305,MATCH(H38,'الوحدات'!$A$6:$A$305,0))="بيع",ROUND(INDEX('الوحدات'!$F$6:$F$305,MATCH(H38,'الوحدات'!$A$6:$A$305,0))*'الإعدادات'!$B$5/100,2),""),""))</f>
        <v/>
      </c>
      <c r="P38" s="19">
        <f>IF(OR(M38="متأخرة",M38="اليوم"),COUNTIFS($M$6:$M$2005,"متأخرة",$J$6:$J$2005,"&lt;"&amp;J38)+COUNTIFS($M$6:$M$2005,"اليوم",$J$6:$J$2005,"&lt;"&amp;J38)+COUNTIFS($M$6:M38,"متأخرة",$J$6:J38,J38&amp;"")+COUNTIFS($M$6:M38,"اليوم",$J$6:J38,J38&amp;""),"")</f>
        <v/>
      </c>
    </row>
    <row r="39">
      <c r="A39" s="20" t="n"/>
      <c r="B39" s="5" t="n"/>
      <c r="C39" s="21" t="n"/>
      <c r="D39" s="5" t="n"/>
      <c r="E39" s="17" t="n"/>
      <c r="F39" s="5" t="n"/>
      <c r="G39" s="5" t="n"/>
      <c r="H39" s="5" t="n"/>
      <c r="I39" s="5" t="n"/>
      <c r="J39" s="20" t="n"/>
      <c r="K39" s="5" t="n"/>
      <c r="L39" s="19">
        <f>IF(OR(B39&amp;""="",NOT(ISNUMBER(A39))),"",'الإعدادات'!$B$4-A39)</f>
        <v/>
      </c>
      <c r="M39" s="6">
        <f>IF(OR(B39&amp;""="",NOT(ISNUMBER(J39)),I39="تم التعاقد",I39="غير مهتم"),"",IF(J39&lt;'الإعدادات'!$B$4,"متأخرة",IF(J39='الإعدادات'!$B$4,"اليوم",IF(J39&lt;='الإعدادات'!$B$4+3,"خلال 3 أيام",""))))</f>
        <v/>
      </c>
      <c r="N39" s="6">
        <f>IF(OR(B39&amp;""="",H39&amp;""="",NOT(ISNUMBER(E39))),"",IFERROR(IF(E39&lt;INDEX('الوحدات'!$F$6:$F$305,MATCH(H39,'الوحدات'!$A$6:$A$305,0)),"أقل من السعر","مناسب"),"كود غير موجود"))</f>
        <v/>
      </c>
      <c r="O39" s="18">
        <f>IF(OR(B39&amp;""="",I39&lt;&gt;"تم التعاقد",H39&amp;""=""),"",IFERROR(IF(INDEX('الوحدات'!$E$6:$E$305,MATCH(H39,'الوحدات'!$A$6:$A$305,0))="بيع",ROUND(INDEX('الوحدات'!$F$6:$F$305,MATCH(H39,'الوحدات'!$A$6:$A$305,0))*'الإعدادات'!$B$5/100,2),""),""))</f>
        <v/>
      </c>
      <c r="P39" s="19">
        <f>IF(OR(M39="متأخرة",M39="اليوم"),COUNTIFS($M$6:$M$2005,"متأخرة",$J$6:$J$2005,"&lt;"&amp;J39)+COUNTIFS($M$6:$M$2005,"اليوم",$J$6:$J$2005,"&lt;"&amp;J39)+COUNTIFS($M$6:M39,"متأخرة",$J$6:J39,J39&amp;"")+COUNTIFS($M$6:M39,"اليوم",$J$6:J39,J39&amp;""),"")</f>
        <v/>
      </c>
    </row>
    <row r="40">
      <c r="A40" s="20" t="n"/>
      <c r="B40" s="5" t="n"/>
      <c r="C40" s="21" t="n"/>
      <c r="D40" s="5" t="n"/>
      <c r="E40" s="17" t="n"/>
      <c r="F40" s="5" t="n"/>
      <c r="G40" s="5" t="n"/>
      <c r="H40" s="5" t="n"/>
      <c r="I40" s="5" t="n"/>
      <c r="J40" s="20" t="n"/>
      <c r="K40" s="5" t="n"/>
      <c r="L40" s="19">
        <f>IF(OR(B40&amp;""="",NOT(ISNUMBER(A40))),"",'الإعدادات'!$B$4-A40)</f>
        <v/>
      </c>
      <c r="M40" s="6">
        <f>IF(OR(B40&amp;""="",NOT(ISNUMBER(J40)),I40="تم التعاقد",I40="غير مهتم"),"",IF(J40&lt;'الإعدادات'!$B$4,"متأخرة",IF(J40='الإعدادات'!$B$4,"اليوم",IF(J40&lt;='الإعدادات'!$B$4+3,"خلال 3 أيام",""))))</f>
        <v/>
      </c>
      <c r="N40" s="6">
        <f>IF(OR(B40&amp;""="",H40&amp;""="",NOT(ISNUMBER(E40))),"",IFERROR(IF(E40&lt;INDEX('الوحدات'!$F$6:$F$305,MATCH(H40,'الوحدات'!$A$6:$A$305,0)),"أقل من السعر","مناسب"),"كود غير موجود"))</f>
        <v/>
      </c>
      <c r="O40" s="18">
        <f>IF(OR(B40&amp;""="",I40&lt;&gt;"تم التعاقد",H40&amp;""=""),"",IFERROR(IF(INDEX('الوحدات'!$E$6:$E$305,MATCH(H40,'الوحدات'!$A$6:$A$305,0))="بيع",ROUND(INDEX('الوحدات'!$F$6:$F$305,MATCH(H40,'الوحدات'!$A$6:$A$305,0))*'الإعدادات'!$B$5/100,2),""),""))</f>
        <v/>
      </c>
      <c r="P40" s="19">
        <f>IF(OR(M40="متأخرة",M40="اليوم"),COUNTIFS($M$6:$M$2005,"متأخرة",$J$6:$J$2005,"&lt;"&amp;J40)+COUNTIFS($M$6:$M$2005,"اليوم",$J$6:$J$2005,"&lt;"&amp;J40)+COUNTIFS($M$6:M40,"متأخرة",$J$6:J40,J40&amp;"")+COUNTIFS($M$6:M40,"اليوم",$J$6:J40,J40&amp;""),"")</f>
        <v/>
      </c>
    </row>
    <row r="41">
      <c r="A41" s="20" t="n"/>
      <c r="B41" s="5" t="n"/>
      <c r="C41" s="21" t="n"/>
      <c r="D41" s="5" t="n"/>
      <c r="E41" s="17" t="n"/>
      <c r="F41" s="5" t="n"/>
      <c r="G41" s="5" t="n"/>
      <c r="H41" s="5" t="n"/>
      <c r="I41" s="5" t="n"/>
      <c r="J41" s="20" t="n"/>
      <c r="K41" s="5" t="n"/>
      <c r="L41" s="19">
        <f>IF(OR(B41&amp;""="",NOT(ISNUMBER(A41))),"",'الإعدادات'!$B$4-A41)</f>
        <v/>
      </c>
      <c r="M41" s="6">
        <f>IF(OR(B41&amp;""="",NOT(ISNUMBER(J41)),I41="تم التعاقد",I41="غير مهتم"),"",IF(J41&lt;'الإعدادات'!$B$4,"متأخرة",IF(J41='الإعدادات'!$B$4,"اليوم",IF(J41&lt;='الإعدادات'!$B$4+3,"خلال 3 أيام",""))))</f>
        <v/>
      </c>
      <c r="N41" s="6">
        <f>IF(OR(B41&amp;""="",H41&amp;""="",NOT(ISNUMBER(E41))),"",IFERROR(IF(E41&lt;INDEX('الوحدات'!$F$6:$F$305,MATCH(H41,'الوحدات'!$A$6:$A$305,0)),"أقل من السعر","مناسب"),"كود غير موجود"))</f>
        <v/>
      </c>
      <c r="O41" s="18">
        <f>IF(OR(B41&amp;""="",I41&lt;&gt;"تم التعاقد",H41&amp;""=""),"",IFERROR(IF(INDEX('الوحدات'!$E$6:$E$305,MATCH(H41,'الوحدات'!$A$6:$A$305,0))="بيع",ROUND(INDEX('الوحدات'!$F$6:$F$305,MATCH(H41,'الوحدات'!$A$6:$A$305,0))*'الإعدادات'!$B$5/100,2),""),""))</f>
        <v/>
      </c>
      <c r="P41" s="19">
        <f>IF(OR(M41="متأخرة",M41="اليوم"),COUNTIFS($M$6:$M$2005,"متأخرة",$J$6:$J$2005,"&lt;"&amp;J41)+COUNTIFS($M$6:$M$2005,"اليوم",$J$6:$J$2005,"&lt;"&amp;J41)+COUNTIFS($M$6:M41,"متأخرة",$J$6:J41,J41&amp;"")+COUNTIFS($M$6:M41,"اليوم",$J$6:J41,J41&amp;""),"")</f>
        <v/>
      </c>
    </row>
    <row r="42">
      <c r="A42" s="20" t="n"/>
      <c r="B42" s="5" t="n"/>
      <c r="C42" s="21" t="n"/>
      <c r="D42" s="5" t="n"/>
      <c r="E42" s="17" t="n"/>
      <c r="F42" s="5" t="n"/>
      <c r="G42" s="5" t="n"/>
      <c r="H42" s="5" t="n"/>
      <c r="I42" s="5" t="n"/>
      <c r="J42" s="20" t="n"/>
      <c r="K42" s="5" t="n"/>
      <c r="L42" s="19">
        <f>IF(OR(B42&amp;""="",NOT(ISNUMBER(A42))),"",'الإعدادات'!$B$4-A42)</f>
        <v/>
      </c>
      <c r="M42" s="6">
        <f>IF(OR(B42&amp;""="",NOT(ISNUMBER(J42)),I42="تم التعاقد",I42="غير مهتم"),"",IF(J42&lt;'الإعدادات'!$B$4,"متأخرة",IF(J42='الإعدادات'!$B$4,"اليوم",IF(J42&lt;='الإعدادات'!$B$4+3,"خلال 3 أيام",""))))</f>
        <v/>
      </c>
      <c r="N42" s="6">
        <f>IF(OR(B42&amp;""="",H42&amp;""="",NOT(ISNUMBER(E42))),"",IFERROR(IF(E42&lt;INDEX('الوحدات'!$F$6:$F$305,MATCH(H42,'الوحدات'!$A$6:$A$305,0)),"أقل من السعر","مناسب"),"كود غير موجود"))</f>
        <v/>
      </c>
      <c r="O42" s="18">
        <f>IF(OR(B42&amp;""="",I42&lt;&gt;"تم التعاقد",H42&amp;""=""),"",IFERROR(IF(INDEX('الوحدات'!$E$6:$E$305,MATCH(H42,'الوحدات'!$A$6:$A$305,0))="بيع",ROUND(INDEX('الوحدات'!$F$6:$F$305,MATCH(H42,'الوحدات'!$A$6:$A$305,0))*'الإعدادات'!$B$5/100,2),""),""))</f>
        <v/>
      </c>
      <c r="P42" s="19">
        <f>IF(OR(M42="متأخرة",M42="اليوم"),COUNTIFS($M$6:$M$2005,"متأخرة",$J$6:$J$2005,"&lt;"&amp;J42)+COUNTIFS($M$6:$M$2005,"اليوم",$J$6:$J$2005,"&lt;"&amp;J42)+COUNTIFS($M$6:M42,"متأخرة",$J$6:J42,J42&amp;"")+COUNTIFS($M$6:M42,"اليوم",$J$6:J42,J42&amp;""),"")</f>
        <v/>
      </c>
    </row>
    <row r="43">
      <c r="A43" s="20" t="n"/>
      <c r="B43" s="5" t="n"/>
      <c r="C43" s="21" t="n"/>
      <c r="D43" s="5" t="n"/>
      <c r="E43" s="17" t="n"/>
      <c r="F43" s="5" t="n"/>
      <c r="G43" s="5" t="n"/>
      <c r="H43" s="5" t="n"/>
      <c r="I43" s="5" t="n"/>
      <c r="J43" s="20" t="n"/>
      <c r="K43" s="5" t="n"/>
      <c r="L43" s="19">
        <f>IF(OR(B43&amp;""="",NOT(ISNUMBER(A43))),"",'الإعدادات'!$B$4-A43)</f>
        <v/>
      </c>
      <c r="M43" s="6">
        <f>IF(OR(B43&amp;""="",NOT(ISNUMBER(J43)),I43="تم التعاقد",I43="غير مهتم"),"",IF(J43&lt;'الإعدادات'!$B$4,"متأخرة",IF(J43='الإعدادات'!$B$4,"اليوم",IF(J43&lt;='الإعدادات'!$B$4+3,"خلال 3 أيام",""))))</f>
        <v/>
      </c>
      <c r="N43" s="6">
        <f>IF(OR(B43&amp;""="",H43&amp;""="",NOT(ISNUMBER(E43))),"",IFERROR(IF(E43&lt;INDEX('الوحدات'!$F$6:$F$305,MATCH(H43,'الوحدات'!$A$6:$A$305,0)),"أقل من السعر","مناسب"),"كود غير موجود"))</f>
        <v/>
      </c>
      <c r="O43" s="18">
        <f>IF(OR(B43&amp;""="",I43&lt;&gt;"تم التعاقد",H43&amp;""=""),"",IFERROR(IF(INDEX('الوحدات'!$E$6:$E$305,MATCH(H43,'الوحدات'!$A$6:$A$305,0))="بيع",ROUND(INDEX('الوحدات'!$F$6:$F$305,MATCH(H43,'الوحدات'!$A$6:$A$305,0))*'الإعدادات'!$B$5/100,2),""),""))</f>
        <v/>
      </c>
      <c r="P43" s="19">
        <f>IF(OR(M43="متأخرة",M43="اليوم"),COUNTIFS($M$6:$M$2005,"متأخرة",$J$6:$J$2005,"&lt;"&amp;J43)+COUNTIFS($M$6:$M$2005,"اليوم",$J$6:$J$2005,"&lt;"&amp;J43)+COUNTIFS($M$6:M43,"متأخرة",$J$6:J43,J43&amp;"")+COUNTIFS($M$6:M43,"اليوم",$J$6:J43,J43&amp;""),"")</f>
        <v/>
      </c>
    </row>
    <row r="44">
      <c r="A44" s="20" t="n"/>
      <c r="B44" s="5" t="n"/>
      <c r="C44" s="21" t="n"/>
      <c r="D44" s="5" t="n"/>
      <c r="E44" s="17" t="n"/>
      <c r="F44" s="5" t="n"/>
      <c r="G44" s="5" t="n"/>
      <c r="H44" s="5" t="n"/>
      <c r="I44" s="5" t="n"/>
      <c r="J44" s="20" t="n"/>
      <c r="K44" s="5" t="n"/>
      <c r="L44" s="19">
        <f>IF(OR(B44&amp;""="",NOT(ISNUMBER(A44))),"",'الإعدادات'!$B$4-A44)</f>
        <v/>
      </c>
      <c r="M44" s="6">
        <f>IF(OR(B44&amp;""="",NOT(ISNUMBER(J44)),I44="تم التعاقد",I44="غير مهتم"),"",IF(J44&lt;'الإعدادات'!$B$4,"متأخرة",IF(J44='الإعدادات'!$B$4,"اليوم",IF(J44&lt;='الإعدادات'!$B$4+3,"خلال 3 أيام",""))))</f>
        <v/>
      </c>
      <c r="N44" s="6">
        <f>IF(OR(B44&amp;""="",H44&amp;""="",NOT(ISNUMBER(E44))),"",IFERROR(IF(E44&lt;INDEX('الوحدات'!$F$6:$F$305,MATCH(H44,'الوحدات'!$A$6:$A$305,0)),"أقل من السعر","مناسب"),"كود غير موجود"))</f>
        <v/>
      </c>
      <c r="O44" s="18">
        <f>IF(OR(B44&amp;""="",I44&lt;&gt;"تم التعاقد",H44&amp;""=""),"",IFERROR(IF(INDEX('الوحدات'!$E$6:$E$305,MATCH(H44,'الوحدات'!$A$6:$A$305,0))="بيع",ROUND(INDEX('الوحدات'!$F$6:$F$305,MATCH(H44,'الوحدات'!$A$6:$A$305,0))*'الإعدادات'!$B$5/100,2),""),""))</f>
        <v/>
      </c>
      <c r="P44" s="19">
        <f>IF(OR(M44="متأخرة",M44="اليوم"),COUNTIFS($M$6:$M$2005,"متأخرة",$J$6:$J$2005,"&lt;"&amp;J44)+COUNTIFS($M$6:$M$2005,"اليوم",$J$6:$J$2005,"&lt;"&amp;J44)+COUNTIFS($M$6:M44,"متأخرة",$J$6:J44,J44&amp;"")+COUNTIFS($M$6:M44,"اليوم",$J$6:J44,J44&amp;""),"")</f>
        <v/>
      </c>
    </row>
    <row r="45">
      <c r="A45" s="20" t="n"/>
      <c r="B45" s="5" t="n"/>
      <c r="C45" s="21" t="n"/>
      <c r="D45" s="5" t="n"/>
      <c r="E45" s="17" t="n"/>
      <c r="F45" s="5" t="n"/>
      <c r="G45" s="5" t="n"/>
      <c r="H45" s="5" t="n"/>
      <c r="I45" s="5" t="n"/>
      <c r="J45" s="20" t="n"/>
      <c r="K45" s="5" t="n"/>
      <c r="L45" s="19">
        <f>IF(OR(B45&amp;""="",NOT(ISNUMBER(A45))),"",'الإعدادات'!$B$4-A45)</f>
        <v/>
      </c>
      <c r="M45" s="6">
        <f>IF(OR(B45&amp;""="",NOT(ISNUMBER(J45)),I45="تم التعاقد",I45="غير مهتم"),"",IF(J45&lt;'الإعدادات'!$B$4,"متأخرة",IF(J45='الإعدادات'!$B$4,"اليوم",IF(J45&lt;='الإعدادات'!$B$4+3,"خلال 3 أيام",""))))</f>
        <v/>
      </c>
      <c r="N45" s="6">
        <f>IF(OR(B45&amp;""="",H45&amp;""="",NOT(ISNUMBER(E45))),"",IFERROR(IF(E45&lt;INDEX('الوحدات'!$F$6:$F$305,MATCH(H45,'الوحدات'!$A$6:$A$305,0)),"أقل من السعر","مناسب"),"كود غير موجود"))</f>
        <v/>
      </c>
      <c r="O45" s="18">
        <f>IF(OR(B45&amp;""="",I45&lt;&gt;"تم التعاقد",H45&amp;""=""),"",IFERROR(IF(INDEX('الوحدات'!$E$6:$E$305,MATCH(H45,'الوحدات'!$A$6:$A$305,0))="بيع",ROUND(INDEX('الوحدات'!$F$6:$F$305,MATCH(H45,'الوحدات'!$A$6:$A$305,0))*'الإعدادات'!$B$5/100,2),""),""))</f>
        <v/>
      </c>
      <c r="P45" s="19">
        <f>IF(OR(M45="متأخرة",M45="اليوم"),COUNTIFS($M$6:$M$2005,"متأخرة",$J$6:$J$2005,"&lt;"&amp;J45)+COUNTIFS($M$6:$M$2005,"اليوم",$J$6:$J$2005,"&lt;"&amp;J45)+COUNTIFS($M$6:M45,"متأخرة",$J$6:J45,J45&amp;"")+COUNTIFS($M$6:M45,"اليوم",$J$6:J45,J45&amp;""),"")</f>
        <v/>
      </c>
    </row>
    <row r="46">
      <c r="A46" s="20" t="n"/>
      <c r="B46" s="5" t="n"/>
      <c r="C46" s="21" t="n"/>
      <c r="D46" s="5" t="n"/>
      <c r="E46" s="17" t="n"/>
      <c r="F46" s="5" t="n"/>
      <c r="G46" s="5" t="n"/>
      <c r="H46" s="5" t="n"/>
      <c r="I46" s="5" t="n"/>
      <c r="J46" s="20" t="n"/>
      <c r="K46" s="5" t="n"/>
      <c r="L46" s="19">
        <f>IF(OR(B46&amp;""="",NOT(ISNUMBER(A46))),"",'الإعدادات'!$B$4-A46)</f>
        <v/>
      </c>
      <c r="M46" s="6">
        <f>IF(OR(B46&amp;""="",NOT(ISNUMBER(J46)),I46="تم التعاقد",I46="غير مهتم"),"",IF(J46&lt;'الإعدادات'!$B$4,"متأخرة",IF(J46='الإعدادات'!$B$4,"اليوم",IF(J46&lt;='الإعدادات'!$B$4+3,"خلال 3 أيام",""))))</f>
        <v/>
      </c>
      <c r="N46" s="6">
        <f>IF(OR(B46&amp;""="",H46&amp;""="",NOT(ISNUMBER(E46))),"",IFERROR(IF(E46&lt;INDEX('الوحدات'!$F$6:$F$305,MATCH(H46,'الوحدات'!$A$6:$A$305,0)),"أقل من السعر","مناسب"),"كود غير موجود"))</f>
        <v/>
      </c>
      <c r="O46" s="18">
        <f>IF(OR(B46&amp;""="",I46&lt;&gt;"تم التعاقد",H46&amp;""=""),"",IFERROR(IF(INDEX('الوحدات'!$E$6:$E$305,MATCH(H46,'الوحدات'!$A$6:$A$305,0))="بيع",ROUND(INDEX('الوحدات'!$F$6:$F$305,MATCH(H46,'الوحدات'!$A$6:$A$305,0))*'الإعدادات'!$B$5/100,2),""),""))</f>
        <v/>
      </c>
      <c r="P46" s="19">
        <f>IF(OR(M46="متأخرة",M46="اليوم"),COUNTIFS($M$6:$M$2005,"متأخرة",$J$6:$J$2005,"&lt;"&amp;J46)+COUNTIFS($M$6:$M$2005,"اليوم",$J$6:$J$2005,"&lt;"&amp;J46)+COUNTIFS($M$6:M46,"متأخرة",$J$6:J46,J46&amp;"")+COUNTIFS($M$6:M46,"اليوم",$J$6:J46,J46&amp;""),"")</f>
        <v/>
      </c>
    </row>
    <row r="47">
      <c r="A47" s="20" t="n"/>
      <c r="B47" s="5" t="n"/>
      <c r="C47" s="21" t="n"/>
      <c r="D47" s="5" t="n"/>
      <c r="E47" s="17" t="n"/>
      <c r="F47" s="5" t="n"/>
      <c r="G47" s="5" t="n"/>
      <c r="H47" s="5" t="n"/>
      <c r="I47" s="5" t="n"/>
      <c r="J47" s="20" t="n"/>
      <c r="K47" s="5" t="n"/>
      <c r="L47" s="19">
        <f>IF(OR(B47&amp;""="",NOT(ISNUMBER(A47))),"",'الإعدادات'!$B$4-A47)</f>
        <v/>
      </c>
      <c r="M47" s="6">
        <f>IF(OR(B47&amp;""="",NOT(ISNUMBER(J47)),I47="تم التعاقد",I47="غير مهتم"),"",IF(J47&lt;'الإعدادات'!$B$4,"متأخرة",IF(J47='الإعدادات'!$B$4,"اليوم",IF(J47&lt;='الإعدادات'!$B$4+3,"خلال 3 أيام",""))))</f>
        <v/>
      </c>
      <c r="N47" s="6">
        <f>IF(OR(B47&amp;""="",H47&amp;""="",NOT(ISNUMBER(E47))),"",IFERROR(IF(E47&lt;INDEX('الوحدات'!$F$6:$F$305,MATCH(H47,'الوحدات'!$A$6:$A$305,0)),"أقل من السعر","مناسب"),"كود غير موجود"))</f>
        <v/>
      </c>
      <c r="O47" s="18">
        <f>IF(OR(B47&amp;""="",I47&lt;&gt;"تم التعاقد",H47&amp;""=""),"",IFERROR(IF(INDEX('الوحدات'!$E$6:$E$305,MATCH(H47,'الوحدات'!$A$6:$A$305,0))="بيع",ROUND(INDEX('الوحدات'!$F$6:$F$305,MATCH(H47,'الوحدات'!$A$6:$A$305,0))*'الإعدادات'!$B$5/100,2),""),""))</f>
        <v/>
      </c>
      <c r="P47" s="19">
        <f>IF(OR(M47="متأخرة",M47="اليوم"),COUNTIFS($M$6:$M$2005,"متأخرة",$J$6:$J$2005,"&lt;"&amp;J47)+COUNTIFS($M$6:$M$2005,"اليوم",$J$6:$J$2005,"&lt;"&amp;J47)+COUNTIFS($M$6:M47,"متأخرة",$J$6:J47,J47&amp;"")+COUNTIFS($M$6:M47,"اليوم",$J$6:J47,J47&amp;""),"")</f>
        <v/>
      </c>
    </row>
    <row r="48">
      <c r="A48" s="20" t="n"/>
      <c r="B48" s="5" t="n"/>
      <c r="C48" s="21" t="n"/>
      <c r="D48" s="5" t="n"/>
      <c r="E48" s="17" t="n"/>
      <c r="F48" s="5" t="n"/>
      <c r="G48" s="5" t="n"/>
      <c r="H48" s="5" t="n"/>
      <c r="I48" s="5" t="n"/>
      <c r="J48" s="20" t="n"/>
      <c r="K48" s="5" t="n"/>
      <c r="L48" s="19">
        <f>IF(OR(B48&amp;""="",NOT(ISNUMBER(A48))),"",'الإعدادات'!$B$4-A48)</f>
        <v/>
      </c>
      <c r="M48" s="6">
        <f>IF(OR(B48&amp;""="",NOT(ISNUMBER(J48)),I48="تم التعاقد",I48="غير مهتم"),"",IF(J48&lt;'الإعدادات'!$B$4,"متأخرة",IF(J48='الإعدادات'!$B$4,"اليوم",IF(J48&lt;='الإعدادات'!$B$4+3,"خلال 3 أيام",""))))</f>
        <v/>
      </c>
      <c r="N48" s="6">
        <f>IF(OR(B48&amp;""="",H48&amp;""="",NOT(ISNUMBER(E48))),"",IFERROR(IF(E48&lt;INDEX('الوحدات'!$F$6:$F$305,MATCH(H48,'الوحدات'!$A$6:$A$305,0)),"أقل من السعر","مناسب"),"كود غير موجود"))</f>
        <v/>
      </c>
      <c r="O48" s="18">
        <f>IF(OR(B48&amp;""="",I48&lt;&gt;"تم التعاقد",H48&amp;""=""),"",IFERROR(IF(INDEX('الوحدات'!$E$6:$E$305,MATCH(H48,'الوحدات'!$A$6:$A$305,0))="بيع",ROUND(INDEX('الوحدات'!$F$6:$F$305,MATCH(H48,'الوحدات'!$A$6:$A$305,0))*'الإعدادات'!$B$5/100,2),""),""))</f>
        <v/>
      </c>
      <c r="P48" s="19">
        <f>IF(OR(M48="متأخرة",M48="اليوم"),COUNTIFS($M$6:$M$2005,"متأخرة",$J$6:$J$2005,"&lt;"&amp;J48)+COUNTIFS($M$6:$M$2005,"اليوم",$J$6:$J$2005,"&lt;"&amp;J48)+COUNTIFS($M$6:M48,"متأخرة",$J$6:J48,J48&amp;"")+COUNTIFS($M$6:M48,"اليوم",$J$6:J48,J48&amp;""),"")</f>
        <v/>
      </c>
    </row>
    <row r="49">
      <c r="A49" s="20" t="n"/>
      <c r="B49" s="5" t="n"/>
      <c r="C49" s="21" t="n"/>
      <c r="D49" s="5" t="n"/>
      <c r="E49" s="17" t="n"/>
      <c r="F49" s="5" t="n"/>
      <c r="G49" s="5" t="n"/>
      <c r="H49" s="5" t="n"/>
      <c r="I49" s="5" t="n"/>
      <c r="J49" s="20" t="n"/>
      <c r="K49" s="5" t="n"/>
      <c r="L49" s="19">
        <f>IF(OR(B49&amp;""="",NOT(ISNUMBER(A49))),"",'الإعدادات'!$B$4-A49)</f>
        <v/>
      </c>
      <c r="M49" s="6">
        <f>IF(OR(B49&amp;""="",NOT(ISNUMBER(J49)),I49="تم التعاقد",I49="غير مهتم"),"",IF(J49&lt;'الإعدادات'!$B$4,"متأخرة",IF(J49='الإعدادات'!$B$4,"اليوم",IF(J49&lt;='الإعدادات'!$B$4+3,"خلال 3 أيام",""))))</f>
        <v/>
      </c>
      <c r="N49" s="6">
        <f>IF(OR(B49&amp;""="",H49&amp;""="",NOT(ISNUMBER(E49))),"",IFERROR(IF(E49&lt;INDEX('الوحدات'!$F$6:$F$305,MATCH(H49,'الوحدات'!$A$6:$A$305,0)),"أقل من السعر","مناسب"),"كود غير موجود"))</f>
        <v/>
      </c>
      <c r="O49" s="18">
        <f>IF(OR(B49&amp;""="",I49&lt;&gt;"تم التعاقد",H49&amp;""=""),"",IFERROR(IF(INDEX('الوحدات'!$E$6:$E$305,MATCH(H49,'الوحدات'!$A$6:$A$305,0))="بيع",ROUND(INDEX('الوحدات'!$F$6:$F$305,MATCH(H49,'الوحدات'!$A$6:$A$305,0))*'الإعدادات'!$B$5/100,2),""),""))</f>
        <v/>
      </c>
      <c r="P49" s="19">
        <f>IF(OR(M49="متأخرة",M49="اليوم"),COUNTIFS($M$6:$M$2005,"متأخرة",$J$6:$J$2005,"&lt;"&amp;J49)+COUNTIFS($M$6:$M$2005,"اليوم",$J$6:$J$2005,"&lt;"&amp;J49)+COUNTIFS($M$6:M49,"متأخرة",$J$6:J49,J49&amp;"")+COUNTIFS($M$6:M49,"اليوم",$J$6:J49,J49&amp;""),"")</f>
        <v/>
      </c>
    </row>
    <row r="50">
      <c r="A50" s="20" t="n"/>
      <c r="B50" s="5" t="n"/>
      <c r="C50" s="21" t="n"/>
      <c r="D50" s="5" t="n"/>
      <c r="E50" s="17" t="n"/>
      <c r="F50" s="5" t="n"/>
      <c r="G50" s="5" t="n"/>
      <c r="H50" s="5" t="n"/>
      <c r="I50" s="5" t="n"/>
      <c r="J50" s="20" t="n"/>
      <c r="K50" s="5" t="n"/>
      <c r="L50" s="19">
        <f>IF(OR(B50&amp;""="",NOT(ISNUMBER(A50))),"",'الإعدادات'!$B$4-A50)</f>
        <v/>
      </c>
      <c r="M50" s="6">
        <f>IF(OR(B50&amp;""="",NOT(ISNUMBER(J50)),I50="تم التعاقد",I50="غير مهتم"),"",IF(J50&lt;'الإعدادات'!$B$4,"متأخرة",IF(J50='الإعدادات'!$B$4,"اليوم",IF(J50&lt;='الإعدادات'!$B$4+3,"خلال 3 أيام",""))))</f>
        <v/>
      </c>
      <c r="N50" s="6">
        <f>IF(OR(B50&amp;""="",H50&amp;""="",NOT(ISNUMBER(E50))),"",IFERROR(IF(E50&lt;INDEX('الوحدات'!$F$6:$F$305,MATCH(H50,'الوحدات'!$A$6:$A$305,0)),"أقل من السعر","مناسب"),"كود غير موجود"))</f>
        <v/>
      </c>
      <c r="O50" s="18">
        <f>IF(OR(B50&amp;""="",I50&lt;&gt;"تم التعاقد",H50&amp;""=""),"",IFERROR(IF(INDEX('الوحدات'!$E$6:$E$305,MATCH(H50,'الوحدات'!$A$6:$A$305,0))="بيع",ROUND(INDEX('الوحدات'!$F$6:$F$305,MATCH(H50,'الوحدات'!$A$6:$A$305,0))*'الإعدادات'!$B$5/100,2),""),""))</f>
        <v/>
      </c>
      <c r="P50" s="19">
        <f>IF(OR(M50="متأخرة",M50="اليوم"),COUNTIFS($M$6:$M$2005,"متأخرة",$J$6:$J$2005,"&lt;"&amp;J50)+COUNTIFS($M$6:$M$2005,"اليوم",$J$6:$J$2005,"&lt;"&amp;J50)+COUNTIFS($M$6:M50,"متأخرة",$J$6:J50,J50&amp;"")+COUNTIFS($M$6:M50,"اليوم",$J$6:J50,J50&amp;""),"")</f>
        <v/>
      </c>
    </row>
    <row r="51">
      <c r="A51" s="20" t="n"/>
      <c r="B51" s="5" t="n"/>
      <c r="C51" s="21" t="n"/>
      <c r="D51" s="5" t="n"/>
      <c r="E51" s="17" t="n"/>
      <c r="F51" s="5" t="n"/>
      <c r="G51" s="5" t="n"/>
      <c r="H51" s="5" t="n"/>
      <c r="I51" s="5" t="n"/>
      <c r="J51" s="20" t="n"/>
      <c r="K51" s="5" t="n"/>
      <c r="L51" s="19">
        <f>IF(OR(B51&amp;""="",NOT(ISNUMBER(A51))),"",'الإعدادات'!$B$4-A51)</f>
        <v/>
      </c>
      <c r="M51" s="6">
        <f>IF(OR(B51&amp;""="",NOT(ISNUMBER(J51)),I51="تم التعاقد",I51="غير مهتم"),"",IF(J51&lt;'الإعدادات'!$B$4,"متأخرة",IF(J51='الإعدادات'!$B$4,"اليوم",IF(J51&lt;='الإعدادات'!$B$4+3,"خلال 3 أيام",""))))</f>
        <v/>
      </c>
      <c r="N51" s="6">
        <f>IF(OR(B51&amp;""="",H51&amp;""="",NOT(ISNUMBER(E51))),"",IFERROR(IF(E51&lt;INDEX('الوحدات'!$F$6:$F$305,MATCH(H51,'الوحدات'!$A$6:$A$305,0)),"أقل من السعر","مناسب"),"كود غير موجود"))</f>
        <v/>
      </c>
      <c r="O51" s="18">
        <f>IF(OR(B51&amp;""="",I51&lt;&gt;"تم التعاقد",H51&amp;""=""),"",IFERROR(IF(INDEX('الوحدات'!$E$6:$E$305,MATCH(H51,'الوحدات'!$A$6:$A$305,0))="بيع",ROUND(INDEX('الوحدات'!$F$6:$F$305,MATCH(H51,'الوحدات'!$A$6:$A$305,0))*'الإعدادات'!$B$5/100,2),""),""))</f>
        <v/>
      </c>
      <c r="P51" s="19">
        <f>IF(OR(M51="متأخرة",M51="اليوم"),COUNTIFS($M$6:$M$2005,"متأخرة",$J$6:$J$2005,"&lt;"&amp;J51)+COUNTIFS($M$6:$M$2005,"اليوم",$J$6:$J$2005,"&lt;"&amp;J51)+COUNTIFS($M$6:M51,"متأخرة",$J$6:J51,J51&amp;"")+COUNTIFS($M$6:M51,"اليوم",$J$6:J51,J51&amp;""),"")</f>
        <v/>
      </c>
    </row>
    <row r="52">
      <c r="A52" s="20" t="n"/>
      <c r="B52" s="5" t="n"/>
      <c r="C52" s="21" t="n"/>
      <c r="D52" s="5" t="n"/>
      <c r="E52" s="17" t="n"/>
      <c r="F52" s="5" t="n"/>
      <c r="G52" s="5" t="n"/>
      <c r="H52" s="5" t="n"/>
      <c r="I52" s="5" t="n"/>
      <c r="J52" s="20" t="n"/>
      <c r="K52" s="5" t="n"/>
      <c r="L52" s="19">
        <f>IF(OR(B52&amp;""="",NOT(ISNUMBER(A52))),"",'الإعدادات'!$B$4-A52)</f>
        <v/>
      </c>
      <c r="M52" s="6">
        <f>IF(OR(B52&amp;""="",NOT(ISNUMBER(J52)),I52="تم التعاقد",I52="غير مهتم"),"",IF(J52&lt;'الإعدادات'!$B$4,"متأخرة",IF(J52='الإعدادات'!$B$4,"اليوم",IF(J52&lt;='الإعدادات'!$B$4+3,"خلال 3 أيام",""))))</f>
        <v/>
      </c>
      <c r="N52" s="6">
        <f>IF(OR(B52&amp;""="",H52&amp;""="",NOT(ISNUMBER(E52))),"",IFERROR(IF(E52&lt;INDEX('الوحدات'!$F$6:$F$305,MATCH(H52,'الوحدات'!$A$6:$A$305,0)),"أقل من السعر","مناسب"),"كود غير موجود"))</f>
        <v/>
      </c>
      <c r="O52" s="18">
        <f>IF(OR(B52&amp;""="",I52&lt;&gt;"تم التعاقد",H52&amp;""=""),"",IFERROR(IF(INDEX('الوحدات'!$E$6:$E$305,MATCH(H52,'الوحدات'!$A$6:$A$305,0))="بيع",ROUND(INDEX('الوحدات'!$F$6:$F$305,MATCH(H52,'الوحدات'!$A$6:$A$305,0))*'الإعدادات'!$B$5/100,2),""),""))</f>
        <v/>
      </c>
      <c r="P52" s="19">
        <f>IF(OR(M52="متأخرة",M52="اليوم"),COUNTIFS($M$6:$M$2005,"متأخرة",$J$6:$J$2005,"&lt;"&amp;J52)+COUNTIFS($M$6:$M$2005,"اليوم",$J$6:$J$2005,"&lt;"&amp;J52)+COUNTIFS($M$6:M52,"متأخرة",$J$6:J52,J52&amp;"")+COUNTIFS($M$6:M52,"اليوم",$J$6:J52,J52&amp;""),"")</f>
        <v/>
      </c>
    </row>
    <row r="53">
      <c r="A53" s="20" t="n"/>
      <c r="B53" s="5" t="n"/>
      <c r="C53" s="21" t="n"/>
      <c r="D53" s="5" t="n"/>
      <c r="E53" s="17" t="n"/>
      <c r="F53" s="5" t="n"/>
      <c r="G53" s="5" t="n"/>
      <c r="H53" s="5" t="n"/>
      <c r="I53" s="5" t="n"/>
      <c r="J53" s="20" t="n"/>
      <c r="K53" s="5" t="n"/>
      <c r="L53" s="19">
        <f>IF(OR(B53&amp;""="",NOT(ISNUMBER(A53))),"",'الإعدادات'!$B$4-A53)</f>
        <v/>
      </c>
      <c r="M53" s="6">
        <f>IF(OR(B53&amp;""="",NOT(ISNUMBER(J53)),I53="تم التعاقد",I53="غير مهتم"),"",IF(J53&lt;'الإعدادات'!$B$4,"متأخرة",IF(J53='الإعدادات'!$B$4,"اليوم",IF(J53&lt;='الإعدادات'!$B$4+3,"خلال 3 أيام",""))))</f>
        <v/>
      </c>
      <c r="N53" s="6">
        <f>IF(OR(B53&amp;""="",H53&amp;""="",NOT(ISNUMBER(E53))),"",IFERROR(IF(E53&lt;INDEX('الوحدات'!$F$6:$F$305,MATCH(H53,'الوحدات'!$A$6:$A$305,0)),"أقل من السعر","مناسب"),"كود غير موجود"))</f>
        <v/>
      </c>
      <c r="O53" s="18">
        <f>IF(OR(B53&amp;""="",I53&lt;&gt;"تم التعاقد",H53&amp;""=""),"",IFERROR(IF(INDEX('الوحدات'!$E$6:$E$305,MATCH(H53,'الوحدات'!$A$6:$A$305,0))="بيع",ROUND(INDEX('الوحدات'!$F$6:$F$305,MATCH(H53,'الوحدات'!$A$6:$A$305,0))*'الإعدادات'!$B$5/100,2),""),""))</f>
        <v/>
      </c>
      <c r="P53" s="19">
        <f>IF(OR(M53="متأخرة",M53="اليوم"),COUNTIFS($M$6:$M$2005,"متأخرة",$J$6:$J$2005,"&lt;"&amp;J53)+COUNTIFS($M$6:$M$2005,"اليوم",$J$6:$J$2005,"&lt;"&amp;J53)+COUNTIFS($M$6:M53,"متأخرة",$J$6:J53,J53&amp;"")+COUNTIFS($M$6:M53,"اليوم",$J$6:J53,J53&amp;""),"")</f>
        <v/>
      </c>
    </row>
    <row r="54">
      <c r="A54" s="20" t="n"/>
      <c r="B54" s="5" t="n"/>
      <c r="C54" s="21" t="n"/>
      <c r="D54" s="5" t="n"/>
      <c r="E54" s="17" t="n"/>
      <c r="F54" s="5" t="n"/>
      <c r="G54" s="5" t="n"/>
      <c r="H54" s="5" t="n"/>
      <c r="I54" s="5" t="n"/>
      <c r="J54" s="20" t="n"/>
      <c r="K54" s="5" t="n"/>
      <c r="L54" s="19">
        <f>IF(OR(B54&amp;""="",NOT(ISNUMBER(A54))),"",'الإعدادات'!$B$4-A54)</f>
        <v/>
      </c>
      <c r="M54" s="6">
        <f>IF(OR(B54&amp;""="",NOT(ISNUMBER(J54)),I54="تم التعاقد",I54="غير مهتم"),"",IF(J54&lt;'الإعدادات'!$B$4,"متأخرة",IF(J54='الإعدادات'!$B$4,"اليوم",IF(J54&lt;='الإعدادات'!$B$4+3,"خلال 3 أيام",""))))</f>
        <v/>
      </c>
      <c r="N54" s="6">
        <f>IF(OR(B54&amp;""="",H54&amp;""="",NOT(ISNUMBER(E54))),"",IFERROR(IF(E54&lt;INDEX('الوحدات'!$F$6:$F$305,MATCH(H54,'الوحدات'!$A$6:$A$305,0)),"أقل من السعر","مناسب"),"كود غير موجود"))</f>
        <v/>
      </c>
      <c r="O54" s="18">
        <f>IF(OR(B54&amp;""="",I54&lt;&gt;"تم التعاقد",H54&amp;""=""),"",IFERROR(IF(INDEX('الوحدات'!$E$6:$E$305,MATCH(H54,'الوحدات'!$A$6:$A$305,0))="بيع",ROUND(INDEX('الوحدات'!$F$6:$F$305,MATCH(H54,'الوحدات'!$A$6:$A$305,0))*'الإعدادات'!$B$5/100,2),""),""))</f>
        <v/>
      </c>
      <c r="P54" s="19">
        <f>IF(OR(M54="متأخرة",M54="اليوم"),COUNTIFS($M$6:$M$2005,"متأخرة",$J$6:$J$2005,"&lt;"&amp;J54)+COUNTIFS($M$6:$M$2005,"اليوم",$J$6:$J$2005,"&lt;"&amp;J54)+COUNTIFS($M$6:M54,"متأخرة",$J$6:J54,J54&amp;"")+COUNTIFS($M$6:M54,"اليوم",$J$6:J54,J54&amp;""),"")</f>
        <v/>
      </c>
    </row>
    <row r="55">
      <c r="A55" s="20" t="n"/>
      <c r="B55" s="5" t="n"/>
      <c r="C55" s="21" t="n"/>
      <c r="D55" s="5" t="n"/>
      <c r="E55" s="17" t="n"/>
      <c r="F55" s="5" t="n"/>
      <c r="G55" s="5" t="n"/>
      <c r="H55" s="5" t="n"/>
      <c r="I55" s="5" t="n"/>
      <c r="J55" s="20" t="n"/>
      <c r="K55" s="5" t="n"/>
      <c r="L55" s="19">
        <f>IF(OR(B55&amp;""="",NOT(ISNUMBER(A55))),"",'الإعدادات'!$B$4-A55)</f>
        <v/>
      </c>
      <c r="M55" s="6">
        <f>IF(OR(B55&amp;""="",NOT(ISNUMBER(J55)),I55="تم التعاقد",I55="غير مهتم"),"",IF(J55&lt;'الإعدادات'!$B$4,"متأخرة",IF(J55='الإعدادات'!$B$4,"اليوم",IF(J55&lt;='الإعدادات'!$B$4+3,"خلال 3 أيام",""))))</f>
        <v/>
      </c>
      <c r="N55" s="6">
        <f>IF(OR(B55&amp;""="",H55&amp;""="",NOT(ISNUMBER(E55))),"",IFERROR(IF(E55&lt;INDEX('الوحدات'!$F$6:$F$305,MATCH(H55,'الوحدات'!$A$6:$A$305,0)),"أقل من السعر","مناسب"),"كود غير موجود"))</f>
        <v/>
      </c>
      <c r="O55" s="18">
        <f>IF(OR(B55&amp;""="",I55&lt;&gt;"تم التعاقد",H55&amp;""=""),"",IFERROR(IF(INDEX('الوحدات'!$E$6:$E$305,MATCH(H55,'الوحدات'!$A$6:$A$305,0))="بيع",ROUND(INDEX('الوحدات'!$F$6:$F$305,MATCH(H55,'الوحدات'!$A$6:$A$305,0))*'الإعدادات'!$B$5/100,2),""),""))</f>
        <v/>
      </c>
      <c r="P55" s="19">
        <f>IF(OR(M55="متأخرة",M55="اليوم"),COUNTIFS($M$6:$M$2005,"متأخرة",$J$6:$J$2005,"&lt;"&amp;J55)+COUNTIFS($M$6:$M$2005,"اليوم",$J$6:$J$2005,"&lt;"&amp;J55)+COUNTIFS($M$6:M55,"متأخرة",$J$6:J55,J55&amp;"")+COUNTIFS($M$6:M55,"اليوم",$J$6:J55,J55&amp;""),"")</f>
        <v/>
      </c>
    </row>
    <row r="56">
      <c r="A56" s="20" t="n"/>
      <c r="B56" s="5" t="n"/>
      <c r="C56" s="21" t="n"/>
      <c r="D56" s="5" t="n"/>
      <c r="E56" s="17" t="n"/>
      <c r="F56" s="5" t="n"/>
      <c r="G56" s="5" t="n"/>
      <c r="H56" s="5" t="n"/>
      <c r="I56" s="5" t="n"/>
      <c r="J56" s="20" t="n"/>
      <c r="K56" s="5" t="n"/>
      <c r="L56" s="19">
        <f>IF(OR(B56&amp;""="",NOT(ISNUMBER(A56))),"",'الإعدادات'!$B$4-A56)</f>
        <v/>
      </c>
      <c r="M56" s="6">
        <f>IF(OR(B56&amp;""="",NOT(ISNUMBER(J56)),I56="تم التعاقد",I56="غير مهتم"),"",IF(J56&lt;'الإعدادات'!$B$4,"متأخرة",IF(J56='الإعدادات'!$B$4,"اليوم",IF(J56&lt;='الإعدادات'!$B$4+3,"خلال 3 أيام",""))))</f>
        <v/>
      </c>
      <c r="N56" s="6">
        <f>IF(OR(B56&amp;""="",H56&amp;""="",NOT(ISNUMBER(E56))),"",IFERROR(IF(E56&lt;INDEX('الوحدات'!$F$6:$F$305,MATCH(H56,'الوحدات'!$A$6:$A$305,0)),"أقل من السعر","مناسب"),"كود غير موجود"))</f>
        <v/>
      </c>
      <c r="O56" s="18">
        <f>IF(OR(B56&amp;""="",I56&lt;&gt;"تم التعاقد",H56&amp;""=""),"",IFERROR(IF(INDEX('الوحدات'!$E$6:$E$305,MATCH(H56,'الوحدات'!$A$6:$A$305,0))="بيع",ROUND(INDEX('الوحدات'!$F$6:$F$305,MATCH(H56,'الوحدات'!$A$6:$A$305,0))*'الإعدادات'!$B$5/100,2),""),""))</f>
        <v/>
      </c>
      <c r="P56" s="19">
        <f>IF(OR(M56="متأخرة",M56="اليوم"),COUNTIFS($M$6:$M$2005,"متأخرة",$J$6:$J$2005,"&lt;"&amp;J56)+COUNTIFS($M$6:$M$2005,"اليوم",$J$6:$J$2005,"&lt;"&amp;J56)+COUNTIFS($M$6:M56,"متأخرة",$J$6:J56,J56&amp;"")+COUNTIFS($M$6:M56,"اليوم",$J$6:J56,J56&amp;""),"")</f>
        <v/>
      </c>
    </row>
    <row r="57">
      <c r="A57" s="20" t="n"/>
      <c r="B57" s="5" t="n"/>
      <c r="C57" s="21" t="n"/>
      <c r="D57" s="5" t="n"/>
      <c r="E57" s="17" t="n"/>
      <c r="F57" s="5" t="n"/>
      <c r="G57" s="5" t="n"/>
      <c r="H57" s="5" t="n"/>
      <c r="I57" s="5" t="n"/>
      <c r="J57" s="20" t="n"/>
      <c r="K57" s="5" t="n"/>
      <c r="L57" s="19">
        <f>IF(OR(B57&amp;""="",NOT(ISNUMBER(A57))),"",'الإعدادات'!$B$4-A57)</f>
        <v/>
      </c>
      <c r="M57" s="6">
        <f>IF(OR(B57&amp;""="",NOT(ISNUMBER(J57)),I57="تم التعاقد",I57="غير مهتم"),"",IF(J57&lt;'الإعدادات'!$B$4,"متأخرة",IF(J57='الإعدادات'!$B$4,"اليوم",IF(J57&lt;='الإعدادات'!$B$4+3,"خلال 3 أيام",""))))</f>
        <v/>
      </c>
      <c r="N57" s="6">
        <f>IF(OR(B57&amp;""="",H57&amp;""="",NOT(ISNUMBER(E57))),"",IFERROR(IF(E57&lt;INDEX('الوحدات'!$F$6:$F$305,MATCH(H57,'الوحدات'!$A$6:$A$305,0)),"أقل من السعر","مناسب"),"كود غير موجود"))</f>
        <v/>
      </c>
      <c r="O57" s="18">
        <f>IF(OR(B57&amp;""="",I57&lt;&gt;"تم التعاقد",H57&amp;""=""),"",IFERROR(IF(INDEX('الوحدات'!$E$6:$E$305,MATCH(H57,'الوحدات'!$A$6:$A$305,0))="بيع",ROUND(INDEX('الوحدات'!$F$6:$F$305,MATCH(H57,'الوحدات'!$A$6:$A$305,0))*'الإعدادات'!$B$5/100,2),""),""))</f>
        <v/>
      </c>
      <c r="P57" s="19">
        <f>IF(OR(M57="متأخرة",M57="اليوم"),COUNTIFS($M$6:$M$2005,"متأخرة",$J$6:$J$2005,"&lt;"&amp;J57)+COUNTIFS($M$6:$M$2005,"اليوم",$J$6:$J$2005,"&lt;"&amp;J57)+COUNTIFS($M$6:M57,"متأخرة",$J$6:J57,J57&amp;"")+COUNTIFS($M$6:M57,"اليوم",$J$6:J57,J57&amp;""),"")</f>
        <v/>
      </c>
    </row>
    <row r="58">
      <c r="A58" s="20" t="n"/>
      <c r="B58" s="5" t="n"/>
      <c r="C58" s="21" t="n"/>
      <c r="D58" s="5" t="n"/>
      <c r="E58" s="17" t="n"/>
      <c r="F58" s="5" t="n"/>
      <c r="G58" s="5" t="n"/>
      <c r="H58" s="5" t="n"/>
      <c r="I58" s="5" t="n"/>
      <c r="J58" s="20" t="n"/>
      <c r="K58" s="5" t="n"/>
      <c r="L58" s="19">
        <f>IF(OR(B58&amp;""="",NOT(ISNUMBER(A58))),"",'الإعدادات'!$B$4-A58)</f>
        <v/>
      </c>
      <c r="M58" s="6">
        <f>IF(OR(B58&amp;""="",NOT(ISNUMBER(J58)),I58="تم التعاقد",I58="غير مهتم"),"",IF(J58&lt;'الإعدادات'!$B$4,"متأخرة",IF(J58='الإعدادات'!$B$4,"اليوم",IF(J58&lt;='الإعدادات'!$B$4+3,"خلال 3 أيام",""))))</f>
        <v/>
      </c>
      <c r="N58" s="6">
        <f>IF(OR(B58&amp;""="",H58&amp;""="",NOT(ISNUMBER(E58))),"",IFERROR(IF(E58&lt;INDEX('الوحدات'!$F$6:$F$305,MATCH(H58,'الوحدات'!$A$6:$A$305,0)),"أقل من السعر","مناسب"),"كود غير موجود"))</f>
        <v/>
      </c>
      <c r="O58" s="18">
        <f>IF(OR(B58&amp;""="",I58&lt;&gt;"تم التعاقد",H58&amp;""=""),"",IFERROR(IF(INDEX('الوحدات'!$E$6:$E$305,MATCH(H58,'الوحدات'!$A$6:$A$305,0))="بيع",ROUND(INDEX('الوحدات'!$F$6:$F$305,MATCH(H58,'الوحدات'!$A$6:$A$305,0))*'الإعدادات'!$B$5/100,2),""),""))</f>
        <v/>
      </c>
      <c r="P58" s="19">
        <f>IF(OR(M58="متأخرة",M58="اليوم"),COUNTIFS($M$6:$M$2005,"متأخرة",$J$6:$J$2005,"&lt;"&amp;J58)+COUNTIFS($M$6:$M$2005,"اليوم",$J$6:$J$2005,"&lt;"&amp;J58)+COUNTIFS($M$6:M58,"متأخرة",$J$6:J58,J58&amp;"")+COUNTIFS($M$6:M58,"اليوم",$J$6:J58,J58&amp;""),"")</f>
        <v/>
      </c>
    </row>
    <row r="59">
      <c r="A59" s="20" t="n"/>
      <c r="B59" s="5" t="n"/>
      <c r="C59" s="21" t="n"/>
      <c r="D59" s="5" t="n"/>
      <c r="E59" s="17" t="n"/>
      <c r="F59" s="5" t="n"/>
      <c r="G59" s="5" t="n"/>
      <c r="H59" s="5" t="n"/>
      <c r="I59" s="5" t="n"/>
      <c r="J59" s="20" t="n"/>
      <c r="K59" s="5" t="n"/>
      <c r="L59" s="19">
        <f>IF(OR(B59&amp;""="",NOT(ISNUMBER(A59))),"",'الإعدادات'!$B$4-A59)</f>
        <v/>
      </c>
      <c r="M59" s="6">
        <f>IF(OR(B59&amp;""="",NOT(ISNUMBER(J59)),I59="تم التعاقد",I59="غير مهتم"),"",IF(J59&lt;'الإعدادات'!$B$4,"متأخرة",IF(J59='الإعدادات'!$B$4,"اليوم",IF(J59&lt;='الإعدادات'!$B$4+3,"خلال 3 أيام",""))))</f>
        <v/>
      </c>
      <c r="N59" s="6">
        <f>IF(OR(B59&amp;""="",H59&amp;""="",NOT(ISNUMBER(E59))),"",IFERROR(IF(E59&lt;INDEX('الوحدات'!$F$6:$F$305,MATCH(H59,'الوحدات'!$A$6:$A$305,0)),"أقل من السعر","مناسب"),"كود غير موجود"))</f>
        <v/>
      </c>
      <c r="O59" s="18">
        <f>IF(OR(B59&amp;""="",I59&lt;&gt;"تم التعاقد",H59&amp;""=""),"",IFERROR(IF(INDEX('الوحدات'!$E$6:$E$305,MATCH(H59,'الوحدات'!$A$6:$A$305,0))="بيع",ROUND(INDEX('الوحدات'!$F$6:$F$305,MATCH(H59,'الوحدات'!$A$6:$A$305,0))*'الإعدادات'!$B$5/100,2),""),""))</f>
        <v/>
      </c>
      <c r="P59" s="19">
        <f>IF(OR(M59="متأخرة",M59="اليوم"),COUNTIFS($M$6:$M$2005,"متأخرة",$J$6:$J$2005,"&lt;"&amp;J59)+COUNTIFS($M$6:$M$2005,"اليوم",$J$6:$J$2005,"&lt;"&amp;J59)+COUNTIFS($M$6:M59,"متأخرة",$J$6:J59,J59&amp;"")+COUNTIFS($M$6:M59,"اليوم",$J$6:J59,J59&amp;""),"")</f>
        <v/>
      </c>
    </row>
    <row r="60">
      <c r="A60" s="20" t="n"/>
      <c r="B60" s="5" t="n"/>
      <c r="C60" s="21" t="n"/>
      <c r="D60" s="5" t="n"/>
      <c r="E60" s="17" t="n"/>
      <c r="F60" s="5" t="n"/>
      <c r="G60" s="5" t="n"/>
      <c r="H60" s="5" t="n"/>
      <c r="I60" s="5" t="n"/>
      <c r="J60" s="20" t="n"/>
      <c r="K60" s="5" t="n"/>
      <c r="L60" s="19">
        <f>IF(OR(B60&amp;""="",NOT(ISNUMBER(A60))),"",'الإعدادات'!$B$4-A60)</f>
        <v/>
      </c>
      <c r="M60" s="6">
        <f>IF(OR(B60&amp;""="",NOT(ISNUMBER(J60)),I60="تم التعاقد",I60="غير مهتم"),"",IF(J60&lt;'الإعدادات'!$B$4,"متأخرة",IF(J60='الإعدادات'!$B$4,"اليوم",IF(J60&lt;='الإعدادات'!$B$4+3,"خلال 3 أيام",""))))</f>
        <v/>
      </c>
      <c r="N60" s="6">
        <f>IF(OR(B60&amp;""="",H60&amp;""="",NOT(ISNUMBER(E60))),"",IFERROR(IF(E60&lt;INDEX('الوحدات'!$F$6:$F$305,MATCH(H60,'الوحدات'!$A$6:$A$305,0)),"أقل من السعر","مناسب"),"كود غير موجود"))</f>
        <v/>
      </c>
      <c r="O60" s="18">
        <f>IF(OR(B60&amp;""="",I60&lt;&gt;"تم التعاقد",H60&amp;""=""),"",IFERROR(IF(INDEX('الوحدات'!$E$6:$E$305,MATCH(H60,'الوحدات'!$A$6:$A$305,0))="بيع",ROUND(INDEX('الوحدات'!$F$6:$F$305,MATCH(H60,'الوحدات'!$A$6:$A$305,0))*'الإعدادات'!$B$5/100,2),""),""))</f>
        <v/>
      </c>
      <c r="P60" s="19">
        <f>IF(OR(M60="متأخرة",M60="اليوم"),COUNTIFS($M$6:$M$2005,"متأخرة",$J$6:$J$2005,"&lt;"&amp;J60)+COUNTIFS($M$6:$M$2005,"اليوم",$J$6:$J$2005,"&lt;"&amp;J60)+COUNTIFS($M$6:M60,"متأخرة",$J$6:J60,J60&amp;"")+COUNTIFS($M$6:M60,"اليوم",$J$6:J60,J60&amp;""),"")</f>
        <v/>
      </c>
    </row>
    <row r="61">
      <c r="A61" s="20" t="n"/>
      <c r="B61" s="5" t="n"/>
      <c r="C61" s="21" t="n"/>
      <c r="D61" s="5" t="n"/>
      <c r="E61" s="17" t="n"/>
      <c r="F61" s="5" t="n"/>
      <c r="G61" s="5" t="n"/>
      <c r="H61" s="5" t="n"/>
      <c r="I61" s="5" t="n"/>
      <c r="J61" s="20" t="n"/>
      <c r="K61" s="5" t="n"/>
      <c r="L61" s="19">
        <f>IF(OR(B61&amp;""="",NOT(ISNUMBER(A61))),"",'الإعدادات'!$B$4-A61)</f>
        <v/>
      </c>
      <c r="M61" s="6">
        <f>IF(OR(B61&amp;""="",NOT(ISNUMBER(J61)),I61="تم التعاقد",I61="غير مهتم"),"",IF(J61&lt;'الإعدادات'!$B$4,"متأخرة",IF(J61='الإعدادات'!$B$4,"اليوم",IF(J61&lt;='الإعدادات'!$B$4+3,"خلال 3 أيام",""))))</f>
        <v/>
      </c>
      <c r="N61" s="6">
        <f>IF(OR(B61&amp;""="",H61&amp;""="",NOT(ISNUMBER(E61))),"",IFERROR(IF(E61&lt;INDEX('الوحدات'!$F$6:$F$305,MATCH(H61,'الوحدات'!$A$6:$A$305,0)),"أقل من السعر","مناسب"),"كود غير موجود"))</f>
        <v/>
      </c>
      <c r="O61" s="18">
        <f>IF(OR(B61&amp;""="",I61&lt;&gt;"تم التعاقد",H61&amp;""=""),"",IFERROR(IF(INDEX('الوحدات'!$E$6:$E$305,MATCH(H61,'الوحدات'!$A$6:$A$305,0))="بيع",ROUND(INDEX('الوحدات'!$F$6:$F$305,MATCH(H61,'الوحدات'!$A$6:$A$305,0))*'الإعدادات'!$B$5/100,2),""),""))</f>
        <v/>
      </c>
      <c r="P61" s="19">
        <f>IF(OR(M61="متأخرة",M61="اليوم"),COUNTIFS($M$6:$M$2005,"متأخرة",$J$6:$J$2005,"&lt;"&amp;J61)+COUNTIFS($M$6:$M$2005,"اليوم",$J$6:$J$2005,"&lt;"&amp;J61)+COUNTIFS($M$6:M61,"متأخرة",$J$6:J61,J61&amp;"")+COUNTIFS($M$6:M61,"اليوم",$J$6:J61,J61&amp;""),"")</f>
        <v/>
      </c>
    </row>
    <row r="62">
      <c r="A62" s="20" t="n"/>
      <c r="B62" s="5" t="n"/>
      <c r="C62" s="21" t="n"/>
      <c r="D62" s="5" t="n"/>
      <c r="E62" s="17" t="n"/>
      <c r="F62" s="5" t="n"/>
      <c r="G62" s="5" t="n"/>
      <c r="H62" s="5" t="n"/>
      <c r="I62" s="5" t="n"/>
      <c r="J62" s="20" t="n"/>
      <c r="K62" s="5" t="n"/>
      <c r="L62" s="19">
        <f>IF(OR(B62&amp;""="",NOT(ISNUMBER(A62))),"",'الإعدادات'!$B$4-A62)</f>
        <v/>
      </c>
      <c r="M62" s="6">
        <f>IF(OR(B62&amp;""="",NOT(ISNUMBER(J62)),I62="تم التعاقد",I62="غير مهتم"),"",IF(J62&lt;'الإعدادات'!$B$4,"متأخرة",IF(J62='الإعدادات'!$B$4,"اليوم",IF(J62&lt;='الإعدادات'!$B$4+3,"خلال 3 أيام",""))))</f>
        <v/>
      </c>
      <c r="N62" s="6">
        <f>IF(OR(B62&amp;""="",H62&amp;""="",NOT(ISNUMBER(E62))),"",IFERROR(IF(E62&lt;INDEX('الوحدات'!$F$6:$F$305,MATCH(H62,'الوحدات'!$A$6:$A$305,0)),"أقل من السعر","مناسب"),"كود غير موجود"))</f>
        <v/>
      </c>
      <c r="O62" s="18">
        <f>IF(OR(B62&amp;""="",I62&lt;&gt;"تم التعاقد",H62&amp;""=""),"",IFERROR(IF(INDEX('الوحدات'!$E$6:$E$305,MATCH(H62,'الوحدات'!$A$6:$A$305,0))="بيع",ROUND(INDEX('الوحدات'!$F$6:$F$305,MATCH(H62,'الوحدات'!$A$6:$A$305,0))*'الإعدادات'!$B$5/100,2),""),""))</f>
        <v/>
      </c>
      <c r="P62" s="19">
        <f>IF(OR(M62="متأخرة",M62="اليوم"),COUNTIFS($M$6:$M$2005,"متأخرة",$J$6:$J$2005,"&lt;"&amp;J62)+COUNTIFS($M$6:$M$2005,"اليوم",$J$6:$J$2005,"&lt;"&amp;J62)+COUNTIFS($M$6:M62,"متأخرة",$J$6:J62,J62&amp;"")+COUNTIFS($M$6:M62,"اليوم",$J$6:J62,J62&amp;""),"")</f>
        <v/>
      </c>
    </row>
    <row r="63">
      <c r="A63" s="20" t="n"/>
      <c r="B63" s="5" t="n"/>
      <c r="C63" s="21" t="n"/>
      <c r="D63" s="5" t="n"/>
      <c r="E63" s="17" t="n"/>
      <c r="F63" s="5" t="n"/>
      <c r="G63" s="5" t="n"/>
      <c r="H63" s="5" t="n"/>
      <c r="I63" s="5" t="n"/>
      <c r="J63" s="20" t="n"/>
      <c r="K63" s="5" t="n"/>
      <c r="L63" s="19">
        <f>IF(OR(B63&amp;""="",NOT(ISNUMBER(A63))),"",'الإعدادات'!$B$4-A63)</f>
        <v/>
      </c>
      <c r="M63" s="6">
        <f>IF(OR(B63&amp;""="",NOT(ISNUMBER(J63)),I63="تم التعاقد",I63="غير مهتم"),"",IF(J63&lt;'الإعدادات'!$B$4,"متأخرة",IF(J63='الإعدادات'!$B$4,"اليوم",IF(J63&lt;='الإعدادات'!$B$4+3,"خلال 3 أيام",""))))</f>
        <v/>
      </c>
      <c r="N63" s="6">
        <f>IF(OR(B63&amp;""="",H63&amp;""="",NOT(ISNUMBER(E63))),"",IFERROR(IF(E63&lt;INDEX('الوحدات'!$F$6:$F$305,MATCH(H63,'الوحدات'!$A$6:$A$305,0)),"أقل من السعر","مناسب"),"كود غير موجود"))</f>
        <v/>
      </c>
      <c r="O63" s="18">
        <f>IF(OR(B63&amp;""="",I63&lt;&gt;"تم التعاقد",H63&amp;""=""),"",IFERROR(IF(INDEX('الوحدات'!$E$6:$E$305,MATCH(H63,'الوحدات'!$A$6:$A$305,0))="بيع",ROUND(INDEX('الوحدات'!$F$6:$F$305,MATCH(H63,'الوحدات'!$A$6:$A$305,0))*'الإعدادات'!$B$5/100,2),""),""))</f>
        <v/>
      </c>
      <c r="P63" s="19">
        <f>IF(OR(M63="متأخرة",M63="اليوم"),COUNTIFS($M$6:$M$2005,"متأخرة",$J$6:$J$2005,"&lt;"&amp;J63)+COUNTIFS($M$6:$M$2005,"اليوم",$J$6:$J$2005,"&lt;"&amp;J63)+COUNTIFS($M$6:M63,"متأخرة",$J$6:J63,J63&amp;"")+COUNTIFS($M$6:M63,"اليوم",$J$6:J63,J63&amp;""),"")</f>
        <v/>
      </c>
    </row>
    <row r="64">
      <c r="A64" s="20" t="n"/>
      <c r="B64" s="5" t="n"/>
      <c r="C64" s="21" t="n"/>
      <c r="D64" s="5" t="n"/>
      <c r="E64" s="17" t="n"/>
      <c r="F64" s="5" t="n"/>
      <c r="G64" s="5" t="n"/>
      <c r="H64" s="5" t="n"/>
      <c r="I64" s="5" t="n"/>
      <c r="J64" s="20" t="n"/>
      <c r="K64" s="5" t="n"/>
      <c r="L64" s="19">
        <f>IF(OR(B64&amp;""="",NOT(ISNUMBER(A64))),"",'الإعدادات'!$B$4-A64)</f>
        <v/>
      </c>
      <c r="M64" s="6">
        <f>IF(OR(B64&amp;""="",NOT(ISNUMBER(J64)),I64="تم التعاقد",I64="غير مهتم"),"",IF(J64&lt;'الإعدادات'!$B$4,"متأخرة",IF(J64='الإعدادات'!$B$4,"اليوم",IF(J64&lt;='الإعدادات'!$B$4+3,"خلال 3 أيام",""))))</f>
        <v/>
      </c>
      <c r="N64" s="6">
        <f>IF(OR(B64&amp;""="",H64&amp;""="",NOT(ISNUMBER(E64))),"",IFERROR(IF(E64&lt;INDEX('الوحدات'!$F$6:$F$305,MATCH(H64,'الوحدات'!$A$6:$A$305,0)),"أقل من السعر","مناسب"),"كود غير موجود"))</f>
        <v/>
      </c>
      <c r="O64" s="18">
        <f>IF(OR(B64&amp;""="",I64&lt;&gt;"تم التعاقد",H64&amp;""=""),"",IFERROR(IF(INDEX('الوحدات'!$E$6:$E$305,MATCH(H64,'الوحدات'!$A$6:$A$305,0))="بيع",ROUND(INDEX('الوحدات'!$F$6:$F$305,MATCH(H64,'الوحدات'!$A$6:$A$305,0))*'الإعدادات'!$B$5/100,2),""),""))</f>
        <v/>
      </c>
      <c r="P64" s="19">
        <f>IF(OR(M64="متأخرة",M64="اليوم"),COUNTIFS($M$6:$M$2005,"متأخرة",$J$6:$J$2005,"&lt;"&amp;J64)+COUNTIFS($M$6:$M$2005,"اليوم",$J$6:$J$2005,"&lt;"&amp;J64)+COUNTIFS($M$6:M64,"متأخرة",$J$6:J64,J64&amp;"")+COUNTIFS($M$6:M64,"اليوم",$J$6:J64,J64&amp;""),"")</f>
        <v/>
      </c>
    </row>
    <row r="65">
      <c r="A65" s="20" t="n"/>
      <c r="B65" s="5" t="n"/>
      <c r="C65" s="21" t="n"/>
      <c r="D65" s="5" t="n"/>
      <c r="E65" s="17" t="n"/>
      <c r="F65" s="5" t="n"/>
      <c r="G65" s="5" t="n"/>
      <c r="H65" s="5" t="n"/>
      <c r="I65" s="5" t="n"/>
      <c r="J65" s="20" t="n"/>
      <c r="K65" s="5" t="n"/>
      <c r="L65" s="19">
        <f>IF(OR(B65&amp;""="",NOT(ISNUMBER(A65))),"",'الإعدادات'!$B$4-A65)</f>
        <v/>
      </c>
      <c r="M65" s="6">
        <f>IF(OR(B65&amp;""="",NOT(ISNUMBER(J65)),I65="تم التعاقد",I65="غير مهتم"),"",IF(J65&lt;'الإعدادات'!$B$4,"متأخرة",IF(J65='الإعدادات'!$B$4,"اليوم",IF(J65&lt;='الإعدادات'!$B$4+3,"خلال 3 أيام",""))))</f>
        <v/>
      </c>
      <c r="N65" s="6">
        <f>IF(OR(B65&amp;""="",H65&amp;""="",NOT(ISNUMBER(E65))),"",IFERROR(IF(E65&lt;INDEX('الوحدات'!$F$6:$F$305,MATCH(H65,'الوحدات'!$A$6:$A$305,0)),"أقل من السعر","مناسب"),"كود غير موجود"))</f>
        <v/>
      </c>
      <c r="O65" s="18">
        <f>IF(OR(B65&amp;""="",I65&lt;&gt;"تم التعاقد",H65&amp;""=""),"",IFERROR(IF(INDEX('الوحدات'!$E$6:$E$305,MATCH(H65,'الوحدات'!$A$6:$A$305,0))="بيع",ROUND(INDEX('الوحدات'!$F$6:$F$305,MATCH(H65,'الوحدات'!$A$6:$A$305,0))*'الإعدادات'!$B$5/100,2),""),""))</f>
        <v/>
      </c>
      <c r="P65" s="19">
        <f>IF(OR(M65="متأخرة",M65="اليوم"),COUNTIFS($M$6:$M$2005,"متأخرة",$J$6:$J$2005,"&lt;"&amp;J65)+COUNTIFS($M$6:$M$2005,"اليوم",$J$6:$J$2005,"&lt;"&amp;J65)+COUNTIFS($M$6:M65,"متأخرة",$J$6:J65,J65&amp;"")+COUNTIFS($M$6:M65,"اليوم",$J$6:J65,J65&amp;""),"")</f>
        <v/>
      </c>
    </row>
    <row r="66">
      <c r="A66" s="20" t="n"/>
      <c r="B66" s="5" t="n"/>
      <c r="C66" s="21" t="n"/>
      <c r="D66" s="5" t="n"/>
      <c r="E66" s="17" t="n"/>
      <c r="F66" s="5" t="n"/>
      <c r="G66" s="5" t="n"/>
      <c r="H66" s="5" t="n"/>
      <c r="I66" s="5" t="n"/>
      <c r="J66" s="20" t="n"/>
      <c r="K66" s="5" t="n"/>
      <c r="L66" s="19">
        <f>IF(OR(B66&amp;""="",NOT(ISNUMBER(A66))),"",'الإعدادات'!$B$4-A66)</f>
        <v/>
      </c>
      <c r="M66" s="6">
        <f>IF(OR(B66&amp;""="",NOT(ISNUMBER(J66)),I66="تم التعاقد",I66="غير مهتم"),"",IF(J66&lt;'الإعدادات'!$B$4,"متأخرة",IF(J66='الإعدادات'!$B$4,"اليوم",IF(J66&lt;='الإعدادات'!$B$4+3,"خلال 3 أيام",""))))</f>
        <v/>
      </c>
      <c r="N66" s="6">
        <f>IF(OR(B66&amp;""="",H66&amp;""="",NOT(ISNUMBER(E66))),"",IFERROR(IF(E66&lt;INDEX('الوحدات'!$F$6:$F$305,MATCH(H66,'الوحدات'!$A$6:$A$305,0)),"أقل من السعر","مناسب"),"كود غير موجود"))</f>
        <v/>
      </c>
      <c r="O66" s="18">
        <f>IF(OR(B66&amp;""="",I66&lt;&gt;"تم التعاقد",H66&amp;""=""),"",IFERROR(IF(INDEX('الوحدات'!$E$6:$E$305,MATCH(H66,'الوحدات'!$A$6:$A$305,0))="بيع",ROUND(INDEX('الوحدات'!$F$6:$F$305,MATCH(H66,'الوحدات'!$A$6:$A$305,0))*'الإعدادات'!$B$5/100,2),""),""))</f>
        <v/>
      </c>
      <c r="P66" s="19">
        <f>IF(OR(M66="متأخرة",M66="اليوم"),COUNTIFS($M$6:$M$2005,"متأخرة",$J$6:$J$2005,"&lt;"&amp;J66)+COUNTIFS($M$6:$M$2005,"اليوم",$J$6:$J$2005,"&lt;"&amp;J66)+COUNTIFS($M$6:M66,"متأخرة",$J$6:J66,J66&amp;"")+COUNTIFS($M$6:M66,"اليوم",$J$6:J66,J66&amp;""),"")</f>
        <v/>
      </c>
    </row>
    <row r="67">
      <c r="A67" s="20" t="n"/>
      <c r="B67" s="5" t="n"/>
      <c r="C67" s="21" t="n"/>
      <c r="D67" s="5" t="n"/>
      <c r="E67" s="17" t="n"/>
      <c r="F67" s="5" t="n"/>
      <c r="G67" s="5" t="n"/>
      <c r="H67" s="5" t="n"/>
      <c r="I67" s="5" t="n"/>
      <c r="J67" s="20" t="n"/>
      <c r="K67" s="5" t="n"/>
      <c r="L67" s="19">
        <f>IF(OR(B67&amp;""="",NOT(ISNUMBER(A67))),"",'الإعدادات'!$B$4-A67)</f>
        <v/>
      </c>
      <c r="M67" s="6">
        <f>IF(OR(B67&amp;""="",NOT(ISNUMBER(J67)),I67="تم التعاقد",I67="غير مهتم"),"",IF(J67&lt;'الإعدادات'!$B$4,"متأخرة",IF(J67='الإعدادات'!$B$4,"اليوم",IF(J67&lt;='الإعدادات'!$B$4+3,"خلال 3 أيام",""))))</f>
        <v/>
      </c>
      <c r="N67" s="6">
        <f>IF(OR(B67&amp;""="",H67&amp;""="",NOT(ISNUMBER(E67))),"",IFERROR(IF(E67&lt;INDEX('الوحدات'!$F$6:$F$305,MATCH(H67,'الوحدات'!$A$6:$A$305,0)),"أقل من السعر","مناسب"),"كود غير موجود"))</f>
        <v/>
      </c>
      <c r="O67" s="18">
        <f>IF(OR(B67&amp;""="",I67&lt;&gt;"تم التعاقد",H67&amp;""=""),"",IFERROR(IF(INDEX('الوحدات'!$E$6:$E$305,MATCH(H67,'الوحدات'!$A$6:$A$305,0))="بيع",ROUND(INDEX('الوحدات'!$F$6:$F$305,MATCH(H67,'الوحدات'!$A$6:$A$305,0))*'الإعدادات'!$B$5/100,2),""),""))</f>
        <v/>
      </c>
      <c r="P67" s="19">
        <f>IF(OR(M67="متأخرة",M67="اليوم"),COUNTIFS($M$6:$M$2005,"متأخرة",$J$6:$J$2005,"&lt;"&amp;J67)+COUNTIFS($M$6:$M$2005,"اليوم",$J$6:$J$2005,"&lt;"&amp;J67)+COUNTIFS($M$6:M67,"متأخرة",$J$6:J67,J67&amp;"")+COUNTIFS($M$6:M67,"اليوم",$J$6:J67,J67&amp;""),"")</f>
        <v/>
      </c>
    </row>
    <row r="68">
      <c r="A68" s="20" t="n"/>
      <c r="B68" s="5" t="n"/>
      <c r="C68" s="21" t="n"/>
      <c r="D68" s="5" t="n"/>
      <c r="E68" s="17" t="n"/>
      <c r="F68" s="5" t="n"/>
      <c r="G68" s="5" t="n"/>
      <c r="H68" s="5" t="n"/>
      <c r="I68" s="5" t="n"/>
      <c r="J68" s="20" t="n"/>
      <c r="K68" s="5" t="n"/>
      <c r="L68" s="19">
        <f>IF(OR(B68&amp;""="",NOT(ISNUMBER(A68))),"",'الإعدادات'!$B$4-A68)</f>
        <v/>
      </c>
      <c r="M68" s="6">
        <f>IF(OR(B68&amp;""="",NOT(ISNUMBER(J68)),I68="تم التعاقد",I68="غير مهتم"),"",IF(J68&lt;'الإعدادات'!$B$4,"متأخرة",IF(J68='الإعدادات'!$B$4,"اليوم",IF(J68&lt;='الإعدادات'!$B$4+3,"خلال 3 أيام",""))))</f>
        <v/>
      </c>
      <c r="N68" s="6">
        <f>IF(OR(B68&amp;""="",H68&amp;""="",NOT(ISNUMBER(E68))),"",IFERROR(IF(E68&lt;INDEX('الوحدات'!$F$6:$F$305,MATCH(H68,'الوحدات'!$A$6:$A$305,0)),"أقل من السعر","مناسب"),"كود غير موجود"))</f>
        <v/>
      </c>
      <c r="O68" s="18">
        <f>IF(OR(B68&amp;""="",I68&lt;&gt;"تم التعاقد",H68&amp;""=""),"",IFERROR(IF(INDEX('الوحدات'!$E$6:$E$305,MATCH(H68,'الوحدات'!$A$6:$A$305,0))="بيع",ROUND(INDEX('الوحدات'!$F$6:$F$305,MATCH(H68,'الوحدات'!$A$6:$A$305,0))*'الإعدادات'!$B$5/100,2),""),""))</f>
        <v/>
      </c>
      <c r="P68" s="19">
        <f>IF(OR(M68="متأخرة",M68="اليوم"),COUNTIFS($M$6:$M$2005,"متأخرة",$J$6:$J$2005,"&lt;"&amp;J68)+COUNTIFS($M$6:$M$2005,"اليوم",$J$6:$J$2005,"&lt;"&amp;J68)+COUNTIFS($M$6:M68,"متأخرة",$J$6:J68,J68&amp;"")+COUNTIFS($M$6:M68,"اليوم",$J$6:J68,J68&amp;""),"")</f>
        <v/>
      </c>
    </row>
    <row r="69">
      <c r="A69" s="20" t="n"/>
      <c r="B69" s="5" t="n"/>
      <c r="C69" s="21" t="n"/>
      <c r="D69" s="5" t="n"/>
      <c r="E69" s="17" t="n"/>
      <c r="F69" s="5" t="n"/>
      <c r="G69" s="5" t="n"/>
      <c r="H69" s="5" t="n"/>
      <c r="I69" s="5" t="n"/>
      <c r="J69" s="20" t="n"/>
      <c r="K69" s="5" t="n"/>
      <c r="L69" s="19">
        <f>IF(OR(B69&amp;""="",NOT(ISNUMBER(A69))),"",'الإعدادات'!$B$4-A69)</f>
        <v/>
      </c>
      <c r="M69" s="6">
        <f>IF(OR(B69&amp;""="",NOT(ISNUMBER(J69)),I69="تم التعاقد",I69="غير مهتم"),"",IF(J69&lt;'الإعدادات'!$B$4,"متأخرة",IF(J69='الإعدادات'!$B$4,"اليوم",IF(J69&lt;='الإعدادات'!$B$4+3,"خلال 3 أيام",""))))</f>
        <v/>
      </c>
      <c r="N69" s="6">
        <f>IF(OR(B69&amp;""="",H69&amp;""="",NOT(ISNUMBER(E69))),"",IFERROR(IF(E69&lt;INDEX('الوحدات'!$F$6:$F$305,MATCH(H69,'الوحدات'!$A$6:$A$305,0)),"أقل من السعر","مناسب"),"كود غير موجود"))</f>
        <v/>
      </c>
      <c r="O69" s="18">
        <f>IF(OR(B69&amp;""="",I69&lt;&gt;"تم التعاقد",H69&amp;""=""),"",IFERROR(IF(INDEX('الوحدات'!$E$6:$E$305,MATCH(H69,'الوحدات'!$A$6:$A$305,0))="بيع",ROUND(INDEX('الوحدات'!$F$6:$F$305,MATCH(H69,'الوحدات'!$A$6:$A$305,0))*'الإعدادات'!$B$5/100,2),""),""))</f>
        <v/>
      </c>
      <c r="P69" s="19">
        <f>IF(OR(M69="متأخرة",M69="اليوم"),COUNTIFS($M$6:$M$2005,"متأخرة",$J$6:$J$2005,"&lt;"&amp;J69)+COUNTIFS($M$6:$M$2005,"اليوم",$J$6:$J$2005,"&lt;"&amp;J69)+COUNTIFS($M$6:M69,"متأخرة",$J$6:J69,J69&amp;"")+COUNTIFS($M$6:M69,"اليوم",$J$6:J69,J69&amp;""),"")</f>
        <v/>
      </c>
    </row>
    <row r="70">
      <c r="A70" s="20" t="n"/>
      <c r="B70" s="5" t="n"/>
      <c r="C70" s="21" t="n"/>
      <c r="D70" s="5" t="n"/>
      <c r="E70" s="17" t="n"/>
      <c r="F70" s="5" t="n"/>
      <c r="G70" s="5" t="n"/>
      <c r="H70" s="5" t="n"/>
      <c r="I70" s="5" t="n"/>
      <c r="J70" s="20" t="n"/>
      <c r="K70" s="5" t="n"/>
      <c r="L70" s="19">
        <f>IF(OR(B70&amp;""="",NOT(ISNUMBER(A70))),"",'الإعدادات'!$B$4-A70)</f>
        <v/>
      </c>
      <c r="M70" s="6">
        <f>IF(OR(B70&amp;""="",NOT(ISNUMBER(J70)),I70="تم التعاقد",I70="غير مهتم"),"",IF(J70&lt;'الإعدادات'!$B$4,"متأخرة",IF(J70='الإعدادات'!$B$4,"اليوم",IF(J70&lt;='الإعدادات'!$B$4+3,"خلال 3 أيام",""))))</f>
        <v/>
      </c>
      <c r="N70" s="6">
        <f>IF(OR(B70&amp;""="",H70&amp;""="",NOT(ISNUMBER(E70))),"",IFERROR(IF(E70&lt;INDEX('الوحدات'!$F$6:$F$305,MATCH(H70,'الوحدات'!$A$6:$A$305,0)),"أقل من السعر","مناسب"),"كود غير موجود"))</f>
        <v/>
      </c>
      <c r="O70" s="18">
        <f>IF(OR(B70&amp;""="",I70&lt;&gt;"تم التعاقد",H70&amp;""=""),"",IFERROR(IF(INDEX('الوحدات'!$E$6:$E$305,MATCH(H70,'الوحدات'!$A$6:$A$305,0))="بيع",ROUND(INDEX('الوحدات'!$F$6:$F$305,MATCH(H70,'الوحدات'!$A$6:$A$305,0))*'الإعدادات'!$B$5/100,2),""),""))</f>
        <v/>
      </c>
      <c r="P70" s="19">
        <f>IF(OR(M70="متأخرة",M70="اليوم"),COUNTIFS($M$6:$M$2005,"متأخرة",$J$6:$J$2005,"&lt;"&amp;J70)+COUNTIFS($M$6:$M$2005,"اليوم",$J$6:$J$2005,"&lt;"&amp;J70)+COUNTIFS($M$6:M70,"متأخرة",$J$6:J70,J70&amp;"")+COUNTIFS($M$6:M70,"اليوم",$J$6:J70,J70&amp;""),"")</f>
        <v/>
      </c>
    </row>
    <row r="71">
      <c r="A71" s="20" t="n"/>
      <c r="B71" s="5" t="n"/>
      <c r="C71" s="21" t="n"/>
      <c r="D71" s="5" t="n"/>
      <c r="E71" s="17" t="n"/>
      <c r="F71" s="5" t="n"/>
      <c r="G71" s="5" t="n"/>
      <c r="H71" s="5" t="n"/>
      <c r="I71" s="5" t="n"/>
      <c r="J71" s="20" t="n"/>
      <c r="K71" s="5" t="n"/>
      <c r="L71" s="19">
        <f>IF(OR(B71&amp;""="",NOT(ISNUMBER(A71))),"",'الإعدادات'!$B$4-A71)</f>
        <v/>
      </c>
      <c r="M71" s="6">
        <f>IF(OR(B71&amp;""="",NOT(ISNUMBER(J71)),I71="تم التعاقد",I71="غير مهتم"),"",IF(J71&lt;'الإعدادات'!$B$4,"متأخرة",IF(J71='الإعدادات'!$B$4,"اليوم",IF(J71&lt;='الإعدادات'!$B$4+3,"خلال 3 أيام",""))))</f>
        <v/>
      </c>
      <c r="N71" s="6">
        <f>IF(OR(B71&amp;""="",H71&amp;""="",NOT(ISNUMBER(E71))),"",IFERROR(IF(E71&lt;INDEX('الوحدات'!$F$6:$F$305,MATCH(H71,'الوحدات'!$A$6:$A$305,0)),"أقل من السعر","مناسب"),"كود غير موجود"))</f>
        <v/>
      </c>
      <c r="O71" s="18">
        <f>IF(OR(B71&amp;""="",I71&lt;&gt;"تم التعاقد",H71&amp;""=""),"",IFERROR(IF(INDEX('الوحدات'!$E$6:$E$305,MATCH(H71,'الوحدات'!$A$6:$A$305,0))="بيع",ROUND(INDEX('الوحدات'!$F$6:$F$305,MATCH(H71,'الوحدات'!$A$6:$A$305,0))*'الإعدادات'!$B$5/100,2),""),""))</f>
        <v/>
      </c>
      <c r="P71" s="19">
        <f>IF(OR(M71="متأخرة",M71="اليوم"),COUNTIFS($M$6:$M$2005,"متأخرة",$J$6:$J$2005,"&lt;"&amp;J71)+COUNTIFS($M$6:$M$2005,"اليوم",$J$6:$J$2005,"&lt;"&amp;J71)+COUNTIFS($M$6:M71,"متأخرة",$J$6:J71,J71&amp;"")+COUNTIFS($M$6:M71,"اليوم",$J$6:J71,J71&amp;""),"")</f>
        <v/>
      </c>
    </row>
    <row r="72">
      <c r="A72" s="20" t="n"/>
      <c r="B72" s="5" t="n"/>
      <c r="C72" s="21" t="n"/>
      <c r="D72" s="5" t="n"/>
      <c r="E72" s="17" t="n"/>
      <c r="F72" s="5" t="n"/>
      <c r="G72" s="5" t="n"/>
      <c r="H72" s="5" t="n"/>
      <c r="I72" s="5" t="n"/>
      <c r="J72" s="20" t="n"/>
      <c r="K72" s="5" t="n"/>
      <c r="L72" s="19">
        <f>IF(OR(B72&amp;""="",NOT(ISNUMBER(A72))),"",'الإعدادات'!$B$4-A72)</f>
        <v/>
      </c>
      <c r="M72" s="6">
        <f>IF(OR(B72&amp;""="",NOT(ISNUMBER(J72)),I72="تم التعاقد",I72="غير مهتم"),"",IF(J72&lt;'الإعدادات'!$B$4,"متأخرة",IF(J72='الإعدادات'!$B$4,"اليوم",IF(J72&lt;='الإعدادات'!$B$4+3,"خلال 3 أيام",""))))</f>
        <v/>
      </c>
      <c r="N72" s="6">
        <f>IF(OR(B72&amp;""="",H72&amp;""="",NOT(ISNUMBER(E72))),"",IFERROR(IF(E72&lt;INDEX('الوحدات'!$F$6:$F$305,MATCH(H72,'الوحدات'!$A$6:$A$305,0)),"أقل من السعر","مناسب"),"كود غير موجود"))</f>
        <v/>
      </c>
      <c r="O72" s="18">
        <f>IF(OR(B72&amp;""="",I72&lt;&gt;"تم التعاقد",H72&amp;""=""),"",IFERROR(IF(INDEX('الوحدات'!$E$6:$E$305,MATCH(H72,'الوحدات'!$A$6:$A$305,0))="بيع",ROUND(INDEX('الوحدات'!$F$6:$F$305,MATCH(H72,'الوحدات'!$A$6:$A$305,0))*'الإعدادات'!$B$5/100,2),""),""))</f>
        <v/>
      </c>
      <c r="P72" s="19">
        <f>IF(OR(M72="متأخرة",M72="اليوم"),COUNTIFS($M$6:$M$2005,"متأخرة",$J$6:$J$2005,"&lt;"&amp;J72)+COUNTIFS($M$6:$M$2005,"اليوم",$J$6:$J$2005,"&lt;"&amp;J72)+COUNTIFS($M$6:M72,"متأخرة",$J$6:J72,J72&amp;"")+COUNTIFS($M$6:M72,"اليوم",$J$6:J72,J72&amp;""),"")</f>
        <v/>
      </c>
    </row>
    <row r="73">
      <c r="A73" s="20" t="n"/>
      <c r="B73" s="5" t="n"/>
      <c r="C73" s="21" t="n"/>
      <c r="D73" s="5" t="n"/>
      <c r="E73" s="17" t="n"/>
      <c r="F73" s="5" t="n"/>
      <c r="G73" s="5" t="n"/>
      <c r="H73" s="5" t="n"/>
      <c r="I73" s="5" t="n"/>
      <c r="J73" s="20" t="n"/>
      <c r="K73" s="5" t="n"/>
      <c r="L73" s="19">
        <f>IF(OR(B73&amp;""="",NOT(ISNUMBER(A73))),"",'الإعدادات'!$B$4-A73)</f>
        <v/>
      </c>
      <c r="M73" s="6">
        <f>IF(OR(B73&amp;""="",NOT(ISNUMBER(J73)),I73="تم التعاقد",I73="غير مهتم"),"",IF(J73&lt;'الإعدادات'!$B$4,"متأخرة",IF(J73='الإعدادات'!$B$4,"اليوم",IF(J73&lt;='الإعدادات'!$B$4+3,"خلال 3 أيام",""))))</f>
        <v/>
      </c>
      <c r="N73" s="6">
        <f>IF(OR(B73&amp;""="",H73&amp;""="",NOT(ISNUMBER(E73))),"",IFERROR(IF(E73&lt;INDEX('الوحدات'!$F$6:$F$305,MATCH(H73,'الوحدات'!$A$6:$A$305,0)),"أقل من السعر","مناسب"),"كود غير موجود"))</f>
        <v/>
      </c>
      <c r="O73" s="18">
        <f>IF(OR(B73&amp;""="",I73&lt;&gt;"تم التعاقد",H73&amp;""=""),"",IFERROR(IF(INDEX('الوحدات'!$E$6:$E$305,MATCH(H73,'الوحدات'!$A$6:$A$305,0))="بيع",ROUND(INDEX('الوحدات'!$F$6:$F$305,MATCH(H73,'الوحدات'!$A$6:$A$305,0))*'الإعدادات'!$B$5/100,2),""),""))</f>
        <v/>
      </c>
      <c r="P73" s="19">
        <f>IF(OR(M73="متأخرة",M73="اليوم"),COUNTIFS($M$6:$M$2005,"متأخرة",$J$6:$J$2005,"&lt;"&amp;J73)+COUNTIFS($M$6:$M$2005,"اليوم",$J$6:$J$2005,"&lt;"&amp;J73)+COUNTIFS($M$6:M73,"متأخرة",$J$6:J73,J73&amp;"")+COUNTIFS($M$6:M73,"اليوم",$J$6:J73,J73&amp;""),"")</f>
        <v/>
      </c>
    </row>
    <row r="74">
      <c r="A74" s="20" t="n"/>
      <c r="B74" s="5" t="n"/>
      <c r="C74" s="21" t="n"/>
      <c r="D74" s="5" t="n"/>
      <c r="E74" s="17" t="n"/>
      <c r="F74" s="5" t="n"/>
      <c r="G74" s="5" t="n"/>
      <c r="H74" s="5" t="n"/>
      <c r="I74" s="5" t="n"/>
      <c r="J74" s="20" t="n"/>
      <c r="K74" s="5" t="n"/>
      <c r="L74" s="19">
        <f>IF(OR(B74&amp;""="",NOT(ISNUMBER(A74))),"",'الإعدادات'!$B$4-A74)</f>
        <v/>
      </c>
      <c r="M74" s="6">
        <f>IF(OR(B74&amp;""="",NOT(ISNUMBER(J74)),I74="تم التعاقد",I74="غير مهتم"),"",IF(J74&lt;'الإعدادات'!$B$4,"متأخرة",IF(J74='الإعدادات'!$B$4,"اليوم",IF(J74&lt;='الإعدادات'!$B$4+3,"خلال 3 أيام",""))))</f>
        <v/>
      </c>
      <c r="N74" s="6">
        <f>IF(OR(B74&amp;""="",H74&amp;""="",NOT(ISNUMBER(E74))),"",IFERROR(IF(E74&lt;INDEX('الوحدات'!$F$6:$F$305,MATCH(H74,'الوحدات'!$A$6:$A$305,0)),"أقل من السعر","مناسب"),"كود غير موجود"))</f>
        <v/>
      </c>
      <c r="O74" s="18">
        <f>IF(OR(B74&amp;""="",I74&lt;&gt;"تم التعاقد",H74&amp;""=""),"",IFERROR(IF(INDEX('الوحدات'!$E$6:$E$305,MATCH(H74,'الوحدات'!$A$6:$A$305,0))="بيع",ROUND(INDEX('الوحدات'!$F$6:$F$305,MATCH(H74,'الوحدات'!$A$6:$A$305,0))*'الإعدادات'!$B$5/100,2),""),""))</f>
        <v/>
      </c>
      <c r="P74" s="19">
        <f>IF(OR(M74="متأخرة",M74="اليوم"),COUNTIFS($M$6:$M$2005,"متأخرة",$J$6:$J$2005,"&lt;"&amp;J74)+COUNTIFS($M$6:$M$2005,"اليوم",$J$6:$J$2005,"&lt;"&amp;J74)+COUNTIFS($M$6:M74,"متأخرة",$J$6:J74,J74&amp;"")+COUNTIFS($M$6:M74,"اليوم",$J$6:J74,J74&amp;""),"")</f>
        <v/>
      </c>
    </row>
    <row r="75">
      <c r="A75" s="20" t="n"/>
      <c r="B75" s="5" t="n"/>
      <c r="C75" s="21" t="n"/>
      <c r="D75" s="5" t="n"/>
      <c r="E75" s="17" t="n"/>
      <c r="F75" s="5" t="n"/>
      <c r="G75" s="5" t="n"/>
      <c r="H75" s="5" t="n"/>
      <c r="I75" s="5" t="n"/>
      <c r="J75" s="20" t="n"/>
      <c r="K75" s="5" t="n"/>
      <c r="L75" s="19">
        <f>IF(OR(B75&amp;""="",NOT(ISNUMBER(A75))),"",'الإعدادات'!$B$4-A75)</f>
        <v/>
      </c>
      <c r="M75" s="6">
        <f>IF(OR(B75&amp;""="",NOT(ISNUMBER(J75)),I75="تم التعاقد",I75="غير مهتم"),"",IF(J75&lt;'الإعدادات'!$B$4,"متأخرة",IF(J75='الإعدادات'!$B$4,"اليوم",IF(J75&lt;='الإعدادات'!$B$4+3,"خلال 3 أيام",""))))</f>
        <v/>
      </c>
      <c r="N75" s="6">
        <f>IF(OR(B75&amp;""="",H75&amp;""="",NOT(ISNUMBER(E75))),"",IFERROR(IF(E75&lt;INDEX('الوحدات'!$F$6:$F$305,MATCH(H75,'الوحدات'!$A$6:$A$305,0)),"أقل من السعر","مناسب"),"كود غير موجود"))</f>
        <v/>
      </c>
      <c r="O75" s="18">
        <f>IF(OR(B75&amp;""="",I75&lt;&gt;"تم التعاقد",H75&amp;""=""),"",IFERROR(IF(INDEX('الوحدات'!$E$6:$E$305,MATCH(H75,'الوحدات'!$A$6:$A$305,0))="بيع",ROUND(INDEX('الوحدات'!$F$6:$F$305,MATCH(H75,'الوحدات'!$A$6:$A$305,0))*'الإعدادات'!$B$5/100,2),""),""))</f>
        <v/>
      </c>
      <c r="P75" s="19">
        <f>IF(OR(M75="متأخرة",M75="اليوم"),COUNTIFS($M$6:$M$2005,"متأخرة",$J$6:$J$2005,"&lt;"&amp;J75)+COUNTIFS($M$6:$M$2005,"اليوم",$J$6:$J$2005,"&lt;"&amp;J75)+COUNTIFS($M$6:M75,"متأخرة",$J$6:J75,J75&amp;"")+COUNTIFS($M$6:M75,"اليوم",$J$6:J75,J75&amp;""),"")</f>
        <v/>
      </c>
    </row>
    <row r="76">
      <c r="A76" s="20" t="n"/>
      <c r="B76" s="5" t="n"/>
      <c r="C76" s="21" t="n"/>
      <c r="D76" s="5" t="n"/>
      <c r="E76" s="17" t="n"/>
      <c r="F76" s="5" t="n"/>
      <c r="G76" s="5" t="n"/>
      <c r="H76" s="5" t="n"/>
      <c r="I76" s="5" t="n"/>
      <c r="J76" s="20" t="n"/>
      <c r="K76" s="5" t="n"/>
      <c r="L76" s="19">
        <f>IF(OR(B76&amp;""="",NOT(ISNUMBER(A76))),"",'الإعدادات'!$B$4-A76)</f>
        <v/>
      </c>
      <c r="M76" s="6">
        <f>IF(OR(B76&amp;""="",NOT(ISNUMBER(J76)),I76="تم التعاقد",I76="غير مهتم"),"",IF(J76&lt;'الإعدادات'!$B$4,"متأخرة",IF(J76='الإعدادات'!$B$4,"اليوم",IF(J76&lt;='الإعدادات'!$B$4+3,"خلال 3 أيام",""))))</f>
        <v/>
      </c>
      <c r="N76" s="6">
        <f>IF(OR(B76&amp;""="",H76&amp;""="",NOT(ISNUMBER(E76))),"",IFERROR(IF(E76&lt;INDEX('الوحدات'!$F$6:$F$305,MATCH(H76,'الوحدات'!$A$6:$A$305,0)),"أقل من السعر","مناسب"),"كود غير موجود"))</f>
        <v/>
      </c>
      <c r="O76" s="18">
        <f>IF(OR(B76&amp;""="",I76&lt;&gt;"تم التعاقد",H76&amp;""=""),"",IFERROR(IF(INDEX('الوحدات'!$E$6:$E$305,MATCH(H76,'الوحدات'!$A$6:$A$305,0))="بيع",ROUND(INDEX('الوحدات'!$F$6:$F$305,MATCH(H76,'الوحدات'!$A$6:$A$305,0))*'الإعدادات'!$B$5/100,2),""),""))</f>
        <v/>
      </c>
      <c r="P76" s="19">
        <f>IF(OR(M76="متأخرة",M76="اليوم"),COUNTIFS($M$6:$M$2005,"متأخرة",$J$6:$J$2005,"&lt;"&amp;J76)+COUNTIFS($M$6:$M$2005,"اليوم",$J$6:$J$2005,"&lt;"&amp;J76)+COUNTIFS($M$6:M76,"متأخرة",$J$6:J76,J76&amp;"")+COUNTIFS($M$6:M76,"اليوم",$J$6:J76,J76&amp;""),"")</f>
        <v/>
      </c>
    </row>
    <row r="77">
      <c r="A77" s="20" t="n"/>
      <c r="B77" s="5" t="n"/>
      <c r="C77" s="21" t="n"/>
      <c r="D77" s="5" t="n"/>
      <c r="E77" s="17" t="n"/>
      <c r="F77" s="5" t="n"/>
      <c r="G77" s="5" t="n"/>
      <c r="H77" s="5" t="n"/>
      <c r="I77" s="5" t="n"/>
      <c r="J77" s="20" t="n"/>
      <c r="K77" s="5" t="n"/>
      <c r="L77" s="19">
        <f>IF(OR(B77&amp;""="",NOT(ISNUMBER(A77))),"",'الإعدادات'!$B$4-A77)</f>
        <v/>
      </c>
      <c r="M77" s="6">
        <f>IF(OR(B77&amp;""="",NOT(ISNUMBER(J77)),I77="تم التعاقد",I77="غير مهتم"),"",IF(J77&lt;'الإعدادات'!$B$4,"متأخرة",IF(J77='الإعدادات'!$B$4,"اليوم",IF(J77&lt;='الإعدادات'!$B$4+3,"خلال 3 أيام",""))))</f>
        <v/>
      </c>
      <c r="N77" s="6">
        <f>IF(OR(B77&amp;""="",H77&amp;""="",NOT(ISNUMBER(E77))),"",IFERROR(IF(E77&lt;INDEX('الوحدات'!$F$6:$F$305,MATCH(H77,'الوحدات'!$A$6:$A$305,0)),"أقل من السعر","مناسب"),"كود غير موجود"))</f>
        <v/>
      </c>
      <c r="O77" s="18">
        <f>IF(OR(B77&amp;""="",I77&lt;&gt;"تم التعاقد",H77&amp;""=""),"",IFERROR(IF(INDEX('الوحدات'!$E$6:$E$305,MATCH(H77,'الوحدات'!$A$6:$A$305,0))="بيع",ROUND(INDEX('الوحدات'!$F$6:$F$305,MATCH(H77,'الوحدات'!$A$6:$A$305,0))*'الإعدادات'!$B$5/100,2),""),""))</f>
        <v/>
      </c>
      <c r="P77" s="19">
        <f>IF(OR(M77="متأخرة",M77="اليوم"),COUNTIFS($M$6:$M$2005,"متأخرة",$J$6:$J$2005,"&lt;"&amp;J77)+COUNTIFS($M$6:$M$2005,"اليوم",$J$6:$J$2005,"&lt;"&amp;J77)+COUNTIFS($M$6:M77,"متأخرة",$J$6:J77,J77&amp;"")+COUNTIFS($M$6:M77,"اليوم",$J$6:J77,J77&amp;""),"")</f>
        <v/>
      </c>
    </row>
    <row r="78">
      <c r="A78" s="20" t="n"/>
      <c r="B78" s="5" t="n"/>
      <c r="C78" s="21" t="n"/>
      <c r="D78" s="5" t="n"/>
      <c r="E78" s="17" t="n"/>
      <c r="F78" s="5" t="n"/>
      <c r="G78" s="5" t="n"/>
      <c r="H78" s="5" t="n"/>
      <c r="I78" s="5" t="n"/>
      <c r="J78" s="20" t="n"/>
      <c r="K78" s="5" t="n"/>
      <c r="L78" s="19">
        <f>IF(OR(B78&amp;""="",NOT(ISNUMBER(A78))),"",'الإعدادات'!$B$4-A78)</f>
        <v/>
      </c>
      <c r="M78" s="6">
        <f>IF(OR(B78&amp;""="",NOT(ISNUMBER(J78)),I78="تم التعاقد",I78="غير مهتم"),"",IF(J78&lt;'الإعدادات'!$B$4,"متأخرة",IF(J78='الإعدادات'!$B$4,"اليوم",IF(J78&lt;='الإعدادات'!$B$4+3,"خلال 3 أيام",""))))</f>
        <v/>
      </c>
      <c r="N78" s="6">
        <f>IF(OR(B78&amp;""="",H78&amp;""="",NOT(ISNUMBER(E78))),"",IFERROR(IF(E78&lt;INDEX('الوحدات'!$F$6:$F$305,MATCH(H78,'الوحدات'!$A$6:$A$305,0)),"أقل من السعر","مناسب"),"كود غير موجود"))</f>
        <v/>
      </c>
      <c r="O78" s="18">
        <f>IF(OR(B78&amp;""="",I78&lt;&gt;"تم التعاقد",H78&amp;""=""),"",IFERROR(IF(INDEX('الوحدات'!$E$6:$E$305,MATCH(H78,'الوحدات'!$A$6:$A$305,0))="بيع",ROUND(INDEX('الوحدات'!$F$6:$F$305,MATCH(H78,'الوحدات'!$A$6:$A$305,0))*'الإعدادات'!$B$5/100,2),""),""))</f>
        <v/>
      </c>
      <c r="P78" s="19">
        <f>IF(OR(M78="متأخرة",M78="اليوم"),COUNTIFS($M$6:$M$2005,"متأخرة",$J$6:$J$2005,"&lt;"&amp;J78)+COUNTIFS($M$6:$M$2005,"اليوم",$J$6:$J$2005,"&lt;"&amp;J78)+COUNTIFS($M$6:M78,"متأخرة",$J$6:J78,J78&amp;"")+COUNTIFS($M$6:M78,"اليوم",$J$6:J78,J78&amp;""),"")</f>
        <v/>
      </c>
    </row>
    <row r="79">
      <c r="A79" s="20" t="n"/>
      <c r="B79" s="5" t="n"/>
      <c r="C79" s="21" t="n"/>
      <c r="D79" s="5" t="n"/>
      <c r="E79" s="17" t="n"/>
      <c r="F79" s="5" t="n"/>
      <c r="G79" s="5" t="n"/>
      <c r="H79" s="5" t="n"/>
      <c r="I79" s="5" t="n"/>
      <c r="J79" s="20" t="n"/>
      <c r="K79" s="5" t="n"/>
      <c r="L79" s="19">
        <f>IF(OR(B79&amp;""="",NOT(ISNUMBER(A79))),"",'الإعدادات'!$B$4-A79)</f>
        <v/>
      </c>
      <c r="M79" s="6">
        <f>IF(OR(B79&amp;""="",NOT(ISNUMBER(J79)),I79="تم التعاقد",I79="غير مهتم"),"",IF(J79&lt;'الإعدادات'!$B$4,"متأخرة",IF(J79='الإعدادات'!$B$4,"اليوم",IF(J79&lt;='الإعدادات'!$B$4+3,"خلال 3 أيام",""))))</f>
        <v/>
      </c>
      <c r="N79" s="6">
        <f>IF(OR(B79&amp;""="",H79&amp;""="",NOT(ISNUMBER(E79))),"",IFERROR(IF(E79&lt;INDEX('الوحدات'!$F$6:$F$305,MATCH(H79,'الوحدات'!$A$6:$A$305,0)),"أقل من السعر","مناسب"),"كود غير موجود"))</f>
        <v/>
      </c>
      <c r="O79" s="18">
        <f>IF(OR(B79&amp;""="",I79&lt;&gt;"تم التعاقد",H79&amp;""=""),"",IFERROR(IF(INDEX('الوحدات'!$E$6:$E$305,MATCH(H79,'الوحدات'!$A$6:$A$305,0))="بيع",ROUND(INDEX('الوحدات'!$F$6:$F$305,MATCH(H79,'الوحدات'!$A$6:$A$305,0))*'الإعدادات'!$B$5/100,2),""),""))</f>
        <v/>
      </c>
      <c r="P79" s="19">
        <f>IF(OR(M79="متأخرة",M79="اليوم"),COUNTIFS($M$6:$M$2005,"متأخرة",$J$6:$J$2005,"&lt;"&amp;J79)+COUNTIFS($M$6:$M$2005,"اليوم",$J$6:$J$2005,"&lt;"&amp;J79)+COUNTIFS($M$6:M79,"متأخرة",$J$6:J79,J79&amp;"")+COUNTIFS($M$6:M79,"اليوم",$J$6:J79,J79&amp;""),"")</f>
        <v/>
      </c>
    </row>
    <row r="80">
      <c r="A80" s="20" t="n"/>
      <c r="B80" s="5" t="n"/>
      <c r="C80" s="21" t="n"/>
      <c r="D80" s="5" t="n"/>
      <c r="E80" s="17" t="n"/>
      <c r="F80" s="5" t="n"/>
      <c r="G80" s="5" t="n"/>
      <c r="H80" s="5" t="n"/>
      <c r="I80" s="5" t="n"/>
      <c r="J80" s="20" t="n"/>
      <c r="K80" s="5" t="n"/>
      <c r="L80" s="19">
        <f>IF(OR(B80&amp;""="",NOT(ISNUMBER(A80))),"",'الإعدادات'!$B$4-A80)</f>
        <v/>
      </c>
      <c r="M80" s="6">
        <f>IF(OR(B80&amp;""="",NOT(ISNUMBER(J80)),I80="تم التعاقد",I80="غير مهتم"),"",IF(J80&lt;'الإعدادات'!$B$4,"متأخرة",IF(J80='الإعدادات'!$B$4,"اليوم",IF(J80&lt;='الإعدادات'!$B$4+3,"خلال 3 أيام",""))))</f>
        <v/>
      </c>
      <c r="N80" s="6">
        <f>IF(OR(B80&amp;""="",H80&amp;""="",NOT(ISNUMBER(E80))),"",IFERROR(IF(E80&lt;INDEX('الوحدات'!$F$6:$F$305,MATCH(H80,'الوحدات'!$A$6:$A$305,0)),"أقل من السعر","مناسب"),"كود غير موجود"))</f>
        <v/>
      </c>
      <c r="O80" s="18">
        <f>IF(OR(B80&amp;""="",I80&lt;&gt;"تم التعاقد",H80&amp;""=""),"",IFERROR(IF(INDEX('الوحدات'!$E$6:$E$305,MATCH(H80,'الوحدات'!$A$6:$A$305,0))="بيع",ROUND(INDEX('الوحدات'!$F$6:$F$305,MATCH(H80,'الوحدات'!$A$6:$A$305,0))*'الإعدادات'!$B$5/100,2),""),""))</f>
        <v/>
      </c>
      <c r="P80" s="19">
        <f>IF(OR(M80="متأخرة",M80="اليوم"),COUNTIFS($M$6:$M$2005,"متأخرة",$J$6:$J$2005,"&lt;"&amp;J80)+COUNTIFS($M$6:$M$2005,"اليوم",$J$6:$J$2005,"&lt;"&amp;J80)+COUNTIFS($M$6:M80,"متأخرة",$J$6:J80,J80&amp;"")+COUNTIFS($M$6:M80,"اليوم",$J$6:J80,J80&amp;""),"")</f>
        <v/>
      </c>
    </row>
    <row r="81">
      <c r="A81" s="20" t="n"/>
      <c r="B81" s="5" t="n"/>
      <c r="C81" s="21" t="n"/>
      <c r="D81" s="5" t="n"/>
      <c r="E81" s="17" t="n"/>
      <c r="F81" s="5" t="n"/>
      <c r="G81" s="5" t="n"/>
      <c r="H81" s="5" t="n"/>
      <c r="I81" s="5" t="n"/>
      <c r="J81" s="20" t="n"/>
      <c r="K81" s="5" t="n"/>
      <c r="L81" s="19">
        <f>IF(OR(B81&amp;""="",NOT(ISNUMBER(A81))),"",'الإعدادات'!$B$4-A81)</f>
        <v/>
      </c>
      <c r="M81" s="6">
        <f>IF(OR(B81&amp;""="",NOT(ISNUMBER(J81)),I81="تم التعاقد",I81="غير مهتم"),"",IF(J81&lt;'الإعدادات'!$B$4,"متأخرة",IF(J81='الإعدادات'!$B$4,"اليوم",IF(J81&lt;='الإعدادات'!$B$4+3,"خلال 3 أيام",""))))</f>
        <v/>
      </c>
      <c r="N81" s="6">
        <f>IF(OR(B81&amp;""="",H81&amp;""="",NOT(ISNUMBER(E81))),"",IFERROR(IF(E81&lt;INDEX('الوحدات'!$F$6:$F$305,MATCH(H81,'الوحدات'!$A$6:$A$305,0)),"أقل من السعر","مناسب"),"كود غير موجود"))</f>
        <v/>
      </c>
      <c r="O81" s="18">
        <f>IF(OR(B81&amp;""="",I81&lt;&gt;"تم التعاقد",H81&amp;""=""),"",IFERROR(IF(INDEX('الوحدات'!$E$6:$E$305,MATCH(H81,'الوحدات'!$A$6:$A$305,0))="بيع",ROUND(INDEX('الوحدات'!$F$6:$F$305,MATCH(H81,'الوحدات'!$A$6:$A$305,0))*'الإعدادات'!$B$5/100,2),""),""))</f>
        <v/>
      </c>
      <c r="P81" s="19">
        <f>IF(OR(M81="متأخرة",M81="اليوم"),COUNTIFS($M$6:$M$2005,"متأخرة",$J$6:$J$2005,"&lt;"&amp;J81)+COUNTIFS($M$6:$M$2005,"اليوم",$J$6:$J$2005,"&lt;"&amp;J81)+COUNTIFS($M$6:M81,"متأخرة",$J$6:J81,J81&amp;"")+COUNTIFS($M$6:M81,"اليوم",$J$6:J81,J81&amp;""),"")</f>
        <v/>
      </c>
    </row>
    <row r="82">
      <c r="A82" s="20" t="n"/>
      <c r="B82" s="5" t="n"/>
      <c r="C82" s="21" t="n"/>
      <c r="D82" s="5" t="n"/>
      <c r="E82" s="17" t="n"/>
      <c r="F82" s="5" t="n"/>
      <c r="G82" s="5" t="n"/>
      <c r="H82" s="5" t="n"/>
      <c r="I82" s="5" t="n"/>
      <c r="J82" s="20" t="n"/>
      <c r="K82" s="5" t="n"/>
      <c r="L82" s="19">
        <f>IF(OR(B82&amp;""="",NOT(ISNUMBER(A82))),"",'الإعدادات'!$B$4-A82)</f>
        <v/>
      </c>
      <c r="M82" s="6">
        <f>IF(OR(B82&amp;""="",NOT(ISNUMBER(J82)),I82="تم التعاقد",I82="غير مهتم"),"",IF(J82&lt;'الإعدادات'!$B$4,"متأخرة",IF(J82='الإعدادات'!$B$4,"اليوم",IF(J82&lt;='الإعدادات'!$B$4+3,"خلال 3 أيام",""))))</f>
        <v/>
      </c>
      <c r="N82" s="6">
        <f>IF(OR(B82&amp;""="",H82&amp;""="",NOT(ISNUMBER(E82))),"",IFERROR(IF(E82&lt;INDEX('الوحدات'!$F$6:$F$305,MATCH(H82,'الوحدات'!$A$6:$A$305,0)),"أقل من السعر","مناسب"),"كود غير موجود"))</f>
        <v/>
      </c>
      <c r="O82" s="18">
        <f>IF(OR(B82&amp;""="",I82&lt;&gt;"تم التعاقد",H82&amp;""=""),"",IFERROR(IF(INDEX('الوحدات'!$E$6:$E$305,MATCH(H82,'الوحدات'!$A$6:$A$305,0))="بيع",ROUND(INDEX('الوحدات'!$F$6:$F$305,MATCH(H82,'الوحدات'!$A$6:$A$305,0))*'الإعدادات'!$B$5/100,2),""),""))</f>
        <v/>
      </c>
      <c r="P82" s="19">
        <f>IF(OR(M82="متأخرة",M82="اليوم"),COUNTIFS($M$6:$M$2005,"متأخرة",$J$6:$J$2005,"&lt;"&amp;J82)+COUNTIFS($M$6:$M$2005,"اليوم",$J$6:$J$2005,"&lt;"&amp;J82)+COUNTIFS($M$6:M82,"متأخرة",$J$6:J82,J82&amp;"")+COUNTIFS($M$6:M82,"اليوم",$J$6:J82,J82&amp;""),"")</f>
        <v/>
      </c>
    </row>
    <row r="83">
      <c r="A83" s="20" t="n"/>
      <c r="B83" s="5" t="n"/>
      <c r="C83" s="21" t="n"/>
      <c r="D83" s="5" t="n"/>
      <c r="E83" s="17" t="n"/>
      <c r="F83" s="5" t="n"/>
      <c r="G83" s="5" t="n"/>
      <c r="H83" s="5" t="n"/>
      <c r="I83" s="5" t="n"/>
      <c r="J83" s="20" t="n"/>
      <c r="K83" s="5" t="n"/>
      <c r="L83" s="19">
        <f>IF(OR(B83&amp;""="",NOT(ISNUMBER(A83))),"",'الإعدادات'!$B$4-A83)</f>
        <v/>
      </c>
      <c r="M83" s="6">
        <f>IF(OR(B83&amp;""="",NOT(ISNUMBER(J83)),I83="تم التعاقد",I83="غير مهتم"),"",IF(J83&lt;'الإعدادات'!$B$4,"متأخرة",IF(J83='الإعدادات'!$B$4,"اليوم",IF(J83&lt;='الإعدادات'!$B$4+3,"خلال 3 أيام",""))))</f>
        <v/>
      </c>
      <c r="N83" s="6">
        <f>IF(OR(B83&amp;""="",H83&amp;""="",NOT(ISNUMBER(E83))),"",IFERROR(IF(E83&lt;INDEX('الوحدات'!$F$6:$F$305,MATCH(H83,'الوحدات'!$A$6:$A$305,0)),"أقل من السعر","مناسب"),"كود غير موجود"))</f>
        <v/>
      </c>
      <c r="O83" s="18">
        <f>IF(OR(B83&amp;""="",I83&lt;&gt;"تم التعاقد",H83&amp;""=""),"",IFERROR(IF(INDEX('الوحدات'!$E$6:$E$305,MATCH(H83,'الوحدات'!$A$6:$A$305,0))="بيع",ROUND(INDEX('الوحدات'!$F$6:$F$305,MATCH(H83,'الوحدات'!$A$6:$A$305,0))*'الإعدادات'!$B$5/100,2),""),""))</f>
        <v/>
      </c>
      <c r="P83" s="19">
        <f>IF(OR(M83="متأخرة",M83="اليوم"),COUNTIFS($M$6:$M$2005,"متأخرة",$J$6:$J$2005,"&lt;"&amp;J83)+COUNTIFS($M$6:$M$2005,"اليوم",$J$6:$J$2005,"&lt;"&amp;J83)+COUNTIFS($M$6:M83,"متأخرة",$J$6:J83,J83&amp;"")+COUNTIFS($M$6:M83,"اليوم",$J$6:J83,J83&amp;""),"")</f>
        <v/>
      </c>
    </row>
    <row r="84">
      <c r="A84" s="20" t="n"/>
      <c r="B84" s="5" t="n"/>
      <c r="C84" s="21" t="n"/>
      <c r="D84" s="5" t="n"/>
      <c r="E84" s="17" t="n"/>
      <c r="F84" s="5" t="n"/>
      <c r="G84" s="5" t="n"/>
      <c r="H84" s="5" t="n"/>
      <c r="I84" s="5" t="n"/>
      <c r="J84" s="20" t="n"/>
      <c r="K84" s="5" t="n"/>
      <c r="L84" s="19">
        <f>IF(OR(B84&amp;""="",NOT(ISNUMBER(A84))),"",'الإعدادات'!$B$4-A84)</f>
        <v/>
      </c>
      <c r="M84" s="6">
        <f>IF(OR(B84&amp;""="",NOT(ISNUMBER(J84)),I84="تم التعاقد",I84="غير مهتم"),"",IF(J84&lt;'الإعدادات'!$B$4,"متأخرة",IF(J84='الإعدادات'!$B$4,"اليوم",IF(J84&lt;='الإعدادات'!$B$4+3,"خلال 3 أيام",""))))</f>
        <v/>
      </c>
      <c r="N84" s="6">
        <f>IF(OR(B84&amp;""="",H84&amp;""="",NOT(ISNUMBER(E84))),"",IFERROR(IF(E84&lt;INDEX('الوحدات'!$F$6:$F$305,MATCH(H84,'الوحدات'!$A$6:$A$305,0)),"أقل من السعر","مناسب"),"كود غير موجود"))</f>
        <v/>
      </c>
      <c r="O84" s="18">
        <f>IF(OR(B84&amp;""="",I84&lt;&gt;"تم التعاقد",H84&amp;""=""),"",IFERROR(IF(INDEX('الوحدات'!$E$6:$E$305,MATCH(H84,'الوحدات'!$A$6:$A$305,0))="بيع",ROUND(INDEX('الوحدات'!$F$6:$F$305,MATCH(H84,'الوحدات'!$A$6:$A$305,0))*'الإعدادات'!$B$5/100,2),""),""))</f>
        <v/>
      </c>
      <c r="P84" s="19">
        <f>IF(OR(M84="متأخرة",M84="اليوم"),COUNTIFS($M$6:$M$2005,"متأخرة",$J$6:$J$2005,"&lt;"&amp;J84)+COUNTIFS($M$6:$M$2005,"اليوم",$J$6:$J$2005,"&lt;"&amp;J84)+COUNTIFS($M$6:M84,"متأخرة",$J$6:J84,J84&amp;"")+COUNTIFS($M$6:M84,"اليوم",$J$6:J84,J84&amp;""),"")</f>
        <v/>
      </c>
    </row>
    <row r="85">
      <c r="A85" s="20" t="n"/>
      <c r="B85" s="5" t="n"/>
      <c r="C85" s="21" t="n"/>
      <c r="D85" s="5" t="n"/>
      <c r="E85" s="17" t="n"/>
      <c r="F85" s="5" t="n"/>
      <c r="G85" s="5" t="n"/>
      <c r="H85" s="5" t="n"/>
      <c r="I85" s="5" t="n"/>
      <c r="J85" s="20" t="n"/>
      <c r="K85" s="5" t="n"/>
      <c r="L85" s="19">
        <f>IF(OR(B85&amp;""="",NOT(ISNUMBER(A85))),"",'الإعدادات'!$B$4-A85)</f>
        <v/>
      </c>
      <c r="M85" s="6">
        <f>IF(OR(B85&amp;""="",NOT(ISNUMBER(J85)),I85="تم التعاقد",I85="غير مهتم"),"",IF(J85&lt;'الإعدادات'!$B$4,"متأخرة",IF(J85='الإعدادات'!$B$4,"اليوم",IF(J85&lt;='الإعدادات'!$B$4+3,"خلال 3 أيام",""))))</f>
        <v/>
      </c>
      <c r="N85" s="6">
        <f>IF(OR(B85&amp;""="",H85&amp;""="",NOT(ISNUMBER(E85))),"",IFERROR(IF(E85&lt;INDEX('الوحدات'!$F$6:$F$305,MATCH(H85,'الوحدات'!$A$6:$A$305,0)),"أقل من السعر","مناسب"),"كود غير موجود"))</f>
        <v/>
      </c>
      <c r="O85" s="18">
        <f>IF(OR(B85&amp;""="",I85&lt;&gt;"تم التعاقد",H85&amp;""=""),"",IFERROR(IF(INDEX('الوحدات'!$E$6:$E$305,MATCH(H85,'الوحدات'!$A$6:$A$305,0))="بيع",ROUND(INDEX('الوحدات'!$F$6:$F$305,MATCH(H85,'الوحدات'!$A$6:$A$305,0))*'الإعدادات'!$B$5/100,2),""),""))</f>
        <v/>
      </c>
      <c r="P85" s="19">
        <f>IF(OR(M85="متأخرة",M85="اليوم"),COUNTIFS($M$6:$M$2005,"متأخرة",$J$6:$J$2005,"&lt;"&amp;J85)+COUNTIFS($M$6:$M$2005,"اليوم",$J$6:$J$2005,"&lt;"&amp;J85)+COUNTIFS($M$6:M85,"متأخرة",$J$6:J85,J85&amp;"")+COUNTIFS($M$6:M85,"اليوم",$J$6:J85,J85&amp;""),"")</f>
        <v/>
      </c>
    </row>
    <row r="86">
      <c r="A86" s="20" t="n"/>
      <c r="B86" s="5" t="n"/>
      <c r="C86" s="21" t="n"/>
      <c r="D86" s="5" t="n"/>
      <c r="E86" s="17" t="n"/>
      <c r="F86" s="5" t="n"/>
      <c r="G86" s="5" t="n"/>
      <c r="H86" s="5" t="n"/>
      <c r="I86" s="5" t="n"/>
      <c r="J86" s="20" t="n"/>
      <c r="K86" s="5" t="n"/>
      <c r="L86" s="19">
        <f>IF(OR(B86&amp;""="",NOT(ISNUMBER(A86))),"",'الإعدادات'!$B$4-A86)</f>
        <v/>
      </c>
      <c r="M86" s="6">
        <f>IF(OR(B86&amp;""="",NOT(ISNUMBER(J86)),I86="تم التعاقد",I86="غير مهتم"),"",IF(J86&lt;'الإعدادات'!$B$4,"متأخرة",IF(J86='الإعدادات'!$B$4,"اليوم",IF(J86&lt;='الإعدادات'!$B$4+3,"خلال 3 أيام",""))))</f>
        <v/>
      </c>
      <c r="N86" s="6">
        <f>IF(OR(B86&amp;""="",H86&amp;""="",NOT(ISNUMBER(E86))),"",IFERROR(IF(E86&lt;INDEX('الوحدات'!$F$6:$F$305,MATCH(H86,'الوحدات'!$A$6:$A$305,0)),"أقل من السعر","مناسب"),"كود غير موجود"))</f>
        <v/>
      </c>
      <c r="O86" s="18">
        <f>IF(OR(B86&amp;""="",I86&lt;&gt;"تم التعاقد",H86&amp;""=""),"",IFERROR(IF(INDEX('الوحدات'!$E$6:$E$305,MATCH(H86,'الوحدات'!$A$6:$A$305,0))="بيع",ROUND(INDEX('الوحدات'!$F$6:$F$305,MATCH(H86,'الوحدات'!$A$6:$A$305,0))*'الإعدادات'!$B$5/100,2),""),""))</f>
        <v/>
      </c>
      <c r="P86" s="19">
        <f>IF(OR(M86="متأخرة",M86="اليوم"),COUNTIFS($M$6:$M$2005,"متأخرة",$J$6:$J$2005,"&lt;"&amp;J86)+COUNTIFS($M$6:$M$2005,"اليوم",$J$6:$J$2005,"&lt;"&amp;J86)+COUNTIFS($M$6:M86,"متأخرة",$J$6:J86,J86&amp;"")+COUNTIFS($M$6:M86,"اليوم",$J$6:J86,J86&amp;""),"")</f>
        <v/>
      </c>
    </row>
    <row r="87">
      <c r="A87" s="20" t="n"/>
      <c r="B87" s="5" t="n"/>
      <c r="C87" s="21" t="n"/>
      <c r="D87" s="5" t="n"/>
      <c r="E87" s="17" t="n"/>
      <c r="F87" s="5" t="n"/>
      <c r="G87" s="5" t="n"/>
      <c r="H87" s="5" t="n"/>
      <c r="I87" s="5" t="n"/>
      <c r="J87" s="20" t="n"/>
      <c r="K87" s="5" t="n"/>
      <c r="L87" s="19">
        <f>IF(OR(B87&amp;""="",NOT(ISNUMBER(A87))),"",'الإعدادات'!$B$4-A87)</f>
        <v/>
      </c>
      <c r="M87" s="6">
        <f>IF(OR(B87&amp;""="",NOT(ISNUMBER(J87)),I87="تم التعاقد",I87="غير مهتم"),"",IF(J87&lt;'الإعدادات'!$B$4,"متأخرة",IF(J87='الإعدادات'!$B$4,"اليوم",IF(J87&lt;='الإعدادات'!$B$4+3,"خلال 3 أيام",""))))</f>
        <v/>
      </c>
      <c r="N87" s="6">
        <f>IF(OR(B87&amp;""="",H87&amp;""="",NOT(ISNUMBER(E87))),"",IFERROR(IF(E87&lt;INDEX('الوحدات'!$F$6:$F$305,MATCH(H87,'الوحدات'!$A$6:$A$305,0)),"أقل من السعر","مناسب"),"كود غير موجود"))</f>
        <v/>
      </c>
      <c r="O87" s="18">
        <f>IF(OR(B87&amp;""="",I87&lt;&gt;"تم التعاقد",H87&amp;""=""),"",IFERROR(IF(INDEX('الوحدات'!$E$6:$E$305,MATCH(H87,'الوحدات'!$A$6:$A$305,0))="بيع",ROUND(INDEX('الوحدات'!$F$6:$F$305,MATCH(H87,'الوحدات'!$A$6:$A$305,0))*'الإعدادات'!$B$5/100,2),""),""))</f>
        <v/>
      </c>
      <c r="P87" s="19">
        <f>IF(OR(M87="متأخرة",M87="اليوم"),COUNTIFS($M$6:$M$2005,"متأخرة",$J$6:$J$2005,"&lt;"&amp;J87)+COUNTIFS($M$6:$M$2005,"اليوم",$J$6:$J$2005,"&lt;"&amp;J87)+COUNTIFS($M$6:M87,"متأخرة",$J$6:J87,J87&amp;"")+COUNTIFS($M$6:M87,"اليوم",$J$6:J87,J87&amp;""),"")</f>
        <v/>
      </c>
    </row>
    <row r="88">
      <c r="A88" s="20" t="n"/>
      <c r="B88" s="5" t="n"/>
      <c r="C88" s="21" t="n"/>
      <c r="D88" s="5" t="n"/>
      <c r="E88" s="17" t="n"/>
      <c r="F88" s="5" t="n"/>
      <c r="G88" s="5" t="n"/>
      <c r="H88" s="5" t="n"/>
      <c r="I88" s="5" t="n"/>
      <c r="J88" s="20" t="n"/>
      <c r="K88" s="5" t="n"/>
      <c r="L88" s="19">
        <f>IF(OR(B88&amp;""="",NOT(ISNUMBER(A88))),"",'الإعدادات'!$B$4-A88)</f>
        <v/>
      </c>
      <c r="M88" s="6">
        <f>IF(OR(B88&amp;""="",NOT(ISNUMBER(J88)),I88="تم التعاقد",I88="غير مهتم"),"",IF(J88&lt;'الإعدادات'!$B$4,"متأخرة",IF(J88='الإعدادات'!$B$4,"اليوم",IF(J88&lt;='الإعدادات'!$B$4+3,"خلال 3 أيام",""))))</f>
        <v/>
      </c>
      <c r="N88" s="6">
        <f>IF(OR(B88&amp;""="",H88&amp;""="",NOT(ISNUMBER(E88))),"",IFERROR(IF(E88&lt;INDEX('الوحدات'!$F$6:$F$305,MATCH(H88,'الوحدات'!$A$6:$A$305,0)),"أقل من السعر","مناسب"),"كود غير موجود"))</f>
        <v/>
      </c>
      <c r="O88" s="18">
        <f>IF(OR(B88&amp;""="",I88&lt;&gt;"تم التعاقد",H88&amp;""=""),"",IFERROR(IF(INDEX('الوحدات'!$E$6:$E$305,MATCH(H88,'الوحدات'!$A$6:$A$305,0))="بيع",ROUND(INDEX('الوحدات'!$F$6:$F$305,MATCH(H88,'الوحدات'!$A$6:$A$305,0))*'الإعدادات'!$B$5/100,2),""),""))</f>
        <v/>
      </c>
      <c r="P88" s="19">
        <f>IF(OR(M88="متأخرة",M88="اليوم"),COUNTIFS($M$6:$M$2005,"متأخرة",$J$6:$J$2005,"&lt;"&amp;J88)+COUNTIFS($M$6:$M$2005,"اليوم",$J$6:$J$2005,"&lt;"&amp;J88)+COUNTIFS($M$6:M88,"متأخرة",$J$6:J88,J88&amp;"")+COUNTIFS($M$6:M88,"اليوم",$J$6:J88,J88&amp;""),"")</f>
        <v/>
      </c>
    </row>
    <row r="89">
      <c r="A89" s="20" t="n"/>
      <c r="B89" s="5" t="n"/>
      <c r="C89" s="21" t="n"/>
      <c r="D89" s="5" t="n"/>
      <c r="E89" s="17" t="n"/>
      <c r="F89" s="5" t="n"/>
      <c r="G89" s="5" t="n"/>
      <c r="H89" s="5" t="n"/>
      <c r="I89" s="5" t="n"/>
      <c r="J89" s="20" t="n"/>
      <c r="K89" s="5" t="n"/>
      <c r="L89" s="19">
        <f>IF(OR(B89&amp;""="",NOT(ISNUMBER(A89))),"",'الإعدادات'!$B$4-A89)</f>
        <v/>
      </c>
      <c r="M89" s="6">
        <f>IF(OR(B89&amp;""="",NOT(ISNUMBER(J89)),I89="تم التعاقد",I89="غير مهتم"),"",IF(J89&lt;'الإعدادات'!$B$4,"متأخرة",IF(J89='الإعدادات'!$B$4,"اليوم",IF(J89&lt;='الإعدادات'!$B$4+3,"خلال 3 أيام",""))))</f>
        <v/>
      </c>
      <c r="N89" s="6">
        <f>IF(OR(B89&amp;""="",H89&amp;""="",NOT(ISNUMBER(E89))),"",IFERROR(IF(E89&lt;INDEX('الوحدات'!$F$6:$F$305,MATCH(H89,'الوحدات'!$A$6:$A$305,0)),"أقل من السعر","مناسب"),"كود غير موجود"))</f>
        <v/>
      </c>
      <c r="O89" s="18">
        <f>IF(OR(B89&amp;""="",I89&lt;&gt;"تم التعاقد",H89&amp;""=""),"",IFERROR(IF(INDEX('الوحدات'!$E$6:$E$305,MATCH(H89,'الوحدات'!$A$6:$A$305,0))="بيع",ROUND(INDEX('الوحدات'!$F$6:$F$305,MATCH(H89,'الوحدات'!$A$6:$A$305,0))*'الإعدادات'!$B$5/100,2),""),""))</f>
        <v/>
      </c>
      <c r="P89" s="19">
        <f>IF(OR(M89="متأخرة",M89="اليوم"),COUNTIFS($M$6:$M$2005,"متأخرة",$J$6:$J$2005,"&lt;"&amp;J89)+COUNTIFS($M$6:$M$2005,"اليوم",$J$6:$J$2005,"&lt;"&amp;J89)+COUNTIFS($M$6:M89,"متأخرة",$J$6:J89,J89&amp;"")+COUNTIFS($M$6:M89,"اليوم",$J$6:J89,J89&amp;""),"")</f>
        <v/>
      </c>
    </row>
    <row r="90">
      <c r="A90" s="20" t="n"/>
      <c r="B90" s="5" t="n"/>
      <c r="C90" s="21" t="n"/>
      <c r="D90" s="5" t="n"/>
      <c r="E90" s="17" t="n"/>
      <c r="F90" s="5" t="n"/>
      <c r="G90" s="5" t="n"/>
      <c r="H90" s="5" t="n"/>
      <c r="I90" s="5" t="n"/>
      <c r="J90" s="20" t="n"/>
      <c r="K90" s="5" t="n"/>
      <c r="L90" s="19">
        <f>IF(OR(B90&amp;""="",NOT(ISNUMBER(A90))),"",'الإعدادات'!$B$4-A90)</f>
        <v/>
      </c>
      <c r="M90" s="6">
        <f>IF(OR(B90&amp;""="",NOT(ISNUMBER(J90)),I90="تم التعاقد",I90="غير مهتم"),"",IF(J90&lt;'الإعدادات'!$B$4,"متأخرة",IF(J90='الإعدادات'!$B$4,"اليوم",IF(J90&lt;='الإعدادات'!$B$4+3,"خلال 3 أيام",""))))</f>
        <v/>
      </c>
      <c r="N90" s="6">
        <f>IF(OR(B90&amp;""="",H90&amp;""="",NOT(ISNUMBER(E90))),"",IFERROR(IF(E90&lt;INDEX('الوحدات'!$F$6:$F$305,MATCH(H90,'الوحدات'!$A$6:$A$305,0)),"أقل من السعر","مناسب"),"كود غير موجود"))</f>
        <v/>
      </c>
      <c r="O90" s="18">
        <f>IF(OR(B90&amp;""="",I90&lt;&gt;"تم التعاقد",H90&amp;""=""),"",IFERROR(IF(INDEX('الوحدات'!$E$6:$E$305,MATCH(H90,'الوحدات'!$A$6:$A$305,0))="بيع",ROUND(INDEX('الوحدات'!$F$6:$F$305,MATCH(H90,'الوحدات'!$A$6:$A$305,0))*'الإعدادات'!$B$5/100,2),""),""))</f>
        <v/>
      </c>
      <c r="P90" s="19">
        <f>IF(OR(M90="متأخرة",M90="اليوم"),COUNTIFS($M$6:$M$2005,"متأخرة",$J$6:$J$2005,"&lt;"&amp;J90)+COUNTIFS($M$6:$M$2005,"اليوم",$J$6:$J$2005,"&lt;"&amp;J90)+COUNTIFS($M$6:M90,"متأخرة",$J$6:J90,J90&amp;"")+COUNTIFS($M$6:M90,"اليوم",$J$6:J90,J90&amp;""),"")</f>
        <v/>
      </c>
    </row>
    <row r="91">
      <c r="A91" s="20" t="n"/>
      <c r="B91" s="5" t="n"/>
      <c r="C91" s="21" t="n"/>
      <c r="D91" s="5" t="n"/>
      <c r="E91" s="17" t="n"/>
      <c r="F91" s="5" t="n"/>
      <c r="G91" s="5" t="n"/>
      <c r="H91" s="5" t="n"/>
      <c r="I91" s="5" t="n"/>
      <c r="J91" s="20" t="n"/>
      <c r="K91" s="5" t="n"/>
      <c r="L91" s="19">
        <f>IF(OR(B91&amp;""="",NOT(ISNUMBER(A91))),"",'الإعدادات'!$B$4-A91)</f>
        <v/>
      </c>
      <c r="M91" s="6">
        <f>IF(OR(B91&amp;""="",NOT(ISNUMBER(J91)),I91="تم التعاقد",I91="غير مهتم"),"",IF(J91&lt;'الإعدادات'!$B$4,"متأخرة",IF(J91='الإعدادات'!$B$4,"اليوم",IF(J91&lt;='الإعدادات'!$B$4+3,"خلال 3 أيام",""))))</f>
        <v/>
      </c>
      <c r="N91" s="6">
        <f>IF(OR(B91&amp;""="",H91&amp;""="",NOT(ISNUMBER(E91))),"",IFERROR(IF(E91&lt;INDEX('الوحدات'!$F$6:$F$305,MATCH(H91,'الوحدات'!$A$6:$A$305,0)),"أقل من السعر","مناسب"),"كود غير موجود"))</f>
        <v/>
      </c>
      <c r="O91" s="18">
        <f>IF(OR(B91&amp;""="",I91&lt;&gt;"تم التعاقد",H91&amp;""=""),"",IFERROR(IF(INDEX('الوحدات'!$E$6:$E$305,MATCH(H91,'الوحدات'!$A$6:$A$305,0))="بيع",ROUND(INDEX('الوحدات'!$F$6:$F$305,MATCH(H91,'الوحدات'!$A$6:$A$305,0))*'الإعدادات'!$B$5/100,2),""),""))</f>
        <v/>
      </c>
      <c r="P91" s="19">
        <f>IF(OR(M91="متأخرة",M91="اليوم"),COUNTIFS($M$6:$M$2005,"متأخرة",$J$6:$J$2005,"&lt;"&amp;J91)+COUNTIFS($M$6:$M$2005,"اليوم",$J$6:$J$2005,"&lt;"&amp;J91)+COUNTIFS($M$6:M91,"متأخرة",$J$6:J91,J91&amp;"")+COUNTIFS($M$6:M91,"اليوم",$J$6:J91,J91&amp;""),"")</f>
        <v/>
      </c>
    </row>
    <row r="92">
      <c r="A92" s="20" t="n"/>
      <c r="B92" s="5" t="n"/>
      <c r="C92" s="21" t="n"/>
      <c r="D92" s="5" t="n"/>
      <c r="E92" s="17" t="n"/>
      <c r="F92" s="5" t="n"/>
      <c r="G92" s="5" t="n"/>
      <c r="H92" s="5" t="n"/>
      <c r="I92" s="5" t="n"/>
      <c r="J92" s="20" t="n"/>
      <c r="K92" s="5" t="n"/>
      <c r="L92" s="19">
        <f>IF(OR(B92&amp;""="",NOT(ISNUMBER(A92))),"",'الإعدادات'!$B$4-A92)</f>
        <v/>
      </c>
      <c r="M92" s="6">
        <f>IF(OR(B92&amp;""="",NOT(ISNUMBER(J92)),I92="تم التعاقد",I92="غير مهتم"),"",IF(J92&lt;'الإعدادات'!$B$4,"متأخرة",IF(J92='الإعدادات'!$B$4,"اليوم",IF(J92&lt;='الإعدادات'!$B$4+3,"خلال 3 أيام",""))))</f>
        <v/>
      </c>
      <c r="N92" s="6">
        <f>IF(OR(B92&amp;""="",H92&amp;""="",NOT(ISNUMBER(E92))),"",IFERROR(IF(E92&lt;INDEX('الوحدات'!$F$6:$F$305,MATCH(H92,'الوحدات'!$A$6:$A$305,0)),"أقل من السعر","مناسب"),"كود غير موجود"))</f>
        <v/>
      </c>
      <c r="O92" s="18">
        <f>IF(OR(B92&amp;""="",I92&lt;&gt;"تم التعاقد",H92&amp;""=""),"",IFERROR(IF(INDEX('الوحدات'!$E$6:$E$305,MATCH(H92,'الوحدات'!$A$6:$A$305,0))="بيع",ROUND(INDEX('الوحدات'!$F$6:$F$305,MATCH(H92,'الوحدات'!$A$6:$A$305,0))*'الإعدادات'!$B$5/100,2),""),""))</f>
        <v/>
      </c>
      <c r="P92" s="19">
        <f>IF(OR(M92="متأخرة",M92="اليوم"),COUNTIFS($M$6:$M$2005,"متأخرة",$J$6:$J$2005,"&lt;"&amp;J92)+COUNTIFS($M$6:$M$2005,"اليوم",$J$6:$J$2005,"&lt;"&amp;J92)+COUNTIFS($M$6:M92,"متأخرة",$J$6:J92,J92&amp;"")+COUNTIFS($M$6:M92,"اليوم",$J$6:J92,J92&amp;""),"")</f>
        <v/>
      </c>
    </row>
    <row r="93">
      <c r="A93" s="20" t="n"/>
      <c r="B93" s="5" t="n"/>
      <c r="C93" s="21" t="n"/>
      <c r="D93" s="5" t="n"/>
      <c r="E93" s="17" t="n"/>
      <c r="F93" s="5" t="n"/>
      <c r="G93" s="5" t="n"/>
      <c r="H93" s="5" t="n"/>
      <c r="I93" s="5" t="n"/>
      <c r="J93" s="20" t="n"/>
      <c r="K93" s="5" t="n"/>
      <c r="L93" s="19">
        <f>IF(OR(B93&amp;""="",NOT(ISNUMBER(A93))),"",'الإعدادات'!$B$4-A93)</f>
        <v/>
      </c>
      <c r="M93" s="6">
        <f>IF(OR(B93&amp;""="",NOT(ISNUMBER(J93)),I93="تم التعاقد",I93="غير مهتم"),"",IF(J93&lt;'الإعدادات'!$B$4,"متأخرة",IF(J93='الإعدادات'!$B$4,"اليوم",IF(J93&lt;='الإعدادات'!$B$4+3,"خلال 3 أيام",""))))</f>
        <v/>
      </c>
      <c r="N93" s="6">
        <f>IF(OR(B93&amp;""="",H93&amp;""="",NOT(ISNUMBER(E93))),"",IFERROR(IF(E93&lt;INDEX('الوحدات'!$F$6:$F$305,MATCH(H93,'الوحدات'!$A$6:$A$305,0)),"أقل من السعر","مناسب"),"كود غير موجود"))</f>
        <v/>
      </c>
      <c r="O93" s="18">
        <f>IF(OR(B93&amp;""="",I93&lt;&gt;"تم التعاقد",H93&amp;""=""),"",IFERROR(IF(INDEX('الوحدات'!$E$6:$E$305,MATCH(H93,'الوحدات'!$A$6:$A$305,0))="بيع",ROUND(INDEX('الوحدات'!$F$6:$F$305,MATCH(H93,'الوحدات'!$A$6:$A$305,0))*'الإعدادات'!$B$5/100,2),""),""))</f>
        <v/>
      </c>
      <c r="P93" s="19">
        <f>IF(OR(M93="متأخرة",M93="اليوم"),COUNTIFS($M$6:$M$2005,"متأخرة",$J$6:$J$2005,"&lt;"&amp;J93)+COUNTIFS($M$6:$M$2005,"اليوم",$J$6:$J$2005,"&lt;"&amp;J93)+COUNTIFS($M$6:M93,"متأخرة",$J$6:J93,J93&amp;"")+COUNTIFS($M$6:M93,"اليوم",$J$6:J93,J93&amp;""),"")</f>
        <v/>
      </c>
    </row>
    <row r="94">
      <c r="A94" s="20" t="n"/>
      <c r="B94" s="5" t="n"/>
      <c r="C94" s="21" t="n"/>
      <c r="D94" s="5" t="n"/>
      <c r="E94" s="17" t="n"/>
      <c r="F94" s="5" t="n"/>
      <c r="G94" s="5" t="n"/>
      <c r="H94" s="5" t="n"/>
      <c r="I94" s="5" t="n"/>
      <c r="J94" s="20" t="n"/>
      <c r="K94" s="5" t="n"/>
      <c r="L94" s="19">
        <f>IF(OR(B94&amp;""="",NOT(ISNUMBER(A94))),"",'الإعدادات'!$B$4-A94)</f>
        <v/>
      </c>
      <c r="M94" s="6">
        <f>IF(OR(B94&amp;""="",NOT(ISNUMBER(J94)),I94="تم التعاقد",I94="غير مهتم"),"",IF(J94&lt;'الإعدادات'!$B$4,"متأخرة",IF(J94='الإعدادات'!$B$4,"اليوم",IF(J94&lt;='الإعدادات'!$B$4+3,"خلال 3 أيام",""))))</f>
        <v/>
      </c>
      <c r="N94" s="6">
        <f>IF(OR(B94&amp;""="",H94&amp;""="",NOT(ISNUMBER(E94))),"",IFERROR(IF(E94&lt;INDEX('الوحدات'!$F$6:$F$305,MATCH(H94,'الوحدات'!$A$6:$A$305,0)),"أقل من السعر","مناسب"),"كود غير موجود"))</f>
        <v/>
      </c>
      <c r="O94" s="18">
        <f>IF(OR(B94&amp;""="",I94&lt;&gt;"تم التعاقد",H94&amp;""=""),"",IFERROR(IF(INDEX('الوحدات'!$E$6:$E$305,MATCH(H94,'الوحدات'!$A$6:$A$305,0))="بيع",ROUND(INDEX('الوحدات'!$F$6:$F$305,MATCH(H94,'الوحدات'!$A$6:$A$305,0))*'الإعدادات'!$B$5/100,2),""),""))</f>
        <v/>
      </c>
      <c r="P94" s="19">
        <f>IF(OR(M94="متأخرة",M94="اليوم"),COUNTIFS($M$6:$M$2005,"متأخرة",$J$6:$J$2005,"&lt;"&amp;J94)+COUNTIFS($M$6:$M$2005,"اليوم",$J$6:$J$2005,"&lt;"&amp;J94)+COUNTIFS($M$6:M94,"متأخرة",$J$6:J94,J94&amp;"")+COUNTIFS($M$6:M94,"اليوم",$J$6:J94,J94&amp;""),"")</f>
        <v/>
      </c>
    </row>
    <row r="95">
      <c r="A95" s="20" t="n"/>
      <c r="B95" s="5" t="n"/>
      <c r="C95" s="21" t="n"/>
      <c r="D95" s="5" t="n"/>
      <c r="E95" s="17" t="n"/>
      <c r="F95" s="5" t="n"/>
      <c r="G95" s="5" t="n"/>
      <c r="H95" s="5" t="n"/>
      <c r="I95" s="5" t="n"/>
      <c r="J95" s="20" t="n"/>
      <c r="K95" s="5" t="n"/>
      <c r="L95" s="19">
        <f>IF(OR(B95&amp;""="",NOT(ISNUMBER(A95))),"",'الإعدادات'!$B$4-A95)</f>
        <v/>
      </c>
      <c r="M95" s="6">
        <f>IF(OR(B95&amp;""="",NOT(ISNUMBER(J95)),I95="تم التعاقد",I95="غير مهتم"),"",IF(J95&lt;'الإعدادات'!$B$4,"متأخرة",IF(J95='الإعدادات'!$B$4,"اليوم",IF(J95&lt;='الإعدادات'!$B$4+3,"خلال 3 أيام",""))))</f>
        <v/>
      </c>
      <c r="N95" s="6">
        <f>IF(OR(B95&amp;""="",H95&amp;""="",NOT(ISNUMBER(E95))),"",IFERROR(IF(E95&lt;INDEX('الوحدات'!$F$6:$F$305,MATCH(H95,'الوحدات'!$A$6:$A$305,0)),"أقل من السعر","مناسب"),"كود غير موجود"))</f>
        <v/>
      </c>
      <c r="O95" s="18">
        <f>IF(OR(B95&amp;""="",I95&lt;&gt;"تم التعاقد",H95&amp;""=""),"",IFERROR(IF(INDEX('الوحدات'!$E$6:$E$305,MATCH(H95,'الوحدات'!$A$6:$A$305,0))="بيع",ROUND(INDEX('الوحدات'!$F$6:$F$305,MATCH(H95,'الوحدات'!$A$6:$A$305,0))*'الإعدادات'!$B$5/100,2),""),""))</f>
        <v/>
      </c>
      <c r="P95" s="19">
        <f>IF(OR(M95="متأخرة",M95="اليوم"),COUNTIFS($M$6:$M$2005,"متأخرة",$J$6:$J$2005,"&lt;"&amp;J95)+COUNTIFS($M$6:$M$2005,"اليوم",$J$6:$J$2005,"&lt;"&amp;J95)+COUNTIFS($M$6:M95,"متأخرة",$J$6:J95,J95&amp;"")+COUNTIFS($M$6:M95,"اليوم",$J$6:J95,J95&amp;""),"")</f>
        <v/>
      </c>
    </row>
    <row r="96">
      <c r="A96" s="20" t="n"/>
      <c r="B96" s="5" t="n"/>
      <c r="C96" s="21" t="n"/>
      <c r="D96" s="5" t="n"/>
      <c r="E96" s="17" t="n"/>
      <c r="F96" s="5" t="n"/>
      <c r="G96" s="5" t="n"/>
      <c r="H96" s="5" t="n"/>
      <c r="I96" s="5" t="n"/>
      <c r="J96" s="20" t="n"/>
      <c r="K96" s="5" t="n"/>
      <c r="L96" s="19">
        <f>IF(OR(B96&amp;""="",NOT(ISNUMBER(A96))),"",'الإعدادات'!$B$4-A96)</f>
        <v/>
      </c>
      <c r="M96" s="6">
        <f>IF(OR(B96&amp;""="",NOT(ISNUMBER(J96)),I96="تم التعاقد",I96="غير مهتم"),"",IF(J96&lt;'الإعدادات'!$B$4,"متأخرة",IF(J96='الإعدادات'!$B$4,"اليوم",IF(J96&lt;='الإعدادات'!$B$4+3,"خلال 3 أيام",""))))</f>
        <v/>
      </c>
      <c r="N96" s="6">
        <f>IF(OR(B96&amp;""="",H96&amp;""="",NOT(ISNUMBER(E96))),"",IFERROR(IF(E96&lt;INDEX('الوحدات'!$F$6:$F$305,MATCH(H96,'الوحدات'!$A$6:$A$305,0)),"أقل من السعر","مناسب"),"كود غير موجود"))</f>
        <v/>
      </c>
      <c r="O96" s="18">
        <f>IF(OR(B96&amp;""="",I96&lt;&gt;"تم التعاقد",H96&amp;""=""),"",IFERROR(IF(INDEX('الوحدات'!$E$6:$E$305,MATCH(H96,'الوحدات'!$A$6:$A$305,0))="بيع",ROUND(INDEX('الوحدات'!$F$6:$F$305,MATCH(H96,'الوحدات'!$A$6:$A$305,0))*'الإعدادات'!$B$5/100,2),""),""))</f>
        <v/>
      </c>
      <c r="P96" s="19">
        <f>IF(OR(M96="متأخرة",M96="اليوم"),COUNTIFS($M$6:$M$2005,"متأخرة",$J$6:$J$2005,"&lt;"&amp;J96)+COUNTIFS($M$6:$M$2005,"اليوم",$J$6:$J$2005,"&lt;"&amp;J96)+COUNTIFS($M$6:M96,"متأخرة",$J$6:J96,J96&amp;"")+COUNTIFS($M$6:M96,"اليوم",$J$6:J96,J96&amp;""),"")</f>
        <v/>
      </c>
    </row>
    <row r="97">
      <c r="A97" s="20" t="n"/>
      <c r="B97" s="5" t="n"/>
      <c r="C97" s="21" t="n"/>
      <c r="D97" s="5" t="n"/>
      <c r="E97" s="17" t="n"/>
      <c r="F97" s="5" t="n"/>
      <c r="G97" s="5" t="n"/>
      <c r="H97" s="5" t="n"/>
      <c r="I97" s="5" t="n"/>
      <c r="J97" s="20" t="n"/>
      <c r="K97" s="5" t="n"/>
      <c r="L97" s="19">
        <f>IF(OR(B97&amp;""="",NOT(ISNUMBER(A97))),"",'الإعدادات'!$B$4-A97)</f>
        <v/>
      </c>
      <c r="M97" s="6">
        <f>IF(OR(B97&amp;""="",NOT(ISNUMBER(J97)),I97="تم التعاقد",I97="غير مهتم"),"",IF(J97&lt;'الإعدادات'!$B$4,"متأخرة",IF(J97='الإعدادات'!$B$4,"اليوم",IF(J97&lt;='الإعدادات'!$B$4+3,"خلال 3 أيام",""))))</f>
        <v/>
      </c>
      <c r="N97" s="6">
        <f>IF(OR(B97&amp;""="",H97&amp;""="",NOT(ISNUMBER(E97))),"",IFERROR(IF(E97&lt;INDEX('الوحدات'!$F$6:$F$305,MATCH(H97,'الوحدات'!$A$6:$A$305,0)),"أقل من السعر","مناسب"),"كود غير موجود"))</f>
        <v/>
      </c>
      <c r="O97" s="18">
        <f>IF(OR(B97&amp;""="",I97&lt;&gt;"تم التعاقد",H97&amp;""=""),"",IFERROR(IF(INDEX('الوحدات'!$E$6:$E$305,MATCH(H97,'الوحدات'!$A$6:$A$305,0))="بيع",ROUND(INDEX('الوحدات'!$F$6:$F$305,MATCH(H97,'الوحدات'!$A$6:$A$305,0))*'الإعدادات'!$B$5/100,2),""),""))</f>
        <v/>
      </c>
      <c r="P97" s="19">
        <f>IF(OR(M97="متأخرة",M97="اليوم"),COUNTIFS($M$6:$M$2005,"متأخرة",$J$6:$J$2005,"&lt;"&amp;J97)+COUNTIFS($M$6:$M$2005,"اليوم",$J$6:$J$2005,"&lt;"&amp;J97)+COUNTIFS($M$6:M97,"متأخرة",$J$6:J97,J97&amp;"")+COUNTIFS($M$6:M97,"اليوم",$J$6:J97,J97&amp;""),"")</f>
        <v/>
      </c>
    </row>
    <row r="98">
      <c r="A98" s="20" t="n"/>
      <c r="B98" s="5" t="n"/>
      <c r="C98" s="21" t="n"/>
      <c r="D98" s="5" t="n"/>
      <c r="E98" s="17" t="n"/>
      <c r="F98" s="5" t="n"/>
      <c r="G98" s="5" t="n"/>
      <c r="H98" s="5" t="n"/>
      <c r="I98" s="5" t="n"/>
      <c r="J98" s="20" t="n"/>
      <c r="K98" s="5" t="n"/>
      <c r="L98" s="19">
        <f>IF(OR(B98&amp;""="",NOT(ISNUMBER(A98))),"",'الإعدادات'!$B$4-A98)</f>
        <v/>
      </c>
      <c r="M98" s="6">
        <f>IF(OR(B98&amp;""="",NOT(ISNUMBER(J98)),I98="تم التعاقد",I98="غير مهتم"),"",IF(J98&lt;'الإعدادات'!$B$4,"متأخرة",IF(J98='الإعدادات'!$B$4,"اليوم",IF(J98&lt;='الإعدادات'!$B$4+3,"خلال 3 أيام",""))))</f>
        <v/>
      </c>
      <c r="N98" s="6">
        <f>IF(OR(B98&amp;""="",H98&amp;""="",NOT(ISNUMBER(E98))),"",IFERROR(IF(E98&lt;INDEX('الوحدات'!$F$6:$F$305,MATCH(H98,'الوحدات'!$A$6:$A$305,0)),"أقل من السعر","مناسب"),"كود غير موجود"))</f>
        <v/>
      </c>
      <c r="O98" s="18">
        <f>IF(OR(B98&amp;""="",I98&lt;&gt;"تم التعاقد",H98&amp;""=""),"",IFERROR(IF(INDEX('الوحدات'!$E$6:$E$305,MATCH(H98,'الوحدات'!$A$6:$A$305,0))="بيع",ROUND(INDEX('الوحدات'!$F$6:$F$305,MATCH(H98,'الوحدات'!$A$6:$A$305,0))*'الإعدادات'!$B$5/100,2),""),""))</f>
        <v/>
      </c>
      <c r="P98" s="19">
        <f>IF(OR(M98="متأخرة",M98="اليوم"),COUNTIFS($M$6:$M$2005,"متأخرة",$J$6:$J$2005,"&lt;"&amp;J98)+COUNTIFS($M$6:$M$2005,"اليوم",$J$6:$J$2005,"&lt;"&amp;J98)+COUNTIFS($M$6:M98,"متأخرة",$J$6:J98,J98&amp;"")+COUNTIFS($M$6:M98,"اليوم",$J$6:J98,J98&amp;""),"")</f>
        <v/>
      </c>
    </row>
    <row r="99">
      <c r="A99" s="20" t="n"/>
      <c r="B99" s="5" t="n"/>
      <c r="C99" s="21" t="n"/>
      <c r="D99" s="5" t="n"/>
      <c r="E99" s="17" t="n"/>
      <c r="F99" s="5" t="n"/>
      <c r="G99" s="5" t="n"/>
      <c r="H99" s="5" t="n"/>
      <c r="I99" s="5" t="n"/>
      <c r="J99" s="20" t="n"/>
      <c r="K99" s="5" t="n"/>
      <c r="L99" s="19">
        <f>IF(OR(B99&amp;""="",NOT(ISNUMBER(A99))),"",'الإعدادات'!$B$4-A99)</f>
        <v/>
      </c>
      <c r="M99" s="6">
        <f>IF(OR(B99&amp;""="",NOT(ISNUMBER(J99)),I99="تم التعاقد",I99="غير مهتم"),"",IF(J99&lt;'الإعدادات'!$B$4,"متأخرة",IF(J99='الإعدادات'!$B$4,"اليوم",IF(J99&lt;='الإعدادات'!$B$4+3,"خلال 3 أيام",""))))</f>
        <v/>
      </c>
      <c r="N99" s="6">
        <f>IF(OR(B99&amp;""="",H99&amp;""="",NOT(ISNUMBER(E99))),"",IFERROR(IF(E99&lt;INDEX('الوحدات'!$F$6:$F$305,MATCH(H99,'الوحدات'!$A$6:$A$305,0)),"أقل من السعر","مناسب"),"كود غير موجود"))</f>
        <v/>
      </c>
      <c r="O99" s="18">
        <f>IF(OR(B99&amp;""="",I99&lt;&gt;"تم التعاقد",H99&amp;""=""),"",IFERROR(IF(INDEX('الوحدات'!$E$6:$E$305,MATCH(H99,'الوحدات'!$A$6:$A$305,0))="بيع",ROUND(INDEX('الوحدات'!$F$6:$F$305,MATCH(H99,'الوحدات'!$A$6:$A$305,0))*'الإعدادات'!$B$5/100,2),""),""))</f>
        <v/>
      </c>
      <c r="P99" s="19">
        <f>IF(OR(M99="متأخرة",M99="اليوم"),COUNTIFS($M$6:$M$2005,"متأخرة",$J$6:$J$2005,"&lt;"&amp;J99)+COUNTIFS($M$6:$M$2005,"اليوم",$J$6:$J$2005,"&lt;"&amp;J99)+COUNTIFS($M$6:M99,"متأخرة",$J$6:J99,J99&amp;"")+COUNTIFS($M$6:M99,"اليوم",$J$6:J99,J99&amp;""),"")</f>
        <v/>
      </c>
    </row>
    <row r="100">
      <c r="A100" s="20" t="n"/>
      <c r="B100" s="5" t="n"/>
      <c r="C100" s="21" t="n"/>
      <c r="D100" s="5" t="n"/>
      <c r="E100" s="17" t="n"/>
      <c r="F100" s="5" t="n"/>
      <c r="G100" s="5" t="n"/>
      <c r="H100" s="5" t="n"/>
      <c r="I100" s="5" t="n"/>
      <c r="J100" s="20" t="n"/>
      <c r="K100" s="5" t="n"/>
      <c r="L100" s="19">
        <f>IF(OR(B100&amp;""="",NOT(ISNUMBER(A100))),"",'الإعدادات'!$B$4-A100)</f>
        <v/>
      </c>
      <c r="M100" s="6">
        <f>IF(OR(B100&amp;""="",NOT(ISNUMBER(J100)),I100="تم التعاقد",I100="غير مهتم"),"",IF(J100&lt;'الإعدادات'!$B$4,"متأخرة",IF(J100='الإعدادات'!$B$4,"اليوم",IF(J100&lt;='الإعدادات'!$B$4+3,"خلال 3 أيام",""))))</f>
        <v/>
      </c>
      <c r="N100" s="6">
        <f>IF(OR(B100&amp;""="",H100&amp;""="",NOT(ISNUMBER(E100))),"",IFERROR(IF(E100&lt;INDEX('الوحدات'!$F$6:$F$305,MATCH(H100,'الوحدات'!$A$6:$A$305,0)),"أقل من السعر","مناسب"),"كود غير موجود"))</f>
        <v/>
      </c>
      <c r="O100" s="18">
        <f>IF(OR(B100&amp;""="",I100&lt;&gt;"تم التعاقد",H100&amp;""=""),"",IFERROR(IF(INDEX('الوحدات'!$E$6:$E$305,MATCH(H100,'الوحدات'!$A$6:$A$305,0))="بيع",ROUND(INDEX('الوحدات'!$F$6:$F$305,MATCH(H100,'الوحدات'!$A$6:$A$305,0))*'الإعدادات'!$B$5/100,2),""),""))</f>
        <v/>
      </c>
      <c r="P100" s="19">
        <f>IF(OR(M100="متأخرة",M100="اليوم"),COUNTIFS($M$6:$M$2005,"متأخرة",$J$6:$J$2005,"&lt;"&amp;J100)+COUNTIFS($M$6:$M$2005,"اليوم",$J$6:$J$2005,"&lt;"&amp;J100)+COUNTIFS($M$6:M100,"متأخرة",$J$6:J100,J100&amp;"")+COUNTIFS($M$6:M100,"اليوم",$J$6:J100,J100&amp;""),"")</f>
        <v/>
      </c>
    </row>
    <row r="101">
      <c r="A101" s="20" t="n"/>
      <c r="B101" s="5" t="n"/>
      <c r="C101" s="21" t="n"/>
      <c r="D101" s="5" t="n"/>
      <c r="E101" s="17" t="n"/>
      <c r="F101" s="5" t="n"/>
      <c r="G101" s="5" t="n"/>
      <c r="H101" s="5" t="n"/>
      <c r="I101" s="5" t="n"/>
      <c r="J101" s="20" t="n"/>
      <c r="K101" s="5" t="n"/>
      <c r="L101" s="19">
        <f>IF(OR(B101&amp;""="",NOT(ISNUMBER(A101))),"",'الإعدادات'!$B$4-A101)</f>
        <v/>
      </c>
      <c r="M101" s="6">
        <f>IF(OR(B101&amp;""="",NOT(ISNUMBER(J101)),I101="تم التعاقد",I101="غير مهتم"),"",IF(J101&lt;'الإعدادات'!$B$4,"متأخرة",IF(J101='الإعدادات'!$B$4,"اليوم",IF(J101&lt;='الإعدادات'!$B$4+3,"خلال 3 أيام",""))))</f>
        <v/>
      </c>
      <c r="N101" s="6">
        <f>IF(OR(B101&amp;""="",H101&amp;""="",NOT(ISNUMBER(E101))),"",IFERROR(IF(E101&lt;INDEX('الوحدات'!$F$6:$F$305,MATCH(H101,'الوحدات'!$A$6:$A$305,0)),"أقل من السعر","مناسب"),"كود غير موجود"))</f>
        <v/>
      </c>
      <c r="O101" s="18">
        <f>IF(OR(B101&amp;""="",I101&lt;&gt;"تم التعاقد",H101&amp;""=""),"",IFERROR(IF(INDEX('الوحدات'!$E$6:$E$305,MATCH(H101,'الوحدات'!$A$6:$A$305,0))="بيع",ROUND(INDEX('الوحدات'!$F$6:$F$305,MATCH(H101,'الوحدات'!$A$6:$A$305,0))*'الإعدادات'!$B$5/100,2),""),""))</f>
        <v/>
      </c>
      <c r="P101" s="19">
        <f>IF(OR(M101="متأخرة",M101="اليوم"),COUNTIFS($M$6:$M$2005,"متأخرة",$J$6:$J$2005,"&lt;"&amp;J101)+COUNTIFS($M$6:$M$2005,"اليوم",$J$6:$J$2005,"&lt;"&amp;J101)+COUNTIFS($M$6:M101,"متأخرة",$J$6:J101,J101&amp;"")+COUNTIFS($M$6:M101,"اليوم",$J$6:J101,J101&amp;""),"")</f>
        <v/>
      </c>
    </row>
    <row r="102">
      <c r="A102" s="20" t="n"/>
      <c r="B102" s="5" t="n"/>
      <c r="C102" s="21" t="n"/>
      <c r="D102" s="5" t="n"/>
      <c r="E102" s="17" t="n"/>
      <c r="F102" s="5" t="n"/>
      <c r="G102" s="5" t="n"/>
      <c r="H102" s="5" t="n"/>
      <c r="I102" s="5" t="n"/>
      <c r="J102" s="20" t="n"/>
      <c r="K102" s="5" t="n"/>
      <c r="L102" s="19">
        <f>IF(OR(B102&amp;""="",NOT(ISNUMBER(A102))),"",'الإعدادات'!$B$4-A102)</f>
        <v/>
      </c>
      <c r="M102" s="6">
        <f>IF(OR(B102&amp;""="",NOT(ISNUMBER(J102)),I102="تم التعاقد",I102="غير مهتم"),"",IF(J102&lt;'الإعدادات'!$B$4,"متأخرة",IF(J102='الإعدادات'!$B$4,"اليوم",IF(J102&lt;='الإعدادات'!$B$4+3,"خلال 3 أيام",""))))</f>
        <v/>
      </c>
      <c r="N102" s="6">
        <f>IF(OR(B102&amp;""="",H102&amp;""="",NOT(ISNUMBER(E102))),"",IFERROR(IF(E102&lt;INDEX('الوحدات'!$F$6:$F$305,MATCH(H102,'الوحدات'!$A$6:$A$305,0)),"أقل من السعر","مناسب"),"كود غير موجود"))</f>
        <v/>
      </c>
      <c r="O102" s="18">
        <f>IF(OR(B102&amp;""="",I102&lt;&gt;"تم التعاقد",H102&amp;""=""),"",IFERROR(IF(INDEX('الوحدات'!$E$6:$E$305,MATCH(H102,'الوحدات'!$A$6:$A$305,0))="بيع",ROUND(INDEX('الوحدات'!$F$6:$F$305,MATCH(H102,'الوحدات'!$A$6:$A$305,0))*'الإعدادات'!$B$5/100,2),""),""))</f>
        <v/>
      </c>
      <c r="P102" s="19">
        <f>IF(OR(M102="متأخرة",M102="اليوم"),COUNTIFS($M$6:$M$2005,"متأخرة",$J$6:$J$2005,"&lt;"&amp;J102)+COUNTIFS($M$6:$M$2005,"اليوم",$J$6:$J$2005,"&lt;"&amp;J102)+COUNTIFS($M$6:M102,"متأخرة",$J$6:J102,J102&amp;"")+COUNTIFS($M$6:M102,"اليوم",$J$6:J102,J102&amp;""),"")</f>
        <v/>
      </c>
    </row>
    <row r="103">
      <c r="A103" s="20" t="n"/>
      <c r="B103" s="5" t="n"/>
      <c r="C103" s="21" t="n"/>
      <c r="D103" s="5" t="n"/>
      <c r="E103" s="17" t="n"/>
      <c r="F103" s="5" t="n"/>
      <c r="G103" s="5" t="n"/>
      <c r="H103" s="5" t="n"/>
      <c r="I103" s="5" t="n"/>
      <c r="J103" s="20" t="n"/>
      <c r="K103" s="5" t="n"/>
      <c r="L103" s="19">
        <f>IF(OR(B103&amp;""="",NOT(ISNUMBER(A103))),"",'الإعدادات'!$B$4-A103)</f>
        <v/>
      </c>
      <c r="M103" s="6">
        <f>IF(OR(B103&amp;""="",NOT(ISNUMBER(J103)),I103="تم التعاقد",I103="غير مهتم"),"",IF(J103&lt;'الإعدادات'!$B$4,"متأخرة",IF(J103='الإعدادات'!$B$4,"اليوم",IF(J103&lt;='الإعدادات'!$B$4+3,"خلال 3 أيام",""))))</f>
        <v/>
      </c>
      <c r="N103" s="6">
        <f>IF(OR(B103&amp;""="",H103&amp;""="",NOT(ISNUMBER(E103))),"",IFERROR(IF(E103&lt;INDEX('الوحدات'!$F$6:$F$305,MATCH(H103,'الوحدات'!$A$6:$A$305,0)),"أقل من السعر","مناسب"),"كود غير موجود"))</f>
        <v/>
      </c>
      <c r="O103" s="18">
        <f>IF(OR(B103&amp;""="",I103&lt;&gt;"تم التعاقد",H103&amp;""=""),"",IFERROR(IF(INDEX('الوحدات'!$E$6:$E$305,MATCH(H103,'الوحدات'!$A$6:$A$305,0))="بيع",ROUND(INDEX('الوحدات'!$F$6:$F$305,MATCH(H103,'الوحدات'!$A$6:$A$305,0))*'الإعدادات'!$B$5/100,2),""),""))</f>
        <v/>
      </c>
      <c r="P103" s="19">
        <f>IF(OR(M103="متأخرة",M103="اليوم"),COUNTIFS($M$6:$M$2005,"متأخرة",$J$6:$J$2005,"&lt;"&amp;J103)+COUNTIFS($M$6:$M$2005,"اليوم",$J$6:$J$2005,"&lt;"&amp;J103)+COUNTIFS($M$6:M103,"متأخرة",$J$6:J103,J103&amp;"")+COUNTIFS($M$6:M103,"اليوم",$J$6:J103,J103&amp;""),"")</f>
        <v/>
      </c>
    </row>
    <row r="104">
      <c r="A104" s="20" t="n"/>
      <c r="B104" s="5" t="n"/>
      <c r="C104" s="21" t="n"/>
      <c r="D104" s="5" t="n"/>
      <c r="E104" s="17" t="n"/>
      <c r="F104" s="5" t="n"/>
      <c r="G104" s="5" t="n"/>
      <c r="H104" s="5" t="n"/>
      <c r="I104" s="5" t="n"/>
      <c r="J104" s="20" t="n"/>
      <c r="K104" s="5" t="n"/>
      <c r="L104" s="19">
        <f>IF(OR(B104&amp;""="",NOT(ISNUMBER(A104))),"",'الإعدادات'!$B$4-A104)</f>
        <v/>
      </c>
      <c r="M104" s="6">
        <f>IF(OR(B104&amp;""="",NOT(ISNUMBER(J104)),I104="تم التعاقد",I104="غير مهتم"),"",IF(J104&lt;'الإعدادات'!$B$4,"متأخرة",IF(J104='الإعدادات'!$B$4,"اليوم",IF(J104&lt;='الإعدادات'!$B$4+3,"خلال 3 أيام",""))))</f>
        <v/>
      </c>
      <c r="N104" s="6">
        <f>IF(OR(B104&amp;""="",H104&amp;""="",NOT(ISNUMBER(E104))),"",IFERROR(IF(E104&lt;INDEX('الوحدات'!$F$6:$F$305,MATCH(H104,'الوحدات'!$A$6:$A$305,0)),"أقل من السعر","مناسب"),"كود غير موجود"))</f>
        <v/>
      </c>
      <c r="O104" s="18">
        <f>IF(OR(B104&amp;""="",I104&lt;&gt;"تم التعاقد",H104&amp;""=""),"",IFERROR(IF(INDEX('الوحدات'!$E$6:$E$305,MATCH(H104,'الوحدات'!$A$6:$A$305,0))="بيع",ROUND(INDEX('الوحدات'!$F$6:$F$305,MATCH(H104,'الوحدات'!$A$6:$A$305,0))*'الإعدادات'!$B$5/100,2),""),""))</f>
        <v/>
      </c>
      <c r="P104" s="19">
        <f>IF(OR(M104="متأخرة",M104="اليوم"),COUNTIFS($M$6:$M$2005,"متأخرة",$J$6:$J$2005,"&lt;"&amp;J104)+COUNTIFS($M$6:$M$2005,"اليوم",$J$6:$J$2005,"&lt;"&amp;J104)+COUNTIFS($M$6:M104,"متأخرة",$J$6:J104,J104&amp;"")+COUNTIFS($M$6:M104,"اليوم",$J$6:J104,J104&amp;""),"")</f>
        <v/>
      </c>
    </row>
    <row r="105">
      <c r="A105" s="20" t="n"/>
      <c r="B105" s="5" t="n"/>
      <c r="C105" s="21" t="n"/>
      <c r="D105" s="5" t="n"/>
      <c r="E105" s="17" t="n"/>
      <c r="F105" s="5" t="n"/>
      <c r="G105" s="5" t="n"/>
      <c r="H105" s="5" t="n"/>
      <c r="I105" s="5" t="n"/>
      <c r="J105" s="20" t="n"/>
      <c r="K105" s="5" t="n"/>
      <c r="L105" s="19">
        <f>IF(OR(B105&amp;""="",NOT(ISNUMBER(A105))),"",'الإعدادات'!$B$4-A105)</f>
        <v/>
      </c>
      <c r="M105" s="6">
        <f>IF(OR(B105&amp;""="",NOT(ISNUMBER(J105)),I105="تم التعاقد",I105="غير مهتم"),"",IF(J105&lt;'الإعدادات'!$B$4,"متأخرة",IF(J105='الإعدادات'!$B$4,"اليوم",IF(J105&lt;='الإعدادات'!$B$4+3,"خلال 3 أيام",""))))</f>
        <v/>
      </c>
      <c r="N105" s="6">
        <f>IF(OR(B105&amp;""="",H105&amp;""="",NOT(ISNUMBER(E105))),"",IFERROR(IF(E105&lt;INDEX('الوحدات'!$F$6:$F$305,MATCH(H105,'الوحدات'!$A$6:$A$305,0)),"أقل من السعر","مناسب"),"كود غير موجود"))</f>
        <v/>
      </c>
      <c r="O105" s="18">
        <f>IF(OR(B105&amp;""="",I105&lt;&gt;"تم التعاقد",H105&amp;""=""),"",IFERROR(IF(INDEX('الوحدات'!$E$6:$E$305,MATCH(H105,'الوحدات'!$A$6:$A$305,0))="بيع",ROUND(INDEX('الوحدات'!$F$6:$F$305,MATCH(H105,'الوحدات'!$A$6:$A$305,0))*'الإعدادات'!$B$5/100,2),""),""))</f>
        <v/>
      </c>
      <c r="P105" s="19">
        <f>IF(OR(M105="متأخرة",M105="اليوم"),COUNTIFS($M$6:$M$2005,"متأخرة",$J$6:$J$2005,"&lt;"&amp;J105)+COUNTIFS($M$6:$M$2005,"اليوم",$J$6:$J$2005,"&lt;"&amp;J105)+COUNTIFS($M$6:M105,"متأخرة",$J$6:J105,J105&amp;"")+COUNTIFS($M$6:M105,"اليوم",$J$6:J105,J105&amp;""),"")</f>
        <v/>
      </c>
    </row>
    <row r="106">
      <c r="A106" s="20" t="n"/>
      <c r="B106" s="5" t="n"/>
      <c r="C106" s="21" t="n"/>
      <c r="D106" s="5" t="n"/>
      <c r="E106" s="17" t="n"/>
      <c r="F106" s="5" t="n"/>
      <c r="G106" s="5" t="n"/>
      <c r="H106" s="5" t="n"/>
      <c r="I106" s="5" t="n"/>
      <c r="J106" s="20" t="n"/>
      <c r="K106" s="5" t="n"/>
      <c r="L106" s="19">
        <f>IF(OR(B106&amp;""="",NOT(ISNUMBER(A106))),"",'الإعدادات'!$B$4-A106)</f>
        <v/>
      </c>
      <c r="M106" s="6">
        <f>IF(OR(B106&amp;""="",NOT(ISNUMBER(J106)),I106="تم التعاقد",I106="غير مهتم"),"",IF(J106&lt;'الإعدادات'!$B$4,"متأخرة",IF(J106='الإعدادات'!$B$4,"اليوم",IF(J106&lt;='الإعدادات'!$B$4+3,"خلال 3 أيام",""))))</f>
        <v/>
      </c>
      <c r="N106" s="6">
        <f>IF(OR(B106&amp;""="",H106&amp;""="",NOT(ISNUMBER(E106))),"",IFERROR(IF(E106&lt;INDEX('الوحدات'!$F$6:$F$305,MATCH(H106,'الوحدات'!$A$6:$A$305,0)),"أقل من السعر","مناسب"),"كود غير موجود"))</f>
        <v/>
      </c>
      <c r="O106" s="18">
        <f>IF(OR(B106&amp;""="",I106&lt;&gt;"تم التعاقد",H106&amp;""=""),"",IFERROR(IF(INDEX('الوحدات'!$E$6:$E$305,MATCH(H106,'الوحدات'!$A$6:$A$305,0))="بيع",ROUND(INDEX('الوحدات'!$F$6:$F$305,MATCH(H106,'الوحدات'!$A$6:$A$305,0))*'الإعدادات'!$B$5/100,2),""),""))</f>
        <v/>
      </c>
      <c r="P106" s="19">
        <f>IF(OR(M106="متأخرة",M106="اليوم"),COUNTIFS($M$6:$M$2005,"متأخرة",$J$6:$J$2005,"&lt;"&amp;J106)+COUNTIFS($M$6:$M$2005,"اليوم",$J$6:$J$2005,"&lt;"&amp;J106)+COUNTIFS($M$6:M106,"متأخرة",$J$6:J106,J106&amp;"")+COUNTIFS($M$6:M106,"اليوم",$J$6:J106,J106&amp;""),"")</f>
        <v/>
      </c>
    </row>
    <row r="107">
      <c r="A107" s="20" t="n"/>
      <c r="B107" s="5" t="n"/>
      <c r="C107" s="21" t="n"/>
      <c r="D107" s="5" t="n"/>
      <c r="E107" s="17" t="n"/>
      <c r="F107" s="5" t="n"/>
      <c r="G107" s="5" t="n"/>
      <c r="H107" s="5" t="n"/>
      <c r="I107" s="5" t="n"/>
      <c r="J107" s="20" t="n"/>
      <c r="K107" s="5" t="n"/>
      <c r="L107" s="19">
        <f>IF(OR(B107&amp;""="",NOT(ISNUMBER(A107))),"",'الإعدادات'!$B$4-A107)</f>
        <v/>
      </c>
      <c r="M107" s="6">
        <f>IF(OR(B107&amp;""="",NOT(ISNUMBER(J107)),I107="تم التعاقد",I107="غير مهتم"),"",IF(J107&lt;'الإعدادات'!$B$4,"متأخرة",IF(J107='الإعدادات'!$B$4,"اليوم",IF(J107&lt;='الإعدادات'!$B$4+3,"خلال 3 أيام",""))))</f>
        <v/>
      </c>
      <c r="N107" s="6">
        <f>IF(OR(B107&amp;""="",H107&amp;""="",NOT(ISNUMBER(E107))),"",IFERROR(IF(E107&lt;INDEX('الوحدات'!$F$6:$F$305,MATCH(H107,'الوحدات'!$A$6:$A$305,0)),"أقل من السعر","مناسب"),"كود غير موجود"))</f>
        <v/>
      </c>
      <c r="O107" s="18">
        <f>IF(OR(B107&amp;""="",I107&lt;&gt;"تم التعاقد",H107&amp;""=""),"",IFERROR(IF(INDEX('الوحدات'!$E$6:$E$305,MATCH(H107,'الوحدات'!$A$6:$A$305,0))="بيع",ROUND(INDEX('الوحدات'!$F$6:$F$305,MATCH(H107,'الوحدات'!$A$6:$A$305,0))*'الإعدادات'!$B$5/100,2),""),""))</f>
        <v/>
      </c>
      <c r="P107" s="19">
        <f>IF(OR(M107="متأخرة",M107="اليوم"),COUNTIFS($M$6:$M$2005,"متأخرة",$J$6:$J$2005,"&lt;"&amp;J107)+COUNTIFS($M$6:$M$2005,"اليوم",$J$6:$J$2005,"&lt;"&amp;J107)+COUNTIFS($M$6:M107,"متأخرة",$J$6:J107,J107&amp;"")+COUNTIFS($M$6:M107,"اليوم",$J$6:J107,J107&amp;""),"")</f>
        <v/>
      </c>
    </row>
    <row r="108">
      <c r="A108" s="20" t="n"/>
      <c r="B108" s="5" t="n"/>
      <c r="C108" s="21" t="n"/>
      <c r="D108" s="5" t="n"/>
      <c r="E108" s="17" t="n"/>
      <c r="F108" s="5" t="n"/>
      <c r="G108" s="5" t="n"/>
      <c r="H108" s="5" t="n"/>
      <c r="I108" s="5" t="n"/>
      <c r="J108" s="20" t="n"/>
      <c r="K108" s="5" t="n"/>
      <c r="L108" s="19">
        <f>IF(OR(B108&amp;""="",NOT(ISNUMBER(A108))),"",'الإعدادات'!$B$4-A108)</f>
        <v/>
      </c>
      <c r="M108" s="6">
        <f>IF(OR(B108&amp;""="",NOT(ISNUMBER(J108)),I108="تم التعاقد",I108="غير مهتم"),"",IF(J108&lt;'الإعدادات'!$B$4,"متأخرة",IF(J108='الإعدادات'!$B$4,"اليوم",IF(J108&lt;='الإعدادات'!$B$4+3,"خلال 3 أيام",""))))</f>
        <v/>
      </c>
      <c r="N108" s="6">
        <f>IF(OR(B108&amp;""="",H108&amp;""="",NOT(ISNUMBER(E108))),"",IFERROR(IF(E108&lt;INDEX('الوحدات'!$F$6:$F$305,MATCH(H108,'الوحدات'!$A$6:$A$305,0)),"أقل من السعر","مناسب"),"كود غير موجود"))</f>
        <v/>
      </c>
      <c r="O108" s="18">
        <f>IF(OR(B108&amp;""="",I108&lt;&gt;"تم التعاقد",H108&amp;""=""),"",IFERROR(IF(INDEX('الوحدات'!$E$6:$E$305,MATCH(H108,'الوحدات'!$A$6:$A$305,0))="بيع",ROUND(INDEX('الوحدات'!$F$6:$F$305,MATCH(H108,'الوحدات'!$A$6:$A$305,0))*'الإعدادات'!$B$5/100,2),""),""))</f>
        <v/>
      </c>
      <c r="P108" s="19">
        <f>IF(OR(M108="متأخرة",M108="اليوم"),COUNTIFS($M$6:$M$2005,"متأخرة",$J$6:$J$2005,"&lt;"&amp;J108)+COUNTIFS($M$6:$M$2005,"اليوم",$J$6:$J$2005,"&lt;"&amp;J108)+COUNTIFS($M$6:M108,"متأخرة",$J$6:J108,J108&amp;"")+COUNTIFS($M$6:M108,"اليوم",$J$6:J108,J108&amp;""),"")</f>
        <v/>
      </c>
    </row>
    <row r="109">
      <c r="A109" s="20" t="n"/>
      <c r="B109" s="5" t="n"/>
      <c r="C109" s="21" t="n"/>
      <c r="D109" s="5" t="n"/>
      <c r="E109" s="17" t="n"/>
      <c r="F109" s="5" t="n"/>
      <c r="G109" s="5" t="n"/>
      <c r="H109" s="5" t="n"/>
      <c r="I109" s="5" t="n"/>
      <c r="J109" s="20" t="n"/>
      <c r="K109" s="5" t="n"/>
      <c r="L109" s="19">
        <f>IF(OR(B109&amp;""="",NOT(ISNUMBER(A109))),"",'الإعدادات'!$B$4-A109)</f>
        <v/>
      </c>
      <c r="M109" s="6">
        <f>IF(OR(B109&amp;""="",NOT(ISNUMBER(J109)),I109="تم التعاقد",I109="غير مهتم"),"",IF(J109&lt;'الإعدادات'!$B$4,"متأخرة",IF(J109='الإعدادات'!$B$4,"اليوم",IF(J109&lt;='الإعدادات'!$B$4+3,"خلال 3 أيام",""))))</f>
        <v/>
      </c>
      <c r="N109" s="6">
        <f>IF(OR(B109&amp;""="",H109&amp;""="",NOT(ISNUMBER(E109))),"",IFERROR(IF(E109&lt;INDEX('الوحدات'!$F$6:$F$305,MATCH(H109,'الوحدات'!$A$6:$A$305,0)),"أقل من السعر","مناسب"),"كود غير موجود"))</f>
        <v/>
      </c>
      <c r="O109" s="18">
        <f>IF(OR(B109&amp;""="",I109&lt;&gt;"تم التعاقد",H109&amp;""=""),"",IFERROR(IF(INDEX('الوحدات'!$E$6:$E$305,MATCH(H109,'الوحدات'!$A$6:$A$305,0))="بيع",ROUND(INDEX('الوحدات'!$F$6:$F$305,MATCH(H109,'الوحدات'!$A$6:$A$305,0))*'الإعدادات'!$B$5/100,2),""),""))</f>
        <v/>
      </c>
      <c r="P109" s="19">
        <f>IF(OR(M109="متأخرة",M109="اليوم"),COUNTIFS($M$6:$M$2005,"متأخرة",$J$6:$J$2005,"&lt;"&amp;J109)+COUNTIFS($M$6:$M$2005,"اليوم",$J$6:$J$2005,"&lt;"&amp;J109)+COUNTIFS($M$6:M109,"متأخرة",$J$6:J109,J109&amp;"")+COUNTIFS($M$6:M109,"اليوم",$J$6:J109,J109&amp;""),"")</f>
        <v/>
      </c>
    </row>
    <row r="110">
      <c r="A110" s="20" t="n"/>
      <c r="B110" s="5" t="n"/>
      <c r="C110" s="21" t="n"/>
      <c r="D110" s="5" t="n"/>
      <c r="E110" s="17" t="n"/>
      <c r="F110" s="5" t="n"/>
      <c r="G110" s="5" t="n"/>
      <c r="H110" s="5" t="n"/>
      <c r="I110" s="5" t="n"/>
      <c r="J110" s="20" t="n"/>
      <c r="K110" s="5" t="n"/>
      <c r="L110" s="19">
        <f>IF(OR(B110&amp;""="",NOT(ISNUMBER(A110))),"",'الإعدادات'!$B$4-A110)</f>
        <v/>
      </c>
      <c r="M110" s="6">
        <f>IF(OR(B110&amp;""="",NOT(ISNUMBER(J110)),I110="تم التعاقد",I110="غير مهتم"),"",IF(J110&lt;'الإعدادات'!$B$4,"متأخرة",IF(J110='الإعدادات'!$B$4,"اليوم",IF(J110&lt;='الإعدادات'!$B$4+3,"خلال 3 أيام",""))))</f>
        <v/>
      </c>
      <c r="N110" s="6">
        <f>IF(OR(B110&amp;""="",H110&amp;""="",NOT(ISNUMBER(E110))),"",IFERROR(IF(E110&lt;INDEX('الوحدات'!$F$6:$F$305,MATCH(H110,'الوحدات'!$A$6:$A$305,0)),"أقل من السعر","مناسب"),"كود غير موجود"))</f>
        <v/>
      </c>
      <c r="O110" s="18">
        <f>IF(OR(B110&amp;""="",I110&lt;&gt;"تم التعاقد",H110&amp;""=""),"",IFERROR(IF(INDEX('الوحدات'!$E$6:$E$305,MATCH(H110,'الوحدات'!$A$6:$A$305,0))="بيع",ROUND(INDEX('الوحدات'!$F$6:$F$305,MATCH(H110,'الوحدات'!$A$6:$A$305,0))*'الإعدادات'!$B$5/100,2),""),""))</f>
        <v/>
      </c>
      <c r="P110" s="19">
        <f>IF(OR(M110="متأخرة",M110="اليوم"),COUNTIFS($M$6:$M$2005,"متأخرة",$J$6:$J$2005,"&lt;"&amp;J110)+COUNTIFS($M$6:$M$2005,"اليوم",$J$6:$J$2005,"&lt;"&amp;J110)+COUNTIFS($M$6:M110,"متأخرة",$J$6:J110,J110&amp;"")+COUNTIFS($M$6:M110,"اليوم",$J$6:J110,J110&amp;""),"")</f>
        <v/>
      </c>
    </row>
    <row r="111">
      <c r="A111" s="20" t="n"/>
      <c r="B111" s="5" t="n"/>
      <c r="C111" s="21" t="n"/>
      <c r="D111" s="5" t="n"/>
      <c r="E111" s="17" t="n"/>
      <c r="F111" s="5" t="n"/>
      <c r="G111" s="5" t="n"/>
      <c r="H111" s="5" t="n"/>
      <c r="I111" s="5" t="n"/>
      <c r="J111" s="20" t="n"/>
      <c r="K111" s="5" t="n"/>
      <c r="L111" s="19">
        <f>IF(OR(B111&amp;""="",NOT(ISNUMBER(A111))),"",'الإعدادات'!$B$4-A111)</f>
        <v/>
      </c>
      <c r="M111" s="6">
        <f>IF(OR(B111&amp;""="",NOT(ISNUMBER(J111)),I111="تم التعاقد",I111="غير مهتم"),"",IF(J111&lt;'الإعدادات'!$B$4,"متأخرة",IF(J111='الإعدادات'!$B$4,"اليوم",IF(J111&lt;='الإعدادات'!$B$4+3,"خلال 3 أيام",""))))</f>
        <v/>
      </c>
      <c r="N111" s="6">
        <f>IF(OR(B111&amp;""="",H111&amp;""="",NOT(ISNUMBER(E111))),"",IFERROR(IF(E111&lt;INDEX('الوحدات'!$F$6:$F$305,MATCH(H111,'الوحدات'!$A$6:$A$305,0)),"أقل من السعر","مناسب"),"كود غير موجود"))</f>
        <v/>
      </c>
      <c r="O111" s="18">
        <f>IF(OR(B111&amp;""="",I111&lt;&gt;"تم التعاقد",H111&amp;""=""),"",IFERROR(IF(INDEX('الوحدات'!$E$6:$E$305,MATCH(H111,'الوحدات'!$A$6:$A$305,0))="بيع",ROUND(INDEX('الوحدات'!$F$6:$F$305,MATCH(H111,'الوحدات'!$A$6:$A$305,0))*'الإعدادات'!$B$5/100,2),""),""))</f>
        <v/>
      </c>
      <c r="P111" s="19">
        <f>IF(OR(M111="متأخرة",M111="اليوم"),COUNTIFS($M$6:$M$2005,"متأخرة",$J$6:$J$2005,"&lt;"&amp;J111)+COUNTIFS($M$6:$M$2005,"اليوم",$J$6:$J$2005,"&lt;"&amp;J111)+COUNTIFS($M$6:M111,"متأخرة",$J$6:J111,J111&amp;"")+COUNTIFS($M$6:M111,"اليوم",$J$6:J111,J111&amp;""),"")</f>
        <v/>
      </c>
    </row>
    <row r="112">
      <c r="A112" s="20" t="n"/>
      <c r="B112" s="5" t="n"/>
      <c r="C112" s="21" t="n"/>
      <c r="D112" s="5" t="n"/>
      <c r="E112" s="17" t="n"/>
      <c r="F112" s="5" t="n"/>
      <c r="G112" s="5" t="n"/>
      <c r="H112" s="5" t="n"/>
      <c r="I112" s="5" t="n"/>
      <c r="J112" s="20" t="n"/>
      <c r="K112" s="5" t="n"/>
      <c r="L112" s="19">
        <f>IF(OR(B112&amp;""="",NOT(ISNUMBER(A112))),"",'الإعدادات'!$B$4-A112)</f>
        <v/>
      </c>
      <c r="M112" s="6">
        <f>IF(OR(B112&amp;""="",NOT(ISNUMBER(J112)),I112="تم التعاقد",I112="غير مهتم"),"",IF(J112&lt;'الإعدادات'!$B$4,"متأخرة",IF(J112='الإعدادات'!$B$4,"اليوم",IF(J112&lt;='الإعدادات'!$B$4+3,"خلال 3 أيام",""))))</f>
        <v/>
      </c>
      <c r="N112" s="6">
        <f>IF(OR(B112&amp;""="",H112&amp;""="",NOT(ISNUMBER(E112))),"",IFERROR(IF(E112&lt;INDEX('الوحدات'!$F$6:$F$305,MATCH(H112,'الوحدات'!$A$6:$A$305,0)),"أقل من السعر","مناسب"),"كود غير موجود"))</f>
        <v/>
      </c>
      <c r="O112" s="18">
        <f>IF(OR(B112&amp;""="",I112&lt;&gt;"تم التعاقد",H112&amp;""=""),"",IFERROR(IF(INDEX('الوحدات'!$E$6:$E$305,MATCH(H112,'الوحدات'!$A$6:$A$305,0))="بيع",ROUND(INDEX('الوحدات'!$F$6:$F$305,MATCH(H112,'الوحدات'!$A$6:$A$305,0))*'الإعدادات'!$B$5/100,2),""),""))</f>
        <v/>
      </c>
      <c r="P112" s="19">
        <f>IF(OR(M112="متأخرة",M112="اليوم"),COUNTIFS($M$6:$M$2005,"متأخرة",$J$6:$J$2005,"&lt;"&amp;J112)+COUNTIFS($M$6:$M$2005,"اليوم",$J$6:$J$2005,"&lt;"&amp;J112)+COUNTIFS($M$6:M112,"متأخرة",$J$6:J112,J112&amp;"")+COUNTIFS($M$6:M112,"اليوم",$J$6:J112,J112&amp;""),"")</f>
        <v/>
      </c>
    </row>
    <row r="113">
      <c r="A113" s="20" t="n"/>
      <c r="B113" s="5" t="n"/>
      <c r="C113" s="21" t="n"/>
      <c r="D113" s="5" t="n"/>
      <c r="E113" s="17" t="n"/>
      <c r="F113" s="5" t="n"/>
      <c r="G113" s="5" t="n"/>
      <c r="H113" s="5" t="n"/>
      <c r="I113" s="5" t="n"/>
      <c r="J113" s="20" t="n"/>
      <c r="K113" s="5" t="n"/>
      <c r="L113" s="19">
        <f>IF(OR(B113&amp;""="",NOT(ISNUMBER(A113))),"",'الإعدادات'!$B$4-A113)</f>
        <v/>
      </c>
      <c r="M113" s="6">
        <f>IF(OR(B113&amp;""="",NOT(ISNUMBER(J113)),I113="تم التعاقد",I113="غير مهتم"),"",IF(J113&lt;'الإعدادات'!$B$4,"متأخرة",IF(J113='الإعدادات'!$B$4,"اليوم",IF(J113&lt;='الإعدادات'!$B$4+3,"خلال 3 أيام",""))))</f>
        <v/>
      </c>
      <c r="N113" s="6">
        <f>IF(OR(B113&amp;""="",H113&amp;""="",NOT(ISNUMBER(E113))),"",IFERROR(IF(E113&lt;INDEX('الوحدات'!$F$6:$F$305,MATCH(H113,'الوحدات'!$A$6:$A$305,0)),"أقل من السعر","مناسب"),"كود غير موجود"))</f>
        <v/>
      </c>
      <c r="O113" s="18">
        <f>IF(OR(B113&amp;""="",I113&lt;&gt;"تم التعاقد",H113&amp;""=""),"",IFERROR(IF(INDEX('الوحدات'!$E$6:$E$305,MATCH(H113,'الوحدات'!$A$6:$A$305,0))="بيع",ROUND(INDEX('الوحدات'!$F$6:$F$305,MATCH(H113,'الوحدات'!$A$6:$A$305,0))*'الإعدادات'!$B$5/100,2),""),""))</f>
        <v/>
      </c>
      <c r="P113" s="19">
        <f>IF(OR(M113="متأخرة",M113="اليوم"),COUNTIFS($M$6:$M$2005,"متأخرة",$J$6:$J$2005,"&lt;"&amp;J113)+COUNTIFS($M$6:$M$2005,"اليوم",$J$6:$J$2005,"&lt;"&amp;J113)+COUNTIFS($M$6:M113,"متأخرة",$J$6:J113,J113&amp;"")+COUNTIFS($M$6:M113,"اليوم",$J$6:J113,J113&amp;""),"")</f>
        <v/>
      </c>
    </row>
    <row r="114">
      <c r="A114" s="20" t="n"/>
      <c r="B114" s="5" t="n"/>
      <c r="C114" s="21" t="n"/>
      <c r="D114" s="5" t="n"/>
      <c r="E114" s="17" t="n"/>
      <c r="F114" s="5" t="n"/>
      <c r="G114" s="5" t="n"/>
      <c r="H114" s="5" t="n"/>
      <c r="I114" s="5" t="n"/>
      <c r="J114" s="20" t="n"/>
      <c r="K114" s="5" t="n"/>
      <c r="L114" s="19">
        <f>IF(OR(B114&amp;""="",NOT(ISNUMBER(A114))),"",'الإعدادات'!$B$4-A114)</f>
        <v/>
      </c>
      <c r="M114" s="6">
        <f>IF(OR(B114&amp;""="",NOT(ISNUMBER(J114)),I114="تم التعاقد",I114="غير مهتم"),"",IF(J114&lt;'الإعدادات'!$B$4,"متأخرة",IF(J114='الإعدادات'!$B$4,"اليوم",IF(J114&lt;='الإعدادات'!$B$4+3,"خلال 3 أيام",""))))</f>
        <v/>
      </c>
      <c r="N114" s="6">
        <f>IF(OR(B114&amp;""="",H114&amp;""="",NOT(ISNUMBER(E114))),"",IFERROR(IF(E114&lt;INDEX('الوحدات'!$F$6:$F$305,MATCH(H114,'الوحدات'!$A$6:$A$305,0)),"أقل من السعر","مناسب"),"كود غير موجود"))</f>
        <v/>
      </c>
      <c r="O114" s="18">
        <f>IF(OR(B114&amp;""="",I114&lt;&gt;"تم التعاقد",H114&amp;""=""),"",IFERROR(IF(INDEX('الوحدات'!$E$6:$E$305,MATCH(H114,'الوحدات'!$A$6:$A$305,0))="بيع",ROUND(INDEX('الوحدات'!$F$6:$F$305,MATCH(H114,'الوحدات'!$A$6:$A$305,0))*'الإعدادات'!$B$5/100,2),""),""))</f>
        <v/>
      </c>
      <c r="P114" s="19">
        <f>IF(OR(M114="متأخرة",M114="اليوم"),COUNTIFS($M$6:$M$2005,"متأخرة",$J$6:$J$2005,"&lt;"&amp;J114)+COUNTIFS($M$6:$M$2005,"اليوم",$J$6:$J$2005,"&lt;"&amp;J114)+COUNTIFS($M$6:M114,"متأخرة",$J$6:J114,J114&amp;"")+COUNTIFS($M$6:M114,"اليوم",$J$6:J114,J114&amp;""),"")</f>
        <v/>
      </c>
    </row>
    <row r="115">
      <c r="A115" s="20" t="n"/>
      <c r="B115" s="5" t="n"/>
      <c r="C115" s="21" t="n"/>
      <c r="D115" s="5" t="n"/>
      <c r="E115" s="17" t="n"/>
      <c r="F115" s="5" t="n"/>
      <c r="G115" s="5" t="n"/>
      <c r="H115" s="5" t="n"/>
      <c r="I115" s="5" t="n"/>
      <c r="J115" s="20" t="n"/>
      <c r="K115" s="5" t="n"/>
      <c r="L115" s="19">
        <f>IF(OR(B115&amp;""="",NOT(ISNUMBER(A115))),"",'الإعدادات'!$B$4-A115)</f>
        <v/>
      </c>
      <c r="M115" s="6">
        <f>IF(OR(B115&amp;""="",NOT(ISNUMBER(J115)),I115="تم التعاقد",I115="غير مهتم"),"",IF(J115&lt;'الإعدادات'!$B$4,"متأخرة",IF(J115='الإعدادات'!$B$4,"اليوم",IF(J115&lt;='الإعدادات'!$B$4+3,"خلال 3 أيام",""))))</f>
        <v/>
      </c>
      <c r="N115" s="6">
        <f>IF(OR(B115&amp;""="",H115&amp;""="",NOT(ISNUMBER(E115))),"",IFERROR(IF(E115&lt;INDEX('الوحدات'!$F$6:$F$305,MATCH(H115,'الوحدات'!$A$6:$A$305,0)),"أقل من السعر","مناسب"),"كود غير موجود"))</f>
        <v/>
      </c>
      <c r="O115" s="18">
        <f>IF(OR(B115&amp;""="",I115&lt;&gt;"تم التعاقد",H115&amp;""=""),"",IFERROR(IF(INDEX('الوحدات'!$E$6:$E$305,MATCH(H115,'الوحدات'!$A$6:$A$305,0))="بيع",ROUND(INDEX('الوحدات'!$F$6:$F$305,MATCH(H115,'الوحدات'!$A$6:$A$305,0))*'الإعدادات'!$B$5/100,2),""),""))</f>
        <v/>
      </c>
      <c r="P115" s="19">
        <f>IF(OR(M115="متأخرة",M115="اليوم"),COUNTIFS($M$6:$M$2005,"متأخرة",$J$6:$J$2005,"&lt;"&amp;J115)+COUNTIFS($M$6:$M$2005,"اليوم",$J$6:$J$2005,"&lt;"&amp;J115)+COUNTIFS($M$6:M115,"متأخرة",$J$6:J115,J115&amp;"")+COUNTIFS($M$6:M115,"اليوم",$J$6:J115,J115&amp;""),"")</f>
        <v/>
      </c>
    </row>
    <row r="116">
      <c r="A116" s="20" t="n"/>
      <c r="B116" s="5" t="n"/>
      <c r="C116" s="21" t="n"/>
      <c r="D116" s="5" t="n"/>
      <c r="E116" s="17" t="n"/>
      <c r="F116" s="5" t="n"/>
      <c r="G116" s="5" t="n"/>
      <c r="H116" s="5" t="n"/>
      <c r="I116" s="5" t="n"/>
      <c r="J116" s="20" t="n"/>
      <c r="K116" s="5" t="n"/>
      <c r="L116" s="19">
        <f>IF(OR(B116&amp;""="",NOT(ISNUMBER(A116))),"",'الإعدادات'!$B$4-A116)</f>
        <v/>
      </c>
      <c r="M116" s="6">
        <f>IF(OR(B116&amp;""="",NOT(ISNUMBER(J116)),I116="تم التعاقد",I116="غير مهتم"),"",IF(J116&lt;'الإعدادات'!$B$4,"متأخرة",IF(J116='الإعدادات'!$B$4,"اليوم",IF(J116&lt;='الإعدادات'!$B$4+3,"خلال 3 أيام",""))))</f>
        <v/>
      </c>
      <c r="N116" s="6">
        <f>IF(OR(B116&amp;""="",H116&amp;""="",NOT(ISNUMBER(E116))),"",IFERROR(IF(E116&lt;INDEX('الوحدات'!$F$6:$F$305,MATCH(H116,'الوحدات'!$A$6:$A$305,0)),"أقل من السعر","مناسب"),"كود غير موجود"))</f>
        <v/>
      </c>
      <c r="O116" s="18">
        <f>IF(OR(B116&amp;""="",I116&lt;&gt;"تم التعاقد",H116&amp;""=""),"",IFERROR(IF(INDEX('الوحدات'!$E$6:$E$305,MATCH(H116,'الوحدات'!$A$6:$A$305,0))="بيع",ROUND(INDEX('الوحدات'!$F$6:$F$305,MATCH(H116,'الوحدات'!$A$6:$A$305,0))*'الإعدادات'!$B$5/100,2),""),""))</f>
        <v/>
      </c>
      <c r="P116" s="19">
        <f>IF(OR(M116="متأخرة",M116="اليوم"),COUNTIFS($M$6:$M$2005,"متأخرة",$J$6:$J$2005,"&lt;"&amp;J116)+COUNTIFS($M$6:$M$2005,"اليوم",$J$6:$J$2005,"&lt;"&amp;J116)+COUNTIFS($M$6:M116,"متأخرة",$J$6:J116,J116&amp;"")+COUNTIFS($M$6:M116,"اليوم",$J$6:J116,J116&amp;""),"")</f>
        <v/>
      </c>
    </row>
    <row r="117">
      <c r="A117" s="20" t="n"/>
      <c r="B117" s="5" t="n"/>
      <c r="C117" s="21" t="n"/>
      <c r="D117" s="5" t="n"/>
      <c r="E117" s="17" t="n"/>
      <c r="F117" s="5" t="n"/>
      <c r="G117" s="5" t="n"/>
      <c r="H117" s="5" t="n"/>
      <c r="I117" s="5" t="n"/>
      <c r="J117" s="20" t="n"/>
      <c r="K117" s="5" t="n"/>
      <c r="L117" s="19">
        <f>IF(OR(B117&amp;""="",NOT(ISNUMBER(A117))),"",'الإعدادات'!$B$4-A117)</f>
        <v/>
      </c>
      <c r="M117" s="6">
        <f>IF(OR(B117&amp;""="",NOT(ISNUMBER(J117)),I117="تم التعاقد",I117="غير مهتم"),"",IF(J117&lt;'الإعدادات'!$B$4,"متأخرة",IF(J117='الإعدادات'!$B$4,"اليوم",IF(J117&lt;='الإعدادات'!$B$4+3,"خلال 3 أيام",""))))</f>
        <v/>
      </c>
      <c r="N117" s="6">
        <f>IF(OR(B117&amp;""="",H117&amp;""="",NOT(ISNUMBER(E117))),"",IFERROR(IF(E117&lt;INDEX('الوحدات'!$F$6:$F$305,MATCH(H117,'الوحدات'!$A$6:$A$305,0)),"أقل من السعر","مناسب"),"كود غير موجود"))</f>
        <v/>
      </c>
      <c r="O117" s="18">
        <f>IF(OR(B117&amp;""="",I117&lt;&gt;"تم التعاقد",H117&amp;""=""),"",IFERROR(IF(INDEX('الوحدات'!$E$6:$E$305,MATCH(H117,'الوحدات'!$A$6:$A$305,0))="بيع",ROUND(INDEX('الوحدات'!$F$6:$F$305,MATCH(H117,'الوحدات'!$A$6:$A$305,0))*'الإعدادات'!$B$5/100,2),""),""))</f>
        <v/>
      </c>
      <c r="P117" s="19">
        <f>IF(OR(M117="متأخرة",M117="اليوم"),COUNTIFS($M$6:$M$2005,"متأخرة",$J$6:$J$2005,"&lt;"&amp;J117)+COUNTIFS($M$6:$M$2005,"اليوم",$J$6:$J$2005,"&lt;"&amp;J117)+COUNTIFS($M$6:M117,"متأخرة",$J$6:J117,J117&amp;"")+COUNTIFS($M$6:M117,"اليوم",$J$6:J117,J117&amp;""),"")</f>
        <v/>
      </c>
    </row>
    <row r="118">
      <c r="A118" s="20" t="n"/>
      <c r="B118" s="5" t="n"/>
      <c r="C118" s="21" t="n"/>
      <c r="D118" s="5" t="n"/>
      <c r="E118" s="17" t="n"/>
      <c r="F118" s="5" t="n"/>
      <c r="G118" s="5" t="n"/>
      <c r="H118" s="5" t="n"/>
      <c r="I118" s="5" t="n"/>
      <c r="J118" s="20" t="n"/>
      <c r="K118" s="5" t="n"/>
      <c r="L118" s="19">
        <f>IF(OR(B118&amp;""="",NOT(ISNUMBER(A118))),"",'الإعدادات'!$B$4-A118)</f>
        <v/>
      </c>
      <c r="M118" s="6">
        <f>IF(OR(B118&amp;""="",NOT(ISNUMBER(J118)),I118="تم التعاقد",I118="غير مهتم"),"",IF(J118&lt;'الإعدادات'!$B$4,"متأخرة",IF(J118='الإعدادات'!$B$4,"اليوم",IF(J118&lt;='الإعدادات'!$B$4+3,"خلال 3 أيام",""))))</f>
        <v/>
      </c>
      <c r="N118" s="6">
        <f>IF(OR(B118&amp;""="",H118&amp;""="",NOT(ISNUMBER(E118))),"",IFERROR(IF(E118&lt;INDEX('الوحدات'!$F$6:$F$305,MATCH(H118,'الوحدات'!$A$6:$A$305,0)),"أقل من السعر","مناسب"),"كود غير موجود"))</f>
        <v/>
      </c>
      <c r="O118" s="18">
        <f>IF(OR(B118&amp;""="",I118&lt;&gt;"تم التعاقد",H118&amp;""=""),"",IFERROR(IF(INDEX('الوحدات'!$E$6:$E$305,MATCH(H118,'الوحدات'!$A$6:$A$305,0))="بيع",ROUND(INDEX('الوحدات'!$F$6:$F$305,MATCH(H118,'الوحدات'!$A$6:$A$305,0))*'الإعدادات'!$B$5/100,2),""),""))</f>
        <v/>
      </c>
      <c r="P118" s="19">
        <f>IF(OR(M118="متأخرة",M118="اليوم"),COUNTIFS($M$6:$M$2005,"متأخرة",$J$6:$J$2005,"&lt;"&amp;J118)+COUNTIFS($M$6:$M$2005,"اليوم",$J$6:$J$2005,"&lt;"&amp;J118)+COUNTIFS($M$6:M118,"متأخرة",$J$6:J118,J118&amp;"")+COUNTIFS($M$6:M118,"اليوم",$J$6:J118,J118&amp;""),"")</f>
        <v/>
      </c>
    </row>
    <row r="119">
      <c r="A119" s="20" t="n"/>
      <c r="B119" s="5" t="n"/>
      <c r="C119" s="21" t="n"/>
      <c r="D119" s="5" t="n"/>
      <c r="E119" s="17" t="n"/>
      <c r="F119" s="5" t="n"/>
      <c r="G119" s="5" t="n"/>
      <c r="H119" s="5" t="n"/>
      <c r="I119" s="5" t="n"/>
      <c r="J119" s="20" t="n"/>
      <c r="K119" s="5" t="n"/>
      <c r="L119" s="19">
        <f>IF(OR(B119&amp;""="",NOT(ISNUMBER(A119))),"",'الإعدادات'!$B$4-A119)</f>
        <v/>
      </c>
      <c r="M119" s="6">
        <f>IF(OR(B119&amp;""="",NOT(ISNUMBER(J119)),I119="تم التعاقد",I119="غير مهتم"),"",IF(J119&lt;'الإعدادات'!$B$4,"متأخرة",IF(J119='الإعدادات'!$B$4,"اليوم",IF(J119&lt;='الإعدادات'!$B$4+3,"خلال 3 أيام",""))))</f>
        <v/>
      </c>
      <c r="N119" s="6">
        <f>IF(OR(B119&amp;""="",H119&amp;""="",NOT(ISNUMBER(E119))),"",IFERROR(IF(E119&lt;INDEX('الوحدات'!$F$6:$F$305,MATCH(H119,'الوحدات'!$A$6:$A$305,0)),"أقل من السعر","مناسب"),"كود غير موجود"))</f>
        <v/>
      </c>
      <c r="O119" s="18">
        <f>IF(OR(B119&amp;""="",I119&lt;&gt;"تم التعاقد",H119&amp;""=""),"",IFERROR(IF(INDEX('الوحدات'!$E$6:$E$305,MATCH(H119,'الوحدات'!$A$6:$A$305,0))="بيع",ROUND(INDEX('الوحدات'!$F$6:$F$305,MATCH(H119,'الوحدات'!$A$6:$A$305,0))*'الإعدادات'!$B$5/100,2),""),""))</f>
        <v/>
      </c>
      <c r="P119" s="19">
        <f>IF(OR(M119="متأخرة",M119="اليوم"),COUNTIFS($M$6:$M$2005,"متأخرة",$J$6:$J$2005,"&lt;"&amp;J119)+COUNTIFS($M$6:$M$2005,"اليوم",$J$6:$J$2005,"&lt;"&amp;J119)+COUNTIFS($M$6:M119,"متأخرة",$J$6:J119,J119&amp;"")+COUNTIFS($M$6:M119,"اليوم",$J$6:J119,J119&amp;""),"")</f>
        <v/>
      </c>
    </row>
    <row r="120">
      <c r="A120" s="20" t="n"/>
      <c r="B120" s="5" t="n"/>
      <c r="C120" s="21" t="n"/>
      <c r="D120" s="5" t="n"/>
      <c r="E120" s="17" t="n"/>
      <c r="F120" s="5" t="n"/>
      <c r="G120" s="5" t="n"/>
      <c r="H120" s="5" t="n"/>
      <c r="I120" s="5" t="n"/>
      <c r="J120" s="20" t="n"/>
      <c r="K120" s="5" t="n"/>
      <c r="L120" s="19">
        <f>IF(OR(B120&amp;""="",NOT(ISNUMBER(A120))),"",'الإعدادات'!$B$4-A120)</f>
        <v/>
      </c>
      <c r="M120" s="6">
        <f>IF(OR(B120&amp;""="",NOT(ISNUMBER(J120)),I120="تم التعاقد",I120="غير مهتم"),"",IF(J120&lt;'الإعدادات'!$B$4,"متأخرة",IF(J120='الإعدادات'!$B$4,"اليوم",IF(J120&lt;='الإعدادات'!$B$4+3,"خلال 3 أيام",""))))</f>
        <v/>
      </c>
      <c r="N120" s="6">
        <f>IF(OR(B120&amp;""="",H120&amp;""="",NOT(ISNUMBER(E120))),"",IFERROR(IF(E120&lt;INDEX('الوحدات'!$F$6:$F$305,MATCH(H120,'الوحدات'!$A$6:$A$305,0)),"أقل من السعر","مناسب"),"كود غير موجود"))</f>
        <v/>
      </c>
      <c r="O120" s="18">
        <f>IF(OR(B120&amp;""="",I120&lt;&gt;"تم التعاقد",H120&amp;""=""),"",IFERROR(IF(INDEX('الوحدات'!$E$6:$E$305,MATCH(H120,'الوحدات'!$A$6:$A$305,0))="بيع",ROUND(INDEX('الوحدات'!$F$6:$F$305,MATCH(H120,'الوحدات'!$A$6:$A$305,0))*'الإعدادات'!$B$5/100,2),""),""))</f>
        <v/>
      </c>
      <c r="P120" s="19">
        <f>IF(OR(M120="متأخرة",M120="اليوم"),COUNTIFS($M$6:$M$2005,"متأخرة",$J$6:$J$2005,"&lt;"&amp;J120)+COUNTIFS($M$6:$M$2005,"اليوم",$J$6:$J$2005,"&lt;"&amp;J120)+COUNTIFS($M$6:M120,"متأخرة",$J$6:J120,J120&amp;"")+COUNTIFS($M$6:M120,"اليوم",$J$6:J120,J120&amp;""),"")</f>
        <v/>
      </c>
    </row>
    <row r="121">
      <c r="A121" s="20" t="n"/>
      <c r="B121" s="5" t="n"/>
      <c r="C121" s="21" t="n"/>
      <c r="D121" s="5" t="n"/>
      <c r="E121" s="17" t="n"/>
      <c r="F121" s="5" t="n"/>
      <c r="G121" s="5" t="n"/>
      <c r="H121" s="5" t="n"/>
      <c r="I121" s="5" t="n"/>
      <c r="J121" s="20" t="n"/>
      <c r="K121" s="5" t="n"/>
      <c r="L121" s="19">
        <f>IF(OR(B121&amp;""="",NOT(ISNUMBER(A121))),"",'الإعدادات'!$B$4-A121)</f>
        <v/>
      </c>
      <c r="M121" s="6">
        <f>IF(OR(B121&amp;""="",NOT(ISNUMBER(J121)),I121="تم التعاقد",I121="غير مهتم"),"",IF(J121&lt;'الإعدادات'!$B$4,"متأخرة",IF(J121='الإعدادات'!$B$4,"اليوم",IF(J121&lt;='الإعدادات'!$B$4+3,"خلال 3 أيام",""))))</f>
        <v/>
      </c>
      <c r="N121" s="6">
        <f>IF(OR(B121&amp;""="",H121&amp;""="",NOT(ISNUMBER(E121))),"",IFERROR(IF(E121&lt;INDEX('الوحدات'!$F$6:$F$305,MATCH(H121,'الوحدات'!$A$6:$A$305,0)),"أقل من السعر","مناسب"),"كود غير موجود"))</f>
        <v/>
      </c>
      <c r="O121" s="18">
        <f>IF(OR(B121&amp;""="",I121&lt;&gt;"تم التعاقد",H121&amp;""=""),"",IFERROR(IF(INDEX('الوحدات'!$E$6:$E$305,MATCH(H121,'الوحدات'!$A$6:$A$305,0))="بيع",ROUND(INDEX('الوحدات'!$F$6:$F$305,MATCH(H121,'الوحدات'!$A$6:$A$305,0))*'الإعدادات'!$B$5/100,2),""),""))</f>
        <v/>
      </c>
      <c r="P121" s="19">
        <f>IF(OR(M121="متأخرة",M121="اليوم"),COUNTIFS($M$6:$M$2005,"متأخرة",$J$6:$J$2005,"&lt;"&amp;J121)+COUNTIFS($M$6:$M$2005,"اليوم",$J$6:$J$2005,"&lt;"&amp;J121)+COUNTIFS($M$6:M121,"متأخرة",$J$6:J121,J121&amp;"")+COUNTIFS($M$6:M121,"اليوم",$J$6:J121,J121&amp;""),"")</f>
        <v/>
      </c>
    </row>
    <row r="122">
      <c r="A122" s="20" t="n"/>
      <c r="B122" s="5" t="n"/>
      <c r="C122" s="21" t="n"/>
      <c r="D122" s="5" t="n"/>
      <c r="E122" s="17" t="n"/>
      <c r="F122" s="5" t="n"/>
      <c r="G122" s="5" t="n"/>
      <c r="H122" s="5" t="n"/>
      <c r="I122" s="5" t="n"/>
      <c r="J122" s="20" t="n"/>
      <c r="K122" s="5" t="n"/>
      <c r="L122" s="19">
        <f>IF(OR(B122&amp;""="",NOT(ISNUMBER(A122))),"",'الإعدادات'!$B$4-A122)</f>
        <v/>
      </c>
      <c r="M122" s="6">
        <f>IF(OR(B122&amp;""="",NOT(ISNUMBER(J122)),I122="تم التعاقد",I122="غير مهتم"),"",IF(J122&lt;'الإعدادات'!$B$4,"متأخرة",IF(J122='الإعدادات'!$B$4,"اليوم",IF(J122&lt;='الإعدادات'!$B$4+3,"خلال 3 أيام",""))))</f>
        <v/>
      </c>
      <c r="N122" s="6">
        <f>IF(OR(B122&amp;""="",H122&amp;""="",NOT(ISNUMBER(E122))),"",IFERROR(IF(E122&lt;INDEX('الوحدات'!$F$6:$F$305,MATCH(H122,'الوحدات'!$A$6:$A$305,0)),"أقل من السعر","مناسب"),"كود غير موجود"))</f>
        <v/>
      </c>
      <c r="O122" s="18">
        <f>IF(OR(B122&amp;""="",I122&lt;&gt;"تم التعاقد",H122&amp;""=""),"",IFERROR(IF(INDEX('الوحدات'!$E$6:$E$305,MATCH(H122,'الوحدات'!$A$6:$A$305,0))="بيع",ROUND(INDEX('الوحدات'!$F$6:$F$305,MATCH(H122,'الوحدات'!$A$6:$A$305,0))*'الإعدادات'!$B$5/100,2),""),""))</f>
        <v/>
      </c>
      <c r="P122" s="19">
        <f>IF(OR(M122="متأخرة",M122="اليوم"),COUNTIFS($M$6:$M$2005,"متأخرة",$J$6:$J$2005,"&lt;"&amp;J122)+COUNTIFS($M$6:$M$2005,"اليوم",$J$6:$J$2005,"&lt;"&amp;J122)+COUNTIFS($M$6:M122,"متأخرة",$J$6:J122,J122&amp;"")+COUNTIFS($M$6:M122,"اليوم",$J$6:J122,J122&amp;""),"")</f>
        <v/>
      </c>
    </row>
    <row r="123">
      <c r="A123" s="20" t="n"/>
      <c r="B123" s="5" t="n"/>
      <c r="C123" s="21" t="n"/>
      <c r="D123" s="5" t="n"/>
      <c r="E123" s="17" t="n"/>
      <c r="F123" s="5" t="n"/>
      <c r="G123" s="5" t="n"/>
      <c r="H123" s="5" t="n"/>
      <c r="I123" s="5" t="n"/>
      <c r="J123" s="20" t="n"/>
      <c r="K123" s="5" t="n"/>
      <c r="L123" s="19">
        <f>IF(OR(B123&amp;""="",NOT(ISNUMBER(A123))),"",'الإعدادات'!$B$4-A123)</f>
        <v/>
      </c>
      <c r="M123" s="6">
        <f>IF(OR(B123&amp;""="",NOT(ISNUMBER(J123)),I123="تم التعاقد",I123="غير مهتم"),"",IF(J123&lt;'الإعدادات'!$B$4,"متأخرة",IF(J123='الإعدادات'!$B$4,"اليوم",IF(J123&lt;='الإعدادات'!$B$4+3,"خلال 3 أيام",""))))</f>
        <v/>
      </c>
      <c r="N123" s="6">
        <f>IF(OR(B123&amp;""="",H123&amp;""="",NOT(ISNUMBER(E123))),"",IFERROR(IF(E123&lt;INDEX('الوحدات'!$F$6:$F$305,MATCH(H123,'الوحدات'!$A$6:$A$305,0)),"أقل من السعر","مناسب"),"كود غير موجود"))</f>
        <v/>
      </c>
      <c r="O123" s="18">
        <f>IF(OR(B123&amp;""="",I123&lt;&gt;"تم التعاقد",H123&amp;""=""),"",IFERROR(IF(INDEX('الوحدات'!$E$6:$E$305,MATCH(H123,'الوحدات'!$A$6:$A$305,0))="بيع",ROUND(INDEX('الوحدات'!$F$6:$F$305,MATCH(H123,'الوحدات'!$A$6:$A$305,0))*'الإعدادات'!$B$5/100,2),""),""))</f>
        <v/>
      </c>
      <c r="P123" s="19">
        <f>IF(OR(M123="متأخرة",M123="اليوم"),COUNTIFS($M$6:$M$2005,"متأخرة",$J$6:$J$2005,"&lt;"&amp;J123)+COUNTIFS($M$6:$M$2005,"اليوم",$J$6:$J$2005,"&lt;"&amp;J123)+COUNTIFS($M$6:M123,"متأخرة",$J$6:J123,J123&amp;"")+COUNTIFS($M$6:M123,"اليوم",$J$6:J123,J123&amp;""),"")</f>
        <v/>
      </c>
    </row>
    <row r="124">
      <c r="A124" s="20" t="n"/>
      <c r="B124" s="5" t="n"/>
      <c r="C124" s="21" t="n"/>
      <c r="D124" s="5" t="n"/>
      <c r="E124" s="17" t="n"/>
      <c r="F124" s="5" t="n"/>
      <c r="G124" s="5" t="n"/>
      <c r="H124" s="5" t="n"/>
      <c r="I124" s="5" t="n"/>
      <c r="J124" s="20" t="n"/>
      <c r="K124" s="5" t="n"/>
      <c r="L124" s="19">
        <f>IF(OR(B124&amp;""="",NOT(ISNUMBER(A124))),"",'الإعدادات'!$B$4-A124)</f>
        <v/>
      </c>
      <c r="M124" s="6">
        <f>IF(OR(B124&amp;""="",NOT(ISNUMBER(J124)),I124="تم التعاقد",I124="غير مهتم"),"",IF(J124&lt;'الإعدادات'!$B$4,"متأخرة",IF(J124='الإعدادات'!$B$4,"اليوم",IF(J124&lt;='الإعدادات'!$B$4+3,"خلال 3 أيام",""))))</f>
        <v/>
      </c>
      <c r="N124" s="6">
        <f>IF(OR(B124&amp;""="",H124&amp;""="",NOT(ISNUMBER(E124))),"",IFERROR(IF(E124&lt;INDEX('الوحدات'!$F$6:$F$305,MATCH(H124,'الوحدات'!$A$6:$A$305,0)),"أقل من السعر","مناسب"),"كود غير موجود"))</f>
        <v/>
      </c>
      <c r="O124" s="18">
        <f>IF(OR(B124&amp;""="",I124&lt;&gt;"تم التعاقد",H124&amp;""=""),"",IFERROR(IF(INDEX('الوحدات'!$E$6:$E$305,MATCH(H124,'الوحدات'!$A$6:$A$305,0))="بيع",ROUND(INDEX('الوحدات'!$F$6:$F$305,MATCH(H124,'الوحدات'!$A$6:$A$305,0))*'الإعدادات'!$B$5/100,2),""),""))</f>
        <v/>
      </c>
      <c r="P124" s="19">
        <f>IF(OR(M124="متأخرة",M124="اليوم"),COUNTIFS($M$6:$M$2005,"متأخرة",$J$6:$J$2005,"&lt;"&amp;J124)+COUNTIFS($M$6:$M$2005,"اليوم",$J$6:$J$2005,"&lt;"&amp;J124)+COUNTIFS($M$6:M124,"متأخرة",$J$6:J124,J124&amp;"")+COUNTIFS($M$6:M124,"اليوم",$J$6:J124,J124&amp;""),"")</f>
        <v/>
      </c>
    </row>
    <row r="125">
      <c r="A125" s="20" t="n"/>
      <c r="B125" s="5" t="n"/>
      <c r="C125" s="21" t="n"/>
      <c r="D125" s="5" t="n"/>
      <c r="E125" s="17" t="n"/>
      <c r="F125" s="5" t="n"/>
      <c r="G125" s="5" t="n"/>
      <c r="H125" s="5" t="n"/>
      <c r="I125" s="5" t="n"/>
      <c r="J125" s="20" t="n"/>
      <c r="K125" s="5" t="n"/>
      <c r="L125" s="19">
        <f>IF(OR(B125&amp;""="",NOT(ISNUMBER(A125))),"",'الإعدادات'!$B$4-A125)</f>
        <v/>
      </c>
      <c r="M125" s="6">
        <f>IF(OR(B125&amp;""="",NOT(ISNUMBER(J125)),I125="تم التعاقد",I125="غير مهتم"),"",IF(J125&lt;'الإعدادات'!$B$4,"متأخرة",IF(J125='الإعدادات'!$B$4,"اليوم",IF(J125&lt;='الإعدادات'!$B$4+3,"خلال 3 أيام",""))))</f>
        <v/>
      </c>
      <c r="N125" s="6">
        <f>IF(OR(B125&amp;""="",H125&amp;""="",NOT(ISNUMBER(E125))),"",IFERROR(IF(E125&lt;INDEX('الوحدات'!$F$6:$F$305,MATCH(H125,'الوحدات'!$A$6:$A$305,0)),"أقل من السعر","مناسب"),"كود غير موجود"))</f>
        <v/>
      </c>
      <c r="O125" s="18">
        <f>IF(OR(B125&amp;""="",I125&lt;&gt;"تم التعاقد",H125&amp;""=""),"",IFERROR(IF(INDEX('الوحدات'!$E$6:$E$305,MATCH(H125,'الوحدات'!$A$6:$A$305,0))="بيع",ROUND(INDEX('الوحدات'!$F$6:$F$305,MATCH(H125,'الوحدات'!$A$6:$A$305,0))*'الإعدادات'!$B$5/100,2),""),""))</f>
        <v/>
      </c>
      <c r="P125" s="19">
        <f>IF(OR(M125="متأخرة",M125="اليوم"),COUNTIFS($M$6:$M$2005,"متأخرة",$J$6:$J$2005,"&lt;"&amp;J125)+COUNTIFS($M$6:$M$2005,"اليوم",$J$6:$J$2005,"&lt;"&amp;J125)+COUNTIFS($M$6:M125,"متأخرة",$J$6:J125,J125&amp;"")+COUNTIFS($M$6:M125,"اليوم",$J$6:J125,J125&amp;""),"")</f>
        <v/>
      </c>
    </row>
    <row r="126">
      <c r="A126" s="20" t="n"/>
      <c r="B126" s="5" t="n"/>
      <c r="C126" s="21" t="n"/>
      <c r="D126" s="5" t="n"/>
      <c r="E126" s="17" t="n"/>
      <c r="F126" s="5" t="n"/>
      <c r="G126" s="5" t="n"/>
      <c r="H126" s="5" t="n"/>
      <c r="I126" s="5" t="n"/>
      <c r="J126" s="20" t="n"/>
      <c r="K126" s="5" t="n"/>
      <c r="L126" s="19">
        <f>IF(OR(B126&amp;""="",NOT(ISNUMBER(A126))),"",'الإعدادات'!$B$4-A126)</f>
        <v/>
      </c>
      <c r="M126" s="6">
        <f>IF(OR(B126&amp;""="",NOT(ISNUMBER(J126)),I126="تم التعاقد",I126="غير مهتم"),"",IF(J126&lt;'الإعدادات'!$B$4,"متأخرة",IF(J126='الإعدادات'!$B$4,"اليوم",IF(J126&lt;='الإعدادات'!$B$4+3,"خلال 3 أيام",""))))</f>
        <v/>
      </c>
      <c r="N126" s="6">
        <f>IF(OR(B126&amp;""="",H126&amp;""="",NOT(ISNUMBER(E126))),"",IFERROR(IF(E126&lt;INDEX('الوحدات'!$F$6:$F$305,MATCH(H126,'الوحدات'!$A$6:$A$305,0)),"أقل من السعر","مناسب"),"كود غير موجود"))</f>
        <v/>
      </c>
      <c r="O126" s="18">
        <f>IF(OR(B126&amp;""="",I126&lt;&gt;"تم التعاقد",H126&amp;""=""),"",IFERROR(IF(INDEX('الوحدات'!$E$6:$E$305,MATCH(H126,'الوحدات'!$A$6:$A$305,0))="بيع",ROUND(INDEX('الوحدات'!$F$6:$F$305,MATCH(H126,'الوحدات'!$A$6:$A$305,0))*'الإعدادات'!$B$5/100,2),""),""))</f>
        <v/>
      </c>
      <c r="P126" s="19">
        <f>IF(OR(M126="متأخرة",M126="اليوم"),COUNTIFS($M$6:$M$2005,"متأخرة",$J$6:$J$2005,"&lt;"&amp;J126)+COUNTIFS($M$6:$M$2005,"اليوم",$J$6:$J$2005,"&lt;"&amp;J126)+COUNTIFS($M$6:M126,"متأخرة",$J$6:J126,J126&amp;"")+COUNTIFS($M$6:M126,"اليوم",$J$6:J126,J126&amp;""),"")</f>
        <v/>
      </c>
    </row>
    <row r="127">
      <c r="A127" s="20" t="n"/>
      <c r="B127" s="5" t="n"/>
      <c r="C127" s="21" t="n"/>
      <c r="D127" s="5" t="n"/>
      <c r="E127" s="17" t="n"/>
      <c r="F127" s="5" t="n"/>
      <c r="G127" s="5" t="n"/>
      <c r="H127" s="5" t="n"/>
      <c r="I127" s="5" t="n"/>
      <c r="J127" s="20" t="n"/>
      <c r="K127" s="5" t="n"/>
      <c r="L127" s="19">
        <f>IF(OR(B127&amp;""="",NOT(ISNUMBER(A127))),"",'الإعدادات'!$B$4-A127)</f>
        <v/>
      </c>
      <c r="M127" s="6">
        <f>IF(OR(B127&amp;""="",NOT(ISNUMBER(J127)),I127="تم التعاقد",I127="غير مهتم"),"",IF(J127&lt;'الإعدادات'!$B$4,"متأخرة",IF(J127='الإعدادات'!$B$4,"اليوم",IF(J127&lt;='الإعدادات'!$B$4+3,"خلال 3 أيام",""))))</f>
        <v/>
      </c>
      <c r="N127" s="6">
        <f>IF(OR(B127&amp;""="",H127&amp;""="",NOT(ISNUMBER(E127))),"",IFERROR(IF(E127&lt;INDEX('الوحدات'!$F$6:$F$305,MATCH(H127,'الوحدات'!$A$6:$A$305,0)),"أقل من السعر","مناسب"),"كود غير موجود"))</f>
        <v/>
      </c>
      <c r="O127" s="18">
        <f>IF(OR(B127&amp;""="",I127&lt;&gt;"تم التعاقد",H127&amp;""=""),"",IFERROR(IF(INDEX('الوحدات'!$E$6:$E$305,MATCH(H127,'الوحدات'!$A$6:$A$305,0))="بيع",ROUND(INDEX('الوحدات'!$F$6:$F$305,MATCH(H127,'الوحدات'!$A$6:$A$305,0))*'الإعدادات'!$B$5/100,2),""),""))</f>
        <v/>
      </c>
      <c r="P127" s="19">
        <f>IF(OR(M127="متأخرة",M127="اليوم"),COUNTIFS($M$6:$M$2005,"متأخرة",$J$6:$J$2005,"&lt;"&amp;J127)+COUNTIFS($M$6:$M$2005,"اليوم",$J$6:$J$2005,"&lt;"&amp;J127)+COUNTIFS($M$6:M127,"متأخرة",$J$6:J127,J127&amp;"")+COUNTIFS($M$6:M127,"اليوم",$J$6:J127,J127&amp;""),"")</f>
        <v/>
      </c>
    </row>
    <row r="128">
      <c r="A128" s="20" t="n"/>
      <c r="B128" s="5" t="n"/>
      <c r="C128" s="21" t="n"/>
      <c r="D128" s="5" t="n"/>
      <c r="E128" s="17" t="n"/>
      <c r="F128" s="5" t="n"/>
      <c r="G128" s="5" t="n"/>
      <c r="H128" s="5" t="n"/>
      <c r="I128" s="5" t="n"/>
      <c r="J128" s="20" t="n"/>
      <c r="K128" s="5" t="n"/>
      <c r="L128" s="19">
        <f>IF(OR(B128&amp;""="",NOT(ISNUMBER(A128))),"",'الإعدادات'!$B$4-A128)</f>
        <v/>
      </c>
      <c r="M128" s="6">
        <f>IF(OR(B128&amp;""="",NOT(ISNUMBER(J128)),I128="تم التعاقد",I128="غير مهتم"),"",IF(J128&lt;'الإعدادات'!$B$4,"متأخرة",IF(J128='الإعدادات'!$B$4,"اليوم",IF(J128&lt;='الإعدادات'!$B$4+3,"خلال 3 أيام",""))))</f>
        <v/>
      </c>
      <c r="N128" s="6">
        <f>IF(OR(B128&amp;""="",H128&amp;""="",NOT(ISNUMBER(E128))),"",IFERROR(IF(E128&lt;INDEX('الوحدات'!$F$6:$F$305,MATCH(H128,'الوحدات'!$A$6:$A$305,0)),"أقل من السعر","مناسب"),"كود غير موجود"))</f>
        <v/>
      </c>
      <c r="O128" s="18">
        <f>IF(OR(B128&amp;""="",I128&lt;&gt;"تم التعاقد",H128&amp;""=""),"",IFERROR(IF(INDEX('الوحدات'!$E$6:$E$305,MATCH(H128,'الوحدات'!$A$6:$A$305,0))="بيع",ROUND(INDEX('الوحدات'!$F$6:$F$305,MATCH(H128,'الوحدات'!$A$6:$A$305,0))*'الإعدادات'!$B$5/100,2),""),""))</f>
        <v/>
      </c>
      <c r="P128" s="19">
        <f>IF(OR(M128="متأخرة",M128="اليوم"),COUNTIFS($M$6:$M$2005,"متأخرة",$J$6:$J$2005,"&lt;"&amp;J128)+COUNTIFS($M$6:$M$2005,"اليوم",$J$6:$J$2005,"&lt;"&amp;J128)+COUNTIFS($M$6:M128,"متأخرة",$J$6:J128,J128&amp;"")+COUNTIFS($M$6:M128,"اليوم",$J$6:J128,J128&amp;""),"")</f>
        <v/>
      </c>
    </row>
    <row r="129">
      <c r="A129" s="20" t="n"/>
      <c r="B129" s="5" t="n"/>
      <c r="C129" s="21" t="n"/>
      <c r="D129" s="5" t="n"/>
      <c r="E129" s="17" t="n"/>
      <c r="F129" s="5" t="n"/>
      <c r="G129" s="5" t="n"/>
      <c r="H129" s="5" t="n"/>
      <c r="I129" s="5" t="n"/>
      <c r="J129" s="20" t="n"/>
      <c r="K129" s="5" t="n"/>
      <c r="L129" s="19">
        <f>IF(OR(B129&amp;""="",NOT(ISNUMBER(A129))),"",'الإعدادات'!$B$4-A129)</f>
        <v/>
      </c>
      <c r="M129" s="6">
        <f>IF(OR(B129&amp;""="",NOT(ISNUMBER(J129)),I129="تم التعاقد",I129="غير مهتم"),"",IF(J129&lt;'الإعدادات'!$B$4,"متأخرة",IF(J129='الإعدادات'!$B$4,"اليوم",IF(J129&lt;='الإعدادات'!$B$4+3,"خلال 3 أيام",""))))</f>
        <v/>
      </c>
      <c r="N129" s="6">
        <f>IF(OR(B129&amp;""="",H129&amp;""="",NOT(ISNUMBER(E129))),"",IFERROR(IF(E129&lt;INDEX('الوحدات'!$F$6:$F$305,MATCH(H129,'الوحدات'!$A$6:$A$305,0)),"أقل من السعر","مناسب"),"كود غير موجود"))</f>
        <v/>
      </c>
      <c r="O129" s="18">
        <f>IF(OR(B129&amp;""="",I129&lt;&gt;"تم التعاقد",H129&amp;""=""),"",IFERROR(IF(INDEX('الوحدات'!$E$6:$E$305,MATCH(H129,'الوحدات'!$A$6:$A$305,0))="بيع",ROUND(INDEX('الوحدات'!$F$6:$F$305,MATCH(H129,'الوحدات'!$A$6:$A$305,0))*'الإعدادات'!$B$5/100,2),""),""))</f>
        <v/>
      </c>
      <c r="P129" s="19">
        <f>IF(OR(M129="متأخرة",M129="اليوم"),COUNTIFS($M$6:$M$2005,"متأخرة",$J$6:$J$2005,"&lt;"&amp;J129)+COUNTIFS($M$6:$M$2005,"اليوم",$J$6:$J$2005,"&lt;"&amp;J129)+COUNTIFS($M$6:M129,"متأخرة",$J$6:J129,J129&amp;"")+COUNTIFS($M$6:M129,"اليوم",$J$6:J129,J129&amp;""),"")</f>
        <v/>
      </c>
    </row>
    <row r="130">
      <c r="A130" s="20" t="n"/>
      <c r="B130" s="5" t="n"/>
      <c r="C130" s="21" t="n"/>
      <c r="D130" s="5" t="n"/>
      <c r="E130" s="17" t="n"/>
      <c r="F130" s="5" t="n"/>
      <c r="G130" s="5" t="n"/>
      <c r="H130" s="5" t="n"/>
      <c r="I130" s="5" t="n"/>
      <c r="J130" s="20" t="n"/>
      <c r="K130" s="5" t="n"/>
      <c r="L130" s="19">
        <f>IF(OR(B130&amp;""="",NOT(ISNUMBER(A130))),"",'الإعدادات'!$B$4-A130)</f>
        <v/>
      </c>
      <c r="M130" s="6">
        <f>IF(OR(B130&amp;""="",NOT(ISNUMBER(J130)),I130="تم التعاقد",I130="غير مهتم"),"",IF(J130&lt;'الإعدادات'!$B$4,"متأخرة",IF(J130='الإعدادات'!$B$4,"اليوم",IF(J130&lt;='الإعدادات'!$B$4+3,"خلال 3 أيام",""))))</f>
        <v/>
      </c>
      <c r="N130" s="6">
        <f>IF(OR(B130&amp;""="",H130&amp;""="",NOT(ISNUMBER(E130))),"",IFERROR(IF(E130&lt;INDEX('الوحدات'!$F$6:$F$305,MATCH(H130,'الوحدات'!$A$6:$A$305,0)),"أقل من السعر","مناسب"),"كود غير موجود"))</f>
        <v/>
      </c>
      <c r="O130" s="18">
        <f>IF(OR(B130&amp;""="",I130&lt;&gt;"تم التعاقد",H130&amp;""=""),"",IFERROR(IF(INDEX('الوحدات'!$E$6:$E$305,MATCH(H130,'الوحدات'!$A$6:$A$305,0))="بيع",ROUND(INDEX('الوحدات'!$F$6:$F$305,MATCH(H130,'الوحدات'!$A$6:$A$305,0))*'الإعدادات'!$B$5/100,2),""),""))</f>
        <v/>
      </c>
      <c r="P130" s="19">
        <f>IF(OR(M130="متأخرة",M130="اليوم"),COUNTIFS($M$6:$M$2005,"متأخرة",$J$6:$J$2005,"&lt;"&amp;J130)+COUNTIFS($M$6:$M$2005,"اليوم",$J$6:$J$2005,"&lt;"&amp;J130)+COUNTIFS($M$6:M130,"متأخرة",$J$6:J130,J130&amp;"")+COUNTIFS($M$6:M130,"اليوم",$J$6:J130,J130&amp;""),"")</f>
        <v/>
      </c>
    </row>
    <row r="131">
      <c r="A131" s="20" t="n"/>
      <c r="B131" s="5" t="n"/>
      <c r="C131" s="21" t="n"/>
      <c r="D131" s="5" t="n"/>
      <c r="E131" s="17" t="n"/>
      <c r="F131" s="5" t="n"/>
      <c r="G131" s="5" t="n"/>
      <c r="H131" s="5" t="n"/>
      <c r="I131" s="5" t="n"/>
      <c r="J131" s="20" t="n"/>
      <c r="K131" s="5" t="n"/>
      <c r="L131" s="19">
        <f>IF(OR(B131&amp;""="",NOT(ISNUMBER(A131))),"",'الإعدادات'!$B$4-A131)</f>
        <v/>
      </c>
      <c r="M131" s="6">
        <f>IF(OR(B131&amp;""="",NOT(ISNUMBER(J131)),I131="تم التعاقد",I131="غير مهتم"),"",IF(J131&lt;'الإعدادات'!$B$4,"متأخرة",IF(J131='الإعدادات'!$B$4,"اليوم",IF(J131&lt;='الإعدادات'!$B$4+3,"خلال 3 أيام",""))))</f>
        <v/>
      </c>
      <c r="N131" s="6">
        <f>IF(OR(B131&amp;""="",H131&amp;""="",NOT(ISNUMBER(E131))),"",IFERROR(IF(E131&lt;INDEX('الوحدات'!$F$6:$F$305,MATCH(H131,'الوحدات'!$A$6:$A$305,0)),"أقل من السعر","مناسب"),"كود غير موجود"))</f>
        <v/>
      </c>
      <c r="O131" s="18">
        <f>IF(OR(B131&amp;""="",I131&lt;&gt;"تم التعاقد",H131&amp;""=""),"",IFERROR(IF(INDEX('الوحدات'!$E$6:$E$305,MATCH(H131,'الوحدات'!$A$6:$A$305,0))="بيع",ROUND(INDEX('الوحدات'!$F$6:$F$305,MATCH(H131,'الوحدات'!$A$6:$A$305,0))*'الإعدادات'!$B$5/100,2),""),""))</f>
        <v/>
      </c>
      <c r="P131" s="19">
        <f>IF(OR(M131="متأخرة",M131="اليوم"),COUNTIFS($M$6:$M$2005,"متأخرة",$J$6:$J$2005,"&lt;"&amp;J131)+COUNTIFS($M$6:$M$2005,"اليوم",$J$6:$J$2005,"&lt;"&amp;J131)+COUNTIFS($M$6:M131,"متأخرة",$J$6:J131,J131&amp;"")+COUNTIFS($M$6:M131,"اليوم",$J$6:J131,J131&amp;""),"")</f>
        <v/>
      </c>
    </row>
    <row r="132">
      <c r="A132" s="20" t="n"/>
      <c r="B132" s="5" t="n"/>
      <c r="C132" s="21" t="n"/>
      <c r="D132" s="5" t="n"/>
      <c r="E132" s="17" t="n"/>
      <c r="F132" s="5" t="n"/>
      <c r="G132" s="5" t="n"/>
      <c r="H132" s="5" t="n"/>
      <c r="I132" s="5" t="n"/>
      <c r="J132" s="20" t="n"/>
      <c r="K132" s="5" t="n"/>
      <c r="L132" s="19">
        <f>IF(OR(B132&amp;""="",NOT(ISNUMBER(A132))),"",'الإعدادات'!$B$4-A132)</f>
        <v/>
      </c>
      <c r="M132" s="6">
        <f>IF(OR(B132&amp;""="",NOT(ISNUMBER(J132)),I132="تم التعاقد",I132="غير مهتم"),"",IF(J132&lt;'الإعدادات'!$B$4,"متأخرة",IF(J132='الإعدادات'!$B$4,"اليوم",IF(J132&lt;='الإعدادات'!$B$4+3,"خلال 3 أيام",""))))</f>
        <v/>
      </c>
      <c r="N132" s="6">
        <f>IF(OR(B132&amp;""="",H132&amp;""="",NOT(ISNUMBER(E132))),"",IFERROR(IF(E132&lt;INDEX('الوحدات'!$F$6:$F$305,MATCH(H132,'الوحدات'!$A$6:$A$305,0)),"أقل من السعر","مناسب"),"كود غير موجود"))</f>
        <v/>
      </c>
      <c r="O132" s="18">
        <f>IF(OR(B132&amp;""="",I132&lt;&gt;"تم التعاقد",H132&amp;""=""),"",IFERROR(IF(INDEX('الوحدات'!$E$6:$E$305,MATCH(H132,'الوحدات'!$A$6:$A$305,0))="بيع",ROUND(INDEX('الوحدات'!$F$6:$F$305,MATCH(H132,'الوحدات'!$A$6:$A$305,0))*'الإعدادات'!$B$5/100,2),""),""))</f>
        <v/>
      </c>
      <c r="P132" s="19">
        <f>IF(OR(M132="متأخرة",M132="اليوم"),COUNTIFS($M$6:$M$2005,"متأخرة",$J$6:$J$2005,"&lt;"&amp;J132)+COUNTIFS($M$6:$M$2005,"اليوم",$J$6:$J$2005,"&lt;"&amp;J132)+COUNTIFS($M$6:M132,"متأخرة",$J$6:J132,J132&amp;"")+COUNTIFS($M$6:M132,"اليوم",$J$6:J132,J132&amp;""),"")</f>
        <v/>
      </c>
    </row>
    <row r="133">
      <c r="A133" s="20" t="n"/>
      <c r="B133" s="5" t="n"/>
      <c r="C133" s="21" t="n"/>
      <c r="D133" s="5" t="n"/>
      <c r="E133" s="17" t="n"/>
      <c r="F133" s="5" t="n"/>
      <c r="G133" s="5" t="n"/>
      <c r="H133" s="5" t="n"/>
      <c r="I133" s="5" t="n"/>
      <c r="J133" s="20" t="n"/>
      <c r="K133" s="5" t="n"/>
      <c r="L133" s="19">
        <f>IF(OR(B133&amp;""="",NOT(ISNUMBER(A133))),"",'الإعدادات'!$B$4-A133)</f>
        <v/>
      </c>
      <c r="M133" s="6">
        <f>IF(OR(B133&amp;""="",NOT(ISNUMBER(J133)),I133="تم التعاقد",I133="غير مهتم"),"",IF(J133&lt;'الإعدادات'!$B$4,"متأخرة",IF(J133='الإعدادات'!$B$4,"اليوم",IF(J133&lt;='الإعدادات'!$B$4+3,"خلال 3 أيام",""))))</f>
        <v/>
      </c>
      <c r="N133" s="6">
        <f>IF(OR(B133&amp;""="",H133&amp;""="",NOT(ISNUMBER(E133))),"",IFERROR(IF(E133&lt;INDEX('الوحدات'!$F$6:$F$305,MATCH(H133,'الوحدات'!$A$6:$A$305,0)),"أقل من السعر","مناسب"),"كود غير موجود"))</f>
        <v/>
      </c>
      <c r="O133" s="18">
        <f>IF(OR(B133&amp;""="",I133&lt;&gt;"تم التعاقد",H133&amp;""=""),"",IFERROR(IF(INDEX('الوحدات'!$E$6:$E$305,MATCH(H133,'الوحدات'!$A$6:$A$305,0))="بيع",ROUND(INDEX('الوحدات'!$F$6:$F$305,MATCH(H133,'الوحدات'!$A$6:$A$305,0))*'الإعدادات'!$B$5/100,2),""),""))</f>
        <v/>
      </c>
      <c r="P133" s="19">
        <f>IF(OR(M133="متأخرة",M133="اليوم"),COUNTIFS($M$6:$M$2005,"متأخرة",$J$6:$J$2005,"&lt;"&amp;J133)+COUNTIFS($M$6:$M$2005,"اليوم",$J$6:$J$2005,"&lt;"&amp;J133)+COUNTIFS($M$6:M133,"متأخرة",$J$6:J133,J133&amp;"")+COUNTIFS($M$6:M133,"اليوم",$J$6:J133,J133&amp;""),"")</f>
        <v/>
      </c>
    </row>
    <row r="134">
      <c r="A134" s="20" t="n"/>
      <c r="B134" s="5" t="n"/>
      <c r="C134" s="21" t="n"/>
      <c r="D134" s="5" t="n"/>
      <c r="E134" s="17" t="n"/>
      <c r="F134" s="5" t="n"/>
      <c r="G134" s="5" t="n"/>
      <c r="H134" s="5" t="n"/>
      <c r="I134" s="5" t="n"/>
      <c r="J134" s="20" t="n"/>
      <c r="K134" s="5" t="n"/>
      <c r="L134" s="19">
        <f>IF(OR(B134&amp;""="",NOT(ISNUMBER(A134))),"",'الإعدادات'!$B$4-A134)</f>
        <v/>
      </c>
      <c r="M134" s="6">
        <f>IF(OR(B134&amp;""="",NOT(ISNUMBER(J134)),I134="تم التعاقد",I134="غير مهتم"),"",IF(J134&lt;'الإعدادات'!$B$4,"متأخرة",IF(J134='الإعدادات'!$B$4,"اليوم",IF(J134&lt;='الإعدادات'!$B$4+3,"خلال 3 أيام",""))))</f>
        <v/>
      </c>
      <c r="N134" s="6">
        <f>IF(OR(B134&amp;""="",H134&amp;""="",NOT(ISNUMBER(E134))),"",IFERROR(IF(E134&lt;INDEX('الوحدات'!$F$6:$F$305,MATCH(H134,'الوحدات'!$A$6:$A$305,0)),"أقل من السعر","مناسب"),"كود غير موجود"))</f>
        <v/>
      </c>
      <c r="O134" s="18">
        <f>IF(OR(B134&amp;""="",I134&lt;&gt;"تم التعاقد",H134&amp;""=""),"",IFERROR(IF(INDEX('الوحدات'!$E$6:$E$305,MATCH(H134,'الوحدات'!$A$6:$A$305,0))="بيع",ROUND(INDEX('الوحدات'!$F$6:$F$305,MATCH(H134,'الوحدات'!$A$6:$A$305,0))*'الإعدادات'!$B$5/100,2),""),""))</f>
        <v/>
      </c>
      <c r="P134" s="19">
        <f>IF(OR(M134="متأخرة",M134="اليوم"),COUNTIFS($M$6:$M$2005,"متأخرة",$J$6:$J$2005,"&lt;"&amp;J134)+COUNTIFS($M$6:$M$2005,"اليوم",$J$6:$J$2005,"&lt;"&amp;J134)+COUNTIFS($M$6:M134,"متأخرة",$J$6:J134,J134&amp;"")+COUNTIFS($M$6:M134,"اليوم",$J$6:J134,J134&amp;""),"")</f>
        <v/>
      </c>
    </row>
    <row r="135">
      <c r="A135" s="20" t="n"/>
      <c r="B135" s="5" t="n"/>
      <c r="C135" s="21" t="n"/>
      <c r="D135" s="5" t="n"/>
      <c r="E135" s="17" t="n"/>
      <c r="F135" s="5" t="n"/>
      <c r="G135" s="5" t="n"/>
      <c r="H135" s="5" t="n"/>
      <c r="I135" s="5" t="n"/>
      <c r="J135" s="20" t="n"/>
      <c r="K135" s="5" t="n"/>
      <c r="L135" s="19">
        <f>IF(OR(B135&amp;""="",NOT(ISNUMBER(A135))),"",'الإعدادات'!$B$4-A135)</f>
        <v/>
      </c>
      <c r="M135" s="6">
        <f>IF(OR(B135&amp;""="",NOT(ISNUMBER(J135)),I135="تم التعاقد",I135="غير مهتم"),"",IF(J135&lt;'الإعدادات'!$B$4,"متأخرة",IF(J135='الإعدادات'!$B$4,"اليوم",IF(J135&lt;='الإعدادات'!$B$4+3,"خلال 3 أيام",""))))</f>
        <v/>
      </c>
      <c r="N135" s="6">
        <f>IF(OR(B135&amp;""="",H135&amp;""="",NOT(ISNUMBER(E135))),"",IFERROR(IF(E135&lt;INDEX('الوحدات'!$F$6:$F$305,MATCH(H135,'الوحدات'!$A$6:$A$305,0)),"أقل من السعر","مناسب"),"كود غير موجود"))</f>
        <v/>
      </c>
      <c r="O135" s="18">
        <f>IF(OR(B135&amp;""="",I135&lt;&gt;"تم التعاقد",H135&amp;""=""),"",IFERROR(IF(INDEX('الوحدات'!$E$6:$E$305,MATCH(H135,'الوحدات'!$A$6:$A$305,0))="بيع",ROUND(INDEX('الوحدات'!$F$6:$F$305,MATCH(H135,'الوحدات'!$A$6:$A$305,0))*'الإعدادات'!$B$5/100,2),""),""))</f>
        <v/>
      </c>
      <c r="P135" s="19">
        <f>IF(OR(M135="متأخرة",M135="اليوم"),COUNTIFS($M$6:$M$2005,"متأخرة",$J$6:$J$2005,"&lt;"&amp;J135)+COUNTIFS($M$6:$M$2005,"اليوم",$J$6:$J$2005,"&lt;"&amp;J135)+COUNTIFS($M$6:M135,"متأخرة",$J$6:J135,J135&amp;"")+COUNTIFS($M$6:M135,"اليوم",$J$6:J135,J135&amp;""),"")</f>
        <v/>
      </c>
    </row>
    <row r="136">
      <c r="A136" s="20" t="n"/>
      <c r="B136" s="5" t="n"/>
      <c r="C136" s="21" t="n"/>
      <c r="D136" s="5" t="n"/>
      <c r="E136" s="17" t="n"/>
      <c r="F136" s="5" t="n"/>
      <c r="G136" s="5" t="n"/>
      <c r="H136" s="5" t="n"/>
      <c r="I136" s="5" t="n"/>
      <c r="J136" s="20" t="n"/>
      <c r="K136" s="5" t="n"/>
      <c r="L136" s="19">
        <f>IF(OR(B136&amp;""="",NOT(ISNUMBER(A136))),"",'الإعدادات'!$B$4-A136)</f>
        <v/>
      </c>
      <c r="M136" s="6">
        <f>IF(OR(B136&amp;""="",NOT(ISNUMBER(J136)),I136="تم التعاقد",I136="غير مهتم"),"",IF(J136&lt;'الإعدادات'!$B$4,"متأخرة",IF(J136='الإعدادات'!$B$4,"اليوم",IF(J136&lt;='الإعدادات'!$B$4+3,"خلال 3 أيام",""))))</f>
        <v/>
      </c>
      <c r="N136" s="6">
        <f>IF(OR(B136&amp;""="",H136&amp;""="",NOT(ISNUMBER(E136))),"",IFERROR(IF(E136&lt;INDEX('الوحدات'!$F$6:$F$305,MATCH(H136,'الوحدات'!$A$6:$A$305,0)),"أقل من السعر","مناسب"),"كود غير موجود"))</f>
        <v/>
      </c>
      <c r="O136" s="18">
        <f>IF(OR(B136&amp;""="",I136&lt;&gt;"تم التعاقد",H136&amp;""=""),"",IFERROR(IF(INDEX('الوحدات'!$E$6:$E$305,MATCH(H136,'الوحدات'!$A$6:$A$305,0))="بيع",ROUND(INDEX('الوحدات'!$F$6:$F$305,MATCH(H136,'الوحدات'!$A$6:$A$305,0))*'الإعدادات'!$B$5/100,2),""),""))</f>
        <v/>
      </c>
      <c r="P136" s="19">
        <f>IF(OR(M136="متأخرة",M136="اليوم"),COUNTIFS($M$6:$M$2005,"متأخرة",$J$6:$J$2005,"&lt;"&amp;J136)+COUNTIFS($M$6:$M$2005,"اليوم",$J$6:$J$2005,"&lt;"&amp;J136)+COUNTIFS($M$6:M136,"متأخرة",$J$6:J136,J136&amp;"")+COUNTIFS($M$6:M136,"اليوم",$J$6:J136,J136&amp;""),"")</f>
        <v/>
      </c>
    </row>
    <row r="137">
      <c r="A137" s="20" t="n"/>
      <c r="B137" s="5" t="n"/>
      <c r="C137" s="21" t="n"/>
      <c r="D137" s="5" t="n"/>
      <c r="E137" s="17" t="n"/>
      <c r="F137" s="5" t="n"/>
      <c r="G137" s="5" t="n"/>
      <c r="H137" s="5" t="n"/>
      <c r="I137" s="5" t="n"/>
      <c r="J137" s="20" t="n"/>
      <c r="K137" s="5" t="n"/>
      <c r="L137" s="19">
        <f>IF(OR(B137&amp;""="",NOT(ISNUMBER(A137))),"",'الإعدادات'!$B$4-A137)</f>
        <v/>
      </c>
      <c r="M137" s="6">
        <f>IF(OR(B137&amp;""="",NOT(ISNUMBER(J137)),I137="تم التعاقد",I137="غير مهتم"),"",IF(J137&lt;'الإعدادات'!$B$4,"متأخرة",IF(J137='الإعدادات'!$B$4,"اليوم",IF(J137&lt;='الإعدادات'!$B$4+3,"خلال 3 أيام",""))))</f>
        <v/>
      </c>
      <c r="N137" s="6">
        <f>IF(OR(B137&amp;""="",H137&amp;""="",NOT(ISNUMBER(E137))),"",IFERROR(IF(E137&lt;INDEX('الوحدات'!$F$6:$F$305,MATCH(H137,'الوحدات'!$A$6:$A$305,0)),"أقل من السعر","مناسب"),"كود غير موجود"))</f>
        <v/>
      </c>
      <c r="O137" s="18">
        <f>IF(OR(B137&amp;""="",I137&lt;&gt;"تم التعاقد",H137&amp;""=""),"",IFERROR(IF(INDEX('الوحدات'!$E$6:$E$305,MATCH(H137,'الوحدات'!$A$6:$A$305,0))="بيع",ROUND(INDEX('الوحدات'!$F$6:$F$305,MATCH(H137,'الوحدات'!$A$6:$A$305,0))*'الإعدادات'!$B$5/100,2),""),""))</f>
        <v/>
      </c>
      <c r="P137" s="19">
        <f>IF(OR(M137="متأخرة",M137="اليوم"),COUNTIFS($M$6:$M$2005,"متأخرة",$J$6:$J$2005,"&lt;"&amp;J137)+COUNTIFS($M$6:$M$2005,"اليوم",$J$6:$J$2005,"&lt;"&amp;J137)+COUNTIFS($M$6:M137,"متأخرة",$J$6:J137,J137&amp;"")+COUNTIFS($M$6:M137,"اليوم",$J$6:J137,J137&amp;""),"")</f>
        <v/>
      </c>
    </row>
    <row r="138">
      <c r="A138" s="20" t="n"/>
      <c r="B138" s="5" t="n"/>
      <c r="C138" s="21" t="n"/>
      <c r="D138" s="5" t="n"/>
      <c r="E138" s="17" t="n"/>
      <c r="F138" s="5" t="n"/>
      <c r="G138" s="5" t="n"/>
      <c r="H138" s="5" t="n"/>
      <c r="I138" s="5" t="n"/>
      <c r="J138" s="20" t="n"/>
      <c r="K138" s="5" t="n"/>
      <c r="L138" s="19">
        <f>IF(OR(B138&amp;""="",NOT(ISNUMBER(A138))),"",'الإعدادات'!$B$4-A138)</f>
        <v/>
      </c>
      <c r="M138" s="6">
        <f>IF(OR(B138&amp;""="",NOT(ISNUMBER(J138)),I138="تم التعاقد",I138="غير مهتم"),"",IF(J138&lt;'الإعدادات'!$B$4,"متأخرة",IF(J138='الإعدادات'!$B$4,"اليوم",IF(J138&lt;='الإعدادات'!$B$4+3,"خلال 3 أيام",""))))</f>
        <v/>
      </c>
      <c r="N138" s="6">
        <f>IF(OR(B138&amp;""="",H138&amp;""="",NOT(ISNUMBER(E138))),"",IFERROR(IF(E138&lt;INDEX('الوحدات'!$F$6:$F$305,MATCH(H138,'الوحدات'!$A$6:$A$305,0)),"أقل من السعر","مناسب"),"كود غير موجود"))</f>
        <v/>
      </c>
      <c r="O138" s="18">
        <f>IF(OR(B138&amp;""="",I138&lt;&gt;"تم التعاقد",H138&amp;""=""),"",IFERROR(IF(INDEX('الوحدات'!$E$6:$E$305,MATCH(H138,'الوحدات'!$A$6:$A$305,0))="بيع",ROUND(INDEX('الوحدات'!$F$6:$F$305,MATCH(H138,'الوحدات'!$A$6:$A$305,0))*'الإعدادات'!$B$5/100,2),""),""))</f>
        <v/>
      </c>
      <c r="P138" s="19">
        <f>IF(OR(M138="متأخرة",M138="اليوم"),COUNTIFS($M$6:$M$2005,"متأخرة",$J$6:$J$2005,"&lt;"&amp;J138)+COUNTIFS($M$6:$M$2005,"اليوم",$J$6:$J$2005,"&lt;"&amp;J138)+COUNTIFS($M$6:M138,"متأخرة",$J$6:J138,J138&amp;"")+COUNTIFS($M$6:M138,"اليوم",$J$6:J138,J138&amp;""),"")</f>
        <v/>
      </c>
    </row>
    <row r="139">
      <c r="A139" s="20" t="n"/>
      <c r="B139" s="5" t="n"/>
      <c r="C139" s="21" t="n"/>
      <c r="D139" s="5" t="n"/>
      <c r="E139" s="17" t="n"/>
      <c r="F139" s="5" t="n"/>
      <c r="G139" s="5" t="n"/>
      <c r="H139" s="5" t="n"/>
      <c r="I139" s="5" t="n"/>
      <c r="J139" s="20" t="n"/>
      <c r="K139" s="5" t="n"/>
      <c r="L139" s="19">
        <f>IF(OR(B139&amp;""="",NOT(ISNUMBER(A139))),"",'الإعدادات'!$B$4-A139)</f>
        <v/>
      </c>
      <c r="M139" s="6">
        <f>IF(OR(B139&amp;""="",NOT(ISNUMBER(J139)),I139="تم التعاقد",I139="غير مهتم"),"",IF(J139&lt;'الإعدادات'!$B$4,"متأخرة",IF(J139='الإعدادات'!$B$4,"اليوم",IF(J139&lt;='الإعدادات'!$B$4+3,"خلال 3 أيام",""))))</f>
        <v/>
      </c>
      <c r="N139" s="6">
        <f>IF(OR(B139&amp;""="",H139&amp;""="",NOT(ISNUMBER(E139))),"",IFERROR(IF(E139&lt;INDEX('الوحدات'!$F$6:$F$305,MATCH(H139,'الوحدات'!$A$6:$A$305,0)),"أقل من السعر","مناسب"),"كود غير موجود"))</f>
        <v/>
      </c>
      <c r="O139" s="18">
        <f>IF(OR(B139&amp;""="",I139&lt;&gt;"تم التعاقد",H139&amp;""=""),"",IFERROR(IF(INDEX('الوحدات'!$E$6:$E$305,MATCH(H139,'الوحدات'!$A$6:$A$305,0))="بيع",ROUND(INDEX('الوحدات'!$F$6:$F$305,MATCH(H139,'الوحدات'!$A$6:$A$305,0))*'الإعدادات'!$B$5/100,2),""),""))</f>
        <v/>
      </c>
      <c r="P139" s="19">
        <f>IF(OR(M139="متأخرة",M139="اليوم"),COUNTIFS($M$6:$M$2005,"متأخرة",$J$6:$J$2005,"&lt;"&amp;J139)+COUNTIFS($M$6:$M$2005,"اليوم",$J$6:$J$2005,"&lt;"&amp;J139)+COUNTIFS($M$6:M139,"متأخرة",$J$6:J139,J139&amp;"")+COUNTIFS($M$6:M139,"اليوم",$J$6:J139,J139&amp;""),"")</f>
        <v/>
      </c>
    </row>
    <row r="140">
      <c r="A140" s="20" t="n"/>
      <c r="B140" s="5" t="n"/>
      <c r="C140" s="21" t="n"/>
      <c r="D140" s="5" t="n"/>
      <c r="E140" s="17" t="n"/>
      <c r="F140" s="5" t="n"/>
      <c r="G140" s="5" t="n"/>
      <c r="H140" s="5" t="n"/>
      <c r="I140" s="5" t="n"/>
      <c r="J140" s="20" t="n"/>
      <c r="K140" s="5" t="n"/>
      <c r="L140" s="19">
        <f>IF(OR(B140&amp;""="",NOT(ISNUMBER(A140))),"",'الإعدادات'!$B$4-A140)</f>
        <v/>
      </c>
      <c r="M140" s="6">
        <f>IF(OR(B140&amp;""="",NOT(ISNUMBER(J140)),I140="تم التعاقد",I140="غير مهتم"),"",IF(J140&lt;'الإعدادات'!$B$4,"متأخرة",IF(J140='الإعدادات'!$B$4,"اليوم",IF(J140&lt;='الإعدادات'!$B$4+3,"خلال 3 أيام",""))))</f>
        <v/>
      </c>
      <c r="N140" s="6">
        <f>IF(OR(B140&amp;""="",H140&amp;""="",NOT(ISNUMBER(E140))),"",IFERROR(IF(E140&lt;INDEX('الوحدات'!$F$6:$F$305,MATCH(H140,'الوحدات'!$A$6:$A$305,0)),"أقل من السعر","مناسب"),"كود غير موجود"))</f>
        <v/>
      </c>
      <c r="O140" s="18">
        <f>IF(OR(B140&amp;""="",I140&lt;&gt;"تم التعاقد",H140&amp;""=""),"",IFERROR(IF(INDEX('الوحدات'!$E$6:$E$305,MATCH(H140,'الوحدات'!$A$6:$A$305,0))="بيع",ROUND(INDEX('الوحدات'!$F$6:$F$305,MATCH(H140,'الوحدات'!$A$6:$A$305,0))*'الإعدادات'!$B$5/100,2),""),""))</f>
        <v/>
      </c>
      <c r="P140" s="19">
        <f>IF(OR(M140="متأخرة",M140="اليوم"),COUNTIFS($M$6:$M$2005,"متأخرة",$J$6:$J$2005,"&lt;"&amp;J140)+COUNTIFS($M$6:$M$2005,"اليوم",$J$6:$J$2005,"&lt;"&amp;J140)+COUNTIFS($M$6:M140,"متأخرة",$J$6:J140,J140&amp;"")+COUNTIFS($M$6:M140,"اليوم",$J$6:J140,J140&amp;""),"")</f>
        <v/>
      </c>
    </row>
    <row r="141">
      <c r="A141" s="20" t="n"/>
      <c r="B141" s="5" t="n"/>
      <c r="C141" s="21" t="n"/>
      <c r="D141" s="5" t="n"/>
      <c r="E141" s="17" t="n"/>
      <c r="F141" s="5" t="n"/>
      <c r="G141" s="5" t="n"/>
      <c r="H141" s="5" t="n"/>
      <c r="I141" s="5" t="n"/>
      <c r="J141" s="20" t="n"/>
      <c r="K141" s="5" t="n"/>
      <c r="L141" s="19">
        <f>IF(OR(B141&amp;""="",NOT(ISNUMBER(A141))),"",'الإعدادات'!$B$4-A141)</f>
        <v/>
      </c>
      <c r="M141" s="6">
        <f>IF(OR(B141&amp;""="",NOT(ISNUMBER(J141)),I141="تم التعاقد",I141="غير مهتم"),"",IF(J141&lt;'الإعدادات'!$B$4,"متأخرة",IF(J141='الإعدادات'!$B$4,"اليوم",IF(J141&lt;='الإعدادات'!$B$4+3,"خلال 3 أيام",""))))</f>
        <v/>
      </c>
      <c r="N141" s="6">
        <f>IF(OR(B141&amp;""="",H141&amp;""="",NOT(ISNUMBER(E141))),"",IFERROR(IF(E141&lt;INDEX('الوحدات'!$F$6:$F$305,MATCH(H141,'الوحدات'!$A$6:$A$305,0)),"أقل من السعر","مناسب"),"كود غير موجود"))</f>
        <v/>
      </c>
      <c r="O141" s="18">
        <f>IF(OR(B141&amp;""="",I141&lt;&gt;"تم التعاقد",H141&amp;""=""),"",IFERROR(IF(INDEX('الوحدات'!$E$6:$E$305,MATCH(H141,'الوحدات'!$A$6:$A$305,0))="بيع",ROUND(INDEX('الوحدات'!$F$6:$F$305,MATCH(H141,'الوحدات'!$A$6:$A$305,0))*'الإعدادات'!$B$5/100,2),""),""))</f>
        <v/>
      </c>
      <c r="P141" s="19">
        <f>IF(OR(M141="متأخرة",M141="اليوم"),COUNTIFS($M$6:$M$2005,"متأخرة",$J$6:$J$2005,"&lt;"&amp;J141)+COUNTIFS($M$6:$M$2005,"اليوم",$J$6:$J$2005,"&lt;"&amp;J141)+COUNTIFS($M$6:M141,"متأخرة",$J$6:J141,J141&amp;"")+COUNTIFS($M$6:M141,"اليوم",$J$6:J141,J141&amp;""),"")</f>
        <v/>
      </c>
    </row>
    <row r="142">
      <c r="A142" s="20" t="n"/>
      <c r="B142" s="5" t="n"/>
      <c r="C142" s="21" t="n"/>
      <c r="D142" s="5" t="n"/>
      <c r="E142" s="17" t="n"/>
      <c r="F142" s="5" t="n"/>
      <c r="G142" s="5" t="n"/>
      <c r="H142" s="5" t="n"/>
      <c r="I142" s="5" t="n"/>
      <c r="J142" s="20" t="n"/>
      <c r="K142" s="5" t="n"/>
      <c r="L142" s="19">
        <f>IF(OR(B142&amp;""="",NOT(ISNUMBER(A142))),"",'الإعدادات'!$B$4-A142)</f>
        <v/>
      </c>
      <c r="M142" s="6">
        <f>IF(OR(B142&amp;""="",NOT(ISNUMBER(J142)),I142="تم التعاقد",I142="غير مهتم"),"",IF(J142&lt;'الإعدادات'!$B$4,"متأخرة",IF(J142='الإعدادات'!$B$4,"اليوم",IF(J142&lt;='الإعدادات'!$B$4+3,"خلال 3 أيام",""))))</f>
        <v/>
      </c>
      <c r="N142" s="6">
        <f>IF(OR(B142&amp;""="",H142&amp;""="",NOT(ISNUMBER(E142))),"",IFERROR(IF(E142&lt;INDEX('الوحدات'!$F$6:$F$305,MATCH(H142,'الوحدات'!$A$6:$A$305,0)),"أقل من السعر","مناسب"),"كود غير موجود"))</f>
        <v/>
      </c>
      <c r="O142" s="18">
        <f>IF(OR(B142&amp;""="",I142&lt;&gt;"تم التعاقد",H142&amp;""=""),"",IFERROR(IF(INDEX('الوحدات'!$E$6:$E$305,MATCH(H142,'الوحدات'!$A$6:$A$305,0))="بيع",ROUND(INDEX('الوحدات'!$F$6:$F$305,MATCH(H142,'الوحدات'!$A$6:$A$305,0))*'الإعدادات'!$B$5/100,2),""),""))</f>
        <v/>
      </c>
      <c r="P142" s="19">
        <f>IF(OR(M142="متأخرة",M142="اليوم"),COUNTIFS($M$6:$M$2005,"متأخرة",$J$6:$J$2005,"&lt;"&amp;J142)+COUNTIFS($M$6:$M$2005,"اليوم",$J$6:$J$2005,"&lt;"&amp;J142)+COUNTIFS($M$6:M142,"متأخرة",$J$6:J142,J142&amp;"")+COUNTIFS($M$6:M142,"اليوم",$J$6:J142,J142&amp;""),"")</f>
        <v/>
      </c>
    </row>
    <row r="143">
      <c r="A143" s="20" t="n"/>
      <c r="B143" s="5" t="n"/>
      <c r="C143" s="21" t="n"/>
      <c r="D143" s="5" t="n"/>
      <c r="E143" s="17" t="n"/>
      <c r="F143" s="5" t="n"/>
      <c r="G143" s="5" t="n"/>
      <c r="H143" s="5" t="n"/>
      <c r="I143" s="5" t="n"/>
      <c r="J143" s="20" t="n"/>
      <c r="K143" s="5" t="n"/>
      <c r="L143" s="19">
        <f>IF(OR(B143&amp;""="",NOT(ISNUMBER(A143))),"",'الإعدادات'!$B$4-A143)</f>
        <v/>
      </c>
      <c r="M143" s="6">
        <f>IF(OR(B143&amp;""="",NOT(ISNUMBER(J143)),I143="تم التعاقد",I143="غير مهتم"),"",IF(J143&lt;'الإعدادات'!$B$4,"متأخرة",IF(J143='الإعدادات'!$B$4,"اليوم",IF(J143&lt;='الإعدادات'!$B$4+3,"خلال 3 أيام",""))))</f>
        <v/>
      </c>
      <c r="N143" s="6">
        <f>IF(OR(B143&amp;""="",H143&amp;""="",NOT(ISNUMBER(E143))),"",IFERROR(IF(E143&lt;INDEX('الوحدات'!$F$6:$F$305,MATCH(H143,'الوحدات'!$A$6:$A$305,0)),"أقل من السعر","مناسب"),"كود غير موجود"))</f>
        <v/>
      </c>
      <c r="O143" s="18">
        <f>IF(OR(B143&amp;""="",I143&lt;&gt;"تم التعاقد",H143&amp;""=""),"",IFERROR(IF(INDEX('الوحدات'!$E$6:$E$305,MATCH(H143,'الوحدات'!$A$6:$A$305,0))="بيع",ROUND(INDEX('الوحدات'!$F$6:$F$305,MATCH(H143,'الوحدات'!$A$6:$A$305,0))*'الإعدادات'!$B$5/100,2),""),""))</f>
        <v/>
      </c>
      <c r="P143" s="19">
        <f>IF(OR(M143="متأخرة",M143="اليوم"),COUNTIFS($M$6:$M$2005,"متأخرة",$J$6:$J$2005,"&lt;"&amp;J143)+COUNTIFS($M$6:$M$2005,"اليوم",$J$6:$J$2005,"&lt;"&amp;J143)+COUNTIFS($M$6:M143,"متأخرة",$J$6:J143,J143&amp;"")+COUNTIFS($M$6:M143,"اليوم",$J$6:J143,J143&amp;""),"")</f>
        <v/>
      </c>
    </row>
    <row r="144">
      <c r="A144" s="20" t="n"/>
      <c r="B144" s="5" t="n"/>
      <c r="C144" s="21" t="n"/>
      <c r="D144" s="5" t="n"/>
      <c r="E144" s="17" t="n"/>
      <c r="F144" s="5" t="n"/>
      <c r="G144" s="5" t="n"/>
      <c r="H144" s="5" t="n"/>
      <c r="I144" s="5" t="n"/>
      <c r="J144" s="20" t="n"/>
      <c r="K144" s="5" t="n"/>
      <c r="L144" s="19">
        <f>IF(OR(B144&amp;""="",NOT(ISNUMBER(A144))),"",'الإعدادات'!$B$4-A144)</f>
        <v/>
      </c>
      <c r="M144" s="6">
        <f>IF(OR(B144&amp;""="",NOT(ISNUMBER(J144)),I144="تم التعاقد",I144="غير مهتم"),"",IF(J144&lt;'الإعدادات'!$B$4,"متأخرة",IF(J144='الإعدادات'!$B$4,"اليوم",IF(J144&lt;='الإعدادات'!$B$4+3,"خلال 3 أيام",""))))</f>
        <v/>
      </c>
      <c r="N144" s="6">
        <f>IF(OR(B144&amp;""="",H144&amp;""="",NOT(ISNUMBER(E144))),"",IFERROR(IF(E144&lt;INDEX('الوحدات'!$F$6:$F$305,MATCH(H144,'الوحدات'!$A$6:$A$305,0)),"أقل من السعر","مناسب"),"كود غير موجود"))</f>
        <v/>
      </c>
      <c r="O144" s="18">
        <f>IF(OR(B144&amp;""="",I144&lt;&gt;"تم التعاقد",H144&amp;""=""),"",IFERROR(IF(INDEX('الوحدات'!$E$6:$E$305,MATCH(H144,'الوحدات'!$A$6:$A$305,0))="بيع",ROUND(INDEX('الوحدات'!$F$6:$F$305,MATCH(H144,'الوحدات'!$A$6:$A$305,0))*'الإعدادات'!$B$5/100,2),""),""))</f>
        <v/>
      </c>
      <c r="P144" s="19">
        <f>IF(OR(M144="متأخرة",M144="اليوم"),COUNTIFS($M$6:$M$2005,"متأخرة",$J$6:$J$2005,"&lt;"&amp;J144)+COUNTIFS($M$6:$M$2005,"اليوم",$J$6:$J$2005,"&lt;"&amp;J144)+COUNTIFS($M$6:M144,"متأخرة",$J$6:J144,J144&amp;"")+COUNTIFS($M$6:M144,"اليوم",$J$6:J144,J144&amp;""),"")</f>
        <v/>
      </c>
    </row>
    <row r="145">
      <c r="A145" s="20" t="n"/>
      <c r="B145" s="5" t="n"/>
      <c r="C145" s="21" t="n"/>
      <c r="D145" s="5" t="n"/>
      <c r="E145" s="17" t="n"/>
      <c r="F145" s="5" t="n"/>
      <c r="G145" s="5" t="n"/>
      <c r="H145" s="5" t="n"/>
      <c r="I145" s="5" t="n"/>
      <c r="J145" s="20" t="n"/>
      <c r="K145" s="5" t="n"/>
      <c r="L145" s="19">
        <f>IF(OR(B145&amp;""="",NOT(ISNUMBER(A145))),"",'الإعدادات'!$B$4-A145)</f>
        <v/>
      </c>
      <c r="M145" s="6">
        <f>IF(OR(B145&amp;""="",NOT(ISNUMBER(J145)),I145="تم التعاقد",I145="غير مهتم"),"",IF(J145&lt;'الإعدادات'!$B$4,"متأخرة",IF(J145='الإعدادات'!$B$4,"اليوم",IF(J145&lt;='الإعدادات'!$B$4+3,"خلال 3 أيام",""))))</f>
        <v/>
      </c>
      <c r="N145" s="6">
        <f>IF(OR(B145&amp;""="",H145&amp;""="",NOT(ISNUMBER(E145))),"",IFERROR(IF(E145&lt;INDEX('الوحدات'!$F$6:$F$305,MATCH(H145,'الوحدات'!$A$6:$A$305,0)),"أقل من السعر","مناسب"),"كود غير موجود"))</f>
        <v/>
      </c>
      <c r="O145" s="18">
        <f>IF(OR(B145&amp;""="",I145&lt;&gt;"تم التعاقد",H145&amp;""=""),"",IFERROR(IF(INDEX('الوحدات'!$E$6:$E$305,MATCH(H145,'الوحدات'!$A$6:$A$305,0))="بيع",ROUND(INDEX('الوحدات'!$F$6:$F$305,MATCH(H145,'الوحدات'!$A$6:$A$305,0))*'الإعدادات'!$B$5/100,2),""),""))</f>
        <v/>
      </c>
      <c r="P145" s="19">
        <f>IF(OR(M145="متأخرة",M145="اليوم"),COUNTIFS($M$6:$M$2005,"متأخرة",$J$6:$J$2005,"&lt;"&amp;J145)+COUNTIFS($M$6:$M$2005,"اليوم",$J$6:$J$2005,"&lt;"&amp;J145)+COUNTIFS($M$6:M145,"متأخرة",$J$6:J145,J145&amp;"")+COUNTIFS($M$6:M145,"اليوم",$J$6:J145,J145&amp;""),"")</f>
        <v/>
      </c>
    </row>
    <row r="146">
      <c r="A146" s="20" t="n"/>
      <c r="B146" s="5" t="n"/>
      <c r="C146" s="21" t="n"/>
      <c r="D146" s="5" t="n"/>
      <c r="E146" s="17" t="n"/>
      <c r="F146" s="5" t="n"/>
      <c r="G146" s="5" t="n"/>
      <c r="H146" s="5" t="n"/>
      <c r="I146" s="5" t="n"/>
      <c r="J146" s="20" t="n"/>
      <c r="K146" s="5" t="n"/>
      <c r="L146" s="19">
        <f>IF(OR(B146&amp;""="",NOT(ISNUMBER(A146))),"",'الإعدادات'!$B$4-A146)</f>
        <v/>
      </c>
      <c r="M146" s="6">
        <f>IF(OR(B146&amp;""="",NOT(ISNUMBER(J146)),I146="تم التعاقد",I146="غير مهتم"),"",IF(J146&lt;'الإعدادات'!$B$4,"متأخرة",IF(J146='الإعدادات'!$B$4,"اليوم",IF(J146&lt;='الإعدادات'!$B$4+3,"خلال 3 أيام",""))))</f>
        <v/>
      </c>
      <c r="N146" s="6">
        <f>IF(OR(B146&amp;""="",H146&amp;""="",NOT(ISNUMBER(E146))),"",IFERROR(IF(E146&lt;INDEX('الوحدات'!$F$6:$F$305,MATCH(H146,'الوحدات'!$A$6:$A$305,0)),"أقل من السعر","مناسب"),"كود غير موجود"))</f>
        <v/>
      </c>
      <c r="O146" s="18">
        <f>IF(OR(B146&amp;""="",I146&lt;&gt;"تم التعاقد",H146&amp;""=""),"",IFERROR(IF(INDEX('الوحدات'!$E$6:$E$305,MATCH(H146,'الوحدات'!$A$6:$A$305,0))="بيع",ROUND(INDEX('الوحدات'!$F$6:$F$305,MATCH(H146,'الوحدات'!$A$6:$A$305,0))*'الإعدادات'!$B$5/100,2),""),""))</f>
        <v/>
      </c>
      <c r="P146" s="19">
        <f>IF(OR(M146="متأخرة",M146="اليوم"),COUNTIFS($M$6:$M$2005,"متأخرة",$J$6:$J$2005,"&lt;"&amp;J146)+COUNTIFS($M$6:$M$2005,"اليوم",$J$6:$J$2005,"&lt;"&amp;J146)+COUNTIFS($M$6:M146,"متأخرة",$J$6:J146,J146&amp;"")+COUNTIFS($M$6:M146,"اليوم",$J$6:J146,J146&amp;""),"")</f>
        <v/>
      </c>
    </row>
    <row r="147">
      <c r="A147" s="20" t="n"/>
      <c r="B147" s="5" t="n"/>
      <c r="C147" s="21" t="n"/>
      <c r="D147" s="5" t="n"/>
      <c r="E147" s="17" t="n"/>
      <c r="F147" s="5" t="n"/>
      <c r="G147" s="5" t="n"/>
      <c r="H147" s="5" t="n"/>
      <c r="I147" s="5" t="n"/>
      <c r="J147" s="20" t="n"/>
      <c r="K147" s="5" t="n"/>
      <c r="L147" s="19">
        <f>IF(OR(B147&amp;""="",NOT(ISNUMBER(A147))),"",'الإعدادات'!$B$4-A147)</f>
        <v/>
      </c>
      <c r="M147" s="6">
        <f>IF(OR(B147&amp;""="",NOT(ISNUMBER(J147)),I147="تم التعاقد",I147="غير مهتم"),"",IF(J147&lt;'الإعدادات'!$B$4,"متأخرة",IF(J147='الإعدادات'!$B$4,"اليوم",IF(J147&lt;='الإعدادات'!$B$4+3,"خلال 3 أيام",""))))</f>
        <v/>
      </c>
      <c r="N147" s="6">
        <f>IF(OR(B147&amp;""="",H147&amp;""="",NOT(ISNUMBER(E147))),"",IFERROR(IF(E147&lt;INDEX('الوحدات'!$F$6:$F$305,MATCH(H147,'الوحدات'!$A$6:$A$305,0)),"أقل من السعر","مناسب"),"كود غير موجود"))</f>
        <v/>
      </c>
      <c r="O147" s="18">
        <f>IF(OR(B147&amp;""="",I147&lt;&gt;"تم التعاقد",H147&amp;""=""),"",IFERROR(IF(INDEX('الوحدات'!$E$6:$E$305,MATCH(H147,'الوحدات'!$A$6:$A$305,0))="بيع",ROUND(INDEX('الوحدات'!$F$6:$F$305,MATCH(H147,'الوحدات'!$A$6:$A$305,0))*'الإعدادات'!$B$5/100,2),""),""))</f>
        <v/>
      </c>
      <c r="P147" s="19">
        <f>IF(OR(M147="متأخرة",M147="اليوم"),COUNTIFS($M$6:$M$2005,"متأخرة",$J$6:$J$2005,"&lt;"&amp;J147)+COUNTIFS($M$6:$M$2005,"اليوم",$J$6:$J$2005,"&lt;"&amp;J147)+COUNTIFS($M$6:M147,"متأخرة",$J$6:J147,J147&amp;"")+COUNTIFS($M$6:M147,"اليوم",$J$6:J147,J147&amp;""),"")</f>
        <v/>
      </c>
    </row>
    <row r="148">
      <c r="A148" s="20" t="n"/>
      <c r="B148" s="5" t="n"/>
      <c r="C148" s="21" t="n"/>
      <c r="D148" s="5" t="n"/>
      <c r="E148" s="17" t="n"/>
      <c r="F148" s="5" t="n"/>
      <c r="G148" s="5" t="n"/>
      <c r="H148" s="5" t="n"/>
      <c r="I148" s="5" t="n"/>
      <c r="J148" s="20" t="n"/>
      <c r="K148" s="5" t="n"/>
      <c r="L148" s="19">
        <f>IF(OR(B148&amp;""="",NOT(ISNUMBER(A148))),"",'الإعدادات'!$B$4-A148)</f>
        <v/>
      </c>
      <c r="M148" s="6">
        <f>IF(OR(B148&amp;""="",NOT(ISNUMBER(J148)),I148="تم التعاقد",I148="غير مهتم"),"",IF(J148&lt;'الإعدادات'!$B$4,"متأخرة",IF(J148='الإعدادات'!$B$4,"اليوم",IF(J148&lt;='الإعدادات'!$B$4+3,"خلال 3 أيام",""))))</f>
        <v/>
      </c>
      <c r="N148" s="6">
        <f>IF(OR(B148&amp;""="",H148&amp;""="",NOT(ISNUMBER(E148))),"",IFERROR(IF(E148&lt;INDEX('الوحدات'!$F$6:$F$305,MATCH(H148,'الوحدات'!$A$6:$A$305,0)),"أقل من السعر","مناسب"),"كود غير موجود"))</f>
        <v/>
      </c>
      <c r="O148" s="18">
        <f>IF(OR(B148&amp;""="",I148&lt;&gt;"تم التعاقد",H148&amp;""=""),"",IFERROR(IF(INDEX('الوحدات'!$E$6:$E$305,MATCH(H148,'الوحدات'!$A$6:$A$305,0))="بيع",ROUND(INDEX('الوحدات'!$F$6:$F$305,MATCH(H148,'الوحدات'!$A$6:$A$305,0))*'الإعدادات'!$B$5/100,2),""),""))</f>
        <v/>
      </c>
      <c r="P148" s="19">
        <f>IF(OR(M148="متأخرة",M148="اليوم"),COUNTIFS($M$6:$M$2005,"متأخرة",$J$6:$J$2005,"&lt;"&amp;J148)+COUNTIFS($M$6:$M$2005,"اليوم",$J$6:$J$2005,"&lt;"&amp;J148)+COUNTIFS($M$6:M148,"متأخرة",$J$6:J148,J148&amp;"")+COUNTIFS($M$6:M148,"اليوم",$J$6:J148,J148&amp;""),"")</f>
        <v/>
      </c>
    </row>
    <row r="149">
      <c r="A149" s="20" t="n"/>
      <c r="B149" s="5" t="n"/>
      <c r="C149" s="21" t="n"/>
      <c r="D149" s="5" t="n"/>
      <c r="E149" s="17" t="n"/>
      <c r="F149" s="5" t="n"/>
      <c r="G149" s="5" t="n"/>
      <c r="H149" s="5" t="n"/>
      <c r="I149" s="5" t="n"/>
      <c r="J149" s="20" t="n"/>
      <c r="K149" s="5" t="n"/>
      <c r="L149" s="19">
        <f>IF(OR(B149&amp;""="",NOT(ISNUMBER(A149))),"",'الإعدادات'!$B$4-A149)</f>
        <v/>
      </c>
      <c r="M149" s="6">
        <f>IF(OR(B149&amp;""="",NOT(ISNUMBER(J149)),I149="تم التعاقد",I149="غير مهتم"),"",IF(J149&lt;'الإعدادات'!$B$4,"متأخرة",IF(J149='الإعدادات'!$B$4,"اليوم",IF(J149&lt;='الإعدادات'!$B$4+3,"خلال 3 أيام",""))))</f>
        <v/>
      </c>
      <c r="N149" s="6">
        <f>IF(OR(B149&amp;""="",H149&amp;""="",NOT(ISNUMBER(E149))),"",IFERROR(IF(E149&lt;INDEX('الوحدات'!$F$6:$F$305,MATCH(H149,'الوحدات'!$A$6:$A$305,0)),"أقل من السعر","مناسب"),"كود غير موجود"))</f>
        <v/>
      </c>
      <c r="O149" s="18">
        <f>IF(OR(B149&amp;""="",I149&lt;&gt;"تم التعاقد",H149&amp;""=""),"",IFERROR(IF(INDEX('الوحدات'!$E$6:$E$305,MATCH(H149,'الوحدات'!$A$6:$A$305,0))="بيع",ROUND(INDEX('الوحدات'!$F$6:$F$305,MATCH(H149,'الوحدات'!$A$6:$A$305,0))*'الإعدادات'!$B$5/100,2),""),""))</f>
        <v/>
      </c>
      <c r="P149" s="19">
        <f>IF(OR(M149="متأخرة",M149="اليوم"),COUNTIFS($M$6:$M$2005,"متأخرة",$J$6:$J$2005,"&lt;"&amp;J149)+COUNTIFS($M$6:$M$2005,"اليوم",$J$6:$J$2005,"&lt;"&amp;J149)+COUNTIFS($M$6:M149,"متأخرة",$J$6:J149,J149&amp;"")+COUNTIFS($M$6:M149,"اليوم",$J$6:J149,J149&amp;""),"")</f>
        <v/>
      </c>
    </row>
    <row r="150">
      <c r="A150" s="20" t="n"/>
      <c r="B150" s="5" t="n"/>
      <c r="C150" s="21" t="n"/>
      <c r="D150" s="5" t="n"/>
      <c r="E150" s="17" t="n"/>
      <c r="F150" s="5" t="n"/>
      <c r="G150" s="5" t="n"/>
      <c r="H150" s="5" t="n"/>
      <c r="I150" s="5" t="n"/>
      <c r="J150" s="20" t="n"/>
      <c r="K150" s="5" t="n"/>
      <c r="L150" s="19">
        <f>IF(OR(B150&amp;""="",NOT(ISNUMBER(A150))),"",'الإعدادات'!$B$4-A150)</f>
        <v/>
      </c>
      <c r="M150" s="6">
        <f>IF(OR(B150&amp;""="",NOT(ISNUMBER(J150)),I150="تم التعاقد",I150="غير مهتم"),"",IF(J150&lt;'الإعدادات'!$B$4,"متأخرة",IF(J150='الإعدادات'!$B$4,"اليوم",IF(J150&lt;='الإعدادات'!$B$4+3,"خلال 3 أيام",""))))</f>
        <v/>
      </c>
      <c r="N150" s="6">
        <f>IF(OR(B150&amp;""="",H150&amp;""="",NOT(ISNUMBER(E150))),"",IFERROR(IF(E150&lt;INDEX('الوحدات'!$F$6:$F$305,MATCH(H150,'الوحدات'!$A$6:$A$305,0)),"أقل من السعر","مناسب"),"كود غير موجود"))</f>
        <v/>
      </c>
      <c r="O150" s="18">
        <f>IF(OR(B150&amp;""="",I150&lt;&gt;"تم التعاقد",H150&amp;""=""),"",IFERROR(IF(INDEX('الوحدات'!$E$6:$E$305,MATCH(H150,'الوحدات'!$A$6:$A$305,0))="بيع",ROUND(INDEX('الوحدات'!$F$6:$F$305,MATCH(H150,'الوحدات'!$A$6:$A$305,0))*'الإعدادات'!$B$5/100,2),""),""))</f>
        <v/>
      </c>
      <c r="P150" s="19">
        <f>IF(OR(M150="متأخرة",M150="اليوم"),COUNTIFS($M$6:$M$2005,"متأخرة",$J$6:$J$2005,"&lt;"&amp;J150)+COUNTIFS($M$6:$M$2005,"اليوم",$J$6:$J$2005,"&lt;"&amp;J150)+COUNTIFS($M$6:M150,"متأخرة",$J$6:J150,J150&amp;"")+COUNTIFS($M$6:M150,"اليوم",$J$6:J150,J150&amp;""),"")</f>
        <v/>
      </c>
    </row>
    <row r="151">
      <c r="A151" s="20" t="n"/>
      <c r="B151" s="5" t="n"/>
      <c r="C151" s="21" t="n"/>
      <c r="D151" s="5" t="n"/>
      <c r="E151" s="17" t="n"/>
      <c r="F151" s="5" t="n"/>
      <c r="G151" s="5" t="n"/>
      <c r="H151" s="5" t="n"/>
      <c r="I151" s="5" t="n"/>
      <c r="J151" s="20" t="n"/>
      <c r="K151" s="5" t="n"/>
      <c r="L151" s="19">
        <f>IF(OR(B151&amp;""="",NOT(ISNUMBER(A151))),"",'الإعدادات'!$B$4-A151)</f>
        <v/>
      </c>
      <c r="M151" s="6">
        <f>IF(OR(B151&amp;""="",NOT(ISNUMBER(J151)),I151="تم التعاقد",I151="غير مهتم"),"",IF(J151&lt;'الإعدادات'!$B$4,"متأخرة",IF(J151='الإعدادات'!$B$4,"اليوم",IF(J151&lt;='الإعدادات'!$B$4+3,"خلال 3 أيام",""))))</f>
        <v/>
      </c>
      <c r="N151" s="6">
        <f>IF(OR(B151&amp;""="",H151&amp;""="",NOT(ISNUMBER(E151))),"",IFERROR(IF(E151&lt;INDEX('الوحدات'!$F$6:$F$305,MATCH(H151,'الوحدات'!$A$6:$A$305,0)),"أقل من السعر","مناسب"),"كود غير موجود"))</f>
        <v/>
      </c>
      <c r="O151" s="18">
        <f>IF(OR(B151&amp;""="",I151&lt;&gt;"تم التعاقد",H151&amp;""=""),"",IFERROR(IF(INDEX('الوحدات'!$E$6:$E$305,MATCH(H151,'الوحدات'!$A$6:$A$305,0))="بيع",ROUND(INDEX('الوحدات'!$F$6:$F$305,MATCH(H151,'الوحدات'!$A$6:$A$305,0))*'الإعدادات'!$B$5/100,2),""),""))</f>
        <v/>
      </c>
      <c r="P151" s="19">
        <f>IF(OR(M151="متأخرة",M151="اليوم"),COUNTIFS($M$6:$M$2005,"متأخرة",$J$6:$J$2005,"&lt;"&amp;J151)+COUNTIFS($M$6:$M$2005,"اليوم",$J$6:$J$2005,"&lt;"&amp;J151)+COUNTIFS($M$6:M151,"متأخرة",$J$6:J151,J151&amp;"")+COUNTIFS($M$6:M151,"اليوم",$J$6:J151,J151&amp;""),"")</f>
        <v/>
      </c>
    </row>
    <row r="152">
      <c r="A152" s="20" t="n"/>
      <c r="B152" s="5" t="n"/>
      <c r="C152" s="21" t="n"/>
      <c r="D152" s="5" t="n"/>
      <c r="E152" s="17" t="n"/>
      <c r="F152" s="5" t="n"/>
      <c r="G152" s="5" t="n"/>
      <c r="H152" s="5" t="n"/>
      <c r="I152" s="5" t="n"/>
      <c r="J152" s="20" t="n"/>
      <c r="K152" s="5" t="n"/>
      <c r="L152" s="19">
        <f>IF(OR(B152&amp;""="",NOT(ISNUMBER(A152))),"",'الإعدادات'!$B$4-A152)</f>
        <v/>
      </c>
      <c r="M152" s="6">
        <f>IF(OR(B152&amp;""="",NOT(ISNUMBER(J152)),I152="تم التعاقد",I152="غير مهتم"),"",IF(J152&lt;'الإعدادات'!$B$4,"متأخرة",IF(J152='الإعدادات'!$B$4,"اليوم",IF(J152&lt;='الإعدادات'!$B$4+3,"خلال 3 أيام",""))))</f>
        <v/>
      </c>
      <c r="N152" s="6">
        <f>IF(OR(B152&amp;""="",H152&amp;""="",NOT(ISNUMBER(E152))),"",IFERROR(IF(E152&lt;INDEX('الوحدات'!$F$6:$F$305,MATCH(H152,'الوحدات'!$A$6:$A$305,0)),"أقل من السعر","مناسب"),"كود غير موجود"))</f>
        <v/>
      </c>
      <c r="O152" s="18">
        <f>IF(OR(B152&amp;""="",I152&lt;&gt;"تم التعاقد",H152&amp;""=""),"",IFERROR(IF(INDEX('الوحدات'!$E$6:$E$305,MATCH(H152,'الوحدات'!$A$6:$A$305,0))="بيع",ROUND(INDEX('الوحدات'!$F$6:$F$305,MATCH(H152,'الوحدات'!$A$6:$A$305,0))*'الإعدادات'!$B$5/100,2),""),""))</f>
        <v/>
      </c>
      <c r="P152" s="19">
        <f>IF(OR(M152="متأخرة",M152="اليوم"),COUNTIFS($M$6:$M$2005,"متأخرة",$J$6:$J$2005,"&lt;"&amp;J152)+COUNTIFS($M$6:$M$2005,"اليوم",$J$6:$J$2005,"&lt;"&amp;J152)+COUNTIFS($M$6:M152,"متأخرة",$J$6:J152,J152&amp;"")+COUNTIFS($M$6:M152,"اليوم",$J$6:J152,J152&amp;""),"")</f>
        <v/>
      </c>
    </row>
    <row r="153">
      <c r="A153" s="20" t="n"/>
      <c r="B153" s="5" t="n"/>
      <c r="C153" s="21" t="n"/>
      <c r="D153" s="5" t="n"/>
      <c r="E153" s="17" t="n"/>
      <c r="F153" s="5" t="n"/>
      <c r="G153" s="5" t="n"/>
      <c r="H153" s="5" t="n"/>
      <c r="I153" s="5" t="n"/>
      <c r="J153" s="20" t="n"/>
      <c r="K153" s="5" t="n"/>
      <c r="L153" s="19">
        <f>IF(OR(B153&amp;""="",NOT(ISNUMBER(A153))),"",'الإعدادات'!$B$4-A153)</f>
        <v/>
      </c>
      <c r="M153" s="6">
        <f>IF(OR(B153&amp;""="",NOT(ISNUMBER(J153)),I153="تم التعاقد",I153="غير مهتم"),"",IF(J153&lt;'الإعدادات'!$B$4,"متأخرة",IF(J153='الإعدادات'!$B$4,"اليوم",IF(J153&lt;='الإعدادات'!$B$4+3,"خلال 3 أيام",""))))</f>
        <v/>
      </c>
      <c r="N153" s="6">
        <f>IF(OR(B153&amp;""="",H153&amp;""="",NOT(ISNUMBER(E153))),"",IFERROR(IF(E153&lt;INDEX('الوحدات'!$F$6:$F$305,MATCH(H153,'الوحدات'!$A$6:$A$305,0)),"أقل من السعر","مناسب"),"كود غير موجود"))</f>
        <v/>
      </c>
      <c r="O153" s="18">
        <f>IF(OR(B153&amp;""="",I153&lt;&gt;"تم التعاقد",H153&amp;""=""),"",IFERROR(IF(INDEX('الوحدات'!$E$6:$E$305,MATCH(H153,'الوحدات'!$A$6:$A$305,0))="بيع",ROUND(INDEX('الوحدات'!$F$6:$F$305,MATCH(H153,'الوحدات'!$A$6:$A$305,0))*'الإعدادات'!$B$5/100,2),""),""))</f>
        <v/>
      </c>
      <c r="P153" s="19">
        <f>IF(OR(M153="متأخرة",M153="اليوم"),COUNTIFS($M$6:$M$2005,"متأخرة",$J$6:$J$2005,"&lt;"&amp;J153)+COUNTIFS($M$6:$M$2005,"اليوم",$J$6:$J$2005,"&lt;"&amp;J153)+COUNTIFS($M$6:M153,"متأخرة",$J$6:J153,J153&amp;"")+COUNTIFS($M$6:M153,"اليوم",$J$6:J153,J153&amp;""),"")</f>
        <v/>
      </c>
    </row>
    <row r="154">
      <c r="A154" s="20" t="n"/>
      <c r="B154" s="5" t="n"/>
      <c r="C154" s="21" t="n"/>
      <c r="D154" s="5" t="n"/>
      <c r="E154" s="17" t="n"/>
      <c r="F154" s="5" t="n"/>
      <c r="G154" s="5" t="n"/>
      <c r="H154" s="5" t="n"/>
      <c r="I154" s="5" t="n"/>
      <c r="J154" s="20" t="n"/>
      <c r="K154" s="5" t="n"/>
      <c r="L154" s="19">
        <f>IF(OR(B154&amp;""="",NOT(ISNUMBER(A154))),"",'الإعدادات'!$B$4-A154)</f>
        <v/>
      </c>
      <c r="M154" s="6">
        <f>IF(OR(B154&amp;""="",NOT(ISNUMBER(J154)),I154="تم التعاقد",I154="غير مهتم"),"",IF(J154&lt;'الإعدادات'!$B$4,"متأخرة",IF(J154='الإعدادات'!$B$4,"اليوم",IF(J154&lt;='الإعدادات'!$B$4+3,"خلال 3 أيام",""))))</f>
        <v/>
      </c>
      <c r="N154" s="6">
        <f>IF(OR(B154&amp;""="",H154&amp;""="",NOT(ISNUMBER(E154))),"",IFERROR(IF(E154&lt;INDEX('الوحدات'!$F$6:$F$305,MATCH(H154,'الوحدات'!$A$6:$A$305,0)),"أقل من السعر","مناسب"),"كود غير موجود"))</f>
        <v/>
      </c>
      <c r="O154" s="18">
        <f>IF(OR(B154&amp;""="",I154&lt;&gt;"تم التعاقد",H154&amp;""=""),"",IFERROR(IF(INDEX('الوحدات'!$E$6:$E$305,MATCH(H154,'الوحدات'!$A$6:$A$305,0))="بيع",ROUND(INDEX('الوحدات'!$F$6:$F$305,MATCH(H154,'الوحدات'!$A$6:$A$305,0))*'الإعدادات'!$B$5/100,2),""),""))</f>
        <v/>
      </c>
      <c r="P154" s="19">
        <f>IF(OR(M154="متأخرة",M154="اليوم"),COUNTIFS($M$6:$M$2005,"متأخرة",$J$6:$J$2005,"&lt;"&amp;J154)+COUNTIFS($M$6:$M$2005,"اليوم",$J$6:$J$2005,"&lt;"&amp;J154)+COUNTIFS($M$6:M154,"متأخرة",$J$6:J154,J154&amp;"")+COUNTIFS($M$6:M154,"اليوم",$J$6:J154,J154&amp;""),"")</f>
        <v/>
      </c>
    </row>
    <row r="155">
      <c r="A155" s="20" t="n"/>
      <c r="B155" s="5" t="n"/>
      <c r="C155" s="21" t="n"/>
      <c r="D155" s="5" t="n"/>
      <c r="E155" s="17" t="n"/>
      <c r="F155" s="5" t="n"/>
      <c r="G155" s="5" t="n"/>
      <c r="H155" s="5" t="n"/>
      <c r="I155" s="5" t="n"/>
      <c r="J155" s="20" t="n"/>
      <c r="K155" s="5" t="n"/>
      <c r="L155" s="19">
        <f>IF(OR(B155&amp;""="",NOT(ISNUMBER(A155))),"",'الإعدادات'!$B$4-A155)</f>
        <v/>
      </c>
      <c r="M155" s="6">
        <f>IF(OR(B155&amp;""="",NOT(ISNUMBER(J155)),I155="تم التعاقد",I155="غير مهتم"),"",IF(J155&lt;'الإعدادات'!$B$4,"متأخرة",IF(J155='الإعدادات'!$B$4,"اليوم",IF(J155&lt;='الإعدادات'!$B$4+3,"خلال 3 أيام",""))))</f>
        <v/>
      </c>
      <c r="N155" s="6">
        <f>IF(OR(B155&amp;""="",H155&amp;""="",NOT(ISNUMBER(E155))),"",IFERROR(IF(E155&lt;INDEX('الوحدات'!$F$6:$F$305,MATCH(H155,'الوحدات'!$A$6:$A$305,0)),"أقل من السعر","مناسب"),"كود غير موجود"))</f>
        <v/>
      </c>
      <c r="O155" s="18">
        <f>IF(OR(B155&amp;""="",I155&lt;&gt;"تم التعاقد",H155&amp;""=""),"",IFERROR(IF(INDEX('الوحدات'!$E$6:$E$305,MATCH(H155,'الوحدات'!$A$6:$A$305,0))="بيع",ROUND(INDEX('الوحدات'!$F$6:$F$305,MATCH(H155,'الوحدات'!$A$6:$A$305,0))*'الإعدادات'!$B$5/100,2),""),""))</f>
        <v/>
      </c>
      <c r="P155" s="19">
        <f>IF(OR(M155="متأخرة",M155="اليوم"),COUNTIFS($M$6:$M$2005,"متأخرة",$J$6:$J$2005,"&lt;"&amp;J155)+COUNTIFS($M$6:$M$2005,"اليوم",$J$6:$J$2005,"&lt;"&amp;J155)+COUNTIFS($M$6:M155,"متأخرة",$J$6:J155,J155&amp;"")+COUNTIFS($M$6:M155,"اليوم",$J$6:J155,J155&amp;""),"")</f>
        <v/>
      </c>
    </row>
    <row r="156">
      <c r="A156" s="20" t="n"/>
      <c r="B156" s="5" t="n"/>
      <c r="C156" s="21" t="n"/>
      <c r="D156" s="5" t="n"/>
      <c r="E156" s="17" t="n"/>
      <c r="F156" s="5" t="n"/>
      <c r="G156" s="5" t="n"/>
      <c r="H156" s="5" t="n"/>
      <c r="I156" s="5" t="n"/>
      <c r="J156" s="20" t="n"/>
      <c r="K156" s="5" t="n"/>
      <c r="L156" s="19">
        <f>IF(OR(B156&amp;""="",NOT(ISNUMBER(A156))),"",'الإعدادات'!$B$4-A156)</f>
        <v/>
      </c>
      <c r="M156" s="6">
        <f>IF(OR(B156&amp;""="",NOT(ISNUMBER(J156)),I156="تم التعاقد",I156="غير مهتم"),"",IF(J156&lt;'الإعدادات'!$B$4,"متأخرة",IF(J156='الإعدادات'!$B$4,"اليوم",IF(J156&lt;='الإعدادات'!$B$4+3,"خلال 3 أيام",""))))</f>
        <v/>
      </c>
      <c r="N156" s="6">
        <f>IF(OR(B156&amp;""="",H156&amp;""="",NOT(ISNUMBER(E156))),"",IFERROR(IF(E156&lt;INDEX('الوحدات'!$F$6:$F$305,MATCH(H156,'الوحدات'!$A$6:$A$305,0)),"أقل من السعر","مناسب"),"كود غير موجود"))</f>
        <v/>
      </c>
      <c r="O156" s="18">
        <f>IF(OR(B156&amp;""="",I156&lt;&gt;"تم التعاقد",H156&amp;""=""),"",IFERROR(IF(INDEX('الوحدات'!$E$6:$E$305,MATCH(H156,'الوحدات'!$A$6:$A$305,0))="بيع",ROUND(INDEX('الوحدات'!$F$6:$F$305,MATCH(H156,'الوحدات'!$A$6:$A$305,0))*'الإعدادات'!$B$5/100,2),""),""))</f>
        <v/>
      </c>
      <c r="P156" s="19">
        <f>IF(OR(M156="متأخرة",M156="اليوم"),COUNTIFS($M$6:$M$2005,"متأخرة",$J$6:$J$2005,"&lt;"&amp;J156)+COUNTIFS($M$6:$M$2005,"اليوم",$J$6:$J$2005,"&lt;"&amp;J156)+COUNTIFS($M$6:M156,"متأخرة",$J$6:J156,J156&amp;"")+COUNTIFS($M$6:M156,"اليوم",$J$6:J156,J156&amp;""),"")</f>
        <v/>
      </c>
    </row>
    <row r="157">
      <c r="A157" s="20" t="n"/>
      <c r="B157" s="5" t="n"/>
      <c r="C157" s="21" t="n"/>
      <c r="D157" s="5" t="n"/>
      <c r="E157" s="17" t="n"/>
      <c r="F157" s="5" t="n"/>
      <c r="G157" s="5" t="n"/>
      <c r="H157" s="5" t="n"/>
      <c r="I157" s="5" t="n"/>
      <c r="J157" s="20" t="n"/>
      <c r="K157" s="5" t="n"/>
      <c r="L157" s="19">
        <f>IF(OR(B157&amp;""="",NOT(ISNUMBER(A157))),"",'الإعدادات'!$B$4-A157)</f>
        <v/>
      </c>
      <c r="M157" s="6">
        <f>IF(OR(B157&amp;""="",NOT(ISNUMBER(J157)),I157="تم التعاقد",I157="غير مهتم"),"",IF(J157&lt;'الإعدادات'!$B$4,"متأخرة",IF(J157='الإعدادات'!$B$4,"اليوم",IF(J157&lt;='الإعدادات'!$B$4+3,"خلال 3 أيام",""))))</f>
        <v/>
      </c>
      <c r="N157" s="6">
        <f>IF(OR(B157&amp;""="",H157&amp;""="",NOT(ISNUMBER(E157))),"",IFERROR(IF(E157&lt;INDEX('الوحدات'!$F$6:$F$305,MATCH(H157,'الوحدات'!$A$6:$A$305,0)),"أقل من السعر","مناسب"),"كود غير موجود"))</f>
        <v/>
      </c>
      <c r="O157" s="18">
        <f>IF(OR(B157&amp;""="",I157&lt;&gt;"تم التعاقد",H157&amp;""=""),"",IFERROR(IF(INDEX('الوحدات'!$E$6:$E$305,MATCH(H157,'الوحدات'!$A$6:$A$305,0))="بيع",ROUND(INDEX('الوحدات'!$F$6:$F$305,MATCH(H157,'الوحدات'!$A$6:$A$305,0))*'الإعدادات'!$B$5/100,2),""),""))</f>
        <v/>
      </c>
      <c r="P157" s="19">
        <f>IF(OR(M157="متأخرة",M157="اليوم"),COUNTIFS($M$6:$M$2005,"متأخرة",$J$6:$J$2005,"&lt;"&amp;J157)+COUNTIFS($M$6:$M$2005,"اليوم",$J$6:$J$2005,"&lt;"&amp;J157)+COUNTIFS($M$6:M157,"متأخرة",$J$6:J157,J157&amp;"")+COUNTIFS($M$6:M157,"اليوم",$J$6:J157,J157&amp;""),"")</f>
        <v/>
      </c>
    </row>
    <row r="158">
      <c r="A158" s="20" t="n"/>
      <c r="B158" s="5" t="n"/>
      <c r="C158" s="21" t="n"/>
      <c r="D158" s="5" t="n"/>
      <c r="E158" s="17" t="n"/>
      <c r="F158" s="5" t="n"/>
      <c r="G158" s="5" t="n"/>
      <c r="H158" s="5" t="n"/>
      <c r="I158" s="5" t="n"/>
      <c r="J158" s="20" t="n"/>
      <c r="K158" s="5" t="n"/>
      <c r="L158" s="19">
        <f>IF(OR(B158&amp;""="",NOT(ISNUMBER(A158))),"",'الإعدادات'!$B$4-A158)</f>
        <v/>
      </c>
      <c r="M158" s="6">
        <f>IF(OR(B158&amp;""="",NOT(ISNUMBER(J158)),I158="تم التعاقد",I158="غير مهتم"),"",IF(J158&lt;'الإعدادات'!$B$4,"متأخرة",IF(J158='الإعدادات'!$B$4,"اليوم",IF(J158&lt;='الإعدادات'!$B$4+3,"خلال 3 أيام",""))))</f>
        <v/>
      </c>
      <c r="N158" s="6">
        <f>IF(OR(B158&amp;""="",H158&amp;""="",NOT(ISNUMBER(E158))),"",IFERROR(IF(E158&lt;INDEX('الوحدات'!$F$6:$F$305,MATCH(H158,'الوحدات'!$A$6:$A$305,0)),"أقل من السعر","مناسب"),"كود غير موجود"))</f>
        <v/>
      </c>
      <c r="O158" s="18">
        <f>IF(OR(B158&amp;""="",I158&lt;&gt;"تم التعاقد",H158&amp;""=""),"",IFERROR(IF(INDEX('الوحدات'!$E$6:$E$305,MATCH(H158,'الوحدات'!$A$6:$A$305,0))="بيع",ROUND(INDEX('الوحدات'!$F$6:$F$305,MATCH(H158,'الوحدات'!$A$6:$A$305,0))*'الإعدادات'!$B$5/100,2),""),""))</f>
        <v/>
      </c>
      <c r="P158" s="19">
        <f>IF(OR(M158="متأخرة",M158="اليوم"),COUNTIFS($M$6:$M$2005,"متأخرة",$J$6:$J$2005,"&lt;"&amp;J158)+COUNTIFS($M$6:$M$2005,"اليوم",$J$6:$J$2005,"&lt;"&amp;J158)+COUNTIFS($M$6:M158,"متأخرة",$J$6:J158,J158&amp;"")+COUNTIFS($M$6:M158,"اليوم",$J$6:J158,J158&amp;""),"")</f>
        <v/>
      </c>
    </row>
    <row r="159">
      <c r="A159" s="20" t="n"/>
      <c r="B159" s="5" t="n"/>
      <c r="C159" s="21" t="n"/>
      <c r="D159" s="5" t="n"/>
      <c r="E159" s="17" t="n"/>
      <c r="F159" s="5" t="n"/>
      <c r="G159" s="5" t="n"/>
      <c r="H159" s="5" t="n"/>
      <c r="I159" s="5" t="n"/>
      <c r="J159" s="20" t="n"/>
      <c r="K159" s="5" t="n"/>
      <c r="L159" s="19">
        <f>IF(OR(B159&amp;""="",NOT(ISNUMBER(A159))),"",'الإعدادات'!$B$4-A159)</f>
        <v/>
      </c>
      <c r="M159" s="6">
        <f>IF(OR(B159&amp;""="",NOT(ISNUMBER(J159)),I159="تم التعاقد",I159="غير مهتم"),"",IF(J159&lt;'الإعدادات'!$B$4,"متأخرة",IF(J159='الإعدادات'!$B$4,"اليوم",IF(J159&lt;='الإعدادات'!$B$4+3,"خلال 3 أيام",""))))</f>
        <v/>
      </c>
      <c r="N159" s="6">
        <f>IF(OR(B159&amp;""="",H159&amp;""="",NOT(ISNUMBER(E159))),"",IFERROR(IF(E159&lt;INDEX('الوحدات'!$F$6:$F$305,MATCH(H159,'الوحدات'!$A$6:$A$305,0)),"أقل من السعر","مناسب"),"كود غير موجود"))</f>
        <v/>
      </c>
      <c r="O159" s="18">
        <f>IF(OR(B159&amp;""="",I159&lt;&gt;"تم التعاقد",H159&amp;""=""),"",IFERROR(IF(INDEX('الوحدات'!$E$6:$E$305,MATCH(H159,'الوحدات'!$A$6:$A$305,0))="بيع",ROUND(INDEX('الوحدات'!$F$6:$F$305,MATCH(H159,'الوحدات'!$A$6:$A$305,0))*'الإعدادات'!$B$5/100,2),""),""))</f>
        <v/>
      </c>
      <c r="P159" s="19">
        <f>IF(OR(M159="متأخرة",M159="اليوم"),COUNTIFS($M$6:$M$2005,"متأخرة",$J$6:$J$2005,"&lt;"&amp;J159)+COUNTIFS($M$6:$M$2005,"اليوم",$J$6:$J$2005,"&lt;"&amp;J159)+COUNTIFS($M$6:M159,"متأخرة",$J$6:J159,J159&amp;"")+COUNTIFS($M$6:M159,"اليوم",$J$6:J159,J159&amp;""),"")</f>
        <v/>
      </c>
    </row>
    <row r="160">
      <c r="A160" s="20" t="n"/>
      <c r="B160" s="5" t="n"/>
      <c r="C160" s="21" t="n"/>
      <c r="D160" s="5" t="n"/>
      <c r="E160" s="17" t="n"/>
      <c r="F160" s="5" t="n"/>
      <c r="G160" s="5" t="n"/>
      <c r="H160" s="5" t="n"/>
      <c r="I160" s="5" t="n"/>
      <c r="J160" s="20" t="n"/>
      <c r="K160" s="5" t="n"/>
      <c r="L160" s="19">
        <f>IF(OR(B160&amp;""="",NOT(ISNUMBER(A160))),"",'الإعدادات'!$B$4-A160)</f>
        <v/>
      </c>
      <c r="M160" s="6">
        <f>IF(OR(B160&amp;""="",NOT(ISNUMBER(J160)),I160="تم التعاقد",I160="غير مهتم"),"",IF(J160&lt;'الإعدادات'!$B$4,"متأخرة",IF(J160='الإعدادات'!$B$4,"اليوم",IF(J160&lt;='الإعدادات'!$B$4+3,"خلال 3 أيام",""))))</f>
        <v/>
      </c>
      <c r="N160" s="6">
        <f>IF(OR(B160&amp;""="",H160&amp;""="",NOT(ISNUMBER(E160))),"",IFERROR(IF(E160&lt;INDEX('الوحدات'!$F$6:$F$305,MATCH(H160,'الوحدات'!$A$6:$A$305,0)),"أقل من السعر","مناسب"),"كود غير موجود"))</f>
        <v/>
      </c>
      <c r="O160" s="18">
        <f>IF(OR(B160&amp;""="",I160&lt;&gt;"تم التعاقد",H160&amp;""=""),"",IFERROR(IF(INDEX('الوحدات'!$E$6:$E$305,MATCH(H160,'الوحدات'!$A$6:$A$305,0))="بيع",ROUND(INDEX('الوحدات'!$F$6:$F$305,MATCH(H160,'الوحدات'!$A$6:$A$305,0))*'الإعدادات'!$B$5/100,2),""),""))</f>
        <v/>
      </c>
      <c r="P160" s="19">
        <f>IF(OR(M160="متأخرة",M160="اليوم"),COUNTIFS($M$6:$M$2005,"متأخرة",$J$6:$J$2005,"&lt;"&amp;J160)+COUNTIFS($M$6:$M$2005,"اليوم",$J$6:$J$2005,"&lt;"&amp;J160)+COUNTIFS($M$6:M160,"متأخرة",$J$6:J160,J160&amp;"")+COUNTIFS($M$6:M160,"اليوم",$J$6:J160,J160&amp;""),"")</f>
        <v/>
      </c>
    </row>
    <row r="161">
      <c r="A161" s="20" t="n"/>
      <c r="B161" s="5" t="n"/>
      <c r="C161" s="21" t="n"/>
      <c r="D161" s="5" t="n"/>
      <c r="E161" s="17" t="n"/>
      <c r="F161" s="5" t="n"/>
      <c r="G161" s="5" t="n"/>
      <c r="H161" s="5" t="n"/>
      <c r="I161" s="5" t="n"/>
      <c r="J161" s="20" t="n"/>
      <c r="K161" s="5" t="n"/>
      <c r="L161" s="19">
        <f>IF(OR(B161&amp;""="",NOT(ISNUMBER(A161))),"",'الإعدادات'!$B$4-A161)</f>
        <v/>
      </c>
      <c r="M161" s="6">
        <f>IF(OR(B161&amp;""="",NOT(ISNUMBER(J161)),I161="تم التعاقد",I161="غير مهتم"),"",IF(J161&lt;'الإعدادات'!$B$4,"متأخرة",IF(J161='الإعدادات'!$B$4,"اليوم",IF(J161&lt;='الإعدادات'!$B$4+3,"خلال 3 أيام",""))))</f>
        <v/>
      </c>
      <c r="N161" s="6">
        <f>IF(OR(B161&amp;""="",H161&amp;""="",NOT(ISNUMBER(E161))),"",IFERROR(IF(E161&lt;INDEX('الوحدات'!$F$6:$F$305,MATCH(H161,'الوحدات'!$A$6:$A$305,0)),"أقل من السعر","مناسب"),"كود غير موجود"))</f>
        <v/>
      </c>
      <c r="O161" s="18">
        <f>IF(OR(B161&amp;""="",I161&lt;&gt;"تم التعاقد",H161&amp;""=""),"",IFERROR(IF(INDEX('الوحدات'!$E$6:$E$305,MATCH(H161,'الوحدات'!$A$6:$A$305,0))="بيع",ROUND(INDEX('الوحدات'!$F$6:$F$305,MATCH(H161,'الوحدات'!$A$6:$A$305,0))*'الإعدادات'!$B$5/100,2),""),""))</f>
        <v/>
      </c>
      <c r="P161" s="19">
        <f>IF(OR(M161="متأخرة",M161="اليوم"),COUNTIFS($M$6:$M$2005,"متأخرة",$J$6:$J$2005,"&lt;"&amp;J161)+COUNTIFS($M$6:$M$2005,"اليوم",$J$6:$J$2005,"&lt;"&amp;J161)+COUNTIFS($M$6:M161,"متأخرة",$J$6:J161,J161&amp;"")+COUNTIFS($M$6:M161,"اليوم",$J$6:J161,J161&amp;""),"")</f>
        <v/>
      </c>
    </row>
    <row r="162">
      <c r="A162" s="20" t="n"/>
      <c r="B162" s="5" t="n"/>
      <c r="C162" s="21" t="n"/>
      <c r="D162" s="5" t="n"/>
      <c r="E162" s="17" t="n"/>
      <c r="F162" s="5" t="n"/>
      <c r="G162" s="5" t="n"/>
      <c r="H162" s="5" t="n"/>
      <c r="I162" s="5" t="n"/>
      <c r="J162" s="20" t="n"/>
      <c r="K162" s="5" t="n"/>
      <c r="L162" s="19">
        <f>IF(OR(B162&amp;""="",NOT(ISNUMBER(A162))),"",'الإعدادات'!$B$4-A162)</f>
        <v/>
      </c>
      <c r="M162" s="6">
        <f>IF(OR(B162&amp;""="",NOT(ISNUMBER(J162)),I162="تم التعاقد",I162="غير مهتم"),"",IF(J162&lt;'الإعدادات'!$B$4,"متأخرة",IF(J162='الإعدادات'!$B$4,"اليوم",IF(J162&lt;='الإعدادات'!$B$4+3,"خلال 3 أيام",""))))</f>
        <v/>
      </c>
      <c r="N162" s="6">
        <f>IF(OR(B162&amp;""="",H162&amp;""="",NOT(ISNUMBER(E162))),"",IFERROR(IF(E162&lt;INDEX('الوحدات'!$F$6:$F$305,MATCH(H162,'الوحدات'!$A$6:$A$305,0)),"أقل من السعر","مناسب"),"كود غير موجود"))</f>
        <v/>
      </c>
      <c r="O162" s="18">
        <f>IF(OR(B162&amp;""="",I162&lt;&gt;"تم التعاقد",H162&amp;""=""),"",IFERROR(IF(INDEX('الوحدات'!$E$6:$E$305,MATCH(H162,'الوحدات'!$A$6:$A$305,0))="بيع",ROUND(INDEX('الوحدات'!$F$6:$F$305,MATCH(H162,'الوحدات'!$A$6:$A$305,0))*'الإعدادات'!$B$5/100,2),""),""))</f>
        <v/>
      </c>
      <c r="P162" s="19">
        <f>IF(OR(M162="متأخرة",M162="اليوم"),COUNTIFS($M$6:$M$2005,"متأخرة",$J$6:$J$2005,"&lt;"&amp;J162)+COUNTIFS($M$6:$M$2005,"اليوم",$J$6:$J$2005,"&lt;"&amp;J162)+COUNTIFS($M$6:M162,"متأخرة",$J$6:J162,J162&amp;"")+COUNTIFS($M$6:M162,"اليوم",$J$6:J162,J162&amp;""),"")</f>
        <v/>
      </c>
    </row>
    <row r="163">
      <c r="A163" s="20" t="n"/>
      <c r="B163" s="5" t="n"/>
      <c r="C163" s="21" t="n"/>
      <c r="D163" s="5" t="n"/>
      <c r="E163" s="17" t="n"/>
      <c r="F163" s="5" t="n"/>
      <c r="G163" s="5" t="n"/>
      <c r="H163" s="5" t="n"/>
      <c r="I163" s="5" t="n"/>
      <c r="J163" s="20" t="n"/>
      <c r="K163" s="5" t="n"/>
      <c r="L163" s="19">
        <f>IF(OR(B163&amp;""="",NOT(ISNUMBER(A163))),"",'الإعدادات'!$B$4-A163)</f>
        <v/>
      </c>
      <c r="M163" s="6">
        <f>IF(OR(B163&amp;""="",NOT(ISNUMBER(J163)),I163="تم التعاقد",I163="غير مهتم"),"",IF(J163&lt;'الإعدادات'!$B$4,"متأخرة",IF(J163='الإعدادات'!$B$4,"اليوم",IF(J163&lt;='الإعدادات'!$B$4+3,"خلال 3 أيام",""))))</f>
        <v/>
      </c>
      <c r="N163" s="6">
        <f>IF(OR(B163&amp;""="",H163&amp;""="",NOT(ISNUMBER(E163))),"",IFERROR(IF(E163&lt;INDEX('الوحدات'!$F$6:$F$305,MATCH(H163,'الوحدات'!$A$6:$A$305,0)),"أقل من السعر","مناسب"),"كود غير موجود"))</f>
        <v/>
      </c>
      <c r="O163" s="18">
        <f>IF(OR(B163&amp;""="",I163&lt;&gt;"تم التعاقد",H163&amp;""=""),"",IFERROR(IF(INDEX('الوحدات'!$E$6:$E$305,MATCH(H163,'الوحدات'!$A$6:$A$305,0))="بيع",ROUND(INDEX('الوحدات'!$F$6:$F$305,MATCH(H163,'الوحدات'!$A$6:$A$305,0))*'الإعدادات'!$B$5/100,2),""),""))</f>
        <v/>
      </c>
      <c r="P163" s="19">
        <f>IF(OR(M163="متأخرة",M163="اليوم"),COUNTIFS($M$6:$M$2005,"متأخرة",$J$6:$J$2005,"&lt;"&amp;J163)+COUNTIFS($M$6:$M$2005,"اليوم",$J$6:$J$2005,"&lt;"&amp;J163)+COUNTIFS($M$6:M163,"متأخرة",$J$6:J163,J163&amp;"")+COUNTIFS($M$6:M163,"اليوم",$J$6:J163,J163&amp;""),"")</f>
        <v/>
      </c>
    </row>
    <row r="164">
      <c r="A164" s="20" t="n"/>
      <c r="B164" s="5" t="n"/>
      <c r="C164" s="21" t="n"/>
      <c r="D164" s="5" t="n"/>
      <c r="E164" s="17" t="n"/>
      <c r="F164" s="5" t="n"/>
      <c r="G164" s="5" t="n"/>
      <c r="H164" s="5" t="n"/>
      <c r="I164" s="5" t="n"/>
      <c r="J164" s="20" t="n"/>
      <c r="K164" s="5" t="n"/>
      <c r="L164" s="19">
        <f>IF(OR(B164&amp;""="",NOT(ISNUMBER(A164))),"",'الإعدادات'!$B$4-A164)</f>
        <v/>
      </c>
      <c r="M164" s="6">
        <f>IF(OR(B164&amp;""="",NOT(ISNUMBER(J164)),I164="تم التعاقد",I164="غير مهتم"),"",IF(J164&lt;'الإعدادات'!$B$4,"متأخرة",IF(J164='الإعدادات'!$B$4,"اليوم",IF(J164&lt;='الإعدادات'!$B$4+3,"خلال 3 أيام",""))))</f>
        <v/>
      </c>
      <c r="N164" s="6">
        <f>IF(OR(B164&amp;""="",H164&amp;""="",NOT(ISNUMBER(E164))),"",IFERROR(IF(E164&lt;INDEX('الوحدات'!$F$6:$F$305,MATCH(H164,'الوحدات'!$A$6:$A$305,0)),"أقل من السعر","مناسب"),"كود غير موجود"))</f>
        <v/>
      </c>
      <c r="O164" s="18">
        <f>IF(OR(B164&amp;""="",I164&lt;&gt;"تم التعاقد",H164&amp;""=""),"",IFERROR(IF(INDEX('الوحدات'!$E$6:$E$305,MATCH(H164,'الوحدات'!$A$6:$A$305,0))="بيع",ROUND(INDEX('الوحدات'!$F$6:$F$305,MATCH(H164,'الوحدات'!$A$6:$A$305,0))*'الإعدادات'!$B$5/100,2),""),""))</f>
        <v/>
      </c>
      <c r="P164" s="19">
        <f>IF(OR(M164="متأخرة",M164="اليوم"),COUNTIFS($M$6:$M$2005,"متأخرة",$J$6:$J$2005,"&lt;"&amp;J164)+COUNTIFS($M$6:$M$2005,"اليوم",$J$6:$J$2005,"&lt;"&amp;J164)+COUNTIFS($M$6:M164,"متأخرة",$J$6:J164,J164&amp;"")+COUNTIFS($M$6:M164,"اليوم",$J$6:J164,J164&amp;""),"")</f>
        <v/>
      </c>
    </row>
    <row r="165">
      <c r="A165" s="20" t="n"/>
      <c r="B165" s="5" t="n"/>
      <c r="C165" s="21" t="n"/>
      <c r="D165" s="5" t="n"/>
      <c r="E165" s="17" t="n"/>
      <c r="F165" s="5" t="n"/>
      <c r="G165" s="5" t="n"/>
      <c r="H165" s="5" t="n"/>
      <c r="I165" s="5" t="n"/>
      <c r="J165" s="20" t="n"/>
      <c r="K165" s="5" t="n"/>
      <c r="L165" s="19">
        <f>IF(OR(B165&amp;""="",NOT(ISNUMBER(A165))),"",'الإعدادات'!$B$4-A165)</f>
        <v/>
      </c>
      <c r="M165" s="6">
        <f>IF(OR(B165&amp;""="",NOT(ISNUMBER(J165)),I165="تم التعاقد",I165="غير مهتم"),"",IF(J165&lt;'الإعدادات'!$B$4,"متأخرة",IF(J165='الإعدادات'!$B$4,"اليوم",IF(J165&lt;='الإعدادات'!$B$4+3,"خلال 3 أيام",""))))</f>
        <v/>
      </c>
      <c r="N165" s="6">
        <f>IF(OR(B165&amp;""="",H165&amp;""="",NOT(ISNUMBER(E165))),"",IFERROR(IF(E165&lt;INDEX('الوحدات'!$F$6:$F$305,MATCH(H165,'الوحدات'!$A$6:$A$305,0)),"أقل من السعر","مناسب"),"كود غير موجود"))</f>
        <v/>
      </c>
      <c r="O165" s="18">
        <f>IF(OR(B165&amp;""="",I165&lt;&gt;"تم التعاقد",H165&amp;""=""),"",IFERROR(IF(INDEX('الوحدات'!$E$6:$E$305,MATCH(H165,'الوحدات'!$A$6:$A$305,0))="بيع",ROUND(INDEX('الوحدات'!$F$6:$F$305,MATCH(H165,'الوحدات'!$A$6:$A$305,0))*'الإعدادات'!$B$5/100,2),""),""))</f>
        <v/>
      </c>
      <c r="P165" s="19">
        <f>IF(OR(M165="متأخرة",M165="اليوم"),COUNTIFS($M$6:$M$2005,"متأخرة",$J$6:$J$2005,"&lt;"&amp;J165)+COUNTIFS($M$6:$M$2005,"اليوم",$J$6:$J$2005,"&lt;"&amp;J165)+COUNTIFS($M$6:M165,"متأخرة",$J$6:J165,J165&amp;"")+COUNTIFS($M$6:M165,"اليوم",$J$6:J165,J165&amp;""),"")</f>
        <v/>
      </c>
    </row>
    <row r="166">
      <c r="A166" s="20" t="n"/>
      <c r="B166" s="5" t="n"/>
      <c r="C166" s="21" t="n"/>
      <c r="D166" s="5" t="n"/>
      <c r="E166" s="17" t="n"/>
      <c r="F166" s="5" t="n"/>
      <c r="G166" s="5" t="n"/>
      <c r="H166" s="5" t="n"/>
      <c r="I166" s="5" t="n"/>
      <c r="J166" s="20" t="n"/>
      <c r="K166" s="5" t="n"/>
      <c r="L166" s="19">
        <f>IF(OR(B166&amp;""="",NOT(ISNUMBER(A166))),"",'الإعدادات'!$B$4-A166)</f>
        <v/>
      </c>
      <c r="M166" s="6">
        <f>IF(OR(B166&amp;""="",NOT(ISNUMBER(J166)),I166="تم التعاقد",I166="غير مهتم"),"",IF(J166&lt;'الإعدادات'!$B$4,"متأخرة",IF(J166='الإعدادات'!$B$4,"اليوم",IF(J166&lt;='الإعدادات'!$B$4+3,"خلال 3 أيام",""))))</f>
        <v/>
      </c>
      <c r="N166" s="6">
        <f>IF(OR(B166&amp;""="",H166&amp;""="",NOT(ISNUMBER(E166))),"",IFERROR(IF(E166&lt;INDEX('الوحدات'!$F$6:$F$305,MATCH(H166,'الوحدات'!$A$6:$A$305,0)),"أقل من السعر","مناسب"),"كود غير موجود"))</f>
        <v/>
      </c>
      <c r="O166" s="18">
        <f>IF(OR(B166&amp;""="",I166&lt;&gt;"تم التعاقد",H166&amp;""=""),"",IFERROR(IF(INDEX('الوحدات'!$E$6:$E$305,MATCH(H166,'الوحدات'!$A$6:$A$305,0))="بيع",ROUND(INDEX('الوحدات'!$F$6:$F$305,MATCH(H166,'الوحدات'!$A$6:$A$305,0))*'الإعدادات'!$B$5/100,2),""),""))</f>
        <v/>
      </c>
      <c r="P166" s="19">
        <f>IF(OR(M166="متأخرة",M166="اليوم"),COUNTIFS($M$6:$M$2005,"متأخرة",$J$6:$J$2005,"&lt;"&amp;J166)+COUNTIFS($M$6:$M$2005,"اليوم",$J$6:$J$2005,"&lt;"&amp;J166)+COUNTIFS($M$6:M166,"متأخرة",$J$6:J166,J166&amp;"")+COUNTIFS($M$6:M166,"اليوم",$J$6:J166,J166&amp;""),"")</f>
        <v/>
      </c>
    </row>
    <row r="167">
      <c r="A167" s="20" t="n"/>
      <c r="B167" s="5" t="n"/>
      <c r="C167" s="21" t="n"/>
      <c r="D167" s="5" t="n"/>
      <c r="E167" s="17" t="n"/>
      <c r="F167" s="5" t="n"/>
      <c r="G167" s="5" t="n"/>
      <c r="H167" s="5" t="n"/>
      <c r="I167" s="5" t="n"/>
      <c r="J167" s="20" t="n"/>
      <c r="K167" s="5" t="n"/>
      <c r="L167" s="19">
        <f>IF(OR(B167&amp;""="",NOT(ISNUMBER(A167))),"",'الإعدادات'!$B$4-A167)</f>
        <v/>
      </c>
      <c r="M167" s="6">
        <f>IF(OR(B167&amp;""="",NOT(ISNUMBER(J167)),I167="تم التعاقد",I167="غير مهتم"),"",IF(J167&lt;'الإعدادات'!$B$4,"متأخرة",IF(J167='الإعدادات'!$B$4,"اليوم",IF(J167&lt;='الإعدادات'!$B$4+3,"خلال 3 أيام",""))))</f>
        <v/>
      </c>
      <c r="N167" s="6">
        <f>IF(OR(B167&amp;""="",H167&amp;""="",NOT(ISNUMBER(E167))),"",IFERROR(IF(E167&lt;INDEX('الوحدات'!$F$6:$F$305,MATCH(H167,'الوحدات'!$A$6:$A$305,0)),"أقل من السعر","مناسب"),"كود غير موجود"))</f>
        <v/>
      </c>
      <c r="O167" s="18">
        <f>IF(OR(B167&amp;""="",I167&lt;&gt;"تم التعاقد",H167&amp;""=""),"",IFERROR(IF(INDEX('الوحدات'!$E$6:$E$305,MATCH(H167,'الوحدات'!$A$6:$A$305,0))="بيع",ROUND(INDEX('الوحدات'!$F$6:$F$305,MATCH(H167,'الوحدات'!$A$6:$A$305,0))*'الإعدادات'!$B$5/100,2),""),""))</f>
        <v/>
      </c>
      <c r="P167" s="19">
        <f>IF(OR(M167="متأخرة",M167="اليوم"),COUNTIFS($M$6:$M$2005,"متأخرة",$J$6:$J$2005,"&lt;"&amp;J167)+COUNTIFS($M$6:$M$2005,"اليوم",$J$6:$J$2005,"&lt;"&amp;J167)+COUNTIFS($M$6:M167,"متأخرة",$J$6:J167,J167&amp;"")+COUNTIFS($M$6:M167,"اليوم",$J$6:J167,J167&amp;""),"")</f>
        <v/>
      </c>
    </row>
    <row r="168">
      <c r="A168" s="20" t="n"/>
      <c r="B168" s="5" t="n"/>
      <c r="C168" s="21" t="n"/>
      <c r="D168" s="5" t="n"/>
      <c r="E168" s="17" t="n"/>
      <c r="F168" s="5" t="n"/>
      <c r="G168" s="5" t="n"/>
      <c r="H168" s="5" t="n"/>
      <c r="I168" s="5" t="n"/>
      <c r="J168" s="20" t="n"/>
      <c r="K168" s="5" t="n"/>
      <c r="L168" s="19">
        <f>IF(OR(B168&amp;""="",NOT(ISNUMBER(A168))),"",'الإعدادات'!$B$4-A168)</f>
        <v/>
      </c>
      <c r="M168" s="6">
        <f>IF(OR(B168&amp;""="",NOT(ISNUMBER(J168)),I168="تم التعاقد",I168="غير مهتم"),"",IF(J168&lt;'الإعدادات'!$B$4,"متأخرة",IF(J168='الإعدادات'!$B$4,"اليوم",IF(J168&lt;='الإعدادات'!$B$4+3,"خلال 3 أيام",""))))</f>
        <v/>
      </c>
      <c r="N168" s="6">
        <f>IF(OR(B168&amp;""="",H168&amp;""="",NOT(ISNUMBER(E168))),"",IFERROR(IF(E168&lt;INDEX('الوحدات'!$F$6:$F$305,MATCH(H168,'الوحدات'!$A$6:$A$305,0)),"أقل من السعر","مناسب"),"كود غير موجود"))</f>
        <v/>
      </c>
      <c r="O168" s="18">
        <f>IF(OR(B168&amp;""="",I168&lt;&gt;"تم التعاقد",H168&amp;""=""),"",IFERROR(IF(INDEX('الوحدات'!$E$6:$E$305,MATCH(H168,'الوحدات'!$A$6:$A$305,0))="بيع",ROUND(INDEX('الوحدات'!$F$6:$F$305,MATCH(H168,'الوحدات'!$A$6:$A$305,0))*'الإعدادات'!$B$5/100,2),""),""))</f>
        <v/>
      </c>
      <c r="P168" s="19">
        <f>IF(OR(M168="متأخرة",M168="اليوم"),COUNTIFS($M$6:$M$2005,"متأخرة",$J$6:$J$2005,"&lt;"&amp;J168)+COUNTIFS($M$6:$M$2005,"اليوم",$J$6:$J$2005,"&lt;"&amp;J168)+COUNTIFS($M$6:M168,"متأخرة",$J$6:J168,J168&amp;"")+COUNTIFS($M$6:M168,"اليوم",$J$6:J168,J168&amp;""),"")</f>
        <v/>
      </c>
    </row>
    <row r="169">
      <c r="A169" s="20" t="n"/>
      <c r="B169" s="5" t="n"/>
      <c r="C169" s="21" t="n"/>
      <c r="D169" s="5" t="n"/>
      <c r="E169" s="17" t="n"/>
      <c r="F169" s="5" t="n"/>
      <c r="G169" s="5" t="n"/>
      <c r="H169" s="5" t="n"/>
      <c r="I169" s="5" t="n"/>
      <c r="J169" s="20" t="n"/>
      <c r="K169" s="5" t="n"/>
      <c r="L169" s="19">
        <f>IF(OR(B169&amp;""="",NOT(ISNUMBER(A169))),"",'الإعدادات'!$B$4-A169)</f>
        <v/>
      </c>
      <c r="M169" s="6">
        <f>IF(OR(B169&amp;""="",NOT(ISNUMBER(J169)),I169="تم التعاقد",I169="غير مهتم"),"",IF(J169&lt;'الإعدادات'!$B$4,"متأخرة",IF(J169='الإعدادات'!$B$4,"اليوم",IF(J169&lt;='الإعدادات'!$B$4+3,"خلال 3 أيام",""))))</f>
        <v/>
      </c>
      <c r="N169" s="6">
        <f>IF(OR(B169&amp;""="",H169&amp;""="",NOT(ISNUMBER(E169))),"",IFERROR(IF(E169&lt;INDEX('الوحدات'!$F$6:$F$305,MATCH(H169,'الوحدات'!$A$6:$A$305,0)),"أقل من السعر","مناسب"),"كود غير موجود"))</f>
        <v/>
      </c>
      <c r="O169" s="18">
        <f>IF(OR(B169&amp;""="",I169&lt;&gt;"تم التعاقد",H169&amp;""=""),"",IFERROR(IF(INDEX('الوحدات'!$E$6:$E$305,MATCH(H169,'الوحدات'!$A$6:$A$305,0))="بيع",ROUND(INDEX('الوحدات'!$F$6:$F$305,MATCH(H169,'الوحدات'!$A$6:$A$305,0))*'الإعدادات'!$B$5/100,2),""),""))</f>
        <v/>
      </c>
      <c r="P169" s="19">
        <f>IF(OR(M169="متأخرة",M169="اليوم"),COUNTIFS($M$6:$M$2005,"متأخرة",$J$6:$J$2005,"&lt;"&amp;J169)+COUNTIFS($M$6:$M$2005,"اليوم",$J$6:$J$2005,"&lt;"&amp;J169)+COUNTIFS($M$6:M169,"متأخرة",$J$6:J169,J169&amp;"")+COUNTIFS($M$6:M169,"اليوم",$J$6:J169,J169&amp;""),"")</f>
        <v/>
      </c>
    </row>
    <row r="170">
      <c r="A170" s="20" t="n"/>
      <c r="B170" s="5" t="n"/>
      <c r="C170" s="21" t="n"/>
      <c r="D170" s="5" t="n"/>
      <c r="E170" s="17" t="n"/>
      <c r="F170" s="5" t="n"/>
      <c r="G170" s="5" t="n"/>
      <c r="H170" s="5" t="n"/>
      <c r="I170" s="5" t="n"/>
      <c r="J170" s="20" t="n"/>
      <c r="K170" s="5" t="n"/>
      <c r="L170" s="19">
        <f>IF(OR(B170&amp;""="",NOT(ISNUMBER(A170))),"",'الإعدادات'!$B$4-A170)</f>
        <v/>
      </c>
      <c r="M170" s="6">
        <f>IF(OR(B170&amp;""="",NOT(ISNUMBER(J170)),I170="تم التعاقد",I170="غير مهتم"),"",IF(J170&lt;'الإعدادات'!$B$4,"متأخرة",IF(J170='الإعدادات'!$B$4,"اليوم",IF(J170&lt;='الإعدادات'!$B$4+3,"خلال 3 أيام",""))))</f>
        <v/>
      </c>
      <c r="N170" s="6">
        <f>IF(OR(B170&amp;""="",H170&amp;""="",NOT(ISNUMBER(E170))),"",IFERROR(IF(E170&lt;INDEX('الوحدات'!$F$6:$F$305,MATCH(H170,'الوحدات'!$A$6:$A$305,0)),"أقل من السعر","مناسب"),"كود غير موجود"))</f>
        <v/>
      </c>
      <c r="O170" s="18">
        <f>IF(OR(B170&amp;""="",I170&lt;&gt;"تم التعاقد",H170&amp;""=""),"",IFERROR(IF(INDEX('الوحدات'!$E$6:$E$305,MATCH(H170,'الوحدات'!$A$6:$A$305,0))="بيع",ROUND(INDEX('الوحدات'!$F$6:$F$305,MATCH(H170,'الوحدات'!$A$6:$A$305,0))*'الإعدادات'!$B$5/100,2),""),""))</f>
        <v/>
      </c>
      <c r="P170" s="19">
        <f>IF(OR(M170="متأخرة",M170="اليوم"),COUNTIFS($M$6:$M$2005,"متأخرة",$J$6:$J$2005,"&lt;"&amp;J170)+COUNTIFS($M$6:$M$2005,"اليوم",$J$6:$J$2005,"&lt;"&amp;J170)+COUNTIFS($M$6:M170,"متأخرة",$J$6:J170,J170&amp;"")+COUNTIFS($M$6:M170,"اليوم",$J$6:J170,J170&amp;""),"")</f>
        <v/>
      </c>
    </row>
    <row r="171">
      <c r="A171" s="20" t="n"/>
      <c r="B171" s="5" t="n"/>
      <c r="C171" s="21" t="n"/>
      <c r="D171" s="5" t="n"/>
      <c r="E171" s="17" t="n"/>
      <c r="F171" s="5" t="n"/>
      <c r="G171" s="5" t="n"/>
      <c r="H171" s="5" t="n"/>
      <c r="I171" s="5" t="n"/>
      <c r="J171" s="20" t="n"/>
      <c r="K171" s="5" t="n"/>
      <c r="L171" s="19">
        <f>IF(OR(B171&amp;""="",NOT(ISNUMBER(A171))),"",'الإعدادات'!$B$4-A171)</f>
        <v/>
      </c>
      <c r="M171" s="6">
        <f>IF(OR(B171&amp;""="",NOT(ISNUMBER(J171)),I171="تم التعاقد",I171="غير مهتم"),"",IF(J171&lt;'الإعدادات'!$B$4,"متأخرة",IF(J171='الإعدادات'!$B$4,"اليوم",IF(J171&lt;='الإعدادات'!$B$4+3,"خلال 3 أيام",""))))</f>
        <v/>
      </c>
      <c r="N171" s="6">
        <f>IF(OR(B171&amp;""="",H171&amp;""="",NOT(ISNUMBER(E171))),"",IFERROR(IF(E171&lt;INDEX('الوحدات'!$F$6:$F$305,MATCH(H171,'الوحدات'!$A$6:$A$305,0)),"أقل من السعر","مناسب"),"كود غير موجود"))</f>
        <v/>
      </c>
      <c r="O171" s="18">
        <f>IF(OR(B171&amp;""="",I171&lt;&gt;"تم التعاقد",H171&amp;""=""),"",IFERROR(IF(INDEX('الوحدات'!$E$6:$E$305,MATCH(H171,'الوحدات'!$A$6:$A$305,0))="بيع",ROUND(INDEX('الوحدات'!$F$6:$F$305,MATCH(H171,'الوحدات'!$A$6:$A$305,0))*'الإعدادات'!$B$5/100,2),""),""))</f>
        <v/>
      </c>
      <c r="P171" s="19">
        <f>IF(OR(M171="متأخرة",M171="اليوم"),COUNTIFS($M$6:$M$2005,"متأخرة",$J$6:$J$2005,"&lt;"&amp;J171)+COUNTIFS($M$6:$M$2005,"اليوم",$J$6:$J$2005,"&lt;"&amp;J171)+COUNTIFS($M$6:M171,"متأخرة",$J$6:J171,J171&amp;"")+COUNTIFS($M$6:M171,"اليوم",$J$6:J171,J171&amp;""),"")</f>
        <v/>
      </c>
    </row>
    <row r="172">
      <c r="A172" s="20" t="n"/>
      <c r="B172" s="5" t="n"/>
      <c r="C172" s="21" t="n"/>
      <c r="D172" s="5" t="n"/>
      <c r="E172" s="17" t="n"/>
      <c r="F172" s="5" t="n"/>
      <c r="G172" s="5" t="n"/>
      <c r="H172" s="5" t="n"/>
      <c r="I172" s="5" t="n"/>
      <c r="J172" s="20" t="n"/>
      <c r="K172" s="5" t="n"/>
      <c r="L172" s="19">
        <f>IF(OR(B172&amp;""="",NOT(ISNUMBER(A172))),"",'الإعدادات'!$B$4-A172)</f>
        <v/>
      </c>
      <c r="M172" s="6">
        <f>IF(OR(B172&amp;""="",NOT(ISNUMBER(J172)),I172="تم التعاقد",I172="غير مهتم"),"",IF(J172&lt;'الإعدادات'!$B$4,"متأخرة",IF(J172='الإعدادات'!$B$4,"اليوم",IF(J172&lt;='الإعدادات'!$B$4+3,"خلال 3 أيام",""))))</f>
        <v/>
      </c>
      <c r="N172" s="6">
        <f>IF(OR(B172&amp;""="",H172&amp;""="",NOT(ISNUMBER(E172))),"",IFERROR(IF(E172&lt;INDEX('الوحدات'!$F$6:$F$305,MATCH(H172,'الوحدات'!$A$6:$A$305,0)),"أقل من السعر","مناسب"),"كود غير موجود"))</f>
        <v/>
      </c>
      <c r="O172" s="18">
        <f>IF(OR(B172&amp;""="",I172&lt;&gt;"تم التعاقد",H172&amp;""=""),"",IFERROR(IF(INDEX('الوحدات'!$E$6:$E$305,MATCH(H172,'الوحدات'!$A$6:$A$305,0))="بيع",ROUND(INDEX('الوحدات'!$F$6:$F$305,MATCH(H172,'الوحدات'!$A$6:$A$305,0))*'الإعدادات'!$B$5/100,2),""),""))</f>
        <v/>
      </c>
      <c r="P172" s="19">
        <f>IF(OR(M172="متأخرة",M172="اليوم"),COUNTIFS($M$6:$M$2005,"متأخرة",$J$6:$J$2005,"&lt;"&amp;J172)+COUNTIFS($M$6:$M$2005,"اليوم",$J$6:$J$2005,"&lt;"&amp;J172)+COUNTIFS($M$6:M172,"متأخرة",$J$6:J172,J172&amp;"")+COUNTIFS($M$6:M172,"اليوم",$J$6:J172,J172&amp;""),"")</f>
        <v/>
      </c>
    </row>
    <row r="173">
      <c r="A173" s="20" t="n"/>
      <c r="B173" s="5" t="n"/>
      <c r="C173" s="21" t="n"/>
      <c r="D173" s="5" t="n"/>
      <c r="E173" s="17" t="n"/>
      <c r="F173" s="5" t="n"/>
      <c r="G173" s="5" t="n"/>
      <c r="H173" s="5" t="n"/>
      <c r="I173" s="5" t="n"/>
      <c r="J173" s="20" t="n"/>
      <c r="K173" s="5" t="n"/>
      <c r="L173" s="19">
        <f>IF(OR(B173&amp;""="",NOT(ISNUMBER(A173))),"",'الإعدادات'!$B$4-A173)</f>
        <v/>
      </c>
      <c r="M173" s="6">
        <f>IF(OR(B173&amp;""="",NOT(ISNUMBER(J173)),I173="تم التعاقد",I173="غير مهتم"),"",IF(J173&lt;'الإعدادات'!$B$4,"متأخرة",IF(J173='الإعدادات'!$B$4,"اليوم",IF(J173&lt;='الإعدادات'!$B$4+3,"خلال 3 أيام",""))))</f>
        <v/>
      </c>
      <c r="N173" s="6">
        <f>IF(OR(B173&amp;""="",H173&amp;""="",NOT(ISNUMBER(E173))),"",IFERROR(IF(E173&lt;INDEX('الوحدات'!$F$6:$F$305,MATCH(H173,'الوحدات'!$A$6:$A$305,0)),"أقل من السعر","مناسب"),"كود غير موجود"))</f>
        <v/>
      </c>
      <c r="O173" s="18">
        <f>IF(OR(B173&amp;""="",I173&lt;&gt;"تم التعاقد",H173&amp;""=""),"",IFERROR(IF(INDEX('الوحدات'!$E$6:$E$305,MATCH(H173,'الوحدات'!$A$6:$A$305,0))="بيع",ROUND(INDEX('الوحدات'!$F$6:$F$305,MATCH(H173,'الوحدات'!$A$6:$A$305,0))*'الإعدادات'!$B$5/100,2),""),""))</f>
        <v/>
      </c>
      <c r="P173" s="19">
        <f>IF(OR(M173="متأخرة",M173="اليوم"),COUNTIFS($M$6:$M$2005,"متأخرة",$J$6:$J$2005,"&lt;"&amp;J173)+COUNTIFS($M$6:$M$2005,"اليوم",$J$6:$J$2005,"&lt;"&amp;J173)+COUNTIFS($M$6:M173,"متأخرة",$J$6:J173,J173&amp;"")+COUNTIFS($M$6:M173,"اليوم",$J$6:J173,J173&amp;""),"")</f>
        <v/>
      </c>
    </row>
    <row r="174">
      <c r="A174" s="20" t="n"/>
      <c r="B174" s="5" t="n"/>
      <c r="C174" s="21" t="n"/>
      <c r="D174" s="5" t="n"/>
      <c r="E174" s="17" t="n"/>
      <c r="F174" s="5" t="n"/>
      <c r="G174" s="5" t="n"/>
      <c r="H174" s="5" t="n"/>
      <c r="I174" s="5" t="n"/>
      <c r="J174" s="20" t="n"/>
      <c r="K174" s="5" t="n"/>
      <c r="L174" s="19">
        <f>IF(OR(B174&amp;""="",NOT(ISNUMBER(A174))),"",'الإعدادات'!$B$4-A174)</f>
        <v/>
      </c>
      <c r="M174" s="6">
        <f>IF(OR(B174&amp;""="",NOT(ISNUMBER(J174)),I174="تم التعاقد",I174="غير مهتم"),"",IF(J174&lt;'الإعدادات'!$B$4,"متأخرة",IF(J174='الإعدادات'!$B$4,"اليوم",IF(J174&lt;='الإعدادات'!$B$4+3,"خلال 3 أيام",""))))</f>
        <v/>
      </c>
      <c r="N174" s="6">
        <f>IF(OR(B174&amp;""="",H174&amp;""="",NOT(ISNUMBER(E174))),"",IFERROR(IF(E174&lt;INDEX('الوحدات'!$F$6:$F$305,MATCH(H174,'الوحدات'!$A$6:$A$305,0)),"أقل من السعر","مناسب"),"كود غير موجود"))</f>
        <v/>
      </c>
      <c r="O174" s="18">
        <f>IF(OR(B174&amp;""="",I174&lt;&gt;"تم التعاقد",H174&amp;""=""),"",IFERROR(IF(INDEX('الوحدات'!$E$6:$E$305,MATCH(H174,'الوحدات'!$A$6:$A$305,0))="بيع",ROUND(INDEX('الوحدات'!$F$6:$F$305,MATCH(H174,'الوحدات'!$A$6:$A$305,0))*'الإعدادات'!$B$5/100,2),""),""))</f>
        <v/>
      </c>
      <c r="P174" s="19">
        <f>IF(OR(M174="متأخرة",M174="اليوم"),COUNTIFS($M$6:$M$2005,"متأخرة",$J$6:$J$2005,"&lt;"&amp;J174)+COUNTIFS($M$6:$M$2005,"اليوم",$J$6:$J$2005,"&lt;"&amp;J174)+COUNTIFS($M$6:M174,"متأخرة",$J$6:J174,J174&amp;"")+COUNTIFS($M$6:M174,"اليوم",$J$6:J174,J174&amp;""),"")</f>
        <v/>
      </c>
    </row>
    <row r="175">
      <c r="A175" s="20" t="n"/>
      <c r="B175" s="5" t="n"/>
      <c r="C175" s="21" t="n"/>
      <c r="D175" s="5" t="n"/>
      <c r="E175" s="17" t="n"/>
      <c r="F175" s="5" t="n"/>
      <c r="G175" s="5" t="n"/>
      <c r="H175" s="5" t="n"/>
      <c r="I175" s="5" t="n"/>
      <c r="J175" s="20" t="n"/>
      <c r="K175" s="5" t="n"/>
      <c r="L175" s="19">
        <f>IF(OR(B175&amp;""="",NOT(ISNUMBER(A175))),"",'الإعدادات'!$B$4-A175)</f>
        <v/>
      </c>
      <c r="M175" s="6">
        <f>IF(OR(B175&amp;""="",NOT(ISNUMBER(J175)),I175="تم التعاقد",I175="غير مهتم"),"",IF(J175&lt;'الإعدادات'!$B$4,"متأخرة",IF(J175='الإعدادات'!$B$4,"اليوم",IF(J175&lt;='الإعدادات'!$B$4+3,"خلال 3 أيام",""))))</f>
        <v/>
      </c>
      <c r="N175" s="6">
        <f>IF(OR(B175&amp;""="",H175&amp;""="",NOT(ISNUMBER(E175))),"",IFERROR(IF(E175&lt;INDEX('الوحدات'!$F$6:$F$305,MATCH(H175,'الوحدات'!$A$6:$A$305,0)),"أقل من السعر","مناسب"),"كود غير موجود"))</f>
        <v/>
      </c>
      <c r="O175" s="18">
        <f>IF(OR(B175&amp;""="",I175&lt;&gt;"تم التعاقد",H175&amp;""=""),"",IFERROR(IF(INDEX('الوحدات'!$E$6:$E$305,MATCH(H175,'الوحدات'!$A$6:$A$305,0))="بيع",ROUND(INDEX('الوحدات'!$F$6:$F$305,MATCH(H175,'الوحدات'!$A$6:$A$305,0))*'الإعدادات'!$B$5/100,2),""),""))</f>
        <v/>
      </c>
      <c r="P175" s="19">
        <f>IF(OR(M175="متأخرة",M175="اليوم"),COUNTIFS($M$6:$M$2005,"متأخرة",$J$6:$J$2005,"&lt;"&amp;J175)+COUNTIFS($M$6:$M$2005,"اليوم",$J$6:$J$2005,"&lt;"&amp;J175)+COUNTIFS($M$6:M175,"متأخرة",$J$6:J175,J175&amp;"")+COUNTIFS($M$6:M175,"اليوم",$J$6:J175,J175&amp;""),"")</f>
        <v/>
      </c>
    </row>
    <row r="176">
      <c r="A176" s="20" t="n"/>
      <c r="B176" s="5" t="n"/>
      <c r="C176" s="21" t="n"/>
      <c r="D176" s="5" t="n"/>
      <c r="E176" s="17" t="n"/>
      <c r="F176" s="5" t="n"/>
      <c r="G176" s="5" t="n"/>
      <c r="H176" s="5" t="n"/>
      <c r="I176" s="5" t="n"/>
      <c r="J176" s="20" t="n"/>
      <c r="K176" s="5" t="n"/>
      <c r="L176" s="19">
        <f>IF(OR(B176&amp;""="",NOT(ISNUMBER(A176))),"",'الإعدادات'!$B$4-A176)</f>
        <v/>
      </c>
      <c r="M176" s="6">
        <f>IF(OR(B176&amp;""="",NOT(ISNUMBER(J176)),I176="تم التعاقد",I176="غير مهتم"),"",IF(J176&lt;'الإعدادات'!$B$4,"متأخرة",IF(J176='الإعدادات'!$B$4,"اليوم",IF(J176&lt;='الإعدادات'!$B$4+3,"خلال 3 أيام",""))))</f>
        <v/>
      </c>
      <c r="N176" s="6">
        <f>IF(OR(B176&amp;""="",H176&amp;""="",NOT(ISNUMBER(E176))),"",IFERROR(IF(E176&lt;INDEX('الوحدات'!$F$6:$F$305,MATCH(H176,'الوحدات'!$A$6:$A$305,0)),"أقل من السعر","مناسب"),"كود غير موجود"))</f>
        <v/>
      </c>
      <c r="O176" s="18">
        <f>IF(OR(B176&amp;""="",I176&lt;&gt;"تم التعاقد",H176&amp;""=""),"",IFERROR(IF(INDEX('الوحدات'!$E$6:$E$305,MATCH(H176,'الوحدات'!$A$6:$A$305,0))="بيع",ROUND(INDEX('الوحدات'!$F$6:$F$305,MATCH(H176,'الوحدات'!$A$6:$A$305,0))*'الإعدادات'!$B$5/100,2),""),""))</f>
        <v/>
      </c>
      <c r="P176" s="19">
        <f>IF(OR(M176="متأخرة",M176="اليوم"),COUNTIFS($M$6:$M$2005,"متأخرة",$J$6:$J$2005,"&lt;"&amp;J176)+COUNTIFS($M$6:$M$2005,"اليوم",$J$6:$J$2005,"&lt;"&amp;J176)+COUNTIFS($M$6:M176,"متأخرة",$J$6:J176,J176&amp;"")+COUNTIFS($M$6:M176,"اليوم",$J$6:J176,J176&amp;""),"")</f>
        <v/>
      </c>
    </row>
    <row r="177">
      <c r="A177" s="20" t="n"/>
      <c r="B177" s="5" t="n"/>
      <c r="C177" s="21" t="n"/>
      <c r="D177" s="5" t="n"/>
      <c r="E177" s="17" t="n"/>
      <c r="F177" s="5" t="n"/>
      <c r="G177" s="5" t="n"/>
      <c r="H177" s="5" t="n"/>
      <c r="I177" s="5" t="n"/>
      <c r="J177" s="20" t="n"/>
      <c r="K177" s="5" t="n"/>
      <c r="L177" s="19">
        <f>IF(OR(B177&amp;""="",NOT(ISNUMBER(A177))),"",'الإعدادات'!$B$4-A177)</f>
        <v/>
      </c>
      <c r="M177" s="6">
        <f>IF(OR(B177&amp;""="",NOT(ISNUMBER(J177)),I177="تم التعاقد",I177="غير مهتم"),"",IF(J177&lt;'الإعدادات'!$B$4,"متأخرة",IF(J177='الإعدادات'!$B$4,"اليوم",IF(J177&lt;='الإعدادات'!$B$4+3,"خلال 3 أيام",""))))</f>
        <v/>
      </c>
      <c r="N177" s="6">
        <f>IF(OR(B177&amp;""="",H177&amp;""="",NOT(ISNUMBER(E177))),"",IFERROR(IF(E177&lt;INDEX('الوحدات'!$F$6:$F$305,MATCH(H177,'الوحدات'!$A$6:$A$305,0)),"أقل من السعر","مناسب"),"كود غير موجود"))</f>
        <v/>
      </c>
      <c r="O177" s="18">
        <f>IF(OR(B177&amp;""="",I177&lt;&gt;"تم التعاقد",H177&amp;""=""),"",IFERROR(IF(INDEX('الوحدات'!$E$6:$E$305,MATCH(H177,'الوحدات'!$A$6:$A$305,0))="بيع",ROUND(INDEX('الوحدات'!$F$6:$F$305,MATCH(H177,'الوحدات'!$A$6:$A$305,0))*'الإعدادات'!$B$5/100,2),""),""))</f>
        <v/>
      </c>
      <c r="P177" s="19">
        <f>IF(OR(M177="متأخرة",M177="اليوم"),COUNTIFS($M$6:$M$2005,"متأخرة",$J$6:$J$2005,"&lt;"&amp;J177)+COUNTIFS($M$6:$M$2005,"اليوم",$J$6:$J$2005,"&lt;"&amp;J177)+COUNTIFS($M$6:M177,"متأخرة",$J$6:J177,J177&amp;"")+COUNTIFS($M$6:M177,"اليوم",$J$6:J177,J177&amp;""),"")</f>
        <v/>
      </c>
    </row>
    <row r="178">
      <c r="A178" s="20" t="n"/>
      <c r="B178" s="5" t="n"/>
      <c r="C178" s="21" t="n"/>
      <c r="D178" s="5" t="n"/>
      <c r="E178" s="17" t="n"/>
      <c r="F178" s="5" t="n"/>
      <c r="G178" s="5" t="n"/>
      <c r="H178" s="5" t="n"/>
      <c r="I178" s="5" t="n"/>
      <c r="J178" s="20" t="n"/>
      <c r="K178" s="5" t="n"/>
      <c r="L178" s="19">
        <f>IF(OR(B178&amp;""="",NOT(ISNUMBER(A178))),"",'الإعدادات'!$B$4-A178)</f>
        <v/>
      </c>
      <c r="M178" s="6">
        <f>IF(OR(B178&amp;""="",NOT(ISNUMBER(J178)),I178="تم التعاقد",I178="غير مهتم"),"",IF(J178&lt;'الإعدادات'!$B$4,"متأخرة",IF(J178='الإعدادات'!$B$4,"اليوم",IF(J178&lt;='الإعدادات'!$B$4+3,"خلال 3 أيام",""))))</f>
        <v/>
      </c>
      <c r="N178" s="6">
        <f>IF(OR(B178&amp;""="",H178&amp;""="",NOT(ISNUMBER(E178))),"",IFERROR(IF(E178&lt;INDEX('الوحدات'!$F$6:$F$305,MATCH(H178,'الوحدات'!$A$6:$A$305,0)),"أقل من السعر","مناسب"),"كود غير موجود"))</f>
        <v/>
      </c>
      <c r="O178" s="18">
        <f>IF(OR(B178&amp;""="",I178&lt;&gt;"تم التعاقد",H178&amp;""=""),"",IFERROR(IF(INDEX('الوحدات'!$E$6:$E$305,MATCH(H178,'الوحدات'!$A$6:$A$305,0))="بيع",ROUND(INDEX('الوحدات'!$F$6:$F$305,MATCH(H178,'الوحدات'!$A$6:$A$305,0))*'الإعدادات'!$B$5/100,2),""),""))</f>
        <v/>
      </c>
      <c r="P178" s="19">
        <f>IF(OR(M178="متأخرة",M178="اليوم"),COUNTIFS($M$6:$M$2005,"متأخرة",$J$6:$J$2005,"&lt;"&amp;J178)+COUNTIFS($M$6:$M$2005,"اليوم",$J$6:$J$2005,"&lt;"&amp;J178)+COUNTIFS($M$6:M178,"متأخرة",$J$6:J178,J178&amp;"")+COUNTIFS($M$6:M178,"اليوم",$J$6:J178,J178&amp;""),"")</f>
        <v/>
      </c>
    </row>
    <row r="179">
      <c r="A179" s="20" t="n"/>
      <c r="B179" s="5" t="n"/>
      <c r="C179" s="21" t="n"/>
      <c r="D179" s="5" t="n"/>
      <c r="E179" s="17" t="n"/>
      <c r="F179" s="5" t="n"/>
      <c r="G179" s="5" t="n"/>
      <c r="H179" s="5" t="n"/>
      <c r="I179" s="5" t="n"/>
      <c r="J179" s="20" t="n"/>
      <c r="K179" s="5" t="n"/>
      <c r="L179" s="19">
        <f>IF(OR(B179&amp;""="",NOT(ISNUMBER(A179))),"",'الإعدادات'!$B$4-A179)</f>
        <v/>
      </c>
      <c r="M179" s="6">
        <f>IF(OR(B179&amp;""="",NOT(ISNUMBER(J179)),I179="تم التعاقد",I179="غير مهتم"),"",IF(J179&lt;'الإعدادات'!$B$4,"متأخرة",IF(J179='الإعدادات'!$B$4,"اليوم",IF(J179&lt;='الإعدادات'!$B$4+3,"خلال 3 أيام",""))))</f>
        <v/>
      </c>
      <c r="N179" s="6">
        <f>IF(OR(B179&amp;""="",H179&amp;""="",NOT(ISNUMBER(E179))),"",IFERROR(IF(E179&lt;INDEX('الوحدات'!$F$6:$F$305,MATCH(H179,'الوحدات'!$A$6:$A$305,0)),"أقل من السعر","مناسب"),"كود غير موجود"))</f>
        <v/>
      </c>
      <c r="O179" s="18">
        <f>IF(OR(B179&amp;""="",I179&lt;&gt;"تم التعاقد",H179&amp;""=""),"",IFERROR(IF(INDEX('الوحدات'!$E$6:$E$305,MATCH(H179,'الوحدات'!$A$6:$A$305,0))="بيع",ROUND(INDEX('الوحدات'!$F$6:$F$305,MATCH(H179,'الوحدات'!$A$6:$A$305,0))*'الإعدادات'!$B$5/100,2),""),""))</f>
        <v/>
      </c>
      <c r="P179" s="19">
        <f>IF(OR(M179="متأخرة",M179="اليوم"),COUNTIFS($M$6:$M$2005,"متأخرة",$J$6:$J$2005,"&lt;"&amp;J179)+COUNTIFS($M$6:$M$2005,"اليوم",$J$6:$J$2005,"&lt;"&amp;J179)+COUNTIFS($M$6:M179,"متأخرة",$J$6:J179,J179&amp;"")+COUNTIFS($M$6:M179,"اليوم",$J$6:J179,J179&amp;""),"")</f>
        <v/>
      </c>
    </row>
    <row r="180">
      <c r="A180" s="20" t="n"/>
      <c r="B180" s="5" t="n"/>
      <c r="C180" s="21" t="n"/>
      <c r="D180" s="5" t="n"/>
      <c r="E180" s="17" t="n"/>
      <c r="F180" s="5" t="n"/>
      <c r="G180" s="5" t="n"/>
      <c r="H180" s="5" t="n"/>
      <c r="I180" s="5" t="n"/>
      <c r="J180" s="20" t="n"/>
      <c r="K180" s="5" t="n"/>
      <c r="L180" s="19">
        <f>IF(OR(B180&amp;""="",NOT(ISNUMBER(A180))),"",'الإعدادات'!$B$4-A180)</f>
        <v/>
      </c>
      <c r="M180" s="6">
        <f>IF(OR(B180&amp;""="",NOT(ISNUMBER(J180)),I180="تم التعاقد",I180="غير مهتم"),"",IF(J180&lt;'الإعدادات'!$B$4,"متأخرة",IF(J180='الإعدادات'!$B$4,"اليوم",IF(J180&lt;='الإعدادات'!$B$4+3,"خلال 3 أيام",""))))</f>
        <v/>
      </c>
      <c r="N180" s="6">
        <f>IF(OR(B180&amp;""="",H180&amp;""="",NOT(ISNUMBER(E180))),"",IFERROR(IF(E180&lt;INDEX('الوحدات'!$F$6:$F$305,MATCH(H180,'الوحدات'!$A$6:$A$305,0)),"أقل من السعر","مناسب"),"كود غير موجود"))</f>
        <v/>
      </c>
      <c r="O180" s="18">
        <f>IF(OR(B180&amp;""="",I180&lt;&gt;"تم التعاقد",H180&amp;""=""),"",IFERROR(IF(INDEX('الوحدات'!$E$6:$E$305,MATCH(H180,'الوحدات'!$A$6:$A$305,0))="بيع",ROUND(INDEX('الوحدات'!$F$6:$F$305,MATCH(H180,'الوحدات'!$A$6:$A$305,0))*'الإعدادات'!$B$5/100,2),""),""))</f>
        <v/>
      </c>
      <c r="P180" s="19">
        <f>IF(OR(M180="متأخرة",M180="اليوم"),COUNTIFS($M$6:$M$2005,"متأخرة",$J$6:$J$2005,"&lt;"&amp;J180)+COUNTIFS($M$6:$M$2005,"اليوم",$J$6:$J$2005,"&lt;"&amp;J180)+COUNTIFS($M$6:M180,"متأخرة",$J$6:J180,J180&amp;"")+COUNTIFS($M$6:M180,"اليوم",$J$6:J180,J180&amp;""),"")</f>
        <v/>
      </c>
    </row>
    <row r="181">
      <c r="A181" s="20" t="n"/>
      <c r="B181" s="5" t="n"/>
      <c r="C181" s="21" t="n"/>
      <c r="D181" s="5" t="n"/>
      <c r="E181" s="17" t="n"/>
      <c r="F181" s="5" t="n"/>
      <c r="G181" s="5" t="n"/>
      <c r="H181" s="5" t="n"/>
      <c r="I181" s="5" t="n"/>
      <c r="J181" s="20" t="n"/>
      <c r="K181" s="5" t="n"/>
      <c r="L181" s="19">
        <f>IF(OR(B181&amp;""="",NOT(ISNUMBER(A181))),"",'الإعدادات'!$B$4-A181)</f>
        <v/>
      </c>
      <c r="M181" s="6">
        <f>IF(OR(B181&amp;""="",NOT(ISNUMBER(J181)),I181="تم التعاقد",I181="غير مهتم"),"",IF(J181&lt;'الإعدادات'!$B$4,"متأخرة",IF(J181='الإعدادات'!$B$4,"اليوم",IF(J181&lt;='الإعدادات'!$B$4+3,"خلال 3 أيام",""))))</f>
        <v/>
      </c>
      <c r="N181" s="6">
        <f>IF(OR(B181&amp;""="",H181&amp;""="",NOT(ISNUMBER(E181))),"",IFERROR(IF(E181&lt;INDEX('الوحدات'!$F$6:$F$305,MATCH(H181,'الوحدات'!$A$6:$A$305,0)),"أقل من السعر","مناسب"),"كود غير موجود"))</f>
        <v/>
      </c>
      <c r="O181" s="18">
        <f>IF(OR(B181&amp;""="",I181&lt;&gt;"تم التعاقد",H181&amp;""=""),"",IFERROR(IF(INDEX('الوحدات'!$E$6:$E$305,MATCH(H181,'الوحدات'!$A$6:$A$305,0))="بيع",ROUND(INDEX('الوحدات'!$F$6:$F$305,MATCH(H181,'الوحدات'!$A$6:$A$305,0))*'الإعدادات'!$B$5/100,2),""),""))</f>
        <v/>
      </c>
      <c r="P181" s="19">
        <f>IF(OR(M181="متأخرة",M181="اليوم"),COUNTIFS($M$6:$M$2005,"متأخرة",$J$6:$J$2005,"&lt;"&amp;J181)+COUNTIFS($M$6:$M$2005,"اليوم",$J$6:$J$2005,"&lt;"&amp;J181)+COUNTIFS($M$6:M181,"متأخرة",$J$6:J181,J181&amp;"")+COUNTIFS($M$6:M181,"اليوم",$J$6:J181,J181&amp;""),"")</f>
        <v/>
      </c>
    </row>
    <row r="182">
      <c r="A182" s="20" t="n"/>
      <c r="B182" s="5" t="n"/>
      <c r="C182" s="21" t="n"/>
      <c r="D182" s="5" t="n"/>
      <c r="E182" s="17" t="n"/>
      <c r="F182" s="5" t="n"/>
      <c r="G182" s="5" t="n"/>
      <c r="H182" s="5" t="n"/>
      <c r="I182" s="5" t="n"/>
      <c r="J182" s="20" t="n"/>
      <c r="K182" s="5" t="n"/>
      <c r="L182" s="19">
        <f>IF(OR(B182&amp;""="",NOT(ISNUMBER(A182))),"",'الإعدادات'!$B$4-A182)</f>
        <v/>
      </c>
      <c r="M182" s="6">
        <f>IF(OR(B182&amp;""="",NOT(ISNUMBER(J182)),I182="تم التعاقد",I182="غير مهتم"),"",IF(J182&lt;'الإعدادات'!$B$4,"متأخرة",IF(J182='الإعدادات'!$B$4,"اليوم",IF(J182&lt;='الإعدادات'!$B$4+3,"خلال 3 أيام",""))))</f>
        <v/>
      </c>
      <c r="N182" s="6">
        <f>IF(OR(B182&amp;""="",H182&amp;""="",NOT(ISNUMBER(E182))),"",IFERROR(IF(E182&lt;INDEX('الوحدات'!$F$6:$F$305,MATCH(H182,'الوحدات'!$A$6:$A$305,0)),"أقل من السعر","مناسب"),"كود غير موجود"))</f>
        <v/>
      </c>
      <c r="O182" s="18">
        <f>IF(OR(B182&amp;""="",I182&lt;&gt;"تم التعاقد",H182&amp;""=""),"",IFERROR(IF(INDEX('الوحدات'!$E$6:$E$305,MATCH(H182,'الوحدات'!$A$6:$A$305,0))="بيع",ROUND(INDEX('الوحدات'!$F$6:$F$305,MATCH(H182,'الوحدات'!$A$6:$A$305,0))*'الإعدادات'!$B$5/100,2),""),""))</f>
        <v/>
      </c>
      <c r="P182" s="19">
        <f>IF(OR(M182="متأخرة",M182="اليوم"),COUNTIFS($M$6:$M$2005,"متأخرة",$J$6:$J$2005,"&lt;"&amp;J182)+COUNTIFS($M$6:$M$2005,"اليوم",$J$6:$J$2005,"&lt;"&amp;J182)+COUNTIFS($M$6:M182,"متأخرة",$J$6:J182,J182&amp;"")+COUNTIFS($M$6:M182,"اليوم",$J$6:J182,J182&amp;""),"")</f>
        <v/>
      </c>
    </row>
    <row r="183">
      <c r="A183" s="20" t="n"/>
      <c r="B183" s="5" t="n"/>
      <c r="C183" s="21" t="n"/>
      <c r="D183" s="5" t="n"/>
      <c r="E183" s="17" t="n"/>
      <c r="F183" s="5" t="n"/>
      <c r="G183" s="5" t="n"/>
      <c r="H183" s="5" t="n"/>
      <c r="I183" s="5" t="n"/>
      <c r="J183" s="20" t="n"/>
      <c r="K183" s="5" t="n"/>
      <c r="L183" s="19">
        <f>IF(OR(B183&amp;""="",NOT(ISNUMBER(A183))),"",'الإعدادات'!$B$4-A183)</f>
        <v/>
      </c>
      <c r="M183" s="6">
        <f>IF(OR(B183&amp;""="",NOT(ISNUMBER(J183)),I183="تم التعاقد",I183="غير مهتم"),"",IF(J183&lt;'الإعدادات'!$B$4,"متأخرة",IF(J183='الإعدادات'!$B$4,"اليوم",IF(J183&lt;='الإعدادات'!$B$4+3,"خلال 3 أيام",""))))</f>
        <v/>
      </c>
      <c r="N183" s="6">
        <f>IF(OR(B183&amp;""="",H183&amp;""="",NOT(ISNUMBER(E183))),"",IFERROR(IF(E183&lt;INDEX('الوحدات'!$F$6:$F$305,MATCH(H183,'الوحدات'!$A$6:$A$305,0)),"أقل من السعر","مناسب"),"كود غير موجود"))</f>
        <v/>
      </c>
      <c r="O183" s="18">
        <f>IF(OR(B183&amp;""="",I183&lt;&gt;"تم التعاقد",H183&amp;""=""),"",IFERROR(IF(INDEX('الوحدات'!$E$6:$E$305,MATCH(H183,'الوحدات'!$A$6:$A$305,0))="بيع",ROUND(INDEX('الوحدات'!$F$6:$F$305,MATCH(H183,'الوحدات'!$A$6:$A$305,0))*'الإعدادات'!$B$5/100,2),""),""))</f>
        <v/>
      </c>
      <c r="P183" s="19">
        <f>IF(OR(M183="متأخرة",M183="اليوم"),COUNTIFS($M$6:$M$2005,"متأخرة",$J$6:$J$2005,"&lt;"&amp;J183)+COUNTIFS($M$6:$M$2005,"اليوم",$J$6:$J$2005,"&lt;"&amp;J183)+COUNTIFS($M$6:M183,"متأخرة",$J$6:J183,J183&amp;"")+COUNTIFS($M$6:M183,"اليوم",$J$6:J183,J183&amp;""),"")</f>
        <v/>
      </c>
    </row>
    <row r="184">
      <c r="A184" s="20" t="n"/>
      <c r="B184" s="5" t="n"/>
      <c r="C184" s="21" t="n"/>
      <c r="D184" s="5" t="n"/>
      <c r="E184" s="17" t="n"/>
      <c r="F184" s="5" t="n"/>
      <c r="G184" s="5" t="n"/>
      <c r="H184" s="5" t="n"/>
      <c r="I184" s="5" t="n"/>
      <c r="J184" s="20" t="n"/>
      <c r="K184" s="5" t="n"/>
      <c r="L184" s="19">
        <f>IF(OR(B184&amp;""="",NOT(ISNUMBER(A184))),"",'الإعدادات'!$B$4-A184)</f>
        <v/>
      </c>
      <c r="M184" s="6">
        <f>IF(OR(B184&amp;""="",NOT(ISNUMBER(J184)),I184="تم التعاقد",I184="غير مهتم"),"",IF(J184&lt;'الإعدادات'!$B$4,"متأخرة",IF(J184='الإعدادات'!$B$4,"اليوم",IF(J184&lt;='الإعدادات'!$B$4+3,"خلال 3 أيام",""))))</f>
        <v/>
      </c>
      <c r="N184" s="6">
        <f>IF(OR(B184&amp;""="",H184&amp;""="",NOT(ISNUMBER(E184))),"",IFERROR(IF(E184&lt;INDEX('الوحدات'!$F$6:$F$305,MATCH(H184,'الوحدات'!$A$6:$A$305,0)),"أقل من السعر","مناسب"),"كود غير موجود"))</f>
        <v/>
      </c>
      <c r="O184" s="18">
        <f>IF(OR(B184&amp;""="",I184&lt;&gt;"تم التعاقد",H184&amp;""=""),"",IFERROR(IF(INDEX('الوحدات'!$E$6:$E$305,MATCH(H184,'الوحدات'!$A$6:$A$305,0))="بيع",ROUND(INDEX('الوحدات'!$F$6:$F$305,MATCH(H184,'الوحدات'!$A$6:$A$305,0))*'الإعدادات'!$B$5/100,2),""),""))</f>
        <v/>
      </c>
      <c r="P184" s="19">
        <f>IF(OR(M184="متأخرة",M184="اليوم"),COUNTIFS($M$6:$M$2005,"متأخرة",$J$6:$J$2005,"&lt;"&amp;J184)+COUNTIFS($M$6:$M$2005,"اليوم",$J$6:$J$2005,"&lt;"&amp;J184)+COUNTIFS($M$6:M184,"متأخرة",$J$6:J184,J184&amp;"")+COUNTIFS($M$6:M184,"اليوم",$J$6:J184,J184&amp;""),"")</f>
        <v/>
      </c>
    </row>
    <row r="185">
      <c r="A185" s="20" t="n"/>
      <c r="B185" s="5" t="n"/>
      <c r="C185" s="21" t="n"/>
      <c r="D185" s="5" t="n"/>
      <c r="E185" s="17" t="n"/>
      <c r="F185" s="5" t="n"/>
      <c r="G185" s="5" t="n"/>
      <c r="H185" s="5" t="n"/>
      <c r="I185" s="5" t="n"/>
      <c r="J185" s="20" t="n"/>
      <c r="K185" s="5" t="n"/>
      <c r="L185" s="19">
        <f>IF(OR(B185&amp;""="",NOT(ISNUMBER(A185))),"",'الإعدادات'!$B$4-A185)</f>
        <v/>
      </c>
      <c r="M185" s="6">
        <f>IF(OR(B185&amp;""="",NOT(ISNUMBER(J185)),I185="تم التعاقد",I185="غير مهتم"),"",IF(J185&lt;'الإعدادات'!$B$4,"متأخرة",IF(J185='الإعدادات'!$B$4,"اليوم",IF(J185&lt;='الإعدادات'!$B$4+3,"خلال 3 أيام",""))))</f>
        <v/>
      </c>
      <c r="N185" s="6">
        <f>IF(OR(B185&amp;""="",H185&amp;""="",NOT(ISNUMBER(E185))),"",IFERROR(IF(E185&lt;INDEX('الوحدات'!$F$6:$F$305,MATCH(H185,'الوحدات'!$A$6:$A$305,0)),"أقل من السعر","مناسب"),"كود غير موجود"))</f>
        <v/>
      </c>
      <c r="O185" s="18">
        <f>IF(OR(B185&amp;""="",I185&lt;&gt;"تم التعاقد",H185&amp;""=""),"",IFERROR(IF(INDEX('الوحدات'!$E$6:$E$305,MATCH(H185,'الوحدات'!$A$6:$A$305,0))="بيع",ROUND(INDEX('الوحدات'!$F$6:$F$305,MATCH(H185,'الوحدات'!$A$6:$A$305,0))*'الإعدادات'!$B$5/100,2),""),""))</f>
        <v/>
      </c>
      <c r="P185" s="19">
        <f>IF(OR(M185="متأخرة",M185="اليوم"),COUNTIFS($M$6:$M$2005,"متأخرة",$J$6:$J$2005,"&lt;"&amp;J185)+COUNTIFS($M$6:$M$2005,"اليوم",$J$6:$J$2005,"&lt;"&amp;J185)+COUNTIFS($M$6:M185,"متأخرة",$J$6:J185,J185&amp;"")+COUNTIFS($M$6:M185,"اليوم",$J$6:J185,J185&amp;""),"")</f>
        <v/>
      </c>
    </row>
    <row r="186">
      <c r="A186" s="20" t="n"/>
      <c r="B186" s="5" t="n"/>
      <c r="C186" s="21" t="n"/>
      <c r="D186" s="5" t="n"/>
      <c r="E186" s="17" t="n"/>
      <c r="F186" s="5" t="n"/>
      <c r="G186" s="5" t="n"/>
      <c r="H186" s="5" t="n"/>
      <c r="I186" s="5" t="n"/>
      <c r="J186" s="20" t="n"/>
      <c r="K186" s="5" t="n"/>
      <c r="L186" s="19">
        <f>IF(OR(B186&amp;""="",NOT(ISNUMBER(A186))),"",'الإعدادات'!$B$4-A186)</f>
        <v/>
      </c>
      <c r="M186" s="6">
        <f>IF(OR(B186&amp;""="",NOT(ISNUMBER(J186)),I186="تم التعاقد",I186="غير مهتم"),"",IF(J186&lt;'الإعدادات'!$B$4,"متأخرة",IF(J186='الإعدادات'!$B$4,"اليوم",IF(J186&lt;='الإعدادات'!$B$4+3,"خلال 3 أيام",""))))</f>
        <v/>
      </c>
      <c r="N186" s="6">
        <f>IF(OR(B186&amp;""="",H186&amp;""="",NOT(ISNUMBER(E186))),"",IFERROR(IF(E186&lt;INDEX('الوحدات'!$F$6:$F$305,MATCH(H186,'الوحدات'!$A$6:$A$305,0)),"أقل من السعر","مناسب"),"كود غير موجود"))</f>
        <v/>
      </c>
      <c r="O186" s="18">
        <f>IF(OR(B186&amp;""="",I186&lt;&gt;"تم التعاقد",H186&amp;""=""),"",IFERROR(IF(INDEX('الوحدات'!$E$6:$E$305,MATCH(H186,'الوحدات'!$A$6:$A$305,0))="بيع",ROUND(INDEX('الوحدات'!$F$6:$F$305,MATCH(H186,'الوحدات'!$A$6:$A$305,0))*'الإعدادات'!$B$5/100,2),""),""))</f>
        <v/>
      </c>
      <c r="P186" s="19">
        <f>IF(OR(M186="متأخرة",M186="اليوم"),COUNTIFS($M$6:$M$2005,"متأخرة",$J$6:$J$2005,"&lt;"&amp;J186)+COUNTIFS($M$6:$M$2005,"اليوم",$J$6:$J$2005,"&lt;"&amp;J186)+COUNTIFS($M$6:M186,"متأخرة",$J$6:J186,J186&amp;"")+COUNTIFS($M$6:M186,"اليوم",$J$6:J186,J186&amp;""),"")</f>
        <v/>
      </c>
    </row>
    <row r="187">
      <c r="A187" s="20" t="n"/>
      <c r="B187" s="5" t="n"/>
      <c r="C187" s="21" t="n"/>
      <c r="D187" s="5" t="n"/>
      <c r="E187" s="17" t="n"/>
      <c r="F187" s="5" t="n"/>
      <c r="G187" s="5" t="n"/>
      <c r="H187" s="5" t="n"/>
      <c r="I187" s="5" t="n"/>
      <c r="J187" s="20" t="n"/>
      <c r="K187" s="5" t="n"/>
      <c r="L187" s="19">
        <f>IF(OR(B187&amp;""="",NOT(ISNUMBER(A187))),"",'الإعدادات'!$B$4-A187)</f>
        <v/>
      </c>
      <c r="M187" s="6">
        <f>IF(OR(B187&amp;""="",NOT(ISNUMBER(J187)),I187="تم التعاقد",I187="غير مهتم"),"",IF(J187&lt;'الإعدادات'!$B$4,"متأخرة",IF(J187='الإعدادات'!$B$4,"اليوم",IF(J187&lt;='الإعدادات'!$B$4+3,"خلال 3 أيام",""))))</f>
        <v/>
      </c>
      <c r="N187" s="6">
        <f>IF(OR(B187&amp;""="",H187&amp;""="",NOT(ISNUMBER(E187))),"",IFERROR(IF(E187&lt;INDEX('الوحدات'!$F$6:$F$305,MATCH(H187,'الوحدات'!$A$6:$A$305,0)),"أقل من السعر","مناسب"),"كود غير موجود"))</f>
        <v/>
      </c>
      <c r="O187" s="18">
        <f>IF(OR(B187&amp;""="",I187&lt;&gt;"تم التعاقد",H187&amp;""=""),"",IFERROR(IF(INDEX('الوحدات'!$E$6:$E$305,MATCH(H187,'الوحدات'!$A$6:$A$305,0))="بيع",ROUND(INDEX('الوحدات'!$F$6:$F$305,MATCH(H187,'الوحدات'!$A$6:$A$305,0))*'الإعدادات'!$B$5/100,2),""),""))</f>
        <v/>
      </c>
      <c r="P187" s="19">
        <f>IF(OR(M187="متأخرة",M187="اليوم"),COUNTIFS($M$6:$M$2005,"متأخرة",$J$6:$J$2005,"&lt;"&amp;J187)+COUNTIFS($M$6:$M$2005,"اليوم",$J$6:$J$2005,"&lt;"&amp;J187)+COUNTIFS($M$6:M187,"متأخرة",$J$6:J187,J187&amp;"")+COUNTIFS($M$6:M187,"اليوم",$J$6:J187,J187&amp;""),"")</f>
        <v/>
      </c>
    </row>
    <row r="188">
      <c r="A188" s="20" t="n"/>
      <c r="B188" s="5" t="n"/>
      <c r="C188" s="21" t="n"/>
      <c r="D188" s="5" t="n"/>
      <c r="E188" s="17" t="n"/>
      <c r="F188" s="5" t="n"/>
      <c r="G188" s="5" t="n"/>
      <c r="H188" s="5" t="n"/>
      <c r="I188" s="5" t="n"/>
      <c r="J188" s="20" t="n"/>
      <c r="K188" s="5" t="n"/>
      <c r="L188" s="19">
        <f>IF(OR(B188&amp;""="",NOT(ISNUMBER(A188))),"",'الإعدادات'!$B$4-A188)</f>
        <v/>
      </c>
      <c r="M188" s="6">
        <f>IF(OR(B188&amp;""="",NOT(ISNUMBER(J188)),I188="تم التعاقد",I188="غير مهتم"),"",IF(J188&lt;'الإعدادات'!$B$4,"متأخرة",IF(J188='الإعدادات'!$B$4,"اليوم",IF(J188&lt;='الإعدادات'!$B$4+3,"خلال 3 أيام",""))))</f>
        <v/>
      </c>
      <c r="N188" s="6">
        <f>IF(OR(B188&amp;""="",H188&amp;""="",NOT(ISNUMBER(E188))),"",IFERROR(IF(E188&lt;INDEX('الوحدات'!$F$6:$F$305,MATCH(H188,'الوحدات'!$A$6:$A$305,0)),"أقل من السعر","مناسب"),"كود غير موجود"))</f>
        <v/>
      </c>
      <c r="O188" s="18">
        <f>IF(OR(B188&amp;""="",I188&lt;&gt;"تم التعاقد",H188&amp;""=""),"",IFERROR(IF(INDEX('الوحدات'!$E$6:$E$305,MATCH(H188,'الوحدات'!$A$6:$A$305,0))="بيع",ROUND(INDEX('الوحدات'!$F$6:$F$305,MATCH(H188,'الوحدات'!$A$6:$A$305,0))*'الإعدادات'!$B$5/100,2),""),""))</f>
        <v/>
      </c>
      <c r="P188" s="19">
        <f>IF(OR(M188="متأخرة",M188="اليوم"),COUNTIFS($M$6:$M$2005,"متأخرة",$J$6:$J$2005,"&lt;"&amp;J188)+COUNTIFS($M$6:$M$2005,"اليوم",$J$6:$J$2005,"&lt;"&amp;J188)+COUNTIFS($M$6:M188,"متأخرة",$J$6:J188,J188&amp;"")+COUNTIFS($M$6:M188,"اليوم",$J$6:J188,J188&amp;""),"")</f>
        <v/>
      </c>
    </row>
    <row r="189">
      <c r="A189" s="20" t="n"/>
      <c r="B189" s="5" t="n"/>
      <c r="C189" s="21" t="n"/>
      <c r="D189" s="5" t="n"/>
      <c r="E189" s="17" t="n"/>
      <c r="F189" s="5" t="n"/>
      <c r="G189" s="5" t="n"/>
      <c r="H189" s="5" t="n"/>
      <c r="I189" s="5" t="n"/>
      <c r="J189" s="20" t="n"/>
      <c r="K189" s="5" t="n"/>
      <c r="L189" s="19">
        <f>IF(OR(B189&amp;""="",NOT(ISNUMBER(A189))),"",'الإعدادات'!$B$4-A189)</f>
        <v/>
      </c>
      <c r="M189" s="6">
        <f>IF(OR(B189&amp;""="",NOT(ISNUMBER(J189)),I189="تم التعاقد",I189="غير مهتم"),"",IF(J189&lt;'الإعدادات'!$B$4,"متأخرة",IF(J189='الإعدادات'!$B$4,"اليوم",IF(J189&lt;='الإعدادات'!$B$4+3,"خلال 3 أيام",""))))</f>
        <v/>
      </c>
      <c r="N189" s="6">
        <f>IF(OR(B189&amp;""="",H189&amp;""="",NOT(ISNUMBER(E189))),"",IFERROR(IF(E189&lt;INDEX('الوحدات'!$F$6:$F$305,MATCH(H189,'الوحدات'!$A$6:$A$305,0)),"أقل من السعر","مناسب"),"كود غير موجود"))</f>
        <v/>
      </c>
      <c r="O189" s="18">
        <f>IF(OR(B189&amp;""="",I189&lt;&gt;"تم التعاقد",H189&amp;""=""),"",IFERROR(IF(INDEX('الوحدات'!$E$6:$E$305,MATCH(H189,'الوحدات'!$A$6:$A$305,0))="بيع",ROUND(INDEX('الوحدات'!$F$6:$F$305,MATCH(H189,'الوحدات'!$A$6:$A$305,0))*'الإعدادات'!$B$5/100,2),""),""))</f>
        <v/>
      </c>
      <c r="P189" s="19">
        <f>IF(OR(M189="متأخرة",M189="اليوم"),COUNTIFS($M$6:$M$2005,"متأخرة",$J$6:$J$2005,"&lt;"&amp;J189)+COUNTIFS($M$6:$M$2005,"اليوم",$J$6:$J$2005,"&lt;"&amp;J189)+COUNTIFS($M$6:M189,"متأخرة",$J$6:J189,J189&amp;"")+COUNTIFS($M$6:M189,"اليوم",$J$6:J189,J189&amp;""),"")</f>
        <v/>
      </c>
    </row>
    <row r="190">
      <c r="A190" s="20" t="n"/>
      <c r="B190" s="5" t="n"/>
      <c r="C190" s="21" t="n"/>
      <c r="D190" s="5" t="n"/>
      <c r="E190" s="17" t="n"/>
      <c r="F190" s="5" t="n"/>
      <c r="G190" s="5" t="n"/>
      <c r="H190" s="5" t="n"/>
      <c r="I190" s="5" t="n"/>
      <c r="J190" s="20" t="n"/>
      <c r="K190" s="5" t="n"/>
      <c r="L190" s="19">
        <f>IF(OR(B190&amp;""="",NOT(ISNUMBER(A190))),"",'الإعدادات'!$B$4-A190)</f>
        <v/>
      </c>
      <c r="M190" s="6">
        <f>IF(OR(B190&amp;""="",NOT(ISNUMBER(J190)),I190="تم التعاقد",I190="غير مهتم"),"",IF(J190&lt;'الإعدادات'!$B$4,"متأخرة",IF(J190='الإعدادات'!$B$4,"اليوم",IF(J190&lt;='الإعدادات'!$B$4+3,"خلال 3 أيام",""))))</f>
        <v/>
      </c>
      <c r="N190" s="6">
        <f>IF(OR(B190&amp;""="",H190&amp;""="",NOT(ISNUMBER(E190))),"",IFERROR(IF(E190&lt;INDEX('الوحدات'!$F$6:$F$305,MATCH(H190,'الوحدات'!$A$6:$A$305,0)),"أقل من السعر","مناسب"),"كود غير موجود"))</f>
        <v/>
      </c>
      <c r="O190" s="18">
        <f>IF(OR(B190&amp;""="",I190&lt;&gt;"تم التعاقد",H190&amp;""=""),"",IFERROR(IF(INDEX('الوحدات'!$E$6:$E$305,MATCH(H190,'الوحدات'!$A$6:$A$305,0))="بيع",ROUND(INDEX('الوحدات'!$F$6:$F$305,MATCH(H190,'الوحدات'!$A$6:$A$305,0))*'الإعدادات'!$B$5/100,2),""),""))</f>
        <v/>
      </c>
      <c r="P190" s="19">
        <f>IF(OR(M190="متأخرة",M190="اليوم"),COUNTIFS($M$6:$M$2005,"متأخرة",$J$6:$J$2005,"&lt;"&amp;J190)+COUNTIFS($M$6:$M$2005,"اليوم",$J$6:$J$2005,"&lt;"&amp;J190)+COUNTIFS($M$6:M190,"متأخرة",$J$6:J190,J190&amp;"")+COUNTIFS($M$6:M190,"اليوم",$J$6:J190,J190&amp;""),"")</f>
        <v/>
      </c>
    </row>
    <row r="191">
      <c r="A191" s="20" t="n"/>
      <c r="B191" s="5" t="n"/>
      <c r="C191" s="21" t="n"/>
      <c r="D191" s="5" t="n"/>
      <c r="E191" s="17" t="n"/>
      <c r="F191" s="5" t="n"/>
      <c r="G191" s="5" t="n"/>
      <c r="H191" s="5" t="n"/>
      <c r="I191" s="5" t="n"/>
      <c r="J191" s="20" t="n"/>
      <c r="K191" s="5" t="n"/>
      <c r="L191" s="19">
        <f>IF(OR(B191&amp;""="",NOT(ISNUMBER(A191))),"",'الإعدادات'!$B$4-A191)</f>
        <v/>
      </c>
      <c r="M191" s="6">
        <f>IF(OR(B191&amp;""="",NOT(ISNUMBER(J191)),I191="تم التعاقد",I191="غير مهتم"),"",IF(J191&lt;'الإعدادات'!$B$4,"متأخرة",IF(J191='الإعدادات'!$B$4,"اليوم",IF(J191&lt;='الإعدادات'!$B$4+3,"خلال 3 أيام",""))))</f>
        <v/>
      </c>
      <c r="N191" s="6">
        <f>IF(OR(B191&amp;""="",H191&amp;""="",NOT(ISNUMBER(E191))),"",IFERROR(IF(E191&lt;INDEX('الوحدات'!$F$6:$F$305,MATCH(H191,'الوحدات'!$A$6:$A$305,0)),"أقل من السعر","مناسب"),"كود غير موجود"))</f>
        <v/>
      </c>
      <c r="O191" s="18">
        <f>IF(OR(B191&amp;""="",I191&lt;&gt;"تم التعاقد",H191&amp;""=""),"",IFERROR(IF(INDEX('الوحدات'!$E$6:$E$305,MATCH(H191,'الوحدات'!$A$6:$A$305,0))="بيع",ROUND(INDEX('الوحدات'!$F$6:$F$305,MATCH(H191,'الوحدات'!$A$6:$A$305,0))*'الإعدادات'!$B$5/100,2),""),""))</f>
        <v/>
      </c>
      <c r="P191" s="19">
        <f>IF(OR(M191="متأخرة",M191="اليوم"),COUNTIFS($M$6:$M$2005,"متأخرة",$J$6:$J$2005,"&lt;"&amp;J191)+COUNTIFS($M$6:$M$2005,"اليوم",$J$6:$J$2005,"&lt;"&amp;J191)+COUNTIFS($M$6:M191,"متأخرة",$J$6:J191,J191&amp;"")+COUNTIFS($M$6:M191,"اليوم",$J$6:J191,J191&amp;""),"")</f>
        <v/>
      </c>
    </row>
    <row r="192">
      <c r="A192" s="20" t="n"/>
      <c r="B192" s="5" t="n"/>
      <c r="C192" s="21" t="n"/>
      <c r="D192" s="5" t="n"/>
      <c r="E192" s="17" t="n"/>
      <c r="F192" s="5" t="n"/>
      <c r="G192" s="5" t="n"/>
      <c r="H192" s="5" t="n"/>
      <c r="I192" s="5" t="n"/>
      <c r="J192" s="20" t="n"/>
      <c r="K192" s="5" t="n"/>
      <c r="L192" s="19">
        <f>IF(OR(B192&amp;""="",NOT(ISNUMBER(A192))),"",'الإعدادات'!$B$4-A192)</f>
        <v/>
      </c>
      <c r="M192" s="6">
        <f>IF(OR(B192&amp;""="",NOT(ISNUMBER(J192)),I192="تم التعاقد",I192="غير مهتم"),"",IF(J192&lt;'الإعدادات'!$B$4,"متأخرة",IF(J192='الإعدادات'!$B$4,"اليوم",IF(J192&lt;='الإعدادات'!$B$4+3,"خلال 3 أيام",""))))</f>
        <v/>
      </c>
      <c r="N192" s="6">
        <f>IF(OR(B192&amp;""="",H192&amp;""="",NOT(ISNUMBER(E192))),"",IFERROR(IF(E192&lt;INDEX('الوحدات'!$F$6:$F$305,MATCH(H192,'الوحدات'!$A$6:$A$305,0)),"أقل من السعر","مناسب"),"كود غير موجود"))</f>
        <v/>
      </c>
      <c r="O192" s="18">
        <f>IF(OR(B192&amp;""="",I192&lt;&gt;"تم التعاقد",H192&amp;""=""),"",IFERROR(IF(INDEX('الوحدات'!$E$6:$E$305,MATCH(H192,'الوحدات'!$A$6:$A$305,0))="بيع",ROUND(INDEX('الوحدات'!$F$6:$F$305,MATCH(H192,'الوحدات'!$A$6:$A$305,0))*'الإعدادات'!$B$5/100,2),""),""))</f>
        <v/>
      </c>
      <c r="P192" s="19">
        <f>IF(OR(M192="متأخرة",M192="اليوم"),COUNTIFS($M$6:$M$2005,"متأخرة",$J$6:$J$2005,"&lt;"&amp;J192)+COUNTIFS($M$6:$M$2005,"اليوم",$J$6:$J$2005,"&lt;"&amp;J192)+COUNTIFS($M$6:M192,"متأخرة",$J$6:J192,J192&amp;"")+COUNTIFS($M$6:M192,"اليوم",$J$6:J192,J192&amp;""),"")</f>
        <v/>
      </c>
    </row>
    <row r="193">
      <c r="A193" s="20" t="n"/>
      <c r="B193" s="5" t="n"/>
      <c r="C193" s="21" t="n"/>
      <c r="D193" s="5" t="n"/>
      <c r="E193" s="17" t="n"/>
      <c r="F193" s="5" t="n"/>
      <c r="G193" s="5" t="n"/>
      <c r="H193" s="5" t="n"/>
      <c r="I193" s="5" t="n"/>
      <c r="J193" s="20" t="n"/>
      <c r="K193" s="5" t="n"/>
      <c r="L193" s="19">
        <f>IF(OR(B193&amp;""="",NOT(ISNUMBER(A193))),"",'الإعدادات'!$B$4-A193)</f>
        <v/>
      </c>
      <c r="M193" s="6">
        <f>IF(OR(B193&amp;""="",NOT(ISNUMBER(J193)),I193="تم التعاقد",I193="غير مهتم"),"",IF(J193&lt;'الإعدادات'!$B$4,"متأخرة",IF(J193='الإعدادات'!$B$4,"اليوم",IF(J193&lt;='الإعدادات'!$B$4+3,"خلال 3 أيام",""))))</f>
        <v/>
      </c>
      <c r="N193" s="6">
        <f>IF(OR(B193&amp;""="",H193&amp;""="",NOT(ISNUMBER(E193))),"",IFERROR(IF(E193&lt;INDEX('الوحدات'!$F$6:$F$305,MATCH(H193,'الوحدات'!$A$6:$A$305,0)),"أقل من السعر","مناسب"),"كود غير موجود"))</f>
        <v/>
      </c>
      <c r="O193" s="18">
        <f>IF(OR(B193&amp;""="",I193&lt;&gt;"تم التعاقد",H193&amp;""=""),"",IFERROR(IF(INDEX('الوحدات'!$E$6:$E$305,MATCH(H193,'الوحدات'!$A$6:$A$305,0))="بيع",ROUND(INDEX('الوحدات'!$F$6:$F$305,MATCH(H193,'الوحدات'!$A$6:$A$305,0))*'الإعدادات'!$B$5/100,2),""),""))</f>
        <v/>
      </c>
      <c r="P193" s="19">
        <f>IF(OR(M193="متأخرة",M193="اليوم"),COUNTIFS($M$6:$M$2005,"متأخرة",$J$6:$J$2005,"&lt;"&amp;J193)+COUNTIFS($M$6:$M$2005,"اليوم",$J$6:$J$2005,"&lt;"&amp;J193)+COUNTIFS($M$6:M193,"متأخرة",$J$6:J193,J193&amp;"")+COUNTIFS($M$6:M193,"اليوم",$J$6:J193,J193&amp;""),"")</f>
        <v/>
      </c>
    </row>
    <row r="194">
      <c r="A194" s="20" t="n"/>
      <c r="B194" s="5" t="n"/>
      <c r="C194" s="21" t="n"/>
      <c r="D194" s="5" t="n"/>
      <c r="E194" s="17" t="n"/>
      <c r="F194" s="5" t="n"/>
      <c r="G194" s="5" t="n"/>
      <c r="H194" s="5" t="n"/>
      <c r="I194" s="5" t="n"/>
      <c r="J194" s="20" t="n"/>
      <c r="K194" s="5" t="n"/>
      <c r="L194" s="19">
        <f>IF(OR(B194&amp;""="",NOT(ISNUMBER(A194))),"",'الإعدادات'!$B$4-A194)</f>
        <v/>
      </c>
      <c r="M194" s="6">
        <f>IF(OR(B194&amp;""="",NOT(ISNUMBER(J194)),I194="تم التعاقد",I194="غير مهتم"),"",IF(J194&lt;'الإعدادات'!$B$4,"متأخرة",IF(J194='الإعدادات'!$B$4,"اليوم",IF(J194&lt;='الإعدادات'!$B$4+3,"خلال 3 أيام",""))))</f>
        <v/>
      </c>
      <c r="N194" s="6">
        <f>IF(OR(B194&amp;""="",H194&amp;""="",NOT(ISNUMBER(E194))),"",IFERROR(IF(E194&lt;INDEX('الوحدات'!$F$6:$F$305,MATCH(H194,'الوحدات'!$A$6:$A$305,0)),"أقل من السعر","مناسب"),"كود غير موجود"))</f>
        <v/>
      </c>
      <c r="O194" s="18">
        <f>IF(OR(B194&amp;""="",I194&lt;&gt;"تم التعاقد",H194&amp;""=""),"",IFERROR(IF(INDEX('الوحدات'!$E$6:$E$305,MATCH(H194,'الوحدات'!$A$6:$A$305,0))="بيع",ROUND(INDEX('الوحدات'!$F$6:$F$305,MATCH(H194,'الوحدات'!$A$6:$A$305,0))*'الإعدادات'!$B$5/100,2),""),""))</f>
        <v/>
      </c>
      <c r="P194" s="19">
        <f>IF(OR(M194="متأخرة",M194="اليوم"),COUNTIFS($M$6:$M$2005,"متأخرة",$J$6:$J$2005,"&lt;"&amp;J194)+COUNTIFS($M$6:$M$2005,"اليوم",$J$6:$J$2005,"&lt;"&amp;J194)+COUNTIFS($M$6:M194,"متأخرة",$J$6:J194,J194&amp;"")+COUNTIFS($M$6:M194,"اليوم",$J$6:J194,J194&amp;""),"")</f>
        <v/>
      </c>
    </row>
    <row r="195">
      <c r="A195" s="20" t="n"/>
      <c r="B195" s="5" t="n"/>
      <c r="C195" s="21" t="n"/>
      <c r="D195" s="5" t="n"/>
      <c r="E195" s="17" t="n"/>
      <c r="F195" s="5" t="n"/>
      <c r="G195" s="5" t="n"/>
      <c r="H195" s="5" t="n"/>
      <c r="I195" s="5" t="n"/>
      <c r="J195" s="20" t="n"/>
      <c r="K195" s="5" t="n"/>
      <c r="L195" s="19">
        <f>IF(OR(B195&amp;""="",NOT(ISNUMBER(A195))),"",'الإعدادات'!$B$4-A195)</f>
        <v/>
      </c>
      <c r="M195" s="6">
        <f>IF(OR(B195&amp;""="",NOT(ISNUMBER(J195)),I195="تم التعاقد",I195="غير مهتم"),"",IF(J195&lt;'الإعدادات'!$B$4,"متأخرة",IF(J195='الإعدادات'!$B$4,"اليوم",IF(J195&lt;='الإعدادات'!$B$4+3,"خلال 3 أيام",""))))</f>
        <v/>
      </c>
      <c r="N195" s="6">
        <f>IF(OR(B195&amp;""="",H195&amp;""="",NOT(ISNUMBER(E195))),"",IFERROR(IF(E195&lt;INDEX('الوحدات'!$F$6:$F$305,MATCH(H195,'الوحدات'!$A$6:$A$305,0)),"أقل من السعر","مناسب"),"كود غير موجود"))</f>
        <v/>
      </c>
      <c r="O195" s="18">
        <f>IF(OR(B195&amp;""="",I195&lt;&gt;"تم التعاقد",H195&amp;""=""),"",IFERROR(IF(INDEX('الوحدات'!$E$6:$E$305,MATCH(H195,'الوحدات'!$A$6:$A$305,0))="بيع",ROUND(INDEX('الوحدات'!$F$6:$F$305,MATCH(H195,'الوحدات'!$A$6:$A$305,0))*'الإعدادات'!$B$5/100,2),""),""))</f>
        <v/>
      </c>
      <c r="P195" s="19">
        <f>IF(OR(M195="متأخرة",M195="اليوم"),COUNTIFS($M$6:$M$2005,"متأخرة",$J$6:$J$2005,"&lt;"&amp;J195)+COUNTIFS($M$6:$M$2005,"اليوم",$J$6:$J$2005,"&lt;"&amp;J195)+COUNTIFS($M$6:M195,"متأخرة",$J$6:J195,J195&amp;"")+COUNTIFS($M$6:M195,"اليوم",$J$6:J195,J195&amp;""),"")</f>
        <v/>
      </c>
    </row>
    <row r="196">
      <c r="A196" s="20" t="n"/>
      <c r="B196" s="5" t="n"/>
      <c r="C196" s="21" t="n"/>
      <c r="D196" s="5" t="n"/>
      <c r="E196" s="17" t="n"/>
      <c r="F196" s="5" t="n"/>
      <c r="G196" s="5" t="n"/>
      <c r="H196" s="5" t="n"/>
      <c r="I196" s="5" t="n"/>
      <c r="J196" s="20" t="n"/>
      <c r="K196" s="5" t="n"/>
      <c r="L196" s="19">
        <f>IF(OR(B196&amp;""="",NOT(ISNUMBER(A196))),"",'الإعدادات'!$B$4-A196)</f>
        <v/>
      </c>
      <c r="M196" s="6">
        <f>IF(OR(B196&amp;""="",NOT(ISNUMBER(J196)),I196="تم التعاقد",I196="غير مهتم"),"",IF(J196&lt;'الإعدادات'!$B$4,"متأخرة",IF(J196='الإعدادات'!$B$4,"اليوم",IF(J196&lt;='الإعدادات'!$B$4+3,"خلال 3 أيام",""))))</f>
        <v/>
      </c>
      <c r="N196" s="6">
        <f>IF(OR(B196&amp;""="",H196&amp;""="",NOT(ISNUMBER(E196))),"",IFERROR(IF(E196&lt;INDEX('الوحدات'!$F$6:$F$305,MATCH(H196,'الوحدات'!$A$6:$A$305,0)),"أقل من السعر","مناسب"),"كود غير موجود"))</f>
        <v/>
      </c>
      <c r="O196" s="18">
        <f>IF(OR(B196&amp;""="",I196&lt;&gt;"تم التعاقد",H196&amp;""=""),"",IFERROR(IF(INDEX('الوحدات'!$E$6:$E$305,MATCH(H196,'الوحدات'!$A$6:$A$305,0))="بيع",ROUND(INDEX('الوحدات'!$F$6:$F$305,MATCH(H196,'الوحدات'!$A$6:$A$305,0))*'الإعدادات'!$B$5/100,2),""),""))</f>
        <v/>
      </c>
      <c r="P196" s="19">
        <f>IF(OR(M196="متأخرة",M196="اليوم"),COUNTIFS($M$6:$M$2005,"متأخرة",$J$6:$J$2005,"&lt;"&amp;J196)+COUNTIFS($M$6:$M$2005,"اليوم",$J$6:$J$2005,"&lt;"&amp;J196)+COUNTIFS($M$6:M196,"متأخرة",$J$6:J196,J196&amp;"")+COUNTIFS($M$6:M196,"اليوم",$J$6:J196,J196&amp;""),"")</f>
        <v/>
      </c>
    </row>
    <row r="197">
      <c r="A197" s="20" t="n"/>
      <c r="B197" s="5" t="n"/>
      <c r="C197" s="21" t="n"/>
      <c r="D197" s="5" t="n"/>
      <c r="E197" s="17" t="n"/>
      <c r="F197" s="5" t="n"/>
      <c r="G197" s="5" t="n"/>
      <c r="H197" s="5" t="n"/>
      <c r="I197" s="5" t="n"/>
      <c r="J197" s="20" t="n"/>
      <c r="K197" s="5" t="n"/>
      <c r="L197" s="19">
        <f>IF(OR(B197&amp;""="",NOT(ISNUMBER(A197))),"",'الإعدادات'!$B$4-A197)</f>
        <v/>
      </c>
      <c r="M197" s="6">
        <f>IF(OR(B197&amp;""="",NOT(ISNUMBER(J197)),I197="تم التعاقد",I197="غير مهتم"),"",IF(J197&lt;'الإعدادات'!$B$4,"متأخرة",IF(J197='الإعدادات'!$B$4,"اليوم",IF(J197&lt;='الإعدادات'!$B$4+3,"خلال 3 أيام",""))))</f>
        <v/>
      </c>
      <c r="N197" s="6">
        <f>IF(OR(B197&amp;""="",H197&amp;""="",NOT(ISNUMBER(E197))),"",IFERROR(IF(E197&lt;INDEX('الوحدات'!$F$6:$F$305,MATCH(H197,'الوحدات'!$A$6:$A$305,0)),"أقل من السعر","مناسب"),"كود غير موجود"))</f>
        <v/>
      </c>
      <c r="O197" s="18">
        <f>IF(OR(B197&amp;""="",I197&lt;&gt;"تم التعاقد",H197&amp;""=""),"",IFERROR(IF(INDEX('الوحدات'!$E$6:$E$305,MATCH(H197,'الوحدات'!$A$6:$A$305,0))="بيع",ROUND(INDEX('الوحدات'!$F$6:$F$305,MATCH(H197,'الوحدات'!$A$6:$A$305,0))*'الإعدادات'!$B$5/100,2),""),""))</f>
        <v/>
      </c>
      <c r="P197" s="19">
        <f>IF(OR(M197="متأخرة",M197="اليوم"),COUNTIFS($M$6:$M$2005,"متأخرة",$J$6:$J$2005,"&lt;"&amp;J197)+COUNTIFS($M$6:$M$2005,"اليوم",$J$6:$J$2005,"&lt;"&amp;J197)+COUNTIFS($M$6:M197,"متأخرة",$J$6:J197,J197&amp;"")+COUNTIFS($M$6:M197,"اليوم",$J$6:J197,J197&amp;""),"")</f>
        <v/>
      </c>
    </row>
    <row r="198">
      <c r="A198" s="20" t="n"/>
      <c r="B198" s="5" t="n"/>
      <c r="C198" s="21" t="n"/>
      <c r="D198" s="5" t="n"/>
      <c r="E198" s="17" t="n"/>
      <c r="F198" s="5" t="n"/>
      <c r="G198" s="5" t="n"/>
      <c r="H198" s="5" t="n"/>
      <c r="I198" s="5" t="n"/>
      <c r="J198" s="20" t="n"/>
      <c r="K198" s="5" t="n"/>
      <c r="L198" s="19">
        <f>IF(OR(B198&amp;""="",NOT(ISNUMBER(A198))),"",'الإعدادات'!$B$4-A198)</f>
        <v/>
      </c>
      <c r="M198" s="6">
        <f>IF(OR(B198&amp;""="",NOT(ISNUMBER(J198)),I198="تم التعاقد",I198="غير مهتم"),"",IF(J198&lt;'الإعدادات'!$B$4,"متأخرة",IF(J198='الإعدادات'!$B$4,"اليوم",IF(J198&lt;='الإعدادات'!$B$4+3,"خلال 3 أيام",""))))</f>
        <v/>
      </c>
      <c r="N198" s="6">
        <f>IF(OR(B198&amp;""="",H198&amp;""="",NOT(ISNUMBER(E198))),"",IFERROR(IF(E198&lt;INDEX('الوحدات'!$F$6:$F$305,MATCH(H198,'الوحدات'!$A$6:$A$305,0)),"أقل من السعر","مناسب"),"كود غير موجود"))</f>
        <v/>
      </c>
      <c r="O198" s="18">
        <f>IF(OR(B198&amp;""="",I198&lt;&gt;"تم التعاقد",H198&amp;""=""),"",IFERROR(IF(INDEX('الوحدات'!$E$6:$E$305,MATCH(H198,'الوحدات'!$A$6:$A$305,0))="بيع",ROUND(INDEX('الوحدات'!$F$6:$F$305,MATCH(H198,'الوحدات'!$A$6:$A$305,0))*'الإعدادات'!$B$5/100,2),""),""))</f>
        <v/>
      </c>
      <c r="P198" s="19">
        <f>IF(OR(M198="متأخرة",M198="اليوم"),COUNTIFS($M$6:$M$2005,"متأخرة",$J$6:$J$2005,"&lt;"&amp;J198)+COUNTIFS($M$6:$M$2005,"اليوم",$J$6:$J$2005,"&lt;"&amp;J198)+COUNTIFS($M$6:M198,"متأخرة",$J$6:J198,J198&amp;"")+COUNTIFS($M$6:M198,"اليوم",$J$6:J198,J198&amp;""),"")</f>
        <v/>
      </c>
    </row>
    <row r="199">
      <c r="A199" s="20" t="n"/>
      <c r="B199" s="5" t="n"/>
      <c r="C199" s="21" t="n"/>
      <c r="D199" s="5" t="n"/>
      <c r="E199" s="17" t="n"/>
      <c r="F199" s="5" t="n"/>
      <c r="G199" s="5" t="n"/>
      <c r="H199" s="5" t="n"/>
      <c r="I199" s="5" t="n"/>
      <c r="J199" s="20" t="n"/>
      <c r="K199" s="5" t="n"/>
      <c r="L199" s="19">
        <f>IF(OR(B199&amp;""="",NOT(ISNUMBER(A199))),"",'الإعدادات'!$B$4-A199)</f>
        <v/>
      </c>
      <c r="M199" s="6">
        <f>IF(OR(B199&amp;""="",NOT(ISNUMBER(J199)),I199="تم التعاقد",I199="غير مهتم"),"",IF(J199&lt;'الإعدادات'!$B$4,"متأخرة",IF(J199='الإعدادات'!$B$4,"اليوم",IF(J199&lt;='الإعدادات'!$B$4+3,"خلال 3 أيام",""))))</f>
        <v/>
      </c>
      <c r="N199" s="6">
        <f>IF(OR(B199&amp;""="",H199&amp;""="",NOT(ISNUMBER(E199))),"",IFERROR(IF(E199&lt;INDEX('الوحدات'!$F$6:$F$305,MATCH(H199,'الوحدات'!$A$6:$A$305,0)),"أقل من السعر","مناسب"),"كود غير موجود"))</f>
        <v/>
      </c>
      <c r="O199" s="18">
        <f>IF(OR(B199&amp;""="",I199&lt;&gt;"تم التعاقد",H199&amp;""=""),"",IFERROR(IF(INDEX('الوحدات'!$E$6:$E$305,MATCH(H199,'الوحدات'!$A$6:$A$305,0))="بيع",ROUND(INDEX('الوحدات'!$F$6:$F$305,MATCH(H199,'الوحدات'!$A$6:$A$305,0))*'الإعدادات'!$B$5/100,2),""),""))</f>
        <v/>
      </c>
      <c r="P199" s="19">
        <f>IF(OR(M199="متأخرة",M199="اليوم"),COUNTIFS($M$6:$M$2005,"متأخرة",$J$6:$J$2005,"&lt;"&amp;J199)+COUNTIFS($M$6:$M$2005,"اليوم",$J$6:$J$2005,"&lt;"&amp;J199)+COUNTIFS($M$6:M199,"متأخرة",$J$6:J199,J199&amp;"")+COUNTIFS($M$6:M199,"اليوم",$J$6:J199,J199&amp;""),"")</f>
        <v/>
      </c>
    </row>
    <row r="200">
      <c r="A200" s="20" t="n"/>
      <c r="B200" s="5" t="n"/>
      <c r="C200" s="21" t="n"/>
      <c r="D200" s="5" t="n"/>
      <c r="E200" s="17" t="n"/>
      <c r="F200" s="5" t="n"/>
      <c r="G200" s="5" t="n"/>
      <c r="H200" s="5" t="n"/>
      <c r="I200" s="5" t="n"/>
      <c r="J200" s="20" t="n"/>
      <c r="K200" s="5" t="n"/>
      <c r="L200" s="19">
        <f>IF(OR(B200&amp;""="",NOT(ISNUMBER(A200))),"",'الإعدادات'!$B$4-A200)</f>
        <v/>
      </c>
      <c r="M200" s="6">
        <f>IF(OR(B200&amp;""="",NOT(ISNUMBER(J200)),I200="تم التعاقد",I200="غير مهتم"),"",IF(J200&lt;'الإعدادات'!$B$4,"متأخرة",IF(J200='الإعدادات'!$B$4,"اليوم",IF(J200&lt;='الإعدادات'!$B$4+3,"خلال 3 أيام",""))))</f>
        <v/>
      </c>
      <c r="N200" s="6">
        <f>IF(OR(B200&amp;""="",H200&amp;""="",NOT(ISNUMBER(E200))),"",IFERROR(IF(E200&lt;INDEX('الوحدات'!$F$6:$F$305,MATCH(H200,'الوحدات'!$A$6:$A$305,0)),"أقل من السعر","مناسب"),"كود غير موجود"))</f>
        <v/>
      </c>
      <c r="O200" s="18">
        <f>IF(OR(B200&amp;""="",I200&lt;&gt;"تم التعاقد",H200&amp;""=""),"",IFERROR(IF(INDEX('الوحدات'!$E$6:$E$305,MATCH(H200,'الوحدات'!$A$6:$A$305,0))="بيع",ROUND(INDEX('الوحدات'!$F$6:$F$305,MATCH(H200,'الوحدات'!$A$6:$A$305,0))*'الإعدادات'!$B$5/100,2),""),""))</f>
        <v/>
      </c>
      <c r="P200" s="19">
        <f>IF(OR(M200="متأخرة",M200="اليوم"),COUNTIFS($M$6:$M$2005,"متأخرة",$J$6:$J$2005,"&lt;"&amp;J200)+COUNTIFS($M$6:$M$2005,"اليوم",$J$6:$J$2005,"&lt;"&amp;J200)+COUNTIFS($M$6:M200,"متأخرة",$J$6:J200,J200&amp;"")+COUNTIFS($M$6:M200,"اليوم",$J$6:J200,J200&amp;""),"")</f>
        <v/>
      </c>
    </row>
    <row r="201">
      <c r="A201" s="20" t="n"/>
      <c r="B201" s="5" t="n"/>
      <c r="C201" s="21" t="n"/>
      <c r="D201" s="5" t="n"/>
      <c r="E201" s="17" t="n"/>
      <c r="F201" s="5" t="n"/>
      <c r="G201" s="5" t="n"/>
      <c r="H201" s="5" t="n"/>
      <c r="I201" s="5" t="n"/>
      <c r="J201" s="20" t="n"/>
      <c r="K201" s="5" t="n"/>
      <c r="L201" s="19">
        <f>IF(OR(B201&amp;""="",NOT(ISNUMBER(A201))),"",'الإعدادات'!$B$4-A201)</f>
        <v/>
      </c>
      <c r="M201" s="6">
        <f>IF(OR(B201&amp;""="",NOT(ISNUMBER(J201)),I201="تم التعاقد",I201="غير مهتم"),"",IF(J201&lt;'الإعدادات'!$B$4,"متأخرة",IF(J201='الإعدادات'!$B$4,"اليوم",IF(J201&lt;='الإعدادات'!$B$4+3,"خلال 3 أيام",""))))</f>
        <v/>
      </c>
      <c r="N201" s="6">
        <f>IF(OR(B201&amp;""="",H201&amp;""="",NOT(ISNUMBER(E201))),"",IFERROR(IF(E201&lt;INDEX('الوحدات'!$F$6:$F$305,MATCH(H201,'الوحدات'!$A$6:$A$305,0)),"أقل من السعر","مناسب"),"كود غير موجود"))</f>
        <v/>
      </c>
      <c r="O201" s="18">
        <f>IF(OR(B201&amp;""="",I201&lt;&gt;"تم التعاقد",H201&amp;""=""),"",IFERROR(IF(INDEX('الوحدات'!$E$6:$E$305,MATCH(H201,'الوحدات'!$A$6:$A$305,0))="بيع",ROUND(INDEX('الوحدات'!$F$6:$F$305,MATCH(H201,'الوحدات'!$A$6:$A$305,0))*'الإعدادات'!$B$5/100,2),""),""))</f>
        <v/>
      </c>
      <c r="P201" s="19">
        <f>IF(OR(M201="متأخرة",M201="اليوم"),COUNTIFS($M$6:$M$2005,"متأخرة",$J$6:$J$2005,"&lt;"&amp;J201)+COUNTIFS($M$6:$M$2005,"اليوم",$J$6:$J$2005,"&lt;"&amp;J201)+COUNTIFS($M$6:M201,"متأخرة",$J$6:J201,J201&amp;"")+COUNTIFS($M$6:M201,"اليوم",$J$6:J201,J201&amp;""),"")</f>
        <v/>
      </c>
    </row>
    <row r="202">
      <c r="A202" s="20" t="n"/>
      <c r="B202" s="5" t="n"/>
      <c r="C202" s="21" t="n"/>
      <c r="D202" s="5" t="n"/>
      <c r="E202" s="17" t="n"/>
      <c r="F202" s="5" t="n"/>
      <c r="G202" s="5" t="n"/>
      <c r="H202" s="5" t="n"/>
      <c r="I202" s="5" t="n"/>
      <c r="J202" s="20" t="n"/>
      <c r="K202" s="5" t="n"/>
      <c r="L202" s="19">
        <f>IF(OR(B202&amp;""="",NOT(ISNUMBER(A202))),"",'الإعدادات'!$B$4-A202)</f>
        <v/>
      </c>
      <c r="M202" s="6">
        <f>IF(OR(B202&amp;""="",NOT(ISNUMBER(J202)),I202="تم التعاقد",I202="غير مهتم"),"",IF(J202&lt;'الإعدادات'!$B$4,"متأخرة",IF(J202='الإعدادات'!$B$4,"اليوم",IF(J202&lt;='الإعدادات'!$B$4+3,"خلال 3 أيام",""))))</f>
        <v/>
      </c>
      <c r="N202" s="6">
        <f>IF(OR(B202&amp;""="",H202&amp;""="",NOT(ISNUMBER(E202))),"",IFERROR(IF(E202&lt;INDEX('الوحدات'!$F$6:$F$305,MATCH(H202,'الوحدات'!$A$6:$A$305,0)),"أقل من السعر","مناسب"),"كود غير موجود"))</f>
        <v/>
      </c>
      <c r="O202" s="18">
        <f>IF(OR(B202&amp;""="",I202&lt;&gt;"تم التعاقد",H202&amp;""=""),"",IFERROR(IF(INDEX('الوحدات'!$E$6:$E$305,MATCH(H202,'الوحدات'!$A$6:$A$305,0))="بيع",ROUND(INDEX('الوحدات'!$F$6:$F$305,MATCH(H202,'الوحدات'!$A$6:$A$305,0))*'الإعدادات'!$B$5/100,2),""),""))</f>
        <v/>
      </c>
      <c r="P202" s="19">
        <f>IF(OR(M202="متأخرة",M202="اليوم"),COUNTIFS($M$6:$M$2005,"متأخرة",$J$6:$J$2005,"&lt;"&amp;J202)+COUNTIFS($M$6:$M$2005,"اليوم",$J$6:$J$2005,"&lt;"&amp;J202)+COUNTIFS($M$6:M202,"متأخرة",$J$6:J202,J202&amp;"")+COUNTIFS($M$6:M202,"اليوم",$J$6:J202,J202&amp;""),"")</f>
        <v/>
      </c>
    </row>
    <row r="203">
      <c r="A203" s="20" t="n"/>
      <c r="B203" s="5" t="n"/>
      <c r="C203" s="21" t="n"/>
      <c r="D203" s="5" t="n"/>
      <c r="E203" s="17" t="n"/>
      <c r="F203" s="5" t="n"/>
      <c r="G203" s="5" t="n"/>
      <c r="H203" s="5" t="n"/>
      <c r="I203" s="5" t="n"/>
      <c r="J203" s="20" t="n"/>
      <c r="K203" s="5" t="n"/>
      <c r="L203" s="19">
        <f>IF(OR(B203&amp;""="",NOT(ISNUMBER(A203))),"",'الإعدادات'!$B$4-A203)</f>
        <v/>
      </c>
      <c r="M203" s="6">
        <f>IF(OR(B203&amp;""="",NOT(ISNUMBER(J203)),I203="تم التعاقد",I203="غير مهتم"),"",IF(J203&lt;'الإعدادات'!$B$4,"متأخرة",IF(J203='الإعدادات'!$B$4,"اليوم",IF(J203&lt;='الإعدادات'!$B$4+3,"خلال 3 أيام",""))))</f>
        <v/>
      </c>
      <c r="N203" s="6">
        <f>IF(OR(B203&amp;""="",H203&amp;""="",NOT(ISNUMBER(E203))),"",IFERROR(IF(E203&lt;INDEX('الوحدات'!$F$6:$F$305,MATCH(H203,'الوحدات'!$A$6:$A$305,0)),"أقل من السعر","مناسب"),"كود غير موجود"))</f>
        <v/>
      </c>
      <c r="O203" s="18">
        <f>IF(OR(B203&amp;""="",I203&lt;&gt;"تم التعاقد",H203&amp;""=""),"",IFERROR(IF(INDEX('الوحدات'!$E$6:$E$305,MATCH(H203,'الوحدات'!$A$6:$A$305,0))="بيع",ROUND(INDEX('الوحدات'!$F$6:$F$305,MATCH(H203,'الوحدات'!$A$6:$A$305,0))*'الإعدادات'!$B$5/100,2),""),""))</f>
        <v/>
      </c>
      <c r="P203" s="19">
        <f>IF(OR(M203="متأخرة",M203="اليوم"),COUNTIFS($M$6:$M$2005,"متأخرة",$J$6:$J$2005,"&lt;"&amp;J203)+COUNTIFS($M$6:$M$2005,"اليوم",$J$6:$J$2005,"&lt;"&amp;J203)+COUNTIFS($M$6:M203,"متأخرة",$J$6:J203,J203&amp;"")+COUNTIFS($M$6:M203,"اليوم",$J$6:J203,J203&amp;""),"")</f>
        <v/>
      </c>
    </row>
    <row r="204">
      <c r="A204" s="20" t="n"/>
      <c r="B204" s="5" t="n"/>
      <c r="C204" s="21" t="n"/>
      <c r="D204" s="5" t="n"/>
      <c r="E204" s="17" t="n"/>
      <c r="F204" s="5" t="n"/>
      <c r="G204" s="5" t="n"/>
      <c r="H204" s="5" t="n"/>
      <c r="I204" s="5" t="n"/>
      <c r="J204" s="20" t="n"/>
      <c r="K204" s="5" t="n"/>
      <c r="L204" s="19">
        <f>IF(OR(B204&amp;""="",NOT(ISNUMBER(A204))),"",'الإعدادات'!$B$4-A204)</f>
        <v/>
      </c>
      <c r="M204" s="6">
        <f>IF(OR(B204&amp;""="",NOT(ISNUMBER(J204)),I204="تم التعاقد",I204="غير مهتم"),"",IF(J204&lt;'الإعدادات'!$B$4,"متأخرة",IF(J204='الإعدادات'!$B$4,"اليوم",IF(J204&lt;='الإعدادات'!$B$4+3,"خلال 3 أيام",""))))</f>
        <v/>
      </c>
      <c r="N204" s="6">
        <f>IF(OR(B204&amp;""="",H204&amp;""="",NOT(ISNUMBER(E204))),"",IFERROR(IF(E204&lt;INDEX('الوحدات'!$F$6:$F$305,MATCH(H204,'الوحدات'!$A$6:$A$305,0)),"أقل من السعر","مناسب"),"كود غير موجود"))</f>
        <v/>
      </c>
      <c r="O204" s="18">
        <f>IF(OR(B204&amp;""="",I204&lt;&gt;"تم التعاقد",H204&amp;""=""),"",IFERROR(IF(INDEX('الوحدات'!$E$6:$E$305,MATCH(H204,'الوحدات'!$A$6:$A$305,0))="بيع",ROUND(INDEX('الوحدات'!$F$6:$F$305,MATCH(H204,'الوحدات'!$A$6:$A$305,0))*'الإعدادات'!$B$5/100,2),""),""))</f>
        <v/>
      </c>
      <c r="P204" s="19">
        <f>IF(OR(M204="متأخرة",M204="اليوم"),COUNTIFS($M$6:$M$2005,"متأخرة",$J$6:$J$2005,"&lt;"&amp;J204)+COUNTIFS($M$6:$M$2005,"اليوم",$J$6:$J$2005,"&lt;"&amp;J204)+COUNTIFS($M$6:M204,"متأخرة",$J$6:J204,J204&amp;"")+COUNTIFS($M$6:M204,"اليوم",$J$6:J204,J204&amp;""),"")</f>
        <v/>
      </c>
    </row>
    <row r="205">
      <c r="A205" s="20" t="n"/>
      <c r="B205" s="5" t="n"/>
      <c r="C205" s="21" t="n"/>
      <c r="D205" s="5" t="n"/>
      <c r="E205" s="17" t="n"/>
      <c r="F205" s="5" t="n"/>
      <c r="G205" s="5" t="n"/>
      <c r="H205" s="5" t="n"/>
      <c r="I205" s="5" t="n"/>
      <c r="J205" s="20" t="n"/>
      <c r="K205" s="5" t="n"/>
      <c r="L205" s="19">
        <f>IF(OR(B205&amp;""="",NOT(ISNUMBER(A205))),"",'الإعدادات'!$B$4-A205)</f>
        <v/>
      </c>
      <c r="M205" s="6">
        <f>IF(OR(B205&amp;""="",NOT(ISNUMBER(J205)),I205="تم التعاقد",I205="غير مهتم"),"",IF(J205&lt;'الإعدادات'!$B$4,"متأخرة",IF(J205='الإعدادات'!$B$4,"اليوم",IF(J205&lt;='الإعدادات'!$B$4+3,"خلال 3 أيام",""))))</f>
        <v/>
      </c>
      <c r="N205" s="6">
        <f>IF(OR(B205&amp;""="",H205&amp;""="",NOT(ISNUMBER(E205))),"",IFERROR(IF(E205&lt;INDEX('الوحدات'!$F$6:$F$305,MATCH(H205,'الوحدات'!$A$6:$A$305,0)),"أقل من السعر","مناسب"),"كود غير موجود"))</f>
        <v/>
      </c>
      <c r="O205" s="18">
        <f>IF(OR(B205&amp;""="",I205&lt;&gt;"تم التعاقد",H205&amp;""=""),"",IFERROR(IF(INDEX('الوحدات'!$E$6:$E$305,MATCH(H205,'الوحدات'!$A$6:$A$305,0))="بيع",ROUND(INDEX('الوحدات'!$F$6:$F$305,MATCH(H205,'الوحدات'!$A$6:$A$305,0))*'الإعدادات'!$B$5/100,2),""),""))</f>
        <v/>
      </c>
      <c r="P205" s="19">
        <f>IF(OR(M205="متأخرة",M205="اليوم"),COUNTIFS($M$6:$M$2005,"متأخرة",$J$6:$J$2005,"&lt;"&amp;J205)+COUNTIFS($M$6:$M$2005,"اليوم",$J$6:$J$2005,"&lt;"&amp;J205)+COUNTIFS($M$6:M205,"متأخرة",$J$6:J205,J205&amp;"")+COUNTIFS($M$6:M205,"اليوم",$J$6:J205,J205&amp;""),"")</f>
        <v/>
      </c>
    </row>
    <row r="206">
      <c r="A206" s="20" t="n"/>
      <c r="B206" s="5" t="n"/>
      <c r="C206" s="21" t="n"/>
      <c r="D206" s="5" t="n"/>
      <c r="E206" s="17" t="n"/>
      <c r="F206" s="5" t="n"/>
      <c r="G206" s="5" t="n"/>
      <c r="H206" s="5" t="n"/>
      <c r="I206" s="5" t="n"/>
      <c r="J206" s="20" t="n"/>
      <c r="K206" s="5" t="n"/>
      <c r="L206" s="19">
        <f>IF(OR(B206&amp;""="",NOT(ISNUMBER(A206))),"",'الإعدادات'!$B$4-A206)</f>
        <v/>
      </c>
      <c r="M206" s="6">
        <f>IF(OR(B206&amp;""="",NOT(ISNUMBER(J206)),I206="تم التعاقد",I206="غير مهتم"),"",IF(J206&lt;'الإعدادات'!$B$4,"متأخرة",IF(J206='الإعدادات'!$B$4,"اليوم",IF(J206&lt;='الإعدادات'!$B$4+3,"خلال 3 أيام",""))))</f>
        <v/>
      </c>
      <c r="N206" s="6">
        <f>IF(OR(B206&amp;""="",H206&amp;""="",NOT(ISNUMBER(E206))),"",IFERROR(IF(E206&lt;INDEX('الوحدات'!$F$6:$F$305,MATCH(H206,'الوحدات'!$A$6:$A$305,0)),"أقل من السعر","مناسب"),"كود غير موجود"))</f>
        <v/>
      </c>
      <c r="O206" s="18">
        <f>IF(OR(B206&amp;""="",I206&lt;&gt;"تم التعاقد",H206&amp;""=""),"",IFERROR(IF(INDEX('الوحدات'!$E$6:$E$305,MATCH(H206,'الوحدات'!$A$6:$A$305,0))="بيع",ROUND(INDEX('الوحدات'!$F$6:$F$305,MATCH(H206,'الوحدات'!$A$6:$A$305,0))*'الإعدادات'!$B$5/100,2),""),""))</f>
        <v/>
      </c>
      <c r="P206" s="19">
        <f>IF(OR(M206="متأخرة",M206="اليوم"),COUNTIFS($M$6:$M$2005,"متأخرة",$J$6:$J$2005,"&lt;"&amp;J206)+COUNTIFS($M$6:$M$2005,"اليوم",$J$6:$J$2005,"&lt;"&amp;J206)+COUNTIFS($M$6:M206,"متأخرة",$J$6:J206,J206&amp;"")+COUNTIFS($M$6:M206,"اليوم",$J$6:J206,J206&amp;""),"")</f>
        <v/>
      </c>
    </row>
    <row r="207">
      <c r="A207" s="20" t="n"/>
      <c r="B207" s="5" t="n"/>
      <c r="C207" s="21" t="n"/>
      <c r="D207" s="5" t="n"/>
      <c r="E207" s="17" t="n"/>
      <c r="F207" s="5" t="n"/>
      <c r="G207" s="5" t="n"/>
      <c r="H207" s="5" t="n"/>
      <c r="I207" s="5" t="n"/>
      <c r="J207" s="20" t="n"/>
      <c r="K207" s="5" t="n"/>
      <c r="L207" s="19">
        <f>IF(OR(B207&amp;""="",NOT(ISNUMBER(A207))),"",'الإعدادات'!$B$4-A207)</f>
        <v/>
      </c>
      <c r="M207" s="6">
        <f>IF(OR(B207&amp;""="",NOT(ISNUMBER(J207)),I207="تم التعاقد",I207="غير مهتم"),"",IF(J207&lt;'الإعدادات'!$B$4,"متأخرة",IF(J207='الإعدادات'!$B$4,"اليوم",IF(J207&lt;='الإعدادات'!$B$4+3,"خلال 3 أيام",""))))</f>
        <v/>
      </c>
      <c r="N207" s="6">
        <f>IF(OR(B207&amp;""="",H207&amp;""="",NOT(ISNUMBER(E207))),"",IFERROR(IF(E207&lt;INDEX('الوحدات'!$F$6:$F$305,MATCH(H207,'الوحدات'!$A$6:$A$305,0)),"أقل من السعر","مناسب"),"كود غير موجود"))</f>
        <v/>
      </c>
      <c r="O207" s="18">
        <f>IF(OR(B207&amp;""="",I207&lt;&gt;"تم التعاقد",H207&amp;""=""),"",IFERROR(IF(INDEX('الوحدات'!$E$6:$E$305,MATCH(H207,'الوحدات'!$A$6:$A$305,0))="بيع",ROUND(INDEX('الوحدات'!$F$6:$F$305,MATCH(H207,'الوحدات'!$A$6:$A$305,0))*'الإعدادات'!$B$5/100,2),""),""))</f>
        <v/>
      </c>
      <c r="P207" s="19">
        <f>IF(OR(M207="متأخرة",M207="اليوم"),COUNTIFS($M$6:$M$2005,"متأخرة",$J$6:$J$2005,"&lt;"&amp;J207)+COUNTIFS($M$6:$M$2005,"اليوم",$J$6:$J$2005,"&lt;"&amp;J207)+COUNTIFS($M$6:M207,"متأخرة",$J$6:J207,J207&amp;"")+COUNTIFS($M$6:M207,"اليوم",$J$6:J207,J207&amp;""),"")</f>
        <v/>
      </c>
    </row>
    <row r="208">
      <c r="A208" s="20" t="n"/>
      <c r="B208" s="5" t="n"/>
      <c r="C208" s="21" t="n"/>
      <c r="D208" s="5" t="n"/>
      <c r="E208" s="17" t="n"/>
      <c r="F208" s="5" t="n"/>
      <c r="G208" s="5" t="n"/>
      <c r="H208" s="5" t="n"/>
      <c r="I208" s="5" t="n"/>
      <c r="J208" s="20" t="n"/>
      <c r="K208" s="5" t="n"/>
      <c r="L208" s="19">
        <f>IF(OR(B208&amp;""="",NOT(ISNUMBER(A208))),"",'الإعدادات'!$B$4-A208)</f>
        <v/>
      </c>
      <c r="M208" s="6">
        <f>IF(OR(B208&amp;""="",NOT(ISNUMBER(J208)),I208="تم التعاقد",I208="غير مهتم"),"",IF(J208&lt;'الإعدادات'!$B$4,"متأخرة",IF(J208='الإعدادات'!$B$4,"اليوم",IF(J208&lt;='الإعدادات'!$B$4+3,"خلال 3 أيام",""))))</f>
        <v/>
      </c>
      <c r="N208" s="6">
        <f>IF(OR(B208&amp;""="",H208&amp;""="",NOT(ISNUMBER(E208))),"",IFERROR(IF(E208&lt;INDEX('الوحدات'!$F$6:$F$305,MATCH(H208,'الوحدات'!$A$6:$A$305,0)),"أقل من السعر","مناسب"),"كود غير موجود"))</f>
        <v/>
      </c>
      <c r="O208" s="18">
        <f>IF(OR(B208&amp;""="",I208&lt;&gt;"تم التعاقد",H208&amp;""=""),"",IFERROR(IF(INDEX('الوحدات'!$E$6:$E$305,MATCH(H208,'الوحدات'!$A$6:$A$305,0))="بيع",ROUND(INDEX('الوحدات'!$F$6:$F$305,MATCH(H208,'الوحدات'!$A$6:$A$305,0))*'الإعدادات'!$B$5/100,2),""),""))</f>
        <v/>
      </c>
      <c r="P208" s="19">
        <f>IF(OR(M208="متأخرة",M208="اليوم"),COUNTIFS($M$6:$M$2005,"متأخرة",$J$6:$J$2005,"&lt;"&amp;J208)+COUNTIFS($M$6:$M$2005,"اليوم",$J$6:$J$2005,"&lt;"&amp;J208)+COUNTIFS($M$6:M208,"متأخرة",$J$6:J208,J208&amp;"")+COUNTIFS($M$6:M208,"اليوم",$J$6:J208,J208&amp;""),"")</f>
        <v/>
      </c>
    </row>
    <row r="209">
      <c r="A209" s="20" t="n"/>
      <c r="B209" s="5" t="n"/>
      <c r="C209" s="21" t="n"/>
      <c r="D209" s="5" t="n"/>
      <c r="E209" s="17" t="n"/>
      <c r="F209" s="5" t="n"/>
      <c r="G209" s="5" t="n"/>
      <c r="H209" s="5" t="n"/>
      <c r="I209" s="5" t="n"/>
      <c r="J209" s="20" t="n"/>
      <c r="K209" s="5" t="n"/>
      <c r="L209" s="19">
        <f>IF(OR(B209&amp;""="",NOT(ISNUMBER(A209))),"",'الإعدادات'!$B$4-A209)</f>
        <v/>
      </c>
      <c r="M209" s="6">
        <f>IF(OR(B209&amp;""="",NOT(ISNUMBER(J209)),I209="تم التعاقد",I209="غير مهتم"),"",IF(J209&lt;'الإعدادات'!$B$4,"متأخرة",IF(J209='الإعدادات'!$B$4,"اليوم",IF(J209&lt;='الإعدادات'!$B$4+3,"خلال 3 أيام",""))))</f>
        <v/>
      </c>
      <c r="N209" s="6">
        <f>IF(OR(B209&amp;""="",H209&amp;""="",NOT(ISNUMBER(E209))),"",IFERROR(IF(E209&lt;INDEX('الوحدات'!$F$6:$F$305,MATCH(H209,'الوحدات'!$A$6:$A$305,0)),"أقل من السعر","مناسب"),"كود غير موجود"))</f>
        <v/>
      </c>
      <c r="O209" s="18">
        <f>IF(OR(B209&amp;""="",I209&lt;&gt;"تم التعاقد",H209&amp;""=""),"",IFERROR(IF(INDEX('الوحدات'!$E$6:$E$305,MATCH(H209,'الوحدات'!$A$6:$A$305,0))="بيع",ROUND(INDEX('الوحدات'!$F$6:$F$305,MATCH(H209,'الوحدات'!$A$6:$A$305,0))*'الإعدادات'!$B$5/100,2),""),""))</f>
        <v/>
      </c>
      <c r="P209" s="19">
        <f>IF(OR(M209="متأخرة",M209="اليوم"),COUNTIFS($M$6:$M$2005,"متأخرة",$J$6:$J$2005,"&lt;"&amp;J209)+COUNTIFS($M$6:$M$2005,"اليوم",$J$6:$J$2005,"&lt;"&amp;J209)+COUNTIFS($M$6:M209,"متأخرة",$J$6:J209,J209&amp;"")+COUNTIFS($M$6:M209,"اليوم",$J$6:J209,J209&amp;""),"")</f>
        <v/>
      </c>
    </row>
    <row r="210">
      <c r="A210" s="20" t="n"/>
      <c r="B210" s="5" t="n"/>
      <c r="C210" s="21" t="n"/>
      <c r="D210" s="5" t="n"/>
      <c r="E210" s="17" t="n"/>
      <c r="F210" s="5" t="n"/>
      <c r="G210" s="5" t="n"/>
      <c r="H210" s="5" t="n"/>
      <c r="I210" s="5" t="n"/>
      <c r="J210" s="20" t="n"/>
      <c r="K210" s="5" t="n"/>
      <c r="L210" s="19">
        <f>IF(OR(B210&amp;""="",NOT(ISNUMBER(A210))),"",'الإعدادات'!$B$4-A210)</f>
        <v/>
      </c>
      <c r="M210" s="6">
        <f>IF(OR(B210&amp;""="",NOT(ISNUMBER(J210)),I210="تم التعاقد",I210="غير مهتم"),"",IF(J210&lt;'الإعدادات'!$B$4,"متأخرة",IF(J210='الإعدادات'!$B$4,"اليوم",IF(J210&lt;='الإعدادات'!$B$4+3,"خلال 3 أيام",""))))</f>
        <v/>
      </c>
      <c r="N210" s="6">
        <f>IF(OR(B210&amp;""="",H210&amp;""="",NOT(ISNUMBER(E210))),"",IFERROR(IF(E210&lt;INDEX('الوحدات'!$F$6:$F$305,MATCH(H210,'الوحدات'!$A$6:$A$305,0)),"أقل من السعر","مناسب"),"كود غير موجود"))</f>
        <v/>
      </c>
      <c r="O210" s="18">
        <f>IF(OR(B210&amp;""="",I210&lt;&gt;"تم التعاقد",H210&amp;""=""),"",IFERROR(IF(INDEX('الوحدات'!$E$6:$E$305,MATCH(H210,'الوحدات'!$A$6:$A$305,0))="بيع",ROUND(INDEX('الوحدات'!$F$6:$F$305,MATCH(H210,'الوحدات'!$A$6:$A$305,0))*'الإعدادات'!$B$5/100,2),""),""))</f>
        <v/>
      </c>
      <c r="P210" s="19">
        <f>IF(OR(M210="متأخرة",M210="اليوم"),COUNTIFS($M$6:$M$2005,"متأخرة",$J$6:$J$2005,"&lt;"&amp;J210)+COUNTIFS($M$6:$M$2005,"اليوم",$J$6:$J$2005,"&lt;"&amp;J210)+COUNTIFS($M$6:M210,"متأخرة",$J$6:J210,J210&amp;"")+COUNTIFS($M$6:M210,"اليوم",$J$6:J210,J210&amp;""),"")</f>
        <v/>
      </c>
    </row>
    <row r="211">
      <c r="A211" s="20" t="n"/>
      <c r="B211" s="5" t="n"/>
      <c r="C211" s="21" t="n"/>
      <c r="D211" s="5" t="n"/>
      <c r="E211" s="17" t="n"/>
      <c r="F211" s="5" t="n"/>
      <c r="G211" s="5" t="n"/>
      <c r="H211" s="5" t="n"/>
      <c r="I211" s="5" t="n"/>
      <c r="J211" s="20" t="n"/>
      <c r="K211" s="5" t="n"/>
      <c r="L211" s="19">
        <f>IF(OR(B211&amp;""="",NOT(ISNUMBER(A211))),"",'الإعدادات'!$B$4-A211)</f>
        <v/>
      </c>
      <c r="M211" s="6">
        <f>IF(OR(B211&amp;""="",NOT(ISNUMBER(J211)),I211="تم التعاقد",I211="غير مهتم"),"",IF(J211&lt;'الإعدادات'!$B$4,"متأخرة",IF(J211='الإعدادات'!$B$4,"اليوم",IF(J211&lt;='الإعدادات'!$B$4+3,"خلال 3 أيام",""))))</f>
        <v/>
      </c>
      <c r="N211" s="6">
        <f>IF(OR(B211&amp;""="",H211&amp;""="",NOT(ISNUMBER(E211))),"",IFERROR(IF(E211&lt;INDEX('الوحدات'!$F$6:$F$305,MATCH(H211,'الوحدات'!$A$6:$A$305,0)),"أقل من السعر","مناسب"),"كود غير موجود"))</f>
        <v/>
      </c>
      <c r="O211" s="18">
        <f>IF(OR(B211&amp;""="",I211&lt;&gt;"تم التعاقد",H211&amp;""=""),"",IFERROR(IF(INDEX('الوحدات'!$E$6:$E$305,MATCH(H211,'الوحدات'!$A$6:$A$305,0))="بيع",ROUND(INDEX('الوحدات'!$F$6:$F$305,MATCH(H211,'الوحدات'!$A$6:$A$305,0))*'الإعدادات'!$B$5/100,2),""),""))</f>
        <v/>
      </c>
      <c r="P211" s="19">
        <f>IF(OR(M211="متأخرة",M211="اليوم"),COUNTIFS($M$6:$M$2005,"متأخرة",$J$6:$J$2005,"&lt;"&amp;J211)+COUNTIFS($M$6:$M$2005,"اليوم",$J$6:$J$2005,"&lt;"&amp;J211)+COUNTIFS($M$6:M211,"متأخرة",$J$6:J211,J211&amp;"")+COUNTIFS($M$6:M211,"اليوم",$J$6:J211,J211&amp;""),"")</f>
        <v/>
      </c>
    </row>
    <row r="212">
      <c r="A212" s="20" t="n"/>
      <c r="B212" s="5" t="n"/>
      <c r="C212" s="21" t="n"/>
      <c r="D212" s="5" t="n"/>
      <c r="E212" s="17" t="n"/>
      <c r="F212" s="5" t="n"/>
      <c r="G212" s="5" t="n"/>
      <c r="H212" s="5" t="n"/>
      <c r="I212" s="5" t="n"/>
      <c r="J212" s="20" t="n"/>
      <c r="K212" s="5" t="n"/>
      <c r="L212" s="19">
        <f>IF(OR(B212&amp;""="",NOT(ISNUMBER(A212))),"",'الإعدادات'!$B$4-A212)</f>
        <v/>
      </c>
      <c r="M212" s="6">
        <f>IF(OR(B212&amp;""="",NOT(ISNUMBER(J212)),I212="تم التعاقد",I212="غير مهتم"),"",IF(J212&lt;'الإعدادات'!$B$4,"متأخرة",IF(J212='الإعدادات'!$B$4,"اليوم",IF(J212&lt;='الإعدادات'!$B$4+3,"خلال 3 أيام",""))))</f>
        <v/>
      </c>
      <c r="N212" s="6">
        <f>IF(OR(B212&amp;""="",H212&amp;""="",NOT(ISNUMBER(E212))),"",IFERROR(IF(E212&lt;INDEX('الوحدات'!$F$6:$F$305,MATCH(H212,'الوحدات'!$A$6:$A$305,0)),"أقل من السعر","مناسب"),"كود غير موجود"))</f>
        <v/>
      </c>
      <c r="O212" s="18">
        <f>IF(OR(B212&amp;""="",I212&lt;&gt;"تم التعاقد",H212&amp;""=""),"",IFERROR(IF(INDEX('الوحدات'!$E$6:$E$305,MATCH(H212,'الوحدات'!$A$6:$A$305,0))="بيع",ROUND(INDEX('الوحدات'!$F$6:$F$305,MATCH(H212,'الوحدات'!$A$6:$A$305,0))*'الإعدادات'!$B$5/100,2),""),""))</f>
        <v/>
      </c>
      <c r="P212" s="19">
        <f>IF(OR(M212="متأخرة",M212="اليوم"),COUNTIFS($M$6:$M$2005,"متأخرة",$J$6:$J$2005,"&lt;"&amp;J212)+COUNTIFS($M$6:$M$2005,"اليوم",$J$6:$J$2005,"&lt;"&amp;J212)+COUNTIFS($M$6:M212,"متأخرة",$J$6:J212,J212&amp;"")+COUNTIFS($M$6:M212,"اليوم",$J$6:J212,J212&amp;""),"")</f>
        <v/>
      </c>
    </row>
    <row r="213">
      <c r="A213" s="20" t="n"/>
      <c r="B213" s="5" t="n"/>
      <c r="C213" s="21" t="n"/>
      <c r="D213" s="5" t="n"/>
      <c r="E213" s="17" t="n"/>
      <c r="F213" s="5" t="n"/>
      <c r="G213" s="5" t="n"/>
      <c r="H213" s="5" t="n"/>
      <c r="I213" s="5" t="n"/>
      <c r="J213" s="20" t="n"/>
      <c r="K213" s="5" t="n"/>
      <c r="L213" s="19">
        <f>IF(OR(B213&amp;""="",NOT(ISNUMBER(A213))),"",'الإعدادات'!$B$4-A213)</f>
        <v/>
      </c>
      <c r="M213" s="6">
        <f>IF(OR(B213&amp;""="",NOT(ISNUMBER(J213)),I213="تم التعاقد",I213="غير مهتم"),"",IF(J213&lt;'الإعدادات'!$B$4,"متأخرة",IF(J213='الإعدادات'!$B$4,"اليوم",IF(J213&lt;='الإعدادات'!$B$4+3,"خلال 3 أيام",""))))</f>
        <v/>
      </c>
      <c r="N213" s="6">
        <f>IF(OR(B213&amp;""="",H213&amp;""="",NOT(ISNUMBER(E213))),"",IFERROR(IF(E213&lt;INDEX('الوحدات'!$F$6:$F$305,MATCH(H213,'الوحدات'!$A$6:$A$305,0)),"أقل من السعر","مناسب"),"كود غير موجود"))</f>
        <v/>
      </c>
      <c r="O213" s="18">
        <f>IF(OR(B213&amp;""="",I213&lt;&gt;"تم التعاقد",H213&amp;""=""),"",IFERROR(IF(INDEX('الوحدات'!$E$6:$E$305,MATCH(H213,'الوحدات'!$A$6:$A$305,0))="بيع",ROUND(INDEX('الوحدات'!$F$6:$F$305,MATCH(H213,'الوحدات'!$A$6:$A$305,0))*'الإعدادات'!$B$5/100,2),""),""))</f>
        <v/>
      </c>
      <c r="P213" s="19">
        <f>IF(OR(M213="متأخرة",M213="اليوم"),COUNTIFS($M$6:$M$2005,"متأخرة",$J$6:$J$2005,"&lt;"&amp;J213)+COUNTIFS($M$6:$M$2005,"اليوم",$J$6:$J$2005,"&lt;"&amp;J213)+COUNTIFS($M$6:M213,"متأخرة",$J$6:J213,J213&amp;"")+COUNTIFS($M$6:M213,"اليوم",$J$6:J213,J213&amp;""),"")</f>
        <v/>
      </c>
    </row>
    <row r="214">
      <c r="A214" s="20" t="n"/>
      <c r="B214" s="5" t="n"/>
      <c r="C214" s="21" t="n"/>
      <c r="D214" s="5" t="n"/>
      <c r="E214" s="17" t="n"/>
      <c r="F214" s="5" t="n"/>
      <c r="G214" s="5" t="n"/>
      <c r="H214" s="5" t="n"/>
      <c r="I214" s="5" t="n"/>
      <c r="J214" s="20" t="n"/>
      <c r="K214" s="5" t="n"/>
      <c r="L214" s="19">
        <f>IF(OR(B214&amp;""="",NOT(ISNUMBER(A214))),"",'الإعدادات'!$B$4-A214)</f>
        <v/>
      </c>
      <c r="M214" s="6">
        <f>IF(OR(B214&amp;""="",NOT(ISNUMBER(J214)),I214="تم التعاقد",I214="غير مهتم"),"",IF(J214&lt;'الإعدادات'!$B$4,"متأخرة",IF(J214='الإعدادات'!$B$4,"اليوم",IF(J214&lt;='الإعدادات'!$B$4+3,"خلال 3 أيام",""))))</f>
        <v/>
      </c>
      <c r="N214" s="6">
        <f>IF(OR(B214&amp;""="",H214&amp;""="",NOT(ISNUMBER(E214))),"",IFERROR(IF(E214&lt;INDEX('الوحدات'!$F$6:$F$305,MATCH(H214,'الوحدات'!$A$6:$A$305,0)),"أقل من السعر","مناسب"),"كود غير موجود"))</f>
        <v/>
      </c>
      <c r="O214" s="18">
        <f>IF(OR(B214&amp;""="",I214&lt;&gt;"تم التعاقد",H214&amp;""=""),"",IFERROR(IF(INDEX('الوحدات'!$E$6:$E$305,MATCH(H214,'الوحدات'!$A$6:$A$305,0))="بيع",ROUND(INDEX('الوحدات'!$F$6:$F$305,MATCH(H214,'الوحدات'!$A$6:$A$305,0))*'الإعدادات'!$B$5/100,2),""),""))</f>
        <v/>
      </c>
      <c r="P214" s="19">
        <f>IF(OR(M214="متأخرة",M214="اليوم"),COUNTIFS($M$6:$M$2005,"متأخرة",$J$6:$J$2005,"&lt;"&amp;J214)+COUNTIFS($M$6:$M$2005,"اليوم",$J$6:$J$2005,"&lt;"&amp;J214)+COUNTIFS($M$6:M214,"متأخرة",$J$6:J214,J214&amp;"")+COUNTIFS($M$6:M214,"اليوم",$J$6:J214,J214&amp;""),"")</f>
        <v/>
      </c>
    </row>
    <row r="215">
      <c r="A215" s="20" t="n"/>
      <c r="B215" s="5" t="n"/>
      <c r="C215" s="21" t="n"/>
      <c r="D215" s="5" t="n"/>
      <c r="E215" s="17" t="n"/>
      <c r="F215" s="5" t="n"/>
      <c r="G215" s="5" t="n"/>
      <c r="H215" s="5" t="n"/>
      <c r="I215" s="5" t="n"/>
      <c r="J215" s="20" t="n"/>
      <c r="K215" s="5" t="n"/>
      <c r="L215" s="19">
        <f>IF(OR(B215&amp;""="",NOT(ISNUMBER(A215))),"",'الإعدادات'!$B$4-A215)</f>
        <v/>
      </c>
      <c r="M215" s="6">
        <f>IF(OR(B215&amp;""="",NOT(ISNUMBER(J215)),I215="تم التعاقد",I215="غير مهتم"),"",IF(J215&lt;'الإعدادات'!$B$4,"متأخرة",IF(J215='الإعدادات'!$B$4,"اليوم",IF(J215&lt;='الإعدادات'!$B$4+3,"خلال 3 أيام",""))))</f>
        <v/>
      </c>
      <c r="N215" s="6">
        <f>IF(OR(B215&amp;""="",H215&amp;""="",NOT(ISNUMBER(E215))),"",IFERROR(IF(E215&lt;INDEX('الوحدات'!$F$6:$F$305,MATCH(H215,'الوحدات'!$A$6:$A$305,0)),"أقل من السعر","مناسب"),"كود غير موجود"))</f>
        <v/>
      </c>
      <c r="O215" s="18">
        <f>IF(OR(B215&amp;""="",I215&lt;&gt;"تم التعاقد",H215&amp;""=""),"",IFERROR(IF(INDEX('الوحدات'!$E$6:$E$305,MATCH(H215,'الوحدات'!$A$6:$A$305,0))="بيع",ROUND(INDEX('الوحدات'!$F$6:$F$305,MATCH(H215,'الوحدات'!$A$6:$A$305,0))*'الإعدادات'!$B$5/100,2),""),""))</f>
        <v/>
      </c>
      <c r="P215" s="19">
        <f>IF(OR(M215="متأخرة",M215="اليوم"),COUNTIFS($M$6:$M$2005,"متأخرة",$J$6:$J$2005,"&lt;"&amp;J215)+COUNTIFS($M$6:$M$2005,"اليوم",$J$6:$J$2005,"&lt;"&amp;J215)+COUNTIFS($M$6:M215,"متأخرة",$J$6:J215,J215&amp;"")+COUNTIFS($M$6:M215,"اليوم",$J$6:J215,J215&amp;""),"")</f>
        <v/>
      </c>
    </row>
    <row r="216">
      <c r="A216" s="20" t="n"/>
      <c r="B216" s="5" t="n"/>
      <c r="C216" s="21" t="n"/>
      <c r="D216" s="5" t="n"/>
      <c r="E216" s="17" t="n"/>
      <c r="F216" s="5" t="n"/>
      <c r="G216" s="5" t="n"/>
      <c r="H216" s="5" t="n"/>
      <c r="I216" s="5" t="n"/>
      <c r="J216" s="20" t="n"/>
      <c r="K216" s="5" t="n"/>
      <c r="L216" s="19">
        <f>IF(OR(B216&amp;""="",NOT(ISNUMBER(A216))),"",'الإعدادات'!$B$4-A216)</f>
        <v/>
      </c>
      <c r="M216" s="6">
        <f>IF(OR(B216&amp;""="",NOT(ISNUMBER(J216)),I216="تم التعاقد",I216="غير مهتم"),"",IF(J216&lt;'الإعدادات'!$B$4,"متأخرة",IF(J216='الإعدادات'!$B$4,"اليوم",IF(J216&lt;='الإعدادات'!$B$4+3,"خلال 3 أيام",""))))</f>
        <v/>
      </c>
      <c r="N216" s="6">
        <f>IF(OR(B216&amp;""="",H216&amp;""="",NOT(ISNUMBER(E216))),"",IFERROR(IF(E216&lt;INDEX('الوحدات'!$F$6:$F$305,MATCH(H216,'الوحدات'!$A$6:$A$305,0)),"أقل من السعر","مناسب"),"كود غير موجود"))</f>
        <v/>
      </c>
      <c r="O216" s="18">
        <f>IF(OR(B216&amp;""="",I216&lt;&gt;"تم التعاقد",H216&amp;""=""),"",IFERROR(IF(INDEX('الوحدات'!$E$6:$E$305,MATCH(H216,'الوحدات'!$A$6:$A$305,0))="بيع",ROUND(INDEX('الوحدات'!$F$6:$F$305,MATCH(H216,'الوحدات'!$A$6:$A$305,0))*'الإعدادات'!$B$5/100,2),""),""))</f>
        <v/>
      </c>
      <c r="P216" s="19">
        <f>IF(OR(M216="متأخرة",M216="اليوم"),COUNTIFS($M$6:$M$2005,"متأخرة",$J$6:$J$2005,"&lt;"&amp;J216)+COUNTIFS($M$6:$M$2005,"اليوم",$J$6:$J$2005,"&lt;"&amp;J216)+COUNTIFS($M$6:M216,"متأخرة",$J$6:J216,J216&amp;"")+COUNTIFS($M$6:M216,"اليوم",$J$6:J216,J216&amp;""),"")</f>
        <v/>
      </c>
    </row>
    <row r="217">
      <c r="A217" s="20" t="n"/>
      <c r="B217" s="5" t="n"/>
      <c r="C217" s="21" t="n"/>
      <c r="D217" s="5" t="n"/>
      <c r="E217" s="17" t="n"/>
      <c r="F217" s="5" t="n"/>
      <c r="G217" s="5" t="n"/>
      <c r="H217" s="5" t="n"/>
      <c r="I217" s="5" t="n"/>
      <c r="J217" s="20" t="n"/>
      <c r="K217" s="5" t="n"/>
      <c r="L217" s="19">
        <f>IF(OR(B217&amp;""="",NOT(ISNUMBER(A217))),"",'الإعدادات'!$B$4-A217)</f>
        <v/>
      </c>
      <c r="M217" s="6">
        <f>IF(OR(B217&amp;""="",NOT(ISNUMBER(J217)),I217="تم التعاقد",I217="غير مهتم"),"",IF(J217&lt;'الإعدادات'!$B$4,"متأخرة",IF(J217='الإعدادات'!$B$4,"اليوم",IF(J217&lt;='الإعدادات'!$B$4+3,"خلال 3 أيام",""))))</f>
        <v/>
      </c>
      <c r="N217" s="6">
        <f>IF(OR(B217&amp;""="",H217&amp;""="",NOT(ISNUMBER(E217))),"",IFERROR(IF(E217&lt;INDEX('الوحدات'!$F$6:$F$305,MATCH(H217,'الوحدات'!$A$6:$A$305,0)),"أقل من السعر","مناسب"),"كود غير موجود"))</f>
        <v/>
      </c>
      <c r="O217" s="18">
        <f>IF(OR(B217&amp;""="",I217&lt;&gt;"تم التعاقد",H217&amp;""=""),"",IFERROR(IF(INDEX('الوحدات'!$E$6:$E$305,MATCH(H217,'الوحدات'!$A$6:$A$305,0))="بيع",ROUND(INDEX('الوحدات'!$F$6:$F$305,MATCH(H217,'الوحدات'!$A$6:$A$305,0))*'الإعدادات'!$B$5/100,2),""),""))</f>
        <v/>
      </c>
      <c r="P217" s="19">
        <f>IF(OR(M217="متأخرة",M217="اليوم"),COUNTIFS($M$6:$M$2005,"متأخرة",$J$6:$J$2005,"&lt;"&amp;J217)+COUNTIFS($M$6:$M$2005,"اليوم",$J$6:$J$2005,"&lt;"&amp;J217)+COUNTIFS($M$6:M217,"متأخرة",$J$6:J217,J217&amp;"")+COUNTIFS($M$6:M217,"اليوم",$J$6:J217,J217&amp;""),"")</f>
        <v/>
      </c>
    </row>
    <row r="218">
      <c r="A218" s="20" t="n"/>
      <c r="B218" s="5" t="n"/>
      <c r="C218" s="21" t="n"/>
      <c r="D218" s="5" t="n"/>
      <c r="E218" s="17" t="n"/>
      <c r="F218" s="5" t="n"/>
      <c r="G218" s="5" t="n"/>
      <c r="H218" s="5" t="n"/>
      <c r="I218" s="5" t="n"/>
      <c r="J218" s="20" t="n"/>
      <c r="K218" s="5" t="n"/>
      <c r="L218" s="19">
        <f>IF(OR(B218&amp;""="",NOT(ISNUMBER(A218))),"",'الإعدادات'!$B$4-A218)</f>
        <v/>
      </c>
      <c r="M218" s="6">
        <f>IF(OR(B218&amp;""="",NOT(ISNUMBER(J218)),I218="تم التعاقد",I218="غير مهتم"),"",IF(J218&lt;'الإعدادات'!$B$4,"متأخرة",IF(J218='الإعدادات'!$B$4,"اليوم",IF(J218&lt;='الإعدادات'!$B$4+3,"خلال 3 أيام",""))))</f>
        <v/>
      </c>
      <c r="N218" s="6">
        <f>IF(OR(B218&amp;""="",H218&amp;""="",NOT(ISNUMBER(E218))),"",IFERROR(IF(E218&lt;INDEX('الوحدات'!$F$6:$F$305,MATCH(H218,'الوحدات'!$A$6:$A$305,0)),"أقل من السعر","مناسب"),"كود غير موجود"))</f>
        <v/>
      </c>
      <c r="O218" s="18">
        <f>IF(OR(B218&amp;""="",I218&lt;&gt;"تم التعاقد",H218&amp;""=""),"",IFERROR(IF(INDEX('الوحدات'!$E$6:$E$305,MATCH(H218,'الوحدات'!$A$6:$A$305,0))="بيع",ROUND(INDEX('الوحدات'!$F$6:$F$305,MATCH(H218,'الوحدات'!$A$6:$A$305,0))*'الإعدادات'!$B$5/100,2),""),""))</f>
        <v/>
      </c>
      <c r="P218" s="19">
        <f>IF(OR(M218="متأخرة",M218="اليوم"),COUNTIFS($M$6:$M$2005,"متأخرة",$J$6:$J$2005,"&lt;"&amp;J218)+COUNTIFS($M$6:$M$2005,"اليوم",$J$6:$J$2005,"&lt;"&amp;J218)+COUNTIFS($M$6:M218,"متأخرة",$J$6:J218,J218&amp;"")+COUNTIFS($M$6:M218,"اليوم",$J$6:J218,J218&amp;""),"")</f>
        <v/>
      </c>
    </row>
    <row r="219">
      <c r="A219" s="20" t="n"/>
      <c r="B219" s="5" t="n"/>
      <c r="C219" s="21" t="n"/>
      <c r="D219" s="5" t="n"/>
      <c r="E219" s="17" t="n"/>
      <c r="F219" s="5" t="n"/>
      <c r="G219" s="5" t="n"/>
      <c r="H219" s="5" t="n"/>
      <c r="I219" s="5" t="n"/>
      <c r="J219" s="20" t="n"/>
      <c r="K219" s="5" t="n"/>
      <c r="L219" s="19">
        <f>IF(OR(B219&amp;""="",NOT(ISNUMBER(A219))),"",'الإعدادات'!$B$4-A219)</f>
        <v/>
      </c>
      <c r="M219" s="6">
        <f>IF(OR(B219&amp;""="",NOT(ISNUMBER(J219)),I219="تم التعاقد",I219="غير مهتم"),"",IF(J219&lt;'الإعدادات'!$B$4,"متأخرة",IF(J219='الإعدادات'!$B$4,"اليوم",IF(J219&lt;='الإعدادات'!$B$4+3,"خلال 3 أيام",""))))</f>
        <v/>
      </c>
      <c r="N219" s="6">
        <f>IF(OR(B219&amp;""="",H219&amp;""="",NOT(ISNUMBER(E219))),"",IFERROR(IF(E219&lt;INDEX('الوحدات'!$F$6:$F$305,MATCH(H219,'الوحدات'!$A$6:$A$305,0)),"أقل من السعر","مناسب"),"كود غير موجود"))</f>
        <v/>
      </c>
      <c r="O219" s="18">
        <f>IF(OR(B219&amp;""="",I219&lt;&gt;"تم التعاقد",H219&amp;""=""),"",IFERROR(IF(INDEX('الوحدات'!$E$6:$E$305,MATCH(H219,'الوحدات'!$A$6:$A$305,0))="بيع",ROUND(INDEX('الوحدات'!$F$6:$F$305,MATCH(H219,'الوحدات'!$A$6:$A$305,0))*'الإعدادات'!$B$5/100,2),""),""))</f>
        <v/>
      </c>
      <c r="P219" s="19">
        <f>IF(OR(M219="متأخرة",M219="اليوم"),COUNTIFS($M$6:$M$2005,"متأخرة",$J$6:$J$2005,"&lt;"&amp;J219)+COUNTIFS($M$6:$M$2005,"اليوم",$J$6:$J$2005,"&lt;"&amp;J219)+COUNTIFS($M$6:M219,"متأخرة",$J$6:J219,J219&amp;"")+COUNTIFS($M$6:M219,"اليوم",$J$6:J219,J219&amp;""),"")</f>
        <v/>
      </c>
    </row>
    <row r="220">
      <c r="A220" s="20" t="n"/>
      <c r="B220" s="5" t="n"/>
      <c r="C220" s="21" t="n"/>
      <c r="D220" s="5" t="n"/>
      <c r="E220" s="17" t="n"/>
      <c r="F220" s="5" t="n"/>
      <c r="G220" s="5" t="n"/>
      <c r="H220" s="5" t="n"/>
      <c r="I220" s="5" t="n"/>
      <c r="J220" s="20" t="n"/>
      <c r="K220" s="5" t="n"/>
      <c r="L220" s="19">
        <f>IF(OR(B220&amp;""="",NOT(ISNUMBER(A220))),"",'الإعدادات'!$B$4-A220)</f>
        <v/>
      </c>
      <c r="M220" s="6">
        <f>IF(OR(B220&amp;""="",NOT(ISNUMBER(J220)),I220="تم التعاقد",I220="غير مهتم"),"",IF(J220&lt;'الإعدادات'!$B$4,"متأخرة",IF(J220='الإعدادات'!$B$4,"اليوم",IF(J220&lt;='الإعدادات'!$B$4+3,"خلال 3 أيام",""))))</f>
        <v/>
      </c>
      <c r="N220" s="6">
        <f>IF(OR(B220&amp;""="",H220&amp;""="",NOT(ISNUMBER(E220))),"",IFERROR(IF(E220&lt;INDEX('الوحدات'!$F$6:$F$305,MATCH(H220,'الوحدات'!$A$6:$A$305,0)),"أقل من السعر","مناسب"),"كود غير موجود"))</f>
        <v/>
      </c>
      <c r="O220" s="18">
        <f>IF(OR(B220&amp;""="",I220&lt;&gt;"تم التعاقد",H220&amp;""=""),"",IFERROR(IF(INDEX('الوحدات'!$E$6:$E$305,MATCH(H220,'الوحدات'!$A$6:$A$305,0))="بيع",ROUND(INDEX('الوحدات'!$F$6:$F$305,MATCH(H220,'الوحدات'!$A$6:$A$305,0))*'الإعدادات'!$B$5/100,2),""),""))</f>
        <v/>
      </c>
      <c r="P220" s="19">
        <f>IF(OR(M220="متأخرة",M220="اليوم"),COUNTIFS($M$6:$M$2005,"متأخرة",$J$6:$J$2005,"&lt;"&amp;J220)+COUNTIFS($M$6:$M$2005,"اليوم",$J$6:$J$2005,"&lt;"&amp;J220)+COUNTIFS($M$6:M220,"متأخرة",$J$6:J220,J220&amp;"")+COUNTIFS($M$6:M220,"اليوم",$J$6:J220,J220&amp;""),"")</f>
        <v/>
      </c>
    </row>
    <row r="221">
      <c r="A221" s="20" t="n"/>
      <c r="B221" s="5" t="n"/>
      <c r="C221" s="21" t="n"/>
      <c r="D221" s="5" t="n"/>
      <c r="E221" s="17" t="n"/>
      <c r="F221" s="5" t="n"/>
      <c r="G221" s="5" t="n"/>
      <c r="H221" s="5" t="n"/>
      <c r="I221" s="5" t="n"/>
      <c r="J221" s="20" t="n"/>
      <c r="K221" s="5" t="n"/>
      <c r="L221" s="19">
        <f>IF(OR(B221&amp;""="",NOT(ISNUMBER(A221))),"",'الإعدادات'!$B$4-A221)</f>
        <v/>
      </c>
      <c r="M221" s="6">
        <f>IF(OR(B221&amp;""="",NOT(ISNUMBER(J221)),I221="تم التعاقد",I221="غير مهتم"),"",IF(J221&lt;'الإعدادات'!$B$4,"متأخرة",IF(J221='الإعدادات'!$B$4,"اليوم",IF(J221&lt;='الإعدادات'!$B$4+3,"خلال 3 أيام",""))))</f>
        <v/>
      </c>
      <c r="N221" s="6">
        <f>IF(OR(B221&amp;""="",H221&amp;""="",NOT(ISNUMBER(E221))),"",IFERROR(IF(E221&lt;INDEX('الوحدات'!$F$6:$F$305,MATCH(H221,'الوحدات'!$A$6:$A$305,0)),"أقل من السعر","مناسب"),"كود غير موجود"))</f>
        <v/>
      </c>
      <c r="O221" s="18">
        <f>IF(OR(B221&amp;""="",I221&lt;&gt;"تم التعاقد",H221&amp;""=""),"",IFERROR(IF(INDEX('الوحدات'!$E$6:$E$305,MATCH(H221,'الوحدات'!$A$6:$A$305,0))="بيع",ROUND(INDEX('الوحدات'!$F$6:$F$305,MATCH(H221,'الوحدات'!$A$6:$A$305,0))*'الإعدادات'!$B$5/100,2),""),""))</f>
        <v/>
      </c>
      <c r="P221" s="19">
        <f>IF(OR(M221="متأخرة",M221="اليوم"),COUNTIFS($M$6:$M$2005,"متأخرة",$J$6:$J$2005,"&lt;"&amp;J221)+COUNTIFS($M$6:$M$2005,"اليوم",$J$6:$J$2005,"&lt;"&amp;J221)+COUNTIFS($M$6:M221,"متأخرة",$J$6:J221,J221&amp;"")+COUNTIFS($M$6:M221,"اليوم",$J$6:J221,J221&amp;""),"")</f>
        <v/>
      </c>
    </row>
    <row r="222">
      <c r="A222" s="20" t="n"/>
      <c r="B222" s="5" t="n"/>
      <c r="C222" s="21" t="n"/>
      <c r="D222" s="5" t="n"/>
      <c r="E222" s="17" t="n"/>
      <c r="F222" s="5" t="n"/>
      <c r="G222" s="5" t="n"/>
      <c r="H222" s="5" t="n"/>
      <c r="I222" s="5" t="n"/>
      <c r="J222" s="20" t="n"/>
      <c r="K222" s="5" t="n"/>
      <c r="L222" s="19">
        <f>IF(OR(B222&amp;""="",NOT(ISNUMBER(A222))),"",'الإعدادات'!$B$4-A222)</f>
        <v/>
      </c>
      <c r="M222" s="6">
        <f>IF(OR(B222&amp;""="",NOT(ISNUMBER(J222)),I222="تم التعاقد",I222="غير مهتم"),"",IF(J222&lt;'الإعدادات'!$B$4,"متأخرة",IF(J222='الإعدادات'!$B$4,"اليوم",IF(J222&lt;='الإعدادات'!$B$4+3,"خلال 3 أيام",""))))</f>
        <v/>
      </c>
      <c r="N222" s="6">
        <f>IF(OR(B222&amp;""="",H222&amp;""="",NOT(ISNUMBER(E222))),"",IFERROR(IF(E222&lt;INDEX('الوحدات'!$F$6:$F$305,MATCH(H222,'الوحدات'!$A$6:$A$305,0)),"أقل من السعر","مناسب"),"كود غير موجود"))</f>
        <v/>
      </c>
      <c r="O222" s="18">
        <f>IF(OR(B222&amp;""="",I222&lt;&gt;"تم التعاقد",H222&amp;""=""),"",IFERROR(IF(INDEX('الوحدات'!$E$6:$E$305,MATCH(H222,'الوحدات'!$A$6:$A$305,0))="بيع",ROUND(INDEX('الوحدات'!$F$6:$F$305,MATCH(H222,'الوحدات'!$A$6:$A$305,0))*'الإعدادات'!$B$5/100,2),""),""))</f>
        <v/>
      </c>
      <c r="P222" s="19">
        <f>IF(OR(M222="متأخرة",M222="اليوم"),COUNTIFS($M$6:$M$2005,"متأخرة",$J$6:$J$2005,"&lt;"&amp;J222)+COUNTIFS($M$6:$M$2005,"اليوم",$J$6:$J$2005,"&lt;"&amp;J222)+COUNTIFS($M$6:M222,"متأخرة",$J$6:J222,J222&amp;"")+COUNTIFS($M$6:M222,"اليوم",$J$6:J222,J222&amp;""),"")</f>
        <v/>
      </c>
    </row>
    <row r="223">
      <c r="A223" s="20" t="n"/>
      <c r="B223" s="5" t="n"/>
      <c r="C223" s="21" t="n"/>
      <c r="D223" s="5" t="n"/>
      <c r="E223" s="17" t="n"/>
      <c r="F223" s="5" t="n"/>
      <c r="G223" s="5" t="n"/>
      <c r="H223" s="5" t="n"/>
      <c r="I223" s="5" t="n"/>
      <c r="J223" s="20" t="n"/>
      <c r="K223" s="5" t="n"/>
      <c r="L223" s="19">
        <f>IF(OR(B223&amp;""="",NOT(ISNUMBER(A223))),"",'الإعدادات'!$B$4-A223)</f>
        <v/>
      </c>
      <c r="M223" s="6">
        <f>IF(OR(B223&amp;""="",NOT(ISNUMBER(J223)),I223="تم التعاقد",I223="غير مهتم"),"",IF(J223&lt;'الإعدادات'!$B$4,"متأخرة",IF(J223='الإعدادات'!$B$4,"اليوم",IF(J223&lt;='الإعدادات'!$B$4+3,"خلال 3 أيام",""))))</f>
        <v/>
      </c>
      <c r="N223" s="6">
        <f>IF(OR(B223&amp;""="",H223&amp;""="",NOT(ISNUMBER(E223))),"",IFERROR(IF(E223&lt;INDEX('الوحدات'!$F$6:$F$305,MATCH(H223,'الوحدات'!$A$6:$A$305,0)),"أقل من السعر","مناسب"),"كود غير موجود"))</f>
        <v/>
      </c>
      <c r="O223" s="18">
        <f>IF(OR(B223&amp;""="",I223&lt;&gt;"تم التعاقد",H223&amp;""=""),"",IFERROR(IF(INDEX('الوحدات'!$E$6:$E$305,MATCH(H223,'الوحدات'!$A$6:$A$305,0))="بيع",ROUND(INDEX('الوحدات'!$F$6:$F$305,MATCH(H223,'الوحدات'!$A$6:$A$305,0))*'الإعدادات'!$B$5/100,2),""),""))</f>
        <v/>
      </c>
      <c r="P223" s="19">
        <f>IF(OR(M223="متأخرة",M223="اليوم"),COUNTIFS($M$6:$M$2005,"متأخرة",$J$6:$J$2005,"&lt;"&amp;J223)+COUNTIFS($M$6:$M$2005,"اليوم",$J$6:$J$2005,"&lt;"&amp;J223)+COUNTIFS($M$6:M223,"متأخرة",$J$6:J223,J223&amp;"")+COUNTIFS($M$6:M223,"اليوم",$J$6:J223,J223&amp;""),"")</f>
        <v/>
      </c>
    </row>
    <row r="224">
      <c r="A224" s="20" t="n"/>
      <c r="B224" s="5" t="n"/>
      <c r="C224" s="21" t="n"/>
      <c r="D224" s="5" t="n"/>
      <c r="E224" s="17" t="n"/>
      <c r="F224" s="5" t="n"/>
      <c r="G224" s="5" t="n"/>
      <c r="H224" s="5" t="n"/>
      <c r="I224" s="5" t="n"/>
      <c r="J224" s="20" t="n"/>
      <c r="K224" s="5" t="n"/>
      <c r="L224" s="19">
        <f>IF(OR(B224&amp;""="",NOT(ISNUMBER(A224))),"",'الإعدادات'!$B$4-A224)</f>
        <v/>
      </c>
      <c r="M224" s="6">
        <f>IF(OR(B224&amp;""="",NOT(ISNUMBER(J224)),I224="تم التعاقد",I224="غير مهتم"),"",IF(J224&lt;'الإعدادات'!$B$4,"متأخرة",IF(J224='الإعدادات'!$B$4,"اليوم",IF(J224&lt;='الإعدادات'!$B$4+3,"خلال 3 أيام",""))))</f>
        <v/>
      </c>
      <c r="N224" s="6">
        <f>IF(OR(B224&amp;""="",H224&amp;""="",NOT(ISNUMBER(E224))),"",IFERROR(IF(E224&lt;INDEX('الوحدات'!$F$6:$F$305,MATCH(H224,'الوحدات'!$A$6:$A$305,0)),"أقل من السعر","مناسب"),"كود غير موجود"))</f>
        <v/>
      </c>
      <c r="O224" s="18">
        <f>IF(OR(B224&amp;""="",I224&lt;&gt;"تم التعاقد",H224&amp;""=""),"",IFERROR(IF(INDEX('الوحدات'!$E$6:$E$305,MATCH(H224,'الوحدات'!$A$6:$A$305,0))="بيع",ROUND(INDEX('الوحدات'!$F$6:$F$305,MATCH(H224,'الوحدات'!$A$6:$A$305,0))*'الإعدادات'!$B$5/100,2),""),""))</f>
        <v/>
      </c>
      <c r="P224" s="19">
        <f>IF(OR(M224="متأخرة",M224="اليوم"),COUNTIFS($M$6:$M$2005,"متأخرة",$J$6:$J$2005,"&lt;"&amp;J224)+COUNTIFS($M$6:$M$2005,"اليوم",$J$6:$J$2005,"&lt;"&amp;J224)+COUNTIFS($M$6:M224,"متأخرة",$J$6:J224,J224&amp;"")+COUNTIFS($M$6:M224,"اليوم",$J$6:J224,J224&amp;""),"")</f>
        <v/>
      </c>
    </row>
    <row r="225">
      <c r="A225" s="20" t="n"/>
      <c r="B225" s="5" t="n"/>
      <c r="C225" s="21" t="n"/>
      <c r="D225" s="5" t="n"/>
      <c r="E225" s="17" t="n"/>
      <c r="F225" s="5" t="n"/>
      <c r="G225" s="5" t="n"/>
      <c r="H225" s="5" t="n"/>
      <c r="I225" s="5" t="n"/>
      <c r="J225" s="20" t="n"/>
      <c r="K225" s="5" t="n"/>
      <c r="L225" s="19">
        <f>IF(OR(B225&amp;""="",NOT(ISNUMBER(A225))),"",'الإعدادات'!$B$4-A225)</f>
        <v/>
      </c>
      <c r="M225" s="6">
        <f>IF(OR(B225&amp;""="",NOT(ISNUMBER(J225)),I225="تم التعاقد",I225="غير مهتم"),"",IF(J225&lt;'الإعدادات'!$B$4,"متأخرة",IF(J225='الإعدادات'!$B$4,"اليوم",IF(J225&lt;='الإعدادات'!$B$4+3,"خلال 3 أيام",""))))</f>
        <v/>
      </c>
      <c r="N225" s="6">
        <f>IF(OR(B225&amp;""="",H225&amp;""="",NOT(ISNUMBER(E225))),"",IFERROR(IF(E225&lt;INDEX('الوحدات'!$F$6:$F$305,MATCH(H225,'الوحدات'!$A$6:$A$305,0)),"أقل من السعر","مناسب"),"كود غير موجود"))</f>
        <v/>
      </c>
      <c r="O225" s="18">
        <f>IF(OR(B225&amp;""="",I225&lt;&gt;"تم التعاقد",H225&amp;""=""),"",IFERROR(IF(INDEX('الوحدات'!$E$6:$E$305,MATCH(H225,'الوحدات'!$A$6:$A$305,0))="بيع",ROUND(INDEX('الوحدات'!$F$6:$F$305,MATCH(H225,'الوحدات'!$A$6:$A$305,0))*'الإعدادات'!$B$5/100,2),""),""))</f>
        <v/>
      </c>
      <c r="P225" s="19">
        <f>IF(OR(M225="متأخرة",M225="اليوم"),COUNTIFS($M$6:$M$2005,"متأخرة",$J$6:$J$2005,"&lt;"&amp;J225)+COUNTIFS($M$6:$M$2005,"اليوم",$J$6:$J$2005,"&lt;"&amp;J225)+COUNTIFS($M$6:M225,"متأخرة",$J$6:J225,J225&amp;"")+COUNTIFS($M$6:M225,"اليوم",$J$6:J225,J225&amp;""),"")</f>
        <v/>
      </c>
    </row>
    <row r="226">
      <c r="A226" s="20" t="n"/>
      <c r="B226" s="5" t="n"/>
      <c r="C226" s="21" t="n"/>
      <c r="D226" s="5" t="n"/>
      <c r="E226" s="17" t="n"/>
      <c r="F226" s="5" t="n"/>
      <c r="G226" s="5" t="n"/>
      <c r="H226" s="5" t="n"/>
      <c r="I226" s="5" t="n"/>
      <c r="J226" s="20" t="n"/>
      <c r="K226" s="5" t="n"/>
      <c r="L226" s="19">
        <f>IF(OR(B226&amp;""="",NOT(ISNUMBER(A226))),"",'الإعدادات'!$B$4-A226)</f>
        <v/>
      </c>
      <c r="M226" s="6">
        <f>IF(OR(B226&amp;""="",NOT(ISNUMBER(J226)),I226="تم التعاقد",I226="غير مهتم"),"",IF(J226&lt;'الإعدادات'!$B$4,"متأخرة",IF(J226='الإعدادات'!$B$4,"اليوم",IF(J226&lt;='الإعدادات'!$B$4+3,"خلال 3 أيام",""))))</f>
        <v/>
      </c>
      <c r="N226" s="6">
        <f>IF(OR(B226&amp;""="",H226&amp;""="",NOT(ISNUMBER(E226))),"",IFERROR(IF(E226&lt;INDEX('الوحدات'!$F$6:$F$305,MATCH(H226,'الوحدات'!$A$6:$A$305,0)),"أقل من السعر","مناسب"),"كود غير موجود"))</f>
        <v/>
      </c>
      <c r="O226" s="18">
        <f>IF(OR(B226&amp;""="",I226&lt;&gt;"تم التعاقد",H226&amp;""=""),"",IFERROR(IF(INDEX('الوحدات'!$E$6:$E$305,MATCH(H226,'الوحدات'!$A$6:$A$305,0))="بيع",ROUND(INDEX('الوحدات'!$F$6:$F$305,MATCH(H226,'الوحدات'!$A$6:$A$305,0))*'الإعدادات'!$B$5/100,2),""),""))</f>
        <v/>
      </c>
      <c r="P226" s="19">
        <f>IF(OR(M226="متأخرة",M226="اليوم"),COUNTIFS($M$6:$M$2005,"متأخرة",$J$6:$J$2005,"&lt;"&amp;J226)+COUNTIFS($M$6:$M$2005,"اليوم",$J$6:$J$2005,"&lt;"&amp;J226)+COUNTIFS($M$6:M226,"متأخرة",$J$6:J226,J226&amp;"")+COUNTIFS($M$6:M226,"اليوم",$J$6:J226,J226&amp;""),"")</f>
        <v/>
      </c>
    </row>
    <row r="227">
      <c r="A227" s="20" t="n"/>
      <c r="B227" s="5" t="n"/>
      <c r="C227" s="21" t="n"/>
      <c r="D227" s="5" t="n"/>
      <c r="E227" s="17" t="n"/>
      <c r="F227" s="5" t="n"/>
      <c r="G227" s="5" t="n"/>
      <c r="H227" s="5" t="n"/>
      <c r="I227" s="5" t="n"/>
      <c r="J227" s="20" t="n"/>
      <c r="K227" s="5" t="n"/>
      <c r="L227" s="19">
        <f>IF(OR(B227&amp;""="",NOT(ISNUMBER(A227))),"",'الإعدادات'!$B$4-A227)</f>
        <v/>
      </c>
      <c r="M227" s="6">
        <f>IF(OR(B227&amp;""="",NOT(ISNUMBER(J227)),I227="تم التعاقد",I227="غير مهتم"),"",IF(J227&lt;'الإعدادات'!$B$4,"متأخرة",IF(J227='الإعدادات'!$B$4,"اليوم",IF(J227&lt;='الإعدادات'!$B$4+3,"خلال 3 أيام",""))))</f>
        <v/>
      </c>
      <c r="N227" s="6">
        <f>IF(OR(B227&amp;""="",H227&amp;""="",NOT(ISNUMBER(E227))),"",IFERROR(IF(E227&lt;INDEX('الوحدات'!$F$6:$F$305,MATCH(H227,'الوحدات'!$A$6:$A$305,0)),"أقل من السعر","مناسب"),"كود غير موجود"))</f>
        <v/>
      </c>
      <c r="O227" s="18">
        <f>IF(OR(B227&amp;""="",I227&lt;&gt;"تم التعاقد",H227&amp;""=""),"",IFERROR(IF(INDEX('الوحدات'!$E$6:$E$305,MATCH(H227,'الوحدات'!$A$6:$A$305,0))="بيع",ROUND(INDEX('الوحدات'!$F$6:$F$305,MATCH(H227,'الوحدات'!$A$6:$A$305,0))*'الإعدادات'!$B$5/100,2),""),""))</f>
        <v/>
      </c>
      <c r="P227" s="19">
        <f>IF(OR(M227="متأخرة",M227="اليوم"),COUNTIFS($M$6:$M$2005,"متأخرة",$J$6:$J$2005,"&lt;"&amp;J227)+COUNTIFS($M$6:$M$2005,"اليوم",$J$6:$J$2005,"&lt;"&amp;J227)+COUNTIFS($M$6:M227,"متأخرة",$J$6:J227,J227&amp;"")+COUNTIFS($M$6:M227,"اليوم",$J$6:J227,J227&amp;""),"")</f>
        <v/>
      </c>
    </row>
    <row r="228">
      <c r="A228" s="20" t="n"/>
      <c r="B228" s="5" t="n"/>
      <c r="C228" s="21" t="n"/>
      <c r="D228" s="5" t="n"/>
      <c r="E228" s="17" t="n"/>
      <c r="F228" s="5" t="n"/>
      <c r="G228" s="5" t="n"/>
      <c r="H228" s="5" t="n"/>
      <c r="I228" s="5" t="n"/>
      <c r="J228" s="20" t="n"/>
      <c r="K228" s="5" t="n"/>
      <c r="L228" s="19">
        <f>IF(OR(B228&amp;""="",NOT(ISNUMBER(A228))),"",'الإعدادات'!$B$4-A228)</f>
        <v/>
      </c>
      <c r="M228" s="6">
        <f>IF(OR(B228&amp;""="",NOT(ISNUMBER(J228)),I228="تم التعاقد",I228="غير مهتم"),"",IF(J228&lt;'الإعدادات'!$B$4,"متأخرة",IF(J228='الإعدادات'!$B$4,"اليوم",IF(J228&lt;='الإعدادات'!$B$4+3,"خلال 3 أيام",""))))</f>
        <v/>
      </c>
      <c r="N228" s="6">
        <f>IF(OR(B228&amp;""="",H228&amp;""="",NOT(ISNUMBER(E228))),"",IFERROR(IF(E228&lt;INDEX('الوحدات'!$F$6:$F$305,MATCH(H228,'الوحدات'!$A$6:$A$305,0)),"أقل من السعر","مناسب"),"كود غير موجود"))</f>
        <v/>
      </c>
      <c r="O228" s="18">
        <f>IF(OR(B228&amp;""="",I228&lt;&gt;"تم التعاقد",H228&amp;""=""),"",IFERROR(IF(INDEX('الوحدات'!$E$6:$E$305,MATCH(H228,'الوحدات'!$A$6:$A$305,0))="بيع",ROUND(INDEX('الوحدات'!$F$6:$F$305,MATCH(H228,'الوحدات'!$A$6:$A$305,0))*'الإعدادات'!$B$5/100,2),""),""))</f>
        <v/>
      </c>
      <c r="P228" s="19">
        <f>IF(OR(M228="متأخرة",M228="اليوم"),COUNTIFS($M$6:$M$2005,"متأخرة",$J$6:$J$2005,"&lt;"&amp;J228)+COUNTIFS($M$6:$M$2005,"اليوم",$J$6:$J$2005,"&lt;"&amp;J228)+COUNTIFS($M$6:M228,"متأخرة",$J$6:J228,J228&amp;"")+COUNTIFS($M$6:M228,"اليوم",$J$6:J228,J228&amp;""),"")</f>
        <v/>
      </c>
    </row>
    <row r="229">
      <c r="A229" s="20" t="n"/>
      <c r="B229" s="5" t="n"/>
      <c r="C229" s="21" t="n"/>
      <c r="D229" s="5" t="n"/>
      <c r="E229" s="17" t="n"/>
      <c r="F229" s="5" t="n"/>
      <c r="G229" s="5" t="n"/>
      <c r="H229" s="5" t="n"/>
      <c r="I229" s="5" t="n"/>
      <c r="J229" s="20" t="n"/>
      <c r="K229" s="5" t="n"/>
      <c r="L229" s="19">
        <f>IF(OR(B229&amp;""="",NOT(ISNUMBER(A229))),"",'الإعدادات'!$B$4-A229)</f>
        <v/>
      </c>
      <c r="M229" s="6">
        <f>IF(OR(B229&amp;""="",NOT(ISNUMBER(J229)),I229="تم التعاقد",I229="غير مهتم"),"",IF(J229&lt;'الإعدادات'!$B$4,"متأخرة",IF(J229='الإعدادات'!$B$4,"اليوم",IF(J229&lt;='الإعدادات'!$B$4+3,"خلال 3 أيام",""))))</f>
        <v/>
      </c>
      <c r="N229" s="6">
        <f>IF(OR(B229&amp;""="",H229&amp;""="",NOT(ISNUMBER(E229))),"",IFERROR(IF(E229&lt;INDEX('الوحدات'!$F$6:$F$305,MATCH(H229,'الوحدات'!$A$6:$A$305,0)),"أقل من السعر","مناسب"),"كود غير موجود"))</f>
        <v/>
      </c>
      <c r="O229" s="18">
        <f>IF(OR(B229&amp;""="",I229&lt;&gt;"تم التعاقد",H229&amp;""=""),"",IFERROR(IF(INDEX('الوحدات'!$E$6:$E$305,MATCH(H229,'الوحدات'!$A$6:$A$305,0))="بيع",ROUND(INDEX('الوحدات'!$F$6:$F$305,MATCH(H229,'الوحدات'!$A$6:$A$305,0))*'الإعدادات'!$B$5/100,2),""),""))</f>
        <v/>
      </c>
      <c r="P229" s="19">
        <f>IF(OR(M229="متأخرة",M229="اليوم"),COUNTIFS($M$6:$M$2005,"متأخرة",$J$6:$J$2005,"&lt;"&amp;J229)+COUNTIFS($M$6:$M$2005,"اليوم",$J$6:$J$2005,"&lt;"&amp;J229)+COUNTIFS($M$6:M229,"متأخرة",$J$6:J229,J229&amp;"")+COUNTIFS($M$6:M229,"اليوم",$J$6:J229,J229&amp;""),"")</f>
        <v/>
      </c>
    </row>
    <row r="230">
      <c r="A230" s="20" t="n"/>
      <c r="B230" s="5" t="n"/>
      <c r="C230" s="21" t="n"/>
      <c r="D230" s="5" t="n"/>
      <c r="E230" s="17" t="n"/>
      <c r="F230" s="5" t="n"/>
      <c r="G230" s="5" t="n"/>
      <c r="H230" s="5" t="n"/>
      <c r="I230" s="5" t="n"/>
      <c r="J230" s="20" t="n"/>
      <c r="K230" s="5" t="n"/>
      <c r="L230" s="19">
        <f>IF(OR(B230&amp;""="",NOT(ISNUMBER(A230))),"",'الإعدادات'!$B$4-A230)</f>
        <v/>
      </c>
      <c r="M230" s="6">
        <f>IF(OR(B230&amp;""="",NOT(ISNUMBER(J230)),I230="تم التعاقد",I230="غير مهتم"),"",IF(J230&lt;'الإعدادات'!$B$4,"متأخرة",IF(J230='الإعدادات'!$B$4,"اليوم",IF(J230&lt;='الإعدادات'!$B$4+3,"خلال 3 أيام",""))))</f>
        <v/>
      </c>
      <c r="N230" s="6">
        <f>IF(OR(B230&amp;""="",H230&amp;""="",NOT(ISNUMBER(E230))),"",IFERROR(IF(E230&lt;INDEX('الوحدات'!$F$6:$F$305,MATCH(H230,'الوحدات'!$A$6:$A$305,0)),"أقل من السعر","مناسب"),"كود غير موجود"))</f>
        <v/>
      </c>
      <c r="O230" s="18">
        <f>IF(OR(B230&amp;""="",I230&lt;&gt;"تم التعاقد",H230&amp;""=""),"",IFERROR(IF(INDEX('الوحدات'!$E$6:$E$305,MATCH(H230,'الوحدات'!$A$6:$A$305,0))="بيع",ROUND(INDEX('الوحدات'!$F$6:$F$305,MATCH(H230,'الوحدات'!$A$6:$A$305,0))*'الإعدادات'!$B$5/100,2),""),""))</f>
        <v/>
      </c>
      <c r="P230" s="19">
        <f>IF(OR(M230="متأخرة",M230="اليوم"),COUNTIFS($M$6:$M$2005,"متأخرة",$J$6:$J$2005,"&lt;"&amp;J230)+COUNTIFS($M$6:$M$2005,"اليوم",$J$6:$J$2005,"&lt;"&amp;J230)+COUNTIFS($M$6:M230,"متأخرة",$J$6:J230,J230&amp;"")+COUNTIFS($M$6:M230,"اليوم",$J$6:J230,J230&amp;""),"")</f>
        <v/>
      </c>
    </row>
    <row r="231">
      <c r="A231" s="20" t="n"/>
      <c r="B231" s="5" t="n"/>
      <c r="C231" s="21" t="n"/>
      <c r="D231" s="5" t="n"/>
      <c r="E231" s="17" t="n"/>
      <c r="F231" s="5" t="n"/>
      <c r="G231" s="5" t="n"/>
      <c r="H231" s="5" t="n"/>
      <c r="I231" s="5" t="n"/>
      <c r="J231" s="20" t="n"/>
      <c r="K231" s="5" t="n"/>
      <c r="L231" s="19">
        <f>IF(OR(B231&amp;""="",NOT(ISNUMBER(A231))),"",'الإعدادات'!$B$4-A231)</f>
        <v/>
      </c>
      <c r="M231" s="6">
        <f>IF(OR(B231&amp;""="",NOT(ISNUMBER(J231)),I231="تم التعاقد",I231="غير مهتم"),"",IF(J231&lt;'الإعدادات'!$B$4,"متأخرة",IF(J231='الإعدادات'!$B$4,"اليوم",IF(J231&lt;='الإعدادات'!$B$4+3,"خلال 3 أيام",""))))</f>
        <v/>
      </c>
      <c r="N231" s="6">
        <f>IF(OR(B231&amp;""="",H231&amp;""="",NOT(ISNUMBER(E231))),"",IFERROR(IF(E231&lt;INDEX('الوحدات'!$F$6:$F$305,MATCH(H231,'الوحدات'!$A$6:$A$305,0)),"أقل من السعر","مناسب"),"كود غير موجود"))</f>
        <v/>
      </c>
      <c r="O231" s="18">
        <f>IF(OR(B231&amp;""="",I231&lt;&gt;"تم التعاقد",H231&amp;""=""),"",IFERROR(IF(INDEX('الوحدات'!$E$6:$E$305,MATCH(H231,'الوحدات'!$A$6:$A$305,0))="بيع",ROUND(INDEX('الوحدات'!$F$6:$F$305,MATCH(H231,'الوحدات'!$A$6:$A$305,0))*'الإعدادات'!$B$5/100,2),""),""))</f>
        <v/>
      </c>
      <c r="P231" s="19">
        <f>IF(OR(M231="متأخرة",M231="اليوم"),COUNTIFS($M$6:$M$2005,"متأخرة",$J$6:$J$2005,"&lt;"&amp;J231)+COUNTIFS($M$6:$M$2005,"اليوم",$J$6:$J$2005,"&lt;"&amp;J231)+COUNTIFS($M$6:M231,"متأخرة",$J$6:J231,J231&amp;"")+COUNTIFS($M$6:M231,"اليوم",$J$6:J231,J231&amp;""),"")</f>
        <v/>
      </c>
    </row>
    <row r="232">
      <c r="A232" s="20" t="n"/>
      <c r="B232" s="5" t="n"/>
      <c r="C232" s="21" t="n"/>
      <c r="D232" s="5" t="n"/>
      <c r="E232" s="17" t="n"/>
      <c r="F232" s="5" t="n"/>
      <c r="G232" s="5" t="n"/>
      <c r="H232" s="5" t="n"/>
      <c r="I232" s="5" t="n"/>
      <c r="J232" s="20" t="n"/>
      <c r="K232" s="5" t="n"/>
      <c r="L232" s="19">
        <f>IF(OR(B232&amp;""="",NOT(ISNUMBER(A232))),"",'الإعدادات'!$B$4-A232)</f>
        <v/>
      </c>
      <c r="M232" s="6">
        <f>IF(OR(B232&amp;""="",NOT(ISNUMBER(J232)),I232="تم التعاقد",I232="غير مهتم"),"",IF(J232&lt;'الإعدادات'!$B$4,"متأخرة",IF(J232='الإعدادات'!$B$4,"اليوم",IF(J232&lt;='الإعدادات'!$B$4+3,"خلال 3 أيام",""))))</f>
        <v/>
      </c>
      <c r="N232" s="6">
        <f>IF(OR(B232&amp;""="",H232&amp;""="",NOT(ISNUMBER(E232))),"",IFERROR(IF(E232&lt;INDEX('الوحدات'!$F$6:$F$305,MATCH(H232,'الوحدات'!$A$6:$A$305,0)),"أقل من السعر","مناسب"),"كود غير موجود"))</f>
        <v/>
      </c>
      <c r="O232" s="18">
        <f>IF(OR(B232&amp;""="",I232&lt;&gt;"تم التعاقد",H232&amp;""=""),"",IFERROR(IF(INDEX('الوحدات'!$E$6:$E$305,MATCH(H232,'الوحدات'!$A$6:$A$305,0))="بيع",ROUND(INDEX('الوحدات'!$F$6:$F$305,MATCH(H232,'الوحدات'!$A$6:$A$305,0))*'الإعدادات'!$B$5/100,2),""),""))</f>
        <v/>
      </c>
      <c r="P232" s="19">
        <f>IF(OR(M232="متأخرة",M232="اليوم"),COUNTIFS($M$6:$M$2005,"متأخرة",$J$6:$J$2005,"&lt;"&amp;J232)+COUNTIFS($M$6:$M$2005,"اليوم",$J$6:$J$2005,"&lt;"&amp;J232)+COUNTIFS($M$6:M232,"متأخرة",$J$6:J232,J232&amp;"")+COUNTIFS($M$6:M232,"اليوم",$J$6:J232,J232&amp;""),"")</f>
        <v/>
      </c>
    </row>
    <row r="233">
      <c r="A233" s="20" t="n"/>
      <c r="B233" s="5" t="n"/>
      <c r="C233" s="21" t="n"/>
      <c r="D233" s="5" t="n"/>
      <c r="E233" s="17" t="n"/>
      <c r="F233" s="5" t="n"/>
      <c r="G233" s="5" t="n"/>
      <c r="H233" s="5" t="n"/>
      <c r="I233" s="5" t="n"/>
      <c r="J233" s="20" t="n"/>
      <c r="K233" s="5" t="n"/>
      <c r="L233" s="19">
        <f>IF(OR(B233&amp;""="",NOT(ISNUMBER(A233))),"",'الإعدادات'!$B$4-A233)</f>
        <v/>
      </c>
      <c r="M233" s="6">
        <f>IF(OR(B233&amp;""="",NOT(ISNUMBER(J233)),I233="تم التعاقد",I233="غير مهتم"),"",IF(J233&lt;'الإعدادات'!$B$4,"متأخرة",IF(J233='الإعدادات'!$B$4,"اليوم",IF(J233&lt;='الإعدادات'!$B$4+3,"خلال 3 أيام",""))))</f>
        <v/>
      </c>
      <c r="N233" s="6">
        <f>IF(OR(B233&amp;""="",H233&amp;""="",NOT(ISNUMBER(E233))),"",IFERROR(IF(E233&lt;INDEX('الوحدات'!$F$6:$F$305,MATCH(H233,'الوحدات'!$A$6:$A$305,0)),"أقل من السعر","مناسب"),"كود غير موجود"))</f>
        <v/>
      </c>
      <c r="O233" s="18">
        <f>IF(OR(B233&amp;""="",I233&lt;&gt;"تم التعاقد",H233&amp;""=""),"",IFERROR(IF(INDEX('الوحدات'!$E$6:$E$305,MATCH(H233,'الوحدات'!$A$6:$A$305,0))="بيع",ROUND(INDEX('الوحدات'!$F$6:$F$305,MATCH(H233,'الوحدات'!$A$6:$A$305,0))*'الإعدادات'!$B$5/100,2),""),""))</f>
        <v/>
      </c>
      <c r="P233" s="19">
        <f>IF(OR(M233="متأخرة",M233="اليوم"),COUNTIFS($M$6:$M$2005,"متأخرة",$J$6:$J$2005,"&lt;"&amp;J233)+COUNTIFS($M$6:$M$2005,"اليوم",$J$6:$J$2005,"&lt;"&amp;J233)+COUNTIFS($M$6:M233,"متأخرة",$J$6:J233,J233&amp;"")+COUNTIFS($M$6:M233,"اليوم",$J$6:J233,J233&amp;""),"")</f>
        <v/>
      </c>
    </row>
    <row r="234">
      <c r="A234" s="20" t="n"/>
      <c r="B234" s="5" t="n"/>
      <c r="C234" s="21" t="n"/>
      <c r="D234" s="5" t="n"/>
      <c r="E234" s="17" t="n"/>
      <c r="F234" s="5" t="n"/>
      <c r="G234" s="5" t="n"/>
      <c r="H234" s="5" t="n"/>
      <c r="I234" s="5" t="n"/>
      <c r="J234" s="20" t="n"/>
      <c r="K234" s="5" t="n"/>
      <c r="L234" s="19">
        <f>IF(OR(B234&amp;""="",NOT(ISNUMBER(A234))),"",'الإعدادات'!$B$4-A234)</f>
        <v/>
      </c>
      <c r="M234" s="6">
        <f>IF(OR(B234&amp;""="",NOT(ISNUMBER(J234)),I234="تم التعاقد",I234="غير مهتم"),"",IF(J234&lt;'الإعدادات'!$B$4,"متأخرة",IF(J234='الإعدادات'!$B$4,"اليوم",IF(J234&lt;='الإعدادات'!$B$4+3,"خلال 3 أيام",""))))</f>
        <v/>
      </c>
      <c r="N234" s="6">
        <f>IF(OR(B234&amp;""="",H234&amp;""="",NOT(ISNUMBER(E234))),"",IFERROR(IF(E234&lt;INDEX('الوحدات'!$F$6:$F$305,MATCH(H234,'الوحدات'!$A$6:$A$305,0)),"أقل من السعر","مناسب"),"كود غير موجود"))</f>
        <v/>
      </c>
      <c r="O234" s="18">
        <f>IF(OR(B234&amp;""="",I234&lt;&gt;"تم التعاقد",H234&amp;""=""),"",IFERROR(IF(INDEX('الوحدات'!$E$6:$E$305,MATCH(H234,'الوحدات'!$A$6:$A$305,0))="بيع",ROUND(INDEX('الوحدات'!$F$6:$F$305,MATCH(H234,'الوحدات'!$A$6:$A$305,0))*'الإعدادات'!$B$5/100,2),""),""))</f>
        <v/>
      </c>
      <c r="P234" s="19">
        <f>IF(OR(M234="متأخرة",M234="اليوم"),COUNTIFS($M$6:$M$2005,"متأخرة",$J$6:$J$2005,"&lt;"&amp;J234)+COUNTIFS($M$6:$M$2005,"اليوم",$J$6:$J$2005,"&lt;"&amp;J234)+COUNTIFS($M$6:M234,"متأخرة",$J$6:J234,J234&amp;"")+COUNTIFS($M$6:M234,"اليوم",$J$6:J234,J234&amp;""),"")</f>
        <v/>
      </c>
    </row>
    <row r="235">
      <c r="A235" s="20" t="n"/>
      <c r="B235" s="5" t="n"/>
      <c r="C235" s="21" t="n"/>
      <c r="D235" s="5" t="n"/>
      <c r="E235" s="17" t="n"/>
      <c r="F235" s="5" t="n"/>
      <c r="G235" s="5" t="n"/>
      <c r="H235" s="5" t="n"/>
      <c r="I235" s="5" t="n"/>
      <c r="J235" s="20" t="n"/>
      <c r="K235" s="5" t="n"/>
      <c r="L235" s="19">
        <f>IF(OR(B235&amp;""="",NOT(ISNUMBER(A235))),"",'الإعدادات'!$B$4-A235)</f>
        <v/>
      </c>
      <c r="M235" s="6">
        <f>IF(OR(B235&amp;""="",NOT(ISNUMBER(J235)),I235="تم التعاقد",I235="غير مهتم"),"",IF(J235&lt;'الإعدادات'!$B$4,"متأخرة",IF(J235='الإعدادات'!$B$4,"اليوم",IF(J235&lt;='الإعدادات'!$B$4+3,"خلال 3 أيام",""))))</f>
        <v/>
      </c>
      <c r="N235" s="6">
        <f>IF(OR(B235&amp;""="",H235&amp;""="",NOT(ISNUMBER(E235))),"",IFERROR(IF(E235&lt;INDEX('الوحدات'!$F$6:$F$305,MATCH(H235,'الوحدات'!$A$6:$A$305,0)),"أقل من السعر","مناسب"),"كود غير موجود"))</f>
        <v/>
      </c>
      <c r="O235" s="18">
        <f>IF(OR(B235&amp;""="",I235&lt;&gt;"تم التعاقد",H235&amp;""=""),"",IFERROR(IF(INDEX('الوحدات'!$E$6:$E$305,MATCH(H235,'الوحدات'!$A$6:$A$305,0))="بيع",ROUND(INDEX('الوحدات'!$F$6:$F$305,MATCH(H235,'الوحدات'!$A$6:$A$305,0))*'الإعدادات'!$B$5/100,2),""),""))</f>
        <v/>
      </c>
      <c r="P235" s="19">
        <f>IF(OR(M235="متأخرة",M235="اليوم"),COUNTIFS($M$6:$M$2005,"متأخرة",$J$6:$J$2005,"&lt;"&amp;J235)+COUNTIFS($M$6:$M$2005,"اليوم",$J$6:$J$2005,"&lt;"&amp;J235)+COUNTIFS($M$6:M235,"متأخرة",$J$6:J235,J235&amp;"")+COUNTIFS($M$6:M235,"اليوم",$J$6:J235,J235&amp;""),"")</f>
        <v/>
      </c>
    </row>
    <row r="236">
      <c r="A236" s="20" t="n"/>
      <c r="B236" s="5" t="n"/>
      <c r="C236" s="21" t="n"/>
      <c r="D236" s="5" t="n"/>
      <c r="E236" s="17" t="n"/>
      <c r="F236" s="5" t="n"/>
      <c r="G236" s="5" t="n"/>
      <c r="H236" s="5" t="n"/>
      <c r="I236" s="5" t="n"/>
      <c r="J236" s="20" t="n"/>
      <c r="K236" s="5" t="n"/>
      <c r="L236" s="19">
        <f>IF(OR(B236&amp;""="",NOT(ISNUMBER(A236))),"",'الإعدادات'!$B$4-A236)</f>
        <v/>
      </c>
      <c r="M236" s="6">
        <f>IF(OR(B236&amp;""="",NOT(ISNUMBER(J236)),I236="تم التعاقد",I236="غير مهتم"),"",IF(J236&lt;'الإعدادات'!$B$4,"متأخرة",IF(J236='الإعدادات'!$B$4,"اليوم",IF(J236&lt;='الإعدادات'!$B$4+3,"خلال 3 أيام",""))))</f>
        <v/>
      </c>
      <c r="N236" s="6">
        <f>IF(OR(B236&amp;""="",H236&amp;""="",NOT(ISNUMBER(E236))),"",IFERROR(IF(E236&lt;INDEX('الوحدات'!$F$6:$F$305,MATCH(H236,'الوحدات'!$A$6:$A$305,0)),"أقل من السعر","مناسب"),"كود غير موجود"))</f>
        <v/>
      </c>
      <c r="O236" s="18">
        <f>IF(OR(B236&amp;""="",I236&lt;&gt;"تم التعاقد",H236&amp;""=""),"",IFERROR(IF(INDEX('الوحدات'!$E$6:$E$305,MATCH(H236,'الوحدات'!$A$6:$A$305,0))="بيع",ROUND(INDEX('الوحدات'!$F$6:$F$305,MATCH(H236,'الوحدات'!$A$6:$A$305,0))*'الإعدادات'!$B$5/100,2),""),""))</f>
        <v/>
      </c>
      <c r="P236" s="19">
        <f>IF(OR(M236="متأخرة",M236="اليوم"),COUNTIFS($M$6:$M$2005,"متأخرة",$J$6:$J$2005,"&lt;"&amp;J236)+COUNTIFS($M$6:$M$2005,"اليوم",$J$6:$J$2005,"&lt;"&amp;J236)+COUNTIFS($M$6:M236,"متأخرة",$J$6:J236,J236&amp;"")+COUNTIFS($M$6:M236,"اليوم",$J$6:J236,J236&amp;""),"")</f>
        <v/>
      </c>
    </row>
    <row r="237">
      <c r="A237" s="20" t="n"/>
      <c r="B237" s="5" t="n"/>
      <c r="C237" s="21" t="n"/>
      <c r="D237" s="5" t="n"/>
      <c r="E237" s="17" t="n"/>
      <c r="F237" s="5" t="n"/>
      <c r="G237" s="5" t="n"/>
      <c r="H237" s="5" t="n"/>
      <c r="I237" s="5" t="n"/>
      <c r="J237" s="20" t="n"/>
      <c r="K237" s="5" t="n"/>
      <c r="L237" s="19">
        <f>IF(OR(B237&amp;""="",NOT(ISNUMBER(A237))),"",'الإعدادات'!$B$4-A237)</f>
        <v/>
      </c>
      <c r="M237" s="6">
        <f>IF(OR(B237&amp;""="",NOT(ISNUMBER(J237)),I237="تم التعاقد",I237="غير مهتم"),"",IF(J237&lt;'الإعدادات'!$B$4,"متأخرة",IF(J237='الإعدادات'!$B$4,"اليوم",IF(J237&lt;='الإعدادات'!$B$4+3,"خلال 3 أيام",""))))</f>
        <v/>
      </c>
      <c r="N237" s="6">
        <f>IF(OR(B237&amp;""="",H237&amp;""="",NOT(ISNUMBER(E237))),"",IFERROR(IF(E237&lt;INDEX('الوحدات'!$F$6:$F$305,MATCH(H237,'الوحدات'!$A$6:$A$305,0)),"أقل من السعر","مناسب"),"كود غير موجود"))</f>
        <v/>
      </c>
      <c r="O237" s="18">
        <f>IF(OR(B237&amp;""="",I237&lt;&gt;"تم التعاقد",H237&amp;""=""),"",IFERROR(IF(INDEX('الوحدات'!$E$6:$E$305,MATCH(H237,'الوحدات'!$A$6:$A$305,0))="بيع",ROUND(INDEX('الوحدات'!$F$6:$F$305,MATCH(H237,'الوحدات'!$A$6:$A$305,0))*'الإعدادات'!$B$5/100,2),""),""))</f>
        <v/>
      </c>
      <c r="P237" s="19">
        <f>IF(OR(M237="متأخرة",M237="اليوم"),COUNTIFS($M$6:$M$2005,"متأخرة",$J$6:$J$2005,"&lt;"&amp;J237)+COUNTIFS($M$6:$M$2005,"اليوم",$J$6:$J$2005,"&lt;"&amp;J237)+COUNTIFS($M$6:M237,"متأخرة",$J$6:J237,J237&amp;"")+COUNTIFS($M$6:M237,"اليوم",$J$6:J237,J237&amp;""),"")</f>
        <v/>
      </c>
    </row>
    <row r="238">
      <c r="A238" s="20" t="n"/>
      <c r="B238" s="5" t="n"/>
      <c r="C238" s="21" t="n"/>
      <c r="D238" s="5" t="n"/>
      <c r="E238" s="17" t="n"/>
      <c r="F238" s="5" t="n"/>
      <c r="G238" s="5" t="n"/>
      <c r="H238" s="5" t="n"/>
      <c r="I238" s="5" t="n"/>
      <c r="J238" s="20" t="n"/>
      <c r="K238" s="5" t="n"/>
      <c r="L238" s="19">
        <f>IF(OR(B238&amp;""="",NOT(ISNUMBER(A238))),"",'الإعدادات'!$B$4-A238)</f>
        <v/>
      </c>
      <c r="M238" s="6">
        <f>IF(OR(B238&amp;""="",NOT(ISNUMBER(J238)),I238="تم التعاقد",I238="غير مهتم"),"",IF(J238&lt;'الإعدادات'!$B$4,"متأخرة",IF(J238='الإعدادات'!$B$4,"اليوم",IF(J238&lt;='الإعدادات'!$B$4+3,"خلال 3 أيام",""))))</f>
        <v/>
      </c>
      <c r="N238" s="6">
        <f>IF(OR(B238&amp;""="",H238&amp;""="",NOT(ISNUMBER(E238))),"",IFERROR(IF(E238&lt;INDEX('الوحدات'!$F$6:$F$305,MATCH(H238,'الوحدات'!$A$6:$A$305,0)),"أقل من السعر","مناسب"),"كود غير موجود"))</f>
        <v/>
      </c>
      <c r="O238" s="18">
        <f>IF(OR(B238&amp;""="",I238&lt;&gt;"تم التعاقد",H238&amp;""=""),"",IFERROR(IF(INDEX('الوحدات'!$E$6:$E$305,MATCH(H238,'الوحدات'!$A$6:$A$305,0))="بيع",ROUND(INDEX('الوحدات'!$F$6:$F$305,MATCH(H238,'الوحدات'!$A$6:$A$305,0))*'الإعدادات'!$B$5/100,2),""),""))</f>
        <v/>
      </c>
      <c r="P238" s="19">
        <f>IF(OR(M238="متأخرة",M238="اليوم"),COUNTIFS($M$6:$M$2005,"متأخرة",$J$6:$J$2005,"&lt;"&amp;J238)+COUNTIFS($M$6:$M$2005,"اليوم",$J$6:$J$2005,"&lt;"&amp;J238)+COUNTIFS($M$6:M238,"متأخرة",$J$6:J238,J238&amp;"")+COUNTIFS($M$6:M238,"اليوم",$J$6:J238,J238&amp;""),"")</f>
        <v/>
      </c>
    </row>
    <row r="239">
      <c r="A239" s="20" t="n"/>
      <c r="B239" s="5" t="n"/>
      <c r="C239" s="21" t="n"/>
      <c r="D239" s="5" t="n"/>
      <c r="E239" s="17" t="n"/>
      <c r="F239" s="5" t="n"/>
      <c r="G239" s="5" t="n"/>
      <c r="H239" s="5" t="n"/>
      <c r="I239" s="5" t="n"/>
      <c r="J239" s="20" t="n"/>
      <c r="K239" s="5" t="n"/>
      <c r="L239" s="19">
        <f>IF(OR(B239&amp;""="",NOT(ISNUMBER(A239))),"",'الإعدادات'!$B$4-A239)</f>
        <v/>
      </c>
      <c r="M239" s="6">
        <f>IF(OR(B239&amp;""="",NOT(ISNUMBER(J239)),I239="تم التعاقد",I239="غير مهتم"),"",IF(J239&lt;'الإعدادات'!$B$4,"متأخرة",IF(J239='الإعدادات'!$B$4,"اليوم",IF(J239&lt;='الإعدادات'!$B$4+3,"خلال 3 أيام",""))))</f>
        <v/>
      </c>
      <c r="N239" s="6">
        <f>IF(OR(B239&amp;""="",H239&amp;""="",NOT(ISNUMBER(E239))),"",IFERROR(IF(E239&lt;INDEX('الوحدات'!$F$6:$F$305,MATCH(H239,'الوحدات'!$A$6:$A$305,0)),"أقل من السعر","مناسب"),"كود غير موجود"))</f>
        <v/>
      </c>
      <c r="O239" s="18">
        <f>IF(OR(B239&amp;""="",I239&lt;&gt;"تم التعاقد",H239&amp;""=""),"",IFERROR(IF(INDEX('الوحدات'!$E$6:$E$305,MATCH(H239,'الوحدات'!$A$6:$A$305,0))="بيع",ROUND(INDEX('الوحدات'!$F$6:$F$305,MATCH(H239,'الوحدات'!$A$6:$A$305,0))*'الإعدادات'!$B$5/100,2),""),""))</f>
        <v/>
      </c>
      <c r="P239" s="19">
        <f>IF(OR(M239="متأخرة",M239="اليوم"),COUNTIFS($M$6:$M$2005,"متأخرة",$J$6:$J$2005,"&lt;"&amp;J239)+COUNTIFS($M$6:$M$2005,"اليوم",$J$6:$J$2005,"&lt;"&amp;J239)+COUNTIFS($M$6:M239,"متأخرة",$J$6:J239,J239&amp;"")+COUNTIFS($M$6:M239,"اليوم",$J$6:J239,J239&amp;""),"")</f>
        <v/>
      </c>
    </row>
    <row r="240">
      <c r="A240" s="20" t="n"/>
      <c r="B240" s="5" t="n"/>
      <c r="C240" s="21" t="n"/>
      <c r="D240" s="5" t="n"/>
      <c r="E240" s="17" t="n"/>
      <c r="F240" s="5" t="n"/>
      <c r="G240" s="5" t="n"/>
      <c r="H240" s="5" t="n"/>
      <c r="I240" s="5" t="n"/>
      <c r="J240" s="20" t="n"/>
      <c r="K240" s="5" t="n"/>
      <c r="L240" s="19">
        <f>IF(OR(B240&amp;""="",NOT(ISNUMBER(A240))),"",'الإعدادات'!$B$4-A240)</f>
        <v/>
      </c>
      <c r="M240" s="6">
        <f>IF(OR(B240&amp;""="",NOT(ISNUMBER(J240)),I240="تم التعاقد",I240="غير مهتم"),"",IF(J240&lt;'الإعدادات'!$B$4,"متأخرة",IF(J240='الإعدادات'!$B$4,"اليوم",IF(J240&lt;='الإعدادات'!$B$4+3,"خلال 3 أيام",""))))</f>
        <v/>
      </c>
      <c r="N240" s="6">
        <f>IF(OR(B240&amp;""="",H240&amp;""="",NOT(ISNUMBER(E240))),"",IFERROR(IF(E240&lt;INDEX('الوحدات'!$F$6:$F$305,MATCH(H240,'الوحدات'!$A$6:$A$305,0)),"أقل من السعر","مناسب"),"كود غير موجود"))</f>
        <v/>
      </c>
      <c r="O240" s="18">
        <f>IF(OR(B240&amp;""="",I240&lt;&gt;"تم التعاقد",H240&amp;""=""),"",IFERROR(IF(INDEX('الوحدات'!$E$6:$E$305,MATCH(H240,'الوحدات'!$A$6:$A$305,0))="بيع",ROUND(INDEX('الوحدات'!$F$6:$F$305,MATCH(H240,'الوحدات'!$A$6:$A$305,0))*'الإعدادات'!$B$5/100,2),""),""))</f>
        <v/>
      </c>
      <c r="P240" s="19">
        <f>IF(OR(M240="متأخرة",M240="اليوم"),COUNTIFS($M$6:$M$2005,"متأخرة",$J$6:$J$2005,"&lt;"&amp;J240)+COUNTIFS($M$6:$M$2005,"اليوم",$J$6:$J$2005,"&lt;"&amp;J240)+COUNTIFS($M$6:M240,"متأخرة",$J$6:J240,J240&amp;"")+COUNTIFS($M$6:M240,"اليوم",$J$6:J240,J240&amp;""),"")</f>
        <v/>
      </c>
    </row>
    <row r="241">
      <c r="A241" s="20" t="n"/>
      <c r="B241" s="5" t="n"/>
      <c r="C241" s="21" t="n"/>
      <c r="D241" s="5" t="n"/>
      <c r="E241" s="17" t="n"/>
      <c r="F241" s="5" t="n"/>
      <c r="G241" s="5" t="n"/>
      <c r="H241" s="5" t="n"/>
      <c r="I241" s="5" t="n"/>
      <c r="J241" s="20" t="n"/>
      <c r="K241" s="5" t="n"/>
      <c r="L241" s="19">
        <f>IF(OR(B241&amp;""="",NOT(ISNUMBER(A241))),"",'الإعدادات'!$B$4-A241)</f>
        <v/>
      </c>
      <c r="M241" s="6">
        <f>IF(OR(B241&amp;""="",NOT(ISNUMBER(J241)),I241="تم التعاقد",I241="غير مهتم"),"",IF(J241&lt;'الإعدادات'!$B$4,"متأخرة",IF(J241='الإعدادات'!$B$4,"اليوم",IF(J241&lt;='الإعدادات'!$B$4+3,"خلال 3 أيام",""))))</f>
        <v/>
      </c>
      <c r="N241" s="6">
        <f>IF(OR(B241&amp;""="",H241&amp;""="",NOT(ISNUMBER(E241))),"",IFERROR(IF(E241&lt;INDEX('الوحدات'!$F$6:$F$305,MATCH(H241,'الوحدات'!$A$6:$A$305,0)),"أقل من السعر","مناسب"),"كود غير موجود"))</f>
        <v/>
      </c>
      <c r="O241" s="18">
        <f>IF(OR(B241&amp;""="",I241&lt;&gt;"تم التعاقد",H241&amp;""=""),"",IFERROR(IF(INDEX('الوحدات'!$E$6:$E$305,MATCH(H241,'الوحدات'!$A$6:$A$305,0))="بيع",ROUND(INDEX('الوحدات'!$F$6:$F$305,MATCH(H241,'الوحدات'!$A$6:$A$305,0))*'الإعدادات'!$B$5/100,2),""),""))</f>
        <v/>
      </c>
      <c r="P241" s="19">
        <f>IF(OR(M241="متأخرة",M241="اليوم"),COUNTIFS($M$6:$M$2005,"متأخرة",$J$6:$J$2005,"&lt;"&amp;J241)+COUNTIFS($M$6:$M$2005,"اليوم",$J$6:$J$2005,"&lt;"&amp;J241)+COUNTIFS($M$6:M241,"متأخرة",$J$6:J241,J241&amp;"")+COUNTIFS($M$6:M241,"اليوم",$J$6:J241,J241&amp;""),"")</f>
        <v/>
      </c>
    </row>
    <row r="242">
      <c r="A242" s="20" t="n"/>
      <c r="B242" s="5" t="n"/>
      <c r="C242" s="21" t="n"/>
      <c r="D242" s="5" t="n"/>
      <c r="E242" s="17" t="n"/>
      <c r="F242" s="5" t="n"/>
      <c r="G242" s="5" t="n"/>
      <c r="H242" s="5" t="n"/>
      <c r="I242" s="5" t="n"/>
      <c r="J242" s="20" t="n"/>
      <c r="K242" s="5" t="n"/>
      <c r="L242" s="19">
        <f>IF(OR(B242&amp;""="",NOT(ISNUMBER(A242))),"",'الإعدادات'!$B$4-A242)</f>
        <v/>
      </c>
      <c r="M242" s="6">
        <f>IF(OR(B242&amp;""="",NOT(ISNUMBER(J242)),I242="تم التعاقد",I242="غير مهتم"),"",IF(J242&lt;'الإعدادات'!$B$4,"متأخرة",IF(J242='الإعدادات'!$B$4,"اليوم",IF(J242&lt;='الإعدادات'!$B$4+3,"خلال 3 أيام",""))))</f>
        <v/>
      </c>
      <c r="N242" s="6">
        <f>IF(OR(B242&amp;""="",H242&amp;""="",NOT(ISNUMBER(E242))),"",IFERROR(IF(E242&lt;INDEX('الوحدات'!$F$6:$F$305,MATCH(H242,'الوحدات'!$A$6:$A$305,0)),"أقل من السعر","مناسب"),"كود غير موجود"))</f>
        <v/>
      </c>
      <c r="O242" s="18">
        <f>IF(OR(B242&amp;""="",I242&lt;&gt;"تم التعاقد",H242&amp;""=""),"",IFERROR(IF(INDEX('الوحدات'!$E$6:$E$305,MATCH(H242,'الوحدات'!$A$6:$A$305,0))="بيع",ROUND(INDEX('الوحدات'!$F$6:$F$305,MATCH(H242,'الوحدات'!$A$6:$A$305,0))*'الإعدادات'!$B$5/100,2),""),""))</f>
        <v/>
      </c>
      <c r="P242" s="19">
        <f>IF(OR(M242="متأخرة",M242="اليوم"),COUNTIFS($M$6:$M$2005,"متأخرة",$J$6:$J$2005,"&lt;"&amp;J242)+COUNTIFS($M$6:$M$2005,"اليوم",$J$6:$J$2005,"&lt;"&amp;J242)+COUNTIFS($M$6:M242,"متأخرة",$J$6:J242,J242&amp;"")+COUNTIFS($M$6:M242,"اليوم",$J$6:J242,J242&amp;""),"")</f>
        <v/>
      </c>
    </row>
    <row r="243">
      <c r="A243" s="20" t="n"/>
      <c r="B243" s="5" t="n"/>
      <c r="C243" s="21" t="n"/>
      <c r="D243" s="5" t="n"/>
      <c r="E243" s="17" t="n"/>
      <c r="F243" s="5" t="n"/>
      <c r="G243" s="5" t="n"/>
      <c r="H243" s="5" t="n"/>
      <c r="I243" s="5" t="n"/>
      <c r="J243" s="20" t="n"/>
      <c r="K243" s="5" t="n"/>
      <c r="L243" s="19">
        <f>IF(OR(B243&amp;""="",NOT(ISNUMBER(A243))),"",'الإعدادات'!$B$4-A243)</f>
        <v/>
      </c>
      <c r="M243" s="6">
        <f>IF(OR(B243&amp;""="",NOT(ISNUMBER(J243)),I243="تم التعاقد",I243="غير مهتم"),"",IF(J243&lt;'الإعدادات'!$B$4,"متأخرة",IF(J243='الإعدادات'!$B$4,"اليوم",IF(J243&lt;='الإعدادات'!$B$4+3,"خلال 3 أيام",""))))</f>
        <v/>
      </c>
      <c r="N243" s="6">
        <f>IF(OR(B243&amp;""="",H243&amp;""="",NOT(ISNUMBER(E243))),"",IFERROR(IF(E243&lt;INDEX('الوحدات'!$F$6:$F$305,MATCH(H243,'الوحدات'!$A$6:$A$305,0)),"أقل من السعر","مناسب"),"كود غير موجود"))</f>
        <v/>
      </c>
      <c r="O243" s="18">
        <f>IF(OR(B243&amp;""="",I243&lt;&gt;"تم التعاقد",H243&amp;""=""),"",IFERROR(IF(INDEX('الوحدات'!$E$6:$E$305,MATCH(H243,'الوحدات'!$A$6:$A$305,0))="بيع",ROUND(INDEX('الوحدات'!$F$6:$F$305,MATCH(H243,'الوحدات'!$A$6:$A$305,0))*'الإعدادات'!$B$5/100,2),""),""))</f>
        <v/>
      </c>
      <c r="P243" s="19">
        <f>IF(OR(M243="متأخرة",M243="اليوم"),COUNTIFS($M$6:$M$2005,"متأخرة",$J$6:$J$2005,"&lt;"&amp;J243)+COUNTIFS($M$6:$M$2005,"اليوم",$J$6:$J$2005,"&lt;"&amp;J243)+COUNTIFS($M$6:M243,"متأخرة",$J$6:J243,J243&amp;"")+COUNTIFS($M$6:M243,"اليوم",$J$6:J243,J243&amp;""),"")</f>
        <v/>
      </c>
    </row>
    <row r="244">
      <c r="A244" s="20" t="n"/>
      <c r="B244" s="5" t="n"/>
      <c r="C244" s="21" t="n"/>
      <c r="D244" s="5" t="n"/>
      <c r="E244" s="17" t="n"/>
      <c r="F244" s="5" t="n"/>
      <c r="G244" s="5" t="n"/>
      <c r="H244" s="5" t="n"/>
      <c r="I244" s="5" t="n"/>
      <c r="J244" s="20" t="n"/>
      <c r="K244" s="5" t="n"/>
      <c r="L244" s="19">
        <f>IF(OR(B244&amp;""="",NOT(ISNUMBER(A244))),"",'الإعدادات'!$B$4-A244)</f>
        <v/>
      </c>
      <c r="M244" s="6">
        <f>IF(OR(B244&amp;""="",NOT(ISNUMBER(J244)),I244="تم التعاقد",I244="غير مهتم"),"",IF(J244&lt;'الإعدادات'!$B$4,"متأخرة",IF(J244='الإعدادات'!$B$4,"اليوم",IF(J244&lt;='الإعدادات'!$B$4+3,"خلال 3 أيام",""))))</f>
        <v/>
      </c>
      <c r="N244" s="6">
        <f>IF(OR(B244&amp;""="",H244&amp;""="",NOT(ISNUMBER(E244))),"",IFERROR(IF(E244&lt;INDEX('الوحدات'!$F$6:$F$305,MATCH(H244,'الوحدات'!$A$6:$A$305,0)),"أقل من السعر","مناسب"),"كود غير موجود"))</f>
        <v/>
      </c>
      <c r="O244" s="18">
        <f>IF(OR(B244&amp;""="",I244&lt;&gt;"تم التعاقد",H244&amp;""=""),"",IFERROR(IF(INDEX('الوحدات'!$E$6:$E$305,MATCH(H244,'الوحدات'!$A$6:$A$305,0))="بيع",ROUND(INDEX('الوحدات'!$F$6:$F$305,MATCH(H244,'الوحدات'!$A$6:$A$305,0))*'الإعدادات'!$B$5/100,2),""),""))</f>
        <v/>
      </c>
      <c r="P244" s="19">
        <f>IF(OR(M244="متأخرة",M244="اليوم"),COUNTIFS($M$6:$M$2005,"متأخرة",$J$6:$J$2005,"&lt;"&amp;J244)+COUNTIFS($M$6:$M$2005,"اليوم",$J$6:$J$2005,"&lt;"&amp;J244)+COUNTIFS($M$6:M244,"متأخرة",$J$6:J244,J244&amp;"")+COUNTIFS($M$6:M244,"اليوم",$J$6:J244,J244&amp;""),"")</f>
        <v/>
      </c>
    </row>
    <row r="245">
      <c r="A245" s="20" t="n"/>
      <c r="B245" s="5" t="n"/>
      <c r="C245" s="21" t="n"/>
      <c r="D245" s="5" t="n"/>
      <c r="E245" s="17" t="n"/>
      <c r="F245" s="5" t="n"/>
      <c r="G245" s="5" t="n"/>
      <c r="H245" s="5" t="n"/>
      <c r="I245" s="5" t="n"/>
      <c r="J245" s="20" t="n"/>
      <c r="K245" s="5" t="n"/>
      <c r="L245" s="19">
        <f>IF(OR(B245&amp;""="",NOT(ISNUMBER(A245))),"",'الإعدادات'!$B$4-A245)</f>
        <v/>
      </c>
      <c r="M245" s="6">
        <f>IF(OR(B245&amp;""="",NOT(ISNUMBER(J245)),I245="تم التعاقد",I245="غير مهتم"),"",IF(J245&lt;'الإعدادات'!$B$4,"متأخرة",IF(J245='الإعدادات'!$B$4,"اليوم",IF(J245&lt;='الإعدادات'!$B$4+3,"خلال 3 أيام",""))))</f>
        <v/>
      </c>
      <c r="N245" s="6">
        <f>IF(OR(B245&amp;""="",H245&amp;""="",NOT(ISNUMBER(E245))),"",IFERROR(IF(E245&lt;INDEX('الوحدات'!$F$6:$F$305,MATCH(H245,'الوحدات'!$A$6:$A$305,0)),"أقل من السعر","مناسب"),"كود غير موجود"))</f>
        <v/>
      </c>
      <c r="O245" s="18">
        <f>IF(OR(B245&amp;""="",I245&lt;&gt;"تم التعاقد",H245&amp;""=""),"",IFERROR(IF(INDEX('الوحدات'!$E$6:$E$305,MATCH(H245,'الوحدات'!$A$6:$A$305,0))="بيع",ROUND(INDEX('الوحدات'!$F$6:$F$305,MATCH(H245,'الوحدات'!$A$6:$A$305,0))*'الإعدادات'!$B$5/100,2),""),""))</f>
        <v/>
      </c>
      <c r="P245" s="19">
        <f>IF(OR(M245="متأخرة",M245="اليوم"),COUNTIFS($M$6:$M$2005,"متأخرة",$J$6:$J$2005,"&lt;"&amp;J245)+COUNTIFS($M$6:$M$2005,"اليوم",$J$6:$J$2005,"&lt;"&amp;J245)+COUNTIFS($M$6:M245,"متأخرة",$J$6:J245,J245&amp;"")+COUNTIFS($M$6:M245,"اليوم",$J$6:J245,J245&amp;""),"")</f>
        <v/>
      </c>
    </row>
    <row r="246">
      <c r="A246" s="20" t="n"/>
      <c r="B246" s="5" t="n"/>
      <c r="C246" s="21" t="n"/>
      <c r="D246" s="5" t="n"/>
      <c r="E246" s="17" t="n"/>
      <c r="F246" s="5" t="n"/>
      <c r="G246" s="5" t="n"/>
      <c r="H246" s="5" t="n"/>
      <c r="I246" s="5" t="n"/>
      <c r="J246" s="20" t="n"/>
      <c r="K246" s="5" t="n"/>
      <c r="L246" s="19">
        <f>IF(OR(B246&amp;""="",NOT(ISNUMBER(A246))),"",'الإعدادات'!$B$4-A246)</f>
        <v/>
      </c>
      <c r="M246" s="6">
        <f>IF(OR(B246&amp;""="",NOT(ISNUMBER(J246)),I246="تم التعاقد",I246="غير مهتم"),"",IF(J246&lt;'الإعدادات'!$B$4,"متأخرة",IF(J246='الإعدادات'!$B$4,"اليوم",IF(J246&lt;='الإعدادات'!$B$4+3,"خلال 3 أيام",""))))</f>
        <v/>
      </c>
      <c r="N246" s="6">
        <f>IF(OR(B246&amp;""="",H246&amp;""="",NOT(ISNUMBER(E246))),"",IFERROR(IF(E246&lt;INDEX('الوحدات'!$F$6:$F$305,MATCH(H246,'الوحدات'!$A$6:$A$305,0)),"أقل من السعر","مناسب"),"كود غير موجود"))</f>
        <v/>
      </c>
      <c r="O246" s="18">
        <f>IF(OR(B246&amp;""="",I246&lt;&gt;"تم التعاقد",H246&amp;""=""),"",IFERROR(IF(INDEX('الوحدات'!$E$6:$E$305,MATCH(H246,'الوحدات'!$A$6:$A$305,0))="بيع",ROUND(INDEX('الوحدات'!$F$6:$F$305,MATCH(H246,'الوحدات'!$A$6:$A$305,0))*'الإعدادات'!$B$5/100,2),""),""))</f>
        <v/>
      </c>
      <c r="P246" s="19">
        <f>IF(OR(M246="متأخرة",M246="اليوم"),COUNTIFS($M$6:$M$2005,"متأخرة",$J$6:$J$2005,"&lt;"&amp;J246)+COUNTIFS($M$6:$M$2005,"اليوم",$J$6:$J$2005,"&lt;"&amp;J246)+COUNTIFS($M$6:M246,"متأخرة",$J$6:J246,J246&amp;"")+COUNTIFS($M$6:M246,"اليوم",$J$6:J246,J246&amp;""),"")</f>
        <v/>
      </c>
    </row>
    <row r="247">
      <c r="A247" s="20" t="n"/>
      <c r="B247" s="5" t="n"/>
      <c r="C247" s="21" t="n"/>
      <c r="D247" s="5" t="n"/>
      <c r="E247" s="17" t="n"/>
      <c r="F247" s="5" t="n"/>
      <c r="G247" s="5" t="n"/>
      <c r="H247" s="5" t="n"/>
      <c r="I247" s="5" t="n"/>
      <c r="J247" s="20" t="n"/>
      <c r="K247" s="5" t="n"/>
      <c r="L247" s="19">
        <f>IF(OR(B247&amp;""="",NOT(ISNUMBER(A247))),"",'الإعدادات'!$B$4-A247)</f>
        <v/>
      </c>
      <c r="M247" s="6">
        <f>IF(OR(B247&amp;""="",NOT(ISNUMBER(J247)),I247="تم التعاقد",I247="غير مهتم"),"",IF(J247&lt;'الإعدادات'!$B$4,"متأخرة",IF(J247='الإعدادات'!$B$4,"اليوم",IF(J247&lt;='الإعدادات'!$B$4+3,"خلال 3 أيام",""))))</f>
        <v/>
      </c>
      <c r="N247" s="6">
        <f>IF(OR(B247&amp;""="",H247&amp;""="",NOT(ISNUMBER(E247))),"",IFERROR(IF(E247&lt;INDEX('الوحدات'!$F$6:$F$305,MATCH(H247,'الوحدات'!$A$6:$A$305,0)),"أقل من السعر","مناسب"),"كود غير موجود"))</f>
        <v/>
      </c>
      <c r="O247" s="18">
        <f>IF(OR(B247&amp;""="",I247&lt;&gt;"تم التعاقد",H247&amp;""=""),"",IFERROR(IF(INDEX('الوحدات'!$E$6:$E$305,MATCH(H247,'الوحدات'!$A$6:$A$305,0))="بيع",ROUND(INDEX('الوحدات'!$F$6:$F$305,MATCH(H247,'الوحدات'!$A$6:$A$305,0))*'الإعدادات'!$B$5/100,2),""),""))</f>
        <v/>
      </c>
      <c r="P247" s="19">
        <f>IF(OR(M247="متأخرة",M247="اليوم"),COUNTIFS($M$6:$M$2005,"متأخرة",$J$6:$J$2005,"&lt;"&amp;J247)+COUNTIFS($M$6:$M$2005,"اليوم",$J$6:$J$2005,"&lt;"&amp;J247)+COUNTIFS($M$6:M247,"متأخرة",$J$6:J247,J247&amp;"")+COUNTIFS($M$6:M247,"اليوم",$J$6:J247,J247&amp;""),"")</f>
        <v/>
      </c>
    </row>
    <row r="248">
      <c r="A248" s="20" t="n"/>
      <c r="B248" s="5" t="n"/>
      <c r="C248" s="21" t="n"/>
      <c r="D248" s="5" t="n"/>
      <c r="E248" s="17" t="n"/>
      <c r="F248" s="5" t="n"/>
      <c r="G248" s="5" t="n"/>
      <c r="H248" s="5" t="n"/>
      <c r="I248" s="5" t="n"/>
      <c r="J248" s="20" t="n"/>
      <c r="K248" s="5" t="n"/>
      <c r="L248" s="19">
        <f>IF(OR(B248&amp;""="",NOT(ISNUMBER(A248))),"",'الإعدادات'!$B$4-A248)</f>
        <v/>
      </c>
      <c r="M248" s="6">
        <f>IF(OR(B248&amp;""="",NOT(ISNUMBER(J248)),I248="تم التعاقد",I248="غير مهتم"),"",IF(J248&lt;'الإعدادات'!$B$4,"متأخرة",IF(J248='الإعدادات'!$B$4,"اليوم",IF(J248&lt;='الإعدادات'!$B$4+3,"خلال 3 أيام",""))))</f>
        <v/>
      </c>
      <c r="N248" s="6">
        <f>IF(OR(B248&amp;""="",H248&amp;""="",NOT(ISNUMBER(E248))),"",IFERROR(IF(E248&lt;INDEX('الوحدات'!$F$6:$F$305,MATCH(H248,'الوحدات'!$A$6:$A$305,0)),"أقل من السعر","مناسب"),"كود غير موجود"))</f>
        <v/>
      </c>
      <c r="O248" s="18">
        <f>IF(OR(B248&amp;""="",I248&lt;&gt;"تم التعاقد",H248&amp;""=""),"",IFERROR(IF(INDEX('الوحدات'!$E$6:$E$305,MATCH(H248,'الوحدات'!$A$6:$A$305,0))="بيع",ROUND(INDEX('الوحدات'!$F$6:$F$305,MATCH(H248,'الوحدات'!$A$6:$A$305,0))*'الإعدادات'!$B$5/100,2),""),""))</f>
        <v/>
      </c>
      <c r="P248" s="19">
        <f>IF(OR(M248="متأخرة",M248="اليوم"),COUNTIFS($M$6:$M$2005,"متأخرة",$J$6:$J$2005,"&lt;"&amp;J248)+COUNTIFS($M$6:$M$2005,"اليوم",$J$6:$J$2005,"&lt;"&amp;J248)+COUNTIFS($M$6:M248,"متأخرة",$J$6:J248,J248&amp;"")+COUNTIFS($M$6:M248,"اليوم",$J$6:J248,J248&amp;""),"")</f>
        <v/>
      </c>
    </row>
    <row r="249">
      <c r="A249" s="20" t="n"/>
      <c r="B249" s="5" t="n"/>
      <c r="C249" s="21" t="n"/>
      <c r="D249" s="5" t="n"/>
      <c r="E249" s="17" t="n"/>
      <c r="F249" s="5" t="n"/>
      <c r="G249" s="5" t="n"/>
      <c r="H249" s="5" t="n"/>
      <c r="I249" s="5" t="n"/>
      <c r="J249" s="20" t="n"/>
      <c r="K249" s="5" t="n"/>
      <c r="L249" s="19">
        <f>IF(OR(B249&amp;""="",NOT(ISNUMBER(A249))),"",'الإعدادات'!$B$4-A249)</f>
        <v/>
      </c>
      <c r="M249" s="6">
        <f>IF(OR(B249&amp;""="",NOT(ISNUMBER(J249)),I249="تم التعاقد",I249="غير مهتم"),"",IF(J249&lt;'الإعدادات'!$B$4,"متأخرة",IF(J249='الإعدادات'!$B$4,"اليوم",IF(J249&lt;='الإعدادات'!$B$4+3,"خلال 3 أيام",""))))</f>
        <v/>
      </c>
      <c r="N249" s="6">
        <f>IF(OR(B249&amp;""="",H249&amp;""="",NOT(ISNUMBER(E249))),"",IFERROR(IF(E249&lt;INDEX('الوحدات'!$F$6:$F$305,MATCH(H249,'الوحدات'!$A$6:$A$305,0)),"أقل من السعر","مناسب"),"كود غير موجود"))</f>
        <v/>
      </c>
      <c r="O249" s="18">
        <f>IF(OR(B249&amp;""="",I249&lt;&gt;"تم التعاقد",H249&amp;""=""),"",IFERROR(IF(INDEX('الوحدات'!$E$6:$E$305,MATCH(H249,'الوحدات'!$A$6:$A$305,0))="بيع",ROUND(INDEX('الوحدات'!$F$6:$F$305,MATCH(H249,'الوحدات'!$A$6:$A$305,0))*'الإعدادات'!$B$5/100,2),""),""))</f>
        <v/>
      </c>
      <c r="P249" s="19">
        <f>IF(OR(M249="متأخرة",M249="اليوم"),COUNTIFS($M$6:$M$2005,"متأخرة",$J$6:$J$2005,"&lt;"&amp;J249)+COUNTIFS($M$6:$M$2005,"اليوم",$J$6:$J$2005,"&lt;"&amp;J249)+COUNTIFS($M$6:M249,"متأخرة",$J$6:J249,J249&amp;"")+COUNTIFS($M$6:M249,"اليوم",$J$6:J249,J249&amp;""),"")</f>
        <v/>
      </c>
    </row>
    <row r="250">
      <c r="A250" s="20" t="n"/>
      <c r="B250" s="5" t="n"/>
      <c r="C250" s="21" t="n"/>
      <c r="D250" s="5" t="n"/>
      <c r="E250" s="17" t="n"/>
      <c r="F250" s="5" t="n"/>
      <c r="G250" s="5" t="n"/>
      <c r="H250" s="5" t="n"/>
      <c r="I250" s="5" t="n"/>
      <c r="J250" s="20" t="n"/>
      <c r="K250" s="5" t="n"/>
      <c r="L250" s="19">
        <f>IF(OR(B250&amp;""="",NOT(ISNUMBER(A250))),"",'الإعدادات'!$B$4-A250)</f>
        <v/>
      </c>
      <c r="M250" s="6">
        <f>IF(OR(B250&amp;""="",NOT(ISNUMBER(J250)),I250="تم التعاقد",I250="غير مهتم"),"",IF(J250&lt;'الإعدادات'!$B$4,"متأخرة",IF(J250='الإعدادات'!$B$4,"اليوم",IF(J250&lt;='الإعدادات'!$B$4+3,"خلال 3 أيام",""))))</f>
        <v/>
      </c>
      <c r="N250" s="6">
        <f>IF(OR(B250&amp;""="",H250&amp;""="",NOT(ISNUMBER(E250))),"",IFERROR(IF(E250&lt;INDEX('الوحدات'!$F$6:$F$305,MATCH(H250,'الوحدات'!$A$6:$A$305,0)),"أقل من السعر","مناسب"),"كود غير موجود"))</f>
        <v/>
      </c>
      <c r="O250" s="18">
        <f>IF(OR(B250&amp;""="",I250&lt;&gt;"تم التعاقد",H250&amp;""=""),"",IFERROR(IF(INDEX('الوحدات'!$E$6:$E$305,MATCH(H250,'الوحدات'!$A$6:$A$305,0))="بيع",ROUND(INDEX('الوحدات'!$F$6:$F$305,MATCH(H250,'الوحدات'!$A$6:$A$305,0))*'الإعدادات'!$B$5/100,2),""),""))</f>
        <v/>
      </c>
      <c r="P250" s="19">
        <f>IF(OR(M250="متأخرة",M250="اليوم"),COUNTIFS($M$6:$M$2005,"متأخرة",$J$6:$J$2005,"&lt;"&amp;J250)+COUNTIFS($M$6:$M$2005,"اليوم",$J$6:$J$2005,"&lt;"&amp;J250)+COUNTIFS($M$6:M250,"متأخرة",$J$6:J250,J250&amp;"")+COUNTIFS($M$6:M250,"اليوم",$J$6:J250,J250&amp;""),"")</f>
        <v/>
      </c>
    </row>
    <row r="251">
      <c r="A251" s="20" t="n"/>
      <c r="B251" s="5" t="n"/>
      <c r="C251" s="21" t="n"/>
      <c r="D251" s="5" t="n"/>
      <c r="E251" s="17" t="n"/>
      <c r="F251" s="5" t="n"/>
      <c r="G251" s="5" t="n"/>
      <c r="H251" s="5" t="n"/>
      <c r="I251" s="5" t="n"/>
      <c r="J251" s="20" t="n"/>
      <c r="K251" s="5" t="n"/>
      <c r="L251" s="19">
        <f>IF(OR(B251&amp;""="",NOT(ISNUMBER(A251))),"",'الإعدادات'!$B$4-A251)</f>
        <v/>
      </c>
      <c r="M251" s="6">
        <f>IF(OR(B251&amp;""="",NOT(ISNUMBER(J251)),I251="تم التعاقد",I251="غير مهتم"),"",IF(J251&lt;'الإعدادات'!$B$4,"متأخرة",IF(J251='الإعدادات'!$B$4,"اليوم",IF(J251&lt;='الإعدادات'!$B$4+3,"خلال 3 أيام",""))))</f>
        <v/>
      </c>
      <c r="N251" s="6">
        <f>IF(OR(B251&amp;""="",H251&amp;""="",NOT(ISNUMBER(E251))),"",IFERROR(IF(E251&lt;INDEX('الوحدات'!$F$6:$F$305,MATCH(H251,'الوحدات'!$A$6:$A$305,0)),"أقل من السعر","مناسب"),"كود غير موجود"))</f>
        <v/>
      </c>
      <c r="O251" s="18">
        <f>IF(OR(B251&amp;""="",I251&lt;&gt;"تم التعاقد",H251&amp;""=""),"",IFERROR(IF(INDEX('الوحدات'!$E$6:$E$305,MATCH(H251,'الوحدات'!$A$6:$A$305,0))="بيع",ROUND(INDEX('الوحدات'!$F$6:$F$305,MATCH(H251,'الوحدات'!$A$6:$A$305,0))*'الإعدادات'!$B$5/100,2),""),""))</f>
        <v/>
      </c>
      <c r="P251" s="19">
        <f>IF(OR(M251="متأخرة",M251="اليوم"),COUNTIFS($M$6:$M$2005,"متأخرة",$J$6:$J$2005,"&lt;"&amp;J251)+COUNTIFS($M$6:$M$2005,"اليوم",$J$6:$J$2005,"&lt;"&amp;J251)+COUNTIFS($M$6:M251,"متأخرة",$J$6:J251,J251&amp;"")+COUNTIFS($M$6:M251,"اليوم",$J$6:J251,J251&amp;""),"")</f>
        <v/>
      </c>
    </row>
    <row r="252">
      <c r="A252" s="20" t="n"/>
      <c r="B252" s="5" t="n"/>
      <c r="C252" s="21" t="n"/>
      <c r="D252" s="5" t="n"/>
      <c r="E252" s="17" t="n"/>
      <c r="F252" s="5" t="n"/>
      <c r="G252" s="5" t="n"/>
      <c r="H252" s="5" t="n"/>
      <c r="I252" s="5" t="n"/>
      <c r="J252" s="20" t="n"/>
      <c r="K252" s="5" t="n"/>
      <c r="L252" s="19">
        <f>IF(OR(B252&amp;""="",NOT(ISNUMBER(A252))),"",'الإعدادات'!$B$4-A252)</f>
        <v/>
      </c>
      <c r="M252" s="6">
        <f>IF(OR(B252&amp;""="",NOT(ISNUMBER(J252)),I252="تم التعاقد",I252="غير مهتم"),"",IF(J252&lt;'الإعدادات'!$B$4,"متأخرة",IF(J252='الإعدادات'!$B$4,"اليوم",IF(J252&lt;='الإعدادات'!$B$4+3,"خلال 3 أيام",""))))</f>
        <v/>
      </c>
      <c r="N252" s="6">
        <f>IF(OR(B252&amp;""="",H252&amp;""="",NOT(ISNUMBER(E252))),"",IFERROR(IF(E252&lt;INDEX('الوحدات'!$F$6:$F$305,MATCH(H252,'الوحدات'!$A$6:$A$305,0)),"أقل من السعر","مناسب"),"كود غير موجود"))</f>
        <v/>
      </c>
      <c r="O252" s="18">
        <f>IF(OR(B252&amp;""="",I252&lt;&gt;"تم التعاقد",H252&amp;""=""),"",IFERROR(IF(INDEX('الوحدات'!$E$6:$E$305,MATCH(H252,'الوحدات'!$A$6:$A$305,0))="بيع",ROUND(INDEX('الوحدات'!$F$6:$F$305,MATCH(H252,'الوحدات'!$A$6:$A$305,0))*'الإعدادات'!$B$5/100,2),""),""))</f>
        <v/>
      </c>
      <c r="P252" s="19">
        <f>IF(OR(M252="متأخرة",M252="اليوم"),COUNTIFS($M$6:$M$2005,"متأخرة",$J$6:$J$2005,"&lt;"&amp;J252)+COUNTIFS($M$6:$M$2005,"اليوم",$J$6:$J$2005,"&lt;"&amp;J252)+COUNTIFS($M$6:M252,"متأخرة",$J$6:J252,J252&amp;"")+COUNTIFS($M$6:M252,"اليوم",$J$6:J252,J252&amp;""),"")</f>
        <v/>
      </c>
    </row>
    <row r="253">
      <c r="A253" s="20" t="n"/>
      <c r="B253" s="5" t="n"/>
      <c r="C253" s="21" t="n"/>
      <c r="D253" s="5" t="n"/>
      <c r="E253" s="17" t="n"/>
      <c r="F253" s="5" t="n"/>
      <c r="G253" s="5" t="n"/>
      <c r="H253" s="5" t="n"/>
      <c r="I253" s="5" t="n"/>
      <c r="J253" s="20" t="n"/>
      <c r="K253" s="5" t="n"/>
      <c r="L253" s="19">
        <f>IF(OR(B253&amp;""="",NOT(ISNUMBER(A253))),"",'الإعدادات'!$B$4-A253)</f>
        <v/>
      </c>
      <c r="M253" s="6">
        <f>IF(OR(B253&amp;""="",NOT(ISNUMBER(J253)),I253="تم التعاقد",I253="غير مهتم"),"",IF(J253&lt;'الإعدادات'!$B$4,"متأخرة",IF(J253='الإعدادات'!$B$4,"اليوم",IF(J253&lt;='الإعدادات'!$B$4+3,"خلال 3 أيام",""))))</f>
        <v/>
      </c>
      <c r="N253" s="6">
        <f>IF(OR(B253&amp;""="",H253&amp;""="",NOT(ISNUMBER(E253))),"",IFERROR(IF(E253&lt;INDEX('الوحدات'!$F$6:$F$305,MATCH(H253,'الوحدات'!$A$6:$A$305,0)),"أقل من السعر","مناسب"),"كود غير موجود"))</f>
        <v/>
      </c>
      <c r="O253" s="18">
        <f>IF(OR(B253&amp;""="",I253&lt;&gt;"تم التعاقد",H253&amp;""=""),"",IFERROR(IF(INDEX('الوحدات'!$E$6:$E$305,MATCH(H253,'الوحدات'!$A$6:$A$305,0))="بيع",ROUND(INDEX('الوحدات'!$F$6:$F$305,MATCH(H253,'الوحدات'!$A$6:$A$305,0))*'الإعدادات'!$B$5/100,2),""),""))</f>
        <v/>
      </c>
      <c r="P253" s="19">
        <f>IF(OR(M253="متأخرة",M253="اليوم"),COUNTIFS($M$6:$M$2005,"متأخرة",$J$6:$J$2005,"&lt;"&amp;J253)+COUNTIFS($M$6:$M$2005,"اليوم",$J$6:$J$2005,"&lt;"&amp;J253)+COUNTIFS($M$6:M253,"متأخرة",$J$6:J253,J253&amp;"")+COUNTIFS($M$6:M253,"اليوم",$J$6:J253,J253&amp;""),"")</f>
        <v/>
      </c>
    </row>
    <row r="254">
      <c r="A254" s="20" t="n"/>
      <c r="B254" s="5" t="n"/>
      <c r="C254" s="21" t="n"/>
      <c r="D254" s="5" t="n"/>
      <c r="E254" s="17" t="n"/>
      <c r="F254" s="5" t="n"/>
      <c r="G254" s="5" t="n"/>
      <c r="H254" s="5" t="n"/>
      <c r="I254" s="5" t="n"/>
      <c r="J254" s="20" t="n"/>
      <c r="K254" s="5" t="n"/>
      <c r="L254" s="19">
        <f>IF(OR(B254&amp;""="",NOT(ISNUMBER(A254))),"",'الإعدادات'!$B$4-A254)</f>
        <v/>
      </c>
      <c r="M254" s="6">
        <f>IF(OR(B254&amp;""="",NOT(ISNUMBER(J254)),I254="تم التعاقد",I254="غير مهتم"),"",IF(J254&lt;'الإعدادات'!$B$4,"متأخرة",IF(J254='الإعدادات'!$B$4,"اليوم",IF(J254&lt;='الإعدادات'!$B$4+3,"خلال 3 أيام",""))))</f>
        <v/>
      </c>
      <c r="N254" s="6">
        <f>IF(OR(B254&amp;""="",H254&amp;""="",NOT(ISNUMBER(E254))),"",IFERROR(IF(E254&lt;INDEX('الوحدات'!$F$6:$F$305,MATCH(H254,'الوحدات'!$A$6:$A$305,0)),"أقل من السعر","مناسب"),"كود غير موجود"))</f>
        <v/>
      </c>
      <c r="O254" s="18">
        <f>IF(OR(B254&amp;""="",I254&lt;&gt;"تم التعاقد",H254&amp;""=""),"",IFERROR(IF(INDEX('الوحدات'!$E$6:$E$305,MATCH(H254,'الوحدات'!$A$6:$A$305,0))="بيع",ROUND(INDEX('الوحدات'!$F$6:$F$305,MATCH(H254,'الوحدات'!$A$6:$A$305,0))*'الإعدادات'!$B$5/100,2),""),""))</f>
        <v/>
      </c>
      <c r="P254" s="19">
        <f>IF(OR(M254="متأخرة",M254="اليوم"),COUNTIFS($M$6:$M$2005,"متأخرة",$J$6:$J$2005,"&lt;"&amp;J254)+COUNTIFS($M$6:$M$2005,"اليوم",$J$6:$J$2005,"&lt;"&amp;J254)+COUNTIFS($M$6:M254,"متأخرة",$J$6:J254,J254&amp;"")+COUNTIFS($M$6:M254,"اليوم",$J$6:J254,J254&amp;""),"")</f>
        <v/>
      </c>
    </row>
    <row r="255">
      <c r="A255" s="20" t="n"/>
      <c r="B255" s="5" t="n"/>
      <c r="C255" s="21" t="n"/>
      <c r="D255" s="5" t="n"/>
      <c r="E255" s="17" t="n"/>
      <c r="F255" s="5" t="n"/>
      <c r="G255" s="5" t="n"/>
      <c r="H255" s="5" t="n"/>
      <c r="I255" s="5" t="n"/>
      <c r="J255" s="20" t="n"/>
      <c r="K255" s="5" t="n"/>
      <c r="L255" s="19">
        <f>IF(OR(B255&amp;""="",NOT(ISNUMBER(A255))),"",'الإعدادات'!$B$4-A255)</f>
        <v/>
      </c>
      <c r="M255" s="6">
        <f>IF(OR(B255&amp;""="",NOT(ISNUMBER(J255)),I255="تم التعاقد",I255="غير مهتم"),"",IF(J255&lt;'الإعدادات'!$B$4,"متأخرة",IF(J255='الإعدادات'!$B$4,"اليوم",IF(J255&lt;='الإعدادات'!$B$4+3,"خلال 3 أيام",""))))</f>
        <v/>
      </c>
      <c r="N255" s="6">
        <f>IF(OR(B255&amp;""="",H255&amp;""="",NOT(ISNUMBER(E255))),"",IFERROR(IF(E255&lt;INDEX('الوحدات'!$F$6:$F$305,MATCH(H255,'الوحدات'!$A$6:$A$305,0)),"أقل من السعر","مناسب"),"كود غير موجود"))</f>
        <v/>
      </c>
      <c r="O255" s="18">
        <f>IF(OR(B255&amp;""="",I255&lt;&gt;"تم التعاقد",H255&amp;""=""),"",IFERROR(IF(INDEX('الوحدات'!$E$6:$E$305,MATCH(H255,'الوحدات'!$A$6:$A$305,0))="بيع",ROUND(INDEX('الوحدات'!$F$6:$F$305,MATCH(H255,'الوحدات'!$A$6:$A$305,0))*'الإعدادات'!$B$5/100,2),""),""))</f>
        <v/>
      </c>
      <c r="P255" s="19">
        <f>IF(OR(M255="متأخرة",M255="اليوم"),COUNTIFS($M$6:$M$2005,"متأخرة",$J$6:$J$2005,"&lt;"&amp;J255)+COUNTIFS($M$6:$M$2005,"اليوم",$J$6:$J$2005,"&lt;"&amp;J255)+COUNTIFS($M$6:M255,"متأخرة",$J$6:J255,J255&amp;"")+COUNTIFS($M$6:M255,"اليوم",$J$6:J255,J255&amp;""),"")</f>
        <v/>
      </c>
    </row>
    <row r="256">
      <c r="A256" s="20" t="n"/>
      <c r="B256" s="5" t="n"/>
      <c r="C256" s="21" t="n"/>
      <c r="D256" s="5" t="n"/>
      <c r="E256" s="17" t="n"/>
      <c r="F256" s="5" t="n"/>
      <c r="G256" s="5" t="n"/>
      <c r="H256" s="5" t="n"/>
      <c r="I256" s="5" t="n"/>
      <c r="J256" s="20" t="n"/>
      <c r="K256" s="5" t="n"/>
      <c r="L256" s="19">
        <f>IF(OR(B256&amp;""="",NOT(ISNUMBER(A256))),"",'الإعدادات'!$B$4-A256)</f>
        <v/>
      </c>
      <c r="M256" s="6">
        <f>IF(OR(B256&amp;""="",NOT(ISNUMBER(J256)),I256="تم التعاقد",I256="غير مهتم"),"",IF(J256&lt;'الإعدادات'!$B$4,"متأخرة",IF(J256='الإعدادات'!$B$4,"اليوم",IF(J256&lt;='الإعدادات'!$B$4+3,"خلال 3 أيام",""))))</f>
        <v/>
      </c>
      <c r="N256" s="6">
        <f>IF(OR(B256&amp;""="",H256&amp;""="",NOT(ISNUMBER(E256))),"",IFERROR(IF(E256&lt;INDEX('الوحدات'!$F$6:$F$305,MATCH(H256,'الوحدات'!$A$6:$A$305,0)),"أقل من السعر","مناسب"),"كود غير موجود"))</f>
        <v/>
      </c>
      <c r="O256" s="18">
        <f>IF(OR(B256&amp;""="",I256&lt;&gt;"تم التعاقد",H256&amp;""=""),"",IFERROR(IF(INDEX('الوحدات'!$E$6:$E$305,MATCH(H256,'الوحدات'!$A$6:$A$305,0))="بيع",ROUND(INDEX('الوحدات'!$F$6:$F$305,MATCH(H256,'الوحدات'!$A$6:$A$305,0))*'الإعدادات'!$B$5/100,2),""),""))</f>
        <v/>
      </c>
      <c r="P256" s="19">
        <f>IF(OR(M256="متأخرة",M256="اليوم"),COUNTIFS($M$6:$M$2005,"متأخرة",$J$6:$J$2005,"&lt;"&amp;J256)+COUNTIFS($M$6:$M$2005,"اليوم",$J$6:$J$2005,"&lt;"&amp;J256)+COUNTIFS($M$6:M256,"متأخرة",$J$6:J256,J256&amp;"")+COUNTIFS($M$6:M256,"اليوم",$J$6:J256,J256&amp;""),"")</f>
        <v/>
      </c>
    </row>
    <row r="257">
      <c r="A257" s="20" t="n"/>
      <c r="B257" s="5" t="n"/>
      <c r="C257" s="21" t="n"/>
      <c r="D257" s="5" t="n"/>
      <c r="E257" s="17" t="n"/>
      <c r="F257" s="5" t="n"/>
      <c r="G257" s="5" t="n"/>
      <c r="H257" s="5" t="n"/>
      <c r="I257" s="5" t="n"/>
      <c r="J257" s="20" t="n"/>
      <c r="K257" s="5" t="n"/>
      <c r="L257" s="19">
        <f>IF(OR(B257&amp;""="",NOT(ISNUMBER(A257))),"",'الإعدادات'!$B$4-A257)</f>
        <v/>
      </c>
      <c r="M257" s="6">
        <f>IF(OR(B257&amp;""="",NOT(ISNUMBER(J257)),I257="تم التعاقد",I257="غير مهتم"),"",IF(J257&lt;'الإعدادات'!$B$4,"متأخرة",IF(J257='الإعدادات'!$B$4,"اليوم",IF(J257&lt;='الإعدادات'!$B$4+3,"خلال 3 أيام",""))))</f>
        <v/>
      </c>
      <c r="N257" s="6">
        <f>IF(OR(B257&amp;""="",H257&amp;""="",NOT(ISNUMBER(E257))),"",IFERROR(IF(E257&lt;INDEX('الوحدات'!$F$6:$F$305,MATCH(H257,'الوحدات'!$A$6:$A$305,0)),"أقل من السعر","مناسب"),"كود غير موجود"))</f>
        <v/>
      </c>
      <c r="O257" s="18">
        <f>IF(OR(B257&amp;""="",I257&lt;&gt;"تم التعاقد",H257&amp;""=""),"",IFERROR(IF(INDEX('الوحدات'!$E$6:$E$305,MATCH(H257,'الوحدات'!$A$6:$A$305,0))="بيع",ROUND(INDEX('الوحدات'!$F$6:$F$305,MATCH(H257,'الوحدات'!$A$6:$A$305,0))*'الإعدادات'!$B$5/100,2),""),""))</f>
        <v/>
      </c>
      <c r="P257" s="19">
        <f>IF(OR(M257="متأخرة",M257="اليوم"),COUNTIFS($M$6:$M$2005,"متأخرة",$J$6:$J$2005,"&lt;"&amp;J257)+COUNTIFS($M$6:$M$2005,"اليوم",$J$6:$J$2005,"&lt;"&amp;J257)+COUNTIFS($M$6:M257,"متأخرة",$J$6:J257,J257&amp;"")+COUNTIFS($M$6:M257,"اليوم",$J$6:J257,J257&amp;""),"")</f>
        <v/>
      </c>
    </row>
    <row r="258">
      <c r="A258" s="20" t="n"/>
      <c r="B258" s="5" t="n"/>
      <c r="C258" s="21" t="n"/>
      <c r="D258" s="5" t="n"/>
      <c r="E258" s="17" t="n"/>
      <c r="F258" s="5" t="n"/>
      <c r="G258" s="5" t="n"/>
      <c r="H258" s="5" t="n"/>
      <c r="I258" s="5" t="n"/>
      <c r="J258" s="20" t="n"/>
      <c r="K258" s="5" t="n"/>
      <c r="L258" s="19">
        <f>IF(OR(B258&amp;""="",NOT(ISNUMBER(A258))),"",'الإعدادات'!$B$4-A258)</f>
        <v/>
      </c>
      <c r="M258" s="6">
        <f>IF(OR(B258&amp;""="",NOT(ISNUMBER(J258)),I258="تم التعاقد",I258="غير مهتم"),"",IF(J258&lt;'الإعدادات'!$B$4,"متأخرة",IF(J258='الإعدادات'!$B$4,"اليوم",IF(J258&lt;='الإعدادات'!$B$4+3,"خلال 3 أيام",""))))</f>
        <v/>
      </c>
      <c r="N258" s="6">
        <f>IF(OR(B258&amp;""="",H258&amp;""="",NOT(ISNUMBER(E258))),"",IFERROR(IF(E258&lt;INDEX('الوحدات'!$F$6:$F$305,MATCH(H258,'الوحدات'!$A$6:$A$305,0)),"أقل من السعر","مناسب"),"كود غير موجود"))</f>
        <v/>
      </c>
      <c r="O258" s="18">
        <f>IF(OR(B258&amp;""="",I258&lt;&gt;"تم التعاقد",H258&amp;""=""),"",IFERROR(IF(INDEX('الوحدات'!$E$6:$E$305,MATCH(H258,'الوحدات'!$A$6:$A$305,0))="بيع",ROUND(INDEX('الوحدات'!$F$6:$F$305,MATCH(H258,'الوحدات'!$A$6:$A$305,0))*'الإعدادات'!$B$5/100,2),""),""))</f>
        <v/>
      </c>
      <c r="P258" s="19">
        <f>IF(OR(M258="متأخرة",M258="اليوم"),COUNTIFS($M$6:$M$2005,"متأخرة",$J$6:$J$2005,"&lt;"&amp;J258)+COUNTIFS($M$6:$M$2005,"اليوم",$J$6:$J$2005,"&lt;"&amp;J258)+COUNTIFS($M$6:M258,"متأخرة",$J$6:J258,J258&amp;"")+COUNTIFS($M$6:M258,"اليوم",$J$6:J258,J258&amp;""),"")</f>
        <v/>
      </c>
    </row>
    <row r="259">
      <c r="A259" s="20" t="n"/>
      <c r="B259" s="5" t="n"/>
      <c r="C259" s="21" t="n"/>
      <c r="D259" s="5" t="n"/>
      <c r="E259" s="17" t="n"/>
      <c r="F259" s="5" t="n"/>
      <c r="G259" s="5" t="n"/>
      <c r="H259" s="5" t="n"/>
      <c r="I259" s="5" t="n"/>
      <c r="J259" s="20" t="n"/>
      <c r="K259" s="5" t="n"/>
      <c r="L259" s="19">
        <f>IF(OR(B259&amp;""="",NOT(ISNUMBER(A259))),"",'الإعدادات'!$B$4-A259)</f>
        <v/>
      </c>
      <c r="M259" s="6">
        <f>IF(OR(B259&amp;""="",NOT(ISNUMBER(J259)),I259="تم التعاقد",I259="غير مهتم"),"",IF(J259&lt;'الإعدادات'!$B$4,"متأخرة",IF(J259='الإعدادات'!$B$4,"اليوم",IF(J259&lt;='الإعدادات'!$B$4+3,"خلال 3 أيام",""))))</f>
        <v/>
      </c>
      <c r="N259" s="6">
        <f>IF(OR(B259&amp;""="",H259&amp;""="",NOT(ISNUMBER(E259))),"",IFERROR(IF(E259&lt;INDEX('الوحدات'!$F$6:$F$305,MATCH(H259,'الوحدات'!$A$6:$A$305,0)),"أقل من السعر","مناسب"),"كود غير موجود"))</f>
        <v/>
      </c>
      <c r="O259" s="18">
        <f>IF(OR(B259&amp;""="",I259&lt;&gt;"تم التعاقد",H259&amp;""=""),"",IFERROR(IF(INDEX('الوحدات'!$E$6:$E$305,MATCH(H259,'الوحدات'!$A$6:$A$305,0))="بيع",ROUND(INDEX('الوحدات'!$F$6:$F$305,MATCH(H259,'الوحدات'!$A$6:$A$305,0))*'الإعدادات'!$B$5/100,2),""),""))</f>
        <v/>
      </c>
      <c r="P259" s="19">
        <f>IF(OR(M259="متأخرة",M259="اليوم"),COUNTIFS($M$6:$M$2005,"متأخرة",$J$6:$J$2005,"&lt;"&amp;J259)+COUNTIFS($M$6:$M$2005,"اليوم",$J$6:$J$2005,"&lt;"&amp;J259)+COUNTIFS($M$6:M259,"متأخرة",$J$6:J259,J259&amp;"")+COUNTIFS($M$6:M259,"اليوم",$J$6:J259,J259&amp;""),"")</f>
        <v/>
      </c>
    </row>
    <row r="260">
      <c r="A260" s="20" t="n"/>
      <c r="B260" s="5" t="n"/>
      <c r="C260" s="21" t="n"/>
      <c r="D260" s="5" t="n"/>
      <c r="E260" s="17" t="n"/>
      <c r="F260" s="5" t="n"/>
      <c r="G260" s="5" t="n"/>
      <c r="H260" s="5" t="n"/>
      <c r="I260" s="5" t="n"/>
      <c r="J260" s="20" t="n"/>
      <c r="K260" s="5" t="n"/>
      <c r="L260" s="19">
        <f>IF(OR(B260&amp;""="",NOT(ISNUMBER(A260))),"",'الإعدادات'!$B$4-A260)</f>
        <v/>
      </c>
      <c r="M260" s="6">
        <f>IF(OR(B260&amp;""="",NOT(ISNUMBER(J260)),I260="تم التعاقد",I260="غير مهتم"),"",IF(J260&lt;'الإعدادات'!$B$4,"متأخرة",IF(J260='الإعدادات'!$B$4,"اليوم",IF(J260&lt;='الإعدادات'!$B$4+3,"خلال 3 أيام",""))))</f>
        <v/>
      </c>
      <c r="N260" s="6">
        <f>IF(OR(B260&amp;""="",H260&amp;""="",NOT(ISNUMBER(E260))),"",IFERROR(IF(E260&lt;INDEX('الوحدات'!$F$6:$F$305,MATCH(H260,'الوحدات'!$A$6:$A$305,0)),"أقل من السعر","مناسب"),"كود غير موجود"))</f>
        <v/>
      </c>
      <c r="O260" s="18">
        <f>IF(OR(B260&amp;""="",I260&lt;&gt;"تم التعاقد",H260&amp;""=""),"",IFERROR(IF(INDEX('الوحدات'!$E$6:$E$305,MATCH(H260,'الوحدات'!$A$6:$A$305,0))="بيع",ROUND(INDEX('الوحدات'!$F$6:$F$305,MATCH(H260,'الوحدات'!$A$6:$A$305,0))*'الإعدادات'!$B$5/100,2),""),""))</f>
        <v/>
      </c>
      <c r="P260" s="19">
        <f>IF(OR(M260="متأخرة",M260="اليوم"),COUNTIFS($M$6:$M$2005,"متأخرة",$J$6:$J$2005,"&lt;"&amp;J260)+COUNTIFS($M$6:$M$2005,"اليوم",$J$6:$J$2005,"&lt;"&amp;J260)+COUNTIFS($M$6:M260,"متأخرة",$J$6:J260,J260&amp;"")+COUNTIFS($M$6:M260,"اليوم",$J$6:J260,J260&amp;""),"")</f>
        <v/>
      </c>
    </row>
    <row r="261">
      <c r="A261" s="20" t="n"/>
      <c r="B261" s="5" t="n"/>
      <c r="C261" s="21" t="n"/>
      <c r="D261" s="5" t="n"/>
      <c r="E261" s="17" t="n"/>
      <c r="F261" s="5" t="n"/>
      <c r="G261" s="5" t="n"/>
      <c r="H261" s="5" t="n"/>
      <c r="I261" s="5" t="n"/>
      <c r="J261" s="20" t="n"/>
      <c r="K261" s="5" t="n"/>
      <c r="L261" s="19">
        <f>IF(OR(B261&amp;""="",NOT(ISNUMBER(A261))),"",'الإعدادات'!$B$4-A261)</f>
        <v/>
      </c>
      <c r="M261" s="6">
        <f>IF(OR(B261&amp;""="",NOT(ISNUMBER(J261)),I261="تم التعاقد",I261="غير مهتم"),"",IF(J261&lt;'الإعدادات'!$B$4,"متأخرة",IF(J261='الإعدادات'!$B$4,"اليوم",IF(J261&lt;='الإعدادات'!$B$4+3,"خلال 3 أيام",""))))</f>
        <v/>
      </c>
      <c r="N261" s="6">
        <f>IF(OR(B261&amp;""="",H261&amp;""="",NOT(ISNUMBER(E261))),"",IFERROR(IF(E261&lt;INDEX('الوحدات'!$F$6:$F$305,MATCH(H261,'الوحدات'!$A$6:$A$305,0)),"أقل من السعر","مناسب"),"كود غير موجود"))</f>
        <v/>
      </c>
      <c r="O261" s="18">
        <f>IF(OR(B261&amp;""="",I261&lt;&gt;"تم التعاقد",H261&amp;""=""),"",IFERROR(IF(INDEX('الوحدات'!$E$6:$E$305,MATCH(H261,'الوحدات'!$A$6:$A$305,0))="بيع",ROUND(INDEX('الوحدات'!$F$6:$F$305,MATCH(H261,'الوحدات'!$A$6:$A$305,0))*'الإعدادات'!$B$5/100,2),""),""))</f>
        <v/>
      </c>
      <c r="P261" s="19">
        <f>IF(OR(M261="متأخرة",M261="اليوم"),COUNTIFS($M$6:$M$2005,"متأخرة",$J$6:$J$2005,"&lt;"&amp;J261)+COUNTIFS($M$6:$M$2005,"اليوم",$J$6:$J$2005,"&lt;"&amp;J261)+COUNTIFS($M$6:M261,"متأخرة",$J$6:J261,J261&amp;"")+COUNTIFS($M$6:M261,"اليوم",$J$6:J261,J261&amp;""),"")</f>
        <v/>
      </c>
    </row>
    <row r="262">
      <c r="A262" s="20" t="n"/>
      <c r="B262" s="5" t="n"/>
      <c r="C262" s="21" t="n"/>
      <c r="D262" s="5" t="n"/>
      <c r="E262" s="17" t="n"/>
      <c r="F262" s="5" t="n"/>
      <c r="G262" s="5" t="n"/>
      <c r="H262" s="5" t="n"/>
      <c r="I262" s="5" t="n"/>
      <c r="J262" s="20" t="n"/>
      <c r="K262" s="5" t="n"/>
      <c r="L262" s="19">
        <f>IF(OR(B262&amp;""="",NOT(ISNUMBER(A262))),"",'الإعدادات'!$B$4-A262)</f>
        <v/>
      </c>
      <c r="M262" s="6">
        <f>IF(OR(B262&amp;""="",NOT(ISNUMBER(J262)),I262="تم التعاقد",I262="غير مهتم"),"",IF(J262&lt;'الإعدادات'!$B$4,"متأخرة",IF(J262='الإعدادات'!$B$4,"اليوم",IF(J262&lt;='الإعدادات'!$B$4+3,"خلال 3 أيام",""))))</f>
        <v/>
      </c>
      <c r="N262" s="6">
        <f>IF(OR(B262&amp;""="",H262&amp;""="",NOT(ISNUMBER(E262))),"",IFERROR(IF(E262&lt;INDEX('الوحدات'!$F$6:$F$305,MATCH(H262,'الوحدات'!$A$6:$A$305,0)),"أقل من السعر","مناسب"),"كود غير موجود"))</f>
        <v/>
      </c>
      <c r="O262" s="18">
        <f>IF(OR(B262&amp;""="",I262&lt;&gt;"تم التعاقد",H262&amp;""=""),"",IFERROR(IF(INDEX('الوحدات'!$E$6:$E$305,MATCH(H262,'الوحدات'!$A$6:$A$305,0))="بيع",ROUND(INDEX('الوحدات'!$F$6:$F$305,MATCH(H262,'الوحدات'!$A$6:$A$305,0))*'الإعدادات'!$B$5/100,2),""),""))</f>
        <v/>
      </c>
      <c r="P262" s="19">
        <f>IF(OR(M262="متأخرة",M262="اليوم"),COUNTIFS($M$6:$M$2005,"متأخرة",$J$6:$J$2005,"&lt;"&amp;J262)+COUNTIFS($M$6:$M$2005,"اليوم",$J$6:$J$2005,"&lt;"&amp;J262)+COUNTIFS($M$6:M262,"متأخرة",$J$6:J262,J262&amp;"")+COUNTIFS($M$6:M262,"اليوم",$J$6:J262,J262&amp;""),"")</f>
        <v/>
      </c>
    </row>
    <row r="263">
      <c r="A263" s="20" t="n"/>
      <c r="B263" s="5" t="n"/>
      <c r="C263" s="21" t="n"/>
      <c r="D263" s="5" t="n"/>
      <c r="E263" s="17" t="n"/>
      <c r="F263" s="5" t="n"/>
      <c r="G263" s="5" t="n"/>
      <c r="H263" s="5" t="n"/>
      <c r="I263" s="5" t="n"/>
      <c r="J263" s="20" t="n"/>
      <c r="K263" s="5" t="n"/>
      <c r="L263" s="19">
        <f>IF(OR(B263&amp;""="",NOT(ISNUMBER(A263))),"",'الإعدادات'!$B$4-A263)</f>
        <v/>
      </c>
      <c r="M263" s="6">
        <f>IF(OR(B263&amp;""="",NOT(ISNUMBER(J263)),I263="تم التعاقد",I263="غير مهتم"),"",IF(J263&lt;'الإعدادات'!$B$4,"متأخرة",IF(J263='الإعدادات'!$B$4,"اليوم",IF(J263&lt;='الإعدادات'!$B$4+3,"خلال 3 أيام",""))))</f>
        <v/>
      </c>
      <c r="N263" s="6">
        <f>IF(OR(B263&amp;""="",H263&amp;""="",NOT(ISNUMBER(E263))),"",IFERROR(IF(E263&lt;INDEX('الوحدات'!$F$6:$F$305,MATCH(H263,'الوحدات'!$A$6:$A$305,0)),"أقل من السعر","مناسب"),"كود غير موجود"))</f>
        <v/>
      </c>
      <c r="O263" s="18">
        <f>IF(OR(B263&amp;""="",I263&lt;&gt;"تم التعاقد",H263&amp;""=""),"",IFERROR(IF(INDEX('الوحدات'!$E$6:$E$305,MATCH(H263,'الوحدات'!$A$6:$A$305,0))="بيع",ROUND(INDEX('الوحدات'!$F$6:$F$305,MATCH(H263,'الوحدات'!$A$6:$A$305,0))*'الإعدادات'!$B$5/100,2),""),""))</f>
        <v/>
      </c>
      <c r="P263" s="19">
        <f>IF(OR(M263="متأخرة",M263="اليوم"),COUNTIFS($M$6:$M$2005,"متأخرة",$J$6:$J$2005,"&lt;"&amp;J263)+COUNTIFS($M$6:$M$2005,"اليوم",$J$6:$J$2005,"&lt;"&amp;J263)+COUNTIFS($M$6:M263,"متأخرة",$J$6:J263,J263&amp;"")+COUNTIFS($M$6:M263,"اليوم",$J$6:J263,J263&amp;""),"")</f>
        <v/>
      </c>
    </row>
    <row r="264">
      <c r="A264" s="20" t="n"/>
      <c r="B264" s="5" t="n"/>
      <c r="C264" s="21" t="n"/>
      <c r="D264" s="5" t="n"/>
      <c r="E264" s="17" t="n"/>
      <c r="F264" s="5" t="n"/>
      <c r="G264" s="5" t="n"/>
      <c r="H264" s="5" t="n"/>
      <c r="I264" s="5" t="n"/>
      <c r="J264" s="20" t="n"/>
      <c r="K264" s="5" t="n"/>
      <c r="L264" s="19">
        <f>IF(OR(B264&amp;""="",NOT(ISNUMBER(A264))),"",'الإعدادات'!$B$4-A264)</f>
        <v/>
      </c>
      <c r="M264" s="6">
        <f>IF(OR(B264&amp;""="",NOT(ISNUMBER(J264)),I264="تم التعاقد",I264="غير مهتم"),"",IF(J264&lt;'الإعدادات'!$B$4,"متأخرة",IF(J264='الإعدادات'!$B$4,"اليوم",IF(J264&lt;='الإعدادات'!$B$4+3,"خلال 3 أيام",""))))</f>
        <v/>
      </c>
      <c r="N264" s="6">
        <f>IF(OR(B264&amp;""="",H264&amp;""="",NOT(ISNUMBER(E264))),"",IFERROR(IF(E264&lt;INDEX('الوحدات'!$F$6:$F$305,MATCH(H264,'الوحدات'!$A$6:$A$305,0)),"أقل من السعر","مناسب"),"كود غير موجود"))</f>
        <v/>
      </c>
      <c r="O264" s="18">
        <f>IF(OR(B264&amp;""="",I264&lt;&gt;"تم التعاقد",H264&amp;""=""),"",IFERROR(IF(INDEX('الوحدات'!$E$6:$E$305,MATCH(H264,'الوحدات'!$A$6:$A$305,0))="بيع",ROUND(INDEX('الوحدات'!$F$6:$F$305,MATCH(H264,'الوحدات'!$A$6:$A$305,0))*'الإعدادات'!$B$5/100,2),""),""))</f>
        <v/>
      </c>
      <c r="P264" s="19">
        <f>IF(OR(M264="متأخرة",M264="اليوم"),COUNTIFS($M$6:$M$2005,"متأخرة",$J$6:$J$2005,"&lt;"&amp;J264)+COUNTIFS($M$6:$M$2005,"اليوم",$J$6:$J$2005,"&lt;"&amp;J264)+COUNTIFS($M$6:M264,"متأخرة",$J$6:J264,J264&amp;"")+COUNTIFS($M$6:M264,"اليوم",$J$6:J264,J264&amp;""),"")</f>
        <v/>
      </c>
    </row>
    <row r="265">
      <c r="A265" s="20" t="n"/>
      <c r="B265" s="5" t="n"/>
      <c r="C265" s="21" t="n"/>
      <c r="D265" s="5" t="n"/>
      <c r="E265" s="17" t="n"/>
      <c r="F265" s="5" t="n"/>
      <c r="G265" s="5" t="n"/>
      <c r="H265" s="5" t="n"/>
      <c r="I265" s="5" t="n"/>
      <c r="J265" s="20" t="n"/>
      <c r="K265" s="5" t="n"/>
      <c r="L265" s="19">
        <f>IF(OR(B265&amp;""="",NOT(ISNUMBER(A265))),"",'الإعدادات'!$B$4-A265)</f>
        <v/>
      </c>
      <c r="M265" s="6">
        <f>IF(OR(B265&amp;""="",NOT(ISNUMBER(J265)),I265="تم التعاقد",I265="غير مهتم"),"",IF(J265&lt;'الإعدادات'!$B$4,"متأخرة",IF(J265='الإعدادات'!$B$4,"اليوم",IF(J265&lt;='الإعدادات'!$B$4+3,"خلال 3 أيام",""))))</f>
        <v/>
      </c>
      <c r="N265" s="6">
        <f>IF(OR(B265&amp;""="",H265&amp;""="",NOT(ISNUMBER(E265))),"",IFERROR(IF(E265&lt;INDEX('الوحدات'!$F$6:$F$305,MATCH(H265,'الوحدات'!$A$6:$A$305,0)),"أقل من السعر","مناسب"),"كود غير موجود"))</f>
        <v/>
      </c>
      <c r="O265" s="18">
        <f>IF(OR(B265&amp;""="",I265&lt;&gt;"تم التعاقد",H265&amp;""=""),"",IFERROR(IF(INDEX('الوحدات'!$E$6:$E$305,MATCH(H265,'الوحدات'!$A$6:$A$305,0))="بيع",ROUND(INDEX('الوحدات'!$F$6:$F$305,MATCH(H265,'الوحدات'!$A$6:$A$305,0))*'الإعدادات'!$B$5/100,2),""),""))</f>
        <v/>
      </c>
      <c r="P265" s="19">
        <f>IF(OR(M265="متأخرة",M265="اليوم"),COUNTIFS($M$6:$M$2005,"متأخرة",$J$6:$J$2005,"&lt;"&amp;J265)+COUNTIFS($M$6:$M$2005,"اليوم",$J$6:$J$2005,"&lt;"&amp;J265)+COUNTIFS($M$6:M265,"متأخرة",$J$6:J265,J265&amp;"")+COUNTIFS($M$6:M265,"اليوم",$J$6:J265,J265&amp;""),"")</f>
        <v/>
      </c>
    </row>
    <row r="266">
      <c r="A266" s="20" t="n"/>
      <c r="B266" s="5" t="n"/>
      <c r="C266" s="21" t="n"/>
      <c r="D266" s="5" t="n"/>
      <c r="E266" s="17" t="n"/>
      <c r="F266" s="5" t="n"/>
      <c r="G266" s="5" t="n"/>
      <c r="H266" s="5" t="n"/>
      <c r="I266" s="5" t="n"/>
      <c r="J266" s="20" t="n"/>
      <c r="K266" s="5" t="n"/>
      <c r="L266" s="19">
        <f>IF(OR(B266&amp;""="",NOT(ISNUMBER(A266))),"",'الإعدادات'!$B$4-A266)</f>
        <v/>
      </c>
      <c r="M266" s="6">
        <f>IF(OR(B266&amp;""="",NOT(ISNUMBER(J266)),I266="تم التعاقد",I266="غير مهتم"),"",IF(J266&lt;'الإعدادات'!$B$4,"متأخرة",IF(J266='الإعدادات'!$B$4,"اليوم",IF(J266&lt;='الإعدادات'!$B$4+3,"خلال 3 أيام",""))))</f>
        <v/>
      </c>
      <c r="N266" s="6">
        <f>IF(OR(B266&amp;""="",H266&amp;""="",NOT(ISNUMBER(E266))),"",IFERROR(IF(E266&lt;INDEX('الوحدات'!$F$6:$F$305,MATCH(H266,'الوحدات'!$A$6:$A$305,0)),"أقل من السعر","مناسب"),"كود غير موجود"))</f>
        <v/>
      </c>
      <c r="O266" s="18">
        <f>IF(OR(B266&amp;""="",I266&lt;&gt;"تم التعاقد",H266&amp;""=""),"",IFERROR(IF(INDEX('الوحدات'!$E$6:$E$305,MATCH(H266,'الوحدات'!$A$6:$A$305,0))="بيع",ROUND(INDEX('الوحدات'!$F$6:$F$305,MATCH(H266,'الوحدات'!$A$6:$A$305,0))*'الإعدادات'!$B$5/100,2),""),""))</f>
        <v/>
      </c>
      <c r="P266" s="19">
        <f>IF(OR(M266="متأخرة",M266="اليوم"),COUNTIFS($M$6:$M$2005,"متأخرة",$J$6:$J$2005,"&lt;"&amp;J266)+COUNTIFS($M$6:$M$2005,"اليوم",$J$6:$J$2005,"&lt;"&amp;J266)+COUNTIFS($M$6:M266,"متأخرة",$J$6:J266,J266&amp;"")+COUNTIFS($M$6:M266,"اليوم",$J$6:J266,J266&amp;""),"")</f>
        <v/>
      </c>
    </row>
    <row r="267">
      <c r="A267" s="20" t="n"/>
      <c r="B267" s="5" t="n"/>
      <c r="C267" s="21" t="n"/>
      <c r="D267" s="5" t="n"/>
      <c r="E267" s="17" t="n"/>
      <c r="F267" s="5" t="n"/>
      <c r="G267" s="5" t="n"/>
      <c r="H267" s="5" t="n"/>
      <c r="I267" s="5" t="n"/>
      <c r="J267" s="20" t="n"/>
      <c r="K267" s="5" t="n"/>
      <c r="L267" s="19">
        <f>IF(OR(B267&amp;""="",NOT(ISNUMBER(A267))),"",'الإعدادات'!$B$4-A267)</f>
        <v/>
      </c>
      <c r="M267" s="6">
        <f>IF(OR(B267&amp;""="",NOT(ISNUMBER(J267)),I267="تم التعاقد",I267="غير مهتم"),"",IF(J267&lt;'الإعدادات'!$B$4,"متأخرة",IF(J267='الإعدادات'!$B$4,"اليوم",IF(J267&lt;='الإعدادات'!$B$4+3,"خلال 3 أيام",""))))</f>
        <v/>
      </c>
      <c r="N267" s="6">
        <f>IF(OR(B267&amp;""="",H267&amp;""="",NOT(ISNUMBER(E267))),"",IFERROR(IF(E267&lt;INDEX('الوحدات'!$F$6:$F$305,MATCH(H267,'الوحدات'!$A$6:$A$305,0)),"أقل من السعر","مناسب"),"كود غير موجود"))</f>
        <v/>
      </c>
      <c r="O267" s="18">
        <f>IF(OR(B267&amp;""="",I267&lt;&gt;"تم التعاقد",H267&amp;""=""),"",IFERROR(IF(INDEX('الوحدات'!$E$6:$E$305,MATCH(H267,'الوحدات'!$A$6:$A$305,0))="بيع",ROUND(INDEX('الوحدات'!$F$6:$F$305,MATCH(H267,'الوحدات'!$A$6:$A$305,0))*'الإعدادات'!$B$5/100,2),""),""))</f>
        <v/>
      </c>
      <c r="P267" s="19">
        <f>IF(OR(M267="متأخرة",M267="اليوم"),COUNTIFS($M$6:$M$2005,"متأخرة",$J$6:$J$2005,"&lt;"&amp;J267)+COUNTIFS($M$6:$M$2005,"اليوم",$J$6:$J$2005,"&lt;"&amp;J267)+COUNTIFS($M$6:M267,"متأخرة",$J$6:J267,J267&amp;"")+COUNTIFS($M$6:M267,"اليوم",$J$6:J267,J267&amp;""),"")</f>
        <v/>
      </c>
    </row>
    <row r="268">
      <c r="A268" s="20" t="n"/>
      <c r="B268" s="5" t="n"/>
      <c r="C268" s="21" t="n"/>
      <c r="D268" s="5" t="n"/>
      <c r="E268" s="17" t="n"/>
      <c r="F268" s="5" t="n"/>
      <c r="G268" s="5" t="n"/>
      <c r="H268" s="5" t="n"/>
      <c r="I268" s="5" t="n"/>
      <c r="J268" s="20" t="n"/>
      <c r="K268" s="5" t="n"/>
      <c r="L268" s="19">
        <f>IF(OR(B268&amp;""="",NOT(ISNUMBER(A268))),"",'الإعدادات'!$B$4-A268)</f>
        <v/>
      </c>
      <c r="M268" s="6">
        <f>IF(OR(B268&amp;""="",NOT(ISNUMBER(J268)),I268="تم التعاقد",I268="غير مهتم"),"",IF(J268&lt;'الإعدادات'!$B$4,"متأخرة",IF(J268='الإعدادات'!$B$4,"اليوم",IF(J268&lt;='الإعدادات'!$B$4+3,"خلال 3 أيام",""))))</f>
        <v/>
      </c>
      <c r="N268" s="6">
        <f>IF(OR(B268&amp;""="",H268&amp;""="",NOT(ISNUMBER(E268))),"",IFERROR(IF(E268&lt;INDEX('الوحدات'!$F$6:$F$305,MATCH(H268,'الوحدات'!$A$6:$A$305,0)),"أقل من السعر","مناسب"),"كود غير موجود"))</f>
        <v/>
      </c>
      <c r="O268" s="18">
        <f>IF(OR(B268&amp;""="",I268&lt;&gt;"تم التعاقد",H268&amp;""=""),"",IFERROR(IF(INDEX('الوحدات'!$E$6:$E$305,MATCH(H268,'الوحدات'!$A$6:$A$305,0))="بيع",ROUND(INDEX('الوحدات'!$F$6:$F$305,MATCH(H268,'الوحدات'!$A$6:$A$305,0))*'الإعدادات'!$B$5/100,2),""),""))</f>
        <v/>
      </c>
      <c r="P268" s="19">
        <f>IF(OR(M268="متأخرة",M268="اليوم"),COUNTIFS($M$6:$M$2005,"متأخرة",$J$6:$J$2005,"&lt;"&amp;J268)+COUNTIFS($M$6:$M$2005,"اليوم",$J$6:$J$2005,"&lt;"&amp;J268)+COUNTIFS($M$6:M268,"متأخرة",$J$6:J268,J268&amp;"")+COUNTIFS($M$6:M268,"اليوم",$J$6:J268,J268&amp;""),"")</f>
        <v/>
      </c>
    </row>
    <row r="269">
      <c r="A269" s="20" t="n"/>
      <c r="B269" s="5" t="n"/>
      <c r="C269" s="21" t="n"/>
      <c r="D269" s="5" t="n"/>
      <c r="E269" s="17" t="n"/>
      <c r="F269" s="5" t="n"/>
      <c r="G269" s="5" t="n"/>
      <c r="H269" s="5" t="n"/>
      <c r="I269" s="5" t="n"/>
      <c r="J269" s="20" t="n"/>
      <c r="K269" s="5" t="n"/>
      <c r="L269" s="19">
        <f>IF(OR(B269&amp;""="",NOT(ISNUMBER(A269))),"",'الإعدادات'!$B$4-A269)</f>
        <v/>
      </c>
      <c r="M269" s="6">
        <f>IF(OR(B269&amp;""="",NOT(ISNUMBER(J269)),I269="تم التعاقد",I269="غير مهتم"),"",IF(J269&lt;'الإعدادات'!$B$4,"متأخرة",IF(J269='الإعدادات'!$B$4,"اليوم",IF(J269&lt;='الإعدادات'!$B$4+3,"خلال 3 أيام",""))))</f>
        <v/>
      </c>
      <c r="N269" s="6">
        <f>IF(OR(B269&amp;""="",H269&amp;""="",NOT(ISNUMBER(E269))),"",IFERROR(IF(E269&lt;INDEX('الوحدات'!$F$6:$F$305,MATCH(H269,'الوحدات'!$A$6:$A$305,0)),"أقل من السعر","مناسب"),"كود غير موجود"))</f>
        <v/>
      </c>
      <c r="O269" s="18">
        <f>IF(OR(B269&amp;""="",I269&lt;&gt;"تم التعاقد",H269&amp;""=""),"",IFERROR(IF(INDEX('الوحدات'!$E$6:$E$305,MATCH(H269,'الوحدات'!$A$6:$A$305,0))="بيع",ROUND(INDEX('الوحدات'!$F$6:$F$305,MATCH(H269,'الوحدات'!$A$6:$A$305,0))*'الإعدادات'!$B$5/100,2),""),""))</f>
        <v/>
      </c>
      <c r="P269" s="19">
        <f>IF(OR(M269="متأخرة",M269="اليوم"),COUNTIFS($M$6:$M$2005,"متأخرة",$J$6:$J$2005,"&lt;"&amp;J269)+COUNTIFS($M$6:$M$2005,"اليوم",$J$6:$J$2005,"&lt;"&amp;J269)+COUNTIFS($M$6:M269,"متأخرة",$J$6:J269,J269&amp;"")+COUNTIFS($M$6:M269,"اليوم",$J$6:J269,J269&amp;""),"")</f>
        <v/>
      </c>
    </row>
    <row r="270">
      <c r="A270" s="20" t="n"/>
      <c r="B270" s="5" t="n"/>
      <c r="C270" s="21" t="n"/>
      <c r="D270" s="5" t="n"/>
      <c r="E270" s="17" t="n"/>
      <c r="F270" s="5" t="n"/>
      <c r="G270" s="5" t="n"/>
      <c r="H270" s="5" t="n"/>
      <c r="I270" s="5" t="n"/>
      <c r="J270" s="20" t="n"/>
      <c r="K270" s="5" t="n"/>
      <c r="L270" s="19">
        <f>IF(OR(B270&amp;""="",NOT(ISNUMBER(A270))),"",'الإعدادات'!$B$4-A270)</f>
        <v/>
      </c>
      <c r="M270" s="6">
        <f>IF(OR(B270&amp;""="",NOT(ISNUMBER(J270)),I270="تم التعاقد",I270="غير مهتم"),"",IF(J270&lt;'الإعدادات'!$B$4,"متأخرة",IF(J270='الإعدادات'!$B$4,"اليوم",IF(J270&lt;='الإعدادات'!$B$4+3,"خلال 3 أيام",""))))</f>
        <v/>
      </c>
      <c r="N270" s="6">
        <f>IF(OR(B270&amp;""="",H270&amp;""="",NOT(ISNUMBER(E270))),"",IFERROR(IF(E270&lt;INDEX('الوحدات'!$F$6:$F$305,MATCH(H270,'الوحدات'!$A$6:$A$305,0)),"أقل من السعر","مناسب"),"كود غير موجود"))</f>
        <v/>
      </c>
      <c r="O270" s="18">
        <f>IF(OR(B270&amp;""="",I270&lt;&gt;"تم التعاقد",H270&amp;""=""),"",IFERROR(IF(INDEX('الوحدات'!$E$6:$E$305,MATCH(H270,'الوحدات'!$A$6:$A$305,0))="بيع",ROUND(INDEX('الوحدات'!$F$6:$F$305,MATCH(H270,'الوحدات'!$A$6:$A$305,0))*'الإعدادات'!$B$5/100,2),""),""))</f>
        <v/>
      </c>
      <c r="P270" s="19">
        <f>IF(OR(M270="متأخرة",M270="اليوم"),COUNTIFS($M$6:$M$2005,"متأخرة",$J$6:$J$2005,"&lt;"&amp;J270)+COUNTIFS($M$6:$M$2005,"اليوم",$J$6:$J$2005,"&lt;"&amp;J270)+COUNTIFS($M$6:M270,"متأخرة",$J$6:J270,J270&amp;"")+COUNTIFS($M$6:M270,"اليوم",$J$6:J270,J270&amp;""),"")</f>
        <v/>
      </c>
    </row>
    <row r="271">
      <c r="A271" s="20" t="n"/>
      <c r="B271" s="5" t="n"/>
      <c r="C271" s="21" t="n"/>
      <c r="D271" s="5" t="n"/>
      <c r="E271" s="17" t="n"/>
      <c r="F271" s="5" t="n"/>
      <c r="G271" s="5" t="n"/>
      <c r="H271" s="5" t="n"/>
      <c r="I271" s="5" t="n"/>
      <c r="J271" s="20" t="n"/>
      <c r="K271" s="5" t="n"/>
      <c r="L271" s="19">
        <f>IF(OR(B271&amp;""="",NOT(ISNUMBER(A271))),"",'الإعدادات'!$B$4-A271)</f>
        <v/>
      </c>
      <c r="M271" s="6">
        <f>IF(OR(B271&amp;""="",NOT(ISNUMBER(J271)),I271="تم التعاقد",I271="غير مهتم"),"",IF(J271&lt;'الإعدادات'!$B$4,"متأخرة",IF(J271='الإعدادات'!$B$4,"اليوم",IF(J271&lt;='الإعدادات'!$B$4+3,"خلال 3 أيام",""))))</f>
        <v/>
      </c>
      <c r="N271" s="6">
        <f>IF(OR(B271&amp;""="",H271&amp;""="",NOT(ISNUMBER(E271))),"",IFERROR(IF(E271&lt;INDEX('الوحدات'!$F$6:$F$305,MATCH(H271,'الوحدات'!$A$6:$A$305,0)),"أقل من السعر","مناسب"),"كود غير موجود"))</f>
        <v/>
      </c>
      <c r="O271" s="18">
        <f>IF(OR(B271&amp;""="",I271&lt;&gt;"تم التعاقد",H271&amp;""=""),"",IFERROR(IF(INDEX('الوحدات'!$E$6:$E$305,MATCH(H271,'الوحدات'!$A$6:$A$305,0))="بيع",ROUND(INDEX('الوحدات'!$F$6:$F$305,MATCH(H271,'الوحدات'!$A$6:$A$305,0))*'الإعدادات'!$B$5/100,2),""),""))</f>
        <v/>
      </c>
      <c r="P271" s="19">
        <f>IF(OR(M271="متأخرة",M271="اليوم"),COUNTIFS($M$6:$M$2005,"متأخرة",$J$6:$J$2005,"&lt;"&amp;J271)+COUNTIFS($M$6:$M$2005,"اليوم",$J$6:$J$2005,"&lt;"&amp;J271)+COUNTIFS($M$6:M271,"متأخرة",$J$6:J271,J271&amp;"")+COUNTIFS($M$6:M271,"اليوم",$J$6:J271,J271&amp;""),"")</f>
        <v/>
      </c>
    </row>
    <row r="272">
      <c r="A272" s="20" t="n"/>
      <c r="B272" s="5" t="n"/>
      <c r="C272" s="21" t="n"/>
      <c r="D272" s="5" t="n"/>
      <c r="E272" s="17" t="n"/>
      <c r="F272" s="5" t="n"/>
      <c r="G272" s="5" t="n"/>
      <c r="H272" s="5" t="n"/>
      <c r="I272" s="5" t="n"/>
      <c r="J272" s="20" t="n"/>
      <c r="K272" s="5" t="n"/>
      <c r="L272" s="19">
        <f>IF(OR(B272&amp;""="",NOT(ISNUMBER(A272))),"",'الإعدادات'!$B$4-A272)</f>
        <v/>
      </c>
      <c r="M272" s="6">
        <f>IF(OR(B272&amp;""="",NOT(ISNUMBER(J272)),I272="تم التعاقد",I272="غير مهتم"),"",IF(J272&lt;'الإعدادات'!$B$4,"متأخرة",IF(J272='الإعدادات'!$B$4,"اليوم",IF(J272&lt;='الإعدادات'!$B$4+3,"خلال 3 أيام",""))))</f>
        <v/>
      </c>
      <c r="N272" s="6">
        <f>IF(OR(B272&amp;""="",H272&amp;""="",NOT(ISNUMBER(E272))),"",IFERROR(IF(E272&lt;INDEX('الوحدات'!$F$6:$F$305,MATCH(H272,'الوحدات'!$A$6:$A$305,0)),"أقل من السعر","مناسب"),"كود غير موجود"))</f>
        <v/>
      </c>
      <c r="O272" s="18">
        <f>IF(OR(B272&amp;""="",I272&lt;&gt;"تم التعاقد",H272&amp;""=""),"",IFERROR(IF(INDEX('الوحدات'!$E$6:$E$305,MATCH(H272,'الوحدات'!$A$6:$A$305,0))="بيع",ROUND(INDEX('الوحدات'!$F$6:$F$305,MATCH(H272,'الوحدات'!$A$6:$A$305,0))*'الإعدادات'!$B$5/100,2),""),""))</f>
        <v/>
      </c>
      <c r="P272" s="19">
        <f>IF(OR(M272="متأخرة",M272="اليوم"),COUNTIFS($M$6:$M$2005,"متأخرة",$J$6:$J$2005,"&lt;"&amp;J272)+COUNTIFS($M$6:$M$2005,"اليوم",$J$6:$J$2005,"&lt;"&amp;J272)+COUNTIFS($M$6:M272,"متأخرة",$J$6:J272,J272&amp;"")+COUNTIFS($M$6:M272,"اليوم",$J$6:J272,J272&amp;""),"")</f>
        <v/>
      </c>
    </row>
    <row r="273">
      <c r="A273" s="20" t="n"/>
      <c r="B273" s="5" t="n"/>
      <c r="C273" s="21" t="n"/>
      <c r="D273" s="5" t="n"/>
      <c r="E273" s="17" t="n"/>
      <c r="F273" s="5" t="n"/>
      <c r="G273" s="5" t="n"/>
      <c r="H273" s="5" t="n"/>
      <c r="I273" s="5" t="n"/>
      <c r="J273" s="20" t="n"/>
      <c r="K273" s="5" t="n"/>
      <c r="L273" s="19">
        <f>IF(OR(B273&amp;""="",NOT(ISNUMBER(A273))),"",'الإعدادات'!$B$4-A273)</f>
        <v/>
      </c>
      <c r="M273" s="6">
        <f>IF(OR(B273&amp;""="",NOT(ISNUMBER(J273)),I273="تم التعاقد",I273="غير مهتم"),"",IF(J273&lt;'الإعدادات'!$B$4,"متأخرة",IF(J273='الإعدادات'!$B$4,"اليوم",IF(J273&lt;='الإعدادات'!$B$4+3,"خلال 3 أيام",""))))</f>
        <v/>
      </c>
      <c r="N273" s="6">
        <f>IF(OR(B273&amp;""="",H273&amp;""="",NOT(ISNUMBER(E273))),"",IFERROR(IF(E273&lt;INDEX('الوحدات'!$F$6:$F$305,MATCH(H273,'الوحدات'!$A$6:$A$305,0)),"أقل من السعر","مناسب"),"كود غير موجود"))</f>
        <v/>
      </c>
      <c r="O273" s="18">
        <f>IF(OR(B273&amp;""="",I273&lt;&gt;"تم التعاقد",H273&amp;""=""),"",IFERROR(IF(INDEX('الوحدات'!$E$6:$E$305,MATCH(H273,'الوحدات'!$A$6:$A$305,0))="بيع",ROUND(INDEX('الوحدات'!$F$6:$F$305,MATCH(H273,'الوحدات'!$A$6:$A$305,0))*'الإعدادات'!$B$5/100,2),""),""))</f>
        <v/>
      </c>
      <c r="P273" s="19">
        <f>IF(OR(M273="متأخرة",M273="اليوم"),COUNTIFS($M$6:$M$2005,"متأخرة",$J$6:$J$2005,"&lt;"&amp;J273)+COUNTIFS($M$6:$M$2005,"اليوم",$J$6:$J$2005,"&lt;"&amp;J273)+COUNTIFS($M$6:M273,"متأخرة",$J$6:J273,J273&amp;"")+COUNTIFS($M$6:M273,"اليوم",$J$6:J273,J273&amp;""),"")</f>
        <v/>
      </c>
    </row>
    <row r="274">
      <c r="A274" s="20" t="n"/>
      <c r="B274" s="5" t="n"/>
      <c r="C274" s="21" t="n"/>
      <c r="D274" s="5" t="n"/>
      <c r="E274" s="17" t="n"/>
      <c r="F274" s="5" t="n"/>
      <c r="G274" s="5" t="n"/>
      <c r="H274" s="5" t="n"/>
      <c r="I274" s="5" t="n"/>
      <c r="J274" s="20" t="n"/>
      <c r="K274" s="5" t="n"/>
      <c r="L274" s="19">
        <f>IF(OR(B274&amp;""="",NOT(ISNUMBER(A274))),"",'الإعدادات'!$B$4-A274)</f>
        <v/>
      </c>
      <c r="M274" s="6">
        <f>IF(OR(B274&amp;""="",NOT(ISNUMBER(J274)),I274="تم التعاقد",I274="غير مهتم"),"",IF(J274&lt;'الإعدادات'!$B$4,"متأخرة",IF(J274='الإعدادات'!$B$4,"اليوم",IF(J274&lt;='الإعدادات'!$B$4+3,"خلال 3 أيام",""))))</f>
        <v/>
      </c>
      <c r="N274" s="6">
        <f>IF(OR(B274&amp;""="",H274&amp;""="",NOT(ISNUMBER(E274))),"",IFERROR(IF(E274&lt;INDEX('الوحدات'!$F$6:$F$305,MATCH(H274,'الوحدات'!$A$6:$A$305,0)),"أقل من السعر","مناسب"),"كود غير موجود"))</f>
        <v/>
      </c>
      <c r="O274" s="18">
        <f>IF(OR(B274&amp;""="",I274&lt;&gt;"تم التعاقد",H274&amp;""=""),"",IFERROR(IF(INDEX('الوحدات'!$E$6:$E$305,MATCH(H274,'الوحدات'!$A$6:$A$305,0))="بيع",ROUND(INDEX('الوحدات'!$F$6:$F$305,MATCH(H274,'الوحدات'!$A$6:$A$305,0))*'الإعدادات'!$B$5/100,2),""),""))</f>
        <v/>
      </c>
      <c r="P274" s="19">
        <f>IF(OR(M274="متأخرة",M274="اليوم"),COUNTIFS($M$6:$M$2005,"متأخرة",$J$6:$J$2005,"&lt;"&amp;J274)+COUNTIFS($M$6:$M$2005,"اليوم",$J$6:$J$2005,"&lt;"&amp;J274)+COUNTIFS($M$6:M274,"متأخرة",$J$6:J274,J274&amp;"")+COUNTIFS($M$6:M274,"اليوم",$J$6:J274,J274&amp;""),"")</f>
        <v/>
      </c>
    </row>
    <row r="275">
      <c r="A275" s="20" t="n"/>
      <c r="B275" s="5" t="n"/>
      <c r="C275" s="21" t="n"/>
      <c r="D275" s="5" t="n"/>
      <c r="E275" s="17" t="n"/>
      <c r="F275" s="5" t="n"/>
      <c r="G275" s="5" t="n"/>
      <c r="H275" s="5" t="n"/>
      <c r="I275" s="5" t="n"/>
      <c r="J275" s="20" t="n"/>
      <c r="K275" s="5" t="n"/>
      <c r="L275" s="19">
        <f>IF(OR(B275&amp;""="",NOT(ISNUMBER(A275))),"",'الإعدادات'!$B$4-A275)</f>
        <v/>
      </c>
      <c r="M275" s="6">
        <f>IF(OR(B275&amp;""="",NOT(ISNUMBER(J275)),I275="تم التعاقد",I275="غير مهتم"),"",IF(J275&lt;'الإعدادات'!$B$4,"متأخرة",IF(J275='الإعدادات'!$B$4,"اليوم",IF(J275&lt;='الإعدادات'!$B$4+3,"خلال 3 أيام",""))))</f>
        <v/>
      </c>
      <c r="N275" s="6">
        <f>IF(OR(B275&amp;""="",H275&amp;""="",NOT(ISNUMBER(E275))),"",IFERROR(IF(E275&lt;INDEX('الوحدات'!$F$6:$F$305,MATCH(H275,'الوحدات'!$A$6:$A$305,0)),"أقل من السعر","مناسب"),"كود غير موجود"))</f>
        <v/>
      </c>
      <c r="O275" s="18">
        <f>IF(OR(B275&amp;""="",I275&lt;&gt;"تم التعاقد",H275&amp;""=""),"",IFERROR(IF(INDEX('الوحدات'!$E$6:$E$305,MATCH(H275,'الوحدات'!$A$6:$A$305,0))="بيع",ROUND(INDEX('الوحدات'!$F$6:$F$305,MATCH(H275,'الوحدات'!$A$6:$A$305,0))*'الإعدادات'!$B$5/100,2),""),""))</f>
        <v/>
      </c>
      <c r="P275" s="19">
        <f>IF(OR(M275="متأخرة",M275="اليوم"),COUNTIFS($M$6:$M$2005,"متأخرة",$J$6:$J$2005,"&lt;"&amp;J275)+COUNTIFS($M$6:$M$2005,"اليوم",$J$6:$J$2005,"&lt;"&amp;J275)+COUNTIFS($M$6:M275,"متأخرة",$J$6:J275,J275&amp;"")+COUNTIFS($M$6:M275,"اليوم",$J$6:J275,J275&amp;""),"")</f>
        <v/>
      </c>
    </row>
    <row r="276">
      <c r="A276" s="20" t="n"/>
      <c r="B276" s="5" t="n"/>
      <c r="C276" s="21" t="n"/>
      <c r="D276" s="5" t="n"/>
      <c r="E276" s="17" t="n"/>
      <c r="F276" s="5" t="n"/>
      <c r="G276" s="5" t="n"/>
      <c r="H276" s="5" t="n"/>
      <c r="I276" s="5" t="n"/>
      <c r="J276" s="20" t="n"/>
      <c r="K276" s="5" t="n"/>
      <c r="L276" s="19">
        <f>IF(OR(B276&amp;""="",NOT(ISNUMBER(A276))),"",'الإعدادات'!$B$4-A276)</f>
        <v/>
      </c>
      <c r="M276" s="6">
        <f>IF(OR(B276&amp;""="",NOT(ISNUMBER(J276)),I276="تم التعاقد",I276="غير مهتم"),"",IF(J276&lt;'الإعدادات'!$B$4,"متأخرة",IF(J276='الإعدادات'!$B$4,"اليوم",IF(J276&lt;='الإعدادات'!$B$4+3,"خلال 3 أيام",""))))</f>
        <v/>
      </c>
      <c r="N276" s="6">
        <f>IF(OR(B276&amp;""="",H276&amp;""="",NOT(ISNUMBER(E276))),"",IFERROR(IF(E276&lt;INDEX('الوحدات'!$F$6:$F$305,MATCH(H276,'الوحدات'!$A$6:$A$305,0)),"أقل من السعر","مناسب"),"كود غير موجود"))</f>
        <v/>
      </c>
      <c r="O276" s="18">
        <f>IF(OR(B276&amp;""="",I276&lt;&gt;"تم التعاقد",H276&amp;""=""),"",IFERROR(IF(INDEX('الوحدات'!$E$6:$E$305,MATCH(H276,'الوحدات'!$A$6:$A$305,0))="بيع",ROUND(INDEX('الوحدات'!$F$6:$F$305,MATCH(H276,'الوحدات'!$A$6:$A$305,0))*'الإعدادات'!$B$5/100,2),""),""))</f>
        <v/>
      </c>
      <c r="P276" s="19">
        <f>IF(OR(M276="متأخرة",M276="اليوم"),COUNTIFS($M$6:$M$2005,"متأخرة",$J$6:$J$2005,"&lt;"&amp;J276)+COUNTIFS($M$6:$M$2005,"اليوم",$J$6:$J$2005,"&lt;"&amp;J276)+COUNTIFS($M$6:M276,"متأخرة",$J$6:J276,J276&amp;"")+COUNTIFS($M$6:M276,"اليوم",$J$6:J276,J276&amp;""),"")</f>
        <v/>
      </c>
    </row>
    <row r="277">
      <c r="A277" s="20" t="n"/>
      <c r="B277" s="5" t="n"/>
      <c r="C277" s="21" t="n"/>
      <c r="D277" s="5" t="n"/>
      <c r="E277" s="17" t="n"/>
      <c r="F277" s="5" t="n"/>
      <c r="G277" s="5" t="n"/>
      <c r="H277" s="5" t="n"/>
      <c r="I277" s="5" t="n"/>
      <c r="J277" s="20" t="n"/>
      <c r="K277" s="5" t="n"/>
      <c r="L277" s="19">
        <f>IF(OR(B277&amp;""="",NOT(ISNUMBER(A277))),"",'الإعدادات'!$B$4-A277)</f>
        <v/>
      </c>
      <c r="M277" s="6">
        <f>IF(OR(B277&amp;""="",NOT(ISNUMBER(J277)),I277="تم التعاقد",I277="غير مهتم"),"",IF(J277&lt;'الإعدادات'!$B$4,"متأخرة",IF(J277='الإعدادات'!$B$4,"اليوم",IF(J277&lt;='الإعدادات'!$B$4+3,"خلال 3 أيام",""))))</f>
        <v/>
      </c>
      <c r="N277" s="6">
        <f>IF(OR(B277&amp;""="",H277&amp;""="",NOT(ISNUMBER(E277))),"",IFERROR(IF(E277&lt;INDEX('الوحدات'!$F$6:$F$305,MATCH(H277,'الوحدات'!$A$6:$A$305,0)),"أقل من السعر","مناسب"),"كود غير موجود"))</f>
        <v/>
      </c>
      <c r="O277" s="18">
        <f>IF(OR(B277&amp;""="",I277&lt;&gt;"تم التعاقد",H277&amp;""=""),"",IFERROR(IF(INDEX('الوحدات'!$E$6:$E$305,MATCH(H277,'الوحدات'!$A$6:$A$305,0))="بيع",ROUND(INDEX('الوحدات'!$F$6:$F$305,MATCH(H277,'الوحدات'!$A$6:$A$305,0))*'الإعدادات'!$B$5/100,2),""),""))</f>
        <v/>
      </c>
      <c r="P277" s="19">
        <f>IF(OR(M277="متأخرة",M277="اليوم"),COUNTIFS($M$6:$M$2005,"متأخرة",$J$6:$J$2005,"&lt;"&amp;J277)+COUNTIFS($M$6:$M$2005,"اليوم",$J$6:$J$2005,"&lt;"&amp;J277)+COUNTIFS($M$6:M277,"متأخرة",$J$6:J277,J277&amp;"")+COUNTIFS($M$6:M277,"اليوم",$J$6:J277,J277&amp;""),"")</f>
        <v/>
      </c>
    </row>
    <row r="278">
      <c r="A278" s="20" t="n"/>
      <c r="B278" s="5" t="n"/>
      <c r="C278" s="21" t="n"/>
      <c r="D278" s="5" t="n"/>
      <c r="E278" s="17" t="n"/>
      <c r="F278" s="5" t="n"/>
      <c r="G278" s="5" t="n"/>
      <c r="H278" s="5" t="n"/>
      <c r="I278" s="5" t="n"/>
      <c r="J278" s="20" t="n"/>
      <c r="K278" s="5" t="n"/>
      <c r="L278" s="19">
        <f>IF(OR(B278&amp;""="",NOT(ISNUMBER(A278))),"",'الإعدادات'!$B$4-A278)</f>
        <v/>
      </c>
      <c r="M278" s="6">
        <f>IF(OR(B278&amp;""="",NOT(ISNUMBER(J278)),I278="تم التعاقد",I278="غير مهتم"),"",IF(J278&lt;'الإعدادات'!$B$4,"متأخرة",IF(J278='الإعدادات'!$B$4,"اليوم",IF(J278&lt;='الإعدادات'!$B$4+3,"خلال 3 أيام",""))))</f>
        <v/>
      </c>
      <c r="N278" s="6">
        <f>IF(OR(B278&amp;""="",H278&amp;""="",NOT(ISNUMBER(E278))),"",IFERROR(IF(E278&lt;INDEX('الوحدات'!$F$6:$F$305,MATCH(H278,'الوحدات'!$A$6:$A$305,0)),"أقل من السعر","مناسب"),"كود غير موجود"))</f>
        <v/>
      </c>
      <c r="O278" s="18">
        <f>IF(OR(B278&amp;""="",I278&lt;&gt;"تم التعاقد",H278&amp;""=""),"",IFERROR(IF(INDEX('الوحدات'!$E$6:$E$305,MATCH(H278,'الوحدات'!$A$6:$A$305,0))="بيع",ROUND(INDEX('الوحدات'!$F$6:$F$305,MATCH(H278,'الوحدات'!$A$6:$A$305,0))*'الإعدادات'!$B$5/100,2),""),""))</f>
        <v/>
      </c>
      <c r="P278" s="19">
        <f>IF(OR(M278="متأخرة",M278="اليوم"),COUNTIFS($M$6:$M$2005,"متأخرة",$J$6:$J$2005,"&lt;"&amp;J278)+COUNTIFS($M$6:$M$2005,"اليوم",$J$6:$J$2005,"&lt;"&amp;J278)+COUNTIFS($M$6:M278,"متأخرة",$J$6:J278,J278&amp;"")+COUNTIFS($M$6:M278,"اليوم",$J$6:J278,J278&amp;""),"")</f>
        <v/>
      </c>
    </row>
    <row r="279">
      <c r="A279" s="20" t="n"/>
      <c r="B279" s="5" t="n"/>
      <c r="C279" s="21" t="n"/>
      <c r="D279" s="5" t="n"/>
      <c r="E279" s="17" t="n"/>
      <c r="F279" s="5" t="n"/>
      <c r="G279" s="5" t="n"/>
      <c r="H279" s="5" t="n"/>
      <c r="I279" s="5" t="n"/>
      <c r="J279" s="20" t="n"/>
      <c r="K279" s="5" t="n"/>
      <c r="L279" s="19">
        <f>IF(OR(B279&amp;""="",NOT(ISNUMBER(A279))),"",'الإعدادات'!$B$4-A279)</f>
        <v/>
      </c>
      <c r="M279" s="6">
        <f>IF(OR(B279&amp;""="",NOT(ISNUMBER(J279)),I279="تم التعاقد",I279="غير مهتم"),"",IF(J279&lt;'الإعدادات'!$B$4,"متأخرة",IF(J279='الإعدادات'!$B$4,"اليوم",IF(J279&lt;='الإعدادات'!$B$4+3,"خلال 3 أيام",""))))</f>
        <v/>
      </c>
      <c r="N279" s="6">
        <f>IF(OR(B279&amp;""="",H279&amp;""="",NOT(ISNUMBER(E279))),"",IFERROR(IF(E279&lt;INDEX('الوحدات'!$F$6:$F$305,MATCH(H279,'الوحدات'!$A$6:$A$305,0)),"أقل من السعر","مناسب"),"كود غير موجود"))</f>
        <v/>
      </c>
      <c r="O279" s="18">
        <f>IF(OR(B279&amp;""="",I279&lt;&gt;"تم التعاقد",H279&amp;""=""),"",IFERROR(IF(INDEX('الوحدات'!$E$6:$E$305,MATCH(H279,'الوحدات'!$A$6:$A$305,0))="بيع",ROUND(INDEX('الوحدات'!$F$6:$F$305,MATCH(H279,'الوحدات'!$A$6:$A$305,0))*'الإعدادات'!$B$5/100,2),""),""))</f>
        <v/>
      </c>
      <c r="P279" s="19">
        <f>IF(OR(M279="متأخرة",M279="اليوم"),COUNTIFS($M$6:$M$2005,"متأخرة",$J$6:$J$2005,"&lt;"&amp;J279)+COUNTIFS($M$6:$M$2005,"اليوم",$J$6:$J$2005,"&lt;"&amp;J279)+COUNTIFS($M$6:M279,"متأخرة",$J$6:J279,J279&amp;"")+COUNTIFS($M$6:M279,"اليوم",$J$6:J279,J279&amp;""),"")</f>
        <v/>
      </c>
    </row>
    <row r="280">
      <c r="A280" s="20" t="n"/>
      <c r="B280" s="5" t="n"/>
      <c r="C280" s="21" t="n"/>
      <c r="D280" s="5" t="n"/>
      <c r="E280" s="17" t="n"/>
      <c r="F280" s="5" t="n"/>
      <c r="G280" s="5" t="n"/>
      <c r="H280" s="5" t="n"/>
      <c r="I280" s="5" t="n"/>
      <c r="J280" s="20" t="n"/>
      <c r="K280" s="5" t="n"/>
      <c r="L280" s="19">
        <f>IF(OR(B280&amp;""="",NOT(ISNUMBER(A280))),"",'الإعدادات'!$B$4-A280)</f>
        <v/>
      </c>
      <c r="M280" s="6">
        <f>IF(OR(B280&amp;""="",NOT(ISNUMBER(J280)),I280="تم التعاقد",I280="غير مهتم"),"",IF(J280&lt;'الإعدادات'!$B$4,"متأخرة",IF(J280='الإعدادات'!$B$4,"اليوم",IF(J280&lt;='الإعدادات'!$B$4+3,"خلال 3 أيام",""))))</f>
        <v/>
      </c>
      <c r="N280" s="6">
        <f>IF(OR(B280&amp;""="",H280&amp;""="",NOT(ISNUMBER(E280))),"",IFERROR(IF(E280&lt;INDEX('الوحدات'!$F$6:$F$305,MATCH(H280,'الوحدات'!$A$6:$A$305,0)),"أقل من السعر","مناسب"),"كود غير موجود"))</f>
        <v/>
      </c>
      <c r="O280" s="18">
        <f>IF(OR(B280&amp;""="",I280&lt;&gt;"تم التعاقد",H280&amp;""=""),"",IFERROR(IF(INDEX('الوحدات'!$E$6:$E$305,MATCH(H280,'الوحدات'!$A$6:$A$305,0))="بيع",ROUND(INDEX('الوحدات'!$F$6:$F$305,MATCH(H280,'الوحدات'!$A$6:$A$305,0))*'الإعدادات'!$B$5/100,2),""),""))</f>
        <v/>
      </c>
      <c r="P280" s="19">
        <f>IF(OR(M280="متأخرة",M280="اليوم"),COUNTIFS($M$6:$M$2005,"متأخرة",$J$6:$J$2005,"&lt;"&amp;J280)+COUNTIFS($M$6:$M$2005,"اليوم",$J$6:$J$2005,"&lt;"&amp;J280)+COUNTIFS($M$6:M280,"متأخرة",$J$6:J280,J280&amp;"")+COUNTIFS($M$6:M280,"اليوم",$J$6:J280,J280&amp;""),"")</f>
        <v/>
      </c>
    </row>
    <row r="281">
      <c r="A281" s="20" t="n"/>
      <c r="B281" s="5" t="n"/>
      <c r="C281" s="21" t="n"/>
      <c r="D281" s="5" t="n"/>
      <c r="E281" s="17" t="n"/>
      <c r="F281" s="5" t="n"/>
      <c r="G281" s="5" t="n"/>
      <c r="H281" s="5" t="n"/>
      <c r="I281" s="5" t="n"/>
      <c r="J281" s="20" t="n"/>
      <c r="K281" s="5" t="n"/>
      <c r="L281" s="19">
        <f>IF(OR(B281&amp;""="",NOT(ISNUMBER(A281))),"",'الإعدادات'!$B$4-A281)</f>
        <v/>
      </c>
      <c r="M281" s="6">
        <f>IF(OR(B281&amp;""="",NOT(ISNUMBER(J281)),I281="تم التعاقد",I281="غير مهتم"),"",IF(J281&lt;'الإعدادات'!$B$4,"متأخرة",IF(J281='الإعدادات'!$B$4,"اليوم",IF(J281&lt;='الإعدادات'!$B$4+3,"خلال 3 أيام",""))))</f>
        <v/>
      </c>
      <c r="N281" s="6">
        <f>IF(OR(B281&amp;""="",H281&amp;""="",NOT(ISNUMBER(E281))),"",IFERROR(IF(E281&lt;INDEX('الوحدات'!$F$6:$F$305,MATCH(H281,'الوحدات'!$A$6:$A$305,0)),"أقل من السعر","مناسب"),"كود غير موجود"))</f>
        <v/>
      </c>
      <c r="O281" s="18">
        <f>IF(OR(B281&amp;""="",I281&lt;&gt;"تم التعاقد",H281&amp;""=""),"",IFERROR(IF(INDEX('الوحدات'!$E$6:$E$305,MATCH(H281,'الوحدات'!$A$6:$A$305,0))="بيع",ROUND(INDEX('الوحدات'!$F$6:$F$305,MATCH(H281,'الوحدات'!$A$6:$A$305,0))*'الإعدادات'!$B$5/100,2),""),""))</f>
        <v/>
      </c>
      <c r="P281" s="19">
        <f>IF(OR(M281="متأخرة",M281="اليوم"),COUNTIFS($M$6:$M$2005,"متأخرة",$J$6:$J$2005,"&lt;"&amp;J281)+COUNTIFS($M$6:$M$2005,"اليوم",$J$6:$J$2005,"&lt;"&amp;J281)+COUNTIFS($M$6:M281,"متأخرة",$J$6:J281,J281&amp;"")+COUNTIFS($M$6:M281,"اليوم",$J$6:J281,J281&amp;""),"")</f>
        <v/>
      </c>
    </row>
    <row r="282">
      <c r="A282" s="20" t="n"/>
      <c r="B282" s="5" t="n"/>
      <c r="C282" s="21" t="n"/>
      <c r="D282" s="5" t="n"/>
      <c r="E282" s="17" t="n"/>
      <c r="F282" s="5" t="n"/>
      <c r="G282" s="5" t="n"/>
      <c r="H282" s="5" t="n"/>
      <c r="I282" s="5" t="n"/>
      <c r="J282" s="20" t="n"/>
      <c r="K282" s="5" t="n"/>
      <c r="L282" s="19">
        <f>IF(OR(B282&amp;""="",NOT(ISNUMBER(A282))),"",'الإعدادات'!$B$4-A282)</f>
        <v/>
      </c>
      <c r="M282" s="6">
        <f>IF(OR(B282&amp;""="",NOT(ISNUMBER(J282)),I282="تم التعاقد",I282="غير مهتم"),"",IF(J282&lt;'الإعدادات'!$B$4,"متأخرة",IF(J282='الإعدادات'!$B$4,"اليوم",IF(J282&lt;='الإعدادات'!$B$4+3,"خلال 3 أيام",""))))</f>
        <v/>
      </c>
      <c r="N282" s="6">
        <f>IF(OR(B282&amp;""="",H282&amp;""="",NOT(ISNUMBER(E282))),"",IFERROR(IF(E282&lt;INDEX('الوحدات'!$F$6:$F$305,MATCH(H282,'الوحدات'!$A$6:$A$305,0)),"أقل من السعر","مناسب"),"كود غير موجود"))</f>
        <v/>
      </c>
      <c r="O282" s="18">
        <f>IF(OR(B282&amp;""="",I282&lt;&gt;"تم التعاقد",H282&amp;""=""),"",IFERROR(IF(INDEX('الوحدات'!$E$6:$E$305,MATCH(H282,'الوحدات'!$A$6:$A$305,0))="بيع",ROUND(INDEX('الوحدات'!$F$6:$F$305,MATCH(H282,'الوحدات'!$A$6:$A$305,0))*'الإعدادات'!$B$5/100,2),""),""))</f>
        <v/>
      </c>
      <c r="P282" s="19">
        <f>IF(OR(M282="متأخرة",M282="اليوم"),COUNTIFS($M$6:$M$2005,"متأخرة",$J$6:$J$2005,"&lt;"&amp;J282)+COUNTIFS($M$6:$M$2005,"اليوم",$J$6:$J$2005,"&lt;"&amp;J282)+COUNTIFS($M$6:M282,"متأخرة",$J$6:J282,J282&amp;"")+COUNTIFS($M$6:M282,"اليوم",$J$6:J282,J282&amp;""),"")</f>
        <v/>
      </c>
    </row>
    <row r="283">
      <c r="A283" s="20" t="n"/>
      <c r="B283" s="5" t="n"/>
      <c r="C283" s="21" t="n"/>
      <c r="D283" s="5" t="n"/>
      <c r="E283" s="17" t="n"/>
      <c r="F283" s="5" t="n"/>
      <c r="G283" s="5" t="n"/>
      <c r="H283" s="5" t="n"/>
      <c r="I283" s="5" t="n"/>
      <c r="J283" s="20" t="n"/>
      <c r="K283" s="5" t="n"/>
      <c r="L283" s="19">
        <f>IF(OR(B283&amp;""="",NOT(ISNUMBER(A283))),"",'الإعدادات'!$B$4-A283)</f>
        <v/>
      </c>
      <c r="M283" s="6">
        <f>IF(OR(B283&amp;""="",NOT(ISNUMBER(J283)),I283="تم التعاقد",I283="غير مهتم"),"",IF(J283&lt;'الإعدادات'!$B$4,"متأخرة",IF(J283='الإعدادات'!$B$4,"اليوم",IF(J283&lt;='الإعدادات'!$B$4+3,"خلال 3 أيام",""))))</f>
        <v/>
      </c>
      <c r="N283" s="6">
        <f>IF(OR(B283&amp;""="",H283&amp;""="",NOT(ISNUMBER(E283))),"",IFERROR(IF(E283&lt;INDEX('الوحدات'!$F$6:$F$305,MATCH(H283,'الوحدات'!$A$6:$A$305,0)),"أقل من السعر","مناسب"),"كود غير موجود"))</f>
        <v/>
      </c>
      <c r="O283" s="18">
        <f>IF(OR(B283&amp;""="",I283&lt;&gt;"تم التعاقد",H283&amp;""=""),"",IFERROR(IF(INDEX('الوحدات'!$E$6:$E$305,MATCH(H283,'الوحدات'!$A$6:$A$305,0))="بيع",ROUND(INDEX('الوحدات'!$F$6:$F$305,MATCH(H283,'الوحدات'!$A$6:$A$305,0))*'الإعدادات'!$B$5/100,2),""),""))</f>
        <v/>
      </c>
      <c r="P283" s="19">
        <f>IF(OR(M283="متأخرة",M283="اليوم"),COUNTIFS($M$6:$M$2005,"متأخرة",$J$6:$J$2005,"&lt;"&amp;J283)+COUNTIFS($M$6:$M$2005,"اليوم",$J$6:$J$2005,"&lt;"&amp;J283)+COUNTIFS($M$6:M283,"متأخرة",$J$6:J283,J283&amp;"")+COUNTIFS($M$6:M283,"اليوم",$J$6:J283,J283&amp;""),"")</f>
        <v/>
      </c>
    </row>
    <row r="284">
      <c r="A284" s="20" t="n"/>
      <c r="B284" s="5" t="n"/>
      <c r="C284" s="21" t="n"/>
      <c r="D284" s="5" t="n"/>
      <c r="E284" s="17" t="n"/>
      <c r="F284" s="5" t="n"/>
      <c r="G284" s="5" t="n"/>
      <c r="H284" s="5" t="n"/>
      <c r="I284" s="5" t="n"/>
      <c r="J284" s="20" t="n"/>
      <c r="K284" s="5" t="n"/>
      <c r="L284" s="19">
        <f>IF(OR(B284&amp;""="",NOT(ISNUMBER(A284))),"",'الإعدادات'!$B$4-A284)</f>
        <v/>
      </c>
      <c r="M284" s="6">
        <f>IF(OR(B284&amp;""="",NOT(ISNUMBER(J284)),I284="تم التعاقد",I284="غير مهتم"),"",IF(J284&lt;'الإعدادات'!$B$4,"متأخرة",IF(J284='الإعدادات'!$B$4,"اليوم",IF(J284&lt;='الإعدادات'!$B$4+3,"خلال 3 أيام",""))))</f>
        <v/>
      </c>
      <c r="N284" s="6">
        <f>IF(OR(B284&amp;""="",H284&amp;""="",NOT(ISNUMBER(E284))),"",IFERROR(IF(E284&lt;INDEX('الوحدات'!$F$6:$F$305,MATCH(H284,'الوحدات'!$A$6:$A$305,0)),"أقل من السعر","مناسب"),"كود غير موجود"))</f>
        <v/>
      </c>
      <c r="O284" s="18">
        <f>IF(OR(B284&amp;""="",I284&lt;&gt;"تم التعاقد",H284&amp;""=""),"",IFERROR(IF(INDEX('الوحدات'!$E$6:$E$305,MATCH(H284,'الوحدات'!$A$6:$A$305,0))="بيع",ROUND(INDEX('الوحدات'!$F$6:$F$305,MATCH(H284,'الوحدات'!$A$6:$A$305,0))*'الإعدادات'!$B$5/100,2),""),""))</f>
        <v/>
      </c>
      <c r="P284" s="19">
        <f>IF(OR(M284="متأخرة",M284="اليوم"),COUNTIFS($M$6:$M$2005,"متأخرة",$J$6:$J$2005,"&lt;"&amp;J284)+COUNTIFS($M$6:$M$2005,"اليوم",$J$6:$J$2005,"&lt;"&amp;J284)+COUNTIFS($M$6:M284,"متأخرة",$J$6:J284,J284&amp;"")+COUNTIFS($M$6:M284,"اليوم",$J$6:J284,J284&amp;""),"")</f>
        <v/>
      </c>
    </row>
    <row r="285">
      <c r="A285" s="20" t="n"/>
      <c r="B285" s="5" t="n"/>
      <c r="C285" s="21" t="n"/>
      <c r="D285" s="5" t="n"/>
      <c r="E285" s="17" t="n"/>
      <c r="F285" s="5" t="n"/>
      <c r="G285" s="5" t="n"/>
      <c r="H285" s="5" t="n"/>
      <c r="I285" s="5" t="n"/>
      <c r="J285" s="20" t="n"/>
      <c r="K285" s="5" t="n"/>
      <c r="L285" s="19">
        <f>IF(OR(B285&amp;""="",NOT(ISNUMBER(A285))),"",'الإعدادات'!$B$4-A285)</f>
        <v/>
      </c>
      <c r="M285" s="6">
        <f>IF(OR(B285&amp;""="",NOT(ISNUMBER(J285)),I285="تم التعاقد",I285="غير مهتم"),"",IF(J285&lt;'الإعدادات'!$B$4,"متأخرة",IF(J285='الإعدادات'!$B$4,"اليوم",IF(J285&lt;='الإعدادات'!$B$4+3,"خلال 3 أيام",""))))</f>
        <v/>
      </c>
      <c r="N285" s="6">
        <f>IF(OR(B285&amp;""="",H285&amp;""="",NOT(ISNUMBER(E285))),"",IFERROR(IF(E285&lt;INDEX('الوحدات'!$F$6:$F$305,MATCH(H285,'الوحدات'!$A$6:$A$305,0)),"أقل من السعر","مناسب"),"كود غير موجود"))</f>
        <v/>
      </c>
      <c r="O285" s="18">
        <f>IF(OR(B285&amp;""="",I285&lt;&gt;"تم التعاقد",H285&amp;""=""),"",IFERROR(IF(INDEX('الوحدات'!$E$6:$E$305,MATCH(H285,'الوحدات'!$A$6:$A$305,0))="بيع",ROUND(INDEX('الوحدات'!$F$6:$F$305,MATCH(H285,'الوحدات'!$A$6:$A$305,0))*'الإعدادات'!$B$5/100,2),""),""))</f>
        <v/>
      </c>
      <c r="P285" s="19">
        <f>IF(OR(M285="متأخرة",M285="اليوم"),COUNTIFS($M$6:$M$2005,"متأخرة",$J$6:$J$2005,"&lt;"&amp;J285)+COUNTIFS($M$6:$M$2005,"اليوم",$J$6:$J$2005,"&lt;"&amp;J285)+COUNTIFS($M$6:M285,"متأخرة",$J$6:J285,J285&amp;"")+COUNTIFS($M$6:M285,"اليوم",$J$6:J285,J285&amp;""),"")</f>
        <v/>
      </c>
    </row>
    <row r="286">
      <c r="A286" s="20" t="n"/>
      <c r="B286" s="5" t="n"/>
      <c r="C286" s="21" t="n"/>
      <c r="D286" s="5" t="n"/>
      <c r="E286" s="17" t="n"/>
      <c r="F286" s="5" t="n"/>
      <c r="G286" s="5" t="n"/>
      <c r="H286" s="5" t="n"/>
      <c r="I286" s="5" t="n"/>
      <c r="J286" s="20" t="n"/>
      <c r="K286" s="5" t="n"/>
      <c r="L286" s="19">
        <f>IF(OR(B286&amp;""="",NOT(ISNUMBER(A286))),"",'الإعدادات'!$B$4-A286)</f>
        <v/>
      </c>
      <c r="M286" s="6">
        <f>IF(OR(B286&amp;""="",NOT(ISNUMBER(J286)),I286="تم التعاقد",I286="غير مهتم"),"",IF(J286&lt;'الإعدادات'!$B$4,"متأخرة",IF(J286='الإعدادات'!$B$4,"اليوم",IF(J286&lt;='الإعدادات'!$B$4+3,"خلال 3 أيام",""))))</f>
        <v/>
      </c>
      <c r="N286" s="6">
        <f>IF(OR(B286&amp;""="",H286&amp;""="",NOT(ISNUMBER(E286))),"",IFERROR(IF(E286&lt;INDEX('الوحدات'!$F$6:$F$305,MATCH(H286,'الوحدات'!$A$6:$A$305,0)),"أقل من السعر","مناسب"),"كود غير موجود"))</f>
        <v/>
      </c>
      <c r="O286" s="18">
        <f>IF(OR(B286&amp;""="",I286&lt;&gt;"تم التعاقد",H286&amp;""=""),"",IFERROR(IF(INDEX('الوحدات'!$E$6:$E$305,MATCH(H286,'الوحدات'!$A$6:$A$305,0))="بيع",ROUND(INDEX('الوحدات'!$F$6:$F$305,MATCH(H286,'الوحدات'!$A$6:$A$305,0))*'الإعدادات'!$B$5/100,2),""),""))</f>
        <v/>
      </c>
      <c r="P286" s="19">
        <f>IF(OR(M286="متأخرة",M286="اليوم"),COUNTIFS($M$6:$M$2005,"متأخرة",$J$6:$J$2005,"&lt;"&amp;J286)+COUNTIFS($M$6:$M$2005,"اليوم",$J$6:$J$2005,"&lt;"&amp;J286)+COUNTIFS($M$6:M286,"متأخرة",$J$6:J286,J286&amp;"")+COUNTIFS($M$6:M286,"اليوم",$J$6:J286,J286&amp;""),"")</f>
        <v/>
      </c>
    </row>
    <row r="287">
      <c r="A287" s="20" t="n"/>
      <c r="B287" s="5" t="n"/>
      <c r="C287" s="21" t="n"/>
      <c r="D287" s="5" t="n"/>
      <c r="E287" s="17" t="n"/>
      <c r="F287" s="5" t="n"/>
      <c r="G287" s="5" t="n"/>
      <c r="H287" s="5" t="n"/>
      <c r="I287" s="5" t="n"/>
      <c r="J287" s="20" t="n"/>
      <c r="K287" s="5" t="n"/>
      <c r="L287" s="19">
        <f>IF(OR(B287&amp;""="",NOT(ISNUMBER(A287))),"",'الإعدادات'!$B$4-A287)</f>
        <v/>
      </c>
      <c r="M287" s="6">
        <f>IF(OR(B287&amp;""="",NOT(ISNUMBER(J287)),I287="تم التعاقد",I287="غير مهتم"),"",IF(J287&lt;'الإعدادات'!$B$4,"متأخرة",IF(J287='الإعدادات'!$B$4,"اليوم",IF(J287&lt;='الإعدادات'!$B$4+3,"خلال 3 أيام",""))))</f>
        <v/>
      </c>
      <c r="N287" s="6">
        <f>IF(OR(B287&amp;""="",H287&amp;""="",NOT(ISNUMBER(E287))),"",IFERROR(IF(E287&lt;INDEX('الوحدات'!$F$6:$F$305,MATCH(H287,'الوحدات'!$A$6:$A$305,0)),"أقل من السعر","مناسب"),"كود غير موجود"))</f>
        <v/>
      </c>
      <c r="O287" s="18">
        <f>IF(OR(B287&amp;""="",I287&lt;&gt;"تم التعاقد",H287&amp;""=""),"",IFERROR(IF(INDEX('الوحدات'!$E$6:$E$305,MATCH(H287,'الوحدات'!$A$6:$A$305,0))="بيع",ROUND(INDEX('الوحدات'!$F$6:$F$305,MATCH(H287,'الوحدات'!$A$6:$A$305,0))*'الإعدادات'!$B$5/100,2),""),""))</f>
        <v/>
      </c>
      <c r="P287" s="19">
        <f>IF(OR(M287="متأخرة",M287="اليوم"),COUNTIFS($M$6:$M$2005,"متأخرة",$J$6:$J$2005,"&lt;"&amp;J287)+COUNTIFS($M$6:$M$2005,"اليوم",$J$6:$J$2005,"&lt;"&amp;J287)+COUNTIFS($M$6:M287,"متأخرة",$J$6:J287,J287&amp;"")+COUNTIFS($M$6:M287,"اليوم",$J$6:J287,J287&amp;""),"")</f>
        <v/>
      </c>
    </row>
    <row r="288">
      <c r="A288" s="20" t="n"/>
      <c r="B288" s="5" t="n"/>
      <c r="C288" s="21" t="n"/>
      <c r="D288" s="5" t="n"/>
      <c r="E288" s="17" t="n"/>
      <c r="F288" s="5" t="n"/>
      <c r="G288" s="5" t="n"/>
      <c r="H288" s="5" t="n"/>
      <c r="I288" s="5" t="n"/>
      <c r="J288" s="20" t="n"/>
      <c r="K288" s="5" t="n"/>
      <c r="L288" s="19">
        <f>IF(OR(B288&amp;""="",NOT(ISNUMBER(A288))),"",'الإعدادات'!$B$4-A288)</f>
        <v/>
      </c>
      <c r="M288" s="6">
        <f>IF(OR(B288&amp;""="",NOT(ISNUMBER(J288)),I288="تم التعاقد",I288="غير مهتم"),"",IF(J288&lt;'الإعدادات'!$B$4,"متأخرة",IF(J288='الإعدادات'!$B$4,"اليوم",IF(J288&lt;='الإعدادات'!$B$4+3,"خلال 3 أيام",""))))</f>
        <v/>
      </c>
      <c r="N288" s="6">
        <f>IF(OR(B288&amp;""="",H288&amp;""="",NOT(ISNUMBER(E288))),"",IFERROR(IF(E288&lt;INDEX('الوحدات'!$F$6:$F$305,MATCH(H288,'الوحدات'!$A$6:$A$305,0)),"أقل من السعر","مناسب"),"كود غير موجود"))</f>
        <v/>
      </c>
      <c r="O288" s="18">
        <f>IF(OR(B288&amp;""="",I288&lt;&gt;"تم التعاقد",H288&amp;""=""),"",IFERROR(IF(INDEX('الوحدات'!$E$6:$E$305,MATCH(H288,'الوحدات'!$A$6:$A$305,0))="بيع",ROUND(INDEX('الوحدات'!$F$6:$F$305,MATCH(H288,'الوحدات'!$A$6:$A$305,0))*'الإعدادات'!$B$5/100,2),""),""))</f>
        <v/>
      </c>
      <c r="P288" s="19">
        <f>IF(OR(M288="متأخرة",M288="اليوم"),COUNTIFS($M$6:$M$2005,"متأخرة",$J$6:$J$2005,"&lt;"&amp;J288)+COUNTIFS($M$6:$M$2005,"اليوم",$J$6:$J$2005,"&lt;"&amp;J288)+COUNTIFS($M$6:M288,"متأخرة",$J$6:J288,J288&amp;"")+COUNTIFS($M$6:M288,"اليوم",$J$6:J288,J288&amp;""),"")</f>
        <v/>
      </c>
    </row>
    <row r="289">
      <c r="A289" s="20" t="n"/>
      <c r="B289" s="5" t="n"/>
      <c r="C289" s="21" t="n"/>
      <c r="D289" s="5" t="n"/>
      <c r="E289" s="17" t="n"/>
      <c r="F289" s="5" t="n"/>
      <c r="G289" s="5" t="n"/>
      <c r="H289" s="5" t="n"/>
      <c r="I289" s="5" t="n"/>
      <c r="J289" s="20" t="n"/>
      <c r="K289" s="5" t="n"/>
      <c r="L289" s="19">
        <f>IF(OR(B289&amp;""="",NOT(ISNUMBER(A289))),"",'الإعدادات'!$B$4-A289)</f>
        <v/>
      </c>
      <c r="M289" s="6">
        <f>IF(OR(B289&amp;""="",NOT(ISNUMBER(J289)),I289="تم التعاقد",I289="غير مهتم"),"",IF(J289&lt;'الإعدادات'!$B$4,"متأخرة",IF(J289='الإعدادات'!$B$4,"اليوم",IF(J289&lt;='الإعدادات'!$B$4+3,"خلال 3 أيام",""))))</f>
        <v/>
      </c>
      <c r="N289" s="6">
        <f>IF(OR(B289&amp;""="",H289&amp;""="",NOT(ISNUMBER(E289))),"",IFERROR(IF(E289&lt;INDEX('الوحدات'!$F$6:$F$305,MATCH(H289,'الوحدات'!$A$6:$A$305,0)),"أقل من السعر","مناسب"),"كود غير موجود"))</f>
        <v/>
      </c>
      <c r="O289" s="18">
        <f>IF(OR(B289&amp;""="",I289&lt;&gt;"تم التعاقد",H289&amp;""=""),"",IFERROR(IF(INDEX('الوحدات'!$E$6:$E$305,MATCH(H289,'الوحدات'!$A$6:$A$305,0))="بيع",ROUND(INDEX('الوحدات'!$F$6:$F$305,MATCH(H289,'الوحدات'!$A$6:$A$305,0))*'الإعدادات'!$B$5/100,2),""),""))</f>
        <v/>
      </c>
      <c r="P289" s="19">
        <f>IF(OR(M289="متأخرة",M289="اليوم"),COUNTIFS($M$6:$M$2005,"متأخرة",$J$6:$J$2005,"&lt;"&amp;J289)+COUNTIFS($M$6:$M$2005,"اليوم",$J$6:$J$2005,"&lt;"&amp;J289)+COUNTIFS($M$6:M289,"متأخرة",$J$6:J289,J289&amp;"")+COUNTIFS($M$6:M289,"اليوم",$J$6:J289,J289&amp;""),"")</f>
        <v/>
      </c>
    </row>
    <row r="290">
      <c r="A290" s="20" t="n"/>
      <c r="B290" s="5" t="n"/>
      <c r="C290" s="21" t="n"/>
      <c r="D290" s="5" t="n"/>
      <c r="E290" s="17" t="n"/>
      <c r="F290" s="5" t="n"/>
      <c r="G290" s="5" t="n"/>
      <c r="H290" s="5" t="n"/>
      <c r="I290" s="5" t="n"/>
      <c r="J290" s="20" t="n"/>
      <c r="K290" s="5" t="n"/>
      <c r="L290" s="19">
        <f>IF(OR(B290&amp;""="",NOT(ISNUMBER(A290))),"",'الإعدادات'!$B$4-A290)</f>
        <v/>
      </c>
      <c r="M290" s="6">
        <f>IF(OR(B290&amp;""="",NOT(ISNUMBER(J290)),I290="تم التعاقد",I290="غير مهتم"),"",IF(J290&lt;'الإعدادات'!$B$4,"متأخرة",IF(J290='الإعدادات'!$B$4,"اليوم",IF(J290&lt;='الإعدادات'!$B$4+3,"خلال 3 أيام",""))))</f>
        <v/>
      </c>
      <c r="N290" s="6">
        <f>IF(OR(B290&amp;""="",H290&amp;""="",NOT(ISNUMBER(E290))),"",IFERROR(IF(E290&lt;INDEX('الوحدات'!$F$6:$F$305,MATCH(H290,'الوحدات'!$A$6:$A$305,0)),"أقل من السعر","مناسب"),"كود غير موجود"))</f>
        <v/>
      </c>
      <c r="O290" s="18">
        <f>IF(OR(B290&amp;""="",I290&lt;&gt;"تم التعاقد",H290&amp;""=""),"",IFERROR(IF(INDEX('الوحدات'!$E$6:$E$305,MATCH(H290,'الوحدات'!$A$6:$A$305,0))="بيع",ROUND(INDEX('الوحدات'!$F$6:$F$305,MATCH(H290,'الوحدات'!$A$6:$A$305,0))*'الإعدادات'!$B$5/100,2),""),""))</f>
        <v/>
      </c>
      <c r="P290" s="19">
        <f>IF(OR(M290="متأخرة",M290="اليوم"),COUNTIFS($M$6:$M$2005,"متأخرة",$J$6:$J$2005,"&lt;"&amp;J290)+COUNTIFS($M$6:$M$2005,"اليوم",$J$6:$J$2005,"&lt;"&amp;J290)+COUNTIFS($M$6:M290,"متأخرة",$J$6:J290,J290&amp;"")+COUNTIFS($M$6:M290,"اليوم",$J$6:J290,J290&amp;""),"")</f>
        <v/>
      </c>
    </row>
    <row r="291">
      <c r="A291" s="20" t="n"/>
      <c r="B291" s="5" t="n"/>
      <c r="C291" s="21" t="n"/>
      <c r="D291" s="5" t="n"/>
      <c r="E291" s="17" t="n"/>
      <c r="F291" s="5" t="n"/>
      <c r="G291" s="5" t="n"/>
      <c r="H291" s="5" t="n"/>
      <c r="I291" s="5" t="n"/>
      <c r="J291" s="20" t="n"/>
      <c r="K291" s="5" t="n"/>
      <c r="L291" s="19">
        <f>IF(OR(B291&amp;""="",NOT(ISNUMBER(A291))),"",'الإعدادات'!$B$4-A291)</f>
        <v/>
      </c>
      <c r="M291" s="6">
        <f>IF(OR(B291&amp;""="",NOT(ISNUMBER(J291)),I291="تم التعاقد",I291="غير مهتم"),"",IF(J291&lt;'الإعدادات'!$B$4,"متأخرة",IF(J291='الإعدادات'!$B$4,"اليوم",IF(J291&lt;='الإعدادات'!$B$4+3,"خلال 3 أيام",""))))</f>
        <v/>
      </c>
      <c r="N291" s="6">
        <f>IF(OR(B291&amp;""="",H291&amp;""="",NOT(ISNUMBER(E291))),"",IFERROR(IF(E291&lt;INDEX('الوحدات'!$F$6:$F$305,MATCH(H291,'الوحدات'!$A$6:$A$305,0)),"أقل من السعر","مناسب"),"كود غير موجود"))</f>
        <v/>
      </c>
      <c r="O291" s="18">
        <f>IF(OR(B291&amp;""="",I291&lt;&gt;"تم التعاقد",H291&amp;""=""),"",IFERROR(IF(INDEX('الوحدات'!$E$6:$E$305,MATCH(H291,'الوحدات'!$A$6:$A$305,0))="بيع",ROUND(INDEX('الوحدات'!$F$6:$F$305,MATCH(H291,'الوحدات'!$A$6:$A$305,0))*'الإعدادات'!$B$5/100,2),""),""))</f>
        <v/>
      </c>
      <c r="P291" s="19">
        <f>IF(OR(M291="متأخرة",M291="اليوم"),COUNTIFS($M$6:$M$2005,"متأخرة",$J$6:$J$2005,"&lt;"&amp;J291)+COUNTIFS($M$6:$M$2005,"اليوم",$J$6:$J$2005,"&lt;"&amp;J291)+COUNTIFS($M$6:M291,"متأخرة",$J$6:J291,J291&amp;"")+COUNTIFS($M$6:M291,"اليوم",$J$6:J291,J291&amp;""),"")</f>
        <v/>
      </c>
    </row>
    <row r="292">
      <c r="A292" s="20" t="n"/>
      <c r="B292" s="5" t="n"/>
      <c r="C292" s="21" t="n"/>
      <c r="D292" s="5" t="n"/>
      <c r="E292" s="17" t="n"/>
      <c r="F292" s="5" t="n"/>
      <c r="G292" s="5" t="n"/>
      <c r="H292" s="5" t="n"/>
      <c r="I292" s="5" t="n"/>
      <c r="J292" s="20" t="n"/>
      <c r="K292" s="5" t="n"/>
      <c r="L292" s="19">
        <f>IF(OR(B292&amp;""="",NOT(ISNUMBER(A292))),"",'الإعدادات'!$B$4-A292)</f>
        <v/>
      </c>
      <c r="M292" s="6">
        <f>IF(OR(B292&amp;""="",NOT(ISNUMBER(J292)),I292="تم التعاقد",I292="غير مهتم"),"",IF(J292&lt;'الإعدادات'!$B$4,"متأخرة",IF(J292='الإعدادات'!$B$4,"اليوم",IF(J292&lt;='الإعدادات'!$B$4+3,"خلال 3 أيام",""))))</f>
        <v/>
      </c>
      <c r="N292" s="6">
        <f>IF(OR(B292&amp;""="",H292&amp;""="",NOT(ISNUMBER(E292))),"",IFERROR(IF(E292&lt;INDEX('الوحدات'!$F$6:$F$305,MATCH(H292,'الوحدات'!$A$6:$A$305,0)),"أقل من السعر","مناسب"),"كود غير موجود"))</f>
        <v/>
      </c>
      <c r="O292" s="18">
        <f>IF(OR(B292&amp;""="",I292&lt;&gt;"تم التعاقد",H292&amp;""=""),"",IFERROR(IF(INDEX('الوحدات'!$E$6:$E$305,MATCH(H292,'الوحدات'!$A$6:$A$305,0))="بيع",ROUND(INDEX('الوحدات'!$F$6:$F$305,MATCH(H292,'الوحدات'!$A$6:$A$305,0))*'الإعدادات'!$B$5/100,2),""),""))</f>
        <v/>
      </c>
      <c r="P292" s="19">
        <f>IF(OR(M292="متأخرة",M292="اليوم"),COUNTIFS($M$6:$M$2005,"متأخرة",$J$6:$J$2005,"&lt;"&amp;J292)+COUNTIFS($M$6:$M$2005,"اليوم",$J$6:$J$2005,"&lt;"&amp;J292)+COUNTIFS($M$6:M292,"متأخرة",$J$6:J292,J292&amp;"")+COUNTIFS($M$6:M292,"اليوم",$J$6:J292,J292&amp;""),"")</f>
        <v/>
      </c>
    </row>
    <row r="293">
      <c r="A293" s="20" t="n"/>
      <c r="B293" s="5" t="n"/>
      <c r="C293" s="21" t="n"/>
      <c r="D293" s="5" t="n"/>
      <c r="E293" s="17" t="n"/>
      <c r="F293" s="5" t="n"/>
      <c r="G293" s="5" t="n"/>
      <c r="H293" s="5" t="n"/>
      <c r="I293" s="5" t="n"/>
      <c r="J293" s="20" t="n"/>
      <c r="K293" s="5" t="n"/>
      <c r="L293" s="19">
        <f>IF(OR(B293&amp;""="",NOT(ISNUMBER(A293))),"",'الإعدادات'!$B$4-A293)</f>
        <v/>
      </c>
      <c r="M293" s="6">
        <f>IF(OR(B293&amp;""="",NOT(ISNUMBER(J293)),I293="تم التعاقد",I293="غير مهتم"),"",IF(J293&lt;'الإعدادات'!$B$4,"متأخرة",IF(J293='الإعدادات'!$B$4,"اليوم",IF(J293&lt;='الإعدادات'!$B$4+3,"خلال 3 أيام",""))))</f>
        <v/>
      </c>
      <c r="N293" s="6">
        <f>IF(OR(B293&amp;""="",H293&amp;""="",NOT(ISNUMBER(E293))),"",IFERROR(IF(E293&lt;INDEX('الوحدات'!$F$6:$F$305,MATCH(H293,'الوحدات'!$A$6:$A$305,0)),"أقل من السعر","مناسب"),"كود غير موجود"))</f>
        <v/>
      </c>
      <c r="O293" s="18">
        <f>IF(OR(B293&amp;""="",I293&lt;&gt;"تم التعاقد",H293&amp;""=""),"",IFERROR(IF(INDEX('الوحدات'!$E$6:$E$305,MATCH(H293,'الوحدات'!$A$6:$A$305,0))="بيع",ROUND(INDEX('الوحدات'!$F$6:$F$305,MATCH(H293,'الوحدات'!$A$6:$A$305,0))*'الإعدادات'!$B$5/100,2),""),""))</f>
        <v/>
      </c>
      <c r="P293" s="19">
        <f>IF(OR(M293="متأخرة",M293="اليوم"),COUNTIFS($M$6:$M$2005,"متأخرة",$J$6:$J$2005,"&lt;"&amp;J293)+COUNTIFS($M$6:$M$2005,"اليوم",$J$6:$J$2005,"&lt;"&amp;J293)+COUNTIFS($M$6:M293,"متأخرة",$J$6:J293,J293&amp;"")+COUNTIFS($M$6:M293,"اليوم",$J$6:J293,J293&amp;""),"")</f>
        <v/>
      </c>
    </row>
    <row r="294">
      <c r="A294" s="20" t="n"/>
      <c r="B294" s="5" t="n"/>
      <c r="C294" s="21" t="n"/>
      <c r="D294" s="5" t="n"/>
      <c r="E294" s="17" t="n"/>
      <c r="F294" s="5" t="n"/>
      <c r="G294" s="5" t="n"/>
      <c r="H294" s="5" t="n"/>
      <c r="I294" s="5" t="n"/>
      <c r="J294" s="20" t="n"/>
      <c r="K294" s="5" t="n"/>
      <c r="L294" s="19">
        <f>IF(OR(B294&amp;""="",NOT(ISNUMBER(A294))),"",'الإعدادات'!$B$4-A294)</f>
        <v/>
      </c>
      <c r="M294" s="6">
        <f>IF(OR(B294&amp;""="",NOT(ISNUMBER(J294)),I294="تم التعاقد",I294="غير مهتم"),"",IF(J294&lt;'الإعدادات'!$B$4,"متأخرة",IF(J294='الإعدادات'!$B$4,"اليوم",IF(J294&lt;='الإعدادات'!$B$4+3,"خلال 3 أيام",""))))</f>
        <v/>
      </c>
      <c r="N294" s="6">
        <f>IF(OR(B294&amp;""="",H294&amp;""="",NOT(ISNUMBER(E294))),"",IFERROR(IF(E294&lt;INDEX('الوحدات'!$F$6:$F$305,MATCH(H294,'الوحدات'!$A$6:$A$305,0)),"أقل من السعر","مناسب"),"كود غير موجود"))</f>
        <v/>
      </c>
      <c r="O294" s="18">
        <f>IF(OR(B294&amp;""="",I294&lt;&gt;"تم التعاقد",H294&amp;""=""),"",IFERROR(IF(INDEX('الوحدات'!$E$6:$E$305,MATCH(H294,'الوحدات'!$A$6:$A$305,0))="بيع",ROUND(INDEX('الوحدات'!$F$6:$F$305,MATCH(H294,'الوحدات'!$A$6:$A$305,0))*'الإعدادات'!$B$5/100,2),""),""))</f>
        <v/>
      </c>
      <c r="P294" s="19">
        <f>IF(OR(M294="متأخرة",M294="اليوم"),COUNTIFS($M$6:$M$2005,"متأخرة",$J$6:$J$2005,"&lt;"&amp;J294)+COUNTIFS($M$6:$M$2005,"اليوم",$J$6:$J$2005,"&lt;"&amp;J294)+COUNTIFS($M$6:M294,"متأخرة",$J$6:J294,J294&amp;"")+COUNTIFS($M$6:M294,"اليوم",$J$6:J294,J294&amp;""),"")</f>
        <v/>
      </c>
    </row>
    <row r="295">
      <c r="A295" s="20" t="n"/>
      <c r="B295" s="5" t="n"/>
      <c r="C295" s="21" t="n"/>
      <c r="D295" s="5" t="n"/>
      <c r="E295" s="17" t="n"/>
      <c r="F295" s="5" t="n"/>
      <c r="G295" s="5" t="n"/>
      <c r="H295" s="5" t="n"/>
      <c r="I295" s="5" t="n"/>
      <c r="J295" s="20" t="n"/>
      <c r="K295" s="5" t="n"/>
      <c r="L295" s="19">
        <f>IF(OR(B295&amp;""="",NOT(ISNUMBER(A295))),"",'الإعدادات'!$B$4-A295)</f>
        <v/>
      </c>
      <c r="M295" s="6">
        <f>IF(OR(B295&amp;""="",NOT(ISNUMBER(J295)),I295="تم التعاقد",I295="غير مهتم"),"",IF(J295&lt;'الإعدادات'!$B$4,"متأخرة",IF(J295='الإعدادات'!$B$4,"اليوم",IF(J295&lt;='الإعدادات'!$B$4+3,"خلال 3 أيام",""))))</f>
        <v/>
      </c>
      <c r="N295" s="6">
        <f>IF(OR(B295&amp;""="",H295&amp;""="",NOT(ISNUMBER(E295))),"",IFERROR(IF(E295&lt;INDEX('الوحدات'!$F$6:$F$305,MATCH(H295,'الوحدات'!$A$6:$A$305,0)),"أقل من السعر","مناسب"),"كود غير موجود"))</f>
        <v/>
      </c>
      <c r="O295" s="18">
        <f>IF(OR(B295&amp;""="",I295&lt;&gt;"تم التعاقد",H295&amp;""=""),"",IFERROR(IF(INDEX('الوحدات'!$E$6:$E$305,MATCH(H295,'الوحدات'!$A$6:$A$305,0))="بيع",ROUND(INDEX('الوحدات'!$F$6:$F$305,MATCH(H295,'الوحدات'!$A$6:$A$305,0))*'الإعدادات'!$B$5/100,2),""),""))</f>
        <v/>
      </c>
      <c r="P295" s="19">
        <f>IF(OR(M295="متأخرة",M295="اليوم"),COUNTIFS($M$6:$M$2005,"متأخرة",$J$6:$J$2005,"&lt;"&amp;J295)+COUNTIFS($M$6:$M$2005,"اليوم",$J$6:$J$2005,"&lt;"&amp;J295)+COUNTIFS($M$6:M295,"متأخرة",$J$6:J295,J295&amp;"")+COUNTIFS($M$6:M295,"اليوم",$J$6:J295,J295&amp;""),"")</f>
        <v/>
      </c>
    </row>
    <row r="296">
      <c r="A296" s="20" t="n"/>
      <c r="B296" s="5" t="n"/>
      <c r="C296" s="21" t="n"/>
      <c r="D296" s="5" t="n"/>
      <c r="E296" s="17" t="n"/>
      <c r="F296" s="5" t="n"/>
      <c r="G296" s="5" t="n"/>
      <c r="H296" s="5" t="n"/>
      <c r="I296" s="5" t="n"/>
      <c r="J296" s="20" t="n"/>
      <c r="K296" s="5" t="n"/>
      <c r="L296" s="19">
        <f>IF(OR(B296&amp;""="",NOT(ISNUMBER(A296))),"",'الإعدادات'!$B$4-A296)</f>
        <v/>
      </c>
      <c r="M296" s="6">
        <f>IF(OR(B296&amp;""="",NOT(ISNUMBER(J296)),I296="تم التعاقد",I296="غير مهتم"),"",IF(J296&lt;'الإعدادات'!$B$4,"متأخرة",IF(J296='الإعدادات'!$B$4,"اليوم",IF(J296&lt;='الإعدادات'!$B$4+3,"خلال 3 أيام",""))))</f>
        <v/>
      </c>
      <c r="N296" s="6">
        <f>IF(OR(B296&amp;""="",H296&amp;""="",NOT(ISNUMBER(E296))),"",IFERROR(IF(E296&lt;INDEX('الوحدات'!$F$6:$F$305,MATCH(H296,'الوحدات'!$A$6:$A$305,0)),"أقل من السعر","مناسب"),"كود غير موجود"))</f>
        <v/>
      </c>
      <c r="O296" s="18">
        <f>IF(OR(B296&amp;""="",I296&lt;&gt;"تم التعاقد",H296&amp;""=""),"",IFERROR(IF(INDEX('الوحدات'!$E$6:$E$305,MATCH(H296,'الوحدات'!$A$6:$A$305,0))="بيع",ROUND(INDEX('الوحدات'!$F$6:$F$305,MATCH(H296,'الوحدات'!$A$6:$A$305,0))*'الإعدادات'!$B$5/100,2),""),""))</f>
        <v/>
      </c>
      <c r="P296" s="19">
        <f>IF(OR(M296="متأخرة",M296="اليوم"),COUNTIFS($M$6:$M$2005,"متأخرة",$J$6:$J$2005,"&lt;"&amp;J296)+COUNTIFS($M$6:$M$2005,"اليوم",$J$6:$J$2005,"&lt;"&amp;J296)+COUNTIFS($M$6:M296,"متأخرة",$J$6:J296,J296&amp;"")+COUNTIFS($M$6:M296,"اليوم",$J$6:J296,J296&amp;""),"")</f>
        <v/>
      </c>
    </row>
    <row r="297">
      <c r="A297" s="20" t="n"/>
      <c r="B297" s="5" t="n"/>
      <c r="C297" s="21" t="n"/>
      <c r="D297" s="5" t="n"/>
      <c r="E297" s="17" t="n"/>
      <c r="F297" s="5" t="n"/>
      <c r="G297" s="5" t="n"/>
      <c r="H297" s="5" t="n"/>
      <c r="I297" s="5" t="n"/>
      <c r="J297" s="20" t="n"/>
      <c r="K297" s="5" t="n"/>
      <c r="L297" s="19">
        <f>IF(OR(B297&amp;""="",NOT(ISNUMBER(A297))),"",'الإعدادات'!$B$4-A297)</f>
        <v/>
      </c>
      <c r="M297" s="6">
        <f>IF(OR(B297&amp;""="",NOT(ISNUMBER(J297)),I297="تم التعاقد",I297="غير مهتم"),"",IF(J297&lt;'الإعدادات'!$B$4,"متأخرة",IF(J297='الإعدادات'!$B$4,"اليوم",IF(J297&lt;='الإعدادات'!$B$4+3,"خلال 3 أيام",""))))</f>
        <v/>
      </c>
      <c r="N297" s="6">
        <f>IF(OR(B297&amp;""="",H297&amp;""="",NOT(ISNUMBER(E297))),"",IFERROR(IF(E297&lt;INDEX('الوحدات'!$F$6:$F$305,MATCH(H297,'الوحدات'!$A$6:$A$305,0)),"أقل من السعر","مناسب"),"كود غير موجود"))</f>
        <v/>
      </c>
      <c r="O297" s="18">
        <f>IF(OR(B297&amp;""="",I297&lt;&gt;"تم التعاقد",H297&amp;""=""),"",IFERROR(IF(INDEX('الوحدات'!$E$6:$E$305,MATCH(H297,'الوحدات'!$A$6:$A$305,0))="بيع",ROUND(INDEX('الوحدات'!$F$6:$F$305,MATCH(H297,'الوحدات'!$A$6:$A$305,0))*'الإعدادات'!$B$5/100,2),""),""))</f>
        <v/>
      </c>
      <c r="P297" s="19">
        <f>IF(OR(M297="متأخرة",M297="اليوم"),COUNTIFS($M$6:$M$2005,"متأخرة",$J$6:$J$2005,"&lt;"&amp;J297)+COUNTIFS($M$6:$M$2005,"اليوم",$J$6:$J$2005,"&lt;"&amp;J297)+COUNTIFS($M$6:M297,"متأخرة",$J$6:J297,J297&amp;"")+COUNTIFS($M$6:M297,"اليوم",$J$6:J297,J297&amp;""),"")</f>
        <v/>
      </c>
    </row>
    <row r="298">
      <c r="A298" s="20" t="n"/>
      <c r="B298" s="5" t="n"/>
      <c r="C298" s="21" t="n"/>
      <c r="D298" s="5" t="n"/>
      <c r="E298" s="17" t="n"/>
      <c r="F298" s="5" t="n"/>
      <c r="G298" s="5" t="n"/>
      <c r="H298" s="5" t="n"/>
      <c r="I298" s="5" t="n"/>
      <c r="J298" s="20" t="n"/>
      <c r="K298" s="5" t="n"/>
      <c r="L298" s="19">
        <f>IF(OR(B298&amp;""="",NOT(ISNUMBER(A298))),"",'الإعدادات'!$B$4-A298)</f>
        <v/>
      </c>
      <c r="M298" s="6">
        <f>IF(OR(B298&amp;""="",NOT(ISNUMBER(J298)),I298="تم التعاقد",I298="غير مهتم"),"",IF(J298&lt;'الإعدادات'!$B$4,"متأخرة",IF(J298='الإعدادات'!$B$4,"اليوم",IF(J298&lt;='الإعدادات'!$B$4+3,"خلال 3 أيام",""))))</f>
        <v/>
      </c>
      <c r="N298" s="6">
        <f>IF(OR(B298&amp;""="",H298&amp;""="",NOT(ISNUMBER(E298))),"",IFERROR(IF(E298&lt;INDEX('الوحدات'!$F$6:$F$305,MATCH(H298,'الوحدات'!$A$6:$A$305,0)),"أقل من السعر","مناسب"),"كود غير موجود"))</f>
        <v/>
      </c>
      <c r="O298" s="18">
        <f>IF(OR(B298&amp;""="",I298&lt;&gt;"تم التعاقد",H298&amp;""=""),"",IFERROR(IF(INDEX('الوحدات'!$E$6:$E$305,MATCH(H298,'الوحدات'!$A$6:$A$305,0))="بيع",ROUND(INDEX('الوحدات'!$F$6:$F$305,MATCH(H298,'الوحدات'!$A$6:$A$305,0))*'الإعدادات'!$B$5/100,2),""),""))</f>
        <v/>
      </c>
      <c r="P298" s="19">
        <f>IF(OR(M298="متأخرة",M298="اليوم"),COUNTIFS($M$6:$M$2005,"متأخرة",$J$6:$J$2005,"&lt;"&amp;J298)+COUNTIFS($M$6:$M$2005,"اليوم",$J$6:$J$2005,"&lt;"&amp;J298)+COUNTIFS($M$6:M298,"متأخرة",$J$6:J298,J298&amp;"")+COUNTIFS($M$6:M298,"اليوم",$J$6:J298,J298&amp;""),"")</f>
        <v/>
      </c>
    </row>
    <row r="299">
      <c r="A299" s="20" t="n"/>
      <c r="B299" s="5" t="n"/>
      <c r="C299" s="21" t="n"/>
      <c r="D299" s="5" t="n"/>
      <c r="E299" s="17" t="n"/>
      <c r="F299" s="5" t="n"/>
      <c r="G299" s="5" t="n"/>
      <c r="H299" s="5" t="n"/>
      <c r="I299" s="5" t="n"/>
      <c r="J299" s="20" t="n"/>
      <c r="K299" s="5" t="n"/>
      <c r="L299" s="19">
        <f>IF(OR(B299&amp;""="",NOT(ISNUMBER(A299))),"",'الإعدادات'!$B$4-A299)</f>
        <v/>
      </c>
      <c r="M299" s="6">
        <f>IF(OR(B299&amp;""="",NOT(ISNUMBER(J299)),I299="تم التعاقد",I299="غير مهتم"),"",IF(J299&lt;'الإعدادات'!$B$4,"متأخرة",IF(J299='الإعدادات'!$B$4,"اليوم",IF(J299&lt;='الإعدادات'!$B$4+3,"خلال 3 أيام",""))))</f>
        <v/>
      </c>
      <c r="N299" s="6">
        <f>IF(OR(B299&amp;""="",H299&amp;""="",NOT(ISNUMBER(E299))),"",IFERROR(IF(E299&lt;INDEX('الوحدات'!$F$6:$F$305,MATCH(H299,'الوحدات'!$A$6:$A$305,0)),"أقل من السعر","مناسب"),"كود غير موجود"))</f>
        <v/>
      </c>
      <c r="O299" s="18">
        <f>IF(OR(B299&amp;""="",I299&lt;&gt;"تم التعاقد",H299&amp;""=""),"",IFERROR(IF(INDEX('الوحدات'!$E$6:$E$305,MATCH(H299,'الوحدات'!$A$6:$A$305,0))="بيع",ROUND(INDEX('الوحدات'!$F$6:$F$305,MATCH(H299,'الوحدات'!$A$6:$A$305,0))*'الإعدادات'!$B$5/100,2),""),""))</f>
        <v/>
      </c>
      <c r="P299" s="19">
        <f>IF(OR(M299="متأخرة",M299="اليوم"),COUNTIFS($M$6:$M$2005,"متأخرة",$J$6:$J$2005,"&lt;"&amp;J299)+COUNTIFS($M$6:$M$2005,"اليوم",$J$6:$J$2005,"&lt;"&amp;J299)+COUNTIFS($M$6:M299,"متأخرة",$J$6:J299,J299&amp;"")+COUNTIFS($M$6:M299,"اليوم",$J$6:J299,J299&amp;""),"")</f>
        <v/>
      </c>
    </row>
    <row r="300">
      <c r="A300" s="20" t="n"/>
      <c r="B300" s="5" t="n"/>
      <c r="C300" s="21" t="n"/>
      <c r="D300" s="5" t="n"/>
      <c r="E300" s="17" t="n"/>
      <c r="F300" s="5" t="n"/>
      <c r="G300" s="5" t="n"/>
      <c r="H300" s="5" t="n"/>
      <c r="I300" s="5" t="n"/>
      <c r="J300" s="20" t="n"/>
      <c r="K300" s="5" t="n"/>
      <c r="L300" s="19">
        <f>IF(OR(B300&amp;""="",NOT(ISNUMBER(A300))),"",'الإعدادات'!$B$4-A300)</f>
        <v/>
      </c>
      <c r="M300" s="6">
        <f>IF(OR(B300&amp;""="",NOT(ISNUMBER(J300)),I300="تم التعاقد",I300="غير مهتم"),"",IF(J300&lt;'الإعدادات'!$B$4,"متأخرة",IF(J300='الإعدادات'!$B$4,"اليوم",IF(J300&lt;='الإعدادات'!$B$4+3,"خلال 3 أيام",""))))</f>
        <v/>
      </c>
      <c r="N300" s="6">
        <f>IF(OR(B300&amp;""="",H300&amp;""="",NOT(ISNUMBER(E300))),"",IFERROR(IF(E300&lt;INDEX('الوحدات'!$F$6:$F$305,MATCH(H300,'الوحدات'!$A$6:$A$305,0)),"أقل من السعر","مناسب"),"كود غير موجود"))</f>
        <v/>
      </c>
      <c r="O300" s="18">
        <f>IF(OR(B300&amp;""="",I300&lt;&gt;"تم التعاقد",H300&amp;""=""),"",IFERROR(IF(INDEX('الوحدات'!$E$6:$E$305,MATCH(H300,'الوحدات'!$A$6:$A$305,0))="بيع",ROUND(INDEX('الوحدات'!$F$6:$F$305,MATCH(H300,'الوحدات'!$A$6:$A$305,0))*'الإعدادات'!$B$5/100,2),""),""))</f>
        <v/>
      </c>
      <c r="P300" s="19">
        <f>IF(OR(M300="متأخرة",M300="اليوم"),COUNTIFS($M$6:$M$2005,"متأخرة",$J$6:$J$2005,"&lt;"&amp;J300)+COUNTIFS($M$6:$M$2005,"اليوم",$J$6:$J$2005,"&lt;"&amp;J300)+COUNTIFS($M$6:M300,"متأخرة",$J$6:J300,J300&amp;"")+COUNTIFS($M$6:M300,"اليوم",$J$6:J300,J300&amp;""),"")</f>
        <v/>
      </c>
    </row>
    <row r="301">
      <c r="A301" s="20" t="n"/>
      <c r="B301" s="5" t="n"/>
      <c r="C301" s="21" t="n"/>
      <c r="D301" s="5" t="n"/>
      <c r="E301" s="17" t="n"/>
      <c r="F301" s="5" t="n"/>
      <c r="G301" s="5" t="n"/>
      <c r="H301" s="5" t="n"/>
      <c r="I301" s="5" t="n"/>
      <c r="J301" s="20" t="n"/>
      <c r="K301" s="5" t="n"/>
      <c r="L301" s="19">
        <f>IF(OR(B301&amp;""="",NOT(ISNUMBER(A301))),"",'الإعدادات'!$B$4-A301)</f>
        <v/>
      </c>
      <c r="M301" s="6">
        <f>IF(OR(B301&amp;""="",NOT(ISNUMBER(J301)),I301="تم التعاقد",I301="غير مهتم"),"",IF(J301&lt;'الإعدادات'!$B$4,"متأخرة",IF(J301='الإعدادات'!$B$4,"اليوم",IF(J301&lt;='الإعدادات'!$B$4+3,"خلال 3 أيام",""))))</f>
        <v/>
      </c>
      <c r="N301" s="6">
        <f>IF(OR(B301&amp;""="",H301&amp;""="",NOT(ISNUMBER(E301))),"",IFERROR(IF(E301&lt;INDEX('الوحدات'!$F$6:$F$305,MATCH(H301,'الوحدات'!$A$6:$A$305,0)),"أقل من السعر","مناسب"),"كود غير موجود"))</f>
        <v/>
      </c>
      <c r="O301" s="18">
        <f>IF(OR(B301&amp;""="",I301&lt;&gt;"تم التعاقد",H301&amp;""=""),"",IFERROR(IF(INDEX('الوحدات'!$E$6:$E$305,MATCH(H301,'الوحدات'!$A$6:$A$305,0))="بيع",ROUND(INDEX('الوحدات'!$F$6:$F$305,MATCH(H301,'الوحدات'!$A$6:$A$305,0))*'الإعدادات'!$B$5/100,2),""),""))</f>
        <v/>
      </c>
      <c r="P301" s="19">
        <f>IF(OR(M301="متأخرة",M301="اليوم"),COUNTIFS($M$6:$M$2005,"متأخرة",$J$6:$J$2005,"&lt;"&amp;J301)+COUNTIFS($M$6:$M$2005,"اليوم",$J$6:$J$2005,"&lt;"&amp;J301)+COUNTIFS($M$6:M301,"متأخرة",$J$6:J301,J301&amp;"")+COUNTIFS($M$6:M301,"اليوم",$J$6:J301,J301&amp;""),"")</f>
        <v/>
      </c>
    </row>
    <row r="302">
      <c r="A302" s="20" t="n"/>
      <c r="B302" s="5" t="n"/>
      <c r="C302" s="21" t="n"/>
      <c r="D302" s="5" t="n"/>
      <c r="E302" s="17" t="n"/>
      <c r="F302" s="5" t="n"/>
      <c r="G302" s="5" t="n"/>
      <c r="H302" s="5" t="n"/>
      <c r="I302" s="5" t="n"/>
      <c r="J302" s="20" t="n"/>
      <c r="K302" s="5" t="n"/>
      <c r="L302" s="19">
        <f>IF(OR(B302&amp;""="",NOT(ISNUMBER(A302))),"",'الإعدادات'!$B$4-A302)</f>
        <v/>
      </c>
      <c r="M302" s="6">
        <f>IF(OR(B302&amp;""="",NOT(ISNUMBER(J302)),I302="تم التعاقد",I302="غير مهتم"),"",IF(J302&lt;'الإعدادات'!$B$4,"متأخرة",IF(J302='الإعدادات'!$B$4,"اليوم",IF(J302&lt;='الإعدادات'!$B$4+3,"خلال 3 أيام",""))))</f>
        <v/>
      </c>
      <c r="N302" s="6">
        <f>IF(OR(B302&amp;""="",H302&amp;""="",NOT(ISNUMBER(E302))),"",IFERROR(IF(E302&lt;INDEX('الوحدات'!$F$6:$F$305,MATCH(H302,'الوحدات'!$A$6:$A$305,0)),"أقل من السعر","مناسب"),"كود غير موجود"))</f>
        <v/>
      </c>
      <c r="O302" s="18">
        <f>IF(OR(B302&amp;""="",I302&lt;&gt;"تم التعاقد",H302&amp;""=""),"",IFERROR(IF(INDEX('الوحدات'!$E$6:$E$305,MATCH(H302,'الوحدات'!$A$6:$A$305,0))="بيع",ROUND(INDEX('الوحدات'!$F$6:$F$305,MATCH(H302,'الوحدات'!$A$6:$A$305,0))*'الإعدادات'!$B$5/100,2),""),""))</f>
        <v/>
      </c>
      <c r="P302" s="19">
        <f>IF(OR(M302="متأخرة",M302="اليوم"),COUNTIFS($M$6:$M$2005,"متأخرة",$J$6:$J$2005,"&lt;"&amp;J302)+COUNTIFS($M$6:$M$2005,"اليوم",$J$6:$J$2005,"&lt;"&amp;J302)+COUNTIFS($M$6:M302,"متأخرة",$J$6:J302,J302&amp;"")+COUNTIFS($M$6:M302,"اليوم",$J$6:J302,J302&amp;""),"")</f>
        <v/>
      </c>
    </row>
    <row r="303">
      <c r="A303" s="20" t="n"/>
      <c r="B303" s="5" t="n"/>
      <c r="C303" s="21" t="n"/>
      <c r="D303" s="5" t="n"/>
      <c r="E303" s="17" t="n"/>
      <c r="F303" s="5" t="n"/>
      <c r="G303" s="5" t="n"/>
      <c r="H303" s="5" t="n"/>
      <c r="I303" s="5" t="n"/>
      <c r="J303" s="20" t="n"/>
      <c r="K303" s="5" t="n"/>
      <c r="L303" s="19">
        <f>IF(OR(B303&amp;""="",NOT(ISNUMBER(A303))),"",'الإعدادات'!$B$4-A303)</f>
        <v/>
      </c>
      <c r="M303" s="6">
        <f>IF(OR(B303&amp;""="",NOT(ISNUMBER(J303)),I303="تم التعاقد",I303="غير مهتم"),"",IF(J303&lt;'الإعدادات'!$B$4,"متأخرة",IF(J303='الإعدادات'!$B$4,"اليوم",IF(J303&lt;='الإعدادات'!$B$4+3,"خلال 3 أيام",""))))</f>
        <v/>
      </c>
      <c r="N303" s="6">
        <f>IF(OR(B303&amp;""="",H303&amp;""="",NOT(ISNUMBER(E303))),"",IFERROR(IF(E303&lt;INDEX('الوحدات'!$F$6:$F$305,MATCH(H303,'الوحدات'!$A$6:$A$305,0)),"أقل من السعر","مناسب"),"كود غير موجود"))</f>
        <v/>
      </c>
      <c r="O303" s="18">
        <f>IF(OR(B303&amp;""="",I303&lt;&gt;"تم التعاقد",H303&amp;""=""),"",IFERROR(IF(INDEX('الوحدات'!$E$6:$E$305,MATCH(H303,'الوحدات'!$A$6:$A$305,0))="بيع",ROUND(INDEX('الوحدات'!$F$6:$F$305,MATCH(H303,'الوحدات'!$A$6:$A$305,0))*'الإعدادات'!$B$5/100,2),""),""))</f>
        <v/>
      </c>
      <c r="P303" s="19">
        <f>IF(OR(M303="متأخرة",M303="اليوم"),COUNTIFS($M$6:$M$2005,"متأخرة",$J$6:$J$2005,"&lt;"&amp;J303)+COUNTIFS($M$6:$M$2005,"اليوم",$J$6:$J$2005,"&lt;"&amp;J303)+COUNTIFS($M$6:M303,"متأخرة",$J$6:J303,J303&amp;"")+COUNTIFS($M$6:M303,"اليوم",$J$6:J303,J303&amp;""),"")</f>
        <v/>
      </c>
    </row>
    <row r="304">
      <c r="A304" s="20" t="n"/>
      <c r="B304" s="5" t="n"/>
      <c r="C304" s="21" t="n"/>
      <c r="D304" s="5" t="n"/>
      <c r="E304" s="17" t="n"/>
      <c r="F304" s="5" t="n"/>
      <c r="G304" s="5" t="n"/>
      <c r="H304" s="5" t="n"/>
      <c r="I304" s="5" t="n"/>
      <c r="J304" s="20" t="n"/>
      <c r="K304" s="5" t="n"/>
      <c r="L304" s="19">
        <f>IF(OR(B304&amp;""="",NOT(ISNUMBER(A304))),"",'الإعدادات'!$B$4-A304)</f>
        <v/>
      </c>
      <c r="M304" s="6">
        <f>IF(OR(B304&amp;""="",NOT(ISNUMBER(J304)),I304="تم التعاقد",I304="غير مهتم"),"",IF(J304&lt;'الإعدادات'!$B$4,"متأخرة",IF(J304='الإعدادات'!$B$4,"اليوم",IF(J304&lt;='الإعدادات'!$B$4+3,"خلال 3 أيام",""))))</f>
        <v/>
      </c>
      <c r="N304" s="6">
        <f>IF(OR(B304&amp;""="",H304&amp;""="",NOT(ISNUMBER(E304))),"",IFERROR(IF(E304&lt;INDEX('الوحدات'!$F$6:$F$305,MATCH(H304,'الوحدات'!$A$6:$A$305,0)),"أقل من السعر","مناسب"),"كود غير موجود"))</f>
        <v/>
      </c>
      <c r="O304" s="18">
        <f>IF(OR(B304&amp;""="",I304&lt;&gt;"تم التعاقد",H304&amp;""=""),"",IFERROR(IF(INDEX('الوحدات'!$E$6:$E$305,MATCH(H304,'الوحدات'!$A$6:$A$305,0))="بيع",ROUND(INDEX('الوحدات'!$F$6:$F$305,MATCH(H304,'الوحدات'!$A$6:$A$305,0))*'الإعدادات'!$B$5/100,2),""),""))</f>
        <v/>
      </c>
      <c r="P304" s="19">
        <f>IF(OR(M304="متأخرة",M304="اليوم"),COUNTIFS($M$6:$M$2005,"متأخرة",$J$6:$J$2005,"&lt;"&amp;J304)+COUNTIFS($M$6:$M$2005,"اليوم",$J$6:$J$2005,"&lt;"&amp;J304)+COUNTIFS($M$6:M304,"متأخرة",$J$6:J304,J304&amp;"")+COUNTIFS($M$6:M304,"اليوم",$J$6:J304,J304&amp;""),"")</f>
        <v/>
      </c>
    </row>
    <row r="305">
      <c r="A305" s="20" t="n"/>
      <c r="B305" s="5" t="n"/>
      <c r="C305" s="21" t="n"/>
      <c r="D305" s="5" t="n"/>
      <c r="E305" s="17" t="n"/>
      <c r="F305" s="5" t="n"/>
      <c r="G305" s="5" t="n"/>
      <c r="H305" s="5" t="n"/>
      <c r="I305" s="5" t="n"/>
      <c r="J305" s="20" t="n"/>
      <c r="K305" s="5" t="n"/>
      <c r="L305" s="19">
        <f>IF(OR(B305&amp;""="",NOT(ISNUMBER(A305))),"",'الإعدادات'!$B$4-A305)</f>
        <v/>
      </c>
      <c r="M305" s="6">
        <f>IF(OR(B305&amp;""="",NOT(ISNUMBER(J305)),I305="تم التعاقد",I305="غير مهتم"),"",IF(J305&lt;'الإعدادات'!$B$4,"متأخرة",IF(J305='الإعدادات'!$B$4,"اليوم",IF(J305&lt;='الإعدادات'!$B$4+3,"خلال 3 أيام",""))))</f>
        <v/>
      </c>
      <c r="N305" s="6">
        <f>IF(OR(B305&amp;""="",H305&amp;""="",NOT(ISNUMBER(E305))),"",IFERROR(IF(E305&lt;INDEX('الوحدات'!$F$6:$F$305,MATCH(H305,'الوحدات'!$A$6:$A$305,0)),"أقل من السعر","مناسب"),"كود غير موجود"))</f>
        <v/>
      </c>
      <c r="O305" s="18">
        <f>IF(OR(B305&amp;""="",I305&lt;&gt;"تم التعاقد",H305&amp;""=""),"",IFERROR(IF(INDEX('الوحدات'!$E$6:$E$305,MATCH(H305,'الوحدات'!$A$6:$A$305,0))="بيع",ROUND(INDEX('الوحدات'!$F$6:$F$305,MATCH(H305,'الوحدات'!$A$6:$A$305,0))*'الإعدادات'!$B$5/100,2),""),""))</f>
        <v/>
      </c>
      <c r="P305" s="19">
        <f>IF(OR(M305="متأخرة",M305="اليوم"),COUNTIFS($M$6:$M$2005,"متأخرة",$J$6:$J$2005,"&lt;"&amp;J305)+COUNTIFS($M$6:$M$2005,"اليوم",$J$6:$J$2005,"&lt;"&amp;J305)+COUNTIFS($M$6:M305,"متأخرة",$J$6:J305,J305&amp;"")+COUNTIFS($M$6:M305,"اليوم",$J$6:J305,J305&amp;""),"")</f>
        <v/>
      </c>
    </row>
    <row r="306">
      <c r="A306" s="20" t="n"/>
      <c r="B306" s="5" t="n"/>
      <c r="C306" s="21" t="n"/>
      <c r="D306" s="5" t="n"/>
      <c r="E306" s="17" t="n"/>
      <c r="F306" s="5" t="n"/>
      <c r="G306" s="5" t="n"/>
      <c r="H306" s="5" t="n"/>
      <c r="I306" s="5" t="n"/>
      <c r="J306" s="20" t="n"/>
      <c r="K306" s="5" t="n"/>
      <c r="L306" s="19">
        <f>IF(OR(B306&amp;""="",NOT(ISNUMBER(A306))),"",'الإعدادات'!$B$4-A306)</f>
        <v/>
      </c>
      <c r="M306" s="6">
        <f>IF(OR(B306&amp;""="",NOT(ISNUMBER(J306)),I306="تم التعاقد",I306="غير مهتم"),"",IF(J306&lt;'الإعدادات'!$B$4,"متأخرة",IF(J306='الإعدادات'!$B$4,"اليوم",IF(J306&lt;='الإعدادات'!$B$4+3,"خلال 3 أيام",""))))</f>
        <v/>
      </c>
      <c r="N306" s="6">
        <f>IF(OR(B306&amp;""="",H306&amp;""="",NOT(ISNUMBER(E306))),"",IFERROR(IF(E306&lt;INDEX('الوحدات'!$F$6:$F$305,MATCH(H306,'الوحدات'!$A$6:$A$305,0)),"أقل من السعر","مناسب"),"كود غير موجود"))</f>
        <v/>
      </c>
      <c r="O306" s="18">
        <f>IF(OR(B306&amp;""="",I306&lt;&gt;"تم التعاقد",H306&amp;""=""),"",IFERROR(IF(INDEX('الوحدات'!$E$6:$E$305,MATCH(H306,'الوحدات'!$A$6:$A$305,0))="بيع",ROUND(INDEX('الوحدات'!$F$6:$F$305,MATCH(H306,'الوحدات'!$A$6:$A$305,0))*'الإعدادات'!$B$5/100,2),""),""))</f>
        <v/>
      </c>
      <c r="P306" s="19">
        <f>IF(OR(M306="متأخرة",M306="اليوم"),COUNTIFS($M$6:$M$2005,"متأخرة",$J$6:$J$2005,"&lt;"&amp;J306)+COUNTIFS($M$6:$M$2005,"اليوم",$J$6:$J$2005,"&lt;"&amp;J306)+COUNTIFS($M$6:M306,"متأخرة",$J$6:J306,J306&amp;"")+COUNTIFS($M$6:M306,"اليوم",$J$6:J306,J306&amp;""),"")</f>
        <v/>
      </c>
    </row>
    <row r="307">
      <c r="A307" s="20" t="n"/>
      <c r="B307" s="5" t="n"/>
      <c r="C307" s="21" t="n"/>
      <c r="D307" s="5" t="n"/>
      <c r="E307" s="17" t="n"/>
      <c r="F307" s="5" t="n"/>
      <c r="G307" s="5" t="n"/>
      <c r="H307" s="5" t="n"/>
      <c r="I307" s="5" t="n"/>
      <c r="J307" s="20" t="n"/>
      <c r="K307" s="5" t="n"/>
      <c r="L307" s="19">
        <f>IF(OR(B307&amp;""="",NOT(ISNUMBER(A307))),"",'الإعدادات'!$B$4-A307)</f>
        <v/>
      </c>
      <c r="M307" s="6">
        <f>IF(OR(B307&amp;""="",NOT(ISNUMBER(J307)),I307="تم التعاقد",I307="غير مهتم"),"",IF(J307&lt;'الإعدادات'!$B$4,"متأخرة",IF(J307='الإعدادات'!$B$4,"اليوم",IF(J307&lt;='الإعدادات'!$B$4+3,"خلال 3 أيام",""))))</f>
        <v/>
      </c>
      <c r="N307" s="6">
        <f>IF(OR(B307&amp;""="",H307&amp;""="",NOT(ISNUMBER(E307))),"",IFERROR(IF(E307&lt;INDEX('الوحدات'!$F$6:$F$305,MATCH(H307,'الوحدات'!$A$6:$A$305,0)),"أقل من السعر","مناسب"),"كود غير موجود"))</f>
        <v/>
      </c>
      <c r="O307" s="18">
        <f>IF(OR(B307&amp;""="",I307&lt;&gt;"تم التعاقد",H307&amp;""=""),"",IFERROR(IF(INDEX('الوحدات'!$E$6:$E$305,MATCH(H307,'الوحدات'!$A$6:$A$305,0))="بيع",ROUND(INDEX('الوحدات'!$F$6:$F$305,MATCH(H307,'الوحدات'!$A$6:$A$305,0))*'الإعدادات'!$B$5/100,2),""),""))</f>
        <v/>
      </c>
      <c r="P307" s="19">
        <f>IF(OR(M307="متأخرة",M307="اليوم"),COUNTIFS($M$6:$M$2005,"متأخرة",$J$6:$J$2005,"&lt;"&amp;J307)+COUNTIFS($M$6:$M$2005,"اليوم",$J$6:$J$2005,"&lt;"&amp;J307)+COUNTIFS($M$6:M307,"متأخرة",$J$6:J307,J307&amp;"")+COUNTIFS($M$6:M307,"اليوم",$J$6:J307,J307&amp;""),"")</f>
        <v/>
      </c>
    </row>
    <row r="308">
      <c r="A308" s="20" t="n"/>
      <c r="B308" s="5" t="n"/>
      <c r="C308" s="21" t="n"/>
      <c r="D308" s="5" t="n"/>
      <c r="E308" s="17" t="n"/>
      <c r="F308" s="5" t="n"/>
      <c r="G308" s="5" t="n"/>
      <c r="H308" s="5" t="n"/>
      <c r="I308" s="5" t="n"/>
      <c r="J308" s="20" t="n"/>
      <c r="K308" s="5" t="n"/>
      <c r="L308" s="19">
        <f>IF(OR(B308&amp;""="",NOT(ISNUMBER(A308))),"",'الإعدادات'!$B$4-A308)</f>
        <v/>
      </c>
      <c r="M308" s="6">
        <f>IF(OR(B308&amp;""="",NOT(ISNUMBER(J308)),I308="تم التعاقد",I308="غير مهتم"),"",IF(J308&lt;'الإعدادات'!$B$4,"متأخرة",IF(J308='الإعدادات'!$B$4,"اليوم",IF(J308&lt;='الإعدادات'!$B$4+3,"خلال 3 أيام",""))))</f>
        <v/>
      </c>
      <c r="N308" s="6">
        <f>IF(OR(B308&amp;""="",H308&amp;""="",NOT(ISNUMBER(E308))),"",IFERROR(IF(E308&lt;INDEX('الوحدات'!$F$6:$F$305,MATCH(H308,'الوحدات'!$A$6:$A$305,0)),"أقل من السعر","مناسب"),"كود غير موجود"))</f>
        <v/>
      </c>
      <c r="O308" s="18">
        <f>IF(OR(B308&amp;""="",I308&lt;&gt;"تم التعاقد",H308&amp;""=""),"",IFERROR(IF(INDEX('الوحدات'!$E$6:$E$305,MATCH(H308,'الوحدات'!$A$6:$A$305,0))="بيع",ROUND(INDEX('الوحدات'!$F$6:$F$305,MATCH(H308,'الوحدات'!$A$6:$A$305,0))*'الإعدادات'!$B$5/100,2),""),""))</f>
        <v/>
      </c>
      <c r="P308" s="19">
        <f>IF(OR(M308="متأخرة",M308="اليوم"),COUNTIFS($M$6:$M$2005,"متأخرة",$J$6:$J$2005,"&lt;"&amp;J308)+COUNTIFS($M$6:$M$2005,"اليوم",$J$6:$J$2005,"&lt;"&amp;J308)+COUNTIFS($M$6:M308,"متأخرة",$J$6:J308,J308&amp;"")+COUNTIFS($M$6:M308,"اليوم",$J$6:J308,J308&amp;""),"")</f>
        <v/>
      </c>
    </row>
    <row r="309">
      <c r="A309" s="20" t="n"/>
      <c r="B309" s="5" t="n"/>
      <c r="C309" s="21" t="n"/>
      <c r="D309" s="5" t="n"/>
      <c r="E309" s="17" t="n"/>
      <c r="F309" s="5" t="n"/>
      <c r="G309" s="5" t="n"/>
      <c r="H309" s="5" t="n"/>
      <c r="I309" s="5" t="n"/>
      <c r="J309" s="20" t="n"/>
      <c r="K309" s="5" t="n"/>
      <c r="L309" s="19">
        <f>IF(OR(B309&amp;""="",NOT(ISNUMBER(A309))),"",'الإعدادات'!$B$4-A309)</f>
        <v/>
      </c>
      <c r="M309" s="6">
        <f>IF(OR(B309&amp;""="",NOT(ISNUMBER(J309)),I309="تم التعاقد",I309="غير مهتم"),"",IF(J309&lt;'الإعدادات'!$B$4,"متأخرة",IF(J309='الإعدادات'!$B$4,"اليوم",IF(J309&lt;='الإعدادات'!$B$4+3,"خلال 3 أيام",""))))</f>
        <v/>
      </c>
      <c r="N309" s="6">
        <f>IF(OR(B309&amp;""="",H309&amp;""="",NOT(ISNUMBER(E309))),"",IFERROR(IF(E309&lt;INDEX('الوحدات'!$F$6:$F$305,MATCH(H309,'الوحدات'!$A$6:$A$305,0)),"أقل من السعر","مناسب"),"كود غير موجود"))</f>
        <v/>
      </c>
      <c r="O309" s="18">
        <f>IF(OR(B309&amp;""="",I309&lt;&gt;"تم التعاقد",H309&amp;""=""),"",IFERROR(IF(INDEX('الوحدات'!$E$6:$E$305,MATCH(H309,'الوحدات'!$A$6:$A$305,0))="بيع",ROUND(INDEX('الوحدات'!$F$6:$F$305,MATCH(H309,'الوحدات'!$A$6:$A$305,0))*'الإعدادات'!$B$5/100,2),""),""))</f>
        <v/>
      </c>
      <c r="P309" s="19">
        <f>IF(OR(M309="متأخرة",M309="اليوم"),COUNTIFS($M$6:$M$2005,"متأخرة",$J$6:$J$2005,"&lt;"&amp;J309)+COUNTIFS($M$6:$M$2005,"اليوم",$J$6:$J$2005,"&lt;"&amp;J309)+COUNTIFS($M$6:M309,"متأخرة",$J$6:J309,J309&amp;"")+COUNTIFS($M$6:M309,"اليوم",$J$6:J309,J309&amp;""),"")</f>
        <v/>
      </c>
    </row>
    <row r="310">
      <c r="A310" s="20" t="n"/>
      <c r="B310" s="5" t="n"/>
      <c r="C310" s="21" t="n"/>
      <c r="D310" s="5" t="n"/>
      <c r="E310" s="17" t="n"/>
      <c r="F310" s="5" t="n"/>
      <c r="G310" s="5" t="n"/>
      <c r="H310" s="5" t="n"/>
      <c r="I310" s="5" t="n"/>
      <c r="J310" s="20" t="n"/>
      <c r="K310" s="5" t="n"/>
      <c r="L310" s="19">
        <f>IF(OR(B310&amp;""="",NOT(ISNUMBER(A310))),"",'الإعدادات'!$B$4-A310)</f>
        <v/>
      </c>
      <c r="M310" s="6">
        <f>IF(OR(B310&amp;""="",NOT(ISNUMBER(J310)),I310="تم التعاقد",I310="غير مهتم"),"",IF(J310&lt;'الإعدادات'!$B$4,"متأخرة",IF(J310='الإعدادات'!$B$4,"اليوم",IF(J310&lt;='الإعدادات'!$B$4+3,"خلال 3 أيام",""))))</f>
        <v/>
      </c>
      <c r="N310" s="6">
        <f>IF(OR(B310&amp;""="",H310&amp;""="",NOT(ISNUMBER(E310))),"",IFERROR(IF(E310&lt;INDEX('الوحدات'!$F$6:$F$305,MATCH(H310,'الوحدات'!$A$6:$A$305,0)),"أقل من السعر","مناسب"),"كود غير موجود"))</f>
        <v/>
      </c>
      <c r="O310" s="18">
        <f>IF(OR(B310&amp;""="",I310&lt;&gt;"تم التعاقد",H310&amp;""=""),"",IFERROR(IF(INDEX('الوحدات'!$E$6:$E$305,MATCH(H310,'الوحدات'!$A$6:$A$305,0))="بيع",ROUND(INDEX('الوحدات'!$F$6:$F$305,MATCH(H310,'الوحدات'!$A$6:$A$305,0))*'الإعدادات'!$B$5/100,2),""),""))</f>
        <v/>
      </c>
      <c r="P310" s="19">
        <f>IF(OR(M310="متأخرة",M310="اليوم"),COUNTIFS($M$6:$M$2005,"متأخرة",$J$6:$J$2005,"&lt;"&amp;J310)+COUNTIFS($M$6:$M$2005,"اليوم",$J$6:$J$2005,"&lt;"&amp;J310)+COUNTIFS($M$6:M310,"متأخرة",$J$6:J310,J310&amp;"")+COUNTIFS($M$6:M310,"اليوم",$J$6:J310,J310&amp;""),"")</f>
        <v/>
      </c>
    </row>
    <row r="311">
      <c r="A311" s="20" t="n"/>
      <c r="B311" s="5" t="n"/>
      <c r="C311" s="21" t="n"/>
      <c r="D311" s="5" t="n"/>
      <c r="E311" s="17" t="n"/>
      <c r="F311" s="5" t="n"/>
      <c r="G311" s="5" t="n"/>
      <c r="H311" s="5" t="n"/>
      <c r="I311" s="5" t="n"/>
      <c r="J311" s="20" t="n"/>
      <c r="K311" s="5" t="n"/>
      <c r="L311" s="19">
        <f>IF(OR(B311&amp;""="",NOT(ISNUMBER(A311))),"",'الإعدادات'!$B$4-A311)</f>
        <v/>
      </c>
      <c r="M311" s="6">
        <f>IF(OR(B311&amp;""="",NOT(ISNUMBER(J311)),I311="تم التعاقد",I311="غير مهتم"),"",IF(J311&lt;'الإعدادات'!$B$4,"متأخرة",IF(J311='الإعدادات'!$B$4,"اليوم",IF(J311&lt;='الإعدادات'!$B$4+3,"خلال 3 أيام",""))))</f>
        <v/>
      </c>
      <c r="N311" s="6">
        <f>IF(OR(B311&amp;""="",H311&amp;""="",NOT(ISNUMBER(E311))),"",IFERROR(IF(E311&lt;INDEX('الوحدات'!$F$6:$F$305,MATCH(H311,'الوحدات'!$A$6:$A$305,0)),"أقل من السعر","مناسب"),"كود غير موجود"))</f>
        <v/>
      </c>
      <c r="O311" s="18">
        <f>IF(OR(B311&amp;""="",I311&lt;&gt;"تم التعاقد",H311&amp;""=""),"",IFERROR(IF(INDEX('الوحدات'!$E$6:$E$305,MATCH(H311,'الوحدات'!$A$6:$A$305,0))="بيع",ROUND(INDEX('الوحدات'!$F$6:$F$305,MATCH(H311,'الوحدات'!$A$6:$A$305,0))*'الإعدادات'!$B$5/100,2),""),""))</f>
        <v/>
      </c>
      <c r="P311" s="19">
        <f>IF(OR(M311="متأخرة",M311="اليوم"),COUNTIFS($M$6:$M$2005,"متأخرة",$J$6:$J$2005,"&lt;"&amp;J311)+COUNTIFS($M$6:$M$2005,"اليوم",$J$6:$J$2005,"&lt;"&amp;J311)+COUNTIFS($M$6:M311,"متأخرة",$J$6:J311,J311&amp;"")+COUNTIFS($M$6:M311,"اليوم",$J$6:J311,J311&amp;""),"")</f>
        <v/>
      </c>
    </row>
    <row r="312">
      <c r="A312" s="20" t="n"/>
      <c r="B312" s="5" t="n"/>
      <c r="C312" s="21" t="n"/>
      <c r="D312" s="5" t="n"/>
      <c r="E312" s="17" t="n"/>
      <c r="F312" s="5" t="n"/>
      <c r="G312" s="5" t="n"/>
      <c r="H312" s="5" t="n"/>
      <c r="I312" s="5" t="n"/>
      <c r="J312" s="20" t="n"/>
      <c r="K312" s="5" t="n"/>
      <c r="L312" s="19">
        <f>IF(OR(B312&amp;""="",NOT(ISNUMBER(A312))),"",'الإعدادات'!$B$4-A312)</f>
        <v/>
      </c>
      <c r="M312" s="6">
        <f>IF(OR(B312&amp;""="",NOT(ISNUMBER(J312)),I312="تم التعاقد",I312="غير مهتم"),"",IF(J312&lt;'الإعدادات'!$B$4,"متأخرة",IF(J312='الإعدادات'!$B$4,"اليوم",IF(J312&lt;='الإعدادات'!$B$4+3,"خلال 3 أيام",""))))</f>
        <v/>
      </c>
      <c r="N312" s="6">
        <f>IF(OR(B312&amp;""="",H312&amp;""="",NOT(ISNUMBER(E312))),"",IFERROR(IF(E312&lt;INDEX('الوحدات'!$F$6:$F$305,MATCH(H312,'الوحدات'!$A$6:$A$305,0)),"أقل من السعر","مناسب"),"كود غير موجود"))</f>
        <v/>
      </c>
      <c r="O312" s="18">
        <f>IF(OR(B312&amp;""="",I312&lt;&gt;"تم التعاقد",H312&amp;""=""),"",IFERROR(IF(INDEX('الوحدات'!$E$6:$E$305,MATCH(H312,'الوحدات'!$A$6:$A$305,0))="بيع",ROUND(INDEX('الوحدات'!$F$6:$F$305,MATCH(H312,'الوحدات'!$A$6:$A$305,0))*'الإعدادات'!$B$5/100,2),""),""))</f>
        <v/>
      </c>
      <c r="P312" s="19">
        <f>IF(OR(M312="متأخرة",M312="اليوم"),COUNTIFS($M$6:$M$2005,"متأخرة",$J$6:$J$2005,"&lt;"&amp;J312)+COUNTIFS($M$6:$M$2005,"اليوم",$J$6:$J$2005,"&lt;"&amp;J312)+COUNTIFS($M$6:M312,"متأخرة",$J$6:J312,J312&amp;"")+COUNTIFS($M$6:M312,"اليوم",$J$6:J312,J312&amp;""),"")</f>
        <v/>
      </c>
    </row>
    <row r="313">
      <c r="A313" s="20" t="n"/>
      <c r="B313" s="5" t="n"/>
      <c r="C313" s="21" t="n"/>
      <c r="D313" s="5" t="n"/>
      <c r="E313" s="17" t="n"/>
      <c r="F313" s="5" t="n"/>
      <c r="G313" s="5" t="n"/>
      <c r="H313" s="5" t="n"/>
      <c r="I313" s="5" t="n"/>
      <c r="J313" s="20" t="n"/>
      <c r="K313" s="5" t="n"/>
      <c r="L313" s="19">
        <f>IF(OR(B313&amp;""="",NOT(ISNUMBER(A313))),"",'الإعدادات'!$B$4-A313)</f>
        <v/>
      </c>
      <c r="M313" s="6">
        <f>IF(OR(B313&amp;""="",NOT(ISNUMBER(J313)),I313="تم التعاقد",I313="غير مهتم"),"",IF(J313&lt;'الإعدادات'!$B$4,"متأخرة",IF(J313='الإعدادات'!$B$4,"اليوم",IF(J313&lt;='الإعدادات'!$B$4+3,"خلال 3 أيام",""))))</f>
        <v/>
      </c>
      <c r="N313" s="6">
        <f>IF(OR(B313&amp;""="",H313&amp;""="",NOT(ISNUMBER(E313))),"",IFERROR(IF(E313&lt;INDEX('الوحدات'!$F$6:$F$305,MATCH(H313,'الوحدات'!$A$6:$A$305,0)),"أقل من السعر","مناسب"),"كود غير موجود"))</f>
        <v/>
      </c>
      <c r="O313" s="18">
        <f>IF(OR(B313&amp;""="",I313&lt;&gt;"تم التعاقد",H313&amp;""=""),"",IFERROR(IF(INDEX('الوحدات'!$E$6:$E$305,MATCH(H313,'الوحدات'!$A$6:$A$305,0))="بيع",ROUND(INDEX('الوحدات'!$F$6:$F$305,MATCH(H313,'الوحدات'!$A$6:$A$305,0))*'الإعدادات'!$B$5/100,2),""),""))</f>
        <v/>
      </c>
      <c r="P313" s="19">
        <f>IF(OR(M313="متأخرة",M313="اليوم"),COUNTIFS($M$6:$M$2005,"متأخرة",$J$6:$J$2005,"&lt;"&amp;J313)+COUNTIFS($M$6:$M$2005,"اليوم",$J$6:$J$2005,"&lt;"&amp;J313)+COUNTIFS($M$6:M313,"متأخرة",$J$6:J313,J313&amp;"")+COUNTIFS($M$6:M313,"اليوم",$J$6:J313,J313&amp;""),"")</f>
        <v/>
      </c>
    </row>
    <row r="314">
      <c r="A314" s="20" t="n"/>
      <c r="B314" s="5" t="n"/>
      <c r="C314" s="21" t="n"/>
      <c r="D314" s="5" t="n"/>
      <c r="E314" s="17" t="n"/>
      <c r="F314" s="5" t="n"/>
      <c r="G314" s="5" t="n"/>
      <c r="H314" s="5" t="n"/>
      <c r="I314" s="5" t="n"/>
      <c r="J314" s="20" t="n"/>
      <c r="K314" s="5" t="n"/>
      <c r="L314" s="19">
        <f>IF(OR(B314&amp;""="",NOT(ISNUMBER(A314))),"",'الإعدادات'!$B$4-A314)</f>
        <v/>
      </c>
      <c r="M314" s="6">
        <f>IF(OR(B314&amp;""="",NOT(ISNUMBER(J314)),I314="تم التعاقد",I314="غير مهتم"),"",IF(J314&lt;'الإعدادات'!$B$4,"متأخرة",IF(J314='الإعدادات'!$B$4,"اليوم",IF(J314&lt;='الإعدادات'!$B$4+3,"خلال 3 أيام",""))))</f>
        <v/>
      </c>
      <c r="N314" s="6">
        <f>IF(OR(B314&amp;""="",H314&amp;""="",NOT(ISNUMBER(E314))),"",IFERROR(IF(E314&lt;INDEX('الوحدات'!$F$6:$F$305,MATCH(H314,'الوحدات'!$A$6:$A$305,0)),"أقل من السعر","مناسب"),"كود غير موجود"))</f>
        <v/>
      </c>
      <c r="O314" s="18">
        <f>IF(OR(B314&amp;""="",I314&lt;&gt;"تم التعاقد",H314&amp;""=""),"",IFERROR(IF(INDEX('الوحدات'!$E$6:$E$305,MATCH(H314,'الوحدات'!$A$6:$A$305,0))="بيع",ROUND(INDEX('الوحدات'!$F$6:$F$305,MATCH(H314,'الوحدات'!$A$6:$A$305,0))*'الإعدادات'!$B$5/100,2),""),""))</f>
        <v/>
      </c>
      <c r="P314" s="19">
        <f>IF(OR(M314="متأخرة",M314="اليوم"),COUNTIFS($M$6:$M$2005,"متأخرة",$J$6:$J$2005,"&lt;"&amp;J314)+COUNTIFS($M$6:$M$2005,"اليوم",$J$6:$J$2005,"&lt;"&amp;J314)+COUNTIFS($M$6:M314,"متأخرة",$J$6:J314,J314&amp;"")+COUNTIFS($M$6:M314,"اليوم",$J$6:J314,J314&amp;""),"")</f>
        <v/>
      </c>
    </row>
    <row r="315">
      <c r="A315" s="20" t="n"/>
      <c r="B315" s="5" t="n"/>
      <c r="C315" s="21" t="n"/>
      <c r="D315" s="5" t="n"/>
      <c r="E315" s="17" t="n"/>
      <c r="F315" s="5" t="n"/>
      <c r="G315" s="5" t="n"/>
      <c r="H315" s="5" t="n"/>
      <c r="I315" s="5" t="n"/>
      <c r="J315" s="20" t="n"/>
      <c r="K315" s="5" t="n"/>
      <c r="L315" s="19">
        <f>IF(OR(B315&amp;""="",NOT(ISNUMBER(A315))),"",'الإعدادات'!$B$4-A315)</f>
        <v/>
      </c>
      <c r="M315" s="6">
        <f>IF(OR(B315&amp;""="",NOT(ISNUMBER(J315)),I315="تم التعاقد",I315="غير مهتم"),"",IF(J315&lt;'الإعدادات'!$B$4,"متأخرة",IF(J315='الإعدادات'!$B$4,"اليوم",IF(J315&lt;='الإعدادات'!$B$4+3,"خلال 3 أيام",""))))</f>
        <v/>
      </c>
      <c r="N315" s="6">
        <f>IF(OR(B315&amp;""="",H315&amp;""="",NOT(ISNUMBER(E315))),"",IFERROR(IF(E315&lt;INDEX('الوحدات'!$F$6:$F$305,MATCH(H315,'الوحدات'!$A$6:$A$305,0)),"أقل من السعر","مناسب"),"كود غير موجود"))</f>
        <v/>
      </c>
      <c r="O315" s="18">
        <f>IF(OR(B315&amp;""="",I315&lt;&gt;"تم التعاقد",H315&amp;""=""),"",IFERROR(IF(INDEX('الوحدات'!$E$6:$E$305,MATCH(H315,'الوحدات'!$A$6:$A$305,0))="بيع",ROUND(INDEX('الوحدات'!$F$6:$F$305,MATCH(H315,'الوحدات'!$A$6:$A$305,0))*'الإعدادات'!$B$5/100,2),""),""))</f>
        <v/>
      </c>
      <c r="P315" s="19">
        <f>IF(OR(M315="متأخرة",M315="اليوم"),COUNTIFS($M$6:$M$2005,"متأخرة",$J$6:$J$2005,"&lt;"&amp;J315)+COUNTIFS($M$6:$M$2005,"اليوم",$J$6:$J$2005,"&lt;"&amp;J315)+COUNTIFS($M$6:M315,"متأخرة",$J$6:J315,J315&amp;"")+COUNTIFS($M$6:M315,"اليوم",$J$6:J315,J315&amp;""),"")</f>
        <v/>
      </c>
    </row>
    <row r="316">
      <c r="A316" s="20" t="n"/>
      <c r="B316" s="5" t="n"/>
      <c r="C316" s="21" t="n"/>
      <c r="D316" s="5" t="n"/>
      <c r="E316" s="17" t="n"/>
      <c r="F316" s="5" t="n"/>
      <c r="G316" s="5" t="n"/>
      <c r="H316" s="5" t="n"/>
      <c r="I316" s="5" t="n"/>
      <c r="J316" s="20" t="n"/>
      <c r="K316" s="5" t="n"/>
      <c r="L316" s="19">
        <f>IF(OR(B316&amp;""="",NOT(ISNUMBER(A316))),"",'الإعدادات'!$B$4-A316)</f>
        <v/>
      </c>
      <c r="M316" s="6">
        <f>IF(OR(B316&amp;""="",NOT(ISNUMBER(J316)),I316="تم التعاقد",I316="غير مهتم"),"",IF(J316&lt;'الإعدادات'!$B$4,"متأخرة",IF(J316='الإعدادات'!$B$4,"اليوم",IF(J316&lt;='الإعدادات'!$B$4+3,"خلال 3 أيام",""))))</f>
        <v/>
      </c>
      <c r="N316" s="6">
        <f>IF(OR(B316&amp;""="",H316&amp;""="",NOT(ISNUMBER(E316))),"",IFERROR(IF(E316&lt;INDEX('الوحدات'!$F$6:$F$305,MATCH(H316,'الوحدات'!$A$6:$A$305,0)),"أقل من السعر","مناسب"),"كود غير موجود"))</f>
        <v/>
      </c>
      <c r="O316" s="18">
        <f>IF(OR(B316&amp;""="",I316&lt;&gt;"تم التعاقد",H316&amp;""=""),"",IFERROR(IF(INDEX('الوحدات'!$E$6:$E$305,MATCH(H316,'الوحدات'!$A$6:$A$305,0))="بيع",ROUND(INDEX('الوحدات'!$F$6:$F$305,MATCH(H316,'الوحدات'!$A$6:$A$305,0))*'الإعدادات'!$B$5/100,2),""),""))</f>
        <v/>
      </c>
      <c r="P316" s="19">
        <f>IF(OR(M316="متأخرة",M316="اليوم"),COUNTIFS($M$6:$M$2005,"متأخرة",$J$6:$J$2005,"&lt;"&amp;J316)+COUNTIFS($M$6:$M$2005,"اليوم",$J$6:$J$2005,"&lt;"&amp;J316)+COUNTIFS($M$6:M316,"متأخرة",$J$6:J316,J316&amp;"")+COUNTIFS($M$6:M316,"اليوم",$J$6:J316,J316&amp;""),"")</f>
        <v/>
      </c>
    </row>
    <row r="317">
      <c r="A317" s="20" t="n"/>
      <c r="B317" s="5" t="n"/>
      <c r="C317" s="21" t="n"/>
      <c r="D317" s="5" t="n"/>
      <c r="E317" s="17" t="n"/>
      <c r="F317" s="5" t="n"/>
      <c r="G317" s="5" t="n"/>
      <c r="H317" s="5" t="n"/>
      <c r="I317" s="5" t="n"/>
      <c r="J317" s="20" t="n"/>
      <c r="K317" s="5" t="n"/>
      <c r="L317" s="19">
        <f>IF(OR(B317&amp;""="",NOT(ISNUMBER(A317))),"",'الإعدادات'!$B$4-A317)</f>
        <v/>
      </c>
      <c r="M317" s="6">
        <f>IF(OR(B317&amp;""="",NOT(ISNUMBER(J317)),I317="تم التعاقد",I317="غير مهتم"),"",IF(J317&lt;'الإعدادات'!$B$4,"متأخرة",IF(J317='الإعدادات'!$B$4,"اليوم",IF(J317&lt;='الإعدادات'!$B$4+3,"خلال 3 أيام",""))))</f>
        <v/>
      </c>
      <c r="N317" s="6">
        <f>IF(OR(B317&amp;""="",H317&amp;""="",NOT(ISNUMBER(E317))),"",IFERROR(IF(E317&lt;INDEX('الوحدات'!$F$6:$F$305,MATCH(H317,'الوحدات'!$A$6:$A$305,0)),"أقل من السعر","مناسب"),"كود غير موجود"))</f>
        <v/>
      </c>
      <c r="O317" s="18">
        <f>IF(OR(B317&amp;""="",I317&lt;&gt;"تم التعاقد",H317&amp;""=""),"",IFERROR(IF(INDEX('الوحدات'!$E$6:$E$305,MATCH(H317,'الوحدات'!$A$6:$A$305,0))="بيع",ROUND(INDEX('الوحدات'!$F$6:$F$305,MATCH(H317,'الوحدات'!$A$6:$A$305,0))*'الإعدادات'!$B$5/100,2),""),""))</f>
        <v/>
      </c>
      <c r="P317" s="19">
        <f>IF(OR(M317="متأخرة",M317="اليوم"),COUNTIFS($M$6:$M$2005,"متأخرة",$J$6:$J$2005,"&lt;"&amp;J317)+COUNTIFS($M$6:$M$2005,"اليوم",$J$6:$J$2005,"&lt;"&amp;J317)+COUNTIFS($M$6:M317,"متأخرة",$J$6:J317,J317&amp;"")+COUNTIFS($M$6:M317,"اليوم",$J$6:J317,J317&amp;""),"")</f>
        <v/>
      </c>
    </row>
    <row r="318">
      <c r="A318" s="20" t="n"/>
      <c r="B318" s="5" t="n"/>
      <c r="C318" s="21" t="n"/>
      <c r="D318" s="5" t="n"/>
      <c r="E318" s="17" t="n"/>
      <c r="F318" s="5" t="n"/>
      <c r="G318" s="5" t="n"/>
      <c r="H318" s="5" t="n"/>
      <c r="I318" s="5" t="n"/>
      <c r="J318" s="20" t="n"/>
      <c r="K318" s="5" t="n"/>
      <c r="L318" s="19">
        <f>IF(OR(B318&amp;""="",NOT(ISNUMBER(A318))),"",'الإعدادات'!$B$4-A318)</f>
        <v/>
      </c>
      <c r="M318" s="6">
        <f>IF(OR(B318&amp;""="",NOT(ISNUMBER(J318)),I318="تم التعاقد",I318="غير مهتم"),"",IF(J318&lt;'الإعدادات'!$B$4,"متأخرة",IF(J318='الإعدادات'!$B$4,"اليوم",IF(J318&lt;='الإعدادات'!$B$4+3,"خلال 3 أيام",""))))</f>
        <v/>
      </c>
      <c r="N318" s="6">
        <f>IF(OR(B318&amp;""="",H318&amp;""="",NOT(ISNUMBER(E318))),"",IFERROR(IF(E318&lt;INDEX('الوحدات'!$F$6:$F$305,MATCH(H318,'الوحدات'!$A$6:$A$305,0)),"أقل من السعر","مناسب"),"كود غير موجود"))</f>
        <v/>
      </c>
      <c r="O318" s="18">
        <f>IF(OR(B318&amp;""="",I318&lt;&gt;"تم التعاقد",H318&amp;""=""),"",IFERROR(IF(INDEX('الوحدات'!$E$6:$E$305,MATCH(H318,'الوحدات'!$A$6:$A$305,0))="بيع",ROUND(INDEX('الوحدات'!$F$6:$F$305,MATCH(H318,'الوحدات'!$A$6:$A$305,0))*'الإعدادات'!$B$5/100,2),""),""))</f>
        <v/>
      </c>
      <c r="P318" s="19">
        <f>IF(OR(M318="متأخرة",M318="اليوم"),COUNTIFS($M$6:$M$2005,"متأخرة",$J$6:$J$2005,"&lt;"&amp;J318)+COUNTIFS($M$6:$M$2005,"اليوم",$J$6:$J$2005,"&lt;"&amp;J318)+COUNTIFS($M$6:M318,"متأخرة",$J$6:J318,J318&amp;"")+COUNTIFS($M$6:M318,"اليوم",$J$6:J318,J318&amp;""),"")</f>
        <v/>
      </c>
    </row>
    <row r="319">
      <c r="A319" s="20" t="n"/>
      <c r="B319" s="5" t="n"/>
      <c r="C319" s="21" t="n"/>
      <c r="D319" s="5" t="n"/>
      <c r="E319" s="17" t="n"/>
      <c r="F319" s="5" t="n"/>
      <c r="G319" s="5" t="n"/>
      <c r="H319" s="5" t="n"/>
      <c r="I319" s="5" t="n"/>
      <c r="J319" s="20" t="n"/>
      <c r="K319" s="5" t="n"/>
      <c r="L319" s="19">
        <f>IF(OR(B319&amp;""="",NOT(ISNUMBER(A319))),"",'الإعدادات'!$B$4-A319)</f>
        <v/>
      </c>
      <c r="M319" s="6">
        <f>IF(OR(B319&amp;""="",NOT(ISNUMBER(J319)),I319="تم التعاقد",I319="غير مهتم"),"",IF(J319&lt;'الإعدادات'!$B$4,"متأخرة",IF(J319='الإعدادات'!$B$4,"اليوم",IF(J319&lt;='الإعدادات'!$B$4+3,"خلال 3 أيام",""))))</f>
        <v/>
      </c>
      <c r="N319" s="6">
        <f>IF(OR(B319&amp;""="",H319&amp;""="",NOT(ISNUMBER(E319))),"",IFERROR(IF(E319&lt;INDEX('الوحدات'!$F$6:$F$305,MATCH(H319,'الوحدات'!$A$6:$A$305,0)),"أقل من السعر","مناسب"),"كود غير موجود"))</f>
        <v/>
      </c>
      <c r="O319" s="18">
        <f>IF(OR(B319&amp;""="",I319&lt;&gt;"تم التعاقد",H319&amp;""=""),"",IFERROR(IF(INDEX('الوحدات'!$E$6:$E$305,MATCH(H319,'الوحدات'!$A$6:$A$305,0))="بيع",ROUND(INDEX('الوحدات'!$F$6:$F$305,MATCH(H319,'الوحدات'!$A$6:$A$305,0))*'الإعدادات'!$B$5/100,2),""),""))</f>
        <v/>
      </c>
      <c r="P319" s="19">
        <f>IF(OR(M319="متأخرة",M319="اليوم"),COUNTIFS($M$6:$M$2005,"متأخرة",$J$6:$J$2005,"&lt;"&amp;J319)+COUNTIFS($M$6:$M$2005,"اليوم",$J$6:$J$2005,"&lt;"&amp;J319)+COUNTIFS($M$6:M319,"متأخرة",$J$6:J319,J319&amp;"")+COUNTIFS($M$6:M319,"اليوم",$J$6:J319,J319&amp;""),"")</f>
        <v/>
      </c>
    </row>
    <row r="320">
      <c r="A320" s="20" t="n"/>
      <c r="B320" s="5" t="n"/>
      <c r="C320" s="21" t="n"/>
      <c r="D320" s="5" t="n"/>
      <c r="E320" s="17" t="n"/>
      <c r="F320" s="5" t="n"/>
      <c r="G320" s="5" t="n"/>
      <c r="H320" s="5" t="n"/>
      <c r="I320" s="5" t="n"/>
      <c r="J320" s="20" t="n"/>
      <c r="K320" s="5" t="n"/>
      <c r="L320" s="19">
        <f>IF(OR(B320&amp;""="",NOT(ISNUMBER(A320))),"",'الإعدادات'!$B$4-A320)</f>
        <v/>
      </c>
      <c r="M320" s="6">
        <f>IF(OR(B320&amp;""="",NOT(ISNUMBER(J320)),I320="تم التعاقد",I320="غير مهتم"),"",IF(J320&lt;'الإعدادات'!$B$4,"متأخرة",IF(J320='الإعدادات'!$B$4,"اليوم",IF(J320&lt;='الإعدادات'!$B$4+3,"خلال 3 أيام",""))))</f>
        <v/>
      </c>
      <c r="N320" s="6">
        <f>IF(OR(B320&amp;""="",H320&amp;""="",NOT(ISNUMBER(E320))),"",IFERROR(IF(E320&lt;INDEX('الوحدات'!$F$6:$F$305,MATCH(H320,'الوحدات'!$A$6:$A$305,0)),"أقل من السعر","مناسب"),"كود غير موجود"))</f>
        <v/>
      </c>
      <c r="O320" s="18">
        <f>IF(OR(B320&amp;""="",I320&lt;&gt;"تم التعاقد",H320&amp;""=""),"",IFERROR(IF(INDEX('الوحدات'!$E$6:$E$305,MATCH(H320,'الوحدات'!$A$6:$A$305,0))="بيع",ROUND(INDEX('الوحدات'!$F$6:$F$305,MATCH(H320,'الوحدات'!$A$6:$A$305,0))*'الإعدادات'!$B$5/100,2),""),""))</f>
        <v/>
      </c>
      <c r="P320" s="19">
        <f>IF(OR(M320="متأخرة",M320="اليوم"),COUNTIFS($M$6:$M$2005,"متأخرة",$J$6:$J$2005,"&lt;"&amp;J320)+COUNTIFS($M$6:$M$2005,"اليوم",$J$6:$J$2005,"&lt;"&amp;J320)+COUNTIFS($M$6:M320,"متأخرة",$J$6:J320,J320&amp;"")+COUNTIFS($M$6:M320,"اليوم",$J$6:J320,J320&amp;""),"")</f>
        <v/>
      </c>
    </row>
    <row r="321">
      <c r="A321" s="20" t="n"/>
      <c r="B321" s="5" t="n"/>
      <c r="C321" s="21" t="n"/>
      <c r="D321" s="5" t="n"/>
      <c r="E321" s="17" t="n"/>
      <c r="F321" s="5" t="n"/>
      <c r="G321" s="5" t="n"/>
      <c r="H321" s="5" t="n"/>
      <c r="I321" s="5" t="n"/>
      <c r="J321" s="20" t="n"/>
      <c r="K321" s="5" t="n"/>
      <c r="L321" s="19">
        <f>IF(OR(B321&amp;""="",NOT(ISNUMBER(A321))),"",'الإعدادات'!$B$4-A321)</f>
        <v/>
      </c>
      <c r="M321" s="6">
        <f>IF(OR(B321&amp;""="",NOT(ISNUMBER(J321)),I321="تم التعاقد",I321="غير مهتم"),"",IF(J321&lt;'الإعدادات'!$B$4,"متأخرة",IF(J321='الإعدادات'!$B$4,"اليوم",IF(J321&lt;='الإعدادات'!$B$4+3,"خلال 3 أيام",""))))</f>
        <v/>
      </c>
      <c r="N321" s="6">
        <f>IF(OR(B321&amp;""="",H321&amp;""="",NOT(ISNUMBER(E321))),"",IFERROR(IF(E321&lt;INDEX('الوحدات'!$F$6:$F$305,MATCH(H321,'الوحدات'!$A$6:$A$305,0)),"أقل من السعر","مناسب"),"كود غير موجود"))</f>
        <v/>
      </c>
      <c r="O321" s="18">
        <f>IF(OR(B321&amp;""="",I321&lt;&gt;"تم التعاقد",H321&amp;""=""),"",IFERROR(IF(INDEX('الوحدات'!$E$6:$E$305,MATCH(H321,'الوحدات'!$A$6:$A$305,0))="بيع",ROUND(INDEX('الوحدات'!$F$6:$F$305,MATCH(H321,'الوحدات'!$A$6:$A$305,0))*'الإعدادات'!$B$5/100,2),""),""))</f>
        <v/>
      </c>
      <c r="P321" s="19">
        <f>IF(OR(M321="متأخرة",M321="اليوم"),COUNTIFS($M$6:$M$2005,"متأخرة",$J$6:$J$2005,"&lt;"&amp;J321)+COUNTIFS($M$6:$M$2005,"اليوم",$J$6:$J$2005,"&lt;"&amp;J321)+COUNTIFS($M$6:M321,"متأخرة",$J$6:J321,J321&amp;"")+COUNTIFS($M$6:M321,"اليوم",$J$6:J321,J321&amp;""),"")</f>
        <v/>
      </c>
    </row>
    <row r="322">
      <c r="A322" s="20" t="n"/>
      <c r="B322" s="5" t="n"/>
      <c r="C322" s="21" t="n"/>
      <c r="D322" s="5" t="n"/>
      <c r="E322" s="17" t="n"/>
      <c r="F322" s="5" t="n"/>
      <c r="G322" s="5" t="n"/>
      <c r="H322" s="5" t="n"/>
      <c r="I322" s="5" t="n"/>
      <c r="J322" s="20" t="n"/>
      <c r="K322" s="5" t="n"/>
      <c r="L322" s="19">
        <f>IF(OR(B322&amp;""="",NOT(ISNUMBER(A322))),"",'الإعدادات'!$B$4-A322)</f>
        <v/>
      </c>
      <c r="M322" s="6">
        <f>IF(OR(B322&amp;""="",NOT(ISNUMBER(J322)),I322="تم التعاقد",I322="غير مهتم"),"",IF(J322&lt;'الإعدادات'!$B$4,"متأخرة",IF(J322='الإعدادات'!$B$4,"اليوم",IF(J322&lt;='الإعدادات'!$B$4+3,"خلال 3 أيام",""))))</f>
        <v/>
      </c>
      <c r="N322" s="6">
        <f>IF(OR(B322&amp;""="",H322&amp;""="",NOT(ISNUMBER(E322))),"",IFERROR(IF(E322&lt;INDEX('الوحدات'!$F$6:$F$305,MATCH(H322,'الوحدات'!$A$6:$A$305,0)),"أقل من السعر","مناسب"),"كود غير موجود"))</f>
        <v/>
      </c>
      <c r="O322" s="18">
        <f>IF(OR(B322&amp;""="",I322&lt;&gt;"تم التعاقد",H322&amp;""=""),"",IFERROR(IF(INDEX('الوحدات'!$E$6:$E$305,MATCH(H322,'الوحدات'!$A$6:$A$305,0))="بيع",ROUND(INDEX('الوحدات'!$F$6:$F$305,MATCH(H322,'الوحدات'!$A$6:$A$305,0))*'الإعدادات'!$B$5/100,2),""),""))</f>
        <v/>
      </c>
      <c r="P322" s="19">
        <f>IF(OR(M322="متأخرة",M322="اليوم"),COUNTIFS($M$6:$M$2005,"متأخرة",$J$6:$J$2005,"&lt;"&amp;J322)+COUNTIFS($M$6:$M$2005,"اليوم",$J$6:$J$2005,"&lt;"&amp;J322)+COUNTIFS($M$6:M322,"متأخرة",$J$6:J322,J322&amp;"")+COUNTIFS($M$6:M322,"اليوم",$J$6:J322,J322&amp;""),"")</f>
        <v/>
      </c>
    </row>
    <row r="323">
      <c r="A323" s="20" t="n"/>
      <c r="B323" s="5" t="n"/>
      <c r="C323" s="21" t="n"/>
      <c r="D323" s="5" t="n"/>
      <c r="E323" s="17" t="n"/>
      <c r="F323" s="5" t="n"/>
      <c r="G323" s="5" t="n"/>
      <c r="H323" s="5" t="n"/>
      <c r="I323" s="5" t="n"/>
      <c r="J323" s="20" t="n"/>
      <c r="K323" s="5" t="n"/>
      <c r="L323" s="19">
        <f>IF(OR(B323&amp;""="",NOT(ISNUMBER(A323))),"",'الإعدادات'!$B$4-A323)</f>
        <v/>
      </c>
      <c r="M323" s="6">
        <f>IF(OR(B323&amp;""="",NOT(ISNUMBER(J323)),I323="تم التعاقد",I323="غير مهتم"),"",IF(J323&lt;'الإعدادات'!$B$4,"متأخرة",IF(J323='الإعدادات'!$B$4,"اليوم",IF(J323&lt;='الإعدادات'!$B$4+3,"خلال 3 أيام",""))))</f>
        <v/>
      </c>
      <c r="N323" s="6">
        <f>IF(OR(B323&amp;""="",H323&amp;""="",NOT(ISNUMBER(E323))),"",IFERROR(IF(E323&lt;INDEX('الوحدات'!$F$6:$F$305,MATCH(H323,'الوحدات'!$A$6:$A$305,0)),"أقل من السعر","مناسب"),"كود غير موجود"))</f>
        <v/>
      </c>
      <c r="O323" s="18">
        <f>IF(OR(B323&amp;""="",I323&lt;&gt;"تم التعاقد",H323&amp;""=""),"",IFERROR(IF(INDEX('الوحدات'!$E$6:$E$305,MATCH(H323,'الوحدات'!$A$6:$A$305,0))="بيع",ROUND(INDEX('الوحدات'!$F$6:$F$305,MATCH(H323,'الوحدات'!$A$6:$A$305,0))*'الإعدادات'!$B$5/100,2),""),""))</f>
        <v/>
      </c>
      <c r="P323" s="19">
        <f>IF(OR(M323="متأخرة",M323="اليوم"),COUNTIFS($M$6:$M$2005,"متأخرة",$J$6:$J$2005,"&lt;"&amp;J323)+COUNTIFS($M$6:$M$2005,"اليوم",$J$6:$J$2005,"&lt;"&amp;J323)+COUNTIFS($M$6:M323,"متأخرة",$J$6:J323,J323&amp;"")+COUNTIFS($M$6:M323,"اليوم",$J$6:J323,J323&amp;""),"")</f>
        <v/>
      </c>
    </row>
    <row r="324">
      <c r="A324" s="20" t="n"/>
      <c r="B324" s="5" t="n"/>
      <c r="C324" s="21" t="n"/>
      <c r="D324" s="5" t="n"/>
      <c r="E324" s="17" t="n"/>
      <c r="F324" s="5" t="n"/>
      <c r="G324" s="5" t="n"/>
      <c r="H324" s="5" t="n"/>
      <c r="I324" s="5" t="n"/>
      <c r="J324" s="20" t="n"/>
      <c r="K324" s="5" t="n"/>
      <c r="L324" s="19">
        <f>IF(OR(B324&amp;""="",NOT(ISNUMBER(A324))),"",'الإعدادات'!$B$4-A324)</f>
        <v/>
      </c>
      <c r="M324" s="6">
        <f>IF(OR(B324&amp;""="",NOT(ISNUMBER(J324)),I324="تم التعاقد",I324="غير مهتم"),"",IF(J324&lt;'الإعدادات'!$B$4,"متأخرة",IF(J324='الإعدادات'!$B$4,"اليوم",IF(J324&lt;='الإعدادات'!$B$4+3,"خلال 3 أيام",""))))</f>
        <v/>
      </c>
      <c r="N324" s="6">
        <f>IF(OR(B324&amp;""="",H324&amp;""="",NOT(ISNUMBER(E324))),"",IFERROR(IF(E324&lt;INDEX('الوحدات'!$F$6:$F$305,MATCH(H324,'الوحدات'!$A$6:$A$305,0)),"أقل من السعر","مناسب"),"كود غير موجود"))</f>
        <v/>
      </c>
      <c r="O324" s="18">
        <f>IF(OR(B324&amp;""="",I324&lt;&gt;"تم التعاقد",H324&amp;""=""),"",IFERROR(IF(INDEX('الوحدات'!$E$6:$E$305,MATCH(H324,'الوحدات'!$A$6:$A$305,0))="بيع",ROUND(INDEX('الوحدات'!$F$6:$F$305,MATCH(H324,'الوحدات'!$A$6:$A$305,0))*'الإعدادات'!$B$5/100,2),""),""))</f>
        <v/>
      </c>
      <c r="P324" s="19">
        <f>IF(OR(M324="متأخرة",M324="اليوم"),COUNTIFS($M$6:$M$2005,"متأخرة",$J$6:$J$2005,"&lt;"&amp;J324)+COUNTIFS($M$6:$M$2005,"اليوم",$J$6:$J$2005,"&lt;"&amp;J324)+COUNTIFS($M$6:M324,"متأخرة",$J$6:J324,J324&amp;"")+COUNTIFS($M$6:M324,"اليوم",$J$6:J324,J324&amp;""),"")</f>
        <v/>
      </c>
    </row>
    <row r="325">
      <c r="A325" s="20" t="n"/>
      <c r="B325" s="5" t="n"/>
      <c r="C325" s="21" t="n"/>
      <c r="D325" s="5" t="n"/>
      <c r="E325" s="17" t="n"/>
      <c r="F325" s="5" t="n"/>
      <c r="G325" s="5" t="n"/>
      <c r="H325" s="5" t="n"/>
      <c r="I325" s="5" t="n"/>
      <c r="J325" s="20" t="n"/>
      <c r="K325" s="5" t="n"/>
      <c r="L325" s="19">
        <f>IF(OR(B325&amp;""="",NOT(ISNUMBER(A325))),"",'الإعدادات'!$B$4-A325)</f>
        <v/>
      </c>
      <c r="M325" s="6">
        <f>IF(OR(B325&amp;""="",NOT(ISNUMBER(J325)),I325="تم التعاقد",I325="غير مهتم"),"",IF(J325&lt;'الإعدادات'!$B$4,"متأخرة",IF(J325='الإعدادات'!$B$4,"اليوم",IF(J325&lt;='الإعدادات'!$B$4+3,"خلال 3 أيام",""))))</f>
        <v/>
      </c>
      <c r="N325" s="6">
        <f>IF(OR(B325&amp;""="",H325&amp;""="",NOT(ISNUMBER(E325))),"",IFERROR(IF(E325&lt;INDEX('الوحدات'!$F$6:$F$305,MATCH(H325,'الوحدات'!$A$6:$A$305,0)),"أقل من السعر","مناسب"),"كود غير موجود"))</f>
        <v/>
      </c>
      <c r="O325" s="18">
        <f>IF(OR(B325&amp;""="",I325&lt;&gt;"تم التعاقد",H325&amp;""=""),"",IFERROR(IF(INDEX('الوحدات'!$E$6:$E$305,MATCH(H325,'الوحدات'!$A$6:$A$305,0))="بيع",ROUND(INDEX('الوحدات'!$F$6:$F$305,MATCH(H325,'الوحدات'!$A$6:$A$305,0))*'الإعدادات'!$B$5/100,2),""),""))</f>
        <v/>
      </c>
      <c r="P325" s="19">
        <f>IF(OR(M325="متأخرة",M325="اليوم"),COUNTIFS($M$6:$M$2005,"متأخرة",$J$6:$J$2005,"&lt;"&amp;J325)+COUNTIFS($M$6:$M$2005,"اليوم",$J$6:$J$2005,"&lt;"&amp;J325)+COUNTIFS($M$6:M325,"متأخرة",$J$6:J325,J325&amp;"")+COUNTIFS($M$6:M325,"اليوم",$J$6:J325,J325&amp;""),"")</f>
        <v/>
      </c>
    </row>
    <row r="326">
      <c r="A326" s="20" t="n"/>
      <c r="B326" s="5" t="n"/>
      <c r="C326" s="21" t="n"/>
      <c r="D326" s="5" t="n"/>
      <c r="E326" s="17" t="n"/>
      <c r="F326" s="5" t="n"/>
      <c r="G326" s="5" t="n"/>
      <c r="H326" s="5" t="n"/>
      <c r="I326" s="5" t="n"/>
      <c r="J326" s="20" t="n"/>
      <c r="K326" s="5" t="n"/>
      <c r="L326" s="19">
        <f>IF(OR(B326&amp;""="",NOT(ISNUMBER(A326))),"",'الإعدادات'!$B$4-A326)</f>
        <v/>
      </c>
      <c r="M326" s="6">
        <f>IF(OR(B326&amp;""="",NOT(ISNUMBER(J326)),I326="تم التعاقد",I326="غير مهتم"),"",IF(J326&lt;'الإعدادات'!$B$4,"متأخرة",IF(J326='الإعدادات'!$B$4,"اليوم",IF(J326&lt;='الإعدادات'!$B$4+3,"خلال 3 أيام",""))))</f>
        <v/>
      </c>
      <c r="N326" s="6">
        <f>IF(OR(B326&amp;""="",H326&amp;""="",NOT(ISNUMBER(E326))),"",IFERROR(IF(E326&lt;INDEX('الوحدات'!$F$6:$F$305,MATCH(H326,'الوحدات'!$A$6:$A$305,0)),"أقل من السعر","مناسب"),"كود غير موجود"))</f>
        <v/>
      </c>
      <c r="O326" s="18">
        <f>IF(OR(B326&amp;""="",I326&lt;&gt;"تم التعاقد",H326&amp;""=""),"",IFERROR(IF(INDEX('الوحدات'!$E$6:$E$305,MATCH(H326,'الوحدات'!$A$6:$A$305,0))="بيع",ROUND(INDEX('الوحدات'!$F$6:$F$305,MATCH(H326,'الوحدات'!$A$6:$A$305,0))*'الإعدادات'!$B$5/100,2),""),""))</f>
        <v/>
      </c>
      <c r="P326" s="19">
        <f>IF(OR(M326="متأخرة",M326="اليوم"),COUNTIFS($M$6:$M$2005,"متأخرة",$J$6:$J$2005,"&lt;"&amp;J326)+COUNTIFS($M$6:$M$2005,"اليوم",$J$6:$J$2005,"&lt;"&amp;J326)+COUNTIFS($M$6:M326,"متأخرة",$J$6:J326,J326&amp;"")+COUNTIFS($M$6:M326,"اليوم",$J$6:J326,J326&amp;""),"")</f>
        <v/>
      </c>
    </row>
    <row r="327">
      <c r="A327" s="20" t="n"/>
      <c r="B327" s="5" t="n"/>
      <c r="C327" s="21" t="n"/>
      <c r="D327" s="5" t="n"/>
      <c r="E327" s="17" t="n"/>
      <c r="F327" s="5" t="n"/>
      <c r="G327" s="5" t="n"/>
      <c r="H327" s="5" t="n"/>
      <c r="I327" s="5" t="n"/>
      <c r="J327" s="20" t="n"/>
      <c r="K327" s="5" t="n"/>
      <c r="L327" s="19">
        <f>IF(OR(B327&amp;""="",NOT(ISNUMBER(A327))),"",'الإعدادات'!$B$4-A327)</f>
        <v/>
      </c>
      <c r="M327" s="6">
        <f>IF(OR(B327&amp;""="",NOT(ISNUMBER(J327)),I327="تم التعاقد",I327="غير مهتم"),"",IF(J327&lt;'الإعدادات'!$B$4,"متأخرة",IF(J327='الإعدادات'!$B$4,"اليوم",IF(J327&lt;='الإعدادات'!$B$4+3,"خلال 3 أيام",""))))</f>
        <v/>
      </c>
      <c r="N327" s="6">
        <f>IF(OR(B327&amp;""="",H327&amp;""="",NOT(ISNUMBER(E327))),"",IFERROR(IF(E327&lt;INDEX('الوحدات'!$F$6:$F$305,MATCH(H327,'الوحدات'!$A$6:$A$305,0)),"أقل من السعر","مناسب"),"كود غير موجود"))</f>
        <v/>
      </c>
      <c r="O327" s="18">
        <f>IF(OR(B327&amp;""="",I327&lt;&gt;"تم التعاقد",H327&amp;""=""),"",IFERROR(IF(INDEX('الوحدات'!$E$6:$E$305,MATCH(H327,'الوحدات'!$A$6:$A$305,0))="بيع",ROUND(INDEX('الوحدات'!$F$6:$F$305,MATCH(H327,'الوحدات'!$A$6:$A$305,0))*'الإعدادات'!$B$5/100,2),""),""))</f>
        <v/>
      </c>
      <c r="P327" s="19">
        <f>IF(OR(M327="متأخرة",M327="اليوم"),COUNTIFS($M$6:$M$2005,"متأخرة",$J$6:$J$2005,"&lt;"&amp;J327)+COUNTIFS($M$6:$M$2005,"اليوم",$J$6:$J$2005,"&lt;"&amp;J327)+COUNTIFS($M$6:M327,"متأخرة",$J$6:J327,J327&amp;"")+COUNTIFS($M$6:M327,"اليوم",$J$6:J327,J327&amp;""),"")</f>
        <v/>
      </c>
    </row>
    <row r="328">
      <c r="A328" s="20" t="n"/>
      <c r="B328" s="5" t="n"/>
      <c r="C328" s="21" t="n"/>
      <c r="D328" s="5" t="n"/>
      <c r="E328" s="17" t="n"/>
      <c r="F328" s="5" t="n"/>
      <c r="G328" s="5" t="n"/>
      <c r="H328" s="5" t="n"/>
      <c r="I328" s="5" t="n"/>
      <c r="J328" s="20" t="n"/>
      <c r="K328" s="5" t="n"/>
      <c r="L328" s="19">
        <f>IF(OR(B328&amp;""="",NOT(ISNUMBER(A328))),"",'الإعدادات'!$B$4-A328)</f>
        <v/>
      </c>
      <c r="M328" s="6">
        <f>IF(OR(B328&amp;""="",NOT(ISNUMBER(J328)),I328="تم التعاقد",I328="غير مهتم"),"",IF(J328&lt;'الإعدادات'!$B$4,"متأخرة",IF(J328='الإعدادات'!$B$4,"اليوم",IF(J328&lt;='الإعدادات'!$B$4+3,"خلال 3 أيام",""))))</f>
        <v/>
      </c>
      <c r="N328" s="6">
        <f>IF(OR(B328&amp;""="",H328&amp;""="",NOT(ISNUMBER(E328))),"",IFERROR(IF(E328&lt;INDEX('الوحدات'!$F$6:$F$305,MATCH(H328,'الوحدات'!$A$6:$A$305,0)),"أقل من السعر","مناسب"),"كود غير موجود"))</f>
        <v/>
      </c>
      <c r="O328" s="18">
        <f>IF(OR(B328&amp;""="",I328&lt;&gt;"تم التعاقد",H328&amp;""=""),"",IFERROR(IF(INDEX('الوحدات'!$E$6:$E$305,MATCH(H328,'الوحدات'!$A$6:$A$305,0))="بيع",ROUND(INDEX('الوحدات'!$F$6:$F$305,MATCH(H328,'الوحدات'!$A$6:$A$305,0))*'الإعدادات'!$B$5/100,2),""),""))</f>
        <v/>
      </c>
      <c r="P328" s="19">
        <f>IF(OR(M328="متأخرة",M328="اليوم"),COUNTIFS($M$6:$M$2005,"متأخرة",$J$6:$J$2005,"&lt;"&amp;J328)+COUNTIFS($M$6:$M$2005,"اليوم",$J$6:$J$2005,"&lt;"&amp;J328)+COUNTIFS($M$6:M328,"متأخرة",$J$6:J328,J328&amp;"")+COUNTIFS($M$6:M328,"اليوم",$J$6:J328,J328&amp;""),"")</f>
        <v/>
      </c>
    </row>
    <row r="329">
      <c r="A329" s="20" t="n"/>
      <c r="B329" s="5" t="n"/>
      <c r="C329" s="21" t="n"/>
      <c r="D329" s="5" t="n"/>
      <c r="E329" s="17" t="n"/>
      <c r="F329" s="5" t="n"/>
      <c r="G329" s="5" t="n"/>
      <c r="H329" s="5" t="n"/>
      <c r="I329" s="5" t="n"/>
      <c r="J329" s="20" t="n"/>
      <c r="K329" s="5" t="n"/>
      <c r="L329" s="19">
        <f>IF(OR(B329&amp;""="",NOT(ISNUMBER(A329))),"",'الإعدادات'!$B$4-A329)</f>
        <v/>
      </c>
      <c r="M329" s="6">
        <f>IF(OR(B329&amp;""="",NOT(ISNUMBER(J329)),I329="تم التعاقد",I329="غير مهتم"),"",IF(J329&lt;'الإعدادات'!$B$4,"متأخرة",IF(J329='الإعدادات'!$B$4,"اليوم",IF(J329&lt;='الإعدادات'!$B$4+3,"خلال 3 أيام",""))))</f>
        <v/>
      </c>
      <c r="N329" s="6">
        <f>IF(OR(B329&amp;""="",H329&amp;""="",NOT(ISNUMBER(E329))),"",IFERROR(IF(E329&lt;INDEX('الوحدات'!$F$6:$F$305,MATCH(H329,'الوحدات'!$A$6:$A$305,0)),"أقل من السعر","مناسب"),"كود غير موجود"))</f>
        <v/>
      </c>
      <c r="O329" s="18">
        <f>IF(OR(B329&amp;""="",I329&lt;&gt;"تم التعاقد",H329&amp;""=""),"",IFERROR(IF(INDEX('الوحدات'!$E$6:$E$305,MATCH(H329,'الوحدات'!$A$6:$A$305,0))="بيع",ROUND(INDEX('الوحدات'!$F$6:$F$305,MATCH(H329,'الوحدات'!$A$6:$A$305,0))*'الإعدادات'!$B$5/100,2),""),""))</f>
        <v/>
      </c>
      <c r="P329" s="19">
        <f>IF(OR(M329="متأخرة",M329="اليوم"),COUNTIFS($M$6:$M$2005,"متأخرة",$J$6:$J$2005,"&lt;"&amp;J329)+COUNTIFS($M$6:$M$2005,"اليوم",$J$6:$J$2005,"&lt;"&amp;J329)+COUNTIFS($M$6:M329,"متأخرة",$J$6:J329,J329&amp;"")+COUNTIFS($M$6:M329,"اليوم",$J$6:J329,J329&amp;""),"")</f>
        <v/>
      </c>
    </row>
    <row r="330">
      <c r="A330" s="20" t="n"/>
      <c r="B330" s="5" t="n"/>
      <c r="C330" s="21" t="n"/>
      <c r="D330" s="5" t="n"/>
      <c r="E330" s="17" t="n"/>
      <c r="F330" s="5" t="n"/>
      <c r="G330" s="5" t="n"/>
      <c r="H330" s="5" t="n"/>
      <c r="I330" s="5" t="n"/>
      <c r="J330" s="20" t="n"/>
      <c r="K330" s="5" t="n"/>
      <c r="L330" s="19">
        <f>IF(OR(B330&amp;""="",NOT(ISNUMBER(A330))),"",'الإعدادات'!$B$4-A330)</f>
        <v/>
      </c>
      <c r="M330" s="6">
        <f>IF(OR(B330&amp;""="",NOT(ISNUMBER(J330)),I330="تم التعاقد",I330="غير مهتم"),"",IF(J330&lt;'الإعدادات'!$B$4,"متأخرة",IF(J330='الإعدادات'!$B$4,"اليوم",IF(J330&lt;='الإعدادات'!$B$4+3,"خلال 3 أيام",""))))</f>
        <v/>
      </c>
      <c r="N330" s="6">
        <f>IF(OR(B330&amp;""="",H330&amp;""="",NOT(ISNUMBER(E330))),"",IFERROR(IF(E330&lt;INDEX('الوحدات'!$F$6:$F$305,MATCH(H330,'الوحدات'!$A$6:$A$305,0)),"أقل من السعر","مناسب"),"كود غير موجود"))</f>
        <v/>
      </c>
      <c r="O330" s="18">
        <f>IF(OR(B330&amp;""="",I330&lt;&gt;"تم التعاقد",H330&amp;""=""),"",IFERROR(IF(INDEX('الوحدات'!$E$6:$E$305,MATCH(H330,'الوحدات'!$A$6:$A$305,0))="بيع",ROUND(INDEX('الوحدات'!$F$6:$F$305,MATCH(H330,'الوحدات'!$A$6:$A$305,0))*'الإعدادات'!$B$5/100,2),""),""))</f>
        <v/>
      </c>
      <c r="P330" s="19">
        <f>IF(OR(M330="متأخرة",M330="اليوم"),COUNTIFS($M$6:$M$2005,"متأخرة",$J$6:$J$2005,"&lt;"&amp;J330)+COUNTIFS($M$6:$M$2005,"اليوم",$J$6:$J$2005,"&lt;"&amp;J330)+COUNTIFS($M$6:M330,"متأخرة",$J$6:J330,J330&amp;"")+COUNTIFS($M$6:M330,"اليوم",$J$6:J330,J330&amp;""),"")</f>
        <v/>
      </c>
    </row>
    <row r="331">
      <c r="A331" s="20" t="n"/>
      <c r="B331" s="5" t="n"/>
      <c r="C331" s="21" t="n"/>
      <c r="D331" s="5" t="n"/>
      <c r="E331" s="17" t="n"/>
      <c r="F331" s="5" t="n"/>
      <c r="G331" s="5" t="n"/>
      <c r="H331" s="5" t="n"/>
      <c r="I331" s="5" t="n"/>
      <c r="J331" s="20" t="n"/>
      <c r="K331" s="5" t="n"/>
      <c r="L331" s="19">
        <f>IF(OR(B331&amp;""="",NOT(ISNUMBER(A331))),"",'الإعدادات'!$B$4-A331)</f>
        <v/>
      </c>
      <c r="M331" s="6">
        <f>IF(OR(B331&amp;""="",NOT(ISNUMBER(J331)),I331="تم التعاقد",I331="غير مهتم"),"",IF(J331&lt;'الإعدادات'!$B$4,"متأخرة",IF(J331='الإعدادات'!$B$4,"اليوم",IF(J331&lt;='الإعدادات'!$B$4+3,"خلال 3 أيام",""))))</f>
        <v/>
      </c>
      <c r="N331" s="6">
        <f>IF(OR(B331&amp;""="",H331&amp;""="",NOT(ISNUMBER(E331))),"",IFERROR(IF(E331&lt;INDEX('الوحدات'!$F$6:$F$305,MATCH(H331,'الوحدات'!$A$6:$A$305,0)),"أقل من السعر","مناسب"),"كود غير موجود"))</f>
        <v/>
      </c>
      <c r="O331" s="18">
        <f>IF(OR(B331&amp;""="",I331&lt;&gt;"تم التعاقد",H331&amp;""=""),"",IFERROR(IF(INDEX('الوحدات'!$E$6:$E$305,MATCH(H331,'الوحدات'!$A$6:$A$305,0))="بيع",ROUND(INDEX('الوحدات'!$F$6:$F$305,MATCH(H331,'الوحدات'!$A$6:$A$305,0))*'الإعدادات'!$B$5/100,2),""),""))</f>
        <v/>
      </c>
      <c r="P331" s="19">
        <f>IF(OR(M331="متأخرة",M331="اليوم"),COUNTIFS($M$6:$M$2005,"متأخرة",$J$6:$J$2005,"&lt;"&amp;J331)+COUNTIFS($M$6:$M$2005,"اليوم",$J$6:$J$2005,"&lt;"&amp;J331)+COUNTIFS($M$6:M331,"متأخرة",$J$6:J331,J331&amp;"")+COUNTIFS($M$6:M331,"اليوم",$J$6:J331,J331&amp;""),"")</f>
        <v/>
      </c>
    </row>
    <row r="332">
      <c r="A332" s="20" t="n"/>
      <c r="B332" s="5" t="n"/>
      <c r="C332" s="21" t="n"/>
      <c r="D332" s="5" t="n"/>
      <c r="E332" s="17" t="n"/>
      <c r="F332" s="5" t="n"/>
      <c r="G332" s="5" t="n"/>
      <c r="H332" s="5" t="n"/>
      <c r="I332" s="5" t="n"/>
      <c r="J332" s="20" t="n"/>
      <c r="K332" s="5" t="n"/>
      <c r="L332" s="19">
        <f>IF(OR(B332&amp;""="",NOT(ISNUMBER(A332))),"",'الإعدادات'!$B$4-A332)</f>
        <v/>
      </c>
      <c r="M332" s="6">
        <f>IF(OR(B332&amp;""="",NOT(ISNUMBER(J332)),I332="تم التعاقد",I332="غير مهتم"),"",IF(J332&lt;'الإعدادات'!$B$4,"متأخرة",IF(J332='الإعدادات'!$B$4,"اليوم",IF(J332&lt;='الإعدادات'!$B$4+3,"خلال 3 أيام",""))))</f>
        <v/>
      </c>
      <c r="N332" s="6">
        <f>IF(OR(B332&amp;""="",H332&amp;""="",NOT(ISNUMBER(E332))),"",IFERROR(IF(E332&lt;INDEX('الوحدات'!$F$6:$F$305,MATCH(H332,'الوحدات'!$A$6:$A$305,0)),"أقل من السعر","مناسب"),"كود غير موجود"))</f>
        <v/>
      </c>
      <c r="O332" s="18">
        <f>IF(OR(B332&amp;""="",I332&lt;&gt;"تم التعاقد",H332&amp;""=""),"",IFERROR(IF(INDEX('الوحدات'!$E$6:$E$305,MATCH(H332,'الوحدات'!$A$6:$A$305,0))="بيع",ROUND(INDEX('الوحدات'!$F$6:$F$305,MATCH(H332,'الوحدات'!$A$6:$A$305,0))*'الإعدادات'!$B$5/100,2),""),""))</f>
        <v/>
      </c>
      <c r="P332" s="19">
        <f>IF(OR(M332="متأخرة",M332="اليوم"),COUNTIFS($M$6:$M$2005,"متأخرة",$J$6:$J$2005,"&lt;"&amp;J332)+COUNTIFS($M$6:$M$2005,"اليوم",$J$6:$J$2005,"&lt;"&amp;J332)+COUNTIFS($M$6:M332,"متأخرة",$J$6:J332,J332&amp;"")+COUNTIFS($M$6:M332,"اليوم",$J$6:J332,J332&amp;""),"")</f>
        <v/>
      </c>
    </row>
    <row r="333">
      <c r="A333" s="20" t="n"/>
      <c r="B333" s="5" t="n"/>
      <c r="C333" s="21" t="n"/>
      <c r="D333" s="5" t="n"/>
      <c r="E333" s="17" t="n"/>
      <c r="F333" s="5" t="n"/>
      <c r="G333" s="5" t="n"/>
      <c r="H333" s="5" t="n"/>
      <c r="I333" s="5" t="n"/>
      <c r="J333" s="20" t="n"/>
      <c r="K333" s="5" t="n"/>
      <c r="L333" s="19">
        <f>IF(OR(B333&amp;""="",NOT(ISNUMBER(A333))),"",'الإعدادات'!$B$4-A333)</f>
        <v/>
      </c>
      <c r="M333" s="6">
        <f>IF(OR(B333&amp;""="",NOT(ISNUMBER(J333)),I333="تم التعاقد",I333="غير مهتم"),"",IF(J333&lt;'الإعدادات'!$B$4,"متأخرة",IF(J333='الإعدادات'!$B$4,"اليوم",IF(J333&lt;='الإعدادات'!$B$4+3,"خلال 3 أيام",""))))</f>
        <v/>
      </c>
      <c r="N333" s="6">
        <f>IF(OR(B333&amp;""="",H333&amp;""="",NOT(ISNUMBER(E333))),"",IFERROR(IF(E333&lt;INDEX('الوحدات'!$F$6:$F$305,MATCH(H333,'الوحدات'!$A$6:$A$305,0)),"أقل من السعر","مناسب"),"كود غير موجود"))</f>
        <v/>
      </c>
      <c r="O333" s="18">
        <f>IF(OR(B333&amp;""="",I333&lt;&gt;"تم التعاقد",H333&amp;""=""),"",IFERROR(IF(INDEX('الوحدات'!$E$6:$E$305,MATCH(H333,'الوحدات'!$A$6:$A$305,0))="بيع",ROUND(INDEX('الوحدات'!$F$6:$F$305,MATCH(H333,'الوحدات'!$A$6:$A$305,0))*'الإعدادات'!$B$5/100,2),""),""))</f>
        <v/>
      </c>
      <c r="P333" s="19">
        <f>IF(OR(M333="متأخرة",M333="اليوم"),COUNTIFS($M$6:$M$2005,"متأخرة",$J$6:$J$2005,"&lt;"&amp;J333)+COUNTIFS($M$6:$M$2005,"اليوم",$J$6:$J$2005,"&lt;"&amp;J333)+COUNTIFS($M$6:M333,"متأخرة",$J$6:J333,J333&amp;"")+COUNTIFS($M$6:M333,"اليوم",$J$6:J333,J333&amp;""),"")</f>
        <v/>
      </c>
    </row>
    <row r="334">
      <c r="A334" s="20" t="n"/>
      <c r="B334" s="5" t="n"/>
      <c r="C334" s="21" t="n"/>
      <c r="D334" s="5" t="n"/>
      <c r="E334" s="17" t="n"/>
      <c r="F334" s="5" t="n"/>
      <c r="G334" s="5" t="n"/>
      <c r="H334" s="5" t="n"/>
      <c r="I334" s="5" t="n"/>
      <c r="J334" s="20" t="n"/>
      <c r="K334" s="5" t="n"/>
      <c r="L334" s="19">
        <f>IF(OR(B334&amp;""="",NOT(ISNUMBER(A334))),"",'الإعدادات'!$B$4-A334)</f>
        <v/>
      </c>
      <c r="M334" s="6">
        <f>IF(OR(B334&amp;""="",NOT(ISNUMBER(J334)),I334="تم التعاقد",I334="غير مهتم"),"",IF(J334&lt;'الإعدادات'!$B$4,"متأخرة",IF(J334='الإعدادات'!$B$4,"اليوم",IF(J334&lt;='الإعدادات'!$B$4+3,"خلال 3 أيام",""))))</f>
        <v/>
      </c>
      <c r="N334" s="6">
        <f>IF(OR(B334&amp;""="",H334&amp;""="",NOT(ISNUMBER(E334))),"",IFERROR(IF(E334&lt;INDEX('الوحدات'!$F$6:$F$305,MATCH(H334,'الوحدات'!$A$6:$A$305,0)),"أقل من السعر","مناسب"),"كود غير موجود"))</f>
        <v/>
      </c>
      <c r="O334" s="18">
        <f>IF(OR(B334&amp;""="",I334&lt;&gt;"تم التعاقد",H334&amp;""=""),"",IFERROR(IF(INDEX('الوحدات'!$E$6:$E$305,MATCH(H334,'الوحدات'!$A$6:$A$305,0))="بيع",ROUND(INDEX('الوحدات'!$F$6:$F$305,MATCH(H334,'الوحدات'!$A$6:$A$305,0))*'الإعدادات'!$B$5/100,2),""),""))</f>
        <v/>
      </c>
      <c r="P334" s="19">
        <f>IF(OR(M334="متأخرة",M334="اليوم"),COUNTIFS($M$6:$M$2005,"متأخرة",$J$6:$J$2005,"&lt;"&amp;J334)+COUNTIFS($M$6:$M$2005,"اليوم",$J$6:$J$2005,"&lt;"&amp;J334)+COUNTIFS($M$6:M334,"متأخرة",$J$6:J334,J334&amp;"")+COUNTIFS($M$6:M334,"اليوم",$J$6:J334,J334&amp;""),"")</f>
        <v/>
      </c>
    </row>
    <row r="335">
      <c r="A335" s="20" t="n"/>
      <c r="B335" s="5" t="n"/>
      <c r="C335" s="21" t="n"/>
      <c r="D335" s="5" t="n"/>
      <c r="E335" s="17" t="n"/>
      <c r="F335" s="5" t="n"/>
      <c r="G335" s="5" t="n"/>
      <c r="H335" s="5" t="n"/>
      <c r="I335" s="5" t="n"/>
      <c r="J335" s="20" t="n"/>
      <c r="K335" s="5" t="n"/>
      <c r="L335" s="19">
        <f>IF(OR(B335&amp;""="",NOT(ISNUMBER(A335))),"",'الإعدادات'!$B$4-A335)</f>
        <v/>
      </c>
      <c r="M335" s="6">
        <f>IF(OR(B335&amp;""="",NOT(ISNUMBER(J335)),I335="تم التعاقد",I335="غير مهتم"),"",IF(J335&lt;'الإعدادات'!$B$4,"متأخرة",IF(J335='الإعدادات'!$B$4,"اليوم",IF(J335&lt;='الإعدادات'!$B$4+3,"خلال 3 أيام",""))))</f>
        <v/>
      </c>
      <c r="N335" s="6">
        <f>IF(OR(B335&amp;""="",H335&amp;""="",NOT(ISNUMBER(E335))),"",IFERROR(IF(E335&lt;INDEX('الوحدات'!$F$6:$F$305,MATCH(H335,'الوحدات'!$A$6:$A$305,0)),"أقل من السعر","مناسب"),"كود غير موجود"))</f>
        <v/>
      </c>
      <c r="O335" s="18">
        <f>IF(OR(B335&amp;""="",I335&lt;&gt;"تم التعاقد",H335&amp;""=""),"",IFERROR(IF(INDEX('الوحدات'!$E$6:$E$305,MATCH(H335,'الوحدات'!$A$6:$A$305,0))="بيع",ROUND(INDEX('الوحدات'!$F$6:$F$305,MATCH(H335,'الوحدات'!$A$6:$A$305,0))*'الإعدادات'!$B$5/100,2),""),""))</f>
        <v/>
      </c>
      <c r="P335" s="19">
        <f>IF(OR(M335="متأخرة",M335="اليوم"),COUNTIFS($M$6:$M$2005,"متأخرة",$J$6:$J$2005,"&lt;"&amp;J335)+COUNTIFS($M$6:$M$2005,"اليوم",$J$6:$J$2005,"&lt;"&amp;J335)+COUNTIFS($M$6:M335,"متأخرة",$J$6:J335,J335&amp;"")+COUNTIFS($M$6:M335,"اليوم",$J$6:J335,J335&amp;""),"")</f>
        <v/>
      </c>
    </row>
    <row r="336">
      <c r="A336" s="20" t="n"/>
      <c r="B336" s="5" t="n"/>
      <c r="C336" s="21" t="n"/>
      <c r="D336" s="5" t="n"/>
      <c r="E336" s="17" t="n"/>
      <c r="F336" s="5" t="n"/>
      <c r="G336" s="5" t="n"/>
      <c r="H336" s="5" t="n"/>
      <c r="I336" s="5" t="n"/>
      <c r="J336" s="20" t="n"/>
      <c r="K336" s="5" t="n"/>
      <c r="L336" s="19">
        <f>IF(OR(B336&amp;""="",NOT(ISNUMBER(A336))),"",'الإعدادات'!$B$4-A336)</f>
        <v/>
      </c>
      <c r="M336" s="6">
        <f>IF(OR(B336&amp;""="",NOT(ISNUMBER(J336)),I336="تم التعاقد",I336="غير مهتم"),"",IF(J336&lt;'الإعدادات'!$B$4,"متأخرة",IF(J336='الإعدادات'!$B$4,"اليوم",IF(J336&lt;='الإعدادات'!$B$4+3,"خلال 3 أيام",""))))</f>
        <v/>
      </c>
      <c r="N336" s="6">
        <f>IF(OR(B336&amp;""="",H336&amp;""="",NOT(ISNUMBER(E336))),"",IFERROR(IF(E336&lt;INDEX('الوحدات'!$F$6:$F$305,MATCH(H336,'الوحدات'!$A$6:$A$305,0)),"أقل من السعر","مناسب"),"كود غير موجود"))</f>
        <v/>
      </c>
      <c r="O336" s="18">
        <f>IF(OR(B336&amp;""="",I336&lt;&gt;"تم التعاقد",H336&amp;""=""),"",IFERROR(IF(INDEX('الوحدات'!$E$6:$E$305,MATCH(H336,'الوحدات'!$A$6:$A$305,0))="بيع",ROUND(INDEX('الوحدات'!$F$6:$F$305,MATCH(H336,'الوحدات'!$A$6:$A$305,0))*'الإعدادات'!$B$5/100,2),""),""))</f>
        <v/>
      </c>
      <c r="P336" s="19">
        <f>IF(OR(M336="متأخرة",M336="اليوم"),COUNTIFS($M$6:$M$2005,"متأخرة",$J$6:$J$2005,"&lt;"&amp;J336)+COUNTIFS($M$6:$M$2005,"اليوم",$J$6:$J$2005,"&lt;"&amp;J336)+COUNTIFS($M$6:M336,"متأخرة",$J$6:J336,J336&amp;"")+COUNTIFS($M$6:M336,"اليوم",$J$6:J336,J336&amp;""),"")</f>
        <v/>
      </c>
    </row>
    <row r="337">
      <c r="A337" s="20" t="n"/>
      <c r="B337" s="5" t="n"/>
      <c r="C337" s="21" t="n"/>
      <c r="D337" s="5" t="n"/>
      <c r="E337" s="17" t="n"/>
      <c r="F337" s="5" t="n"/>
      <c r="G337" s="5" t="n"/>
      <c r="H337" s="5" t="n"/>
      <c r="I337" s="5" t="n"/>
      <c r="J337" s="20" t="n"/>
      <c r="K337" s="5" t="n"/>
      <c r="L337" s="19">
        <f>IF(OR(B337&amp;""="",NOT(ISNUMBER(A337))),"",'الإعدادات'!$B$4-A337)</f>
        <v/>
      </c>
      <c r="M337" s="6">
        <f>IF(OR(B337&amp;""="",NOT(ISNUMBER(J337)),I337="تم التعاقد",I337="غير مهتم"),"",IF(J337&lt;'الإعدادات'!$B$4,"متأخرة",IF(J337='الإعدادات'!$B$4,"اليوم",IF(J337&lt;='الإعدادات'!$B$4+3,"خلال 3 أيام",""))))</f>
        <v/>
      </c>
      <c r="N337" s="6">
        <f>IF(OR(B337&amp;""="",H337&amp;""="",NOT(ISNUMBER(E337))),"",IFERROR(IF(E337&lt;INDEX('الوحدات'!$F$6:$F$305,MATCH(H337,'الوحدات'!$A$6:$A$305,0)),"أقل من السعر","مناسب"),"كود غير موجود"))</f>
        <v/>
      </c>
      <c r="O337" s="18">
        <f>IF(OR(B337&amp;""="",I337&lt;&gt;"تم التعاقد",H337&amp;""=""),"",IFERROR(IF(INDEX('الوحدات'!$E$6:$E$305,MATCH(H337,'الوحدات'!$A$6:$A$305,0))="بيع",ROUND(INDEX('الوحدات'!$F$6:$F$305,MATCH(H337,'الوحدات'!$A$6:$A$305,0))*'الإعدادات'!$B$5/100,2),""),""))</f>
        <v/>
      </c>
      <c r="P337" s="19">
        <f>IF(OR(M337="متأخرة",M337="اليوم"),COUNTIFS($M$6:$M$2005,"متأخرة",$J$6:$J$2005,"&lt;"&amp;J337)+COUNTIFS($M$6:$M$2005,"اليوم",$J$6:$J$2005,"&lt;"&amp;J337)+COUNTIFS($M$6:M337,"متأخرة",$J$6:J337,J337&amp;"")+COUNTIFS($M$6:M337,"اليوم",$J$6:J337,J337&amp;""),"")</f>
        <v/>
      </c>
    </row>
    <row r="338">
      <c r="A338" s="20" t="n"/>
      <c r="B338" s="5" t="n"/>
      <c r="C338" s="21" t="n"/>
      <c r="D338" s="5" t="n"/>
      <c r="E338" s="17" t="n"/>
      <c r="F338" s="5" t="n"/>
      <c r="G338" s="5" t="n"/>
      <c r="H338" s="5" t="n"/>
      <c r="I338" s="5" t="n"/>
      <c r="J338" s="20" t="n"/>
      <c r="K338" s="5" t="n"/>
      <c r="L338" s="19">
        <f>IF(OR(B338&amp;""="",NOT(ISNUMBER(A338))),"",'الإعدادات'!$B$4-A338)</f>
        <v/>
      </c>
      <c r="M338" s="6">
        <f>IF(OR(B338&amp;""="",NOT(ISNUMBER(J338)),I338="تم التعاقد",I338="غير مهتم"),"",IF(J338&lt;'الإعدادات'!$B$4,"متأخرة",IF(J338='الإعدادات'!$B$4,"اليوم",IF(J338&lt;='الإعدادات'!$B$4+3,"خلال 3 أيام",""))))</f>
        <v/>
      </c>
      <c r="N338" s="6">
        <f>IF(OR(B338&amp;""="",H338&amp;""="",NOT(ISNUMBER(E338))),"",IFERROR(IF(E338&lt;INDEX('الوحدات'!$F$6:$F$305,MATCH(H338,'الوحدات'!$A$6:$A$305,0)),"أقل من السعر","مناسب"),"كود غير موجود"))</f>
        <v/>
      </c>
      <c r="O338" s="18">
        <f>IF(OR(B338&amp;""="",I338&lt;&gt;"تم التعاقد",H338&amp;""=""),"",IFERROR(IF(INDEX('الوحدات'!$E$6:$E$305,MATCH(H338,'الوحدات'!$A$6:$A$305,0))="بيع",ROUND(INDEX('الوحدات'!$F$6:$F$305,MATCH(H338,'الوحدات'!$A$6:$A$305,0))*'الإعدادات'!$B$5/100,2),""),""))</f>
        <v/>
      </c>
      <c r="P338" s="19">
        <f>IF(OR(M338="متأخرة",M338="اليوم"),COUNTIFS($M$6:$M$2005,"متأخرة",$J$6:$J$2005,"&lt;"&amp;J338)+COUNTIFS($M$6:$M$2005,"اليوم",$J$6:$J$2005,"&lt;"&amp;J338)+COUNTIFS($M$6:M338,"متأخرة",$J$6:J338,J338&amp;"")+COUNTIFS($M$6:M338,"اليوم",$J$6:J338,J338&amp;""),"")</f>
        <v/>
      </c>
    </row>
    <row r="339">
      <c r="A339" s="20" t="n"/>
      <c r="B339" s="5" t="n"/>
      <c r="C339" s="21" t="n"/>
      <c r="D339" s="5" t="n"/>
      <c r="E339" s="17" t="n"/>
      <c r="F339" s="5" t="n"/>
      <c r="G339" s="5" t="n"/>
      <c r="H339" s="5" t="n"/>
      <c r="I339" s="5" t="n"/>
      <c r="J339" s="20" t="n"/>
      <c r="K339" s="5" t="n"/>
      <c r="L339" s="19">
        <f>IF(OR(B339&amp;""="",NOT(ISNUMBER(A339))),"",'الإعدادات'!$B$4-A339)</f>
        <v/>
      </c>
      <c r="M339" s="6">
        <f>IF(OR(B339&amp;""="",NOT(ISNUMBER(J339)),I339="تم التعاقد",I339="غير مهتم"),"",IF(J339&lt;'الإعدادات'!$B$4,"متأخرة",IF(J339='الإعدادات'!$B$4,"اليوم",IF(J339&lt;='الإعدادات'!$B$4+3,"خلال 3 أيام",""))))</f>
        <v/>
      </c>
      <c r="N339" s="6">
        <f>IF(OR(B339&amp;""="",H339&amp;""="",NOT(ISNUMBER(E339))),"",IFERROR(IF(E339&lt;INDEX('الوحدات'!$F$6:$F$305,MATCH(H339,'الوحدات'!$A$6:$A$305,0)),"أقل من السعر","مناسب"),"كود غير موجود"))</f>
        <v/>
      </c>
      <c r="O339" s="18">
        <f>IF(OR(B339&amp;""="",I339&lt;&gt;"تم التعاقد",H339&amp;""=""),"",IFERROR(IF(INDEX('الوحدات'!$E$6:$E$305,MATCH(H339,'الوحدات'!$A$6:$A$305,0))="بيع",ROUND(INDEX('الوحدات'!$F$6:$F$305,MATCH(H339,'الوحدات'!$A$6:$A$305,0))*'الإعدادات'!$B$5/100,2),""),""))</f>
        <v/>
      </c>
      <c r="P339" s="19">
        <f>IF(OR(M339="متأخرة",M339="اليوم"),COUNTIFS($M$6:$M$2005,"متأخرة",$J$6:$J$2005,"&lt;"&amp;J339)+COUNTIFS($M$6:$M$2005,"اليوم",$J$6:$J$2005,"&lt;"&amp;J339)+COUNTIFS($M$6:M339,"متأخرة",$J$6:J339,J339&amp;"")+COUNTIFS($M$6:M339,"اليوم",$J$6:J339,J339&amp;""),"")</f>
        <v/>
      </c>
    </row>
    <row r="340">
      <c r="A340" s="20" t="n"/>
      <c r="B340" s="5" t="n"/>
      <c r="C340" s="21" t="n"/>
      <c r="D340" s="5" t="n"/>
      <c r="E340" s="17" t="n"/>
      <c r="F340" s="5" t="n"/>
      <c r="G340" s="5" t="n"/>
      <c r="H340" s="5" t="n"/>
      <c r="I340" s="5" t="n"/>
      <c r="J340" s="20" t="n"/>
      <c r="K340" s="5" t="n"/>
      <c r="L340" s="19">
        <f>IF(OR(B340&amp;""="",NOT(ISNUMBER(A340))),"",'الإعدادات'!$B$4-A340)</f>
        <v/>
      </c>
      <c r="M340" s="6">
        <f>IF(OR(B340&amp;""="",NOT(ISNUMBER(J340)),I340="تم التعاقد",I340="غير مهتم"),"",IF(J340&lt;'الإعدادات'!$B$4,"متأخرة",IF(J340='الإعدادات'!$B$4,"اليوم",IF(J340&lt;='الإعدادات'!$B$4+3,"خلال 3 أيام",""))))</f>
        <v/>
      </c>
      <c r="N340" s="6">
        <f>IF(OR(B340&amp;""="",H340&amp;""="",NOT(ISNUMBER(E340))),"",IFERROR(IF(E340&lt;INDEX('الوحدات'!$F$6:$F$305,MATCH(H340,'الوحدات'!$A$6:$A$305,0)),"أقل من السعر","مناسب"),"كود غير موجود"))</f>
        <v/>
      </c>
      <c r="O340" s="18">
        <f>IF(OR(B340&amp;""="",I340&lt;&gt;"تم التعاقد",H340&amp;""=""),"",IFERROR(IF(INDEX('الوحدات'!$E$6:$E$305,MATCH(H340,'الوحدات'!$A$6:$A$305,0))="بيع",ROUND(INDEX('الوحدات'!$F$6:$F$305,MATCH(H340,'الوحدات'!$A$6:$A$305,0))*'الإعدادات'!$B$5/100,2),""),""))</f>
        <v/>
      </c>
      <c r="P340" s="19">
        <f>IF(OR(M340="متأخرة",M340="اليوم"),COUNTIFS($M$6:$M$2005,"متأخرة",$J$6:$J$2005,"&lt;"&amp;J340)+COUNTIFS($M$6:$M$2005,"اليوم",$J$6:$J$2005,"&lt;"&amp;J340)+COUNTIFS($M$6:M340,"متأخرة",$J$6:J340,J340&amp;"")+COUNTIFS($M$6:M340,"اليوم",$J$6:J340,J340&amp;""),"")</f>
        <v/>
      </c>
    </row>
    <row r="341">
      <c r="A341" s="20" t="n"/>
      <c r="B341" s="5" t="n"/>
      <c r="C341" s="21" t="n"/>
      <c r="D341" s="5" t="n"/>
      <c r="E341" s="17" t="n"/>
      <c r="F341" s="5" t="n"/>
      <c r="G341" s="5" t="n"/>
      <c r="H341" s="5" t="n"/>
      <c r="I341" s="5" t="n"/>
      <c r="J341" s="20" t="n"/>
      <c r="K341" s="5" t="n"/>
      <c r="L341" s="19">
        <f>IF(OR(B341&amp;""="",NOT(ISNUMBER(A341))),"",'الإعدادات'!$B$4-A341)</f>
        <v/>
      </c>
      <c r="M341" s="6">
        <f>IF(OR(B341&amp;""="",NOT(ISNUMBER(J341)),I341="تم التعاقد",I341="غير مهتم"),"",IF(J341&lt;'الإعدادات'!$B$4,"متأخرة",IF(J341='الإعدادات'!$B$4,"اليوم",IF(J341&lt;='الإعدادات'!$B$4+3,"خلال 3 أيام",""))))</f>
        <v/>
      </c>
      <c r="N341" s="6">
        <f>IF(OR(B341&amp;""="",H341&amp;""="",NOT(ISNUMBER(E341))),"",IFERROR(IF(E341&lt;INDEX('الوحدات'!$F$6:$F$305,MATCH(H341,'الوحدات'!$A$6:$A$305,0)),"أقل من السعر","مناسب"),"كود غير موجود"))</f>
        <v/>
      </c>
      <c r="O341" s="18">
        <f>IF(OR(B341&amp;""="",I341&lt;&gt;"تم التعاقد",H341&amp;""=""),"",IFERROR(IF(INDEX('الوحدات'!$E$6:$E$305,MATCH(H341,'الوحدات'!$A$6:$A$305,0))="بيع",ROUND(INDEX('الوحدات'!$F$6:$F$305,MATCH(H341,'الوحدات'!$A$6:$A$305,0))*'الإعدادات'!$B$5/100,2),""),""))</f>
        <v/>
      </c>
      <c r="P341" s="19">
        <f>IF(OR(M341="متأخرة",M341="اليوم"),COUNTIFS($M$6:$M$2005,"متأخرة",$J$6:$J$2005,"&lt;"&amp;J341)+COUNTIFS($M$6:$M$2005,"اليوم",$J$6:$J$2005,"&lt;"&amp;J341)+COUNTIFS($M$6:M341,"متأخرة",$J$6:J341,J341&amp;"")+COUNTIFS($M$6:M341,"اليوم",$J$6:J341,J341&amp;""),"")</f>
        <v/>
      </c>
    </row>
    <row r="342">
      <c r="A342" s="20" t="n"/>
      <c r="B342" s="5" t="n"/>
      <c r="C342" s="21" t="n"/>
      <c r="D342" s="5" t="n"/>
      <c r="E342" s="17" t="n"/>
      <c r="F342" s="5" t="n"/>
      <c r="G342" s="5" t="n"/>
      <c r="H342" s="5" t="n"/>
      <c r="I342" s="5" t="n"/>
      <c r="J342" s="20" t="n"/>
      <c r="K342" s="5" t="n"/>
      <c r="L342" s="19">
        <f>IF(OR(B342&amp;""="",NOT(ISNUMBER(A342))),"",'الإعدادات'!$B$4-A342)</f>
        <v/>
      </c>
      <c r="M342" s="6">
        <f>IF(OR(B342&amp;""="",NOT(ISNUMBER(J342)),I342="تم التعاقد",I342="غير مهتم"),"",IF(J342&lt;'الإعدادات'!$B$4,"متأخرة",IF(J342='الإعدادات'!$B$4,"اليوم",IF(J342&lt;='الإعدادات'!$B$4+3,"خلال 3 أيام",""))))</f>
        <v/>
      </c>
      <c r="N342" s="6">
        <f>IF(OR(B342&amp;""="",H342&amp;""="",NOT(ISNUMBER(E342))),"",IFERROR(IF(E342&lt;INDEX('الوحدات'!$F$6:$F$305,MATCH(H342,'الوحدات'!$A$6:$A$305,0)),"أقل من السعر","مناسب"),"كود غير موجود"))</f>
        <v/>
      </c>
      <c r="O342" s="18">
        <f>IF(OR(B342&amp;""="",I342&lt;&gt;"تم التعاقد",H342&amp;""=""),"",IFERROR(IF(INDEX('الوحدات'!$E$6:$E$305,MATCH(H342,'الوحدات'!$A$6:$A$305,0))="بيع",ROUND(INDEX('الوحدات'!$F$6:$F$305,MATCH(H342,'الوحدات'!$A$6:$A$305,0))*'الإعدادات'!$B$5/100,2),""),""))</f>
        <v/>
      </c>
      <c r="P342" s="19">
        <f>IF(OR(M342="متأخرة",M342="اليوم"),COUNTIFS($M$6:$M$2005,"متأخرة",$J$6:$J$2005,"&lt;"&amp;J342)+COUNTIFS($M$6:$M$2005,"اليوم",$J$6:$J$2005,"&lt;"&amp;J342)+COUNTIFS($M$6:M342,"متأخرة",$J$6:J342,J342&amp;"")+COUNTIFS($M$6:M342,"اليوم",$J$6:J342,J342&amp;""),"")</f>
        <v/>
      </c>
    </row>
    <row r="343">
      <c r="A343" s="20" t="n"/>
      <c r="B343" s="5" t="n"/>
      <c r="C343" s="21" t="n"/>
      <c r="D343" s="5" t="n"/>
      <c r="E343" s="17" t="n"/>
      <c r="F343" s="5" t="n"/>
      <c r="G343" s="5" t="n"/>
      <c r="H343" s="5" t="n"/>
      <c r="I343" s="5" t="n"/>
      <c r="J343" s="20" t="n"/>
      <c r="K343" s="5" t="n"/>
      <c r="L343" s="19">
        <f>IF(OR(B343&amp;""="",NOT(ISNUMBER(A343))),"",'الإعدادات'!$B$4-A343)</f>
        <v/>
      </c>
      <c r="M343" s="6">
        <f>IF(OR(B343&amp;""="",NOT(ISNUMBER(J343)),I343="تم التعاقد",I343="غير مهتم"),"",IF(J343&lt;'الإعدادات'!$B$4,"متأخرة",IF(J343='الإعدادات'!$B$4,"اليوم",IF(J343&lt;='الإعدادات'!$B$4+3,"خلال 3 أيام",""))))</f>
        <v/>
      </c>
      <c r="N343" s="6">
        <f>IF(OR(B343&amp;""="",H343&amp;""="",NOT(ISNUMBER(E343))),"",IFERROR(IF(E343&lt;INDEX('الوحدات'!$F$6:$F$305,MATCH(H343,'الوحدات'!$A$6:$A$305,0)),"أقل من السعر","مناسب"),"كود غير موجود"))</f>
        <v/>
      </c>
      <c r="O343" s="18">
        <f>IF(OR(B343&amp;""="",I343&lt;&gt;"تم التعاقد",H343&amp;""=""),"",IFERROR(IF(INDEX('الوحدات'!$E$6:$E$305,MATCH(H343,'الوحدات'!$A$6:$A$305,0))="بيع",ROUND(INDEX('الوحدات'!$F$6:$F$305,MATCH(H343,'الوحدات'!$A$6:$A$305,0))*'الإعدادات'!$B$5/100,2),""),""))</f>
        <v/>
      </c>
      <c r="P343" s="19">
        <f>IF(OR(M343="متأخرة",M343="اليوم"),COUNTIFS($M$6:$M$2005,"متأخرة",$J$6:$J$2005,"&lt;"&amp;J343)+COUNTIFS($M$6:$M$2005,"اليوم",$J$6:$J$2005,"&lt;"&amp;J343)+COUNTIFS($M$6:M343,"متأخرة",$J$6:J343,J343&amp;"")+COUNTIFS($M$6:M343,"اليوم",$J$6:J343,J343&amp;""),"")</f>
        <v/>
      </c>
    </row>
    <row r="344">
      <c r="A344" s="20" t="n"/>
      <c r="B344" s="5" t="n"/>
      <c r="C344" s="21" t="n"/>
      <c r="D344" s="5" t="n"/>
      <c r="E344" s="17" t="n"/>
      <c r="F344" s="5" t="n"/>
      <c r="G344" s="5" t="n"/>
      <c r="H344" s="5" t="n"/>
      <c r="I344" s="5" t="n"/>
      <c r="J344" s="20" t="n"/>
      <c r="K344" s="5" t="n"/>
      <c r="L344" s="19">
        <f>IF(OR(B344&amp;""="",NOT(ISNUMBER(A344))),"",'الإعدادات'!$B$4-A344)</f>
        <v/>
      </c>
      <c r="M344" s="6">
        <f>IF(OR(B344&amp;""="",NOT(ISNUMBER(J344)),I344="تم التعاقد",I344="غير مهتم"),"",IF(J344&lt;'الإعدادات'!$B$4,"متأخرة",IF(J344='الإعدادات'!$B$4,"اليوم",IF(J344&lt;='الإعدادات'!$B$4+3,"خلال 3 أيام",""))))</f>
        <v/>
      </c>
      <c r="N344" s="6">
        <f>IF(OR(B344&amp;""="",H344&amp;""="",NOT(ISNUMBER(E344))),"",IFERROR(IF(E344&lt;INDEX('الوحدات'!$F$6:$F$305,MATCH(H344,'الوحدات'!$A$6:$A$305,0)),"أقل من السعر","مناسب"),"كود غير موجود"))</f>
        <v/>
      </c>
      <c r="O344" s="18">
        <f>IF(OR(B344&amp;""="",I344&lt;&gt;"تم التعاقد",H344&amp;""=""),"",IFERROR(IF(INDEX('الوحدات'!$E$6:$E$305,MATCH(H344,'الوحدات'!$A$6:$A$305,0))="بيع",ROUND(INDEX('الوحدات'!$F$6:$F$305,MATCH(H344,'الوحدات'!$A$6:$A$305,0))*'الإعدادات'!$B$5/100,2),""),""))</f>
        <v/>
      </c>
      <c r="P344" s="19">
        <f>IF(OR(M344="متأخرة",M344="اليوم"),COUNTIFS($M$6:$M$2005,"متأخرة",$J$6:$J$2005,"&lt;"&amp;J344)+COUNTIFS($M$6:$M$2005,"اليوم",$J$6:$J$2005,"&lt;"&amp;J344)+COUNTIFS($M$6:M344,"متأخرة",$J$6:J344,J344&amp;"")+COUNTIFS($M$6:M344,"اليوم",$J$6:J344,J344&amp;""),"")</f>
        <v/>
      </c>
    </row>
    <row r="345">
      <c r="A345" s="20" t="n"/>
      <c r="B345" s="5" t="n"/>
      <c r="C345" s="21" t="n"/>
      <c r="D345" s="5" t="n"/>
      <c r="E345" s="17" t="n"/>
      <c r="F345" s="5" t="n"/>
      <c r="G345" s="5" t="n"/>
      <c r="H345" s="5" t="n"/>
      <c r="I345" s="5" t="n"/>
      <c r="J345" s="20" t="n"/>
      <c r="K345" s="5" t="n"/>
      <c r="L345" s="19">
        <f>IF(OR(B345&amp;""="",NOT(ISNUMBER(A345))),"",'الإعدادات'!$B$4-A345)</f>
        <v/>
      </c>
      <c r="M345" s="6">
        <f>IF(OR(B345&amp;""="",NOT(ISNUMBER(J345)),I345="تم التعاقد",I345="غير مهتم"),"",IF(J345&lt;'الإعدادات'!$B$4,"متأخرة",IF(J345='الإعدادات'!$B$4,"اليوم",IF(J345&lt;='الإعدادات'!$B$4+3,"خلال 3 أيام",""))))</f>
        <v/>
      </c>
      <c r="N345" s="6">
        <f>IF(OR(B345&amp;""="",H345&amp;""="",NOT(ISNUMBER(E345))),"",IFERROR(IF(E345&lt;INDEX('الوحدات'!$F$6:$F$305,MATCH(H345,'الوحدات'!$A$6:$A$305,0)),"أقل من السعر","مناسب"),"كود غير موجود"))</f>
        <v/>
      </c>
      <c r="O345" s="18">
        <f>IF(OR(B345&amp;""="",I345&lt;&gt;"تم التعاقد",H345&amp;""=""),"",IFERROR(IF(INDEX('الوحدات'!$E$6:$E$305,MATCH(H345,'الوحدات'!$A$6:$A$305,0))="بيع",ROUND(INDEX('الوحدات'!$F$6:$F$305,MATCH(H345,'الوحدات'!$A$6:$A$305,0))*'الإعدادات'!$B$5/100,2),""),""))</f>
        <v/>
      </c>
      <c r="P345" s="19">
        <f>IF(OR(M345="متأخرة",M345="اليوم"),COUNTIFS($M$6:$M$2005,"متأخرة",$J$6:$J$2005,"&lt;"&amp;J345)+COUNTIFS($M$6:$M$2005,"اليوم",$J$6:$J$2005,"&lt;"&amp;J345)+COUNTIFS($M$6:M345,"متأخرة",$J$6:J345,J345&amp;"")+COUNTIFS($M$6:M345,"اليوم",$J$6:J345,J345&amp;""),"")</f>
        <v/>
      </c>
    </row>
    <row r="346">
      <c r="A346" s="20" t="n"/>
      <c r="B346" s="5" t="n"/>
      <c r="C346" s="21" t="n"/>
      <c r="D346" s="5" t="n"/>
      <c r="E346" s="17" t="n"/>
      <c r="F346" s="5" t="n"/>
      <c r="G346" s="5" t="n"/>
      <c r="H346" s="5" t="n"/>
      <c r="I346" s="5" t="n"/>
      <c r="J346" s="20" t="n"/>
      <c r="K346" s="5" t="n"/>
      <c r="L346" s="19">
        <f>IF(OR(B346&amp;""="",NOT(ISNUMBER(A346))),"",'الإعدادات'!$B$4-A346)</f>
        <v/>
      </c>
      <c r="M346" s="6">
        <f>IF(OR(B346&amp;""="",NOT(ISNUMBER(J346)),I346="تم التعاقد",I346="غير مهتم"),"",IF(J346&lt;'الإعدادات'!$B$4,"متأخرة",IF(J346='الإعدادات'!$B$4,"اليوم",IF(J346&lt;='الإعدادات'!$B$4+3,"خلال 3 أيام",""))))</f>
        <v/>
      </c>
      <c r="N346" s="6">
        <f>IF(OR(B346&amp;""="",H346&amp;""="",NOT(ISNUMBER(E346))),"",IFERROR(IF(E346&lt;INDEX('الوحدات'!$F$6:$F$305,MATCH(H346,'الوحدات'!$A$6:$A$305,0)),"أقل من السعر","مناسب"),"كود غير موجود"))</f>
        <v/>
      </c>
      <c r="O346" s="18">
        <f>IF(OR(B346&amp;""="",I346&lt;&gt;"تم التعاقد",H346&amp;""=""),"",IFERROR(IF(INDEX('الوحدات'!$E$6:$E$305,MATCH(H346,'الوحدات'!$A$6:$A$305,0))="بيع",ROUND(INDEX('الوحدات'!$F$6:$F$305,MATCH(H346,'الوحدات'!$A$6:$A$305,0))*'الإعدادات'!$B$5/100,2),""),""))</f>
        <v/>
      </c>
      <c r="P346" s="19">
        <f>IF(OR(M346="متأخرة",M346="اليوم"),COUNTIFS($M$6:$M$2005,"متأخرة",$J$6:$J$2005,"&lt;"&amp;J346)+COUNTIFS($M$6:$M$2005,"اليوم",$J$6:$J$2005,"&lt;"&amp;J346)+COUNTIFS($M$6:M346,"متأخرة",$J$6:J346,J346&amp;"")+COUNTIFS($M$6:M346,"اليوم",$J$6:J346,J346&amp;""),"")</f>
        <v/>
      </c>
    </row>
    <row r="347">
      <c r="A347" s="20" t="n"/>
      <c r="B347" s="5" t="n"/>
      <c r="C347" s="21" t="n"/>
      <c r="D347" s="5" t="n"/>
      <c r="E347" s="17" t="n"/>
      <c r="F347" s="5" t="n"/>
      <c r="G347" s="5" t="n"/>
      <c r="H347" s="5" t="n"/>
      <c r="I347" s="5" t="n"/>
      <c r="J347" s="20" t="n"/>
      <c r="K347" s="5" t="n"/>
      <c r="L347" s="19">
        <f>IF(OR(B347&amp;""="",NOT(ISNUMBER(A347))),"",'الإعدادات'!$B$4-A347)</f>
        <v/>
      </c>
      <c r="M347" s="6">
        <f>IF(OR(B347&amp;""="",NOT(ISNUMBER(J347)),I347="تم التعاقد",I347="غير مهتم"),"",IF(J347&lt;'الإعدادات'!$B$4,"متأخرة",IF(J347='الإعدادات'!$B$4,"اليوم",IF(J347&lt;='الإعدادات'!$B$4+3,"خلال 3 أيام",""))))</f>
        <v/>
      </c>
      <c r="N347" s="6">
        <f>IF(OR(B347&amp;""="",H347&amp;""="",NOT(ISNUMBER(E347))),"",IFERROR(IF(E347&lt;INDEX('الوحدات'!$F$6:$F$305,MATCH(H347,'الوحدات'!$A$6:$A$305,0)),"أقل من السعر","مناسب"),"كود غير موجود"))</f>
        <v/>
      </c>
      <c r="O347" s="18">
        <f>IF(OR(B347&amp;""="",I347&lt;&gt;"تم التعاقد",H347&amp;""=""),"",IFERROR(IF(INDEX('الوحدات'!$E$6:$E$305,MATCH(H347,'الوحدات'!$A$6:$A$305,0))="بيع",ROUND(INDEX('الوحدات'!$F$6:$F$305,MATCH(H347,'الوحدات'!$A$6:$A$305,0))*'الإعدادات'!$B$5/100,2),""),""))</f>
        <v/>
      </c>
      <c r="P347" s="19">
        <f>IF(OR(M347="متأخرة",M347="اليوم"),COUNTIFS($M$6:$M$2005,"متأخرة",$J$6:$J$2005,"&lt;"&amp;J347)+COUNTIFS($M$6:$M$2005,"اليوم",$J$6:$J$2005,"&lt;"&amp;J347)+COUNTIFS($M$6:M347,"متأخرة",$J$6:J347,J347&amp;"")+COUNTIFS($M$6:M347,"اليوم",$J$6:J347,J347&amp;""),"")</f>
        <v/>
      </c>
    </row>
    <row r="348">
      <c r="A348" s="20" t="n"/>
      <c r="B348" s="5" t="n"/>
      <c r="C348" s="21" t="n"/>
      <c r="D348" s="5" t="n"/>
      <c r="E348" s="17" t="n"/>
      <c r="F348" s="5" t="n"/>
      <c r="G348" s="5" t="n"/>
      <c r="H348" s="5" t="n"/>
      <c r="I348" s="5" t="n"/>
      <c r="J348" s="20" t="n"/>
      <c r="K348" s="5" t="n"/>
      <c r="L348" s="19">
        <f>IF(OR(B348&amp;""="",NOT(ISNUMBER(A348))),"",'الإعدادات'!$B$4-A348)</f>
        <v/>
      </c>
      <c r="M348" s="6">
        <f>IF(OR(B348&amp;""="",NOT(ISNUMBER(J348)),I348="تم التعاقد",I348="غير مهتم"),"",IF(J348&lt;'الإعدادات'!$B$4,"متأخرة",IF(J348='الإعدادات'!$B$4,"اليوم",IF(J348&lt;='الإعدادات'!$B$4+3,"خلال 3 أيام",""))))</f>
        <v/>
      </c>
      <c r="N348" s="6">
        <f>IF(OR(B348&amp;""="",H348&amp;""="",NOT(ISNUMBER(E348))),"",IFERROR(IF(E348&lt;INDEX('الوحدات'!$F$6:$F$305,MATCH(H348,'الوحدات'!$A$6:$A$305,0)),"أقل من السعر","مناسب"),"كود غير موجود"))</f>
        <v/>
      </c>
      <c r="O348" s="18">
        <f>IF(OR(B348&amp;""="",I348&lt;&gt;"تم التعاقد",H348&amp;""=""),"",IFERROR(IF(INDEX('الوحدات'!$E$6:$E$305,MATCH(H348,'الوحدات'!$A$6:$A$305,0))="بيع",ROUND(INDEX('الوحدات'!$F$6:$F$305,MATCH(H348,'الوحدات'!$A$6:$A$305,0))*'الإعدادات'!$B$5/100,2),""),""))</f>
        <v/>
      </c>
      <c r="P348" s="19">
        <f>IF(OR(M348="متأخرة",M348="اليوم"),COUNTIFS($M$6:$M$2005,"متأخرة",$J$6:$J$2005,"&lt;"&amp;J348)+COUNTIFS($M$6:$M$2005,"اليوم",$J$6:$J$2005,"&lt;"&amp;J348)+COUNTIFS($M$6:M348,"متأخرة",$J$6:J348,J348&amp;"")+COUNTIFS($M$6:M348,"اليوم",$J$6:J348,J348&amp;""),"")</f>
        <v/>
      </c>
    </row>
    <row r="349">
      <c r="A349" s="20" t="n"/>
      <c r="B349" s="5" t="n"/>
      <c r="C349" s="21" t="n"/>
      <c r="D349" s="5" t="n"/>
      <c r="E349" s="17" t="n"/>
      <c r="F349" s="5" t="n"/>
      <c r="G349" s="5" t="n"/>
      <c r="H349" s="5" t="n"/>
      <c r="I349" s="5" t="n"/>
      <c r="J349" s="20" t="n"/>
      <c r="K349" s="5" t="n"/>
      <c r="L349" s="19">
        <f>IF(OR(B349&amp;""="",NOT(ISNUMBER(A349))),"",'الإعدادات'!$B$4-A349)</f>
        <v/>
      </c>
      <c r="M349" s="6">
        <f>IF(OR(B349&amp;""="",NOT(ISNUMBER(J349)),I349="تم التعاقد",I349="غير مهتم"),"",IF(J349&lt;'الإعدادات'!$B$4,"متأخرة",IF(J349='الإعدادات'!$B$4,"اليوم",IF(J349&lt;='الإعدادات'!$B$4+3,"خلال 3 أيام",""))))</f>
        <v/>
      </c>
      <c r="N349" s="6">
        <f>IF(OR(B349&amp;""="",H349&amp;""="",NOT(ISNUMBER(E349))),"",IFERROR(IF(E349&lt;INDEX('الوحدات'!$F$6:$F$305,MATCH(H349,'الوحدات'!$A$6:$A$305,0)),"أقل من السعر","مناسب"),"كود غير موجود"))</f>
        <v/>
      </c>
      <c r="O349" s="18">
        <f>IF(OR(B349&amp;""="",I349&lt;&gt;"تم التعاقد",H349&amp;""=""),"",IFERROR(IF(INDEX('الوحدات'!$E$6:$E$305,MATCH(H349,'الوحدات'!$A$6:$A$305,0))="بيع",ROUND(INDEX('الوحدات'!$F$6:$F$305,MATCH(H349,'الوحدات'!$A$6:$A$305,0))*'الإعدادات'!$B$5/100,2),""),""))</f>
        <v/>
      </c>
      <c r="P349" s="19">
        <f>IF(OR(M349="متأخرة",M349="اليوم"),COUNTIFS($M$6:$M$2005,"متأخرة",$J$6:$J$2005,"&lt;"&amp;J349)+COUNTIFS($M$6:$M$2005,"اليوم",$J$6:$J$2005,"&lt;"&amp;J349)+COUNTIFS($M$6:M349,"متأخرة",$J$6:J349,J349&amp;"")+COUNTIFS($M$6:M349,"اليوم",$J$6:J349,J349&amp;""),"")</f>
        <v/>
      </c>
    </row>
    <row r="350">
      <c r="A350" s="20" t="n"/>
      <c r="B350" s="5" t="n"/>
      <c r="C350" s="21" t="n"/>
      <c r="D350" s="5" t="n"/>
      <c r="E350" s="17" t="n"/>
      <c r="F350" s="5" t="n"/>
      <c r="G350" s="5" t="n"/>
      <c r="H350" s="5" t="n"/>
      <c r="I350" s="5" t="n"/>
      <c r="J350" s="20" t="n"/>
      <c r="K350" s="5" t="n"/>
      <c r="L350" s="19">
        <f>IF(OR(B350&amp;""="",NOT(ISNUMBER(A350))),"",'الإعدادات'!$B$4-A350)</f>
        <v/>
      </c>
      <c r="M350" s="6">
        <f>IF(OR(B350&amp;""="",NOT(ISNUMBER(J350)),I350="تم التعاقد",I350="غير مهتم"),"",IF(J350&lt;'الإعدادات'!$B$4,"متأخرة",IF(J350='الإعدادات'!$B$4,"اليوم",IF(J350&lt;='الإعدادات'!$B$4+3,"خلال 3 أيام",""))))</f>
        <v/>
      </c>
      <c r="N350" s="6">
        <f>IF(OR(B350&amp;""="",H350&amp;""="",NOT(ISNUMBER(E350))),"",IFERROR(IF(E350&lt;INDEX('الوحدات'!$F$6:$F$305,MATCH(H350,'الوحدات'!$A$6:$A$305,0)),"أقل من السعر","مناسب"),"كود غير موجود"))</f>
        <v/>
      </c>
      <c r="O350" s="18">
        <f>IF(OR(B350&amp;""="",I350&lt;&gt;"تم التعاقد",H350&amp;""=""),"",IFERROR(IF(INDEX('الوحدات'!$E$6:$E$305,MATCH(H350,'الوحدات'!$A$6:$A$305,0))="بيع",ROUND(INDEX('الوحدات'!$F$6:$F$305,MATCH(H350,'الوحدات'!$A$6:$A$305,0))*'الإعدادات'!$B$5/100,2),""),""))</f>
        <v/>
      </c>
      <c r="P350" s="19">
        <f>IF(OR(M350="متأخرة",M350="اليوم"),COUNTIFS($M$6:$M$2005,"متأخرة",$J$6:$J$2005,"&lt;"&amp;J350)+COUNTIFS($M$6:$M$2005,"اليوم",$J$6:$J$2005,"&lt;"&amp;J350)+COUNTIFS($M$6:M350,"متأخرة",$J$6:J350,J350&amp;"")+COUNTIFS($M$6:M350,"اليوم",$J$6:J350,J350&amp;""),"")</f>
        <v/>
      </c>
    </row>
    <row r="351">
      <c r="A351" s="20" t="n"/>
      <c r="B351" s="5" t="n"/>
      <c r="C351" s="21" t="n"/>
      <c r="D351" s="5" t="n"/>
      <c r="E351" s="17" t="n"/>
      <c r="F351" s="5" t="n"/>
      <c r="G351" s="5" t="n"/>
      <c r="H351" s="5" t="n"/>
      <c r="I351" s="5" t="n"/>
      <c r="J351" s="20" t="n"/>
      <c r="K351" s="5" t="n"/>
      <c r="L351" s="19">
        <f>IF(OR(B351&amp;""="",NOT(ISNUMBER(A351))),"",'الإعدادات'!$B$4-A351)</f>
        <v/>
      </c>
      <c r="M351" s="6">
        <f>IF(OR(B351&amp;""="",NOT(ISNUMBER(J351)),I351="تم التعاقد",I351="غير مهتم"),"",IF(J351&lt;'الإعدادات'!$B$4,"متأخرة",IF(J351='الإعدادات'!$B$4,"اليوم",IF(J351&lt;='الإعدادات'!$B$4+3,"خلال 3 أيام",""))))</f>
        <v/>
      </c>
      <c r="N351" s="6">
        <f>IF(OR(B351&amp;""="",H351&amp;""="",NOT(ISNUMBER(E351))),"",IFERROR(IF(E351&lt;INDEX('الوحدات'!$F$6:$F$305,MATCH(H351,'الوحدات'!$A$6:$A$305,0)),"أقل من السعر","مناسب"),"كود غير موجود"))</f>
        <v/>
      </c>
      <c r="O351" s="18">
        <f>IF(OR(B351&amp;""="",I351&lt;&gt;"تم التعاقد",H351&amp;""=""),"",IFERROR(IF(INDEX('الوحدات'!$E$6:$E$305,MATCH(H351,'الوحدات'!$A$6:$A$305,0))="بيع",ROUND(INDEX('الوحدات'!$F$6:$F$305,MATCH(H351,'الوحدات'!$A$6:$A$305,0))*'الإعدادات'!$B$5/100,2),""),""))</f>
        <v/>
      </c>
      <c r="P351" s="19">
        <f>IF(OR(M351="متأخرة",M351="اليوم"),COUNTIFS($M$6:$M$2005,"متأخرة",$J$6:$J$2005,"&lt;"&amp;J351)+COUNTIFS($M$6:$M$2005,"اليوم",$J$6:$J$2005,"&lt;"&amp;J351)+COUNTIFS($M$6:M351,"متأخرة",$J$6:J351,J351&amp;"")+COUNTIFS($M$6:M351,"اليوم",$J$6:J351,J351&amp;""),"")</f>
        <v/>
      </c>
    </row>
    <row r="352">
      <c r="A352" s="20" t="n"/>
      <c r="B352" s="5" t="n"/>
      <c r="C352" s="21" t="n"/>
      <c r="D352" s="5" t="n"/>
      <c r="E352" s="17" t="n"/>
      <c r="F352" s="5" t="n"/>
      <c r="G352" s="5" t="n"/>
      <c r="H352" s="5" t="n"/>
      <c r="I352" s="5" t="n"/>
      <c r="J352" s="20" t="n"/>
      <c r="K352" s="5" t="n"/>
      <c r="L352" s="19">
        <f>IF(OR(B352&amp;""="",NOT(ISNUMBER(A352))),"",'الإعدادات'!$B$4-A352)</f>
        <v/>
      </c>
      <c r="M352" s="6">
        <f>IF(OR(B352&amp;""="",NOT(ISNUMBER(J352)),I352="تم التعاقد",I352="غير مهتم"),"",IF(J352&lt;'الإعدادات'!$B$4,"متأخرة",IF(J352='الإعدادات'!$B$4,"اليوم",IF(J352&lt;='الإعدادات'!$B$4+3,"خلال 3 أيام",""))))</f>
        <v/>
      </c>
      <c r="N352" s="6">
        <f>IF(OR(B352&amp;""="",H352&amp;""="",NOT(ISNUMBER(E352))),"",IFERROR(IF(E352&lt;INDEX('الوحدات'!$F$6:$F$305,MATCH(H352,'الوحدات'!$A$6:$A$305,0)),"أقل من السعر","مناسب"),"كود غير موجود"))</f>
        <v/>
      </c>
      <c r="O352" s="18">
        <f>IF(OR(B352&amp;""="",I352&lt;&gt;"تم التعاقد",H352&amp;""=""),"",IFERROR(IF(INDEX('الوحدات'!$E$6:$E$305,MATCH(H352,'الوحدات'!$A$6:$A$305,0))="بيع",ROUND(INDEX('الوحدات'!$F$6:$F$305,MATCH(H352,'الوحدات'!$A$6:$A$305,0))*'الإعدادات'!$B$5/100,2),""),""))</f>
        <v/>
      </c>
      <c r="P352" s="19">
        <f>IF(OR(M352="متأخرة",M352="اليوم"),COUNTIFS($M$6:$M$2005,"متأخرة",$J$6:$J$2005,"&lt;"&amp;J352)+COUNTIFS($M$6:$M$2005,"اليوم",$J$6:$J$2005,"&lt;"&amp;J352)+COUNTIFS($M$6:M352,"متأخرة",$J$6:J352,J352&amp;"")+COUNTIFS($M$6:M352,"اليوم",$J$6:J352,J352&amp;""),"")</f>
        <v/>
      </c>
    </row>
    <row r="353">
      <c r="A353" s="20" t="n"/>
      <c r="B353" s="5" t="n"/>
      <c r="C353" s="21" t="n"/>
      <c r="D353" s="5" t="n"/>
      <c r="E353" s="17" t="n"/>
      <c r="F353" s="5" t="n"/>
      <c r="G353" s="5" t="n"/>
      <c r="H353" s="5" t="n"/>
      <c r="I353" s="5" t="n"/>
      <c r="J353" s="20" t="n"/>
      <c r="K353" s="5" t="n"/>
      <c r="L353" s="19">
        <f>IF(OR(B353&amp;""="",NOT(ISNUMBER(A353))),"",'الإعدادات'!$B$4-A353)</f>
        <v/>
      </c>
      <c r="M353" s="6">
        <f>IF(OR(B353&amp;""="",NOT(ISNUMBER(J353)),I353="تم التعاقد",I353="غير مهتم"),"",IF(J353&lt;'الإعدادات'!$B$4,"متأخرة",IF(J353='الإعدادات'!$B$4,"اليوم",IF(J353&lt;='الإعدادات'!$B$4+3,"خلال 3 أيام",""))))</f>
        <v/>
      </c>
      <c r="N353" s="6">
        <f>IF(OR(B353&amp;""="",H353&amp;""="",NOT(ISNUMBER(E353))),"",IFERROR(IF(E353&lt;INDEX('الوحدات'!$F$6:$F$305,MATCH(H353,'الوحدات'!$A$6:$A$305,0)),"أقل من السعر","مناسب"),"كود غير موجود"))</f>
        <v/>
      </c>
      <c r="O353" s="18">
        <f>IF(OR(B353&amp;""="",I353&lt;&gt;"تم التعاقد",H353&amp;""=""),"",IFERROR(IF(INDEX('الوحدات'!$E$6:$E$305,MATCH(H353,'الوحدات'!$A$6:$A$305,0))="بيع",ROUND(INDEX('الوحدات'!$F$6:$F$305,MATCH(H353,'الوحدات'!$A$6:$A$305,0))*'الإعدادات'!$B$5/100,2),""),""))</f>
        <v/>
      </c>
      <c r="P353" s="19">
        <f>IF(OR(M353="متأخرة",M353="اليوم"),COUNTIFS($M$6:$M$2005,"متأخرة",$J$6:$J$2005,"&lt;"&amp;J353)+COUNTIFS($M$6:$M$2005,"اليوم",$J$6:$J$2005,"&lt;"&amp;J353)+COUNTIFS($M$6:M353,"متأخرة",$J$6:J353,J353&amp;"")+COUNTIFS($M$6:M353,"اليوم",$J$6:J353,J353&amp;""),"")</f>
        <v/>
      </c>
    </row>
    <row r="354">
      <c r="A354" s="20" t="n"/>
      <c r="B354" s="5" t="n"/>
      <c r="C354" s="21" t="n"/>
      <c r="D354" s="5" t="n"/>
      <c r="E354" s="17" t="n"/>
      <c r="F354" s="5" t="n"/>
      <c r="G354" s="5" t="n"/>
      <c r="H354" s="5" t="n"/>
      <c r="I354" s="5" t="n"/>
      <c r="J354" s="20" t="n"/>
      <c r="K354" s="5" t="n"/>
      <c r="L354" s="19">
        <f>IF(OR(B354&amp;""="",NOT(ISNUMBER(A354))),"",'الإعدادات'!$B$4-A354)</f>
        <v/>
      </c>
      <c r="M354" s="6">
        <f>IF(OR(B354&amp;""="",NOT(ISNUMBER(J354)),I354="تم التعاقد",I354="غير مهتم"),"",IF(J354&lt;'الإعدادات'!$B$4,"متأخرة",IF(J354='الإعدادات'!$B$4,"اليوم",IF(J354&lt;='الإعدادات'!$B$4+3,"خلال 3 أيام",""))))</f>
        <v/>
      </c>
      <c r="N354" s="6">
        <f>IF(OR(B354&amp;""="",H354&amp;""="",NOT(ISNUMBER(E354))),"",IFERROR(IF(E354&lt;INDEX('الوحدات'!$F$6:$F$305,MATCH(H354,'الوحدات'!$A$6:$A$305,0)),"أقل من السعر","مناسب"),"كود غير موجود"))</f>
        <v/>
      </c>
      <c r="O354" s="18">
        <f>IF(OR(B354&amp;""="",I354&lt;&gt;"تم التعاقد",H354&amp;""=""),"",IFERROR(IF(INDEX('الوحدات'!$E$6:$E$305,MATCH(H354,'الوحدات'!$A$6:$A$305,0))="بيع",ROUND(INDEX('الوحدات'!$F$6:$F$305,MATCH(H354,'الوحدات'!$A$6:$A$305,0))*'الإعدادات'!$B$5/100,2),""),""))</f>
        <v/>
      </c>
      <c r="P354" s="19">
        <f>IF(OR(M354="متأخرة",M354="اليوم"),COUNTIFS($M$6:$M$2005,"متأخرة",$J$6:$J$2005,"&lt;"&amp;J354)+COUNTIFS($M$6:$M$2005,"اليوم",$J$6:$J$2005,"&lt;"&amp;J354)+COUNTIFS($M$6:M354,"متأخرة",$J$6:J354,J354&amp;"")+COUNTIFS($M$6:M354,"اليوم",$J$6:J354,J354&amp;""),"")</f>
        <v/>
      </c>
    </row>
    <row r="355">
      <c r="A355" s="20" t="n"/>
      <c r="B355" s="5" t="n"/>
      <c r="C355" s="21" t="n"/>
      <c r="D355" s="5" t="n"/>
      <c r="E355" s="17" t="n"/>
      <c r="F355" s="5" t="n"/>
      <c r="G355" s="5" t="n"/>
      <c r="H355" s="5" t="n"/>
      <c r="I355" s="5" t="n"/>
      <c r="J355" s="20" t="n"/>
      <c r="K355" s="5" t="n"/>
      <c r="L355" s="19">
        <f>IF(OR(B355&amp;""="",NOT(ISNUMBER(A355))),"",'الإعدادات'!$B$4-A355)</f>
        <v/>
      </c>
      <c r="M355" s="6">
        <f>IF(OR(B355&amp;""="",NOT(ISNUMBER(J355)),I355="تم التعاقد",I355="غير مهتم"),"",IF(J355&lt;'الإعدادات'!$B$4,"متأخرة",IF(J355='الإعدادات'!$B$4,"اليوم",IF(J355&lt;='الإعدادات'!$B$4+3,"خلال 3 أيام",""))))</f>
        <v/>
      </c>
      <c r="N355" s="6">
        <f>IF(OR(B355&amp;""="",H355&amp;""="",NOT(ISNUMBER(E355))),"",IFERROR(IF(E355&lt;INDEX('الوحدات'!$F$6:$F$305,MATCH(H355,'الوحدات'!$A$6:$A$305,0)),"أقل من السعر","مناسب"),"كود غير موجود"))</f>
        <v/>
      </c>
      <c r="O355" s="18">
        <f>IF(OR(B355&amp;""="",I355&lt;&gt;"تم التعاقد",H355&amp;""=""),"",IFERROR(IF(INDEX('الوحدات'!$E$6:$E$305,MATCH(H355,'الوحدات'!$A$6:$A$305,0))="بيع",ROUND(INDEX('الوحدات'!$F$6:$F$305,MATCH(H355,'الوحدات'!$A$6:$A$305,0))*'الإعدادات'!$B$5/100,2),""),""))</f>
        <v/>
      </c>
      <c r="P355" s="19">
        <f>IF(OR(M355="متأخرة",M355="اليوم"),COUNTIFS($M$6:$M$2005,"متأخرة",$J$6:$J$2005,"&lt;"&amp;J355)+COUNTIFS($M$6:$M$2005,"اليوم",$J$6:$J$2005,"&lt;"&amp;J355)+COUNTIFS($M$6:M355,"متأخرة",$J$6:J355,J355&amp;"")+COUNTIFS($M$6:M355,"اليوم",$J$6:J355,J355&amp;""),"")</f>
        <v/>
      </c>
    </row>
    <row r="356">
      <c r="A356" s="20" t="n"/>
      <c r="B356" s="5" t="n"/>
      <c r="C356" s="21" t="n"/>
      <c r="D356" s="5" t="n"/>
      <c r="E356" s="17" t="n"/>
      <c r="F356" s="5" t="n"/>
      <c r="G356" s="5" t="n"/>
      <c r="H356" s="5" t="n"/>
      <c r="I356" s="5" t="n"/>
      <c r="J356" s="20" t="n"/>
      <c r="K356" s="5" t="n"/>
      <c r="L356" s="19">
        <f>IF(OR(B356&amp;""="",NOT(ISNUMBER(A356))),"",'الإعدادات'!$B$4-A356)</f>
        <v/>
      </c>
      <c r="M356" s="6">
        <f>IF(OR(B356&amp;""="",NOT(ISNUMBER(J356)),I356="تم التعاقد",I356="غير مهتم"),"",IF(J356&lt;'الإعدادات'!$B$4,"متأخرة",IF(J356='الإعدادات'!$B$4,"اليوم",IF(J356&lt;='الإعدادات'!$B$4+3,"خلال 3 أيام",""))))</f>
        <v/>
      </c>
      <c r="N356" s="6">
        <f>IF(OR(B356&amp;""="",H356&amp;""="",NOT(ISNUMBER(E356))),"",IFERROR(IF(E356&lt;INDEX('الوحدات'!$F$6:$F$305,MATCH(H356,'الوحدات'!$A$6:$A$305,0)),"أقل من السعر","مناسب"),"كود غير موجود"))</f>
        <v/>
      </c>
      <c r="O356" s="18">
        <f>IF(OR(B356&amp;""="",I356&lt;&gt;"تم التعاقد",H356&amp;""=""),"",IFERROR(IF(INDEX('الوحدات'!$E$6:$E$305,MATCH(H356,'الوحدات'!$A$6:$A$305,0))="بيع",ROUND(INDEX('الوحدات'!$F$6:$F$305,MATCH(H356,'الوحدات'!$A$6:$A$305,0))*'الإعدادات'!$B$5/100,2),""),""))</f>
        <v/>
      </c>
      <c r="P356" s="19">
        <f>IF(OR(M356="متأخرة",M356="اليوم"),COUNTIFS($M$6:$M$2005,"متأخرة",$J$6:$J$2005,"&lt;"&amp;J356)+COUNTIFS($M$6:$M$2005,"اليوم",$J$6:$J$2005,"&lt;"&amp;J356)+COUNTIFS($M$6:M356,"متأخرة",$J$6:J356,J356&amp;"")+COUNTIFS($M$6:M356,"اليوم",$J$6:J356,J356&amp;""),"")</f>
        <v/>
      </c>
    </row>
    <row r="357">
      <c r="A357" s="20" t="n"/>
      <c r="B357" s="5" t="n"/>
      <c r="C357" s="21" t="n"/>
      <c r="D357" s="5" t="n"/>
      <c r="E357" s="17" t="n"/>
      <c r="F357" s="5" t="n"/>
      <c r="G357" s="5" t="n"/>
      <c r="H357" s="5" t="n"/>
      <c r="I357" s="5" t="n"/>
      <c r="J357" s="20" t="n"/>
      <c r="K357" s="5" t="n"/>
      <c r="L357" s="19">
        <f>IF(OR(B357&amp;""="",NOT(ISNUMBER(A357))),"",'الإعدادات'!$B$4-A357)</f>
        <v/>
      </c>
      <c r="M357" s="6">
        <f>IF(OR(B357&amp;""="",NOT(ISNUMBER(J357)),I357="تم التعاقد",I357="غير مهتم"),"",IF(J357&lt;'الإعدادات'!$B$4,"متأخرة",IF(J357='الإعدادات'!$B$4,"اليوم",IF(J357&lt;='الإعدادات'!$B$4+3,"خلال 3 أيام",""))))</f>
        <v/>
      </c>
      <c r="N357" s="6">
        <f>IF(OR(B357&amp;""="",H357&amp;""="",NOT(ISNUMBER(E357))),"",IFERROR(IF(E357&lt;INDEX('الوحدات'!$F$6:$F$305,MATCH(H357,'الوحدات'!$A$6:$A$305,0)),"أقل من السعر","مناسب"),"كود غير موجود"))</f>
        <v/>
      </c>
      <c r="O357" s="18">
        <f>IF(OR(B357&amp;""="",I357&lt;&gt;"تم التعاقد",H357&amp;""=""),"",IFERROR(IF(INDEX('الوحدات'!$E$6:$E$305,MATCH(H357,'الوحدات'!$A$6:$A$305,0))="بيع",ROUND(INDEX('الوحدات'!$F$6:$F$305,MATCH(H357,'الوحدات'!$A$6:$A$305,0))*'الإعدادات'!$B$5/100,2),""),""))</f>
        <v/>
      </c>
      <c r="P357" s="19">
        <f>IF(OR(M357="متأخرة",M357="اليوم"),COUNTIFS($M$6:$M$2005,"متأخرة",$J$6:$J$2005,"&lt;"&amp;J357)+COUNTIFS($M$6:$M$2005,"اليوم",$J$6:$J$2005,"&lt;"&amp;J357)+COUNTIFS($M$6:M357,"متأخرة",$J$6:J357,J357&amp;"")+COUNTIFS($M$6:M357,"اليوم",$J$6:J357,J357&amp;""),"")</f>
        <v/>
      </c>
    </row>
    <row r="358">
      <c r="A358" s="20" t="n"/>
      <c r="B358" s="5" t="n"/>
      <c r="C358" s="21" t="n"/>
      <c r="D358" s="5" t="n"/>
      <c r="E358" s="17" t="n"/>
      <c r="F358" s="5" t="n"/>
      <c r="G358" s="5" t="n"/>
      <c r="H358" s="5" t="n"/>
      <c r="I358" s="5" t="n"/>
      <c r="J358" s="20" t="n"/>
      <c r="K358" s="5" t="n"/>
      <c r="L358" s="19">
        <f>IF(OR(B358&amp;""="",NOT(ISNUMBER(A358))),"",'الإعدادات'!$B$4-A358)</f>
        <v/>
      </c>
      <c r="M358" s="6">
        <f>IF(OR(B358&amp;""="",NOT(ISNUMBER(J358)),I358="تم التعاقد",I358="غير مهتم"),"",IF(J358&lt;'الإعدادات'!$B$4,"متأخرة",IF(J358='الإعدادات'!$B$4,"اليوم",IF(J358&lt;='الإعدادات'!$B$4+3,"خلال 3 أيام",""))))</f>
        <v/>
      </c>
      <c r="N358" s="6">
        <f>IF(OR(B358&amp;""="",H358&amp;""="",NOT(ISNUMBER(E358))),"",IFERROR(IF(E358&lt;INDEX('الوحدات'!$F$6:$F$305,MATCH(H358,'الوحدات'!$A$6:$A$305,0)),"أقل من السعر","مناسب"),"كود غير موجود"))</f>
        <v/>
      </c>
      <c r="O358" s="18">
        <f>IF(OR(B358&amp;""="",I358&lt;&gt;"تم التعاقد",H358&amp;""=""),"",IFERROR(IF(INDEX('الوحدات'!$E$6:$E$305,MATCH(H358,'الوحدات'!$A$6:$A$305,0))="بيع",ROUND(INDEX('الوحدات'!$F$6:$F$305,MATCH(H358,'الوحدات'!$A$6:$A$305,0))*'الإعدادات'!$B$5/100,2),""),""))</f>
        <v/>
      </c>
      <c r="P358" s="19">
        <f>IF(OR(M358="متأخرة",M358="اليوم"),COUNTIFS($M$6:$M$2005,"متأخرة",$J$6:$J$2005,"&lt;"&amp;J358)+COUNTIFS($M$6:$M$2005,"اليوم",$J$6:$J$2005,"&lt;"&amp;J358)+COUNTIFS($M$6:M358,"متأخرة",$J$6:J358,J358&amp;"")+COUNTIFS($M$6:M358,"اليوم",$J$6:J358,J358&amp;""),"")</f>
        <v/>
      </c>
    </row>
    <row r="359">
      <c r="A359" s="20" t="n"/>
      <c r="B359" s="5" t="n"/>
      <c r="C359" s="21" t="n"/>
      <c r="D359" s="5" t="n"/>
      <c r="E359" s="17" t="n"/>
      <c r="F359" s="5" t="n"/>
      <c r="G359" s="5" t="n"/>
      <c r="H359" s="5" t="n"/>
      <c r="I359" s="5" t="n"/>
      <c r="J359" s="20" t="n"/>
      <c r="K359" s="5" t="n"/>
      <c r="L359" s="19">
        <f>IF(OR(B359&amp;""="",NOT(ISNUMBER(A359))),"",'الإعدادات'!$B$4-A359)</f>
        <v/>
      </c>
      <c r="M359" s="6">
        <f>IF(OR(B359&amp;""="",NOT(ISNUMBER(J359)),I359="تم التعاقد",I359="غير مهتم"),"",IF(J359&lt;'الإعدادات'!$B$4,"متأخرة",IF(J359='الإعدادات'!$B$4,"اليوم",IF(J359&lt;='الإعدادات'!$B$4+3,"خلال 3 أيام",""))))</f>
        <v/>
      </c>
      <c r="N359" s="6">
        <f>IF(OR(B359&amp;""="",H359&amp;""="",NOT(ISNUMBER(E359))),"",IFERROR(IF(E359&lt;INDEX('الوحدات'!$F$6:$F$305,MATCH(H359,'الوحدات'!$A$6:$A$305,0)),"أقل من السعر","مناسب"),"كود غير موجود"))</f>
        <v/>
      </c>
      <c r="O359" s="18">
        <f>IF(OR(B359&amp;""="",I359&lt;&gt;"تم التعاقد",H359&amp;""=""),"",IFERROR(IF(INDEX('الوحدات'!$E$6:$E$305,MATCH(H359,'الوحدات'!$A$6:$A$305,0))="بيع",ROUND(INDEX('الوحدات'!$F$6:$F$305,MATCH(H359,'الوحدات'!$A$6:$A$305,0))*'الإعدادات'!$B$5/100,2),""),""))</f>
        <v/>
      </c>
      <c r="P359" s="19">
        <f>IF(OR(M359="متأخرة",M359="اليوم"),COUNTIFS($M$6:$M$2005,"متأخرة",$J$6:$J$2005,"&lt;"&amp;J359)+COUNTIFS($M$6:$M$2005,"اليوم",$J$6:$J$2005,"&lt;"&amp;J359)+COUNTIFS($M$6:M359,"متأخرة",$J$6:J359,J359&amp;"")+COUNTIFS($M$6:M359,"اليوم",$J$6:J359,J359&amp;""),"")</f>
        <v/>
      </c>
    </row>
    <row r="360">
      <c r="A360" s="20" t="n"/>
      <c r="B360" s="5" t="n"/>
      <c r="C360" s="21" t="n"/>
      <c r="D360" s="5" t="n"/>
      <c r="E360" s="17" t="n"/>
      <c r="F360" s="5" t="n"/>
      <c r="G360" s="5" t="n"/>
      <c r="H360" s="5" t="n"/>
      <c r="I360" s="5" t="n"/>
      <c r="J360" s="20" t="n"/>
      <c r="K360" s="5" t="n"/>
      <c r="L360" s="19">
        <f>IF(OR(B360&amp;""="",NOT(ISNUMBER(A360))),"",'الإعدادات'!$B$4-A360)</f>
        <v/>
      </c>
      <c r="M360" s="6">
        <f>IF(OR(B360&amp;""="",NOT(ISNUMBER(J360)),I360="تم التعاقد",I360="غير مهتم"),"",IF(J360&lt;'الإعدادات'!$B$4,"متأخرة",IF(J360='الإعدادات'!$B$4,"اليوم",IF(J360&lt;='الإعدادات'!$B$4+3,"خلال 3 أيام",""))))</f>
        <v/>
      </c>
      <c r="N360" s="6">
        <f>IF(OR(B360&amp;""="",H360&amp;""="",NOT(ISNUMBER(E360))),"",IFERROR(IF(E360&lt;INDEX('الوحدات'!$F$6:$F$305,MATCH(H360,'الوحدات'!$A$6:$A$305,0)),"أقل من السعر","مناسب"),"كود غير موجود"))</f>
        <v/>
      </c>
      <c r="O360" s="18">
        <f>IF(OR(B360&amp;""="",I360&lt;&gt;"تم التعاقد",H360&amp;""=""),"",IFERROR(IF(INDEX('الوحدات'!$E$6:$E$305,MATCH(H360,'الوحدات'!$A$6:$A$305,0))="بيع",ROUND(INDEX('الوحدات'!$F$6:$F$305,MATCH(H360,'الوحدات'!$A$6:$A$305,0))*'الإعدادات'!$B$5/100,2),""),""))</f>
        <v/>
      </c>
      <c r="P360" s="19">
        <f>IF(OR(M360="متأخرة",M360="اليوم"),COUNTIFS($M$6:$M$2005,"متأخرة",$J$6:$J$2005,"&lt;"&amp;J360)+COUNTIFS($M$6:$M$2005,"اليوم",$J$6:$J$2005,"&lt;"&amp;J360)+COUNTIFS($M$6:M360,"متأخرة",$J$6:J360,J360&amp;"")+COUNTIFS($M$6:M360,"اليوم",$J$6:J360,J360&amp;""),"")</f>
        <v/>
      </c>
    </row>
    <row r="361">
      <c r="A361" s="20" t="n"/>
      <c r="B361" s="5" t="n"/>
      <c r="C361" s="21" t="n"/>
      <c r="D361" s="5" t="n"/>
      <c r="E361" s="17" t="n"/>
      <c r="F361" s="5" t="n"/>
      <c r="G361" s="5" t="n"/>
      <c r="H361" s="5" t="n"/>
      <c r="I361" s="5" t="n"/>
      <c r="J361" s="20" t="n"/>
      <c r="K361" s="5" t="n"/>
      <c r="L361" s="19">
        <f>IF(OR(B361&amp;""="",NOT(ISNUMBER(A361))),"",'الإعدادات'!$B$4-A361)</f>
        <v/>
      </c>
      <c r="M361" s="6">
        <f>IF(OR(B361&amp;""="",NOT(ISNUMBER(J361)),I361="تم التعاقد",I361="غير مهتم"),"",IF(J361&lt;'الإعدادات'!$B$4,"متأخرة",IF(J361='الإعدادات'!$B$4,"اليوم",IF(J361&lt;='الإعدادات'!$B$4+3,"خلال 3 أيام",""))))</f>
        <v/>
      </c>
      <c r="N361" s="6">
        <f>IF(OR(B361&amp;""="",H361&amp;""="",NOT(ISNUMBER(E361))),"",IFERROR(IF(E361&lt;INDEX('الوحدات'!$F$6:$F$305,MATCH(H361,'الوحدات'!$A$6:$A$305,0)),"أقل من السعر","مناسب"),"كود غير موجود"))</f>
        <v/>
      </c>
      <c r="O361" s="18">
        <f>IF(OR(B361&amp;""="",I361&lt;&gt;"تم التعاقد",H361&amp;""=""),"",IFERROR(IF(INDEX('الوحدات'!$E$6:$E$305,MATCH(H361,'الوحدات'!$A$6:$A$305,0))="بيع",ROUND(INDEX('الوحدات'!$F$6:$F$305,MATCH(H361,'الوحدات'!$A$6:$A$305,0))*'الإعدادات'!$B$5/100,2),""),""))</f>
        <v/>
      </c>
      <c r="P361" s="19">
        <f>IF(OR(M361="متأخرة",M361="اليوم"),COUNTIFS($M$6:$M$2005,"متأخرة",$J$6:$J$2005,"&lt;"&amp;J361)+COUNTIFS($M$6:$M$2005,"اليوم",$J$6:$J$2005,"&lt;"&amp;J361)+COUNTIFS($M$6:M361,"متأخرة",$J$6:J361,J361&amp;"")+COUNTIFS($M$6:M361,"اليوم",$J$6:J361,J361&amp;""),"")</f>
        <v/>
      </c>
    </row>
    <row r="362">
      <c r="A362" s="20" t="n"/>
      <c r="B362" s="5" t="n"/>
      <c r="C362" s="21" t="n"/>
      <c r="D362" s="5" t="n"/>
      <c r="E362" s="17" t="n"/>
      <c r="F362" s="5" t="n"/>
      <c r="G362" s="5" t="n"/>
      <c r="H362" s="5" t="n"/>
      <c r="I362" s="5" t="n"/>
      <c r="J362" s="20" t="n"/>
      <c r="K362" s="5" t="n"/>
      <c r="L362" s="19">
        <f>IF(OR(B362&amp;""="",NOT(ISNUMBER(A362))),"",'الإعدادات'!$B$4-A362)</f>
        <v/>
      </c>
      <c r="M362" s="6">
        <f>IF(OR(B362&amp;""="",NOT(ISNUMBER(J362)),I362="تم التعاقد",I362="غير مهتم"),"",IF(J362&lt;'الإعدادات'!$B$4,"متأخرة",IF(J362='الإعدادات'!$B$4,"اليوم",IF(J362&lt;='الإعدادات'!$B$4+3,"خلال 3 أيام",""))))</f>
        <v/>
      </c>
      <c r="N362" s="6">
        <f>IF(OR(B362&amp;""="",H362&amp;""="",NOT(ISNUMBER(E362))),"",IFERROR(IF(E362&lt;INDEX('الوحدات'!$F$6:$F$305,MATCH(H362,'الوحدات'!$A$6:$A$305,0)),"أقل من السعر","مناسب"),"كود غير موجود"))</f>
        <v/>
      </c>
      <c r="O362" s="18">
        <f>IF(OR(B362&amp;""="",I362&lt;&gt;"تم التعاقد",H362&amp;""=""),"",IFERROR(IF(INDEX('الوحدات'!$E$6:$E$305,MATCH(H362,'الوحدات'!$A$6:$A$305,0))="بيع",ROUND(INDEX('الوحدات'!$F$6:$F$305,MATCH(H362,'الوحدات'!$A$6:$A$305,0))*'الإعدادات'!$B$5/100,2),""),""))</f>
        <v/>
      </c>
      <c r="P362" s="19">
        <f>IF(OR(M362="متأخرة",M362="اليوم"),COUNTIFS($M$6:$M$2005,"متأخرة",$J$6:$J$2005,"&lt;"&amp;J362)+COUNTIFS($M$6:$M$2005,"اليوم",$J$6:$J$2005,"&lt;"&amp;J362)+COUNTIFS($M$6:M362,"متأخرة",$J$6:J362,J362&amp;"")+COUNTIFS($M$6:M362,"اليوم",$J$6:J362,J362&amp;""),"")</f>
        <v/>
      </c>
    </row>
    <row r="363">
      <c r="A363" s="20" t="n"/>
      <c r="B363" s="5" t="n"/>
      <c r="C363" s="21" t="n"/>
      <c r="D363" s="5" t="n"/>
      <c r="E363" s="17" t="n"/>
      <c r="F363" s="5" t="n"/>
      <c r="G363" s="5" t="n"/>
      <c r="H363" s="5" t="n"/>
      <c r="I363" s="5" t="n"/>
      <c r="J363" s="20" t="n"/>
      <c r="K363" s="5" t="n"/>
      <c r="L363" s="19">
        <f>IF(OR(B363&amp;""="",NOT(ISNUMBER(A363))),"",'الإعدادات'!$B$4-A363)</f>
        <v/>
      </c>
      <c r="M363" s="6">
        <f>IF(OR(B363&amp;""="",NOT(ISNUMBER(J363)),I363="تم التعاقد",I363="غير مهتم"),"",IF(J363&lt;'الإعدادات'!$B$4,"متأخرة",IF(J363='الإعدادات'!$B$4,"اليوم",IF(J363&lt;='الإعدادات'!$B$4+3,"خلال 3 أيام",""))))</f>
        <v/>
      </c>
      <c r="N363" s="6">
        <f>IF(OR(B363&amp;""="",H363&amp;""="",NOT(ISNUMBER(E363))),"",IFERROR(IF(E363&lt;INDEX('الوحدات'!$F$6:$F$305,MATCH(H363,'الوحدات'!$A$6:$A$305,0)),"أقل من السعر","مناسب"),"كود غير موجود"))</f>
        <v/>
      </c>
      <c r="O363" s="18">
        <f>IF(OR(B363&amp;""="",I363&lt;&gt;"تم التعاقد",H363&amp;""=""),"",IFERROR(IF(INDEX('الوحدات'!$E$6:$E$305,MATCH(H363,'الوحدات'!$A$6:$A$305,0))="بيع",ROUND(INDEX('الوحدات'!$F$6:$F$305,MATCH(H363,'الوحدات'!$A$6:$A$305,0))*'الإعدادات'!$B$5/100,2),""),""))</f>
        <v/>
      </c>
      <c r="P363" s="19">
        <f>IF(OR(M363="متأخرة",M363="اليوم"),COUNTIFS($M$6:$M$2005,"متأخرة",$J$6:$J$2005,"&lt;"&amp;J363)+COUNTIFS($M$6:$M$2005,"اليوم",$J$6:$J$2005,"&lt;"&amp;J363)+COUNTIFS($M$6:M363,"متأخرة",$J$6:J363,J363&amp;"")+COUNTIFS($M$6:M363,"اليوم",$J$6:J363,J363&amp;""),"")</f>
        <v/>
      </c>
    </row>
    <row r="364">
      <c r="A364" s="20" t="n"/>
      <c r="B364" s="5" t="n"/>
      <c r="C364" s="21" t="n"/>
      <c r="D364" s="5" t="n"/>
      <c r="E364" s="17" t="n"/>
      <c r="F364" s="5" t="n"/>
      <c r="G364" s="5" t="n"/>
      <c r="H364" s="5" t="n"/>
      <c r="I364" s="5" t="n"/>
      <c r="J364" s="20" t="n"/>
      <c r="K364" s="5" t="n"/>
      <c r="L364" s="19">
        <f>IF(OR(B364&amp;""="",NOT(ISNUMBER(A364))),"",'الإعدادات'!$B$4-A364)</f>
        <v/>
      </c>
      <c r="M364" s="6">
        <f>IF(OR(B364&amp;""="",NOT(ISNUMBER(J364)),I364="تم التعاقد",I364="غير مهتم"),"",IF(J364&lt;'الإعدادات'!$B$4,"متأخرة",IF(J364='الإعدادات'!$B$4,"اليوم",IF(J364&lt;='الإعدادات'!$B$4+3,"خلال 3 أيام",""))))</f>
        <v/>
      </c>
      <c r="N364" s="6">
        <f>IF(OR(B364&amp;""="",H364&amp;""="",NOT(ISNUMBER(E364))),"",IFERROR(IF(E364&lt;INDEX('الوحدات'!$F$6:$F$305,MATCH(H364,'الوحدات'!$A$6:$A$305,0)),"أقل من السعر","مناسب"),"كود غير موجود"))</f>
        <v/>
      </c>
      <c r="O364" s="18">
        <f>IF(OR(B364&amp;""="",I364&lt;&gt;"تم التعاقد",H364&amp;""=""),"",IFERROR(IF(INDEX('الوحدات'!$E$6:$E$305,MATCH(H364,'الوحدات'!$A$6:$A$305,0))="بيع",ROUND(INDEX('الوحدات'!$F$6:$F$305,MATCH(H364,'الوحدات'!$A$6:$A$305,0))*'الإعدادات'!$B$5/100,2),""),""))</f>
        <v/>
      </c>
      <c r="P364" s="19">
        <f>IF(OR(M364="متأخرة",M364="اليوم"),COUNTIFS($M$6:$M$2005,"متأخرة",$J$6:$J$2005,"&lt;"&amp;J364)+COUNTIFS($M$6:$M$2005,"اليوم",$J$6:$J$2005,"&lt;"&amp;J364)+COUNTIFS($M$6:M364,"متأخرة",$J$6:J364,J364&amp;"")+COUNTIFS($M$6:M364,"اليوم",$J$6:J364,J364&amp;""),"")</f>
        <v/>
      </c>
    </row>
    <row r="365">
      <c r="A365" s="20" t="n"/>
      <c r="B365" s="5" t="n"/>
      <c r="C365" s="21" t="n"/>
      <c r="D365" s="5" t="n"/>
      <c r="E365" s="17" t="n"/>
      <c r="F365" s="5" t="n"/>
      <c r="G365" s="5" t="n"/>
      <c r="H365" s="5" t="n"/>
      <c r="I365" s="5" t="n"/>
      <c r="J365" s="20" t="n"/>
      <c r="K365" s="5" t="n"/>
      <c r="L365" s="19">
        <f>IF(OR(B365&amp;""="",NOT(ISNUMBER(A365))),"",'الإعدادات'!$B$4-A365)</f>
        <v/>
      </c>
      <c r="M365" s="6">
        <f>IF(OR(B365&amp;""="",NOT(ISNUMBER(J365)),I365="تم التعاقد",I365="غير مهتم"),"",IF(J365&lt;'الإعدادات'!$B$4,"متأخرة",IF(J365='الإعدادات'!$B$4,"اليوم",IF(J365&lt;='الإعدادات'!$B$4+3,"خلال 3 أيام",""))))</f>
        <v/>
      </c>
      <c r="N365" s="6">
        <f>IF(OR(B365&amp;""="",H365&amp;""="",NOT(ISNUMBER(E365))),"",IFERROR(IF(E365&lt;INDEX('الوحدات'!$F$6:$F$305,MATCH(H365,'الوحدات'!$A$6:$A$305,0)),"أقل من السعر","مناسب"),"كود غير موجود"))</f>
        <v/>
      </c>
      <c r="O365" s="18">
        <f>IF(OR(B365&amp;""="",I365&lt;&gt;"تم التعاقد",H365&amp;""=""),"",IFERROR(IF(INDEX('الوحدات'!$E$6:$E$305,MATCH(H365,'الوحدات'!$A$6:$A$305,0))="بيع",ROUND(INDEX('الوحدات'!$F$6:$F$305,MATCH(H365,'الوحدات'!$A$6:$A$305,0))*'الإعدادات'!$B$5/100,2),""),""))</f>
        <v/>
      </c>
      <c r="P365" s="19">
        <f>IF(OR(M365="متأخرة",M365="اليوم"),COUNTIFS($M$6:$M$2005,"متأخرة",$J$6:$J$2005,"&lt;"&amp;J365)+COUNTIFS($M$6:$M$2005,"اليوم",$J$6:$J$2005,"&lt;"&amp;J365)+COUNTIFS($M$6:M365,"متأخرة",$J$6:J365,J365&amp;"")+COUNTIFS($M$6:M365,"اليوم",$J$6:J365,J365&amp;""),"")</f>
        <v/>
      </c>
    </row>
    <row r="366">
      <c r="A366" s="20" t="n"/>
      <c r="B366" s="5" t="n"/>
      <c r="C366" s="21" t="n"/>
      <c r="D366" s="5" t="n"/>
      <c r="E366" s="17" t="n"/>
      <c r="F366" s="5" t="n"/>
      <c r="G366" s="5" t="n"/>
      <c r="H366" s="5" t="n"/>
      <c r="I366" s="5" t="n"/>
      <c r="J366" s="20" t="n"/>
      <c r="K366" s="5" t="n"/>
      <c r="L366" s="19">
        <f>IF(OR(B366&amp;""="",NOT(ISNUMBER(A366))),"",'الإعدادات'!$B$4-A366)</f>
        <v/>
      </c>
      <c r="M366" s="6">
        <f>IF(OR(B366&amp;""="",NOT(ISNUMBER(J366)),I366="تم التعاقد",I366="غير مهتم"),"",IF(J366&lt;'الإعدادات'!$B$4,"متأخرة",IF(J366='الإعدادات'!$B$4,"اليوم",IF(J366&lt;='الإعدادات'!$B$4+3,"خلال 3 أيام",""))))</f>
        <v/>
      </c>
      <c r="N366" s="6">
        <f>IF(OR(B366&amp;""="",H366&amp;""="",NOT(ISNUMBER(E366))),"",IFERROR(IF(E366&lt;INDEX('الوحدات'!$F$6:$F$305,MATCH(H366,'الوحدات'!$A$6:$A$305,0)),"أقل من السعر","مناسب"),"كود غير موجود"))</f>
        <v/>
      </c>
      <c r="O366" s="18">
        <f>IF(OR(B366&amp;""="",I366&lt;&gt;"تم التعاقد",H366&amp;""=""),"",IFERROR(IF(INDEX('الوحدات'!$E$6:$E$305,MATCH(H366,'الوحدات'!$A$6:$A$305,0))="بيع",ROUND(INDEX('الوحدات'!$F$6:$F$305,MATCH(H366,'الوحدات'!$A$6:$A$305,0))*'الإعدادات'!$B$5/100,2),""),""))</f>
        <v/>
      </c>
      <c r="P366" s="19">
        <f>IF(OR(M366="متأخرة",M366="اليوم"),COUNTIFS($M$6:$M$2005,"متأخرة",$J$6:$J$2005,"&lt;"&amp;J366)+COUNTIFS($M$6:$M$2005,"اليوم",$J$6:$J$2005,"&lt;"&amp;J366)+COUNTIFS($M$6:M366,"متأخرة",$J$6:J366,J366&amp;"")+COUNTIFS($M$6:M366,"اليوم",$J$6:J366,J366&amp;""),"")</f>
        <v/>
      </c>
    </row>
    <row r="367">
      <c r="A367" s="20" t="n"/>
      <c r="B367" s="5" t="n"/>
      <c r="C367" s="21" t="n"/>
      <c r="D367" s="5" t="n"/>
      <c r="E367" s="17" t="n"/>
      <c r="F367" s="5" t="n"/>
      <c r="G367" s="5" t="n"/>
      <c r="H367" s="5" t="n"/>
      <c r="I367" s="5" t="n"/>
      <c r="J367" s="20" t="n"/>
      <c r="K367" s="5" t="n"/>
      <c r="L367" s="19">
        <f>IF(OR(B367&amp;""="",NOT(ISNUMBER(A367))),"",'الإعدادات'!$B$4-A367)</f>
        <v/>
      </c>
      <c r="M367" s="6">
        <f>IF(OR(B367&amp;""="",NOT(ISNUMBER(J367)),I367="تم التعاقد",I367="غير مهتم"),"",IF(J367&lt;'الإعدادات'!$B$4,"متأخرة",IF(J367='الإعدادات'!$B$4,"اليوم",IF(J367&lt;='الإعدادات'!$B$4+3,"خلال 3 أيام",""))))</f>
        <v/>
      </c>
      <c r="N367" s="6">
        <f>IF(OR(B367&amp;""="",H367&amp;""="",NOT(ISNUMBER(E367))),"",IFERROR(IF(E367&lt;INDEX('الوحدات'!$F$6:$F$305,MATCH(H367,'الوحدات'!$A$6:$A$305,0)),"أقل من السعر","مناسب"),"كود غير موجود"))</f>
        <v/>
      </c>
      <c r="O367" s="18">
        <f>IF(OR(B367&amp;""="",I367&lt;&gt;"تم التعاقد",H367&amp;""=""),"",IFERROR(IF(INDEX('الوحدات'!$E$6:$E$305,MATCH(H367,'الوحدات'!$A$6:$A$305,0))="بيع",ROUND(INDEX('الوحدات'!$F$6:$F$305,MATCH(H367,'الوحدات'!$A$6:$A$305,0))*'الإعدادات'!$B$5/100,2),""),""))</f>
        <v/>
      </c>
      <c r="P367" s="19">
        <f>IF(OR(M367="متأخرة",M367="اليوم"),COUNTIFS($M$6:$M$2005,"متأخرة",$J$6:$J$2005,"&lt;"&amp;J367)+COUNTIFS($M$6:$M$2005,"اليوم",$J$6:$J$2005,"&lt;"&amp;J367)+COUNTIFS($M$6:M367,"متأخرة",$J$6:J367,J367&amp;"")+COUNTIFS($M$6:M367,"اليوم",$J$6:J367,J367&amp;""),"")</f>
        <v/>
      </c>
    </row>
    <row r="368">
      <c r="A368" s="20" t="n"/>
      <c r="B368" s="5" t="n"/>
      <c r="C368" s="21" t="n"/>
      <c r="D368" s="5" t="n"/>
      <c r="E368" s="17" t="n"/>
      <c r="F368" s="5" t="n"/>
      <c r="G368" s="5" t="n"/>
      <c r="H368" s="5" t="n"/>
      <c r="I368" s="5" t="n"/>
      <c r="J368" s="20" t="n"/>
      <c r="K368" s="5" t="n"/>
      <c r="L368" s="19">
        <f>IF(OR(B368&amp;""="",NOT(ISNUMBER(A368))),"",'الإعدادات'!$B$4-A368)</f>
        <v/>
      </c>
      <c r="M368" s="6">
        <f>IF(OR(B368&amp;""="",NOT(ISNUMBER(J368)),I368="تم التعاقد",I368="غير مهتم"),"",IF(J368&lt;'الإعدادات'!$B$4,"متأخرة",IF(J368='الإعدادات'!$B$4,"اليوم",IF(J368&lt;='الإعدادات'!$B$4+3,"خلال 3 أيام",""))))</f>
        <v/>
      </c>
      <c r="N368" s="6">
        <f>IF(OR(B368&amp;""="",H368&amp;""="",NOT(ISNUMBER(E368))),"",IFERROR(IF(E368&lt;INDEX('الوحدات'!$F$6:$F$305,MATCH(H368,'الوحدات'!$A$6:$A$305,0)),"أقل من السعر","مناسب"),"كود غير موجود"))</f>
        <v/>
      </c>
      <c r="O368" s="18">
        <f>IF(OR(B368&amp;""="",I368&lt;&gt;"تم التعاقد",H368&amp;""=""),"",IFERROR(IF(INDEX('الوحدات'!$E$6:$E$305,MATCH(H368,'الوحدات'!$A$6:$A$305,0))="بيع",ROUND(INDEX('الوحدات'!$F$6:$F$305,MATCH(H368,'الوحدات'!$A$6:$A$305,0))*'الإعدادات'!$B$5/100,2),""),""))</f>
        <v/>
      </c>
      <c r="P368" s="19">
        <f>IF(OR(M368="متأخرة",M368="اليوم"),COUNTIFS($M$6:$M$2005,"متأخرة",$J$6:$J$2005,"&lt;"&amp;J368)+COUNTIFS($M$6:$M$2005,"اليوم",$J$6:$J$2005,"&lt;"&amp;J368)+COUNTIFS($M$6:M368,"متأخرة",$J$6:J368,J368&amp;"")+COUNTIFS($M$6:M368,"اليوم",$J$6:J368,J368&amp;""),"")</f>
        <v/>
      </c>
    </row>
    <row r="369">
      <c r="A369" s="20" t="n"/>
      <c r="B369" s="5" t="n"/>
      <c r="C369" s="21" t="n"/>
      <c r="D369" s="5" t="n"/>
      <c r="E369" s="17" t="n"/>
      <c r="F369" s="5" t="n"/>
      <c r="G369" s="5" t="n"/>
      <c r="H369" s="5" t="n"/>
      <c r="I369" s="5" t="n"/>
      <c r="J369" s="20" t="n"/>
      <c r="K369" s="5" t="n"/>
      <c r="L369" s="19">
        <f>IF(OR(B369&amp;""="",NOT(ISNUMBER(A369))),"",'الإعدادات'!$B$4-A369)</f>
        <v/>
      </c>
      <c r="M369" s="6">
        <f>IF(OR(B369&amp;""="",NOT(ISNUMBER(J369)),I369="تم التعاقد",I369="غير مهتم"),"",IF(J369&lt;'الإعدادات'!$B$4,"متأخرة",IF(J369='الإعدادات'!$B$4,"اليوم",IF(J369&lt;='الإعدادات'!$B$4+3,"خلال 3 أيام",""))))</f>
        <v/>
      </c>
      <c r="N369" s="6">
        <f>IF(OR(B369&amp;""="",H369&amp;""="",NOT(ISNUMBER(E369))),"",IFERROR(IF(E369&lt;INDEX('الوحدات'!$F$6:$F$305,MATCH(H369,'الوحدات'!$A$6:$A$305,0)),"أقل من السعر","مناسب"),"كود غير موجود"))</f>
        <v/>
      </c>
      <c r="O369" s="18">
        <f>IF(OR(B369&amp;""="",I369&lt;&gt;"تم التعاقد",H369&amp;""=""),"",IFERROR(IF(INDEX('الوحدات'!$E$6:$E$305,MATCH(H369,'الوحدات'!$A$6:$A$305,0))="بيع",ROUND(INDEX('الوحدات'!$F$6:$F$305,MATCH(H369,'الوحدات'!$A$6:$A$305,0))*'الإعدادات'!$B$5/100,2),""),""))</f>
        <v/>
      </c>
      <c r="P369" s="19">
        <f>IF(OR(M369="متأخرة",M369="اليوم"),COUNTIFS($M$6:$M$2005,"متأخرة",$J$6:$J$2005,"&lt;"&amp;J369)+COUNTIFS($M$6:$M$2005,"اليوم",$J$6:$J$2005,"&lt;"&amp;J369)+COUNTIFS($M$6:M369,"متأخرة",$J$6:J369,J369&amp;"")+COUNTIFS($M$6:M369,"اليوم",$J$6:J369,J369&amp;""),"")</f>
        <v/>
      </c>
    </row>
    <row r="370">
      <c r="A370" s="20" t="n"/>
      <c r="B370" s="5" t="n"/>
      <c r="C370" s="21" t="n"/>
      <c r="D370" s="5" t="n"/>
      <c r="E370" s="17" t="n"/>
      <c r="F370" s="5" t="n"/>
      <c r="G370" s="5" t="n"/>
      <c r="H370" s="5" t="n"/>
      <c r="I370" s="5" t="n"/>
      <c r="J370" s="20" t="n"/>
      <c r="K370" s="5" t="n"/>
      <c r="L370" s="19">
        <f>IF(OR(B370&amp;""="",NOT(ISNUMBER(A370))),"",'الإعدادات'!$B$4-A370)</f>
        <v/>
      </c>
      <c r="M370" s="6">
        <f>IF(OR(B370&amp;""="",NOT(ISNUMBER(J370)),I370="تم التعاقد",I370="غير مهتم"),"",IF(J370&lt;'الإعدادات'!$B$4,"متأخرة",IF(J370='الإعدادات'!$B$4,"اليوم",IF(J370&lt;='الإعدادات'!$B$4+3,"خلال 3 أيام",""))))</f>
        <v/>
      </c>
      <c r="N370" s="6">
        <f>IF(OR(B370&amp;""="",H370&amp;""="",NOT(ISNUMBER(E370))),"",IFERROR(IF(E370&lt;INDEX('الوحدات'!$F$6:$F$305,MATCH(H370,'الوحدات'!$A$6:$A$305,0)),"أقل من السعر","مناسب"),"كود غير موجود"))</f>
        <v/>
      </c>
      <c r="O370" s="18">
        <f>IF(OR(B370&amp;""="",I370&lt;&gt;"تم التعاقد",H370&amp;""=""),"",IFERROR(IF(INDEX('الوحدات'!$E$6:$E$305,MATCH(H370,'الوحدات'!$A$6:$A$305,0))="بيع",ROUND(INDEX('الوحدات'!$F$6:$F$305,MATCH(H370,'الوحدات'!$A$6:$A$305,0))*'الإعدادات'!$B$5/100,2),""),""))</f>
        <v/>
      </c>
      <c r="P370" s="19">
        <f>IF(OR(M370="متأخرة",M370="اليوم"),COUNTIFS($M$6:$M$2005,"متأخرة",$J$6:$J$2005,"&lt;"&amp;J370)+COUNTIFS($M$6:$M$2005,"اليوم",$J$6:$J$2005,"&lt;"&amp;J370)+COUNTIFS($M$6:M370,"متأخرة",$J$6:J370,J370&amp;"")+COUNTIFS($M$6:M370,"اليوم",$J$6:J370,J370&amp;""),"")</f>
        <v/>
      </c>
    </row>
    <row r="371">
      <c r="A371" s="20" t="n"/>
      <c r="B371" s="5" t="n"/>
      <c r="C371" s="21" t="n"/>
      <c r="D371" s="5" t="n"/>
      <c r="E371" s="17" t="n"/>
      <c r="F371" s="5" t="n"/>
      <c r="G371" s="5" t="n"/>
      <c r="H371" s="5" t="n"/>
      <c r="I371" s="5" t="n"/>
      <c r="J371" s="20" t="n"/>
      <c r="K371" s="5" t="n"/>
      <c r="L371" s="19">
        <f>IF(OR(B371&amp;""="",NOT(ISNUMBER(A371))),"",'الإعدادات'!$B$4-A371)</f>
        <v/>
      </c>
      <c r="M371" s="6">
        <f>IF(OR(B371&amp;""="",NOT(ISNUMBER(J371)),I371="تم التعاقد",I371="غير مهتم"),"",IF(J371&lt;'الإعدادات'!$B$4,"متأخرة",IF(J371='الإعدادات'!$B$4,"اليوم",IF(J371&lt;='الإعدادات'!$B$4+3,"خلال 3 أيام",""))))</f>
        <v/>
      </c>
      <c r="N371" s="6">
        <f>IF(OR(B371&amp;""="",H371&amp;""="",NOT(ISNUMBER(E371))),"",IFERROR(IF(E371&lt;INDEX('الوحدات'!$F$6:$F$305,MATCH(H371,'الوحدات'!$A$6:$A$305,0)),"أقل من السعر","مناسب"),"كود غير موجود"))</f>
        <v/>
      </c>
      <c r="O371" s="18">
        <f>IF(OR(B371&amp;""="",I371&lt;&gt;"تم التعاقد",H371&amp;""=""),"",IFERROR(IF(INDEX('الوحدات'!$E$6:$E$305,MATCH(H371,'الوحدات'!$A$6:$A$305,0))="بيع",ROUND(INDEX('الوحدات'!$F$6:$F$305,MATCH(H371,'الوحدات'!$A$6:$A$305,0))*'الإعدادات'!$B$5/100,2),""),""))</f>
        <v/>
      </c>
      <c r="P371" s="19">
        <f>IF(OR(M371="متأخرة",M371="اليوم"),COUNTIFS($M$6:$M$2005,"متأخرة",$J$6:$J$2005,"&lt;"&amp;J371)+COUNTIFS($M$6:$M$2005,"اليوم",$J$6:$J$2005,"&lt;"&amp;J371)+COUNTIFS($M$6:M371,"متأخرة",$J$6:J371,J371&amp;"")+COUNTIFS($M$6:M371,"اليوم",$J$6:J371,J371&amp;""),"")</f>
        <v/>
      </c>
    </row>
    <row r="372">
      <c r="A372" s="20" t="n"/>
      <c r="B372" s="5" t="n"/>
      <c r="C372" s="21" t="n"/>
      <c r="D372" s="5" t="n"/>
      <c r="E372" s="17" t="n"/>
      <c r="F372" s="5" t="n"/>
      <c r="G372" s="5" t="n"/>
      <c r="H372" s="5" t="n"/>
      <c r="I372" s="5" t="n"/>
      <c r="J372" s="20" t="n"/>
      <c r="K372" s="5" t="n"/>
      <c r="L372" s="19">
        <f>IF(OR(B372&amp;""="",NOT(ISNUMBER(A372))),"",'الإعدادات'!$B$4-A372)</f>
        <v/>
      </c>
      <c r="M372" s="6">
        <f>IF(OR(B372&amp;""="",NOT(ISNUMBER(J372)),I372="تم التعاقد",I372="غير مهتم"),"",IF(J372&lt;'الإعدادات'!$B$4,"متأخرة",IF(J372='الإعدادات'!$B$4,"اليوم",IF(J372&lt;='الإعدادات'!$B$4+3,"خلال 3 أيام",""))))</f>
        <v/>
      </c>
      <c r="N372" s="6">
        <f>IF(OR(B372&amp;""="",H372&amp;""="",NOT(ISNUMBER(E372))),"",IFERROR(IF(E372&lt;INDEX('الوحدات'!$F$6:$F$305,MATCH(H372,'الوحدات'!$A$6:$A$305,0)),"أقل من السعر","مناسب"),"كود غير موجود"))</f>
        <v/>
      </c>
      <c r="O372" s="18">
        <f>IF(OR(B372&amp;""="",I372&lt;&gt;"تم التعاقد",H372&amp;""=""),"",IFERROR(IF(INDEX('الوحدات'!$E$6:$E$305,MATCH(H372,'الوحدات'!$A$6:$A$305,0))="بيع",ROUND(INDEX('الوحدات'!$F$6:$F$305,MATCH(H372,'الوحدات'!$A$6:$A$305,0))*'الإعدادات'!$B$5/100,2),""),""))</f>
        <v/>
      </c>
      <c r="P372" s="19">
        <f>IF(OR(M372="متأخرة",M372="اليوم"),COUNTIFS($M$6:$M$2005,"متأخرة",$J$6:$J$2005,"&lt;"&amp;J372)+COUNTIFS($M$6:$M$2005,"اليوم",$J$6:$J$2005,"&lt;"&amp;J372)+COUNTIFS($M$6:M372,"متأخرة",$J$6:J372,J372&amp;"")+COUNTIFS($M$6:M372,"اليوم",$J$6:J372,J372&amp;""),"")</f>
        <v/>
      </c>
    </row>
    <row r="373">
      <c r="A373" s="20" t="n"/>
      <c r="B373" s="5" t="n"/>
      <c r="C373" s="21" t="n"/>
      <c r="D373" s="5" t="n"/>
      <c r="E373" s="17" t="n"/>
      <c r="F373" s="5" t="n"/>
      <c r="G373" s="5" t="n"/>
      <c r="H373" s="5" t="n"/>
      <c r="I373" s="5" t="n"/>
      <c r="J373" s="20" t="n"/>
      <c r="K373" s="5" t="n"/>
      <c r="L373" s="19">
        <f>IF(OR(B373&amp;""="",NOT(ISNUMBER(A373))),"",'الإعدادات'!$B$4-A373)</f>
        <v/>
      </c>
      <c r="M373" s="6">
        <f>IF(OR(B373&amp;""="",NOT(ISNUMBER(J373)),I373="تم التعاقد",I373="غير مهتم"),"",IF(J373&lt;'الإعدادات'!$B$4,"متأخرة",IF(J373='الإعدادات'!$B$4,"اليوم",IF(J373&lt;='الإعدادات'!$B$4+3,"خلال 3 أيام",""))))</f>
        <v/>
      </c>
      <c r="N373" s="6">
        <f>IF(OR(B373&amp;""="",H373&amp;""="",NOT(ISNUMBER(E373))),"",IFERROR(IF(E373&lt;INDEX('الوحدات'!$F$6:$F$305,MATCH(H373,'الوحدات'!$A$6:$A$305,0)),"أقل من السعر","مناسب"),"كود غير موجود"))</f>
        <v/>
      </c>
      <c r="O373" s="18">
        <f>IF(OR(B373&amp;""="",I373&lt;&gt;"تم التعاقد",H373&amp;""=""),"",IFERROR(IF(INDEX('الوحدات'!$E$6:$E$305,MATCH(H373,'الوحدات'!$A$6:$A$305,0))="بيع",ROUND(INDEX('الوحدات'!$F$6:$F$305,MATCH(H373,'الوحدات'!$A$6:$A$305,0))*'الإعدادات'!$B$5/100,2),""),""))</f>
        <v/>
      </c>
      <c r="P373" s="19">
        <f>IF(OR(M373="متأخرة",M373="اليوم"),COUNTIFS($M$6:$M$2005,"متأخرة",$J$6:$J$2005,"&lt;"&amp;J373)+COUNTIFS($M$6:$M$2005,"اليوم",$J$6:$J$2005,"&lt;"&amp;J373)+COUNTIFS($M$6:M373,"متأخرة",$J$6:J373,J373&amp;"")+COUNTIFS($M$6:M373,"اليوم",$J$6:J373,J373&amp;""),"")</f>
        <v/>
      </c>
    </row>
    <row r="374">
      <c r="A374" s="20" t="n"/>
      <c r="B374" s="5" t="n"/>
      <c r="C374" s="21" t="n"/>
      <c r="D374" s="5" t="n"/>
      <c r="E374" s="17" t="n"/>
      <c r="F374" s="5" t="n"/>
      <c r="G374" s="5" t="n"/>
      <c r="H374" s="5" t="n"/>
      <c r="I374" s="5" t="n"/>
      <c r="J374" s="20" t="n"/>
      <c r="K374" s="5" t="n"/>
      <c r="L374" s="19">
        <f>IF(OR(B374&amp;""="",NOT(ISNUMBER(A374))),"",'الإعدادات'!$B$4-A374)</f>
        <v/>
      </c>
      <c r="M374" s="6">
        <f>IF(OR(B374&amp;""="",NOT(ISNUMBER(J374)),I374="تم التعاقد",I374="غير مهتم"),"",IF(J374&lt;'الإعدادات'!$B$4,"متأخرة",IF(J374='الإعدادات'!$B$4,"اليوم",IF(J374&lt;='الإعدادات'!$B$4+3,"خلال 3 أيام",""))))</f>
        <v/>
      </c>
      <c r="N374" s="6">
        <f>IF(OR(B374&amp;""="",H374&amp;""="",NOT(ISNUMBER(E374))),"",IFERROR(IF(E374&lt;INDEX('الوحدات'!$F$6:$F$305,MATCH(H374,'الوحدات'!$A$6:$A$305,0)),"أقل من السعر","مناسب"),"كود غير موجود"))</f>
        <v/>
      </c>
      <c r="O374" s="18">
        <f>IF(OR(B374&amp;""="",I374&lt;&gt;"تم التعاقد",H374&amp;""=""),"",IFERROR(IF(INDEX('الوحدات'!$E$6:$E$305,MATCH(H374,'الوحدات'!$A$6:$A$305,0))="بيع",ROUND(INDEX('الوحدات'!$F$6:$F$305,MATCH(H374,'الوحدات'!$A$6:$A$305,0))*'الإعدادات'!$B$5/100,2),""),""))</f>
        <v/>
      </c>
      <c r="P374" s="19">
        <f>IF(OR(M374="متأخرة",M374="اليوم"),COUNTIFS($M$6:$M$2005,"متأخرة",$J$6:$J$2005,"&lt;"&amp;J374)+COUNTIFS($M$6:$M$2005,"اليوم",$J$6:$J$2005,"&lt;"&amp;J374)+COUNTIFS($M$6:M374,"متأخرة",$J$6:J374,J374&amp;"")+COUNTIFS($M$6:M374,"اليوم",$J$6:J374,J374&amp;""),"")</f>
        <v/>
      </c>
    </row>
    <row r="375">
      <c r="A375" s="20" t="n"/>
      <c r="B375" s="5" t="n"/>
      <c r="C375" s="21" t="n"/>
      <c r="D375" s="5" t="n"/>
      <c r="E375" s="17" t="n"/>
      <c r="F375" s="5" t="n"/>
      <c r="G375" s="5" t="n"/>
      <c r="H375" s="5" t="n"/>
      <c r="I375" s="5" t="n"/>
      <c r="J375" s="20" t="n"/>
      <c r="K375" s="5" t="n"/>
      <c r="L375" s="19">
        <f>IF(OR(B375&amp;""="",NOT(ISNUMBER(A375))),"",'الإعدادات'!$B$4-A375)</f>
        <v/>
      </c>
      <c r="M375" s="6">
        <f>IF(OR(B375&amp;""="",NOT(ISNUMBER(J375)),I375="تم التعاقد",I375="غير مهتم"),"",IF(J375&lt;'الإعدادات'!$B$4,"متأخرة",IF(J375='الإعدادات'!$B$4,"اليوم",IF(J375&lt;='الإعدادات'!$B$4+3,"خلال 3 أيام",""))))</f>
        <v/>
      </c>
      <c r="N375" s="6">
        <f>IF(OR(B375&amp;""="",H375&amp;""="",NOT(ISNUMBER(E375))),"",IFERROR(IF(E375&lt;INDEX('الوحدات'!$F$6:$F$305,MATCH(H375,'الوحدات'!$A$6:$A$305,0)),"أقل من السعر","مناسب"),"كود غير موجود"))</f>
        <v/>
      </c>
      <c r="O375" s="18">
        <f>IF(OR(B375&amp;""="",I375&lt;&gt;"تم التعاقد",H375&amp;""=""),"",IFERROR(IF(INDEX('الوحدات'!$E$6:$E$305,MATCH(H375,'الوحدات'!$A$6:$A$305,0))="بيع",ROUND(INDEX('الوحدات'!$F$6:$F$305,MATCH(H375,'الوحدات'!$A$6:$A$305,0))*'الإعدادات'!$B$5/100,2),""),""))</f>
        <v/>
      </c>
      <c r="P375" s="19">
        <f>IF(OR(M375="متأخرة",M375="اليوم"),COUNTIFS($M$6:$M$2005,"متأخرة",$J$6:$J$2005,"&lt;"&amp;J375)+COUNTIFS($M$6:$M$2005,"اليوم",$J$6:$J$2005,"&lt;"&amp;J375)+COUNTIFS($M$6:M375,"متأخرة",$J$6:J375,J375&amp;"")+COUNTIFS($M$6:M375,"اليوم",$J$6:J375,J375&amp;""),"")</f>
        <v/>
      </c>
    </row>
    <row r="376">
      <c r="A376" s="20" t="n"/>
      <c r="B376" s="5" t="n"/>
      <c r="C376" s="21" t="n"/>
      <c r="D376" s="5" t="n"/>
      <c r="E376" s="17" t="n"/>
      <c r="F376" s="5" t="n"/>
      <c r="G376" s="5" t="n"/>
      <c r="H376" s="5" t="n"/>
      <c r="I376" s="5" t="n"/>
      <c r="J376" s="20" t="n"/>
      <c r="K376" s="5" t="n"/>
      <c r="L376" s="19">
        <f>IF(OR(B376&amp;""="",NOT(ISNUMBER(A376))),"",'الإعدادات'!$B$4-A376)</f>
        <v/>
      </c>
      <c r="M376" s="6">
        <f>IF(OR(B376&amp;""="",NOT(ISNUMBER(J376)),I376="تم التعاقد",I376="غير مهتم"),"",IF(J376&lt;'الإعدادات'!$B$4,"متأخرة",IF(J376='الإعدادات'!$B$4,"اليوم",IF(J376&lt;='الإعدادات'!$B$4+3,"خلال 3 أيام",""))))</f>
        <v/>
      </c>
      <c r="N376" s="6">
        <f>IF(OR(B376&amp;""="",H376&amp;""="",NOT(ISNUMBER(E376))),"",IFERROR(IF(E376&lt;INDEX('الوحدات'!$F$6:$F$305,MATCH(H376,'الوحدات'!$A$6:$A$305,0)),"أقل من السعر","مناسب"),"كود غير موجود"))</f>
        <v/>
      </c>
      <c r="O376" s="18">
        <f>IF(OR(B376&amp;""="",I376&lt;&gt;"تم التعاقد",H376&amp;""=""),"",IFERROR(IF(INDEX('الوحدات'!$E$6:$E$305,MATCH(H376,'الوحدات'!$A$6:$A$305,0))="بيع",ROUND(INDEX('الوحدات'!$F$6:$F$305,MATCH(H376,'الوحدات'!$A$6:$A$305,0))*'الإعدادات'!$B$5/100,2),""),""))</f>
        <v/>
      </c>
      <c r="P376" s="19">
        <f>IF(OR(M376="متأخرة",M376="اليوم"),COUNTIFS($M$6:$M$2005,"متأخرة",$J$6:$J$2005,"&lt;"&amp;J376)+COUNTIFS($M$6:$M$2005,"اليوم",$J$6:$J$2005,"&lt;"&amp;J376)+COUNTIFS($M$6:M376,"متأخرة",$J$6:J376,J376&amp;"")+COUNTIFS($M$6:M376,"اليوم",$J$6:J376,J376&amp;""),"")</f>
        <v/>
      </c>
    </row>
    <row r="377">
      <c r="A377" s="20" t="n"/>
      <c r="B377" s="5" t="n"/>
      <c r="C377" s="21" t="n"/>
      <c r="D377" s="5" t="n"/>
      <c r="E377" s="17" t="n"/>
      <c r="F377" s="5" t="n"/>
      <c r="G377" s="5" t="n"/>
      <c r="H377" s="5" t="n"/>
      <c r="I377" s="5" t="n"/>
      <c r="J377" s="20" t="n"/>
      <c r="K377" s="5" t="n"/>
      <c r="L377" s="19">
        <f>IF(OR(B377&amp;""="",NOT(ISNUMBER(A377))),"",'الإعدادات'!$B$4-A377)</f>
        <v/>
      </c>
      <c r="M377" s="6">
        <f>IF(OR(B377&amp;""="",NOT(ISNUMBER(J377)),I377="تم التعاقد",I377="غير مهتم"),"",IF(J377&lt;'الإعدادات'!$B$4,"متأخرة",IF(J377='الإعدادات'!$B$4,"اليوم",IF(J377&lt;='الإعدادات'!$B$4+3,"خلال 3 أيام",""))))</f>
        <v/>
      </c>
      <c r="N377" s="6">
        <f>IF(OR(B377&amp;""="",H377&amp;""="",NOT(ISNUMBER(E377))),"",IFERROR(IF(E377&lt;INDEX('الوحدات'!$F$6:$F$305,MATCH(H377,'الوحدات'!$A$6:$A$305,0)),"أقل من السعر","مناسب"),"كود غير موجود"))</f>
        <v/>
      </c>
      <c r="O377" s="18">
        <f>IF(OR(B377&amp;""="",I377&lt;&gt;"تم التعاقد",H377&amp;""=""),"",IFERROR(IF(INDEX('الوحدات'!$E$6:$E$305,MATCH(H377,'الوحدات'!$A$6:$A$305,0))="بيع",ROUND(INDEX('الوحدات'!$F$6:$F$305,MATCH(H377,'الوحدات'!$A$6:$A$305,0))*'الإعدادات'!$B$5/100,2),""),""))</f>
        <v/>
      </c>
      <c r="P377" s="19">
        <f>IF(OR(M377="متأخرة",M377="اليوم"),COUNTIFS($M$6:$M$2005,"متأخرة",$J$6:$J$2005,"&lt;"&amp;J377)+COUNTIFS($M$6:$M$2005,"اليوم",$J$6:$J$2005,"&lt;"&amp;J377)+COUNTIFS($M$6:M377,"متأخرة",$J$6:J377,J377&amp;"")+COUNTIFS($M$6:M377,"اليوم",$J$6:J377,J377&amp;""),"")</f>
        <v/>
      </c>
    </row>
    <row r="378">
      <c r="A378" s="20" t="n"/>
      <c r="B378" s="5" t="n"/>
      <c r="C378" s="21" t="n"/>
      <c r="D378" s="5" t="n"/>
      <c r="E378" s="17" t="n"/>
      <c r="F378" s="5" t="n"/>
      <c r="G378" s="5" t="n"/>
      <c r="H378" s="5" t="n"/>
      <c r="I378" s="5" t="n"/>
      <c r="J378" s="20" t="n"/>
      <c r="K378" s="5" t="n"/>
      <c r="L378" s="19">
        <f>IF(OR(B378&amp;""="",NOT(ISNUMBER(A378))),"",'الإعدادات'!$B$4-A378)</f>
        <v/>
      </c>
      <c r="M378" s="6">
        <f>IF(OR(B378&amp;""="",NOT(ISNUMBER(J378)),I378="تم التعاقد",I378="غير مهتم"),"",IF(J378&lt;'الإعدادات'!$B$4,"متأخرة",IF(J378='الإعدادات'!$B$4,"اليوم",IF(J378&lt;='الإعدادات'!$B$4+3,"خلال 3 أيام",""))))</f>
        <v/>
      </c>
      <c r="N378" s="6">
        <f>IF(OR(B378&amp;""="",H378&amp;""="",NOT(ISNUMBER(E378))),"",IFERROR(IF(E378&lt;INDEX('الوحدات'!$F$6:$F$305,MATCH(H378,'الوحدات'!$A$6:$A$305,0)),"أقل من السعر","مناسب"),"كود غير موجود"))</f>
        <v/>
      </c>
      <c r="O378" s="18">
        <f>IF(OR(B378&amp;""="",I378&lt;&gt;"تم التعاقد",H378&amp;""=""),"",IFERROR(IF(INDEX('الوحدات'!$E$6:$E$305,MATCH(H378,'الوحدات'!$A$6:$A$305,0))="بيع",ROUND(INDEX('الوحدات'!$F$6:$F$305,MATCH(H378,'الوحدات'!$A$6:$A$305,0))*'الإعدادات'!$B$5/100,2),""),""))</f>
        <v/>
      </c>
      <c r="P378" s="19">
        <f>IF(OR(M378="متأخرة",M378="اليوم"),COUNTIFS($M$6:$M$2005,"متأخرة",$J$6:$J$2005,"&lt;"&amp;J378)+COUNTIFS($M$6:$M$2005,"اليوم",$J$6:$J$2005,"&lt;"&amp;J378)+COUNTIFS($M$6:M378,"متأخرة",$J$6:J378,J378&amp;"")+COUNTIFS($M$6:M378,"اليوم",$J$6:J378,J378&amp;""),"")</f>
        <v/>
      </c>
    </row>
    <row r="379">
      <c r="A379" s="20" t="n"/>
      <c r="B379" s="5" t="n"/>
      <c r="C379" s="21" t="n"/>
      <c r="D379" s="5" t="n"/>
      <c r="E379" s="17" t="n"/>
      <c r="F379" s="5" t="n"/>
      <c r="G379" s="5" t="n"/>
      <c r="H379" s="5" t="n"/>
      <c r="I379" s="5" t="n"/>
      <c r="J379" s="20" t="n"/>
      <c r="K379" s="5" t="n"/>
      <c r="L379" s="19">
        <f>IF(OR(B379&amp;""="",NOT(ISNUMBER(A379))),"",'الإعدادات'!$B$4-A379)</f>
        <v/>
      </c>
      <c r="M379" s="6">
        <f>IF(OR(B379&amp;""="",NOT(ISNUMBER(J379)),I379="تم التعاقد",I379="غير مهتم"),"",IF(J379&lt;'الإعدادات'!$B$4,"متأخرة",IF(J379='الإعدادات'!$B$4,"اليوم",IF(J379&lt;='الإعدادات'!$B$4+3,"خلال 3 أيام",""))))</f>
        <v/>
      </c>
      <c r="N379" s="6">
        <f>IF(OR(B379&amp;""="",H379&amp;""="",NOT(ISNUMBER(E379))),"",IFERROR(IF(E379&lt;INDEX('الوحدات'!$F$6:$F$305,MATCH(H379,'الوحدات'!$A$6:$A$305,0)),"أقل من السعر","مناسب"),"كود غير موجود"))</f>
        <v/>
      </c>
      <c r="O379" s="18">
        <f>IF(OR(B379&amp;""="",I379&lt;&gt;"تم التعاقد",H379&amp;""=""),"",IFERROR(IF(INDEX('الوحدات'!$E$6:$E$305,MATCH(H379,'الوحدات'!$A$6:$A$305,0))="بيع",ROUND(INDEX('الوحدات'!$F$6:$F$305,MATCH(H379,'الوحدات'!$A$6:$A$305,0))*'الإعدادات'!$B$5/100,2),""),""))</f>
        <v/>
      </c>
      <c r="P379" s="19">
        <f>IF(OR(M379="متأخرة",M379="اليوم"),COUNTIFS($M$6:$M$2005,"متأخرة",$J$6:$J$2005,"&lt;"&amp;J379)+COUNTIFS($M$6:$M$2005,"اليوم",$J$6:$J$2005,"&lt;"&amp;J379)+COUNTIFS($M$6:M379,"متأخرة",$J$6:J379,J379&amp;"")+COUNTIFS($M$6:M379,"اليوم",$J$6:J379,J379&amp;""),"")</f>
        <v/>
      </c>
    </row>
    <row r="380">
      <c r="A380" s="20" t="n"/>
      <c r="B380" s="5" t="n"/>
      <c r="C380" s="21" t="n"/>
      <c r="D380" s="5" t="n"/>
      <c r="E380" s="17" t="n"/>
      <c r="F380" s="5" t="n"/>
      <c r="G380" s="5" t="n"/>
      <c r="H380" s="5" t="n"/>
      <c r="I380" s="5" t="n"/>
      <c r="J380" s="20" t="n"/>
      <c r="K380" s="5" t="n"/>
      <c r="L380" s="19">
        <f>IF(OR(B380&amp;""="",NOT(ISNUMBER(A380))),"",'الإعدادات'!$B$4-A380)</f>
        <v/>
      </c>
      <c r="M380" s="6">
        <f>IF(OR(B380&amp;""="",NOT(ISNUMBER(J380)),I380="تم التعاقد",I380="غير مهتم"),"",IF(J380&lt;'الإعدادات'!$B$4,"متأخرة",IF(J380='الإعدادات'!$B$4,"اليوم",IF(J380&lt;='الإعدادات'!$B$4+3,"خلال 3 أيام",""))))</f>
        <v/>
      </c>
      <c r="N380" s="6">
        <f>IF(OR(B380&amp;""="",H380&amp;""="",NOT(ISNUMBER(E380))),"",IFERROR(IF(E380&lt;INDEX('الوحدات'!$F$6:$F$305,MATCH(H380,'الوحدات'!$A$6:$A$305,0)),"أقل من السعر","مناسب"),"كود غير موجود"))</f>
        <v/>
      </c>
      <c r="O380" s="18">
        <f>IF(OR(B380&amp;""="",I380&lt;&gt;"تم التعاقد",H380&amp;""=""),"",IFERROR(IF(INDEX('الوحدات'!$E$6:$E$305,MATCH(H380,'الوحدات'!$A$6:$A$305,0))="بيع",ROUND(INDEX('الوحدات'!$F$6:$F$305,MATCH(H380,'الوحدات'!$A$6:$A$305,0))*'الإعدادات'!$B$5/100,2),""),""))</f>
        <v/>
      </c>
      <c r="P380" s="19">
        <f>IF(OR(M380="متأخرة",M380="اليوم"),COUNTIFS($M$6:$M$2005,"متأخرة",$J$6:$J$2005,"&lt;"&amp;J380)+COUNTIFS($M$6:$M$2005,"اليوم",$J$6:$J$2005,"&lt;"&amp;J380)+COUNTIFS($M$6:M380,"متأخرة",$J$6:J380,J380&amp;"")+COUNTIFS($M$6:M380,"اليوم",$J$6:J380,J380&amp;""),"")</f>
        <v/>
      </c>
    </row>
    <row r="381">
      <c r="A381" s="20" t="n"/>
      <c r="B381" s="5" t="n"/>
      <c r="C381" s="21" t="n"/>
      <c r="D381" s="5" t="n"/>
      <c r="E381" s="17" t="n"/>
      <c r="F381" s="5" t="n"/>
      <c r="G381" s="5" t="n"/>
      <c r="H381" s="5" t="n"/>
      <c r="I381" s="5" t="n"/>
      <c r="J381" s="20" t="n"/>
      <c r="K381" s="5" t="n"/>
      <c r="L381" s="19">
        <f>IF(OR(B381&amp;""="",NOT(ISNUMBER(A381))),"",'الإعدادات'!$B$4-A381)</f>
        <v/>
      </c>
      <c r="M381" s="6">
        <f>IF(OR(B381&amp;""="",NOT(ISNUMBER(J381)),I381="تم التعاقد",I381="غير مهتم"),"",IF(J381&lt;'الإعدادات'!$B$4,"متأخرة",IF(J381='الإعدادات'!$B$4,"اليوم",IF(J381&lt;='الإعدادات'!$B$4+3,"خلال 3 أيام",""))))</f>
        <v/>
      </c>
      <c r="N381" s="6">
        <f>IF(OR(B381&amp;""="",H381&amp;""="",NOT(ISNUMBER(E381))),"",IFERROR(IF(E381&lt;INDEX('الوحدات'!$F$6:$F$305,MATCH(H381,'الوحدات'!$A$6:$A$305,0)),"أقل من السعر","مناسب"),"كود غير موجود"))</f>
        <v/>
      </c>
      <c r="O381" s="18">
        <f>IF(OR(B381&amp;""="",I381&lt;&gt;"تم التعاقد",H381&amp;""=""),"",IFERROR(IF(INDEX('الوحدات'!$E$6:$E$305,MATCH(H381,'الوحدات'!$A$6:$A$305,0))="بيع",ROUND(INDEX('الوحدات'!$F$6:$F$305,MATCH(H381,'الوحدات'!$A$6:$A$305,0))*'الإعدادات'!$B$5/100,2),""),""))</f>
        <v/>
      </c>
      <c r="P381" s="19">
        <f>IF(OR(M381="متأخرة",M381="اليوم"),COUNTIFS($M$6:$M$2005,"متأخرة",$J$6:$J$2005,"&lt;"&amp;J381)+COUNTIFS($M$6:$M$2005,"اليوم",$J$6:$J$2005,"&lt;"&amp;J381)+COUNTIFS($M$6:M381,"متأخرة",$J$6:J381,J381&amp;"")+COUNTIFS($M$6:M381,"اليوم",$J$6:J381,J381&amp;""),"")</f>
        <v/>
      </c>
    </row>
    <row r="382">
      <c r="A382" s="20" t="n"/>
      <c r="B382" s="5" t="n"/>
      <c r="C382" s="21" t="n"/>
      <c r="D382" s="5" t="n"/>
      <c r="E382" s="17" t="n"/>
      <c r="F382" s="5" t="n"/>
      <c r="G382" s="5" t="n"/>
      <c r="H382" s="5" t="n"/>
      <c r="I382" s="5" t="n"/>
      <c r="J382" s="20" t="n"/>
      <c r="K382" s="5" t="n"/>
      <c r="L382" s="19">
        <f>IF(OR(B382&amp;""="",NOT(ISNUMBER(A382))),"",'الإعدادات'!$B$4-A382)</f>
        <v/>
      </c>
      <c r="M382" s="6">
        <f>IF(OR(B382&amp;""="",NOT(ISNUMBER(J382)),I382="تم التعاقد",I382="غير مهتم"),"",IF(J382&lt;'الإعدادات'!$B$4,"متأخرة",IF(J382='الإعدادات'!$B$4,"اليوم",IF(J382&lt;='الإعدادات'!$B$4+3,"خلال 3 أيام",""))))</f>
        <v/>
      </c>
      <c r="N382" s="6">
        <f>IF(OR(B382&amp;""="",H382&amp;""="",NOT(ISNUMBER(E382))),"",IFERROR(IF(E382&lt;INDEX('الوحدات'!$F$6:$F$305,MATCH(H382,'الوحدات'!$A$6:$A$305,0)),"أقل من السعر","مناسب"),"كود غير موجود"))</f>
        <v/>
      </c>
      <c r="O382" s="18">
        <f>IF(OR(B382&amp;""="",I382&lt;&gt;"تم التعاقد",H382&amp;""=""),"",IFERROR(IF(INDEX('الوحدات'!$E$6:$E$305,MATCH(H382,'الوحدات'!$A$6:$A$305,0))="بيع",ROUND(INDEX('الوحدات'!$F$6:$F$305,MATCH(H382,'الوحدات'!$A$6:$A$305,0))*'الإعدادات'!$B$5/100,2),""),""))</f>
        <v/>
      </c>
      <c r="P382" s="19">
        <f>IF(OR(M382="متأخرة",M382="اليوم"),COUNTIFS($M$6:$M$2005,"متأخرة",$J$6:$J$2005,"&lt;"&amp;J382)+COUNTIFS($M$6:$M$2005,"اليوم",$J$6:$J$2005,"&lt;"&amp;J382)+COUNTIFS($M$6:M382,"متأخرة",$J$6:J382,J382&amp;"")+COUNTIFS($M$6:M382,"اليوم",$J$6:J382,J382&amp;""),"")</f>
        <v/>
      </c>
    </row>
    <row r="383">
      <c r="A383" s="20" t="n"/>
      <c r="B383" s="5" t="n"/>
      <c r="C383" s="21" t="n"/>
      <c r="D383" s="5" t="n"/>
      <c r="E383" s="17" t="n"/>
      <c r="F383" s="5" t="n"/>
      <c r="G383" s="5" t="n"/>
      <c r="H383" s="5" t="n"/>
      <c r="I383" s="5" t="n"/>
      <c r="J383" s="20" t="n"/>
      <c r="K383" s="5" t="n"/>
      <c r="L383" s="19">
        <f>IF(OR(B383&amp;""="",NOT(ISNUMBER(A383))),"",'الإعدادات'!$B$4-A383)</f>
        <v/>
      </c>
      <c r="M383" s="6">
        <f>IF(OR(B383&amp;""="",NOT(ISNUMBER(J383)),I383="تم التعاقد",I383="غير مهتم"),"",IF(J383&lt;'الإعدادات'!$B$4,"متأخرة",IF(J383='الإعدادات'!$B$4,"اليوم",IF(J383&lt;='الإعدادات'!$B$4+3,"خلال 3 أيام",""))))</f>
        <v/>
      </c>
      <c r="N383" s="6">
        <f>IF(OR(B383&amp;""="",H383&amp;""="",NOT(ISNUMBER(E383))),"",IFERROR(IF(E383&lt;INDEX('الوحدات'!$F$6:$F$305,MATCH(H383,'الوحدات'!$A$6:$A$305,0)),"أقل من السعر","مناسب"),"كود غير موجود"))</f>
        <v/>
      </c>
      <c r="O383" s="18">
        <f>IF(OR(B383&amp;""="",I383&lt;&gt;"تم التعاقد",H383&amp;""=""),"",IFERROR(IF(INDEX('الوحدات'!$E$6:$E$305,MATCH(H383,'الوحدات'!$A$6:$A$305,0))="بيع",ROUND(INDEX('الوحدات'!$F$6:$F$305,MATCH(H383,'الوحدات'!$A$6:$A$305,0))*'الإعدادات'!$B$5/100,2),""),""))</f>
        <v/>
      </c>
      <c r="P383" s="19">
        <f>IF(OR(M383="متأخرة",M383="اليوم"),COUNTIFS($M$6:$M$2005,"متأخرة",$J$6:$J$2005,"&lt;"&amp;J383)+COUNTIFS($M$6:$M$2005,"اليوم",$J$6:$J$2005,"&lt;"&amp;J383)+COUNTIFS($M$6:M383,"متأخرة",$J$6:J383,J383&amp;"")+COUNTIFS($M$6:M383,"اليوم",$J$6:J383,J383&amp;""),"")</f>
        <v/>
      </c>
    </row>
    <row r="384">
      <c r="A384" s="20" t="n"/>
      <c r="B384" s="5" t="n"/>
      <c r="C384" s="21" t="n"/>
      <c r="D384" s="5" t="n"/>
      <c r="E384" s="17" t="n"/>
      <c r="F384" s="5" t="n"/>
      <c r="G384" s="5" t="n"/>
      <c r="H384" s="5" t="n"/>
      <c r="I384" s="5" t="n"/>
      <c r="J384" s="20" t="n"/>
      <c r="K384" s="5" t="n"/>
      <c r="L384" s="19">
        <f>IF(OR(B384&amp;""="",NOT(ISNUMBER(A384))),"",'الإعدادات'!$B$4-A384)</f>
        <v/>
      </c>
      <c r="M384" s="6">
        <f>IF(OR(B384&amp;""="",NOT(ISNUMBER(J384)),I384="تم التعاقد",I384="غير مهتم"),"",IF(J384&lt;'الإعدادات'!$B$4,"متأخرة",IF(J384='الإعدادات'!$B$4,"اليوم",IF(J384&lt;='الإعدادات'!$B$4+3,"خلال 3 أيام",""))))</f>
        <v/>
      </c>
      <c r="N384" s="6">
        <f>IF(OR(B384&amp;""="",H384&amp;""="",NOT(ISNUMBER(E384))),"",IFERROR(IF(E384&lt;INDEX('الوحدات'!$F$6:$F$305,MATCH(H384,'الوحدات'!$A$6:$A$305,0)),"أقل من السعر","مناسب"),"كود غير موجود"))</f>
        <v/>
      </c>
      <c r="O384" s="18">
        <f>IF(OR(B384&amp;""="",I384&lt;&gt;"تم التعاقد",H384&amp;""=""),"",IFERROR(IF(INDEX('الوحدات'!$E$6:$E$305,MATCH(H384,'الوحدات'!$A$6:$A$305,0))="بيع",ROUND(INDEX('الوحدات'!$F$6:$F$305,MATCH(H384,'الوحدات'!$A$6:$A$305,0))*'الإعدادات'!$B$5/100,2),""),""))</f>
        <v/>
      </c>
      <c r="P384" s="19">
        <f>IF(OR(M384="متأخرة",M384="اليوم"),COUNTIFS($M$6:$M$2005,"متأخرة",$J$6:$J$2005,"&lt;"&amp;J384)+COUNTIFS($M$6:$M$2005,"اليوم",$J$6:$J$2005,"&lt;"&amp;J384)+COUNTIFS($M$6:M384,"متأخرة",$J$6:J384,J384&amp;"")+COUNTIFS($M$6:M384,"اليوم",$J$6:J384,J384&amp;""),"")</f>
        <v/>
      </c>
    </row>
    <row r="385">
      <c r="A385" s="20" t="n"/>
      <c r="B385" s="5" t="n"/>
      <c r="C385" s="21" t="n"/>
      <c r="D385" s="5" t="n"/>
      <c r="E385" s="17" t="n"/>
      <c r="F385" s="5" t="n"/>
      <c r="G385" s="5" t="n"/>
      <c r="H385" s="5" t="n"/>
      <c r="I385" s="5" t="n"/>
      <c r="J385" s="20" t="n"/>
      <c r="K385" s="5" t="n"/>
      <c r="L385" s="19">
        <f>IF(OR(B385&amp;""="",NOT(ISNUMBER(A385))),"",'الإعدادات'!$B$4-A385)</f>
        <v/>
      </c>
      <c r="M385" s="6">
        <f>IF(OR(B385&amp;""="",NOT(ISNUMBER(J385)),I385="تم التعاقد",I385="غير مهتم"),"",IF(J385&lt;'الإعدادات'!$B$4,"متأخرة",IF(J385='الإعدادات'!$B$4,"اليوم",IF(J385&lt;='الإعدادات'!$B$4+3,"خلال 3 أيام",""))))</f>
        <v/>
      </c>
      <c r="N385" s="6">
        <f>IF(OR(B385&amp;""="",H385&amp;""="",NOT(ISNUMBER(E385))),"",IFERROR(IF(E385&lt;INDEX('الوحدات'!$F$6:$F$305,MATCH(H385,'الوحدات'!$A$6:$A$305,0)),"أقل من السعر","مناسب"),"كود غير موجود"))</f>
        <v/>
      </c>
      <c r="O385" s="18">
        <f>IF(OR(B385&amp;""="",I385&lt;&gt;"تم التعاقد",H385&amp;""=""),"",IFERROR(IF(INDEX('الوحدات'!$E$6:$E$305,MATCH(H385,'الوحدات'!$A$6:$A$305,0))="بيع",ROUND(INDEX('الوحدات'!$F$6:$F$305,MATCH(H385,'الوحدات'!$A$6:$A$305,0))*'الإعدادات'!$B$5/100,2),""),""))</f>
        <v/>
      </c>
      <c r="P385" s="19">
        <f>IF(OR(M385="متأخرة",M385="اليوم"),COUNTIFS($M$6:$M$2005,"متأخرة",$J$6:$J$2005,"&lt;"&amp;J385)+COUNTIFS($M$6:$M$2005,"اليوم",$J$6:$J$2005,"&lt;"&amp;J385)+COUNTIFS($M$6:M385,"متأخرة",$J$6:J385,J385&amp;"")+COUNTIFS($M$6:M385,"اليوم",$J$6:J385,J385&amp;""),"")</f>
        <v/>
      </c>
    </row>
    <row r="386">
      <c r="A386" s="20" t="n"/>
      <c r="B386" s="5" t="n"/>
      <c r="C386" s="21" t="n"/>
      <c r="D386" s="5" t="n"/>
      <c r="E386" s="17" t="n"/>
      <c r="F386" s="5" t="n"/>
      <c r="G386" s="5" t="n"/>
      <c r="H386" s="5" t="n"/>
      <c r="I386" s="5" t="n"/>
      <c r="J386" s="20" t="n"/>
      <c r="K386" s="5" t="n"/>
      <c r="L386" s="19">
        <f>IF(OR(B386&amp;""="",NOT(ISNUMBER(A386))),"",'الإعدادات'!$B$4-A386)</f>
        <v/>
      </c>
      <c r="M386" s="6">
        <f>IF(OR(B386&amp;""="",NOT(ISNUMBER(J386)),I386="تم التعاقد",I386="غير مهتم"),"",IF(J386&lt;'الإعدادات'!$B$4,"متأخرة",IF(J386='الإعدادات'!$B$4,"اليوم",IF(J386&lt;='الإعدادات'!$B$4+3,"خلال 3 أيام",""))))</f>
        <v/>
      </c>
      <c r="N386" s="6">
        <f>IF(OR(B386&amp;""="",H386&amp;""="",NOT(ISNUMBER(E386))),"",IFERROR(IF(E386&lt;INDEX('الوحدات'!$F$6:$F$305,MATCH(H386,'الوحدات'!$A$6:$A$305,0)),"أقل من السعر","مناسب"),"كود غير موجود"))</f>
        <v/>
      </c>
      <c r="O386" s="18">
        <f>IF(OR(B386&amp;""="",I386&lt;&gt;"تم التعاقد",H386&amp;""=""),"",IFERROR(IF(INDEX('الوحدات'!$E$6:$E$305,MATCH(H386,'الوحدات'!$A$6:$A$305,0))="بيع",ROUND(INDEX('الوحدات'!$F$6:$F$305,MATCH(H386,'الوحدات'!$A$6:$A$305,0))*'الإعدادات'!$B$5/100,2),""),""))</f>
        <v/>
      </c>
      <c r="P386" s="19">
        <f>IF(OR(M386="متأخرة",M386="اليوم"),COUNTIFS($M$6:$M$2005,"متأخرة",$J$6:$J$2005,"&lt;"&amp;J386)+COUNTIFS($M$6:$M$2005,"اليوم",$J$6:$J$2005,"&lt;"&amp;J386)+COUNTIFS($M$6:M386,"متأخرة",$J$6:J386,J386&amp;"")+COUNTIFS($M$6:M386,"اليوم",$J$6:J386,J386&amp;""),"")</f>
        <v/>
      </c>
    </row>
    <row r="387">
      <c r="A387" s="20" t="n"/>
      <c r="B387" s="5" t="n"/>
      <c r="C387" s="21" t="n"/>
      <c r="D387" s="5" t="n"/>
      <c r="E387" s="17" t="n"/>
      <c r="F387" s="5" t="n"/>
      <c r="G387" s="5" t="n"/>
      <c r="H387" s="5" t="n"/>
      <c r="I387" s="5" t="n"/>
      <c r="J387" s="20" t="n"/>
      <c r="K387" s="5" t="n"/>
      <c r="L387" s="19">
        <f>IF(OR(B387&amp;""="",NOT(ISNUMBER(A387))),"",'الإعدادات'!$B$4-A387)</f>
        <v/>
      </c>
      <c r="M387" s="6">
        <f>IF(OR(B387&amp;""="",NOT(ISNUMBER(J387)),I387="تم التعاقد",I387="غير مهتم"),"",IF(J387&lt;'الإعدادات'!$B$4,"متأخرة",IF(J387='الإعدادات'!$B$4,"اليوم",IF(J387&lt;='الإعدادات'!$B$4+3,"خلال 3 أيام",""))))</f>
        <v/>
      </c>
      <c r="N387" s="6">
        <f>IF(OR(B387&amp;""="",H387&amp;""="",NOT(ISNUMBER(E387))),"",IFERROR(IF(E387&lt;INDEX('الوحدات'!$F$6:$F$305,MATCH(H387,'الوحدات'!$A$6:$A$305,0)),"أقل من السعر","مناسب"),"كود غير موجود"))</f>
        <v/>
      </c>
      <c r="O387" s="18">
        <f>IF(OR(B387&amp;""="",I387&lt;&gt;"تم التعاقد",H387&amp;""=""),"",IFERROR(IF(INDEX('الوحدات'!$E$6:$E$305,MATCH(H387,'الوحدات'!$A$6:$A$305,0))="بيع",ROUND(INDEX('الوحدات'!$F$6:$F$305,MATCH(H387,'الوحدات'!$A$6:$A$305,0))*'الإعدادات'!$B$5/100,2),""),""))</f>
        <v/>
      </c>
      <c r="P387" s="19">
        <f>IF(OR(M387="متأخرة",M387="اليوم"),COUNTIFS($M$6:$M$2005,"متأخرة",$J$6:$J$2005,"&lt;"&amp;J387)+COUNTIFS($M$6:$M$2005,"اليوم",$J$6:$J$2005,"&lt;"&amp;J387)+COUNTIFS($M$6:M387,"متأخرة",$J$6:J387,J387&amp;"")+COUNTIFS($M$6:M387,"اليوم",$J$6:J387,J387&amp;""),"")</f>
        <v/>
      </c>
    </row>
    <row r="388">
      <c r="A388" s="20" t="n"/>
      <c r="B388" s="5" t="n"/>
      <c r="C388" s="21" t="n"/>
      <c r="D388" s="5" t="n"/>
      <c r="E388" s="17" t="n"/>
      <c r="F388" s="5" t="n"/>
      <c r="G388" s="5" t="n"/>
      <c r="H388" s="5" t="n"/>
      <c r="I388" s="5" t="n"/>
      <c r="J388" s="20" t="n"/>
      <c r="K388" s="5" t="n"/>
      <c r="L388" s="19">
        <f>IF(OR(B388&amp;""="",NOT(ISNUMBER(A388))),"",'الإعدادات'!$B$4-A388)</f>
        <v/>
      </c>
      <c r="M388" s="6">
        <f>IF(OR(B388&amp;""="",NOT(ISNUMBER(J388)),I388="تم التعاقد",I388="غير مهتم"),"",IF(J388&lt;'الإعدادات'!$B$4,"متأخرة",IF(J388='الإعدادات'!$B$4,"اليوم",IF(J388&lt;='الإعدادات'!$B$4+3,"خلال 3 أيام",""))))</f>
        <v/>
      </c>
      <c r="N388" s="6">
        <f>IF(OR(B388&amp;""="",H388&amp;""="",NOT(ISNUMBER(E388))),"",IFERROR(IF(E388&lt;INDEX('الوحدات'!$F$6:$F$305,MATCH(H388,'الوحدات'!$A$6:$A$305,0)),"أقل من السعر","مناسب"),"كود غير موجود"))</f>
        <v/>
      </c>
      <c r="O388" s="18">
        <f>IF(OR(B388&amp;""="",I388&lt;&gt;"تم التعاقد",H388&amp;""=""),"",IFERROR(IF(INDEX('الوحدات'!$E$6:$E$305,MATCH(H388,'الوحدات'!$A$6:$A$305,0))="بيع",ROUND(INDEX('الوحدات'!$F$6:$F$305,MATCH(H388,'الوحدات'!$A$6:$A$305,0))*'الإعدادات'!$B$5/100,2),""),""))</f>
        <v/>
      </c>
      <c r="P388" s="19">
        <f>IF(OR(M388="متأخرة",M388="اليوم"),COUNTIFS($M$6:$M$2005,"متأخرة",$J$6:$J$2005,"&lt;"&amp;J388)+COUNTIFS($M$6:$M$2005,"اليوم",$J$6:$J$2005,"&lt;"&amp;J388)+COUNTIFS($M$6:M388,"متأخرة",$J$6:J388,J388&amp;"")+COUNTIFS($M$6:M388,"اليوم",$J$6:J388,J388&amp;""),"")</f>
        <v/>
      </c>
    </row>
    <row r="389">
      <c r="A389" s="20" t="n"/>
      <c r="B389" s="5" t="n"/>
      <c r="C389" s="21" t="n"/>
      <c r="D389" s="5" t="n"/>
      <c r="E389" s="17" t="n"/>
      <c r="F389" s="5" t="n"/>
      <c r="G389" s="5" t="n"/>
      <c r="H389" s="5" t="n"/>
      <c r="I389" s="5" t="n"/>
      <c r="J389" s="20" t="n"/>
      <c r="K389" s="5" t="n"/>
      <c r="L389" s="19">
        <f>IF(OR(B389&amp;""="",NOT(ISNUMBER(A389))),"",'الإعدادات'!$B$4-A389)</f>
        <v/>
      </c>
      <c r="M389" s="6">
        <f>IF(OR(B389&amp;""="",NOT(ISNUMBER(J389)),I389="تم التعاقد",I389="غير مهتم"),"",IF(J389&lt;'الإعدادات'!$B$4,"متأخرة",IF(J389='الإعدادات'!$B$4,"اليوم",IF(J389&lt;='الإعدادات'!$B$4+3,"خلال 3 أيام",""))))</f>
        <v/>
      </c>
      <c r="N389" s="6">
        <f>IF(OR(B389&amp;""="",H389&amp;""="",NOT(ISNUMBER(E389))),"",IFERROR(IF(E389&lt;INDEX('الوحدات'!$F$6:$F$305,MATCH(H389,'الوحدات'!$A$6:$A$305,0)),"أقل من السعر","مناسب"),"كود غير موجود"))</f>
        <v/>
      </c>
      <c r="O389" s="18">
        <f>IF(OR(B389&amp;""="",I389&lt;&gt;"تم التعاقد",H389&amp;""=""),"",IFERROR(IF(INDEX('الوحدات'!$E$6:$E$305,MATCH(H389,'الوحدات'!$A$6:$A$305,0))="بيع",ROUND(INDEX('الوحدات'!$F$6:$F$305,MATCH(H389,'الوحدات'!$A$6:$A$305,0))*'الإعدادات'!$B$5/100,2),""),""))</f>
        <v/>
      </c>
      <c r="P389" s="19">
        <f>IF(OR(M389="متأخرة",M389="اليوم"),COUNTIFS($M$6:$M$2005,"متأخرة",$J$6:$J$2005,"&lt;"&amp;J389)+COUNTIFS($M$6:$M$2005,"اليوم",$J$6:$J$2005,"&lt;"&amp;J389)+COUNTIFS($M$6:M389,"متأخرة",$J$6:J389,J389&amp;"")+COUNTIFS($M$6:M389,"اليوم",$J$6:J389,J389&amp;""),"")</f>
        <v/>
      </c>
    </row>
    <row r="390">
      <c r="A390" s="20" t="n"/>
      <c r="B390" s="5" t="n"/>
      <c r="C390" s="21" t="n"/>
      <c r="D390" s="5" t="n"/>
      <c r="E390" s="17" t="n"/>
      <c r="F390" s="5" t="n"/>
      <c r="G390" s="5" t="n"/>
      <c r="H390" s="5" t="n"/>
      <c r="I390" s="5" t="n"/>
      <c r="J390" s="20" t="n"/>
      <c r="K390" s="5" t="n"/>
      <c r="L390" s="19">
        <f>IF(OR(B390&amp;""="",NOT(ISNUMBER(A390))),"",'الإعدادات'!$B$4-A390)</f>
        <v/>
      </c>
      <c r="M390" s="6">
        <f>IF(OR(B390&amp;""="",NOT(ISNUMBER(J390)),I390="تم التعاقد",I390="غير مهتم"),"",IF(J390&lt;'الإعدادات'!$B$4,"متأخرة",IF(J390='الإعدادات'!$B$4,"اليوم",IF(J390&lt;='الإعدادات'!$B$4+3,"خلال 3 أيام",""))))</f>
        <v/>
      </c>
      <c r="N390" s="6">
        <f>IF(OR(B390&amp;""="",H390&amp;""="",NOT(ISNUMBER(E390))),"",IFERROR(IF(E390&lt;INDEX('الوحدات'!$F$6:$F$305,MATCH(H390,'الوحدات'!$A$6:$A$305,0)),"أقل من السعر","مناسب"),"كود غير موجود"))</f>
        <v/>
      </c>
      <c r="O390" s="18">
        <f>IF(OR(B390&amp;""="",I390&lt;&gt;"تم التعاقد",H390&amp;""=""),"",IFERROR(IF(INDEX('الوحدات'!$E$6:$E$305,MATCH(H390,'الوحدات'!$A$6:$A$305,0))="بيع",ROUND(INDEX('الوحدات'!$F$6:$F$305,MATCH(H390,'الوحدات'!$A$6:$A$305,0))*'الإعدادات'!$B$5/100,2),""),""))</f>
        <v/>
      </c>
      <c r="P390" s="19">
        <f>IF(OR(M390="متأخرة",M390="اليوم"),COUNTIFS($M$6:$M$2005,"متأخرة",$J$6:$J$2005,"&lt;"&amp;J390)+COUNTIFS($M$6:$M$2005,"اليوم",$J$6:$J$2005,"&lt;"&amp;J390)+COUNTIFS($M$6:M390,"متأخرة",$J$6:J390,J390&amp;"")+COUNTIFS($M$6:M390,"اليوم",$J$6:J390,J390&amp;""),"")</f>
        <v/>
      </c>
    </row>
    <row r="391">
      <c r="A391" s="20" t="n"/>
      <c r="B391" s="5" t="n"/>
      <c r="C391" s="21" t="n"/>
      <c r="D391" s="5" t="n"/>
      <c r="E391" s="17" t="n"/>
      <c r="F391" s="5" t="n"/>
      <c r="G391" s="5" t="n"/>
      <c r="H391" s="5" t="n"/>
      <c r="I391" s="5" t="n"/>
      <c r="J391" s="20" t="n"/>
      <c r="K391" s="5" t="n"/>
      <c r="L391" s="19">
        <f>IF(OR(B391&amp;""="",NOT(ISNUMBER(A391))),"",'الإعدادات'!$B$4-A391)</f>
        <v/>
      </c>
      <c r="M391" s="6">
        <f>IF(OR(B391&amp;""="",NOT(ISNUMBER(J391)),I391="تم التعاقد",I391="غير مهتم"),"",IF(J391&lt;'الإعدادات'!$B$4,"متأخرة",IF(J391='الإعدادات'!$B$4,"اليوم",IF(J391&lt;='الإعدادات'!$B$4+3,"خلال 3 أيام",""))))</f>
        <v/>
      </c>
      <c r="N391" s="6">
        <f>IF(OR(B391&amp;""="",H391&amp;""="",NOT(ISNUMBER(E391))),"",IFERROR(IF(E391&lt;INDEX('الوحدات'!$F$6:$F$305,MATCH(H391,'الوحدات'!$A$6:$A$305,0)),"أقل من السعر","مناسب"),"كود غير موجود"))</f>
        <v/>
      </c>
      <c r="O391" s="18">
        <f>IF(OR(B391&amp;""="",I391&lt;&gt;"تم التعاقد",H391&amp;""=""),"",IFERROR(IF(INDEX('الوحدات'!$E$6:$E$305,MATCH(H391,'الوحدات'!$A$6:$A$305,0))="بيع",ROUND(INDEX('الوحدات'!$F$6:$F$305,MATCH(H391,'الوحدات'!$A$6:$A$305,0))*'الإعدادات'!$B$5/100,2),""),""))</f>
        <v/>
      </c>
      <c r="P391" s="19">
        <f>IF(OR(M391="متأخرة",M391="اليوم"),COUNTIFS($M$6:$M$2005,"متأخرة",$J$6:$J$2005,"&lt;"&amp;J391)+COUNTIFS($M$6:$M$2005,"اليوم",$J$6:$J$2005,"&lt;"&amp;J391)+COUNTIFS($M$6:M391,"متأخرة",$J$6:J391,J391&amp;"")+COUNTIFS($M$6:M391,"اليوم",$J$6:J391,J391&amp;""),"")</f>
        <v/>
      </c>
    </row>
    <row r="392">
      <c r="A392" s="20" t="n"/>
      <c r="B392" s="5" t="n"/>
      <c r="C392" s="21" t="n"/>
      <c r="D392" s="5" t="n"/>
      <c r="E392" s="17" t="n"/>
      <c r="F392" s="5" t="n"/>
      <c r="G392" s="5" t="n"/>
      <c r="H392" s="5" t="n"/>
      <c r="I392" s="5" t="n"/>
      <c r="J392" s="20" t="n"/>
      <c r="K392" s="5" t="n"/>
      <c r="L392" s="19">
        <f>IF(OR(B392&amp;""="",NOT(ISNUMBER(A392))),"",'الإعدادات'!$B$4-A392)</f>
        <v/>
      </c>
      <c r="M392" s="6">
        <f>IF(OR(B392&amp;""="",NOT(ISNUMBER(J392)),I392="تم التعاقد",I392="غير مهتم"),"",IF(J392&lt;'الإعدادات'!$B$4,"متأخرة",IF(J392='الإعدادات'!$B$4,"اليوم",IF(J392&lt;='الإعدادات'!$B$4+3,"خلال 3 أيام",""))))</f>
        <v/>
      </c>
      <c r="N392" s="6">
        <f>IF(OR(B392&amp;""="",H392&amp;""="",NOT(ISNUMBER(E392))),"",IFERROR(IF(E392&lt;INDEX('الوحدات'!$F$6:$F$305,MATCH(H392,'الوحدات'!$A$6:$A$305,0)),"أقل من السعر","مناسب"),"كود غير موجود"))</f>
        <v/>
      </c>
      <c r="O392" s="18">
        <f>IF(OR(B392&amp;""="",I392&lt;&gt;"تم التعاقد",H392&amp;""=""),"",IFERROR(IF(INDEX('الوحدات'!$E$6:$E$305,MATCH(H392,'الوحدات'!$A$6:$A$305,0))="بيع",ROUND(INDEX('الوحدات'!$F$6:$F$305,MATCH(H392,'الوحدات'!$A$6:$A$305,0))*'الإعدادات'!$B$5/100,2),""),""))</f>
        <v/>
      </c>
      <c r="P392" s="19">
        <f>IF(OR(M392="متأخرة",M392="اليوم"),COUNTIFS($M$6:$M$2005,"متأخرة",$J$6:$J$2005,"&lt;"&amp;J392)+COUNTIFS($M$6:$M$2005,"اليوم",$J$6:$J$2005,"&lt;"&amp;J392)+COUNTIFS($M$6:M392,"متأخرة",$J$6:J392,J392&amp;"")+COUNTIFS($M$6:M392,"اليوم",$J$6:J392,J392&amp;""),"")</f>
        <v/>
      </c>
    </row>
    <row r="393">
      <c r="A393" s="20" t="n"/>
      <c r="B393" s="5" t="n"/>
      <c r="C393" s="21" t="n"/>
      <c r="D393" s="5" t="n"/>
      <c r="E393" s="17" t="n"/>
      <c r="F393" s="5" t="n"/>
      <c r="G393" s="5" t="n"/>
      <c r="H393" s="5" t="n"/>
      <c r="I393" s="5" t="n"/>
      <c r="J393" s="20" t="n"/>
      <c r="K393" s="5" t="n"/>
      <c r="L393" s="19">
        <f>IF(OR(B393&amp;""="",NOT(ISNUMBER(A393))),"",'الإعدادات'!$B$4-A393)</f>
        <v/>
      </c>
      <c r="M393" s="6">
        <f>IF(OR(B393&amp;""="",NOT(ISNUMBER(J393)),I393="تم التعاقد",I393="غير مهتم"),"",IF(J393&lt;'الإعدادات'!$B$4,"متأخرة",IF(J393='الإعدادات'!$B$4,"اليوم",IF(J393&lt;='الإعدادات'!$B$4+3,"خلال 3 أيام",""))))</f>
        <v/>
      </c>
      <c r="N393" s="6">
        <f>IF(OR(B393&amp;""="",H393&amp;""="",NOT(ISNUMBER(E393))),"",IFERROR(IF(E393&lt;INDEX('الوحدات'!$F$6:$F$305,MATCH(H393,'الوحدات'!$A$6:$A$305,0)),"أقل من السعر","مناسب"),"كود غير موجود"))</f>
        <v/>
      </c>
      <c r="O393" s="18">
        <f>IF(OR(B393&amp;""="",I393&lt;&gt;"تم التعاقد",H393&amp;""=""),"",IFERROR(IF(INDEX('الوحدات'!$E$6:$E$305,MATCH(H393,'الوحدات'!$A$6:$A$305,0))="بيع",ROUND(INDEX('الوحدات'!$F$6:$F$305,MATCH(H393,'الوحدات'!$A$6:$A$305,0))*'الإعدادات'!$B$5/100,2),""),""))</f>
        <v/>
      </c>
      <c r="P393" s="19">
        <f>IF(OR(M393="متأخرة",M393="اليوم"),COUNTIFS($M$6:$M$2005,"متأخرة",$J$6:$J$2005,"&lt;"&amp;J393)+COUNTIFS($M$6:$M$2005,"اليوم",$J$6:$J$2005,"&lt;"&amp;J393)+COUNTIFS($M$6:M393,"متأخرة",$J$6:J393,J393&amp;"")+COUNTIFS($M$6:M393,"اليوم",$J$6:J393,J393&amp;""),"")</f>
        <v/>
      </c>
    </row>
    <row r="394">
      <c r="A394" s="20" t="n"/>
      <c r="B394" s="5" t="n"/>
      <c r="C394" s="21" t="n"/>
      <c r="D394" s="5" t="n"/>
      <c r="E394" s="17" t="n"/>
      <c r="F394" s="5" t="n"/>
      <c r="G394" s="5" t="n"/>
      <c r="H394" s="5" t="n"/>
      <c r="I394" s="5" t="n"/>
      <c r="J394" s="20" t="n"/>
      <c r="K394" s="5" t="n"/>
      <c r="L394" s="19">
        <f>IF(OR(B394&amp;""="",NOT(ISNUMBER(A394))),"",'الإعدادات'!$B$4-A394)</f>
        <v/>
      </c>
      <c r="M394" s="6">
        <f>IF(OR(B394&amp;""="",NOT(ISNUMBER(J394)),I394="تم التعاقد",I394="غير مهتم"),"",IF(J394&lt;'الإعدادات'!$B$4,"متأخرة",IF(J394='الإعدادات'!$B$4,"اليوم",IF(J394&lt;='الإعدادات'!$B$4+3,"خلال 3 أيام",""))))</f>
        <v/>
      </c>
      <c r="N394" s="6">
        <f>IF(OR(B394&amp;""="",H394&amp;""="",NOT(ISNUMBER(E394))),"",IFERROR(IF(E394&lt;INDEX('الوحدات'!$F$6:$F$305,MATCH(H394,'الوحدات'!$A$6:$A$305,0)),"أقل من السعر","مناسب"),"كود غير موجود"))</f>
        <v/>
      </c>
      <c r="O394" s="18">
        <f>IF(OR(B394&amp;""="",I394&lt;&gt;"تم التعاقد",H394&amp;""=""),"",IFERROR(IF(INDEX('الوحدات'!$E$6:$E$305,MATCH(H394,'الوحدات'!$A$6:$A$305,0))="بيع",ROUND(INDEX('الوحدات'!$F$6:$F$305,MATCH(H394,'الوحدات'!$A$6:$A$305,0))*'الإعدادات'!$B$5/100,2),""),""))</f>
        <v/>
      </c>
      <c r="P394" s="19">
        <f>IF(OR(M394="متأخرة",M394="اليوم"),COUNTIFS($M$6:$M$2005,"متأخرة",$J$6:$J$2005,"&lt;"&amp;J394)+COUNTIFS($M$6:$M$2005,"اليوم",$J$6:$J$2005,"&lt;"&amp;J394)+COUNTIFS($M$6:M394,"متأخرة",$J$6:J394,J394&amp;"")+COUNTIFS($M$6:M394,"اليوم",$J$6:J394,J394&amp;""),"")</f>
        <v/>
      </c>
    </row>
    <row r="395">
      <c r="A395" s="20" t="n"/>
      <c r="B395" s="5" t="n"/>
      <c r="C395" s="21" t="n"/>
      <c r="D395" s="5" t="n"/>
      <c r="E395" s="17" t="n"/>
      <c r="F395" s="5" t="n"/>
      <c r="G395" s="5" t="n"/>
      <c r="H395" s="5" t="n"/>
      <c r="I395" s="5" t="n"/>
      <c r="J395" s="20" t="n"/>
      <c r="K395" s="5" t="n"/>
      <c r="L395" s="19">
        <f>IF(OR(B395&amp;""="",NOT(ISNUMBER(A395))),"",'الإعدادات'!$B$4-A395)</f>
        <v/>
      </c>
      <c r="M395" s="6">
        <f>IF(OR(B395&amp;""="",NOT(ISNUMBER(J395)),I395="تم التعاقد",I395="غير مهتم"),"",IF(J395&lt;'الإعدادات'!$B$4,"متأخرة",IF(J395='الإعدادات'!$B$4,"اليوم",IF(J395&lt;='الإعدادات'!$B$4+3,"خلال 3 أيام",""))))</f>
        <v/>
      </c>
      <c r="N395" s="6">
        <f>IF(OR(B395&amp;""="",H395&amp;""="",NOT(ISNUMBER(E395))),"",IFERROR(IF(E395&lt;INDEX('الوحدات'!$F$6:$F$305,MATCH(H395,'الوحدات'!$A$6:$A$305,0)),"أقل من السعر","مناسب"),"كود غير موجود"))</f>
        <v/>
      </c>
      <c r="O395" s="18">
        <f>IF(OR(B395&amp;""="",I395&lt;&gt;"تم التعاقد",H395&amp;""=""),"",IFERROR(IF(INDEX('الوحدات'!$E$6:$E$305,MATCH(H395,'الوحدات'!$A$6:$A$305,0))="بيع",ROUND(INDEX('الوحدات'!$F$6:$F$305,MATCH(H395,'الوحدات'!$A$6:$A$305,0))*'الإعدادات'!$B$5/100,2),""),""))</f>
        <v/>
      </c>
      <c r="P395" s="19">
        <f>IF(OR(M395="متأخرة",M395="اليوم"),COUNTIFS($M$6:$M$2005,"متأخرة",$J$6:$J$2005,"&lt;"&amp;J395)+COUNTIFS($M$6:$M$2005,"اليوم",$J$6:$J$2005,"&lt;"&amp;J395)+COUNTIFS($M$6:M395,"متأخرة",$J$6:J395,J395&amp;"")+COUNTIFS($M$6:M395,"اليوم",$J$6:J395,J395&amp;""),"")</f>
        <v/>
      </c>
    </row>
    <row r="396">
      <c r="A396" s="20" t="n"/>
      <c r="B396" s="5" t="n"/>
      <c r="C396" s="21" t="n"/>
      <c r="D396" s="5" t="n"/>
      <c r="E396" s="17" t="n"/>
      <c r="F396" s="5" t="n"/>
      <c r="G396" s="5" t="n"/>
      <c r="H396" s="5" t="n"/>
      <c r="I396" s="5" t="n"/>
      <c r="J396" s="20" t="n"/>
      <c r="K396" s="5" t="n"/>
      <c r="L396" s="19">
        <f>IF(OR(B396&amp;""="",NOT(ISNUMBER(A396))),"",'الإعدادات'!$B$4-A396)</f>
        <v/>
      </c>
      <c r="M396" s="6">
        <f>IF(OR(B396&amp;""="",NOT(ISNUMBER(J396)),I396="تم التعاقد",I396="غير مهتم"),"",IF(J396&lt;'الإعدادات'!$B$4,"متأخرة",IF(J396='الإعدادات'!$B$4,"اليوم",IF(J396&lt;='الإعدادات'!$B$4+3,"خلال 3 أيام",""))))</f>
        <v/>
      </c>
      <c r="N396" s="6">
        <f>IF(OR(B396&amp;""="",H396&amp;""="",NOT(ISNUMBER(E396))),"",IFERROR(IF(E396&lt;INDEX('الوحدات'!$F$6:$F$305,MATCH(H396,'الوحدات'!$A$6:$A$305,0)),"أقل من السعر","مناسب"),"كود غير موجود"))</f>
        <v/>
      </c>
      <c r="O396" s="18">
        <f>IF(OR(B396&amp;""="",I396&lt;&gt;"تم التعاقد",H396&amp;""=""),"",IFERROR(IF(INDEX('الوحدات'!$E$6:$E$305,MATCH(H396,'الوحدات'!$A$6:$A$305,0))="بيع",ROUND(INDEX('الوحدات'!$F$6:$F$305,MATCH(H396,'الوحدات'!$A$6:$A$305,0))*'الإعدادات'!$B$5/100,2),""),""))</f>
        <v/>
      </c>
      <c r="P396" s="19">
        <f>IF(OR(M396="متأخرة",M396="اليوم"),COUNTIFS($M$6:$M$2005,"متأخرة",$J$6:$J$2005,"&lt;"&amp;J396)+COUNTIFS($M$6:$M$2005,"اليوم",$J$6:$J$2005,"&lt;"&amp;J396)+COUNTIFS($M$6:M396,"متأخرة",$J$6:J396,J396&amp;"")+COUNTIFS($M$6:M396,"اليوم",$J$6:J396,J396&amp;""),"")</f>
        <v/>
      </c>
    </row>
    <row r="397">
      <c r="A397" s="20" t="n"/>
      <c r="B397" s="5" t="n"/>
      <c r="C397" s="21" t="n"/>
      <c r="D397" s="5" t="n"/>
      <c r="E397" s="17" t="n"/>
      <c r="F397" s="5" t="n"/>
      <c r="G397" s="5" t="n"/>
      <c r="H397" s="5" t="n"/>
      <c r="I397" s="5" t="n"/>
      <c r="J397" s="20" t="n"/>
      <c r="K397" s="5" t="n"/>
      <c r="L397" s="19">
        <f>IF(OR(B397&amp;""="",NOT(ISNUMBER(A397))),"",'الإعدادات'!$B$4-A397)</f>
        <v/>
      </c>
      <c r="M397" s="6">
        <f>IF(OR(B397&amp;""="",NOT(ISNUMBER(J397)),I397="تم التعاقد",I397="غير مهتم"),"",IF(J397&lt;'الإعدادات'!$B$4,"متأخرة",IF(J397='الإعدادات'!$B$4,"اليوم",IF(J397&lt;='الإعدادات'!$B$4+3,"خلال 3 أيام",""))))</f>
        <v/>
      </c>
      <c r="N397" s="6">
        <f>IF(OR(B397&amp;""="",H397&amp;""="",NOT(ISNUMBER(E397))),"",IFERROR(IF(E397&lt;INDEX('الوحدات'!$F$6:$F$305,MATCH(H397,'الوحدات'!$A$6:$A$305,0)),"أقل من السعر","مناسب"),"كود غير موجود"))</f>
        <v/>
      </c>
      <c r="O397" s="18">
        <f>IF(OR(B397&amp;""="",I397&lt;&gt;"تم التعاقد",H397&amp;""=""),"",IFERROR(IF(INDEX('الوحدات'!$E$6:$E$305,MATCH(H397,'الوحدات'!$A$6:$A$305,0))="بيع",ROUND(INDEX('الوحدات'!$F$6:$F$305,MATCH(H397,'الوحدات'!$A$6:$A$305,0))*'الإعدادات'!$B$5/100,2),""),""))</f>
        <v/>
      </c>
      <c r="P397" s="19">
        <f>IF(OR(M397="متأخرة",M397="اليوم"),COUNTIFS($M$6:$M$2005,"متأخرة",$J$6:$J$2005,"&lt;"&amp;J397)+COUNTIFS($M$6:$M$2005,"اليوم",$J$6:$J$2005,"&lt;"&amp;J397)+COUNTIFS($M$6:M397,"متأخرة",$J$6:J397,J397&amp;"")+COUNTIFS($M$6:M397,"اليوم",$J$6:J397,J397&amp;""),"")</f>
        <v/>
      </c>
    </row>
    <row r="398">
      <c r="A398" s="20" t="n"/>
      <c r="B398" s="5" t="n"/>
      <c r="C398" s="21" t="n"/>
      <c r="D398" s="5" t="n"/>
      <c r="E398" s="17" t="n"/>
      <c r="F398" s="5" t="n"/>
      <c r="G398" s="5" t="n"/>
      <c r="H398" s="5" t="n"/>
      <c r="I398" s="5" t="n"/>
      <c r="J398" s="20" t="n"/>
      <c r="K398" s="5" t="n"/>
      <c r="L398" s="19">
        <f>IF(OR(B398&amp;""="",NOT(ISNUMBER(A398))),"",'الإعدادات'!$B$4-A398)</f>
        <v/>
      </c>
      <c r="M398" s="6">
        <f>IF(OR(B398&amp;""="",NOT(ISNUMBER(J398)),I398="تم التعاقد",I398="غير مهتم"),"",IF(J398&lt;'الإعدادات'!$B$4,"متأخرة",IF(J398='الإعدادات'!$B$4,"اليوم",IF(J398&lt;='الإعدادات'!$B$4+3,"خلال 3 أيام",""))))</f>
        <v/>
      </c>
      <c r="N398" s="6">
        <f>IF(OR(B398&amp;""="",H398&amp;""="",NOT(ISNUMBER(E398))),"",IFERROR(IF(E398&lt;INDEX('الوحدات'!$F$6:$F$305,MATCH(H398,'الوحدات'!$A$6:$A$305,0)),"أقل من السعر","مناسب"),"كود غير موجود"))</f>
        <v/>
      </c>
      <c r="O398" s="18">
        <f>IF(OR(B398&amp;""="",I398&lt;&gt;"تم التعاقد",H398&amp;""=""),"",IFERROR(IF(INDEX('الوحدات'!$E$6:$E$305,MATCH(H398,'الوحدات'!$A$6:$A$305,0))="بيع",ROUND(INDEX('الوحدات'!$F$6:$F$305,MATCH(H398,'الوحدات'!$A$6:$A$305,0))*'الإعدادات'!$B$5/100,2),""),""))</f>
        <v/>
      </c>
      <c r="P398" s="19">
        <f>IF(OR(M398="متأخرة",M398="اليوم"),COUNTIFS($M$6:$M$2005,"متأخرة",$J$6:$J$2005,"&lt;"&amp;J398)+COUNTIFS($M$6:$M$2005,"اليوم",$J$6:$J$2005,"&lt;"&amp;J398)+COUNTIFS($M$6:M398,"متأخرة",$J$6:J398,J398&amp;"")+COUNTIFS($M$6:M398,"اليوم",$J$6:J398,J398&amp;""),"")</f>
        <v/>
      </c>
    </row>
    <row r="399">
      <c r="A399" s="20" t="n"/>
      <c r="B399" s="5" t="n"/>
      <c r="C399" s="21" t="n"/>
      <c r="D399" s="5" t="n"/>
      <c r="E399" s="17" t="n"/>
      <c r="F399" s="5" t="n"/>
      <c r="G399" s="5" t="n"/>
      <c r="H399" s="5" t="n"/>
      <c r="I399" s="5" t="n"/>
      <c r="J399" s="20" t="n"/>
      <c r="K399" s="5" t="n"/>
      <c r="L399" s="19">
        <f>IF(OR(B399&amp;""="",NOT(ISNUMBER(A399))),"",'الإعدادات'!$B$4-A399)</f>
        <v/>
      </c>
      <c r="M399" s="6">
        <f>IF(OR(B399&amp;""="",NOT(ISNUMBER(J399)),I399="تم التعاقد",I399="غير مهتم"),"",IF(J399&lt;'الإعدادات'!$B$4,"متأخرة",IF(J399='الإعدادات'!$B$4,"اليوم",IF(J399&lt;='الإعدادات'!$B$4+3,"خلال 3 أيام",""))))</f>
        <v/>
      </c>
      <c r="N399" s="6">
        <f>IF(OR(B399&amp;""="",H399&amp;""="",NOT(ISNUMBER(E399))),"",IFERROR(IF(E399&lt;INDEX('الوحدات'!$F$6:$F$305,MATCH(H399,'الوحدات'!$A$6:$A$305,0)),"أقل من السعر","مناسب"),"كود غير موجود"))</f>
        <v/>
      </c>
      <c r="O399" s="18">
        <f>IF(OR(B399&amp;""="",I399&lt;&gt;"تم التعاقد",H399&amp;""=""),"",IFERROR(IF(INDEX('الوحدات'!$E$6:$E$305,MATCH(H399,'الوحدات'!$A$6:$A$305,0))="بيع",ROUND(INDEX('الوحدات'!$F$6:$F$305,MATCH(H399,'الوحدات'!$A$6:$A$305,0))*'الإعدادات'!$B$5/100,2),""),""))</f>
        <v/>
      </c>
      <c r="P399" s="19">
        <f>IF(OR(M399="متأخرة",M399="اليوم"),COUNTIFS($M$6:$M$2005,"متأخرة",$J$6:$J$2005,"&lt;"&amp;J399)+COUNTIFS($M$6:$M$2005,"اليوم",$J$6:$J$2005,"&lt;"&amp;J399)+COUNTIFS($M$6:M399,"متأخرة",$J$6:J399,J399&amp;"")+COUNTIFS($M$6:M399,"اليوم",$J$6:J399,J399&amp;""),"")</f>
        <v/>
      </c>
    </row>
    <row r="400">
      <c r="A400" s="20" t="n"/>
      <c r="B400" s="5" t="n"/>
      <c r="C400" s="21" t="n"/>
      <c r="D400" s="5" t="n"/>
      <c r="E400" s="17" t="n"/>
      <c r="F400" s="5" t="n"/>
      <c r="G400" s="5" t="n"/>
      <c r="H400" s="5" t="n"/>
      <c r="I400" s="5" t="n"/>
      <c r="J400" s="20" t="n"/>
      <c r="K400" s="5" t="n"/>
      <c r="L400" s="19">
        <f>IF(OR(B400&amp;""="",NOT(ISNUMBER(A400))),"",'الإعدادات'!$B$4-A400)</f>
        <v/>
      </c>
      <c r="M400" s="6">
        <f>IF(OR(B400&amp;""="",NOT(ISNUMBER(J400)),I400="تم التعاقد",I400="غير مهتم"),"",IF(J400&lt;'الإعدادات'!$B$4,"متأخرة",IF(J400='الإعدادات'!$B$4,"اليوم",IF(J400&lt;='الإعدادات'!$B$4+3,"خلال 3 أيام",""))))</f>
        <v/>
      </c>
      <c r="N400" s="6">
        <f>IF(OR(B400&amp;""="",H400&amp;""="",NOT(ISNUMBER(E400))),"",IFERROR(IF(E400&lt;INDEX('الوحدات'!$F$6:$F$305,MATCH(H400,'الوحدات'!$A$6:$A$305,0)),"أقل من السعر","مناسب"),"كود غير موجود"))</f>
        <v/>
      </c>
      <c r="O400" s="18">
        <f>IF(OR(B400&amp;""="",I400&lt;&gt;"تم التعاقد",H400&amp;""=""),"",IFERROR(IF(INDEX('الوحدات'!$E$6:$E$305,MATCH(H400,'الوحدات'!$A$6:$A$305,0))="بيع",ROUND(INDEX('الوحدات'!$F$6:$F$305,MATCH(H400,'الوحدات'!$A$6:$A$305,0))*'الإعدادات'!$B$5/100,2),""),""))</f>
        <v/>
      </c>
      <c r="P400" s="19">
        <f>IF(OR(M400="متأخرة",M400="اليوم"),COUNTIFS($M$6:$M$2005,"متأخرة",$J$6:$J$2005,"&lt;"&amp;J400)+COUNTIFS($M$6:$M$2005,"اليوم",$J$6:$J$2005,"&lt;"&amp;J400)+COUNTIFS($M$6:M400,"متأخرة",$J$6:J400,J400&amp;"")+COUNTIFS($M$6:M400,"اليوم",$J$6:J400,J400&amp;""),"")</f>
        <v/>
      </c>
    </row>
    <row r="401">
      <c r="A401" s="20" t="n"/>
      <c r="B401" s="5" t="n"/>
      <c r="C401" s="21" t="n"/>
      <c r="D401" s="5" t="n"/>
      <c r="E401" s="17" t="n"/>
      <c r="F401" s="5" t="n"/>
      <c r="G401" s="5" t="n"/>
      <c r="H401" s="5" t="n"/>
      <c r="I401" s="5" t="n"/>
      <c r="J401" s="20" t="n"/>
      <c r="K401" s="5" t="n"/>
      <c r="L401" s="19">
        <f>IF(OR(B401&amp;""="",NOT(ISNUMBER(A401))),"",'الإعدادات'!$B$4-A401)</f>
        <v/>
      </c>
      <c r="M401" s="6">
        <f>IF(OR(B401&amp;""="",NOT(ISNUMBER(J401)),I401="تم التعاقد",I401="غير مهتم"),"",IF(J401&lt;'الإعدادات'!$B$4,"متأخرة",IF(J401='الإعدادات'!$B$4,"اليوم",IF(J401&lt;='الإعدادات'!$B$4+3,"خلال 3 أيام",""))))</f>
        <v/>
      </c>
      <c r="N401" s="6">
        <f>IF(OR(B401&amp;""="",H401&amp;""="",NOT(ISNUMBER(E401))),"",IFERROR(IF(E401&lt;INDEX('الوحدات'!$F$6:$F$305,MATCH(H401,'الوحدات'!$A$6:$A$305,0)),"أقل من السعر","مناسب"),"كود غير موجود"))</f>
        <v/>
      </c>
      <c r="O401" s="18">
        <f>IF(OR(B401&amp;""="",I401&lt;&gt;"تم التعاقد",H401&amp;""=""),"",IFERROR(IF(INDEX('الوحدات'!$E$6:$E$305,MATCH(H401,'الوحدات'!$A$6:$A$305,0))="بيع",ROUND(INDEX('الوحدات'!$F$6:$F$305,MATCH(H401,'الوحدات'!$A$6:$A$305,0))*'الإعدادات'!$B$5/100,2),""),""))</f>
        <v/>
      </c>
      <c r="P401" s="19">
        <f>IF(OR(M401="متأخرة",M401="اليوم"),COUNTIFS($M$6:$M$2005,"متأخرة",$J$6:$J$2005,"&lt;"&amp;J401)+COUNTIFS($M$6:$M$2005,"اليوم",$J$6:$J$2005,"&lt;"&amp;J401)+COUNTIFS($M$6:M401,"متأخرة",$J$6:J401,J401&amp;"")+COUNTIFS($M$6:M401,"اليوم",$J$6:J401,J401&amp;""),"")</f>
        <v/>
      </c>
    </row>
    <row r="402">
      <c r="A402" s="20" t="n"/>
      <c r="B402" s="5" t="n"/>
      <c r="C402" s="21" t="n"/>
      <c r="D402" s="5" t="n"/>
      <c r="E402" s="17" t="n"/>
      <c r="F402" s="5" t="n"/>
      <c r="G402" s="5" t="n"/>
      <c r="H402" s="5" t="n"/>
      <c r="I402" s="5" t="n"/>
      <c r="J402" s="20" t="n"/>
      <c r="K402" s="5" t="n"/>
      <c r="L402" s="19">
        <f>IF(OR(B402&amp;""="",NOT(ISNUMBER(A402))),"",'الإعدادات'!$B$4-A402)</f>
        <v/>
      </c>
      <c r="M402" s="6">
        <f>IF(OR(B402&amp;""="",NOT(ISNUMBER(J402)),I402="تم التعاقد",I402="غير مهتم"),"",IF(J402&lt;'الإعدادات'!$B$4,"متأخرة",IF(J402='الإعدادات'!$B$4,"اليوم",IF(J402&lt;='الإعدادات'!$B$4+3,"خلال 3 أيام",""))))</f>
        <v/>
      </c>
      <c r="N402" s="6">
        <f>IF(OR(B402&amp;""="",H402&amp;""="",NOT(ISNUMBER(E402))),"",IFERROR(IF(E402&lt;INDEX('الوحدات'!$F$6:$F$305,MATCH(H402,'الوحدات'!$A$6:$A$305,0)),"أقل من السعر","مناسب"),"كود غير موجود"))</f>
        <v/>
      </c>
      <c r="O402" s="18">
        <f>IF(OR(B402&amp;""="",I402&lt;&gt;"تم التعاقد",H402&amp;""=""),"",IFERROR(IF(INDEX('الوحدات'!$E$6:$E$305,MATCH(H402,'الوحدات'!$A$6:$A$305,0))="بيع",ROUND(INDEX('الوحدات'!$F$6:$F$305,MATCH(H402,'الوحدات'!$A$6:$A$305,0))*'الإعدادات'!$B$5/100,2),""),""))</f>
        <v/>
      </c>
      <c r="P402" s="19">
        <f>IF(OR(M402="متأخرة",M402="اليوم"),COUNTIFS($M$6:$M$2005,"متأخرة",$J$6:$J$2005,"&lt;"&amp;J402)+COUNTIFS($M$6:$M$2005,"اليوم",$J$6:$J$2005,"&lt;"&amp;J402)+COUNTIFS($M$6:M402,"متأخرة",$J$6:J402,J402&amp;"")+COUNTIFS($M$6:M402,"اليوم",$J$6:J402,J402&amp;""),"")</f>
        <v/>
      </c>
    </row>
    <row r="403">
      <c r="A403" s="20" t="n"/>
      <c r="B403" s="5" t="n"/>
      <c r="C403" s="21" t="n"/>
      <c r="D403" s="5" t="n"/>
      <c r="E403" s="17" t="n"/>
      <c r="F403" s="5" t="n"/>
      <c r="G403" s="5" t="n"/>
      <c r="H403" s="5" t="n"/>
      <c r="I403" s="5" t="n"/>
      <c r="J403" s="20" t="n"/>
      <c r="K403" s="5" t="n"/>
      <c r="L403" s="19">
        <f>IF(OR(B403&amp;""="",NOT(ISNUMBER(A403))),"",'الإعدادات'!$B$4-A403)</f>
        <v/>
      </c>
      <c r="M403" s="6">
        <f>IF(OR(B403&amp;""="",NOT(ISNUMBER(J403)),I403="تم التعاقد",I403="غير مهتم"),"",IF(J403&lt;'الإعدادات'!$B$4,"متأخرة",IF(J403='الإعدادات'!$B$4,"اليوم",IF(J403&lt;='الإعدادات'!$B$4+3,"خلال 3 أيام",""))))</f>
        <v/>
      </c>
      <c r="N403" s="6">
        <f>IF(OR(B403&amp;""="",H403&amp;""="",NOT(ISNUMBER(E403))),"",IFERROR(IF(E403&lt;INDEX('الوحدات'!$F$6:$F$305,MATCH(H403,'الوحدات'!$A$6:$A$305,0)),"أقل من السعر","مناسب"),"كود غير موجود"))</f>
        <v/>
      </c>
      <c r="O403" s="18">
        <f>IF(OR(B403&amp;""="",I403&lt;&gt;"تم التعاقد",H403&amp;""=""),"",IFERROR(IF(INDEX('الوحدات'!$E$6:$E$305,MATCH(H403,'الوحدات'!$A$6:$A$305,0))="بيع",ROUND(INDEX('الوحدات'!$F$6:$F$305,MATCH(H403,'الوحدات'!$A$6:$A$305,0))*'الإعدادات'!$B$5/100,2),""),""))</f>
        <v/>
      </c>
      <c r="P403" s="19">
        <f>IF(OR(M403="متأخرة",M403="اليوم"),COUNTIFS($M$6:$M$2005,"متأخرة",$J$6:$J$2005,"&lt;"&amp;J403)+COUNTIFS($M$6:$M$2005,"اليوم",$J$6:$J$2005,"&lt;"&amp;J403)+COUNTIFS($M$6:M403,"متأخرة",$J$6:J403,J403&amp;"")+COUNTIFS($M$6:M403,"اليوم",$J$6:J403,J403&amp;""),"")</f>
        <v/>
      </c>
    </row>
    <row r="404">
      <c r="A404" s="20" t="n"/>
      <c r="B404" s="5" t="n"/>
      <c r="C404" s="21" t="n"/>
      <c r="D404" s="5" t="n"/>
      <c r="E404" s="17" t="n"/>
      <c r="F404" s="5" t="n"/>
      <c r="G404" s="5" t="n"/>
      <c r="H404" s="5" t="n"/>
      <c r="I404" s="5" t="n"/>
      <c r="J404" s="20" t="n"/>
      <c r="K404" s="5" t="n"/>
      <c r="L404" s="19">
        <f>IF(OR(B404&amp;""="",NOT(ISNUMBER(A404))),"",'الإعدادات'!$B$4-A404)</f>
        <v/>
      </c>
      <c r="M404" s="6">
        <f>IF(OR(B404&amp;""="",NOT(ISNUMBER(J404)),I404="تم التعاقد",I404="غير مهتم"),"",IF(J404&lt;'الإعدادات'!$B$4,"متأخرة",IF(J404='الإعدادات'!$B$4,"اليوم",IF(J404&lt;='الإعدادات'!$B$4+3,"خلال 3 أيام",""))))</f>
        <v/>
      </c>
      <c r="N404" s="6">
        <f>IF(OR(B404&amp;""="",H404&amp;""="",NOT(ISNUMBER(E404))),"",IFERROR(IF(E404&lt;INDEX('الوحدات'!$F$6:$F$305,MATCH(H404,'الوحدات'!$A$6:$A$305,0)),"أقل من السعر","مناسب"),"كود غير موجود"))</f>
        <v/>
      </c>
      <c r="O404" s="18">
        <f>IF(OR(B404&amp;""="",I404&lt;&gt;"تم التعاقد",H404&amp;""=""),"",IFERROR(IF(INDEX('الوحدات'!$E$6:$E$305,MATCH(H404,'الوحدات'!$A$6:$A$305,0))="بيع",ROUND(INDEX('الوحدات'!$F$6:$F$305,MATCH(H404,'الوحدات'!$A$6:$A$305,0))*'الإعدادات'!$B$5/100,2),""),""))</f>
        <v/>
      </c>
      <c r="P404" s="19">
        <f>IF(OR(M404="متأخرة",M404="اليوم"),COUNTIFS($M$6:$M$2005,"متأخرة",$J$6:$J$2005,"&lt;"&amp;J404)+COUNTIFS($M$6:$M$2005,"اليوم",$J$6:$J$2005,"&lt;"&amp;J404)+COUNTIFS($M$6:M404,"متأخرة",$J$6:J404,J404&amp;"")+COUNTIFS($M$6:M404,"اليوم",$J$6:J404,J404&amp;""),"")</f>
        <v/>
      </c>
    </row>
    <row r="405">
      <c r="A405" s="20" t="n"/>
      <c r="B405" s="5" t="n"/>
      <c r="C405" s="21" t="n"/>
      <c r="D405" s="5" t="n"/>
      <c r="E405" s="17" t="n"/>
      <c r="F405" s="5" t="n"/>
      <c r="G405" s="5" t="n"/>
      <c r="H405" s="5" t="n"/>
      <c r="I405" s="5" t="n"/>
      <c r="J405" s="20" t="n"/>
      <c r="K405" s="5" t="n"/>
      <c r="L405" s="19">
        <f>IF(OR(B405&amp;""="",NOT(ISNUMBER(A405))),"",'الإعدادات'!$B$4-A405)</f>
        <v/>
      </c>
      <c r="M405" s="6">
        <f>IF(OR(B405&amp;""="",NOT(ISNUMBER(J405)),I405="تم التعاقد",I405="غير مهتم"),"",IF(J405&lt;'الإعدادات'!$B$4,"متأخرة",IF(J405='الإعدادات'!$B$4,"اليوم",IF(J405&lt;='الإعدادات'!$B$4+3,"خلال 3 أيام",""))))</f>
        <v/>
      </c>
      <c r="N405" s="6">
        <f>IF(OR(B405&amp;""="",H405&amp;""="",NOT(ISNUMBER(E405))),"",IFERROR(IF(E405&lt;INDEX('الوحدات'!$F$6:$F$305,MATCH(H405,'الوحدات'!$A$6:$A$305,0)),"أقل من السعر","مناسب"),"كود غير موجود"))</f>
        <v/>
      </c>
      <c r="O405" s="18">
        <f>IF(OR(B405&amp;""="",I405&lt;&gt;"تم التعاقد",H405&amp;""=""),"",IFERROR(IF(INDEX('الوحدات'!$E$6:$E$305,MATCH(H405,'الوحدات'!$A$6:$A$305,0))="بيع",ROUND(INDEX('الوحدات'!$F$6:$F$305,MATCH(H405,'الوحدات'!$A$6:$A$305,0))*'الإعدادات'!$B$5/100,2),""),""))</f>
        <v/>
      </c>
      <c r="P405" s="19">
        <f>IF(OR(M405="متأخرة",M405="اليوم"),COUNTIFS($M$6:$M$2005,"متأخرة",$J$6:$J$2005,"&lt;"&amp;J405)+COUNTIFS($M$6:$M$2005,"اليوم",$J$6:$J$2005,"&lt;"&amp;J405)+COUNTIFS($M$6:M405,"متأخرة",$J$6:J405,J405&amp;"")+COUNTIFS($M$6:M405,"اليوم",$J$6:J405,J405&amp;""),"")</f>
        <v/>
      </c>
    </row>
    <row r="406">
      <c r="A406" s="20" t="n"/>
      <c r="B406" s="5" t="n"/>
      <c r="C406" s="21" t="n"/>
      <c r="D406" s="5" t="n"/>
      <c r="E406" s="17" t="n"/>
      <c r="F406" s="5" t="n"/>
      <c r="G406" s="5" t="n"/>
      <c r="H406" s="5" t="n"/>
      <c r="I406" s="5" t="n"/>
      <c r="J406" s="20" t="n"/>
      <c r="K406" s="5" t="n"/>
      <c r="L406" s="19">
        <f>IF(OR(B406&amp;""="",NOT(ISNUMBER(A406))),"",'الإعدادات'!$B$4-A406)</f>
        <v/>
      </c>
      <c r="M406" s="6">
        <f>IF(OR(B406&amp;""="",NOT(ISNUMBER(J406)),I406="تم التعاقد",I406="غير مهتم"),"",IF(J406&lt;'الإعدادات'!$B$4,"متأخرة",IF(J406='الإعدادات'!$B$4,"اليوم",IF(J406&lt;='الإعدادات'!$B$4+3,"خلال 3 أيام",""))))</f>
        <v/>
      </c>
      <c r="N406" s="6">
        <f>IF(OR(B406&amp;""="",H406&amp;""="",NOT(ISNUMBER(E406))),"",IFERROR(IF(E406&lt;INDEX('الوحدات'!$F$6:$F$305,MATCH(H406,'الوحدات'!$A$6:$A$305,0)),"أقل من السعر","مناسب"),"كود غير موجود"))</f>
        <v/>
      </c>
      <c r="O406" s="18">
        <f>IF(OR(B406&amp;""="",I406&lt;&gt;"تم التعاقد",H406&amp;""=""),"",IFERROR(IF(INDEX('الوحدات'!$E$6:$E$305,MATCH(H406,'الوحدات'!$A$6:$A$305,0))="بيع",ROUND(INDEX('الوحدات'!$F$6:$F$305,MATCH(H406,'الوحدات'!$A$6:$A$305,0))*'الإعدادات'!$B$5/100,2),""),""))</f>
        <v/>
      </c>
      <c r="P406" s="19">
        <f>IF(OR(M406="متأخرة",M406="اليوم"),COUNTIFS($M$6:$M$2005,"متأخرة",$J$6:$J$2005,"&lt;"&amp;J406)+COUNTIFS($M$6:$M$2005,"اليوم",$J$6:$J$2005,"&lt;"&amp;J406)+COUNTIFS($M$6:M406,"متأخرة",$J$6:J406,J406&amp;"")+COUNTIFS($M$6:M406,"اليوم",$J$6:J406,J406&amp;""),"")</f>
        <v/>
      </c>
    </row>
    <row r="407">
      <c r="A407" s="20" t="n"/>
      <c r="B407" s="5" t="n"/>
      <c r="C407" s="21" t="n"/>
      <c r="D407" s="5" t="n"/>
      <c r="E407" s="17" t="n"/>
      <c r="F407" s="5" t="n"/>
      <c r="G407" s="5" t="n"/>
      <c r="H407" s="5" t="n"/>
      <c r="I407" s="5" t="n"/>
      <c r="J407" s="20" t="n"/>
      <c r="K407" s="5" t="n"/>
      <c r="L407" s="19">
        <f>IF(OR(B407&amp;""="",NOT(ISNUMBER(A407))),"",'الإعدادات'!$B$4-A407)</f>
        <v/>
      </c>
      <c r="M407" s="6">
        <f>IF(OR(B407&amp;""="",NOT(ISNUMBER(J407)),I407="تم التعاقد",I407="غير مهتم"),"",IF(J407&lt;'الإعدادات'!$B$4,"متأخرة",IF(J407='الإعدادات'!$B$4,"اليوم",IF(J407&lt;='الإعدادات'!$B$4+3,"خلال 3 أيام",""))))</f>
        <v/>
      </c>
      <c r="N407" s="6">
        <f>IF(OR(B407&amp;""="",H407&amp;""="",NOT(ISNUMBER(E407))),"",IFERROR(IF(E407&lt;INDEX('الوحدات'!$F$6:$F$305,MATCH(H407,'الوحدات'!$A$6:$A$305,0)),"أقل من السعر","مناسب"),"كود غير موجود"))</f>
        <v/>
      </c>
      <c r="O407" s="18">
        <f>IF(OR(B407&amp;""="",I407&lt;&gt;"تم التعاقد",H407&amp;""=""),"",IFERROR(IF(INDEX('الوحدات'!$E$6:$E$305,MATCH(H407,'الوحدات'!$A$6:$A$305,0))="بيع",ROUND(INDEX('الوحدات'!$F$6:$F$305,MATCH(H407,'الوحدات'!$A$6:$A$305,0))*'الإعدادات'!$B$5/100,2),""),""))</f>
        <v/>
      </c>
      <c r="P407" s="19">
        <f>IF(OR(M407="متأخرة",M407="اليوم"),COUNTIFS($M$6:$M$2005,"متأخرة",$J$6:$J$2005,"&lt;"&amp;J407)+COUNTIFS($M$6:$M$2005,"اليوم",$J$6:$J$2005,"&lt;"&amp;J407)+COUNTIFS($M$6:M407,"متأخرة",$J$6:J407,J407&amp;"")+COUNTIFS($M$6:M407,"اليوم",$J$6:J407,J407&amp;""),"")</f>
        <v/>
      </c>
    </row>
    <row r="408">
      <c r="A408" s="20" t="n"/>
      <c r="B408" s="5" t="n"/>
      <c r="C408" s="21" t="n"/>
      <c r="D408" s="5" t="n"/>
      <c r="E408" s="17" t="n"/>
      <c r="F408" s="5" t="n"/>
      <c r="G408" s="5" t="n"/>
      <c r="H408" s="5" t="n"/>
      <c r="I408" s="5" t="n"/>
      <c r="J408" s="20" t="n"/>
      <c r="K408" s="5" t="n"/>
      <c r="L408" s="19">
        <f>IF(OR(B408&amp;""="",NOT(ISNUMBER(A408))),"",'الإعدادات'!$B$4-A408)</f>
        <v/>
      </c>
      <c r="M408" s="6">
        <f>IF(OR(B408&amp;""="",NOT(ISNUMBER(J408)),I408="تم التعاقد",I408="غير مهتم"),"",IF(J408&lt;'الإعدادات'!$B$4,"متأخرة",IF(J408='الإعدادات'!$B$4,"اليوم",IF(J408&lt;='الإعدادات'!$B$4+3,"خلال 3 أيام",""))))</f>
        <v/>
      </c>
      <c r="N408" s="6">
        <f>IF(OR(B408&amp;""="",H408&amp;""="",NOT(ISNUMBER(E408))),"",IFERROR(IF(E408&lt;INDEX('الوحدات'!$F$6:$F$305,MATCH(H408,'الوحدات'!$A$6:$A$305,0)),"أقل من السعر","مناسب"),"كود غير موجود"))</f>
        <v/>
      </c>
      <c r="O408" s="18">
        <f>IF(OR(B408&amp;""="",I408&lt;&gt;"تم التعاقد",H408&amp;""=""),"",IFERROR(IF(INDEX('الوحدات'!$E$6:$E$305,MATCH(H408,'الوحدات'!$A$6:$A$305,0))="بيع",ROUND(INDEX('الوحدات'!$F$6:$F$305,MATCH(H408,'الوحدات'!$A$6:$A$305,0))*'الإعدادات'!$B$5/100,2),""),""))</f>
        <v/>
      </c>
      <c r="P408" s="19">
        <f>IF(OR(M408="متأخرة",M408="اليوم"),COUNTIFS($M$6:$M$2005,"متأخرة",$J$6:$J$2005,"&lt;"&amp;J408)+COUNTIFS($M$6:$M$2005,"اليوم",$J$6:$J$2005,"&lt;"&amp;J408)+COUNTIFS($M$6:M408,"متأخرة",$J$6:J408,J408&amp;"")+COUNTIFS($M$6:M408,"اليوم",$J$6:J408,J408&amp;""),"")</f>
        <v/>
      </c>
    </row>
    <row r="409">
      <c r="A409" s="20" t="n"/>
      <c r="B409" s="5" t="n"/>
      <c r="C409" s="21" t="n"/>
      <c r="D409" s="5" t="n"/>
      <c r="E409" s="17" t="n"/>
      <c r="F409" s="5" t="n"/>
      <c r="G409" s="5" t="n"/>
      <c r="H409" s="5" t="n"/>
      <c r="I409" s="5" t="n"/>
      <c r="J409" s="20" t="n"/>
      <c r="K409" s="5" t="n"/>
      <c r="L409" s="19">
        <f>IF(OR(B409&amp;""="",NOT(ISNUMBER(A409))),"",'الإعدادات'!$B$4-A409)</f>
        <v/>
      </c>
      <c r="M409" s="6">
        <f>IF(OR(B409&amp;""="",NOT(ISNUMBER(J409)),I409="تم التعاقد",I409="غير مهتم"),"",IF(J409&lt;'الإعدادات'!$B$4,"متأخرة",IF(J409='الإعدادات'!$B$4,"اليوم",IF(J409&lt;='الإعدادات'!$B$4+3,"خلال 3 أيام",""))))</f>
        <v/>
      </c>
      <c r="N409" s="6">
        <f>IF(OR(B409&amp;""="",H409&amp;""="",NOT(ISNUMBER(E409))),"",IFERROR(IF(E409&lt;INDEX('الوحدات'!$F$6:$F$305,MATCH(H409,'الوحدات'!$A$6:$A$305,0)),"أقل من السعر","مناسب"),"كود غير موجود"))</f>
        <v/>
      </c>
      <c r="O409" s="18">
        <f>IF(OR(B409&amp;""="",I409&lt;&gt;"تم التعاقد",H409&amp;""=""),"",IFERROR(IF(INDEX('الوحدات'!$E$6:$E$305,MATCH(H409,'الوحدات'!$A$6:$A$305,0))="بيع",ROUND(INDEX('الوحدات'!$F$6:$F$305,MATCH(H409,'الوحدات'!$A$6:$A$305,0))*'الإعدادات'!$B$5/100,2),""),""))</f>
        <v/>
      </c>
      <c r="P409" s="19">
        <f>IF(OR(M409="متأخرة",M409="اليوم"),COUNTIFS($M$6:$M$2005,"متأخرة",$J$6:$J$2005,"&lt;"&amp;J409)+COUNTIFS($M$6:$M$2005,"اليوم",$J$6:$J$2005,"&lt;"&amp;J409)+COUNTIFS($M$6:M409,"متأخرة",$J$6:J409,J409&amp;"")+COUNTIFS($M$6:M409,"اليوم",$J$6:J409,J409&amp;""),"")</f>
        <v/>
      </c>
    </row>
    <row r="410">
      <c r="A410" s="20" t="n"/>
      <c r="B410" s="5" t="n"/>
      <c r="C410" s="21" t="n"/>
      <c r="D410" s="5" t="n"/>
      <c r="E410" s="17" t="n"/>
      <c r="F410" s="5" t="n"/>
      <c r="G410" s="5" t="n"/>
      <c r="H410" s="5" t="n"/>
      <c r="I410" s="5" t="n"/>
      <c r="J410" s="20" t="n"/>
      <c r="K410" s="5" t="n"/>
      <c r="L410" s="19">
        <f>IF(OR(B410&amp;""="",NOT(ISNUMBER(A410))),"",'الإعدادات'!$B$4-A410)</f>
        <v/>
      </c>
      <c r="M410" s="6">
        <f>IF(OR(B410&amp;""="",NOT(ISNUMBER(J410)),I410="تم التعاقد",I410="غير مهتم"),"",IF(J410&lt;'الإعدادات'!$B$4,"متأخرة",IF(J410='الإعدادات'!$B$4,"اليوم",IF(J410&lt;='الإعدادات'!$B$4+3,"خلال 3 أيام",""))))</f>
        <v/>
      </c>
      <c r="N410" s="6">
        <f>IF(OR(B410&amp;""="",H410&amp;""="",NOT(ISNUMBER(E410))),"",IFERROR(IF(E410&lt;INDEX('الوحدات'!$F$6:$F$305,MATCH(H410,'الوحدات'!$A$6:$A$305,0)),"أقل من السعر","مناسب"),"كود غير موجود"))</f>
        <v/>
      </c>
      <c r="O410" s="18">
        <f>IF(OR(B410&amp;""="",I410&lt;&gt;"تم التعاقد",H410&amp;""=""),"",IFERROR(IF(INDEX('الوحدات'!$E$6:$E$305,MATCH(H410,'الوحدات'!$A$6:$A$305,0))="بيع",ROUND(INDEX('الوحدات'!$F$6:$F$305,MATCH(H410,'الوحدات'!$A$6:$A$305,0))*'الإعدادات'!$B$5/100,2),""),""))</f>
        <v/>
      </c>
      <c r="P410" s="19">
        <f>IF(OR(M410="متأخرة",M410="اليوم"),COUNTIFS($M$6:$M$2005,"متأخرة",$J$6:$J$2005,"&lt;"&amp;J410)+COUNTIFS($M$6:$M$2005,"اليوم",$J$6:$J$2005,"&lt;"&amp;J410)+COUNTIFS($M$6:M410,"متأخرة",$J$6:J410,J410&amp;"")+COUNTIFS($M$6:M410,"اليوم",$J$6:J410,J410&amp;""),"")</f>
        <v/>
      </c>
    </row>
    <row r="411">
      <c r="A411" s="20" t="n"/>
      <c r="B411" s="5" t="n"/>
      <c r="C411" s="21" t="n"/>
      <c r="D411" s="5" t="n"/>
      <c r="E411" s="17" t="n"/>
      <c r="F411" s="5" t="n"/>
      <c r="G411" s="5" t="n"/>
      <c r="H411" s="5" t="n"/>
      <c r="I411" s="5" t="n"/>
      <c r="J411" s="20" t="n"/>
      <c r="K411" s="5" t="n"/>
      <c r="L411" s="19">
        <f>IF(OR(B411&amp;""="",NOT(ISNUMBER(A411))),"",'الإعدادات'!$B$4-A411)</f>
        <v/>
      </c>
      <c r="M411" s="6">
        <f>IF(OR(B411&amp;""="",NOT(ISNUMBER(J411)),I411="تم التعاقد",I411="غير مهتم"),"",IF(J411&lt;'الإعدادات'!$B$4,"متأخرة",IF(J411='الإعدادات'!$B$4,"اليوم",IF(J411&lt;='الإعدادات'!$B$4+3,"خلال 3 أيام",""))))</f>
        <v/>
      </c>
      <c r="N411" s="6">
        <f>IF(OR(B411&amp;""="",H411&amp;""="",NOT(ISNUMBER(E411))),"",IFERROR(IF(E411&lt;INDEX('الوحدات'!$F$6:$F$305,MATCH(H411,'الوحدات'!$A$6:$A$305,0)),"أقل من السعر","مناسب"),"كود غير موجود"))</f>
        <v/>
      </c>
      <c r="O411" s="18">
        <f>IF(OR(B411&amp;""="",I411&lt;&gt;"تم التعاقد",H411&amp;""=""),"",IFERROR(IF(INDEX('الوحدات'!$E$6:$E$305,MATCH(H411,'الوحدات'!$A$6:$A$305,0))="بيع",ROUND(INDEX('الوحدات'!$F$6:$F$305,MATCH(H411,'الوحدات'!$A$6:$A$305,0))*'الإعدادات'!$B$5/100,2),""),""))</f>
        <v/>
      </c>
      <c r="P411" s="19">
        <f>IF(OR(M411="متأخرة",M411="اليوم"),COUNTIFS($M$6:$M$2005,"متأخرة",$J$6:$J$2005,"&lt;"&amp;J411)+COUNTIFS($M$6:$M$2005,"اليوم",$J$6:$J$2005,"&lt;"&amp;J411)+COUNTIFS($M$6:M411,"متأخرة",$J$6:J411,J411&amp;"")+COUNTIFS($M$6:M411,"اليوم",$J$6:J411,J411&amp;""),"")</f>
        <v/>
      </c>
    </row>
    <row r="412">
      <c r="A412" s="20" t="n"/>
      <c r="B412" s="5" t="n"/>
      <c r="C412" s="21" t="n"/>
      <c r="D412" s="5" t="n"/>
      <c r="E412" s="17" t="n"/>
      <c r="F412" s="5" t="n"/>
      <c r="G412" s="5" t="n"/>
      <c r="H412" s="5" t="n"/>
      <c r="I412" s="5" t="n"/>
      <c r="J412" s="20" t="n"/>
      <c r="K412" s="5" t="n"/>
      <c r="L412" s="19">
        <f>IF(OR(B412&amp;""="",NOT(ISNUMBER(A412))),"",'الإعدادات'!$B$4-A412)</f>
        <v/>
      </c>
      <c r="M412" s="6">
        <f>IF(OR(B412&amp;""="",NOT(ISNUMBER(J412)),I412="تم التعاقد",I412="غير مهتم"),"",IF(J412&lt;'الإعدادات'!$B$4,"متأخرة",IF(J412='الإعدادات'!$B$4,"اليوم",IF(J412&lt;='الإعدادات'!$B$4+3,"خلال 3 أيام",""))))</f>
        <v/>
      </c>
      <c r="N412" s="6">
        <f>IF(OR(B412&amp;""="",H412&amp;""="",NOT(ISNUMBER(E412))),"",IFERROR(IF(E412&lt;INDEX('الوحدات'!$F$6:$F$305,MATCH(H412,'الوحدات'!$A$6:$A$305,0)),"أقل من السعر","مناسب"),"كود غير موجود"))</f>
        <v/>
      </c>
      <c r="O412" s="18">
        <f>IF(OR(B412&amp;""="",I412&lt;&gt;"تم التعاقد",H412&amp;""=""),"",IFERROR(IF(INDEX('الوحدات'!$E$6:$E$305,MATCH(H412,'الوحدات'!$A$6:$A$305,0))="بيع",ROUND(INDEX('الوحدات'!$F$6:$F$305,MATCH(H412,'الوحدات'!$A$6:$A$305,0))*'الإعدادات'!$B$5/100,2),""),""))</f>
        <v/>
      </c>
      <c r="P412" s="19">
        <f>IF(OR(M412="متأخرة",M412="اليوم"),COUNTIFS($M$6:$M$2005,"متأخرة",$J$6:$J$2005,"&lt;"&amp;J412)+COUNTIFS($M$6:$M$2005,"اليوم",$J$6:$J$2005,"&lt;"&amp;J412)+COUNTIFS($M$6:M412,"متأخرة",$J$6:J412,J412&amp;"")+COUNTIFS($M$6:M412,"اليوم",$J$6:J412,J412&amp;""),"")</f>
        <v/>
      </c>
    </row>
    <row r="413">
      <c r="A413" s="20" t="n"/>
      <c r="B413" s="5" t="n"/>
      <c r="C413" s="21" t="n"/>
      <c r="D413" s="5" t="n"/>
      <c r="E413" s="17" t="n"/>
      <c r="F413" s="5" t="n"/>
      <c r="G413" s="5" t="n"/>
      <c r="H413" s="5" t="n"/>
      <c r="I413" s="5" t="n"/>
      <c r="J413" s="20" t="n"/>
      <c r="K413" s="5" t="n"/>
      <c r="L413" s="19">
        <f>IF(OR(B413&amp;""="",NOT(ISNUMBER(A413))),"",'الإعدادات'!$B$4-A413)</f>
        <v/>
      </c>
      <c r="M413" s="6">
        <f>IF(OR(B413&amp;""="",NOT(ISNUMBER(J413)),I413="تم التعاقد",I413="غير مهتم"),"",IF(J413&lt;'الإعدادات'!$B$4,"متأخرة",IF(J413='الإعدادات'!$B$4,"اليوم",IF(J413&lt;='الإعدادات'!$B$4+3,"خلال 3 أيام",""))))</f>
        <v/>
      </c>
      <c r="N413" s="6">
        <f>IF(OR(B413&amp;""="",H413&amp;""="",NOT(ISNUMBER(E413))),"",IFERROR(IF(E413&lt;INDEX('الوحدات'!$F$6:$F$305,MATCH(H413,'الوحدات'!$A$6:$A$305,0)),"أقل من السعر","مناسب"),"كود غير موجود"))</f>
        <v/>
      </c>
      <c r="O413" s="18">
        <f>IF(OR(B413&amp;""="",I413&lt;&gt;"تم التعاقد",H413&amp;""=""),"",IFERROR(IF(INDEX('الوحدات'!$E$6:$E$305,MATCH(H413,'الوحدات'!$A$6:$A$305,0))="بيع",ROUND(INDEX('الوحدات'!$F$6:$F$305,MATCH(H413,'الوحدات'!$A$6:$A$305,0))*'الإعدادات'!$B$5/100,2),""),""))</f>
        <v/>
      </c>
      <c r="P413" s="19">
        <f>IF(OR(M413="متأخرة",M413="اليوم"),COUNTIFS($M$6:$M$2005,"متأخرة",$J$6:$J$2005,"&lt;"&amp;J413)+COUNTIFS($M$6:$M$2005,"اليوم",$J$6:$J$2005,"&lt;"&amp;J413)+COUNTIFS($M$6:M413,"متأخرة",$J$6:J413,J413&amp;"")+COUNTIFS($M$6:M413,"اليوم",$J$6:J413,J413&amp;""),"")</f>
        <v/>
      </c>
    </row>
    <row r="414">
      <c r="A414" s="20" t="n"/>
      <c r="B414" s="5" t="n"/>
      <c r="C414" s="21" t="n"/>
      <c r="D414" s="5" t="n"/>
      <c r="E414" s="17" t="n"/>
      <c r="F414" s="5" t="n"/>
      <c r="G414" s="5" t="n"/>
      <c r="H414" s="5" t="n"/>
      <c r="I414" s="5" t="n"/>
      <c r="J414" s="20" t="n"/>
      <c r="K414" s="5" t="n"/>
      <c r="L414" s="19">
        <f>IF(OR(B414&amp;""="",NOT(ISNUMBER(A414))),"",'الإعدادات'!$B$4-A414)</f>
        <v/>
      </c>
      <c r="M414" s="6">
        <f>IF(OR(B414&amp;""="",NOT(ISNUMBER(J414)),I414="تم التعاقد",I414="غير مهتم"),"",IF(J414&lt;'الإعدادات'!$B$4,"متأخرة",IF(J414='الإعدادات'!$B$4,"اليوم",IF(J414&lt;='الإعدادات'!$B$4+3,"خلال 3 أيام",""))))</f>
        <v/>
      </c>
      <c r="N414" s="6">
        <f>IF(OR(B414&amp;""="",H414&amp;""="",NOT(ISNUMBER(E414))),"",IFERROR(IF(E414&lt;INDEX('الوحدات'!$F$6:$F$305,MATCH(H414,'الوحدات'!$A$6:$A$305,0)),"أقل من السعر","مناسب"),"كود غير موجود"))</f>
        <v/>
      </c>
      <c r="O414" s="18">
        <f>IF(OR(B414&amp;""="",I414&lt;&gt;"تم التعاقد",H414&amp;""=""),"",IFERROR(IF(INDEX('الوحدات'!$E$6:$E$305,MATCH(H414,'الوحدات'!$A$6:$A$305,0))="بيع",ROUND(INDEX('الوحدات'!$F$6:$F$305,MATCH(H414,'الوحدات'!$A$6:$A$305,0))*'الإعدادات'!$B$5/100,2),""),""))</f>
        <v/>
      </c>
      <c r="P414" s="19">
        <f>IF(OR(M414="متأخرة",M414="اليوم"),COUNTIFS($M$6:$M$2005,"متأخرة",$J$6:$J$2005,"&lt;"&amp;J414)+COUNTIFS($M$6:$M$2005,"اليوم",$J$6:$J$2005,"&lt;"&amp;J414)+COUNTIFS($M$6:M414,"متأخرة",$J$6:J414,J414&amp;"")+COUNTIFS($M$6:M414,"اليوم",$J$6:J414,J414&amp;""),"")</f>
        <v/>
      </c>
    </row>
    <row r="415">
      <c r="A415" s="20" t="n"/>
      <c r="B415" s="5" t="n"/>
      <c r="C415" s="21" t="n"/>
      <c r="D415" s="5" t="n"/>
      <c r="E415" s="17" t="n"/>
      <c r="F415" s="5" t="n"/>
      <c r="G415" s="5" t="n"/>
      <c r="H415" s="5" t="n"/>
      <c r="I415" s="5" t="n"/>
      <c r="J415" s="20" t="n"/>
      <c r="K415" s="5" t="n"/>
      <c r="L415" s="19">
        <f>IF(OR(B415&amp;""="",NOT(ISNUMBER(A415))),"",'الإعدادات'!$B$4-A415)</f>
        <v/>
      </c>
      <c r="M415" s="6">
        <f>IF(OR(B415&amp;""="",NOT(ISNUMBER(J415)),I415="تم التعاقد",I415="غير مهتم"),"",IF(J415&lt;'الإعدادات'!$B$4,"متأخرة",IF(J415='الإعدادات'!$B$4,"اليوم",IF(J415&lt;='الإعدادات'!$B$4+3,"خلال 3 أيام",""))))</f>
        <v/>
      </c>
      <c r="N415" s="6">
        <f>IF(OR(B415&amp;""="",H415&amp;""="",NOT(ISNUMBER(E415))),"",IFERROR(IF(E415&lt;INDEX('الوحدات'!$F$6:$F$305,MATCH(H415,'الوحدات'!$A$6:$A$305,0)),"أقل من السعر","مناسب"),"كود غير موجود"))</f>
        <v/>
      </c>
      <c r="O415" s="18">
        <f>IF(OR(B415&amp;""="",I415&lt;&gt;"تم التعاقد",H415&amp;""=""),"",IFERROR(IF(INDEX('الوحدات'!$E$6:$E$305,MATCH(H415,'الوحدات'!$A$6:$A$305,0))="بيع",ROUND(INDEX('الوحدات'!$F$6:$F$305,MATCH(H415,'الوحدات'!$A$6:$A$305,0))*'الإعدادات'!$B$5/100,2),""),""))</f>
        <v/>
      </c>
      <c r="P415" s="19">
        <f>IF(OR(M415="متأخرة",M415="اليوم"),COUNTIFS($M$6:$M$2005,"متأخرة",$J$6:$J$2005,"&lt;"&amp;J415)+COUNTIFS($M$6:$M$2005,"اليوم",$J$6:$J$2005,"&lt;"&amp;J415)+COUNTIFS($M$6:M415,"متأخرة",$J$6:J415,J415&amp;"")+COUNTIFS($M$6:M415,"اليوم",$J$6:J415,J415&amp;""),"")</f>
        <v/>
      </c>
    </row>
    <row r="416">
      <c r="A416" s="20" t="n"/>
      <c r="B416" s="5" t="n"/>
      <c r="C416" s="21" t="n"/>
      <c r="D416" s="5" t="n"/>
      <c r="E416" s="17" t="n"/>
      <c r="F416" s="5" t="n"/>
      <c r="G416" s="5" t="n"/>
      <c r="H416" s="5" t="n"/>
      <c r="I416" s="5" t="n"/>
      <c r="J416" s="20" t="n"/>
      <c r="K416" s="5" t="n"/>
      <c r="L416" s="19">
        <f>IF(OR(B416&amp;""="",NOT(ISNUMBER(A416))),"",'الإعدادات'!$B$4-A416)</f>
        <v/>
      </c>
      <c r="M416" s="6">
        <f>IF(OR(B416&amp;""="",NOT(ISNUMBER(J416)),I416="تم التعاقد",I416="غير مهتم"),"",IF(J416&lt;'الإعدادات'!$B$4,"متأخرة",IF(J416='الإعدادات'!$B$4,"اليوم",IF(J416&lt;='الإعدادات'!$B$4+3,"خلال 3 أيام",""))))</f>
        <v/>
      </c>
      <c r="N416" s="6">
        <f>IF(OR(B416&amp;""="",H416&amp;""="",NOT(ISNUMBER(E416))),"",IFERROR(IF(E416&lt;INDEX('الوحدات'!$F$6:$F$305,MATCH(H416,'الوحدات'!$A$6:$A$305,0)),"أقل من السعر","مناسب"),"كود غير موجود"))</f>
        <v/>
      </c>
      <c r="O416" s="18">
        <f>IF(OR(B416&amp;""="",I416&lt;&gt;"تم التعاقد",H416&amp;""=""),"",IFERROR(IF(INDEX('الوحدات'!$E$6:$E$305,MATCH(H416,'الوحدات'!$A$6:$A$305,0))="بيع",ROUND(INDEX('الوحدات'!$F$6:$F$305,MATCH(H416,'الوحدات'!$A$6:$A$305,0))*'الإعدادات'!$B$5/100,2),""),""))</f>
        <v/>
      </c>
      <c r="P416" s="19">
        <f>IF(OR(M416="متأخرة",M416="اليوم"),COUNTIFS($M$6:$M$2005,"متأخرة",$J$6:$J$2005,"&lt;"&amp;J416)+COUNTIFS($M$6:$M$2005,"اليوم",$J$6:$J$2005,"&lt;"&amp;J416)+COUNTIFS($M$6:M416,"متأخرة",$J$6:J416,J416&amp;"")+COUNTIFS($M$6:M416,"اليوم",$J$6:J416,J416&amp;""),"")</f>
        <v/>
      </c>
    </row>
    <row r="417">
      <c r="A417" s="20" t="n"/>
      <c r="B417" s="5" t="n"/>
      <c r="C417" s="21" t="n"/>
      <c r="D417" s="5" t="n"/>
      <c r="E417" s="17" t="n"/>
      <c r="F417" s="5" t="n"/>
      <c r="G417" s="5" t="n"/>
      <c r="H417" s="5" t="n"/>
      <c r="I417" s="5" t="n"/>
      <c r="J417" s="20" t="n"/>
      <c r="K417" s="5" t="n"/>
      <c r="L417" s="19">
        <f>IF(OR(B417&amp;""="",NOT(ISNUMBER(A417))),"",'الإعدادات'!$B$4-A417)</f>
        <v/>
      </c>
      <c r="M417" s="6">
        <f>IF(OR(B417&amp;""="",NOT(ISNUMBER(J417)),I417="تم التعاقد",I417="غير مهتم"),"",IF(J417&lt;'الإعدادات'!$B$4,"متأخرة",IF(J417='الإعدادات'!$B$4,"اليوم",IF(J417&lt;='الإعدادات'!$B$4+3,"خلال 3 أيام",""))))</f>
        <v/>
      </c>
      <c r="N417" s="6">
        <f>IF(OR(B417&amp;""="",H417&amp;""="",NOT(ISNUMBER(E417))),"",IFERROR(IF(E417&lt;INDEX('الوحدات'!$F$6:$F$305,MATCH(H417,'الوحدات'!$A$6:$A$305,0)),"أقل من السعر","مناسب"),"كود غير موجود"))</f>
        <v/>
      </c>
      <c r="O417" s="18">
        <f>IF(OR(B417&amp;""="",I417&lt;&gt;"تم التعاقد",H417&amp;""=""),"",IFERROR(IF(INDEX('الوحدات'!$E$6:$E$305,MATCH(H417,'الوحدات'!$A$6:$A$305,0))="بيع",ROUND(INDEX('الوحدات'!$F$6:$F$305,MATCH(H417,'الوحدات'!$A$6:$A$305,0))*'الإعدادات'!$B$5/100,2),""),""))</f>
        <v/>
      </c>
      <c r="P417" s="19">
        <f>IF(OR(M417="متأخرة",M417="اليوم"),COUNTIFS($M$6:$M$2005,"متأخرة",$J$6:$J$2005,"&lt;"&amp;J417)+COUNTIFS($M$6:$M$2005,"اليوم",$J$6:$J$2005,"&lt;"&amp;J417)+COUNTIFS($M$6:M417,"متأخرة",$J$6:J417,J417&amp;"")+COUNTIFS($M$6:M417,"اليوم",$J$6:J417,J417&amp;""),"")</f>
        <v/>
      </c>
    </row>
    <row r="418">
      <c r="A418" s="20" t="n"/>
      <c r="B418" s="5" t="n"/>
      <c r="C418" s="21" t="n"/>
      <c r="D418" s="5" t="n"/>
      <c r="E418" s="17" t="n"/>
      <c r="F418" s="5" t="n"/>
      <c r="G418" s="5" t="n"/>
      <c r="H418" s="5" t="n"/>
      <c r="I418" s="5" t="n"/>
      <c r="J418" s="20" t="n"/>
      <c r="K418" s="5" t="n"/>
      <c r="L418" s="19">
        <f>IF(OR(B418&amp;""="",NOT(ISNUMBER(A418))),"",'الإعدادات'!$B$4-A418)</f>
        <v/>
      </c>
      <c r="M418" s="6">
        <f>IF(OR(B418&amp;""="",NOT(ISNUMBER(J418)),I418="تم التعاقد",I418="غير مهتم"),"",IF(J418&lt;'الإعدادات'!$B$4,"متأخرة",IF(J418='الإعدادات'!$B$4,"اليوم",IF(J418&lt;='الإعدادات'!$B$4+3,"خلال 3 أيام",""))))</f>
        <v/>
      </c>
      <c r="N418" s="6">
        <f>IF(OR(B418&amp;""="",H418&amp;""="",NOT(ISNUMBER(E418))),"",IFERROR(IF(E418&lt;INDEX('الوحدات'!$F$6:$F$305,MATCH(H418,'الوحدات'!$A$6:$A$305,0)),"أقل من السعر","مناسب"),"كود غير موجود"))</f>
        <v/>
      </c>
      <c r="O418" s="18">
        <f>IF(OR(B418&amp;""="",I418&lt;&gt;"تم التعاقد",H418&amp;""=""),"",IFERROR(IF(INDEX('الوحدات'!$E$6:$E$305,MATCH(H418,'الوحدات'!$A$6:$A$305,0))="بيع",ROUND(INDEX('الوحدات'!$F$6:$F$305,MATCH(H418,'الوحدات'!$A$6:$A$305,0))*'الإعدادات'!$B$5/100,2),""),""))</f>
        <v/>
      </c>
      <c r="P418" s="19">
        <f>IF(OR(M418="متأخرة",M418="اليوم"),COUNTIFS($M$6:$M$2005,"متأخرة",$J$6:$J$2005,"&lt;"&amp;J418)+COUNTIFS($M$6:$M$2005,"اليوم",$J$6:$J$2005,"&lt;"&amp;J418)+COUNTIFS($M$6:M418,"متأخرة",$J$6:J418,J418&amp;"")+COUNTIFS($M$6:M418,"اليوم",$J$6:J418,J418&amp;""),"")</f>
        <v/>
      </c>
    </row>
    <row r="419">
      <c r="A419" s="20" t="n"/>
      <c r="B419" s="5" t="n"/>
      <c r="C419" s="21" t="n"/>
      <c r="D419" s="5" t="n"/>
      <c r="E419" s="17" t="n"/>
      <c r="F419" s="5" t="n"/>
      <c r="G419" s="5" t="n"/>
      <c r="H419" s="5" t="n"/>
      <c r="I419" s="5" t="n"/>
      <c r="J419" s="20" t="n"/>
      <c r="K419" s="5" t="n"/>
      <c r="L419" s="19">
        <f>IF(OR(B419&amp;""="",NOT(ISNUMBER(A419))),"",'الإعدادات'!$B$4-A419)</f>
        <v/>
      </c>
      <c r="M419" s="6">
        <f>IF(OR(B419&amp;""="",NOT(ISNUMBER(J419)),I419="تم التعاقد",I419="غير مهتم"),"",IF(J419&lt;'الإعدادات'!$B$4,"متأخرة",IF(J419='الإعدادات'!$B$4,"اليوم",IF(J419&lt;='الإعدادات'!$B$4+3,"خلال 3 أيام",""))))</f>
        <v/>
      </c>
      <c r="N419" s="6">
        <f>IF(OR(B419&amp;""="",H419&amp;""="",NOT(ISNUMBER(E419))),"",IFERROR(IF(E419&lt;INDEX('الوحدات'!$F$6:$F$305,MATCH(H419,'الوحدات'!$A$6:$A$305,0)),"أقل من السعر","مناسب"),"كود غير موجود"))</f>
        <v/>
      </c>
      <c r="O419" s="18">
        <f>IF(OR(B419&amp;""="",I419&lt;&gt;"تم التعاقد",H419&amp;""=""),"",IFERROR(IF(INDEX('الوحدات'!$E$6:$E$305,MATCH(H419,'الوحدات'!$A$6:$A$305,0))="بيع",ROUND(INDEX('الوحدات'!$F$6:$F$305,MATCH(H419,'الوحدات'!$A$6:$A$305,0))*'الإعدادات'!$B$5/100,2),""),""))</f>
        <v/>
      </c>
      <c r="P419" s="19">
        <f>IF(OR(M419="متأخرة",M419="اليوم"),COUNTIFS($M$6:$M$2005,"متأخرة",$J$6:$J$2005,"&lt;"&amp;J419)+COUNTIFS($M$6:$M$2005,"اليوم",$J$6:$J$2005,"&lt;"&amp;J419)+COUNTIFS($M$6:M419,"متأخرة",$J$6:J419,J419&amp;"")+COUNTIFS($M$6:M419,"اليوم",$J$6:J419,J419&amp;""),"")</f>
        <v/>
      </c>
    </row>
    <row r="420">
      <c r="A420" s="20" t="n"/>
      <c r="B420" s="5" t="n"/>
      <c r="C420" s="21" t="n"/>
      <c r="D420" s="5" t="n"/>
      <c r="E420" s="17" t="n"/>
      <c r="F420" s="5" t="n"/>
      <c r="G420" s="5" t="n"/>
      <c r="H420" s="5" t="n"/>
      <c r="I420" s="5" t="n"/>
      <c r="J420" s="20" t="n"/>
      <c r="K420" s="5" t="n"/>
      <c r="L420" s="19">
        <f>IF(OR(B420&amp;""="",NOT(ISNUMBER(A420))),"",'الإعدادات'!$B$4-A420)</f>
        <v/>
      </c>
      <c r="M420" s="6">
        <f>IF(OR(B420&amp;""="",NOT(ISNUMBER(J420)),I420="تم التعاقد",I420="غير مهتم"),"",IF(J420&lt;'الإعدادات'!$B$4,"متأخرة",IF(J420='الإعدادات'!$B$4,"اليوم",IF(J420&lt;='الإعدادات'!$B$4+3,"خلال 3 أيام",""))))</f>
        <v/>
      </c>
      <c r="N420" s="6">
        <f>IF(OR(B420&amp;""="",H420&amp;""="",NOT(ISNUMBER(E420))),"",IFERROR(IF(E420&lt;INDEX('الوحدات'!$F$6:$F$305,MATCH(H420,'الوحدات'!$A$6:$A$305,0)),"أقل من السعر","مناسب"),"كود غير موجود"))</f>
        <v/>
      </c>
      <c r="O420" s="18">
        <f>IF(OR(B420&amp;""="",I420&lt;&gt;"تم التعاقد",H420&amp;""=""),"",IFERROR(IF(INDEX('الوحدات'!$E$6:$E$305,MATCH(H420,'الوحدات'!$A$6:$A$305,0))="بيع",ROUND(INDEX('الوحدات'!$F$6:$F$305,MATCH(H420,'الوحدات'!$A$6:$A$305,0))*'الإعدادات'!$B$5/100,2),""),""))</f>
        <v/>
      </c>
      <c r="P420" s="19">
        <f>IF(OR(M420="متأخرة",M420="اليوم"),COUNTIFS($M$6:$M$2005,"متأخرة",$J$6:$J$2005,"&lt;"&amp;J420)+COUNTIFS($M$6:$M$2005,"اليوم",$J$6:$J$2005,"&lt;"&amp;J420)+COUNTIFS($M$6:M420,"متأخرة",$J$6:J420,J420&amp;"")+COUNTIFS($M$6:M420,"اليوم",$J$6:J420,J420&amp;""),"")</f>
        <v/>
      </c>
    </row>
    <row r="421">
      <c r="A421" s="20" t="n"/>
      <c r="B421" s="5" t="n"/>
      <c r="C421" s="21" t="n"/>
      <c r="D421" s="5" t="n"/>
      <c r="E421" s="17" t="n"/>
      <c r="F421" s="5" t="n"/>
      <c r="G421" s="5" t="n"/>
      <c r="H421" s="5" t="n"/>
      <c r="I421" s="5" t="n"/>
      <c r="J421" s="20" t="n"/>
      <c r="K421" s="5" t="n"/>
      <c r="L421" s="19">
        <f>IF(OR(B421&amp;""="",NOT(ISNUMBER(A421))),"",'الإعدادات'!$B$4-A421)</f>
        <v/>
      </c>
      <c r="M421" s="6">
        <f>IF(OR(B421&amp;""="",NOT(ISNUMBER(J421)),I421="تم التعاقد",I421="غير مهتم"),"",IF(J421&lt;'الإعدادات'!$B$4,"متأخرة",IF(J421='الإعدادات'!$B$4,"اليوم",IF(J421&lt;='الإعدادات'!$B$4+3,"خلال 3 أيام",""))))</f>
        <v/>
      </c>
      <c r="N421" s="6">
        <f>IF(OR(B421&amp;""="",H421&amp;""="",NOT(ISNUMBER(E421))),"",IFERROR(IF(E421&lt;INDEX('الوحدات'!$F$6:$F$305,MATCH(H421,'الوحدات'!$A$6:$A$305,0)),"أقل من السعر","مناسب"),"كود غير موجود"))</f>
        <v/>
      </c>
      <c r="O421" s="18">
        <f>IF(OR(B421&amp;""="",I421&lt;&gt;"تم التعاقد",H421&amp;""=""),"",IFERROR(IF(INDEX('الوحدات'!$E$6:$E$305,MATCH(H421,'الوحدات'!$A$6:$A$305,0))="بيع",ROUND(INDEX('الوحدات'!$F$6:$F$305,MATCH(H421,'الوحدات'!$A$6:$A$305,0))*'الإعدادات'!$B$5/100,2),""),""))</f>
        <v/>
      </c>
      <c r="P421" s="19">
        <f>IF(OR(M421="متأخرة",M421="اليوم"),COUNTIFS($M$6:$M$2005,"متأخرة",$J$6:$J$2005,"&lt;"&amp;J421)+COUNTIFS($M$6:$M$2005,"اليوم",$J$6:$J$2005,"&lt;"&amp;J421)+COUNTIFS($M$6:M421,"متأخرة",$J$6:J421,J421&amp;"")+COUNTIFS($M$6:M421,"اليوم",$J$6:J421,J421&amp;""),"")</f>
        <v/>
      </c>
    </row>
    <row r="422">
      <c r="A422" s="20" t="n"/>
      <c r="B422" s="5" t="n"/>
      <c r="C422" s="21" t="n"/>
      <c r="D422" s="5" t="n"/>
      <c r="E422" s="17" t="n"/>
      <c r="F422" s="5" t="n"/>
      <c r="G422" s="5" t="n"/>
      <c r="H422" s="5" t="n"/>
      <c r="I422" s="5" t="n"/>
      <c r="J422" s="20" t="n"/>
      <c r="K422" s="5" t="n"/>
      <c r="L422" s="19">
        <f>IF(OR(B422&amp;""="",NOT(ISNUMBER(A422))),"",'الإعدادات'!$B$4-A422)</f>
        <v/>
      </c>
      <c r="M422" s="6">
        <f>IF(OR(B422&amp;""="",NOT(ISNUMBER(J422)),I422="تم التعاقد",I422="غير مهتم"),"",IF(J422&lt;'الإعدادات'!$B$4,"متأخرة",IF(J422='الإعدادات'!$B$4,"اليوم",IF(J422&lt;='الإعدادات'!$B$4+3,"خلال 3 أيام",""))))</f>
        <v/>
      </c>
      <c r="N422" s="6">
        <f>IF(OR(B422&amp;""="",H422&amp;""="",NOT(ISNUMBER(E422))),"",IFERROR(IF(E422&lt;INDEX('الوحدات'!$F$6:$F$305,MATCH(H422,'الوحدات'!$A$6:$A$305,0)),"أقل من السعر","مناسب"),"كود غير موجود"))</f>
        <v/>
      </c>
      <c r="O422" s="18">
        <f>IF(OR(B422&amp;""="",I422&lt;&gt;"تم التعاقد",H422&amp;""=""),"",IFERROR(IF(INDEX('الوحدات'!$E$6:$E$305,MATCH(H422,'الوحدات'!$A$6:$A$305,0))="بيع",ROUND(INDEX('الوحدات'!$F$6:$F$305,MATCH(H422,'الوحدات'!$A$6:$A$305,0))*'الإعدادات'!$B$5/100,2),""),""))</f>
        <v/>
      </c>
      <c r="P422" s="19">
        <f>IF(OR(M422="متأخرة",M422="اليوم"),COUNTIFS($M$6:$M$2005,"متأخرة",$J$6:$J$2005,"&lt;"&amp;J422)+COUNTIFS($M$6:$M$2005,"اليوم",$J$6:$J$2005,"&lt;"&amp;J422)+COUNTIFS($M$6:M422,"متأخرة",$J$6:J422,J422&amp;"")+COUNTIFS($M$6:M422,"اليوم",$J$6:J422,J422&amp;""),"")</f>
        <v/>
      </c>
    </row>
    <row r="423">
      <c r="A423" s="20" t="n"/>
      <c r="B423" s="5" t="n"/>
      <c r="C423" s="21" t="n"/>
      <c r="D423" s="5" t="n"/>
      <c r="E423" s="17" t="n"/>
      <c r="F423" s="5" t="n"/>
      <c r="G423" s="5" t="n"/>
      <c r="H423" s="5" t="n"/>
      <c r="I423" s="5" t="n"/>
      <c r="J423" s="20" t="n"/>
      <c r="K423" s="5" t="n"/>
      <c r="L423" s="19">
        <f>IF(OR(B423&amp;""="",NOT(ISNUMBER(A423))),"",'الإعدادات'!$B$4-A423)</f>
        <v/>
      </c>
      <c r="M423" s="6">
        <f>IF(OR(B423&amp;""="",NOT(ISNUMBER(J423)),I423="تم التعاقد",I423="غير مهتم"),"",IF(J423&lt;'الإعدادات'!$B$4,"متأخرة",IF(J423='الإعدادات'!$B$4,"اليوم",IF(J423&lt;='الإعدادات'!$B$4+3,"خلال 3 أيام",""))))</f>
        <v/>
      </c>
      <c r="N423" s="6">
        <f>IF(OR(B423&amp;""="",H423&amp;""="",NOT(ISNUMBER(E423))),"",IFERROR(IF(E423&lt;INDEX('الوحدات'!$F$6:$F$305,MATCH(H423,'الوحدات'!$A$6:$A$305,0)),"أقل من السعر","مناسب"),"كود غير موجود"))</f>
        <v/>
      </c>
      <c r="O423" s="18">
        <f>IF(OR(B423&amp;""="",I423&lt;&gt;"تم التعاقد",H423&amp;""=""),"",IFERROR(IF(INDEX('الوحدات'!$E$6:$E$305,MATCH(H423,'الوحدات'!$A$6:$A$305,0))="بيع",ROUND(INDEX('الوحدات'!$F$6:$F$305,MATCH(H423,'الوحدات'!$A$6:$A$305,0))*'الإعدادات'!$B$5/100,2),""),""))</f>
        <v/>
      </c>
      <c r="P423" s="19">
        <f>IF(OR(M423="متأخرة",M423="اليوم"),COUNTIFS($M$6:$M$2005,"متأخرة",$J$6:$J$2005,"&lt;"&amp;J423)+COUNTIFS($M$6:$M$2005,"اليوم",$J$6:$J$2005,"&lt;"&amp;J423)+COUNTIFS($M$6:M423,"متأخرة",$J$6:J423,J423&amp;"")+COUNTIFS($M$6:M423,"اليوم",$J$6:J423,J423&amp;""),"")</f>
        <v/>
      </c>
    </row>
    <row r="424">
      <c r="A424" s="20" t="n"/>
      <c r="B424" s="5" t="n"/>
      <c r="C424" s="21" t="n"/>
      <c r="D424" s="5" t="n"/>
      <c r="E424" s="17" t="n"/>
      <c r="F424" s="5" t="n"/>
      <c r="G424" s="5" t="n"/>
      <c r="H424" s="5" t="n"/>
      <c r="I424" s="5" t="n"/>
      <c r="J424" s="20" t="n"/>
      <c r="K424" s="5" t="n"/>
      <c r="L424" s="19">
        <f>IF(OR(B424&amp;""="",NOT(ISNUMBER(A424))),"",'الإعدادات'!$B$4-A424)</f>
        <v/>
      </c>
      <c r="M424" s="6">
        <f>IF(OR(B424&amp;""="",NOT(ISNUMBER(J424)),I424="تم التعاقد",I424="غير مهتم"),"",IF(J424&lt;'الإعدادات'!$B$4,"متأخرة",IF(J424='الإعدادات'!$B$4,"اليوم",IF(J424&lt;='الإعدادات'!$B$4+3,"خلال 3 أيام",""))))</f>
        <v/>
      </c>
      <c r="N424" s="6">
        <f>IF(OR(B424&amp;""="",H424&amp;""="",NOT(ISNUMBER(E424))),"",IFERROR(IF(E424&lt;INDEX('الوحدات'!$F$6:$F$305,MATCH(H424,'الوحدات'!$A$6:$A$305,0)),"أقل من السعر","مناسب"),"كود غير موجود"))</f>
        <v/>
      </c>
      <c r="O424" s="18">
        <f>IF(OR(B424&amp;""="",I424&lt;&gt;"تم التعاقد",H424&amp;""=""),"",IFERROR(IF(INDEX('الوحدات'!$E$6:$E$305,MATCH(H424,'الوحدات'!$A$6:$A$305,0))="بيع",ROUND(INDEX('الوحدات'!$F$6:$F$305,MATCH(H424,'الوحدات'!$A$6:$A$305,0))*'الإعدادات'!$B$5/100,2),""),""))</f>
        <v/>
      </c>
      <c r="P424" s="19">
        <f>IF(OR(M424="متأخرة",M424="اليوم"),COUNTIFS($M$6:$M$2005,"متأخرة",$J$6:$J$2005,"&lt;"&amp;J424)+COUNTIFS($M$6:$M$2005,"اليوم",$J$6:$J$2005,"&lt;"&amp;J424)+COUNTIFS($M$6:M424,"متأخرة",$J$6:J424,J424&amp;"")+COUNTIFS($M$6:M424,"اليوم",$J$6:J424,J424&amp;""),"")</f>
        <v/>
      </c>
    </row>
    <row r="425">
      <c r="A425" s="20" t="n"/>
      <c r="B425" s="5" t="n"/>
      <c r="C425" s="21" t="n"/>
      <c r="D425" s="5" t="n"/>
      <c r="E425" s="17" t="n"/>
      <c r="F425" s="5" t="n"/>
      <c r="G425" s="5" t="n"/>
      <c r="H425" s="5" t="n"/>
      <c r="I425" s="5" t="n"/>
      <c r="J425" s="20" t="n"/>
      <c r="K425" s="5" t="n"/>
      <c r="L425" s="19">
        <f>IF(OR(B425&amp;""="",NOT(ISNUMBER(A425))),"",'الإعدادات'!$B$4-A425)</f>
        <v/>
      </c>
      <c r="M425" s="6">
        <f>IF(OR(B425&amp;""="",NOT(ISNUMBER(J425)),I425="تم التعاقد",I425="غير مهتم"),"",IF(J425&lt;'الإعدادات'!$B$4,"متأخرة",IF(J425='الإعدادات'!$B$4,"اليوم",IF(J425&lt;='الإعدادات'!$B$4+3,"خلال 3 أيام",""))))</f>
        <v/>
      </c>
      <c r="N425" s="6">
        <f>IF(OR(B425&amp;""="",H425&amp;""="",NOT(ISNUMBER(E425))),"",IFERROR(IF(E425&lt;INDEX('الوحدات'!$F$6:$F$305,MATCH(H425,'الوحدات'!$A$6:$A$305,0)),"أقل من السعر","مناسب"),"كود غير موجود"))</f>
        <v/>
      </c>
      <c r="O425" s="18">
        <f>IF(OR(B425&amp;""="",I425&lt;&gt;"تم التعاقد",H425&amp;""=""),"",IFERROR(IF(INDEX('الوحدات'!$E$6:$E$305,MATCH(H425,'الوحدات'!$A$6:$A$305,0))="بيع",ROUND(INDEX('الوحدات'!$F$6:$F$305,MATCH(H425,'الوحدات'!$A$6:$A$305,0))*'الإعدادات'!$B$5/100,2),""),""))</f>
        <v/>
      </c>
      <c r="P425" s="19">
        <f>IF(OR(M425="متأخرة",M425="اليوم"),COUNTIFS($M$6:$M$2005,"متأخرة",$J$6:$J$2005,"&lt;"&amp;J425)+COUNTIFS($M$6:$M$2005,"اليوم",$J$6:$J$2005,"&lt;"&amp;J425)+COUNTIFS($M$6:M425,"متأخرة",$J$6:J425,J425&amp;"")+COUNTIFS($M$6:M425,"اليوم",$J$6:J425,J425&amp;""),"")</f>
        <v/>
      </c>
    </row>
    <row r="426">
      <c r="A426" s="20" t="n"/>
      <c r="B426" s="5" t="n"/>
      <c r="C426" s="21" t="n"/>
      <c r="D426" s="5" t="n"/>
      <c r="E426" s="17" t="n"/>
      <c r="F426" s="5" t="n"/>
      <c r="G426" s="5" t="n"/>
      <c r="H426" s="5" t="n"/>
      <c r="I426" s="5" t="n"/>
      <c r="J426" s="20" t="n"/>
      <c r="K426" s="5" t="n"/>
      <c r="L426" s="19">
        <f>IF(OR(B426&amp;""="",NOT(ISNUMBER(A426))),"",'الإعدادات'!$B$4-A426)</f>
        <v/>
      </c>
      <c r="M426" s="6">
        <f>IF(OR(B426&amp;""="",NOT(ISNUMBER(J426)),I426="تم التعاقد",I426="غير مهتم"),"",IF(J426&lt;'الإعدادات'!$B$4,"متأخرة",IF(J426='الإعدادات'!$B$4,"اليوم",IF(J426&lt;='الإعدادات'!$B$4+3,"خلال 3 أيام",""))))</f>
        <v/>
      </c>
      <c r="N426" s="6">
        <f>IF(OR(B426&amp;""="",H426&amp;""="",NOT(ISNUMBER(E426))),"",IFERROR(IF(E426&lt;INDEX('الوحدات'!$F$6:$F$305,MATCH(H426,'الوحدات'!$A$6:$A$305,0)),"أقل من السعر","مناسب"),"كود غير موجود"))</f>
        <v/>
      </c>
      <c r="O426" s="18">
        <f>IF(OR(B426&amp;""="",I426&lt;&gt;"تم التعاقد",H426&amp;""=""),"",IFERROR(IF(INDEX('الوحدات'!$E$6:$E$305,MATCH(H426,'الوحدات'!$A$6:$A$305,0))="بيع",ROUND(INDEX('الوحدات'!$F$6:$F$305,MATCH(H426,'الوحدات'!$A$6:$A$305,0))*'الإعدادات'!$B$5/100,2),""),""))</f>
        <v/>
      </c>
      <c r="P426" s="19">
        <f>IF(OR(M426="متأخرة",M426="اليوم"),COUNTIFS($M$6:$M$2005,"متأخرة",$J$6:$J$2005,"&lt;"&amp;J426)+COUNTIFS($M$6:$M$2005,"اليوم",$J$6:$J$2005,"&lt;"&amp;J426)+COUNTIFS($M$6:M426,"متأخرة",$J$6:J426,J426&amp;"")+COUNTIFS($M$6:M426,"اليوم",$J$6:J426,J426&amp;""),"")</f>
        <v/>
      </c>
    </row>
    <row r="427">
      <c r="A427" s="20" t="n"/>
      <c r="B427" s="5" t="n"/>
      <c r="C427" s="21" t="n"/>
      <c r="D427" s="5" t="n"/>
      <c r="E427" s="17" t="n"/>
      <c r="F427" s="5" t="n"/>
      <c r="G427" s="5" t="n"/>
      <c r="H427" s="5" t="n"/>
      <c r="I427" s="5" t="n"/>
      <c r="J427" s="20" t="n"/>
      <c r="K427" s="5" t="n"/>
      <c r="L427" s="19">
        <f>IF(OR(B427&amp;""="",NOT(ISNUMBER(A427))),"",'الإعدادات'!$B$4-A427)</f>
        <v/>
      </c>
      <c r="M427" s="6">
        <f>IF(OR(B427&amp;""="",NOT(ISNUMBER(J427)),I427="تم التعاقد",I427="غير مهتم"),"",IF(J427&lt;'الإعدادات'!$B$4,"متأخرة",IF(J427='الإعدادات'!$B$4,"اليوم",IF(J427&lt;='الإعدادات'!$B$4+3,"خلال 3 أيام",""))))</f>
        <v/>
      </c>
      <c r="N427" s="6">
        <f>IF(OR(B427&amp;""="",H427&amp;""="",NOT(ISNUMBER(E427))),"",IFERROR(IF(E427&lt;INDEX('الوحدات'!$F$6:$F$305,MATCH(H427,'الوحدات'!$A$6:$A$305,0)),"أقل من السعر","مناسب"),"كود غير موجود"))</f>
        <v/>
      </c>
      <c r="O427" s="18">
        <f>IF(OR(B427&amp;""="",I427&lt;&gt;"تم التعاقد",H427&amp;""=""),"",IFERROR(IF(INDEX('الوحدات'!$E$6:$E$305,MATCH(H427,'الوحدات'!$A$6:$A$305,0))="بيع",ROUND(INDEX('الوحدات'!$F$6:$F$305,MATCH(H427,'الوحدات'!$A$6:$A$305,0))*'الإعدادات'!$B$5/100,2),""),""))</f>
        <v/>
      </c>
      <c r="P427" s="19">
        <f>IF(OR(M427="متأخرة",M427="اليوم"),COUNTIFS($M$6:$M$2005,"متأخرة",$J$6:$J$2005,"&lt;"&amp;J427)+COUNTIFS($M$6:$M$2005,"اليوم",$J$6:$J$2005,"&lt;"&amp;J427)+COUNTIFS($M$6:M427,"متأخرة",$J$6:J427,J427&amp;"")+COUNTIFS($M$6:M427,"اليوم",$J$6:J427,J427&amp;""),"")</f>
        <v/>
      </c>
    </row>
    <row r="428">
      <c r="A428" s="20" t="n"/>
      <c r="B428" s="5" t="n"/>
      <c r="C428" s="21" t="n"/>
      <c r="D428" s="5" t="n"/>
      <c r="E428" s="17" t="n"/>
      <c r="F428" s="5" t="n"/>
      <c r="G428" s="5" t="n"/>
      <c r="H428" s="5" t="n"/>
      <c r="I428" s="5" t="n"/>
      <c r="J428" s="20" t="n"/>
      <c r="K428" s="5" t="n"/>
      <c r="L428" s="19">
        <f>IF(OR(B428&amp;""="",NOT(ISNUMBER(A428))),"",'الإعدادات'!$B$4-A428)</f>
        <v/>
      </c>
      <c r="M428" s="6">
        <f>IF(OR(B428&amp;""="",NOT(ISNUMBER(J428)),I428="تم التعاقد",I428="غير مهتم"),"",IF(J428&lt;'الإعدادات'!$B$4,"متأخرة",IF(J428='الإعدادات'!$B$4,"اليوم",IF(J428&lt;='الإعدادات'!$B$4+3,"خلال 3 أيام",""))))</f>
        <v/>
      </c>
      <c r="N428" s="6">
        <f>IF(OR(B428&amp;""="",H428&amp;""="",NOT(ISNUMBER(E428))),"",IFERROR(IF(E428&lt;INDEX('الوحدات'!$F$6:$F$305,MATCH(H428,'الوحدات'!$A$6:$A$305,0)),"أقل من السعر","مناسب"),"كود غير موجود"))</f>
        <v/>
      </c>
      <c r="O428" s="18">
        <f>IF(OR(B428&amp;""="",I428&lt;&gt;"تم التعاقد",H428&amp;""=""),"",IFERROR(IF(INDEX('الوحدات'!$E$6:$E$305,MATCH(H428,'الوحدات'!$A$6:$A$305,0))="بيع",ROUND(INDEX('الوحدات'!$F$6:$F$305,MATCH(H428,'الوحدات'!$A$6:$A$305,0))*'الإعدادات'!$B$5/100,2),""),""))</f>
        <v/>
      </c>
      <c r="P428" s="19">
        <f>IF(OR(M428="متأخرة",M428="اليوم"),COUNTIFS($M$6:$M$2005,"متأخرة",$J$6:$J$2005,"&lt;"&amp;J428)+COUNTIFS($M$6:$M$2005,"اليوم",$J$6:$J$2005,"&lt;"&amp;J428)+COUNTIFS($M$6:M428,"متأخرة",$J$6:J428,J428&amp;"")+COUNTIFS($M$6:M428,"اليوم",$J$6:J428,J428&amp;""),"")</f>
        <v/>
      </c>
    </row>
    <row r="429">
      <c r="A429" s="20" t="n"/>
      <c r="B429" s="5" t="n"/>
      <c r="C429" s="21" t="n"/>
      <c r="D429" s="5" t="n"/>
      <c r="E429" s="17" t="n"/>
      <c r="F429" s="5" t="n"/>
      <c r="G429" s="5" t="n"/>
      <c r="H429" s="5" t="n"/>
      <c r="I429" s="5" t="n"/>
      <c r="J429" s="20" t="n"/>
      <c r="K429" s="5" t="n"/>
      <c r="L429" s="19">
        <f>IF(OR(B429&amp;""="",NOT(ISNUMBER(A429))),"",'الإعدادات'!$B$4-A429)</f>
        <v/>
      </c>
      <c r="M429" s="6">
        <f>IF(OR(B429&amp;""="",NOT(ISNUMBER(J429)),I429="تم التعاقد",I429="غير مهتم"),"",IF(J429&lt;'الإعدادات'!$B$4,"متأخرة",IF(J429='الإعدادات'!$B$4,"اليوم",IF(J429&lt;='الإعدادات'!$B$4+3,"خلال 3 أيام",""))))</f>
        <v/>
      </c>
      <c r="N429" s="6">
        <f>IF(OR(B429&amp;""="",H429&amp;""="",NOT(ISNUMBER(E429))),"",IFERROR(IF(E429&lt;INDEX('الوحدات'!$F$6:$F$305,MATCH(H429,'الوحدات'!$A$6:$A$305,0)),"أقل من السعر","مناسب"),"كود غير موجود"))</f>
        <v/>
      </c>
      <c r="O429" s="18">
        <f>IF(OR(B429&amp;""="",I429&lt;&gt;"تم التعاقد",H429&amp;""=""),"",IFERROR(IF(INDEX('الوحدات'!$E$6:$E$305,MATCH(H429,'الوحدات'!$A$6:$A$305,0))="بيع",ROUND(INDEX('الوحدات'!$F$6:$F$305,MATCH(H429,'الوحدات'!$A$6:$A$305,0))*'الإعدادات'!$B$5/100,2),""),""))</f>
        <v/>
      </c>
      <c r="P429" s="19">
        <f>IF(OR(M429="متأخرة",M429="اليوم"),COUNTIFS($M$6:$M$2005,"متأخرة",$J$6:$J$2005,"&lt;"&amp;J429)+COUNTIFS($M$6:$M$2005,"اليوم",$J$6:$J$2005,"&lt;"&amp;J429)+COUNTIFS($M$6:M429,"متأخرة",$J$6:J429,J429&amp;"")+COUNTIFS($M$6:M429,"اليوم",$J$6:J429,J429&amp;""),"")</f>
        <v/>
      </c>
    </row>
    <row r="430">
      <c r="A430" s="20" t="n"/>
      <c r="B430" s="5" t="n"/>
      <c r="C430" s="21" t="n"/>
      <c r="D430" s="5" t="n"/>
      <c r="E430" s="17" t="n"/>
      <c r="F430" s="5" t="n"/>
      <c r="G430" s="5" t="n"/>
      <c r="H430" s="5" t="n"/>
      <c r="I430" s="5" t="n"/>
      <c r="J430" s="20" t="n"/>
      <c r="K430" s="5" t="n"/>
      <c r="L430" s="19">
        <f>IF(OR(B430&amp;""="",NOT(ISNUMBER(A430))),"",'الإعدادات'!$B$4-A430)</f>
        <v/>
      </c>
      <c r="M430" s="6">
        <f>IF(OR(B430&amp;""="",NOT(ISNUMBER(J430)),I430="تم التعاقد",I430="غير مهتم"),"",IF(J430&lt;'الإعدادات'!$B$4,"متأخرة",IF(J430='الإعدادات'!$B$4,"اليوم",IF(J430&lt;='الإعدادات'!$B$4+3,"خلال 3 أيام",""))))</f>
        <v/>
      </c>
      <c r="N430" s="6">
        <f>IF(OR(B430&amp;""="",H430&amp;""="",NOT(ISNUMBER(E430))),"",IFERROR(IF(E430&lt;INDEX('الوحدات'!$F$6:$F$305,MATCH(H430,'الوحدات'!$A$6:$A$305,0)),"أقل من السعر","مناسب"),"كود غير موجود"))</f>
        <v/>
      </c>
      <c r="O430" s="18">
        <f>IF(OR(B430&amp;""="",I430&lt;&gt;"تم التعاقد",H430&amp;""=""),"",IFERROR(IF(INDEX('الوحدات'!$E$6:$E$305,MATCH(H430,'الوحدات'!$A$6:$A$305,0))="بيع",ROUND(INDEX('الوحدات'!$F$6:$F$305,MATCH(H430,'الوحدات'!$A$6:$A$305,0))*'الإعدادات'!$B$5/100,2),""),""))</f>
        <v/>
      </c>
      <c r="P430" s="19">
        <f>IF(OR(M430="متأخرة",M430="اليوم"),COUNTIFS($M$6:$M$2005,"متأخرة",$J$6:$J$2005,"&lt;"&amp;J430)+COUNTIFS($M$6:$M$2005,"اليوم",$J$6:$J$2005,"&lt;"&amp;J430)+COUNTIFS($M$6:M430,"متأخرة",$J$6:J430,J430&amp;"")+COUNTIFS($M$6:M430,"اليوم",$J$6:J430,J430&amp;""),"")</f>
        <v/>
      </c>
    </row>
    <row r="431">
      <c r="A431" s="20" t="n"/>
      <c r="B431" s="5" t="n"/>
      <c r="C431" s="21" t="n"/>
      <c r="D431" s="5" t="n"/>
      <c r="E431" s="17" t="n"/>
      <c r="F431" s="5" t="n"/>
      <c r="G431" s="5" t="n"/>
      <c r="H431" s="5" t="n"/>
      <c r="I431" s="5" t="n"/>
      <c r="J431" s="20" t="n"/>
      <c r="K431" s="5" t="n"/>
      <c r="L431" s="19">
        <f>IF(OR(B431&amp;""="",NOT(ISNUMBER(A431))),"",'الإعدادات'!$B$4-A431)</f>
        <v/>
      </c>
      <c r="M431" s="6">
        <f>IF(OR(B431&amp;""="",NOT(ISNUMBER(J431)),I431="تم التعاقد",I431="غير مهتم"),"",IF(J431&lt;'الإعدادات'!$B$4,"متأخرة",IF(J431='الإعدادات'!$B$4,"اليوم",IF(J431&lt;='الإعدادات'!$B$4+3,"خلال 3 أيام",""))))</f>
        <v/>
      </c>
      <c r="N431" s="6">
        <f>IF(OR(B431&amp;""="",H431&amp;""="",NOT(ISNUMBER(E431))),"",IFERROR(IF(E431&lt;INDEX('الوحدات'!$F$6:$F$305,MATCH(H431,'الوحدات'!$A$6:$A$305,0)),"أقل من السعر","مناسب"),"كود غير موجود"))</f>
        <v/>
      </c>
      <c r="O431" s="18">
        <f>IF(OR(B431&amp;""="",I431&lt;&gt;"تم التعاقد",H431&amp;""=""),"",IFERROR(IF(INDEX('الوحدات'!$E$6:$E$305,MATCH(H431,'الوحدات'!$A$6:$A$305,0))="بيع",ROUND(INDEX('الوحدات'!$F$6:$F$305,MATCH(H431,'الوحدات'!$A$6:$A$305,0))*'الإعدادات'!$B$5/100,2),""),""))</f>
        <v/>
      </c>
      <c r="P431" s="19">
        <f>IF(OR(M431="متأخرة",M431="اليوم"),COUNTIFS($M$6:$M$2005,"متأخرة",$J$6:$J$2005,"&lt;"&amp;J431)+COUNTIFS($M$6:$M$2005,"اليوم",$J$6:$J$2005,"&lt;"&amp;J431)+COUNTIFS($M$6:M431,"متأخرة",$J$6:J431,J431&amp;"")+COUNTIFS($M$6:M431,"اليوم",$J$6:J431,J431&amp;""),"")</f>
        <v/>
      </c>
    </row>
    <row r="432">
      <c r="A432" s="20" t="n"/>
      <c r="B432" s="5" t="n"/>
      <c r="C432" s="21" t="n"/>
      <c r="D432" s="5" t="n"/>
      <c r="E432" s="17" t="n"/>
      <c r="F432" s="5" t="n"/>
      <c r="G432" s="5" t="n"/>
      <c r="H432" s="5" t="n"/>
      <c r="I432" s="5" t="n"/>
      <c r="J432" s="20" t="n"/>
      <c r="K432" s="5" t="n"/>
      <c r="L432" s="19">
        <f>IF(OR(B432&amp;""="",NOT(ISNUMBER(A432))),"",'الإعدادات'!$B$4-A432)</f>
        <v/>
      </c>
      <c r="M432" s="6">
        <f>IF(OR(B432&amp;""="",NOT(ISNUMBER(J432)),I432="تم التعاقد",I432="غير مهتم"),"",IF(J432&lt;'الإعدادات'!$B$4,"متأخرة",IF(J432='الإعدادات'!$B$4,"اليوم",IF(J432&lt;='الإعدادات'!$B$4+3,"خلال 3 أيام",""))))</f>
        <v/>
      </c>
      <c r="N432" s="6">
        <f>IF(OR(B432&amp;""="",H432&amp;""="",NOT(ISNUMBER(E432))),"",IFERROR(IF(E432&lt;INDEX('الوحدات'!$F$6:$F$305,MATCH(H432,'الوحدات'!$A$6:$A$305,0)),"أقل من السعر","مناسب"),"كود غير موجود"))</f>
        <v/>
      </c>
      <c r="O432" s="18">
        <f>IF(OR(B432&amp;""="",I432&lt;&gt;"تم التعاقد",H432&amp;""=""),"",IFERROR(IF(INDEX('الوحدات'!$E$6:$E$305,MATCH(H432,'الوحدات'!$A$6:$A$305,0))="بيع",ROUND(INDEX('الوحدات'!$F$6:$F$305,MATCH(H432,'الوحدات'!$A$6:$A$305,0))*'الإعدادات'!$B$5/100,2),""),""))</f>
        <v/>
      </c>
      <c r="P432" s="19">
        <f>IF(OR(M432="متأخرة",M432="اليوم"),COUNTIFS($M$6:$M$2005,"متأخرة",$J$6:$J$2005,"&lt;"&amp;J432)+COUNTIFS($M$6:$M$2005,"اليوم",$J$6:$J$2005,"&lt;"&amp;J432)+COUNTIFS($M$6:M432,"متأخرة",$J$6:J432,J432&amp;"")+COUNTIFS($M$6:M432,"اليوم",$J$6:J432,J432&amp;""),"")</f>
        <v/>
      </c>
    </row>
    <row r="433">
      <c r="A433" s="20" t="n"/>
      <c r="B433" s="5" t="n"/>
      <c r="C433" s="21" t="n"/>
      <c r="D433" s="5" t="n"/>
      <c r="E433" s="17" t="n"/>
      <c r="F433" s="5" t="n"/>
      <c r="G433" s="5" t="n"/>
      <c r="H433" s="5" t="n"/>
      <c r="I433" s="5" t="n"/>
      <c r="J433" s="20" t="n"/>
      <c r="K433" s="5" t="n"/>
      <c r="L433" s="19">
        <f>IF(OR(B433&amp;""="",NOT(ISNUMBER(A433))),"",'الإعدادات'!$B$4-A433)</f>
        <v/>
      </c>
      <c r="M433" s="6">
        <f>IF(OR(B433&amp;""="",NOT(ISNUMBER(J433)),I433="تم التعاقد",I433="غير مهتم"),"",IF(J433&lt;'الإعدادات'!$B$4,"متأخرة",IF(J433='الإعدادات'!$B$4,"اليوم",IF(J433&lt;='الإعدادات'!$B$4+3,"خلال 3 أيام",""))))</f>
        <v/>
      </c>
      <c r="N433" s="6">
        <f>IF(OR(B433&amp;""="",H433&amp;""="",NOT(ISNUMBER(E433))),"",IFERROR(IF(E433&lt;INDEX('الوحدات'!$F$6:$F$305,MATCH(H433,'الوحدات'!$A$6:$A$305,0)),"أقل من السعر","مناسب"),"كود غير موجود"))</f>
        <v/>
      </c>
      <c r="O433" s="18">
        <f>IF(OR(B433&amp;""="",I433&lt;&gt;"تم التعاقد",H433&amp;""=""),"",IFERROR(IF(INDEX('الوحدات'!$E$6:$E$305,MATCH(H433,'الوحدات'!$A$6:$A$305,0))="بيع",ROUND(INDEX('الوحدات'!$F$6:$F$305,MATCH(H433,'الوحدات'!$A$6:$A$305,0))*'الإعدادات'!$B$5/100,2),""),""))</f>
        <v/>
      </c>
      <c r="P433" s="19">
        <f>IF(OR(M433="متأخرة",M433="اليوم"),COUNTIFS($M$6:$M$2005,"متأخرة",$J$6:$J$2005,"&lt;"&amp;J433)+COUNTIFS($M$6:$M$2005,"اليوم",$J$6:$J$2005,"&lt;"&amp;J433)+COUNTIFS($M$6:M433,"متأخرة",$J$6:J433,J433&amp;"")+COUNTIFS($M$6:M433,"اليوم",$J$6:J433,J433&amp;""),"")</f>
        <v/>
      </c>
    </row>
    <row r="434">
      <c r="A434" s="20" t="n"/>
      <c r="B434" s="5" t="n"/>
      <c r="C434" s="21" t="n"/>
      <c r="D434" s="5" t="n"/>
      <c r="E434" s="17" t="n"/>
      <c r="F434" s="5" t="n"/>
      <c r="G434" s="5" t="n"/>
      <c r="H434" s="5" t="n"/>
      <c r="I434" s="5" t="n"/>
      <c r="J434" s="20" t="n"/>
      <c r="K434" s="5" t="n"/>
      <c r="L434" s="19">
        <f>IF(OR(B434&amp;""="",NOT(ISNUMBER(A434))),"",'الإعدادات'!$B$4-A434)</f>
        <v/>
      </c>
      <c r="M434" s="6">
        <f>IF(OR(B434&amp;""="",NOT(ISNUMBER(J434)),I434="تم التعاقد",I434="غير مهتم"),"",IF(J434&lt;'الإعدادات'!$B$4,"متأخرة",IF(J434='الإعدادات'!$B$4,"اليوم",IF(J434&lt;='الإعدادات'!$B$4+3,"خلال 3 أيام",""))))</f>
        <v/>
      </c>
      <c r="N434" s="6">
        <f>IF(OR(B434&amp;""="",H434&amp;""="",NOT(ISNUMBER(E434))),"",IFERROR(IF(E434&lt;INDEX('الوحدات'!$F$6:$F$305,MATCH(H434,'الوحدات'!$A$6:$A$305,0)),"أقل من السعر","مناسب"),"كود غير موجود"))</f>
        <v/>
      </c>
      <c r="O434" s="18">
        <f>IF(OR(B434&amp;""="",I434&lt;&gt;"تم التعاقد",H434&amp;""=""),"",IFERROR(IF(INDEX('الوحدات'!$E$6:$E$305,MATCH(H434,'الوحدات'!$A$6:$A$305,0))="بيع",ROUND(INDEX('الوحدات'!$F$6:$F$305,MATCH(H434,'الوحدات'!$A$6:$A$305,0))*'الإعدادات'!$B$5/100,2),""),""))</f>
        <v/>
      </c>
      <c r="P434" s="19">
        <f>IF(OR(M434="متأخرة",M434="اليوم"),COUNTIFS($M$6:$M$2005,"متأخرة",$J$6:$J$2005,"&lt;"&amp;J434)+COUNTIFS($M$6:$M$2005,"اليوم",$J$6:$J$2005,"&lt;"&amp;J434)+COUNTIFS($M$6:M434,"متأخرة",$J$6:J434,J434&amp;"")+COUNTIFS($M$6:M434,"اليوم",$J$6:J434,J434&amp;""),"")</f>
        <v/>
      </c>
    </row>
    <row r="435">
      <c r="A435" s="20" t="n"/>
      <c r="B435" s="5" t="n"/>
      <c r="C435" s="21" t="n"/>
      <c r="D435" s="5" t="n"/>
      <c r="E435" s="17" t="n"/>
      <c r="F435" s="5" t="n"/>
      <c r="G435" s="5" t="n"/>
      <c r="H435" s="5" t="n"/>
      <c r="I435" s="5" t="n"/>
      <c r="J435" s="20" t="n"/>
      <c r="K435" s="5" t="n"/>
      <c r="L435" s="19">
        <f>IF(OR(B435&amp;""="",NOT(ISNUMBER(A435))),"",'الإعدادات'!$B$4-A435)</f>
        <v/>
      </c>
      <c r="M435" s="6">
        <f>IF(OR(B435&amp;""="",NOT(ISNUMBER(J435)),I435="تم التعاقد",I435="غير مهتم"),"",IF(J435&lt;'الإعدادات'!$B$4,"متأخرة",IF(J435='الإعدادات'!$B$4,"اليوم",IF(J435&lt;='الإعدادات'!$B$4+3,"خلال 3 أيام",""))))</f>
        <v/>
      </c>
      <c r="N435" s="6">
        <f>IF(OR(B435&amp;""="",H435&amp;""="",NOT(ISNUMBER(E435))),"",IFERROR(IF(E435&lt;INDEX('الوحدات'!$F$6:$F$305,MATCH(H435,'الوحدات'!$A$6:$A$305,0)),"أقل من السعر","مناسب"),"كود غير موجود"))</f>
        <v/>
      </c>
      <c r="O435" s="18">
        <f>IF(OR(B435&amp;""="",I435&lt;&gt;"تم التعاقد",H435&amp;""=""),"",IFERROR(IF(INDEX('الوحدات'!$E$6:$E$305,MATCH(H435,'الوحدات'!$A$6:$A$305,0))="بيع",ROUND(INDEX('الوحدات'!$F$6:$F$305,MATCH(H435,'الوحدات'!$A$6:$A$305,0))*'الإعدادات'!$B$5/100,2),""),""))</f>
        <v/>
      </c>
      <c r="P435" s="19">
        <f>IF(OR(M435="متأخرة",M435="اليوم"),COUNTIFS($M$6:$M$2005,"متأخرة",$J$6:$J$2005,"&lt;"&amp;J435)+COUNTIFS($M$6:$M$2005,"اليوم",$J$6:$J$2005,"&lt;"&amp;J435)+COUNTIFS($M$6:M435,"متأخرة",$J$6:J435,J435&amp;"")+COUNTIFS($M$6:M435,"اليوم",$J$6:J435,J435&amp;""),"")</f>
        <v/>
      </c>
    </row>
    <row r="436">
      <c r="A436" s="20" t="n"/>
      <c r="B436" s="5" t="n"/>
      <c r="C436" s="21" t="n"/>
      <c r="D436" s="5" t="n"/>
      <c r="E436" s="17" t="n"/>
      <c r="F436" s="5" t="n"/>
      <c r="G436" s="5" t="n"/>
      <c r="H436" s="5" t="n"/>
      <c r="I436" s="5" t="n"/>
      <c r="J436" s="20" t="n"/>
      <c r="K436" s="5" t="n"/>
      <c r="L436" s="19">
        <f>IF(OR(B436&amp;""="",NOT(ISNUMBER(A436))),"",'الإعدادات'!$B$4-A436)</f>
        <v/>
      </c>
      <c r="M436" s="6">
        <f>IF(OR(B436&amp;""="",NOT(ISNUMBER(J436)),I436="تم التعاقد",I436="غير مهتم"),"",IF(J436&lt;'الإعدادات'!$B$4,"متأخرة",IF(J436='الإعدادات'!$B$4,"اليوم",IF(J436&lt;='الإعدادات'!$B$4+3,"خلال 3 أيام",""))))</f>
        <v/>
      </c>
      <c r="N436" s="6">
        <f>IF(OR(B436&amp;""="",H436&amp;""="",NOT(ISNUMBER(E436))),"",IFERROR(IF(E436&lt;INDEX('الوحدات'!$F$6:$F$305,MATCH(H436,'الوحدات'!$A$6:$A$305,0)),"أقل من السعر","مناسب"),"كود غير موجود"))</f>
        <v/>
      </c>
      <c r="O436" s="18">
        <f>IF(OR(B436&amp;""="",I436&lt;&gt;"تم التعاقد",H436&amp;""=""),"",IFERROR(IF(INDEX('الوحدات'!$E$6:$E$305,MATCH(H436,'الوحدات'!$A$6:$A$305,0))="بيع",ROUND(INDEX('الوحدات'!$F$6:$F$305,MATCH(H436,'الوحدات'!$A$6:$A$305,0))*'الإعدادات'!$B$5/100,2),""),""))</f>
        <v/>
      </c>
      <c r="P436" s="19">
        <f>IF(OR(M436="متأخرة",M436="اليوم"),COUNTIFS($M$6:$M$2005,"متأخرة",$J$6:$J$2005,"&lt;"&amp;J436)+COUNTIFS($M$6:$M$2005,"اليوم",$J$6:$J$2005,"&lt;"&amp;J436)+COUNTIFS($M$6:M436,"متأخرة",$J$6:J436,J436&amp;"")+COUNTIFS($M$6:M436,"اليوم",$J$6:J436,J436&amp;""),"")</f>
        <v/>
      </c>
    </row>
    <row r="437">
      <c r="A437" s="20" t="n"/>
      <c r="B437" s="5" t="n"/>
      <c r="C437" s="21" t="n"/>
      <c r="D437" s="5" t="n"/>
      <c r="E437" s="17" t="n"/>
      <c r="F437" s="5" t="n"/>
      <c r="G437" s="5" t="n"/>
      <c r="H437" s="5" t="n"/>
      <c r="I437" s="5" t="n"/>
      <c r="J437" s="20" t="n"/>
      <c r="K437" s="5" t="n"/>
      <c r="L437" s="19">
        <f>IF(OR(B437&amp;""="",NOT(ISNUMBER(A437))),"",'الإعدادات'!$B$4-A437)</f>
        <v/>
      </c>
      <c r="M437" s="6">
        <f>IF(OR(B437&amp;""="",NOT(ISNUMBER(J437)),I437="تم التعاقد",I437="غير مهتم"),"",IF(J437&lt;'الإعدادات'!$B$4,"متأخرة",IF(J437='الإعدادات'!$B$4,"اليوم",IF(J437&lt;='الإعدادات'!$B$4+3,"خلال 3 أيام",""))))</f>
        <v/>
      </c>
      <c r="N437" s="6">
        <f>IF(OR(B437&amp;""="",H437&amp;""="",NOT(ISNUMBER(E437))),"",IFERROR(IF(E437&lt;INDEX('الوحدات'!$F$6:$F$305,MATCH(H437,'الوحدات'!$A$6:$A$305,0)),"أقل من السعر","مناسب"),"كود غير موجود"))</f>
        <v/>
      </c>
      <c r="O437" s="18">
        <f>IF(OR(B437&amp;""="",I437&lt;&gt;"تم التعاقد",H437&amp;""=""),"",IFERROR(IF(INDEX('الوحدات'!$E$6:$E$305,MATCH(H437,'الوحدات'!$A$6:$A$305,0))="بيع",ROUND(INDEX('الوحدات'!$F$6:$F$305,MATCH(H437,'الوحدات'!$A$6:$A$305,0))*'الإعدادات'!$B$5/100,2),""),""))</f>
        <v/>
      </c>
      <c r="P437" s="19">
        <f>IF(OR(M437="متأخرة",M437="اليوم"),COUNTIFS($M$6:$M$2005,"متأخرة",$J$6:$J$2005,"&lt;"&amp;J437)+COUNTIFS($M$6:$M$2005,"اليوم",$J$6:$J$2005,"&lt;"&amp;J437)+COUNTIFS($M$6:M437,"متأخرة",$J$6:J437,J437&amp;"")+COUNTIFS($M$6:M437,"اليوم",$J$6:J437,J437&amp;""),"")</f>
        <v/>
      </c>
    </row>
    <row r="438">
      <c r="A438" s="20" t="n"/>
      <c r="B438" s="5" t="n"/>
      <c r="C438" s="21" t="n"/>
      <c r="D438" s="5" t="n"/>
      <c r="E438" s="17" t="n"/>
      <c r="F438" s="5" t="n"/>
      <c r="G438" s="5" t="n"/>
      <c r="H438" s="5" t="n"/>
      <c r="I438" s="5" t="n"/>
      <c r="J438" s="20" t="n"/>
      <c r="K438" s="5" t="n"/>
      <c r="L438" s="19">
        <f>IF(OR(B438&amp;""="",NOT(ISNUMBER(A438))),"",'الإعدادات'!$B$4-A438)</f>
        <v/>
      </c>
      <c r="M438" s="6">
        <f>IF(OR(B438&amp;""="",NOT(ISNUMBER(J438)),I438="تم التعاقد",I438="غير مهتم"),"",IF(J438&lt;'الإعدادات'!$B$4,"متأخرة",IF(J438='الإعدادات'!$B$4,"اليوم",IF(J438&lt;='الإعدادات'!$B$4+3,"خلال 3 أيام",""))))</f>
        <v/>
      </c>
      <c r="N438" s="6">
        <f>IF(OR(B438&amp;""="",H438&amp;""="",NOT(ISNUMBER(E438))),"",IFERROR(IF(E438&lt;INDEX('الوحدات'!$F$6:$F$305,MATCH(H438,'الوحدات'!$A$6:$A$305,0)),"أقل من السعر","مناسب"),"كود غير موجود"))</f>
        <v/>
      </c>
      <c r="O438" s="18">
        <f>IF(OR(B438&amp;""="",I438&lt;&gt;"تم التعاقد",H438&amp;""=""),"",IFERROR(IF(INDEX('الوحدات'!$E$6:$E$305,MATCH(H438,'الوحدات'!$A$6:$A$305,0))="بيع",ROUND(INDEX('الوحدات'!$F$6:$F$305,MATCH(H438,'الوحدات'!$A$6:$A$305,0))*'الإعدادات'!$B$5/100,2),""),""))</f>
        <v/>
      </c>
      <c r="P438" s="19">
        <f>IF(OR(M438="متأخرة",M438="اليوم"),COUNTIFS($M$6:$M$2005,"متأخرة",$J$6:$J$2005,"&lt;"&amp;J438)+COUNTIFS($M$6:$M$2005,"اليوم",$J$6:$J$2005,"&lt;"&amp;J438)+COUNTIFS($M$6:M438,"متأخرة",$J$6:J438,J438&amp;"")+COUNTIFS($M$6:M438,"اليوم",$J$6:J438,J438&amp;""),"")</f>
        <v/>
      </c>
    </row>
    <row r="439">
      <c r="A439" s="20" t="n"/>
      <c r="B439" s="5" t="n"/>
      <c r="C439" s="21" t="n"/>
      <c r="D439" s="5" t="n"/>
      <c r="E439" s="17" t="n"/>
      <c r="F439" s="5" t="n"/>
      <c r="G439" s="5" t="n"/>
      <c r="H439" s="5" t="n"/>
      <c r="I439" s="5" t="n"/>
      <c r="J439" s="20" t="n"/>
      <c r="K439" s="5" t="n"/>
      <c r="L439" s="19">
        <f>IF(OR(B439&amp;""="",NOT(ISNUMBER(A439))),"",'الإعدادات'!$B$4-A439)</f>
        <v/>
      </c>
      <c r="M439" s="6">
        <f>IF(OR(B439&amp;""="",NOT(ISNUMBER(J439)),I439="تم التعاقد",I439="غير مهتم"),"",IF(J439&lt;'الإعدادات'!$B$4,"متأخرة",IF(J439='الإعدادات'!$B$4,"اليوم",IF(J439&lt;='الإعدادات'!$B$4+3,"خلال 3 أيام",""))))</f>
        <v/>
      </c>
      <c r="N439" s="6">
        <f>IF(OR(B439&amp;""="",H439&amp;""="",NOT(ISNUMBER(E439))),"",IFERROR(IF(E439&lt;INDEX('الوحدات'!$F$6:$F$305,MATCH(H439,'الوحدات'!$A$6:$A$305,0)),"أقل من السعر","مناسب"),"كود غير موجود"))</f>
        <v/>
      </c>
      <c r="O439" s="18">
        <f>IF(OR(B439&amp;""="",I439&lt;&gt;"تم التعاقد",H439&amp;""=""),"",IFERROR(IF(INDEX('الوحدات'!$E$6:$E$305,MATCH(H439,'الوحدات'!$A$6:$A$305,0))="بيع",ROUND(INDEX('الوحدات'!$F$6:$F$305,MATCH(H439,'الوحدات'!$A$6:$A$305,0))*'الإعدادات'!$B$5/100,2),""),""))</f>
        <v/>
      </c>
      <c r="P439" s="19">
        <f>IF(OR(M439="متأخرة",M439="اليوم"),COUNTIFS($M$6:$M$2005,"متأخرة",$J$6:$J$2005,"&lt;"&amp;J439)+COUNTIFS($M$6:$M$2005,"اليوم",$J$6:$J$2005,"&lt;"&amp;J439)+COUNTIFS($M$6:M439,"متأخرة",$J$6:J439,J439&amp;"")+COUNTIFS($M$6:M439,"اليوم",$J$6:J439,J439&amp;""),"")</f>
        <v/>
      </c>
    </row>
    <row r="440">
      <c r="A440" s="20" t="n"/>
      <c r="B440" s="5" t="n"/>
      <c r="C440" s="21" t="n"/>
      <c r="D440" s="5" t="n"/>
      <c r="E440" s="17" t="n"/>
      <c r="F440" s="5" t="n"/>
      <c r="G440" s="5" t="n"/>
      <c r="H440" s="5" t="n"/>
      <c r="I440" s="5" t="n"/>
      <c r="J440" s="20" t="n"/>
      <c r="K440" s="5" t="n"/>
      <c r="L440" s="19">
        <f>IF(OR(B440&amp;""="",NOT(ISNUMBER(A440))),"",'الإعدادات'!$B$4-A440)</f>
        <v/>
      </c>
      <c r="M440" s="6">
        <f>IF(OR(B440&amp;""="",NOT(ISNUMBER(J440)),I440="تم التعاقد",I440="غير مهتم"),"",IF(J440&lt;'الإعدادات'!$B$4,"متأخرة",IF(J440='الإعدادات'!$B$4,"اليوم",IF(J440&lt;='الإعدادات'!$B$4+3,"خلال 3 أيام",""))))</f>
        <v/>
      </c>
      <c r="N440" s="6">
        <f>IF(OR(B440&amp;""="",H440&amp;""="",NOT(ISNUMBER(E440))),"",IFERROR(IF(E440&lt;INDEX('الوحدات'!$F$6:$F$305,MATCH(H440,'الوحدات'!$A$6:$A$305,0)),"أقل من السعر","مناسب"),"كود غير موجود"))</f>
        <v/>
      </c>
      <c r="O440" s="18">
        <f>IF(OR(B440&amp;""="",I440&lt;&gt;"تم التعاقد",H440&amp;""=""),"",IFERROR(IF(INDEX('الوحدات'!$E$6:$E$305,MATCH(H440,'الوحدات'!$A$6:$A$305,0))="بيع",ROUND(INDEX('الوحدات'!$F$6:$F$305,MATCH(H440,'الوحدات'!$A$6:$A$305,0))*'الإعدادات'!$B$5/100,2),""),""))</f>
        <v/>
      </c>
      <c r="P440" s="19">
        <f>IF(OR(M440="متأخرة",M440="اليوم"),COUNTIFS($M$6:$M$2005,"متأخرة",$J$6:$J$2005,"&lt;"&amp;J440)+COUNTIFS($M$6:$M$2005,"اليوم",$J$6:$J$2005,"&lt;"&amp;J440)+COUNTIFS($M$6:M440,"متأخرة",$J$6:J440,J440&amp;"")+COUNTIFS($M$6:M440,"اليوم",$J$6:J440,J440&amp;""),"")</f>
        <v/>
      </c>
    </row>
    <row r="441">
      <c r="A441" s="20" t="n"/>
      <c r="B441" s="5" t="n"/>
      <c r="C441" s="21" t="n"/>
      <c r="D441" s="5" t="n"/>
      <c r="E441" s="17" t="n"/>
      <c r="F441" s="5" t="n"/>
      <c r="G441" s="5" t="n"/>
      <c r="H441" s="5" t="n"/>
      <c r="I441" s="5" t="n"/>
      <c r="J441" s="20" t="n"/>
      <c r="K441" s="5" t="n"/>
      <c r="L441" s="19">
        <f>IF(OR(B441&amp;""="",NOT(ISNUMBER(A441))),"",'الإعدادات'!$B$4-A441)</f>
        <v/>
      </c>
      <c r="M441" s="6">
        <f>IF(OR(B441&amp;""="",NOT(ISNUMBER(J441)),I441="تم التعاقد",I441="غير مهتم"),"",IF(J441&lt;'الإعدادات'!$B$4,"متأخرة",IF(J441='الإعدادات'!$B$4,"اليوم",IF(J441&lt;='الإعدادات'!$B$4+3,"خلال 3 أيام",""))))</f>
        <v/>
      </c>
      <c r="N441" s="6">
        <f>IF(OR(B441&amp;""="",H441&amp;""="",NOT(ISNUMBER(E441))),"",IFERROR(IF(E441&lt;INDEX('الوحدات'!$F$6:$F$305,MATCH(H441,'الوحدات'!$A$6:$A$305,0)),"أقل من السعر","مناسب"),"كود غير موجود"))</f>
        <v/>
      </c>
      <c r="O441" s="18">
        <f>IF(OR(B441&amp;""="",I441&lt;&gt;"تم التعاقد",H441&amp;""=""),"",IFERROR(IF(INDEX('الوحدات'!$E$6:$E$305,MATCH(H441,'الوحدات'!$A$6:$A$305,0))="بيع",ROUND(INDEX('الوحدات'!$F$6:$F$305,MATCH(H441,'الوحدات'!$A$6:$A$305,0))*'الإعدادات'!$B$5/100,2),""),""))</f>
        <v/>
      </c>
      <c r="P441" s="19">
        <f>IF(OR(M441="متأخرة",M441="اليوم"),COUNTIFS($M$6:$M$2005,"متأخرة",$J$6:$J$2005,"&lt;"&amp;J441)+COUNTIFS($M$6:$M$2005,"اليوم",$J$6:$J$2005,"&lt;"&amp;J441)+COUNTIFS($M$6:M441,"متأخرة",$J$6:J441,J441&amp;"")+COUNTIFS($M$6:M441,"اليوم",$J$6:J441,J441&amp;""),"")</f>
        <v/>
      </c>
    </row>
    <row r="442">
      <c r="A442" s="20" t="n"/>
      <c r="B442" s="5" t="n"/>
      <c r="C442" s="21" t="n"/>
      <c r="D442" s="5" t="n"/>
      <c r="E442" s="17" t="n"/>
      <c r="F442" s="5" t="n"/>
      <c r="G442" s="5" t="n"/>
      <c r="H442" s="5" t="n"/>
      <c r="I442" s="5" t="n"/>
      <c r="J442" s="20" t="n"/>
      <c r="K442" s="5" t="n"/>
      <c r="L442" s="19">
        <f>IF(OR(B442&amp;""="",NOT(ISNUMBER(A442))),"",'الإعدادات'!$B$4-A442)</f>
        <v/>
      </c>
      <c r="M442" s="6">
        <f>IF(OR(B442&amp;""="",NOT(ISNUMBER(J442)),I442="تم التعاقد",I442="غير مهتم"),"",IF(J442&lt;'الإعدادات'!$B$4,"متأخرة",IF(J442='الإعدادات'!$B$4,"اليوم",IF(J442&lt;='الإعدادات'!$B$4+3,"خلال 3 أيام",""))))</f>
        <v/>
      </c>
      <c r="N442" s="6">
        <f>IF(OR(B442&amp;""="",H442&amp;""="",NOT(ISNUMBER(E442))),"",IFERROR(IF(E442&lt;INDEX('الوحدات'!$F$6:$F$305,MATCH(H442,'الوحدات'!$A$6:$A$305,0)),"أقل من السعر","مناسب"),"كود غير موجود"))</f>
        <v/>
      </c>
      <c r="O442" s="18">
        <f>IF(OR(B442&amp;""="",I442&lt;&gt;"تم التعاقد",H442&amp;""=""),"",IFERROR(IF(INDEX('الوحدات'!$E$6:$E$305,MATCH(H442,'الوحدات'!$A$6:$A$305,0))="بيع",ROUND(INDEX('الوحدات'!$F$6:$F$305,MATCH(H442,'الوحدات'!$A$6:$A$305,0))*'الإعدادات'!$B$5/100,2),""),""))</f>
        <v/>
      </c>
      <c r="P442" s="19">
        <f>IF(OR(M442="متأخرة",M442="اليوم"),COUNTIFS($M$6:$M$2005,"متأخرة",$J$6:$J$2005,"&lt;"&amp;J442)+COUNTIFS($M$6:$M$2005,"اليوم",$J$6:$J$2005,"&lt;"&amp;J442)+COUNTIFS($M$6:M442,"متأخرة",$J$6:J442,J442&amp;"")+COUNTIFS($M$6:M442,"اليوم",$J$6:J442,J442&amp;""),"")</f>
        <v/>
      </c>
    </row>
    <row r="443">
      <c r="A443" s="20" t="n"/>
      <c r="B443" s="5" t="n"/>
      <c r="C443" s="21" t="n"/>
      <c r="D443" s="5" t="n"/>
      <c r="E443" s="17" t="n"/>
      <c r="F443" s="5" t="n"/>
      <c r="G443" s="5" t="n"/>
      <c r="H443" s="5" t="n"/>
      <c r="I443" s="5" t="n"/>
      <c r="J443" s="20" t="n"/>
      <c r="K443" s="5" t="n"/>
      <c r="L443" s="19">
        <f>IF(OR(B443&amp;""="",NOT(ISNUMBER(A443))),"",'الإعدادات'!$B$4-A443)</f>
        <v/>
      </c>
      <c r="M443" s="6">
        <f>IF(OR(B443&amp;""="",NOT(ISNUMBER(J443)),I443="تم التعاقد",I443="غير مهتم"),"",IF(J443&lt;'الإعدادات'!$B$4,"متأخرة",IF(J443='الإعدادات'!$B$4,"اليوم",IF(J443&lt;='الإعدادات'!$B$4+3,"خلال 3 أيام",""))))</f>
        <v/>
      </c>
      <c r="N443" s="6">
        <f>IF(OR(B443&amp;""="",H443&amp;""="",NOT(ISNUMBER(E443))),"",IFERROR(IF(E443&lt;INDEX('الوحدات'!$F$6:$F$305,MATCH(H443,'الوحدات'!$A$6:$A$305,0)),"أقل من السعر","مناسب"),"كود غير موجود"))</f>
        <v/>
      </c>
      <c r="O443" s="18">
        <f>IF(OR(B443&amp;""="",I443&lt;&gt;"تم التعاقد",H443&amp;""=""),"",IFERROR(IF(INDEX('الوحدات'!$E$6:$E$305,MATCH(H443,'الوحدات'!$A$6:$A$305,0))="بيع",ROUND(INDEX('الوحدات'!$F$6:$F$305,MATCH(H443,'الوحدات'!$A$6:$A$305,0))*'الإعدادات'!$B$5/100,2),""),""))</f>
        <v/>
      </c>
      <c r="P443" s="19">
        <f>IF(OR(M443="متأخرة",M443="اليوم"),COUNTIFS($M$6:$M$2005,"متأخرة",$J$6:$J$2005,"&lt;"&amp;J443)+COUNTIFS($M$6:$M$2005,"اليوم",$J$6:$J$2005,"&lt;"&amp;J443)+COUNTIFS($M$6:M443,"متأخرة",$J$6:J443,J443&amp;"")+COUNTIFS($M$6:M443,"اليوم",$J$6:J443,J443&amp;""),"")</f>
        <v/>
      </c>
    </row>
    <row r="444">
      <c r="A444" s="20" t="n"/>
      <c r="B444" s="5" t="n"/>
      <c r="C444" s="21" t="n"/>
      <c r="D444" s="5" t="n"/>
      <c r="E444" s="17" t="n"/>
      <c r="F444" s="5" t="n"/>
      <c r="G444" s="5" t="n"/>
      <c r="H444" s="5" t="n"/>
      <c r="I444" s="5" t="n"/>
      <c r="J444" s="20" t="n"/>
      <c r="K444" s="5" t="n"/>
      <c r="L444" s="19">
        <f>IF(OR(B444&amp;""="",NOT(ISNUMBER(A444))),"",'الإعدادات'!$B$4-A444)</f>
        <v/>
      </c>
      <c r="M444" s="6">
        <f>IF(OR(B444&amp;""="",NOT(ISNUMBER(J444)),I444="تم التعاقد",I444="غير مهتم"),"",IF(J444&lt;'الإعدادات'!$B$4,"متأخرة",IF(J444='الإعدادات'!$B$4,"اليوم",IF(J444&lt;='الإعدادات'!$B$4+3,"خلال 3 أيام",""))))</f>
        <v/>
      </c>
      <c r="N444" s="6">
        <f>IF(OR(B444&amp;""="",H444&amp;""="",NOT(ISNUMBER(E444))),"",IFERROR(IF(E444&lt;INDEX('الوحدات'!$F$6:$F$305,MATCH(H444,'الوحدات'!$A$6:$A$305,0)),"أقل من السعر","مناسب"),"كود غير موجود"))</f>
        <v/>
      </c>
      <c r="O444" s="18">
        <f>IF(OR(B444&amp;""="",I444&lt;&gt;"تم التعاقد",H444&amp;""=""),"",IFERROR(IF(INDEX('الوحدات'!$E$6:$E$305,MATCH(H444,'الوحدات'!$A$6:$A$305,0))="بيع",ROUND(INDEX('الوحدات'!$F$6:$F$305,MATCH(H444,'الوحدات'!$A$6:$A$305,0))*'الإعدادات'!$B$5/100,2),""),""))</f>
        <v/>
      </c>
      <c r="P444" s="19">
        <f>IF(OR(M444="متأخرة",M444="اليوم"),COUNTIFS($M$6:$M$2005,"متأخرة",$J$6:$J$2005,"&lt;"&amp;J444)+COUNTIFS($M$6:$M$2005,"اليوم",$J$6:$J$2005,"&lt;"&amp;J444)+COUNTIFS($M$6:M444,"متأخرة",$J$6:J444,J444&amp;"")+COUNTIFS($M$6:M444,"اليوم",$J$6:J444,J444&amp;""),"")</f>
        <v/>
      </c>
    </row>
    <row r="445">
      <c r="A445" s="20" t="n"/>
      <c r="B445" s="5" t="n"/>
      <c r="C445" s="21" t="n"/>
      <c r="D445" s="5" t="n"/>
      <c r="E445" s="17" t="n"/>
      <c r="F445" s="5" t="n"/>
      <c r="G445" s="5" t="n"/>
      <c r="H445" s="5" t="n"/>
      <c r="I445" s="5" t="n"/>
      <c r="J445" s="20" t="n"/>
      <c r="K445" s="5" t="n"/>
      <c r="L445" s="19">
        <f>IF(OR(B445&amp;""="",NOT(ISNUMBER(A445))),"",'الإعدادات'!$B$4-A445)</f>
        <v/>
      </c>
      <c r="M445" s="6">
        <f>IF(OR(B445&amp;""="",NOT(ISNUMBER(J445)),I445="تم التعاقد",I445="غير مهتم"),"",IF(J445&lt;'الإعدادات'!$B$4,"متأخرة",IF(J445='الإعدادات'!$B$4,"اليوم",IF(J445&lt;='الإعدادات'!$B$4+3,"خلال 3 أيام",""))))</f>
        <v/>
      </c>
      <c r="N445" s="6">
        <f>IF(OR(B445&amp;""="",H445&amp;""="",NOT(ISNUMBER(E445))),"",IFERROR(IF(E445&lt;INDEX('الوحدات'!$F$6:$F$305,MATCH(H445,'الوحدات'!$A$6:$A$305,0)),"أقل من السعر","مناسب"),"كود غير موجود"))</f>
        <v/>
      </c>
      <c r="O445" s="18">
        <f>IF(OR(B445&amp;""="",I445&lt;&gt;"تم التعاقد",H445&amp;""=""),"",IFERROR(IF(INDEX('الوحدات'!$E$6:$E$305,MATCH(H445,'الوحدات'!$A$6:$A$305,0))="بيع",ROUND(INDEX('الوحدات'!$F$6:$F$305,MATCH(H445,'الوحدات'!$A$6:$A$305,0))*'الإعدادات'!$B$5/100,2),""),""))</f>
        <v/>
      </c>
      <c r="P445" s="19">
        <f>IF(OR(M445="متأخرة",M445="اليوم"),COUNTIFS($M$6:$M$2005,"متأخرة",$J$6:$J$2005,"&lt;"&amp;J445)+COUNTIFS($M$6:$M$2005,"اليوم",$J$6:$J$2005,"&lt;"&amp;J445)+COUNTIFS($M$6:M445,"متأخرة",$J$6:J445,J445&amp;"")+COUNTIFS($M$6:M445,"اليوم",$J$6:J445,J445&amp;""),"")</f>
        <v/>
      </c>
    </row>
    <row r="446">
      <c r="A446" s="20" t="n"/>
      <c r="B446" s="5" t="n"/>
      <c r="C446" s="21" t="n"/>
      <c r="D446" s="5" t="n"/>
      <c r="E446" s="17" t="n"/>
      <c r="F446" s="5" t="n"/>
      <c r="G446" s="5" t="n"/>
      <c r="H446" s="5" t="n"/>
      <c r="I446" s="5" t="n"/>
      <c r="J446" s="20" t="n"/>
      <c r="K446" s="5" t="n"/>
      <c r="L446" s="19">
        <f>IF(OR(B446&amp;""="",NOT(ISNUMBER(A446))),"",'الإعدادات'!$B$4-A446)</f>
        <v/>
      </c>
      <c r="M446" s="6">
        <f>IF(OR(B446&amp;""="",NOT(ISNUMBER(J446)),I446="تم التعاقد",I446="غير مهتم"),"",IF(J446&lt;'الإعدادات'!$B$4,"متأخرة",IF(J446='الإعدادات'!$B$4,"اليوم",IF(J446&lt;='الإعدادات'!$B$4+3,"خلال 3 أيام",""))))</f>
        <v/>
      </c>
      <c r="N446" s="6">
        <f>IF(OR(B446&amp;""="",H446&amp;""="",NOT(ISNUMBER(E446))),"",IFERROR(IF(E446&lt;INDEX('الوحدات'!$F$6:$F$305,MATCH(H446,'الوحدات'!$A$6:$A$305,0)),"أقل من السعر","مناسب"),"كود غير موجود"))</f>
        <v/>
      </c>
      <c r="O446" s="18">
        <f>IF(OR(B446&amp;""="",I446&lt;&gt;"تم التعاقد",H446&amp;""=""),"",IFERROR(IF(INDEX('الوحدات'!$E$6:$E$305,MATCH(H446,'الوحدات'!$A$6:$A$305,0))="بيع",ROUND(INDEX('الوحدات'!$F$6:$F$305,MATCH(H446,'الوحدات'!$A$6:$A$305,0))*'الإعدادات'!$B$5/100,2),""),""))</f>
        <v/>
      </c>
      <c r="P446" s="19">
        <f>IF(OR(M446="متأخرة",M446="اليوم"),COUNTIFS($M$6:$M$2005,"متأخرة",$J$6:$J$2005,"&lt;"&amp;J446)+COUNTIFS($M$6:$M$2005,"اليوم",$J$6:$J$2005,"&lt;"&amp;J446)+COUNTIFS($M$6:M446,"متأخرة",$J$6:J446,J446&amp;"")+COUNTIFS($M$6:M446,"اليوم",$J$6:J446,J446&amp;""),"")</f>
        <v/>
      </c>
    </row>
    <row r="447">
      <c r="A447" s="20" t="n"/>
      <c r="B447" s="5" t="n"/>
      <c r="C447" s="21" t="n"/>
      <c r="D447" s="5" t="n"/>
      <c r="E447" s="17" t="n"/>
      <c r="F447" s="5" t="n"/>
      <c r="G447" s="5" t="n"/>
      <c r="H447" s="5" t="n"/>
      <c r="I447" s="5" t="n"/>
      <c r="J447" s="20" t="n"/>
      <c r="K447" s="5" t="n"/>
      <c r="L447" s="19">
        <f>IF(OR(B447&amp;""="",NOT(ISNUMBER(A447))),"",'الإعدادات'!$B$4-A447)</f>
        <v/>
      </c>
      <c r="M447" s="6">
        <f>IF(OR(B447&amp;""="",NOT(ISNUMBER(J447)),I447="تم التعاقد",I447="غير مهتم"),"",IF(J447&lt;'الإعدادات'!$B$4,"متأخرة",IF(J447='الإعدادات'!$B$4,"اليوم",IF(J447&lt;='الإعدادات'!$B$4+3,"خلال 3 أيام",""))))</f>
        <v/>
      </c>
      <c r="N447" s="6">
        <f>IF(OR(B447&amp;""="",H447&amp;""="",NOT(ISNUMBER(E447))),"",IFERROR(IF(E447&lt;INDEX('الوحدات'!$F$6:$F$305,MATCH(H447,'الوحدات'!$A$6:$A$305,0)),"أقل من السعر","مناسب"),"كود غير موجود"))</f>
        <v/>
      </c>
      <c r="O447" s="18">
        <f>IF(OR(B447&amp;""="",I447&lt;&gt;"تم التعاقد",H447&amp;""=""),"",IFERROR(IF(INDEX('الوحدات'!$E$6:$E$305,MATCH(H447,'الوحدات'!$A$6:$A$305,0))="بيع",ROUND(INDEX('الوحدات'!$F$6:$F$305,MATCH(H447,'الوحدات'!$A$6:$A$305,0))*'الإعدادات'!$B$5/100,2),""),""))</f>
        <v/>
      </c>
      <c r="P447" s="19">
        <f>IF(OR(M447="متأخرة",M447="اليوم"),COUNTIFS($M$6:$M$2005,"متأخرة",$J$6:$J$2005,"&lt;"&amp;J447)+COUNTIFS($M$6:$M$2005,"اليوم",$J$6:$J$2005,"&lt;"&amp;J447)+COUNTIFS($M$6:M447,"متأخرة",$J$6:J447,J447&amp;"")+COUNTIFS($M$6:M447,"اليوم",$J$6:J447,J447&amp;""),"")</f>
        <v/>
      </c>
    </row>
    <row r="448">
      <c r="A448" s="20" t="n"/>
      <c r="B448" s="5" t="n"/>
      <c r="C448" s="21" t="n"/>
      <c r="D448" s="5" t="n"/>
      <c r="E448" s="17" t="n"/>
      <c r="F448" s="5" t="n"/>
      <c r="G448" s="5" t="n"/>
      <c r="H448" s="5" t="n"/>
      <c r="I448" s="5" t="n"/>
      <c r="J448" s="20" t="n"/>
      <c r="K448" s="5" t="n"/>
      <c r="L448" s="19">
        <f>IF(OR(B448&amp;""="",NOT(ISNUMBER(A448))),"",'الإعدادات'!$B$4-A448)</f>
        <v/>
      </c>
      <c r="M448" s="6">
        <f>IF(OR(B448&amp;""="",NOT(ISNUMBER(J448)),I448="تم التعاقد",I448="غير مهتم"),"",IF(J448&lt;'الإعدادات'!$B$4,"متأخرة",IF(J448='الإعدادات'!$B$4,"اليوم",IF(J448&lt;='الإعدادات'!$B$4+3,"خلال 3 أيام",""))))</f>
        <v/>
      </c>
      <c r="N448" s="6">
        <f>IF(OR(B448&amp;""="",H448&amp;""="",NOT(ISNUMBER(E448))),"",IFERROR(IF(E448&lt;INDEX('الوحدات'!$F$6:$F$305,MATCH(H448,'الوحدات'!$A$6:$A$305,0)),"أقل من السعر","مناسب"),"كود غير موجود"))</f>
        <v/>
      </c>
      <c r="O448" s="18">
        <f>IF(OR(B448&amp;""="",I448&lt;&gt;"تم التعاقد",H448&amp;""=""),"",IFERROR(IF(INDEX('الوحدات'!$E$6:$E$305,MATCH(H448,'الوحدات'!$A$6:$A$305,0))="بيع",ROUND(INDEX('الوحدات'!$F$6:$F$305,MATCH(H448,'الوحدات'!$A$6:$A$305,0))*'الإعدادات'!$B$5/100,2),""),""))</f>
        <v/>
      </c>
      <c r="P448" s="19">
        <f>IF(OR(M448="متأخرة",M448="اليوم"),COUNTIFS($M$6:$M$2005,"متأخرة",$J$6:$J$2005,"&lt;"&amp;J448)+COUNTIFS($M$6:$M$2005,"اليوم",$J$6:$J$2005,"&lt;"&amp;J448)+COUNTIFS($M$6:M448,"متأخرة",$J$6:J448,J448&amp;"")+COUNTIFS($M$6:M448,"اليوم",$J$6:J448,J448&amp;""),"")</f>
        <v/>
      </c>
    </row>
    <row r="449">
      <c r="A449" s="20" t="n"/>
      <c r="B449" s="5" t="n"/>
      <c r="C449" s="21" t="n"/>
      <c r="D449" s="5" t="n"/>
      <c r="E449" s="17" t="n"/>
      <c r="F449" s="5" t="n"/>
      <c r="G449" s="5" t="n"/>
      <c r="H449" s="5" t="n"/>
      <c r="I449" s="5" t="n"/>
      <c r="J449" s="20" t="n"/>
      <c r="K449" s="5" t="n"/>
      <c r="L449" s="19">
        <f>IF(OR(B449&amp;""="",NOT(ISNUMBER(A449))),"",'الإعدادات'!$B$4-A449)</f>
        <v/>
      </c>
      <c r="M449" s="6">
        <f>IF(OR(B449&amp;""="",NOT(ISNUMBER(J449)),I449="تم التعاقد",I449="غير مهتم"),"",IF(J449&lt;'الإعدادات'!$B$4,"متأخرة",IF(J449='الإعدادات'!$B$4,"اليوم",IF(J449&lt;='الإعدادات'!$B$4+3,"خلال 3 أيام",""))))</f>
        <v/>
      </c>
      <c r="N449" s="6">
        <f>IF(OR(B449&amp;""="",H449&amp;""="",NOT(ISNUMBER(E449))),"",IFERROR(IF(E449&lt;INDEX('الوحدات'!$F$6:$F$305,MATCH(H449,'الوحدات'!$A$6:$A$305,0)),"أقل من السعر","مناسب"),"كود غير موجود"))</f>
        <v/>
      </c>
      <c r="O449" s="18">
        <f>IF(OR(B449&amp;""="",I449&lt;&gt;"تم التعاقد",H449&amp;""=""),"",IFERROR(IF(INDEX('الوحدات'!$E$6:$E$305,MATCH(H449,'الوحدات'!$A$6:$A$305,0))="بيع",ROUND(INDEX('الوحدات'!$F$6:$F$305,MATCH(H449,'الوحدات'!$A$6:$A$305,0))*'الإعدادات'!$B$5/100,2),""),""))</f>
        <v/>
      </c>
      <c r="P449" s="19">
        <f>IF(OR(M449="متأخرة",M449="اليوم"),COUNTIFS($M$6:$M$2005,"متأخرة",$J$6:$J$2005,"&lt;"&amp;J449)+COUNTIFS($M$6:$M$2005,"اليوم",$J$6:$J$2005,"&lt;"&amp;J449)+COUNTIFS($M$6:M449,"متأخرة",$J$6:J449,J449&amp;"")+COUNTIFS($M$6:M449,"اليوم",$J$6:J449,J449&amp;""),"")</f>
        <v/>
      </c>
    </row>
    <row r="450">
      <c r="A450" s="20" t="n"/>
      <c r="B450" s="5" t="n"/>
      <c r="C450" s="21" t="n"/>
      <c r="D450" s="5" t="n"/>
      <c r="E450" s="17" t="n"/>
      <c r="F450" s="5" t="n"/>
      <c r="G450" s="5" t="n"/>
      <c r="H450" s="5" t="n"/>
      <c r="I450" s="5" t="n"/>
      <c r="J450" s="20" t="n"/>
      <c r="K450" s="5" t="n"/>
      <c r="L450" s="19">
        <f>IF(OR(B450&amp;""="",NOT(ISNUMBER(A450))),"",'الإعدادات'!$B$4-A450)</f>
        <v/>
      </c>
      <c r="M450" s="6">
        <f>IF(OR(B450&amp;""="",NOT(ISNUMBER(J450)),I450="تم التعاقد",I450="غير مهتم"),"",IF(J450&lt;'الإعدادات'!$B$4,"متأخرة",IF(J450='الإعدادات'!$B$4,"اليوم",IF(J450&lt;='الإعدادات'!$B$4+3,"خلال 3 أيام",""))))</f>
        <v/>
      </c>
      <c r="N450" s="6">
        <f>IF(OR(B450&amp;""="",H450&amp;""="",NOT(ISNUMBER(E450))),"",IFERROR(IF(E450&lt;INDEX('الوحدات'!$F$6:$F$305,MATCH(H450,'الوحدات'!$A$6:$A$305,0)),"أقل من السعر","مناسب"),"كود غير موجود"))</f>
        <v/>
      </c>
      <c r="O450" s="18">
        <f>IF(OR(B450&amp;""="",I450&lt;&gt;"تم التعاقد",H450&amp;""=""),"",IFERROR(IF(INDEX('الوحدات'!$E$6:$E$305,MATCH(H450,'الوحدات'!$A$6:$A$305,0))="بيع",ROUND(INDEX('الوحدات'!$F$6:$F$305,MATCH(H450,'الوحدات'!$A$6:$A$305,0))*'الإعدادات'!$B$5/100,2),""),""))</f>
        <v/>
      </c>
      <c r="P450" s="19">
        <f>IF(OR(M450="متأخرة",M450="اليوم"),COUNTIFS($M$6:$M$2005,"متأخرة",$J$6:$J$2005,"&lt;"&amp;J450)+COUNTIFS($M$6:$M$2005,"اليوم",$J$6:$J$2005,"&lt;"&amp;J450)+COUNTIFS($M$6:M450,"متأخرة",$J$6:J450,J450&amp;"")+COUNTIFS($M$6:M450,"اليوم",$J$6:J450,J450&amp;""),"")</f>
        <v/>
      </c>
    </row>
    <row r="451">
      <c r="A451" s="20" t="n"/>
      <c r="B451" s="5" t="n"/>
      <c r="C451" s="21" t="n"/>
      <c r="D451" s="5" t="n"/>
      <c r="E451" s="17" t="n"/>
      <c r="F451" s="5" t="n"/>
      <c r="G451" s="5" t="n"/>
      <c r="H451" s="5" t="n"/>
      <c r="I451" s="5" t="n"/>
      <c r="J451" s="20" t="n"/>
      <c r="K451" s="5" t="n"/>
      <c r="L451" s="19">
        <f>IF(OR(B451&amp;""="",NOT(ISNUMBER(A451))),"",'الإعدادات'!$B$4-A451)</f>
        <v/>
      </c>
      <c r="M451" s="6">
        <f>IF(OR(B451&amp;""="",NOT(ISNUMBER(J451)),I451="تم التعاقد",I451="غير مهتم"),"",IF(J451&lt;'الإعدادات'!$B$4,"متأخرة",IF(J451='الإعدادات'!$B$4,"اليوم",IF(J451&lt;='الإعدادات'!$B$4+3,"خلال 3 أيام",""))))</f>
        <v/>
      </c>
      <c r="N451" s="6">
        <f>IF(OR(B451&amp;""="",H451&amp;""="",NOT(ISNUMBER(E451))),"",IFERROR(IF(E451&lt;INDEX('الوحدات'!$F$6:$F$305,MATCH(H451,'الوحدات'!$A$6:$A$305,0)),"أقل من السعر","مناسب"),"كود غير موجود"))</f>
        <v/>
      </c>
      <c r="O451" s="18">
        <f>IF(OR(B451&amp;""="",I451&lt;&gt;"تم التعاقد",H451&amp;""=""),"",IFERROR(IF(INDEX('الوحدات'!$E$6:$E$305,MATCH(H451,'الوحدات'!$A$6:$A$305,0))="بيع",ROUND(INDEX('الوحدات'!$F$6:$F$305,MATCH(H451,'الوحدات'!$A$6:$A$305,0))*'الإعدادات'!$B$5/100,2),""),""))</f>
        <v/>
      </c>
      <c r="P451" s="19">
        <f>IF(OR(M451="متأخرة",M451="اليوم"),COUNTIFS($M$6:$M$2005,"متأخرة",$J$6:$J$2005,"&lt;"&amp;J451)+COUNTIFS($M$6:$M$2005,"اليوم",$J$6:$J$2005,"&lt;"&amp;J451)+COUNTIFS($M$6:M451,"متأخرة",$J$6:J451,J451&amp;"")+COUNTIFS($M$6:M451,"اليوم",$J$6:J451,J451&amp;""),"")</f>
        <v/>
      </c>
    </row>
    <row r="452">
      <c r="A452" s="20" t="n"/>
      <c r="B452" s="5" t="n"/>
      <c r="C452" s="21" t="n"/>
      <c r="D452" s="5" t="n"/>
      <c r="E452" s="17" t="n"/>
      <c r="F452" s="5" t="n"/>
      <c r="G452" s="5" t="n"/>
      <c r="H452" s="5" t="n"/>
      <c r="I452" s="5" t="n"/>
      <c r="J452" s="20" t="n"/>
      <c r="K452" s="5" t="n"/>
      <c r="L452" s="19">
        <f>IF(OR(B452&amp;""="",NOT(ISNUMBER(A452))),"",'الإعدادات'!$B$4-A452)</f>
        <v/>
      </c>
      <c r="M452" s="6">
        <f>IF(OR(B452&amp;""="",NOT(ISNUMBER(J452)),I452="تم التعاقد",I452="غير مهتم"),"",IF(J452&lt;'الإعدادات'!$B$4,"متأخرة",IF(J452='الإعدادات'!$B$4,"اليوم",IF(J452&lt;='الإعدادات'!$B$4+3,"خلال 3 أيام",""))))</f>
        <v/>
      </c>
      <c r="N452" s="6">
        <f>IF(OR(B452&amp;""="",H452&amp;""="",NOT(ISNUMBER(E452))),"",IFERROR(IF(E452&lt;INDEX('الوحدات'!$F$6:$F$305,MATCH(H452,'الوحدات'!$A$6:$A$305,0)),"أقل من السعر","مناسب"),"كود غير موجود"))</f>
        <v/>
      </c>
      <c r="O452" s="18">
        <f>IF(OR(B452&amp;""="",I452&lt;&gt;"تم التعاقد",H452&amp;""=""),"",IFERROR(IF(INDEX('الوحدات'!$E$6:$E$305,MATCH(H452,'الوحدات'!$A$6:$A$305,0))="بيع",ROUND(INDEX('الوحدات'!$F$6:$F$305,MATCH(H452,'الوحدات'!$A$6:$A$305,0))*'الإعدادات'!$B$5/100,2),""),""))</f>
        <v/>
      </c>
      <c r="P452" s="19">
        <f>IF(OR(M452="متأخرة",M452="اليوم"),COUNTIFS($M$6:$M$2005,"متأخرة",$J$6:$J$2005,"&lt;"&amp;J452)+COUNTIFS($M$6:$M$2005,"اليوم",$J$6:$J$2005,"&lt;"&amp;J452)+COUNTIFS($M$6:M452,"متأخرة",$J$6:J452,J452&amp;"")+COUNTIFS($M$6:M452,"اليوم",$J$6:J452,J452&amp;""),"")</f>
        <v/>
      </c>
    </row>
    <row r="453">
      <c r="A453" s="20" t="n"/>
      <c r="B453" s="5" t="n"/>
      <c r="C453" s="21" t="n"/>
      <c r="D453" s="5" t="n"/>
      <c r="E453" s="17" t="n"/>
      <c r="F453" s="5" t="n"/>
      <c r="G453" s="5" t="n"/>
      <c r="H453" s="5" t="n"/>
      <c r="I453" s="5" t="n"/>
      <c r="J453" s="20" t="n"/>
      <c r="K453" s="5" t="n"/>
      <c r="L453" s="19">
        <f>IF(OR(B453&amp;""="",NOT(ISNUMBER(A453))),"",'الإعدادات'!$B$4-A453)</f>
        <v/>
      </c>
      <c r="M453" s="6">
        <f>IF(OR(B453&amp;""="",NOT(ISNUMBER(J453)),I453="تم التعاقد",I453="غير مهتم"),"",IF(J453&lt;'الإعدادات'!$B$4,"متأخرة",IF(J453='الإعدادات'!$B$4,"اليوم",IF(J453&lt;='الإعدادات'!$B$4+3,"خلال 3 أيام",""))))</f>
        <v/>
      </c>
      <c r="N453" s="6">
        <f>IF(OR(B453&amp;""="",H453&amp;""="",NOT(ISNUMBER(E453))),"",IFERROR(IF(E453&lt;INDEX('الوحدات'!$F$6:$F$305,MATCH(H453,'الوحدات'!$A$6:$A$305,0)),"أقل من السعر","مناسب"),"كود غير موجود"))</f>
        <v/>
      </c>
      <c r="O453" s="18">
        <f>IF(OR(B453&amp;""="",I453&lt;&gt;"تم التعاقد",H453&amp;""=""),"",IFERROR(IF(INDEX('الوحدات'!$E$6:$E$305,MATCH(H453,'الوحدات'!$A$6:$A$305,0))="بيع",ROUND(INDEX('الوحدات'!$F$6:$F$305,MATCH(H453,'الوحدات'!$A$6:$A$305,0))*'الإعدادات'!$B$5/100,2),""),""))</f>
        <v/>
      </c>
      <c r="P453" s="19">
        <f>IF(OR(M453="متأخرة",M453="اليوم"),COUNTIFS($M$6:$M$2005,"متأخرة",$J$6:$J$2005,"&lt;"&amp;J453)+COUNTIFS($M$6:$M$2005,"اليوم",$J$6:$J$2005,"&lt;"&amp;J453)+COUNTIFS($M$6:M453,"متأخرة",$J$6:J453,J453&amp;"")+COUNTIFS($M$6:M453,"اليوم",$J$6:J453,J453&amp;""),"")</f>
        <v/>
      </c>
    </row>
    <row r="454">
      <c r="A454" s="20" t="n"/>
      <c r="B454" s="5" t="n"/>
      <c r="C454" s="21" t="n"/>
      <c r="D454" s="5" t="n"/>
      <c r="E454" s="17" t="n"/>
      <c r="F454" s="5" t="n"/>
      <c r="G454" s="5" t="n"/>
      <c r="H454" s="5" t="n"/>
      <c r="I454" s="5" t="n"/>
      <c r="J454" s="20" t="n"/>
      <c r="K454" s="5" t="n"/>
      <c r="L454" s="19">
        <f>IF(OR(B454&amp;""="",NOT(ISNUMBER(A454))),"",'الإعدادات'!$B$4-A454)</f>
        <v/>
      </c>
      <c r="M454" s="6">
        <f>IF(OR(B454&amp;""="",NOT(ISNUMBER(J454)),I454="تم التعاقد",I454="غير مهتم"),"",IF(J454&lt;'الإعدادات'!$B$4,"متأخرة",IF(J454='الإعدادات'!$B$4,"اليوم",IF(J454&lt;='الإعدادات'!$B$4+3,"خلال 3 أيام",""))))</f>
        <v/>
      </c>
      <c r="N454" s="6">
        <f>IF(OR(B454&amp;""="",H454&amp;""="",NOT(ISNUMBER(E454))),"",IFERROR(IF(E454&lt;INDEX('الوحدات'!$F$6:$F$305,MATCH(H454,'الوحدات'!$A$6:$A$305,0)),"أقل من السعر","مناسب"),"كود غير موجود"))</f>
        <v/>
      </c>
      <c r="O454" s="18">
        <f>IF(OR(B454&amp;""="",I454&lt;&gt;"تم التعاقد",H454&amp;""=""),"",IFERROR(IF(INDEX('الوحدات'!$E$6:$E$305,MATCH(H454,'الوحدات'!$A$6:$A$305,0))="بيع",ROUND(INDEX('الوحدات'!$F$6:$F$305,MATCH(H454,'الوحدات'!$A$6:$A$305,0))*'الإعدادات'!$B$5/100,2),""),""))</f>
        <v/>
      </c>
      <c r="P454" s="19">
        <f>IF(OR(M454="متأخرة",M454="اليوم"),COUNTIFS($M$6:$M$2005,"متأخرة",$J$6:$J$2005,"&lt;"&amp;J454)+COUNTIFS($M$6:$M$2005,"اليوم",$J$6:$J$2005,"&lt;"&amp;J454)+COUNTIFS($M$6:M454,"متأخرة",$J$6:J454,J454&amp;"")+COUNTIFS($M$6:M454,"اليوم",$J$6:J454,J454&amp;""),"")</f>
        <v/>
      </c>
    </row>
    <row r="455">
      <c r="A455" s="20" t="n"/>
      <c r="B455" s="5" t="n"/>
      <c r="C455" s="21" t="n"/>
      <c r="D455" s="5" t="n"/>
      <c r="E455" s="17" t="n"/>
      <c r="F455" s="5" t="n"/>
      <c r="G455" s="5" t="n"/>
      <c r="H455" s="5" t="n"/>
      <c r="I455" s="5" t="n"/>
      <c r="J455" s="20" t="n"/>
      <c r="K455" s="5" t="n"/>
      <c r="L455" s="19">
        <f>IF(OR(B455&amp;""="",NOT(ISNUMBER(A455))),"",'الإعدادات'!$B$4-A455)</f>
        <v/>
      </c>
      <c r="M455" s="6">
        <f>IF(OR(B455&amp;""="",NOT(ISNUMBER(J455)),I455="تم التعاقد",I455="غير مهتم"),"",IF(J455&lt;'الإعدادات'!$B$4,"متأخرة",IF(J455='الإعدادات'!$B$4,"اليوم",IF(J455&lt;='الإعدادات'!$B$4+3,"خلال 3 أيام",""))))</f>
        <v/>
      </c>
      <c r="N455" s="6">
        <f>IF(OR(B455&amp;""="",H455&amp;""="",NOT(ISNUMBER(E455))),"",IFERROR(IF(E455&lt;INDEX('الوحدات'!$F$6:$F$305,MATCH(H455,'الوحدات'!$A$6:$A$305,0)),"أقل من السعر","مناسب"),"كود غير موجود"))</f>
        <v/>
      </c>
      <c r="O455" s="18">
        <f>IF(OR(B455&amp;""="",I455&lt;&gt;"تم التعاقد",H455&amp;""=""),"",IFERROR(IF(INDEX('الوحدات'!$E$6:$E$305,MATCH(H455,'الوحدات'!$A$6:$A$305,0))="بيع",ROUND(INDEX('الوحدات'!$F$6:$F$305,MATCH(H455,'الوحدات'!$A$6:$A$305,0))*'الإعدادات'!$B$5/100,2),""),""))</f>
        <v/>
      </c>
      <c r="P455" s="19">
        <f>IF(OR(M455="متأخرة",M455="اليوم"),COUNTIFS($M$6:$M$2005,"متأخرة",$J$6:$J$2005,"&lt;"&amp;J455)+COUNTIFS($M$6:$M$2005,"اليوم",$J$6:$J$2005,"&lt;"&amp;J455)+COUNTIFS($M$6:M455,"متأخرة",$J$6:J455,J455&amp;"")+COUNTIFS($M$6:M455,"اليوم",$J$6:J455,J455&amp;""),"")</f>
        <v/>
      </c>
    </row>
    <row r="456">
      <c r="A456" s="20" t="n"/>
      <c r="B456" s="5" t="n"/>
      <c r="C456" s="21" t="n"/>
      <c r="D456" s="5" t="n"/>
      <c r="E456" s="17" t="n"/>
      <c r="F456" s="5" t="n"/>
      <c r="G456" s="5" t="n"/>
      <c r="H456" s="5" t="n"/>
      <c r="I456" s="5" t="n"/>
      <c r="J456" s="20" t="n"/>
      <c r="K456" s="5" t="n"/>
      <c r="L456" s="19">
        <f>IF(OR(B456&amp;""="",NOT(ISNUMBER(A456))),"",'الإعدادات'!$B$4-A456)</f>
        <v/>
      </c>
      <c r="M456" s="6">
        <f>IF(OR(B456&amp;""="",NOT(ISNUMBER(J456)),I456="تم التعاقد",I456="غير مهتم"),"",IF(J456&lt;'الإعدادات'!$B$4,"متأخرة",IF(J456='الإعدادات'!$B$4,"اليوم",IF(J456&lt;='الإعدادات'!$B$4+3,"خلال 3 أيام",""))))</f>
        <v/>
      </c>
      <c r="N456" s="6">
        <f>IF(OR(B456&amp;""="",H456&amp;""="",NOT(ISNUMBER(E456))),"",IFERROR(IF(E456&lt;INDEX('الوحدات'!$F$6:$F$305,MATCH(H456,'الوحدات'!$A$6:$A$305,0)),"أقل من السعر","مناسب"),"كود غير موجود"))</f>
        <v/>
      </c>
      <c r="O456" s="18">
        <f>IF(OR(B456&amp;""="",I456&lt;&gt;"تم التعاقد",H456&amp;""=""),"",IFERROR(IF(INDEX('الوحدات'!$E$6:$E$305,MATCH(H456,'الوحدات'!$A$6:$A$305,0))="بيع",ROUND(INDEX('الوحدات'!$F$6:$F$305,MATCH(H456,'الوحدات'!$A$6:$A$305,0))*'الإعدادات'!$B$5/100,2),""),""))</f>
        <v/>
      </c>
      <c r="P456" s="19">
        <f>IF(OR(M456="متأخرة",M456="اليوم"),COUNTIFS($M$6:$M$2005,"متأخرة",$J$6:$J$2005,"&lt;"&amp;J456)+COUNTIFS($M$6:$M$2005,"اليوم",$J$6:$J$2005,"&lt;"&amp;J456)+COUNTIFS($M$6:M456,"متأخرة",$J$6:J456,J456&amp;"")+COUNTIFS($M$6:M456,"اليوم",$J$6:J456,J456&amp;""),"")</f>
        <v/>
      </c>
    </row>
    <row r="457">
      <c r="A457" s="20" t="n"/>
      <c r="B457" s="5" t="n"/>
      <c r="C457" s="21" t="n"/>
      <c r="D457" s="5" t="n"/>
      <c r="E457" s="17" t="n"/>
      <c r="F457" s="5" t="n"/>
      <c r="G457" s="5" t="n"/>
      <c r="H457" s="5" t="n"/>
      <c r="I457" s="5" t="n"/>
      <c r="J457" s="20" t="n"/>
      <c r="K457" s="5" t="n"/>
      <c r="L457" s="19">
        <f>IF(OR(B457&amp;""="",NOT(ISNUMBER(A457))),"",'الإعدادات'!$B$4-A457)</f>
        <v/>
      </c>
      <c r="M457" s="6">
        <f>IF(OR(B457&amp;""="",NOT(ISNUMBER(J457)),I457="تم التعاقد",I457="غير مهتم"),"",IF(J457&lt;'الإعدادات'!$B$4,"متأخرة",IF(J457='الإعدادات'!$B$4,"اليوم",IF(J457&lt;='الإعدادات'!$B$4+3,"خلال 3 أيام",""))))</f>
        <v/>
      </c>
      <c r="N457" s="6">
        <f>IF(OR(B457&amp;""="",H457&amp;""="",NOT(ISNUMBER(E457))),"",IFERROR(IF(E457&lt;INDEX('الوحدات'!$F$6:$F$305,MATCH(H457,'الوحدات'!$A$6:$A$305,0)),"أقل من السعر","مناسب"),"كود غير موجود"))</f>
        <v/>
      </c>
      <c r="O457" s="18">
        <f>IF(OR(B457&amp;""="",I457&lt;&gt;"تم التعاقد",H457&amp;""=""),"",IFERROR(IF(INDEX('الوحدات'!$E$6:$E$305,MATCH(H457,'الوحدات'!$A$6:$A$305,0))="بيع",ROUND(INDEX('الوحدات'!$F$6:$F$305,MATCH(H457,'الوحدات'!$A$6:$A$305,0))*'الإعدادات'!$B$5/100,2),""),""))</f>
        <v/>
      </c>
      <c r="P457" s="19">
        <f>IF(OR(M457="متأخرة",M457="اليوم"),COUNTIFS($M$6:$M$2005,"متأخرة",$J$6:$J$2005,"&lt;"&amp;J457)+COUNTIFS($M$6:$M$2005,"اليوم",$J$6:$J$2005,"&lt;"&amp;J457)+COUNTIFS($M$6:M457,"متأخرة",$J$6:J457,J457&amp;"")+COUNTIFS($M$6:M457,"اليوم",$J$6:J457,J457&amp;""),"")</f>
        <v/>
      </c>
    </row>
    <row r="458">
      <c r="A458" s="20" t="n"/>
      <c r="B458" s="5" t="n"/>
      <c r="C458" s="21" t="n"/>
      <c r="D458" s="5" t="n"/>
      <c r="E458" s="17" t="n"/>
      <c r="F458" s="5" t="n"/>
      <c r="G458" s="5" t="n"/>
      <c r="H458" s="5" t="n"/>
      <c r="I458" s="5" t="n"/>
      <c r="J458" s="20" t="n"/>
      <c r="K458" s="5" t="n"/>
      <c r="L458" s="19">
        <f>IF(OR(B458&amp;""="",NOT(ISNUMBER(A458))),"",'الإعدادات'!$B$4-A458)</f>
        <v/>
      </c>
      <c r="M458" s="6">
        <f>IF(OR(B458&amp;""="",NOT(ISNUMBER(J458)),I458="تم التعاقد",I458="غير مهتم"),"",IF(J458&lt;'الإعدادات'!$B$4,"متأخرة",IF(J458='الإعدادات'!$B$4,"اليوم",IF(J458&lt;='الإعدادات'!$B$4+3,"خلال 3 أيام",""))))</f>
        <v/>
      </c>
      <c r="N458" s="6">
        <f>IF(OR(B458&amp;""="",H458&amp;""="",NOT(ISNUMBER(E458))),"",IFERROR(IF(E458&lt;INDEX('الوحدات'!$F$6:$F$305,MATCH(H458,'الوحدات'!$A$6:$A$305,0)),"أقل من السعر","مناسب"),"كود غير موجود"))</f>
        <v/>
      </c>
      <c r="O458" s="18">
        <f>IF(OR(B458&amp;""="",I458&lt;&gt;"تم التعاقد",H458&amp;""=""),"",IFERROR(IF(INDEX('الوحدات'!$E$6:$E$305,MATCH(H458,'الوحدات'!$A$6:$A$305,0))="بيع",ROUND(INDEX('الوحدات'!$F$6:$F$305,MATCH(H458,'الوحدات'!$A$6:$A$305,0))*'الإعدادات'!$B$5/100,2),""),""))</f>
        <v/>
      </c>
      <c r="P458" s="19">
        <f>IF(OR(M458="متأخرة",M458="اليوم"),COUNTIFS($M$6:$M$2005,"متأخرة",$J$6:$J$2005,"&lt;"&amp;J458)+COUNTIFS($M$6:$M$2005,"اليوم",$J$6:$J$2005,"&lt;"&amp;J458)+COUNTIFS($M$6:M458,"متأخرة",$J$6:J458,J458&amp;"")+COUNTIFS($M$6:M458,"اليوم",$J$6:J458,J458&amp;""),"")</f>
        <v/>
      </c>
    </row>
    <row r="459">
      <c r="A459" s="20" t="n"/>
      <c r="B459" s="5" t="n"/>
      <c r="C459" s="21" t="n"/>
      <c r="D459" s="5" t="n"/>
      <c r="E459" s="17" t="n"/>
      <c r="F459" s="5" t="n"/>
      <c r="G459" s="5" t="n"/>
      <c r="H459" s="5" t="n"/>
      <c r="I459" s="5" t="n"/>
      <c r="J459" s="20" t="n"/>
      <c r="K459" s="5" t="n"/>
      <c r="L459" s="19">
        <f>IF(OR(B459&amp;""="",NOT(ISNUMBER(A459))),"",'الإعدادات'!$B$4-A459)</f>
        <v/>
      </c>
      <c r="M459" s="6">
        <f>IF(OR(B459&amp;""="",NOT(ISNUMBER(J459)),I459="تم التعاقد",I459="غير مهتم"),"",IF(J459&lt;'الإعدادات'!$B$4,"متأخرة",IF(J459='الإعدادات'!$B$4,"اليوم",IF(J459&lt;='الإعدادات'!$B$4+3,"خلال 3 أيام",""))))</f>
        <v/>
      </c>
      <c r="N459" s="6">
        <f>IF(OR(B459&amp;""="",H459&amp;""="",NOT(ISNUMBER(E459))),"",IFERROR(IF(E459&lt;INDEX('الوحدات'!$F$6:$F$305,MATCH(H459,'الوحدات'!$A$6:$A$305,0)),"أقل من السعر","مناسب"),"كود غير موجود"))</f>
        <v/>
      </c>
      <c r="O459" s="18">
        <f>IF(OR(B459&amp;""="",I459&lt;&gt;"تم التعاقد",H459&amp;""=""),"",IFERROR(IF(INDEX('الوحدات'!$E$6:$E$305,MATCH(H459,'الوحدات'!$A$6:$A$305,0))="بيع",ROUND(INDEX('الوحدات'!$F$6:$F$305,MATCH(H459,'الوحدات'!$A$6:$A$305,0))*'الإعدادات'!$B$5/100,2),""),""))</f>
        <v/>
      </c>
      <c r="P459" s="19">
        <f>IF(OR(M459="متأخرة",M459="اليوم"),COUNTIFS($M$6:$M$2005,"متأخرة",$J$6:$J$2005,"&lt;"&amp;J459)+COUNTIFS($M$6:$M$2005,"اليوم",$J$6:$J$2005,"&lt;"&amp;J459)+COUNTIFS($M$6:M459,"متأخرة",$J$6:J459,J459&amp;"")+COUNTIFS($M$6:M459,"اليوم",$J$6:J459,J459&amp;""),"")</f>
        <v/>
      </c>
    </row>
    <row r="460">
      <c r="A460" s="20" t="n"/>
      <c r="B460" s="5" t="n"/>
      <c r="C460" s="21" t="n"/>
      <c r="D460" s="5" t="n"/>
      <c r="E460" s="17" t="n"/>
      <c r="F460" s="5" t="n"/>
      <c r="G460" s="5" t="n"/>
      <c r="H460" s="5" t="n"/>
      <c r="I460" s="5" t="n"/>
      <c r="J460" s="20" t="n"/>
      <c r="K460" s="5" t="n"/>
      <c r="L460" s="19">
        <f>IF(OR(B460&amp;""="",NOT(ISNUMBER(A460))),"",'الإعدادات'!$B$4-A460)</f>
        <v/>
      </c>
      <c r="M460" s="6">
        <f>IF(OR(B460&amp;""="",NOT(ISNUMBER(J460)),I460="تم التعاقد",I460="غير مهتم"),"",IF(J460&lt;'الإعدادات'!$B$4,"متأخرة",IF(J460='الإعدادات'!$B$4,"اليوم",IF(J460&lt;='الإعدادات'!$B$4+3,"خلال 3 أيام",""))))</f>
        <v/>
      </c>
      <c r="N460" s="6">
        <f>IF(OR(B460&amp;""="",H460&amp;""="",NOT(ISNUMBER(E460))),"",IFERROR(IF(E460&lt;INDEX('الوحدات'!$F$6:$F$305,MATCH(H460,'الوحدات'!$A$6:$A$305,0)),"أقل من السعر","مناسب"),"كود غير موجود"))</f>
        <v/>
      </c>
      <c r="O460" s="18">
        <f>IF(OR(B460&amp;""="",I460&lt;&gt;"تم التعاقد",H460&amp;""=""),"",IFERROR(IF(INDEX('الوحدات'!$E$6:$E$305,MATCH(H460,'الوحدات'!$A$6:$A$305,0))="بيع",ROUND(INDEX('الوحدات'!$F$6:$F$305,MATCH(H460,'الوحدات'!$A$6:$A$305,0))*'الإعدادات'!$B$5/100,2),""),""))</f>
        <v/>
      </c>
      <c r="P460" s="19">
        <f>IF(OR(M460="متأخرة",M460="اليوم"),COUNTIFS($M$6:$M$2005,"متأخرة",$J$6:$J$2005,"&lt;"&amp;J460)+COUNTIFS($M$6:$M$2005,"اليوم",$J$6:$J$2005,"&lt;"&amp;J460)+COUNTIFS($M$6:M460,"متأخرة",$J$6:J460,J460&amp;"")+COUNTIFS($M$6:M460,"اليوم",$J$6:J460,J460&amp;""),"")</f>
        <v/>
      </c>
    </row>
    <row r="461">
      <c r="A461" s="20" t="n"/>
      <c r="B461" s="5" t="n"/>
      <c r="C461" s="21" t="n"/>
      <c r="D461" s="5" t="n"/>
      <c r="E461" s="17" t="n"/>
      <c r="F461" s="5" t="n"/>
      <c r="G461" s="5" t="n"/>
      <c r="H461" s="5" t="n"/>
      <c r="I461" s="5" t="n"/>
      <c r="J461" s="20" t="n"/>
      <c r="K461" s="5" t="n"/>
      <c r="L461" s="19">
        <f>IF(OR(B461&amp;""="",NOT(ISNUMBER(A461))),"",'الإعدادات'!$B$4-A461)</f>
        <v/>
      </c>
      <c r="M461" s="6">
        <f>IF(OR(B461&amp;""="",NOT(ISNUMBER(J461)),I461="تم التعاقد",I461="غير مهتم"),"",IF(J461&lt;'الإعدادات'!$B$4,"متأخرة",IF(J461='الإعدادات'!$B$4,"اليوم",IF(J461&lt;='الإعدادات'!$B$4+3,"خلال 3 أيام",""))))</f>
        <v/>
      </c>
      <c r="N461" s="6">
        <f>IF(OR(B461&amp;""="",H461&amp;""="",NOT(ISNUMBER(E461))),"",IFERROR(IF(E461&lt;INDEX('الوحدات'!$F$6:$F$305,MATCH(H461,'الوحدات'!$A$6:$A$305,0)),"أقل من السعر","مناسب"),"كود غير موجود"))</f>
        <v/>
      </c>
      <c r="O461" s="18">
        <f>IF(OR(B461&amp;""="",I461&lt;&gt;"تم التعاقد",H461&amp;""=""),"",IFERROR(IF(INDEX('الوحدات'!$E$6:$E$305,MATCH(H461,'الوحدات'!$A$6:$A$305,0))="بيع",ROUND(INDEX('الوحدات'!$F$6:$F$305,MATCH(H461,'الوحدات'!$A$6:$A$305,0))*'الإعدادات'!$B$5/100,2),""),""))</f>
        <v/>
      </c>
      <c r="P461" s="19">
        <f>IF(OR(M461="متأخرة",M461="اليوم"),COUNTIFS($M$6:$M$2005,"متأخرة",$J$6:$J$2005,"&lt;"&amp;J461)+COUNTIFS($M$6:$M$2005,"اليوم",$J$6:$J$2005,"&lt;"&amp;J461)+COUNTIFS($M$6:M461,"متأخرة",$J$6:J461,J461&amp;"")+COUNTIFS($M$6:M461,"اليوم",$J$6:J461,J461&amp;""),"")</f>
        <v/>
      </c>
    </row>
    <row r="462">
      <c r="A462" s="20" t="n"/>
      <c r="B462" s="5" t="n"/>
      <c r="C462" s="21" t="n"/>
      <c r="D462" s="5" t="n"/>
      <c r="E462" s="17" t="n"/>
      <c r="F462" s="5" t="n"/>
      <c r="G462" s="5" t="n"/>
      <c r="H462" s="5" t="n"/>
      <c r="I462" s="5" t="n"/>
      <c r="J462" s="20" t="n"/>
      <c r="K462" s="5" t="n"/>
      <c r="L462" s="19">
        <f>IF(OR(B462&amp;""="",NOT(ISNUMBER(A462))),"",'الإعدادات'!$B$4-A462)</f>
        <v/>
      </c>
      <c r="M462" s="6">
        <f>IF(OR(B462&amp;""="",NOT(ISNUMBER(J462)),I462="تم التعاقد",I462="غير مهتم"),"",IF(J462&lt;'الإعدادات'!$B$4,"متأخرة",IF(J462='الإعدادات'!$B$4,"اليوم",IF(J462&lt;='الإعدادات'!$B$4+3,"خلال 3 أيام",""))))</f>
        <v/>
      </c>
      <c r="N462" s="6">
        <f>IF(OR(B462&amp;""="",H462&amp;""="",NOT(ISNUMBER(E462))),"",IFERROR(IF(E462&lt;INDEX('الوحدات'!$F$6:$F$305,MATCH(H462,'الوحدات'!$A$6:$A$305,0)),"أقل من السعر","مناسب"),"كود غير موجود"))</f>
        <v/>
      </c>
      <c r="O462" s="18">
        <f>IF(OR(B462&amp;""="",I462&lt;&gt;"تم التعاقد",H462&amp;""=""),"",IFERROR(IF(INDEX('الوحدات'!$E$6:$E$305,MATCH(H462,'الوحدات'!$A$6:$A$305,0))="بيع",ROUND(INDEX('الوحدات'!$F$6:$F$305,MATCH(H462,'الوحدات'!$A$6:$A$305,0))*'الإعدادات'!$B$5/100,2),""),""))</f>
        <v/>
      </c>
      <c r="P462" s="19">
        <f>IF(OR(M462="متأخرة",M462="اليوم"),COUNTIFS($M$6:$M$2005,"متأخرة",$J$6:$J$2005,"&lt;"&amp;J462)+COUNTIFS($M$6:$M$2005,"اليوم",$J$6:$J$2005,"&lt;"&amp;J462)+COUNTIFS($M$6:M462,"متأخرة",$J$6:J462,J462&amp;"")+COUNTIFS($M$6:M462,"اليوم",$J$6:J462,J462&amp;""),"")</f>
        <v/>
      </c>
    </row>
    <row r="463">
      <c r="A463" s="20" t="n"/>
      <c r="B463" s="5" t="n"/>
      <c r="C463" s="21" t="n"/>
      <c r="D463" s="5" t="n"/>
      <c r="E463" s="17" t="n"/>
      <c r="F463" s="5" t="n"/>
      <c r="G463" s="5" t="n"/>
      <c r="H463" s="5" t="n"/>
      <c r="I463" s="5" t="n"/>
      <c r="J463" s="20" t="n"/>
      <c r="K463" s="5" t="n"/>
      <c r="L463" s="19">
        <f>IF(OR(B463&amp;""="",NOT(ISNUMBER(A463))),"",'الإعدادات'!$B$4-A463)</f>
        <v/>
      </c>
      <c r="M463" s="6">
        <f>IF(OR(B463&amp;""="",NOT(ISNUMBER(J463)),I463="تم التعاقد",I463="غير مهتم"),"",IF(J463&lt;'الإعدادات'!$B$4,"متأخرة",IF(J463='الإعدادات'!$B$4,"اليوم",IF(J463&lt;='الإعدادات'!$B$4+3,"خلال 3 أيام",""))))</f>
        <v/>
      </c>
      <c r="N463" s="6">
        <f>IF(OR(B463&amp;""="",H463&amp;""="",NOT(ISNUMBER(E463))),"",IFERROR(IF(E463&lt;INDEX('الوحدات'!$F$6:$F$305,MATCH(H463,'الوحدات'!$A$6:$A$305,0)),"أقل من السعر","مناسب"),"كود غير موجود"))</f>
        <v/>
      </c>
      <c r="O463" s="18">
        <f>IF(OR(B463&amp;""="",I463&lt;&gt;"تم التعاقد",H463&amp;""=""),"",IFERROR(IF(INDEX('الوحدات'!$E$6:$E$305,MATCH(H463,'الوحدات'!$A$6:$A$305,0))="بيع",ROUND(INDEX('الوحدات'!$F$6:$F$305,MATCH(H463,'الوحدات'!$A$6:$A$305,0))*'الإعدادات'!$B$5/100,2),""),""))</f>
        <v/>
      </c>
      <c r="P463" s="19">
        <f>IF(OR(M463="متأخرة",M463="اليوم"),COUNTIFS($M$6:$M$2005,"متأخرة",$J$6:$J$2005,"&lt;"&amp;J463)+COUNTIFS($M$6:$M$2005,"اليوم",$J$6:$J$2005,"&lt;"&amp;J463)+COUNTIFS($M$6:M463,"متأخرة",$J$6:J463,J463&amp;"")+COUNTIFS($M$6:M463,"اليوم",$J$6:J463,J463&amp;""),"")</f>
        <v/>
      </c>
    </row>
    <row r="464">
      <c r="A464" s="20" t="n"/>
      <c r="B464" s="5" t="n"/>
      <c r="C464" s="21" t="n"/>
      <c r="D464" s="5" t="n"/>
      <c r="E464" s="17" t="n"/>
      <c r="F464" s="5" t="n"/>
      <c r="G464" s="5" t="n"/>
      <c r="H464" s="5" t="n"/>
      <c r="I464" s="5" t="n"/>
      <c r="J464" s="20" t="n"/>
      <c r="K464" s="5" t="n"/>
      <c r="L464" s="19">
        <f>IF(OR(B464&amp;""="",NOT(ISNUMBER(A464))),"",'الإعدادات'!$B$4-A464)</f>
        <v/>
      </c>
      <c r="M464" s="6">
        <f>IF(OR(B464&amp;""="",NOT(ISNUMBER(J464)),I464="تم التعاقد",I464="غير مهتم"),"",IF(J464&lt;'الإعدادات'!$B$4,"متأخرة",IF(J464='الإعدادات'!$B$4,"اليوم",IF(J464&lt;='الإعدادات'!$B$4+3,"خلال 3 أيام",""))))</f>
        <v/>
      </c>
      <c r="N464" s="6">
        <f>IF(OR(B464&amp;""="",H464&amp;""="",NOT(ISNUMBER(E464))),"",IFERROR(IF(E464&lt;INDEX('الوحدات'!$F$6:$F$305,MATCH(H464,'الوحدات'!$A$6:$A$305,0)),"أقل من السعر","مناسب"),"كود غير موجود"))</f>
        <v/>
      </c>
      <c r="O464" s="18">
        <f>IF(OR(B464&amp;""="",I464&lt;&gt;"تم التعاقد",H464&amp;""=""),"",IFERROR(IF(INDEX('الوحدات'!$E$6:$E$305,MATCH(H464,'الوحدات'!$A$6:$A$305,0))="بيع",ROUND(INDEX('الوحدات'!$F$6:$F$305,MATCH(H464,'الوحدات'!$A$6:$A$305,0))*'الإعدادات'!$B$5/100,2),""),""))</f>
        <v/>
      </c>
      <c r="P464" s="19">
        <f>IF(OR(M464="متأخرة",M464="اليوم"),COUNTIFS($M$6:$M$2005,"متأخرة",$J$6:$J$2005,"&lt;"&amp;J464)+COUNTIFS($M$6:$M$2005,"اليوم",$J$6:$J$2005,"&lt;"&amp;J464)+COUNTIFS($M$6:M464,"متأخرة",$J$6:J464,J464&amp;"")+COUNTIFS($M$6:M464,"اليوم",$J$6:J464,J464&amp;""),"")</f>
        <v/>
      </c>
    </row>
    <row r="465">
      <c r="A465" s="20" t="n"/>
      <c r="B465" s="5" t="n"/>
      <c r="C465" s="21" t="n"/>
      <c r="D465" s="5" t="n"/>
      <c r="E465" s="17" t="n"/>
      <c r="F465" s="5" t="n"/>
      <c r="G465" s="5" t="n"/>
      <c r="H465" s="5" t="n"/>
      <c r="I465" s="5" t="n"/>
      <c r="J465" s="20" t="n"/>
      <c r="K465" s="5" t="n"/>
      <c r="L465" s="19">
        <f>IF(OR(B465&amp;""="",NOT(ISNUMBER(A465))),"",'الإعدادات'!$B$4-A465)</f>
        <v/>
      </c>
      <c r="M465" s="6">
        <f>IF(OR(B465&amp;""="",NOT(ISNUMBER(J465)),I465="تم التعاقد",I465="غير مهتم"),"",IF(J465&lt;'الإعدادات'!$B$4,"متأخرة",IF(J465='الإعدادات'!$B$4,"اليوم",IF(J465&lt;='الإعدادات'!$B$4+3,"خلال 3 أيام",""))))</f>
        <v/>
      </c>
      <c r="N465" s="6">
        <f>IF(OR(B465&amp;""="",H465&amp;""="",NOT(ISNUMBER(E465))),"",IFERROR(IF(E465&lt;INDEX('الوحدات'!$F$6:$F$305,MATCH(H465,'الوحدات'!$A$6:$A$305,0)),"أقل من السعر","مناسب"),"كود غير موجود"))</f>
        <v/>
      </c>
      <c r="O465" s="18">
        <f>IF(OR(B465&amp;""="",I465&lt;&gt;"تم التعاقد",H465&amp;""=""),"",IFERROR(IF(INDEX('الوحدات'!$E$6:$E$305,MATCH(H465,'الوحدات'!$A$6:$A$305,0))="بيع",ROUND(INDEX('الوحدات'!$F$6:$F$305,MATCH(H465,'الوحدات'!$A$6:$A$305,0))*'الإعدادات'!$B$5/100,2),""),""))</f>
        <v/>
      </c>
      <c r="P465" s="19">
        <f>IF(OR(M465="متأخرة",M465="اليوم"),COUNTIFS($M$6:$M$2005,"متأخرة",$J$6:$J$2005,"&lt;"&amp;J465)+COUNTIFS($M$6:$M$2005,"اليوم",$J$6:$J$2005,"&lt;"&amp;J465)+COUNTIFS($M$6:M465,"متأخرة",$J$6:J465,J465&amp;"")+COUNTIFS($M$6:M465,"اليوم",$J$6:J465,J465&amp;""),"")</f>
        <v/>
      </c>
    </row>
    <row r="466">
      <c r="A466" s="20" t="n"/>
      <c r="B466" s="5" t="n"/>
      <c r="C466" s="21" t="n"/>
      <c r="D466" s="5" t="n"/>
      <c r="E466" s="17" t="n"/>
      <c r="F466" s="5" t="n"/>
      <c r="G466" s="5" t="n"/>
      <c r="H466" s="5" t="n"/>
      <c r="I466" s="5" t="n"/>
      <c r="J466" s="20" t="n"/>
      <c r="K466" s="5" t="n"/>
      <c r="L466" s="19">
        <f>IF(OR(B466&amp;""="",NOT(ISNUMBER(A466))),"",'الإعدادات'!$B$4-A466)</f>
        <v/>
      </c>
      <c r="M466" s="6">
        <f>IF(OR(B466&amp;""="",NOT(ISNUMBER(J466)),I466="تم التعاقد",I466="غير مهتم"),"",IF(J466&lt;'الإعدادات'!$B$4,"متأخرة",IF(J466='الإعدادات'!$B$4,"اليوم",IF(J466&lt;='الإعدادات'!$B$4+3,"خلال 3 أيام",""))))</f>
        <v/>
      </c>
      <c r="N466" s="6">
        <f>IF(OR(B466&amp;""="",H466&amp;""="",NOT(ISNUMBER(E466))),"",IFERROR(IF(E466&lt;INDEX('الوحدات'!$F$6:$F$305,MATCH(H466,'الوحدات'!$A$6:$A$305,0)),"أقل من السعر","مناسب"),"كود غير موجود"))</f>
        <v/>
      </c>
      <c r="O466" s="18">
        <f>IF(OR(B466&amp;""="",I466&lt;&gt;"تم التعاقد",H466&amp;""=""),"",IFERROR(IF(INDEX('الوحدات'!$E$6:$E$305,MATCH(H466,'الوحدات'!$A$6:$A$305,0))="بيع",ROUND(INDEX('الوحدات'!$F$6:$F$305,MATCH(H466,'الوحدات'!$A$6:$A$305,0))*'الإعدادات'!$B$5/100,2),""),""))</f>
        <v/>
      </c>
      <c r="P466" s="19">
        <f>IF(OR(M466="متأخرة",M466="اليوم"),COUNTIFS($M$6:$M$2005,"متأخرة",$J$6:$J$2005,"&lt;"&amp;J466)+COUNTIFS($M$6:$M$2005,"اليوم",$J$6:$J$2005,"&lt;"&amp;J466)+COUNTIFS($M$6:M466,"متأخرة",$J$6:J466,J466&amp;"")+COUNTIFS($M$6:M466,"اليوم",$J$6:J466,J466&amp;""),"")</f>
        <v/>
      </c>
    </row>
    <row r="467">
      <c r="A467" s="20" t="n"/>
      <c r="B467" s="5" t="n"/>
      <c r="C467" s="21" t="n"/>
      <c r="D467" s="5" t="n"/>
      <c r="E467" s="17" t="n"/>
      <c r="F467" s="5" t="n"/>
      <c r="G467" s="5" t="n"/>
      <c r="H467" s="5" t="n"/>
      <c r="I467" s="5" t="n"/>
      <c r="J467" s="20" t="n"/>
      <c r="K467" s="5" t="n"/>
      <c r="L467" s="19">
        <f>IF(OR(B467&amp;""="",NOT(ISNUMBER(A467))),"",'الإعدادات'!$B$4-A467)</f>
        <v/>
      </c>
      <c r="M467" s="6">
        <f>IF(OR(B467&amp;""="",NOT(ISNUMBER(J467)),I467="تم التعاقد",I467="غير مهتم"),"",IF(J467&lt;'الإعدادات'!$B$4,"متأخرة",IF(J467='الإعدادات'!$B$4,"اليوم",IF(J467&lt;='الإعدادات'!$B$4+3,"خلال 3 أيام",""))))</f>
        <v/>
      </c>
      <c r="N467" s="6">
        <f>IF(OR(B467&amp;""="",H467&amp;""="",NOT(ISNUMBER(E467))),"",IFERROR(IF(E467&lt;INDEX('الوحدات'!$F$6:$F$305,MATCH(H467,'الوحدات'!$A$6:$A$305,0)),"أقل من السعر","مناسب"),"كود غير موجود"))</f>
        <v/>
      </c>
      <c r="O467" s="18">
        <f>IF(OR(B467&amp;""="",I467&lt;&gt;"تم التعاقد",H467&amp;""=""),"",IFERROR(IF(INDEX('الوحدات'!$E$6:$E$305,MATCH(H467,'الوحدات'!$A$6:$A$305,0))="بيع",ROUND(INDEX('الوحدات'!$F$6:$F$305,MATCH(H467,'الوحدات'!$A$6:$A$305,0))*'الإعدادات'!$B$5/100,2),""),""))</f>
        <v/>
      </c>
      <c r="P467" s="19">
        <f>IF(OR(M467="متأخرة",M467="اليوم"),COUNTIFS($M$6:$M$2005,"متأخرة",$J$6:$J$2005,"&lt;"&amp;J467)+COUNTIFS($M$6:$M$2005,"اليوم",$J$6:$J$2005,"&lt;"&amp;J467)+COUNTIFS($M$6:M467,"متأخرة",$J$6:J467,J467&amp;"")+COUNTIFS($M$6:M467,"اليوم",$J$6:J467,J467&amp;""),"")</f>
        <v/>
      </c>
    </row>
    <row r="468">
      <c r="A468" s="20" t="n"/>
      <c r="B468" s="5" t="n"/>
      <c r="C468" s="21" t="n"/>
      <c r="D468" s="5" t="n"/>
      <c r="E468" s="17" t="n"/>
      <c r="F468" s="5" t="n"/>
      <c r="G468" s="5" t="n"/>
      <c r="H468" s="5" t="n"/>
      <c r="I468" s="5" t="n"/>
      <c r="J468" s="20" t="n"/>
      <c r="K468" s="5" t="n"/>
      <c r="L468" s="19">
        <f>IF(OR(B468&amp;""="",NOT(ISNUMBER(A468))),"",'الإعدادات'!$B$4-A468)</f>
        <v/>
      </c>
      <c r="M468" s="6">
        <f>IF(OR(B468&amp;""="",NOT(ISNUMBER(J468)),I468="تم التعاقد",I468="غير مهتم"),"",IF(J468&lt;'الإعدادات'!$B$4,"متأخرة",IF(J468='الإعدادات'!$B$4,"اليوم",IF(J468&lt;='الإعدادات'!$B$4+3,"خلال 3 أيام",""))))</f>
        <v/>
      </c>
      <c r="N468" s="6">
        <f>IF(OR(B468&amp;""="",H468&amp;""="",NOT(ISNUMBER(E468))),"",IFERROR(IF(E468&lt;INDEX('الوحدات'!$F$6:$F$305,MATCH(H468,'الوحدات'!$A$6:$A$305,0)),"أقل من السعر","مناسب"),"كود غير موجود"))</f>
        <v/>
      </c>
      <c r="O468" s="18">
        <f>IF(OR(B468&amp;""="",I468&lt;&gt;"تم التعاقد",H468&amp;""=""),"",IFERROR(IF(INDEX('الوحدات'!$E$6:$E$305,MATCH(H468,'الوحدات'!$A$6:$A$305,0))="بيع",ROUND(INDEX('الوحدات'!$F$6:$F$305,MATCH(H468,'الوحدات'!$A$6:$A$305,0))*'الإعدادات'!$B$5/100,2),""),""))</f>
        <v/>
      </c>
      <c r="P468" s="19">
        <f>IF(OR(M468="متأخرة",M468="اليوم"),COUNTIFS($M$6:$M$2005,"متأخرة",$J$6:$J$2005,"&lt;"&amp;J468)+COUNTIFS($M$6:$M$2005,"اليوم",$J$6:$J$2005,"&lt;"&amp;J468)+COUNTIFS($M$6:M468,"متأخرة",$J$6:J468,J468&amp;"")+COUNTIFS($M$6:M468,"اليوم",$J$6:J468,J468&amp;""),"")</f>
        <v/>
      </c>
    </row>
    <row r="469">
      <c r="A469" s="20" t="n"/>
      <c r="B469" s="5" t="n"/>
      <c r="C469" s="21" t="n"/>
      <c r="D469" s="5" t="n"/>
      <c r="E469" s="17" t="n"/>
      <c r="F469" s="5" t="n"/>
      <c r="G469" s="5" t="n"/>
      <c r="H469" s="5" t="n"/>
      <c r="I469" s="5" t="n"/>
      <c r="J469" s="20" t="n"/>
      <c r="K469" s="5" t="n"/>
      <c r="L469" s="19">
        <f>IF(OR(B469&amp;""="",NOT(ISNUMBER(A469))),"",'الإعدادات'!$B$4-A469)</f>
        <v/>
      </c>
      <c r="M469" s="6">
        <f>IF(OR(B469&amp;""="",NOT(ISNUMBER(J469)),I469="تم التعاقد",I469="غير مهتم"),"",IF(J469&lt;'الإعدادات'!$B$4,"متأخرة",IF(J469='الإعدادات'!$B$4,"اليوم",IF(J469&lt;='الإعدادات'!$B$4+3,"خلال 3 أيام",""))))</f>
        <v/>
      </c>
      <c r="N469" s="6">
        <f>IF(OR(B469&amp;""="",H469&amp;""="",NOT(ISNUMBER(E469))),"",IFERROR(IF(E469&lt;INDEX('الوحدات'!$F$6:$F$305,MATCH(H469,'الوحدات'!$A$6:$A$305,0)),"أقل من السعر","مناسب"),"كود غير موجود"))</f>
        <v/>
      </c>
      <c r="O469" s="18">
        <f>IF(OR(B469&amp;""="",I469&lt;&gt;"تم التعاقد",H469&amp;""=""),"",IFERROR(IF(INDEX('الوحدات'!$E$6:$E$305,MATCH(H469,'الوحدات'!$A$6:$A$305,0))="بيع",ROUND(INDEX('الوحدات'!$F$6:$F$305,MATCH(H469,'الوحدات'!$A$6:$A$305,0))*'الإعدادات'!$B$5/100,2),""),""))</f>
        <v/>
      </c>
      <c r="P469" s="19">
        <f>IF(OR(M469="متأخرة",M469="اليوم"),COUNTIFS($M$6:$M$2005,"متأخرة",$J$6:$J$2005,"&lt;"&amp;J469)+COUNTIFS($M$6:$M$2005,"اليوم",$J$6:$J$2005,"&lt;"&amp;J469)+COUNTIFS($M$6:M469,"متأخرة",$J$6:J469,J469&amp;"")+COUNTIFS($M$6:M469,"اليوم",$J$6:J469,J469&amp;""),"")</f>
        <v/>
      </c>
    </row>
    <row r="470">
      <c r="A470" s="20" t="n"/>
      <c r="B470" s="5" t="n"/>
      <c r="C470" s="21" t="n"/>
      <c r="D470" s="5" t="n"/>
      <c r="E470" s="17" t="n"/>
      <c r="F470" s="5" t="n"/>
      <c r="G470" s="5" t="n"/>
      <c r="H470" s="5" t="n"/>
      <c r="I470" s="5" t="n"/>
      <c r="J470" s="20" t="n"/>
      <c r="K470" s="5" t="n"/>
      <c r="L470" s="19">
        <f>IF(OR(B470&amp;""="",NOT(ISNUMBER(A470))),"",'الإعدادات'!$B$4-A470)</f>
        <v/>
      </c>
      <c r="M470" s="6">
        <f>IF(OR(B470&amp;""="",NOT(ISNUMBER(J470)),I470="تم التعاقد",I470="غير مهتم"),"",IF(J470&lt;'الإعدادات'!$B$4,"متأخرة",IF(J470='الإعدادات'!$B$4,"اليوم",IF(J470&lt;='الإعدادات'!$B$4+3,"خلال 3 أيام",""))))</f>
        <v/>
      </c>
      <c r="N470" s="6">
        <f>IF(OR(B470&amp;""="",H470&amp;""="",NOT(ISNUMBER(E470))),"",IFERROR(IF(E470&lt;INDEX('الوحدات'!$F$6:$F$305,MATCH(H470,'الوحدات'!$A$6:$A$305,0)),"أقل من السعر","مناسب"),"كود غير موجود"))</f>
        <v/>
      </c>
      <c r="O470" s="18">
        <f>IF(OR(B470&amp;""="",I470&lt;&gt;"تم التعاقد",H470&amp;""=""),"",IFERROR(IF(INDEX('الوحدات'!$E$6:$E$305,MATCH(H470,'الوحدات'!$A$6:$A$305,0))="بيع",ROUND(INDEX('الوحدات'!$F$6:$F$305,MATCH(H470,'الوحدات'!$A$6:$A$305,0))*'الإعدادات'!$B$5/100,2),""),""))</f>
        <v/>
      </c>
      <c r="P470" s="19">
        <f>IF(OR(M470="متأخرة",M470="اليوم"),COUNTIFS($M$6:$M$2005,"متأخرة",$J$6:$J$2005,"&lt;"&amp;J470)+COUNTIFS($M$6:$M$2005,"اليوم",$J$6:$J$2005,"&lt;"&amp;J470)+COUNTIFS($M$6:M470,"متأخرة",$J$6:J470,J470&amp;"")+COUNTIFS($M$6:M470,"اليوم",$J$6:J470,J470&amp;""),"")</f>
        <v/>
      </c>
    </row>
    <row r="471">
      <c r="A471" s="20" t="n"/>
      <c r="B471" s="5" t="n"/>
      <c r="C471" s="21" t="n"/>
      <c r="D471" s="5" t="n"/>
      <c r="E471" s="17" t="n"/>
      <c r="F471" s="5" t="n"/>
      <c r="G471" s="5" t="n"/>
      <c r="H471" s="5" t="n"/>
      <c r="I471" s="5" t="n"/>
      <c r="J471" s="20" t="n"/>
      <c r="K471" s="5" t="n"/>
      <c r="L471" s="19">
        <f>IF(OR(B471&amp;""="",NOT(ISNUMBER(A471))),"",'الإعدادات'!$B$4-A471)</f>
        <v/>
      </c>
      <c r="M471" s="6">
        <f>IF(OR(B471&amp;""="",NOT(ISNUMBER(J471)),I471="تم التعاقد",I471="غير مهتم"),"",IF(J471&lt;'الإعدادات'!$B$4,"متأخرة",IF(J471='الإعدادات'!$B$4,"اليوم",IF(J471&lt;='الإعدادات'!$B$4+3,"خلال 3 أيام",""))))</f>
        <v/>
      </c>
      <c r="N471" s="6">
        <f>IF(OR(B471&amp;""="",H471&amp;""="",NOT(ISNUMBER(E471))),"",IFERROR(IF(E471&lt;INDEX('الوحدات'!$F$6:$F$305,MATCH(H471,'الوحدات'!$A$6:$A$305,0)),"أقل من السعر","مناسب"),"كود غير موجود"))</f>
        <v/>
      </c>
      <c r="O471" s="18">
        <f>IF(OR(B471&amp;""="",I471&lt;&gt;"تم التعاقد",H471&amp;""=""),"",IFERROR(IF(INDEX('الوحدات'!$E$6:$E$305,MATCH(H471,'الوحدات'!$A$6:$A$305,0))="بيع",ROUND(INDEX('الوحدات'!$F$6:$F$305,MATCH(H471,'الوحدات'!$A$6:$A$305,0))*'الإعدادات'!$B$5/100,2),""),""))</f>
        <v/>
      </c>
      <c r="P471" s="19">
        <f>IF(OR(M471="متأخرة",M471="اليوم"),COUNTIFS($M$6:$M$2005,"متأخرة",$J$6:$J$2005,"&lt;"&amp;J471)+COUNTIFS($M$6:$M$2005,"اليوم",$J$6:$J$2005,"&lt;"&amp;J471)+COUNTIFS($M$6:M471,"متأخرة",$J$6:J471,J471&amp;"")+COUNTIFS($M$6:M471,"اليوم",$J$6:J471,J471&amp;""),"")</f>
        <v/>
      </c>
    </row>
    <row r="472">
      <c r="A472" s="20" t="n"/>
      <c r="B472" s="5" t="n"/>
      <c r="C472" s="21" t="n"/>
      <c r="D472" s="5" t="n"/>
      <c r="E472" s="17" t="n"/>
      <c r="F472" s="5" t="n"/>
      <c r="G472" s="5" t="n"/>
      <c r="H472" s="5" t="n"/>
      <c r="I472" s="5" t="n"/>
      <c r="J472" s="20" t="n"/>
      <c r="K472" s="5" t="n"/>
      <c r="L472" s="19">
        <f>IF(OR(B472&amp;""="",NOT(ISNUMBER(A472))),"",'الإعدادات'!$B$4-A472)</f>
        <v/>
      </c>
      <c r="M472" s="6">
        <f>IF(OR(B472&amp;""="",NOT(ISNUMBER(J472)),I472="تم التعاقد",I472="غير مهتم"),"",IF(J472&lt;'الإعدادات'!$B$4,"متأخرة",IF(J472='الإعدادات'!$B$4,"اليوم",IF(J472&lt;='الإعدادات'!$B$4+3,"خلال 3 أيام",""))))</f>
        <v/>
      </c>
      <c r="N472" s="6">
        <f>IF(OR(B472&amp;""="",H472&amp;""="",NOT(ISNUMBER(E472))),"",IFERROR(IF(E472&lt;INDEX('الوحدات'!$F$6:$F$305,MATCH(H472,'الوحدات'!$A$6:$A$305,0)),"أقل من السعر","مناسب"),"كود غير موجود"))</f>
        <v/>
      </c>
      <c r="O472" s="18">
        <f>IF(OR(B472&amp;""="",I472&lt;&gt;"تم التعاقد",H472&amp;""=""),"",IFERROR(IF(INDEX('الوحدات'!$E$6:$E$305,MATCH(H472,'الوحدات'!$A$6:$A$305,0))="بيع",ROUND(INDEX('الوحدات'!$F$6:$F$305,MATCH(H472,'الوحدات'!$A$6:$A$305,0))*'الإعدادات'!$B$5/100,2),""),""))</f>
        <v/>
      </c>
      <c r="P472" s="19">
        <f>IF(OR(M472="متأخرة",M472="اليوم"),COUNTIFS($M$6:$M$2005,"متأخرة",$J$6:$J$2005,"&lt;"&amp;J472)+COUNTIFS($M$6:$M$2005,"اليوم",$J$6:$J$2005,"&lt;"&amp;J472)+COUNTIFS($M$6:M472,"متأخرة",$J$6:J472,J472&amp;"")+COUNTIFS($M$6:M472,"اليوم",$J$6:J472,J472&amp;""),"")</f>
        <v/>
      </c>
    </row>
    <row r="473">
      <c r="A473" s="20" t="n"/>
      <c r="B473" s="5" t="n"/>
      <c r="C473" s="21" t="n"/>
      <c r="D473" s="5" t="n"/>
      <c r="E473" s="17" t="n"/>
      <c r="F473" s="5" t="n"/>
      <c r="G473" s="5" t="n"/>
      <c r="H473" s="5" t="n"/>
      <c r="I473" s="5" t="n"/>
      <c r="J473" s="20" t="n"/>
      <c r="K473" s="5" t="n"/>
      <c r="L473" s="19">
        <f>IF(OR(B473&amp;""="",NOT(ISNUMBER(A473))),"",'الإعدادات'!$B$4-A473)</f>
        <v/>
      </c>
      <c r="M473" s="6">
        <f>IF(OR(B473&amp;""="",NOT(ISNUMBER(J473)),I473="تم التعاقد",I473="غير مهتم"),"",IF(J473&lt;'الإعدادات'!$B$4,"متأخرة",IF(J473='الإعدادات'!$B$4,"اليوم",IF(J473&lt;='الإعدادات'!$B$4+3,"خلال 3 أيام",""))))</f>
        <v/>
      </c>
      <c r="N473" s="6">
        <f>IF(OR(B473&amp;""="",H473&amp;""="",NOT(ISNUMBER(E473))),"",IFERROR(IF(E473&lt;INDEX('الوحدات'!$F$6:$F$305,MATCH(H473,'الوحدات'!$A$6:$A$305,0)),"أقل من السعر","مناسب"),"كود غير موجود"))</f>
        <v/>
      </c>
      <c r="O473" s="18">
        <f>IF(OR(B473&amp;""="",I473&lt;&gt;"تم التعاقد",H473&amp;""=""),"",IFERROR(IF(INDEX('الوحدات'!$E$6:$E$305,MATCH(H473,'الوحدات'!$A$6:$A$305,0))="بيع",ROUND(INDEX('الوحدات'!$F$6:$F$305,MATCH(H473,'الوحدات'!$A$6:$A$305,0))*'الإعدادات'!$B$5/100,2),""),""))</f>
        <v/>
      </c>
      <c r="P473" s="19">
        <f>IF(OR(M473="متأخرة",M473="اليوم"),COUNTIFS($M$6:$M$2005,"متأخرة",$J$6:$J$2005,"&lt;"&amp;J473)+COUNTIFS($M$6:$M$2005,"اليوم",$J$6:$J$2005,"&lt;"&amp;J473)+COUNTIFS($M$6:M473,"متأخرة",$J$6:J473,J473&amp;"")+COUNTIFS($M$6:M473,"اليوم",$J$6:J473,J473&amp;""),"")</f>
        <v/>
      </c>
    </row>
    <row r="474">
      <c r="A474" s="20" t="n"/>
      <c r="B474" s="5" t="n"/>
      <c r="C474" s="21" t="n"/>
      <c r="D474" s="5" t="n"/>
      <c r="E474" s="17" t="n"/>
      <c r="F474" s="5" t="n"/>
      <c r="G474" s="5" t="n"/>
      <c r="H474" s="5" t="n"/>
      <c r="I474" s="5" t="n"/>
      <c r="J474" s="20" t="n"/>
      <c r="K474" s="5" t="n"/>
      <c r="L474" s="19">
        <f>IF(OR(B474&amp;""="",NOT(ISNUMBER(A474))),"",'الإعدادات'!$B$4-A474)</f>
        <v/>
      </c>
      <c r="M474" s="6">
        <f>IF(OR(B474&amp;""="",NOT(ISNUMBER(J474)),I474="تم التعاقد",I474="غير مهتم"),"",IF(J474&lt;'الإعدادات'!$B$4,"متأخرة",IF(J474='الإعدادات'!$B$4,"اليوم",IF(J474&lt;='الإعدادات'!$B$4+3,"خلال 3 أيام",""))))</f>
        <v/>
      </c>
      <c r="N474" s="6">
        <f>IF(OR(B474&amp;""="",H474&amp;""="",NOT(ISNUMBER(E474))),"",IFERROR(IF(E474&lt;INDEX('الوحدات'!$F$6:$F$305,MATCH(H474,'الوحدات'!$A$6:$A$305,0)),"أقل من السعر","مناسب"),"كود غير موجود"))</f>
        <v/>
      </c>
      <c r="O474" s="18">
        <f>IF(OR(B474&amp;""="",I474&lt;&gt;"تم التعاقد",H474&amp;""=""),"",IFERROR(IF(INDEX('الوحدات'!$E$6:$E$305,MATCH(H474,'الوحدات'!$A$6:$A$305,0))="بيع",ROUND(INDEX('الوحدات'!$F$6:$F$305,MATCH(H474,'الوحدات'!$A$6:$A$305,0))*'الإعدادات'!$B$5/100,2),""),""))</f>
        <v/>
      </c>
      <c r="P474" s="19">
        <f>IF(OR(M474="متأخرة",M474="اليوم"),COUNTIFS($M$6:$M$2005,"متأخرة",$J$6:$J$2005,"&lt;"&amp;J474)+COUNTIFS($M$6:$M$2005,"اليوم",$J$6:$J$2005,"&lt;"&amp;J474)+COUNTIFS($M$6:M474,"متأخرة",$J$6:J474,J474&amp;"")+COUNTIFS($M$6:M474,"اليوم",$J$6:J474,J474&amp;""),"")</f>
        <v/>
      </c>
    </row>
    <row r="475">
      <c r="A475" s="20" t="n"/>
      <c r="B475" s="5" t="n"/>
      <c r="C475" s="21" t="n"/>
      <c r="D475" s="5" t="n"/>
      <c r="E475" s="17" t="n"/>
      <c r="F475" s="5" t="n"/>
      <c r="G475" s="5" t="n"/>
      <c r="H475" s="5" t="n"/>
      <c r="I475" s="5" t="n"/>
      <c r="J475" s="20" t="n"/>
      <c r="K475" s="5" t="n"/>
      <c r="L475" s="19">
        <f>IF(OR(B475&amp;""="",NOT(ISNUMBER(A475))),"",'الإعدادات'!$B$4-A475)</f>
        <v/>
      </c>
      <c r="M475" s="6">
        <f>IF(OR(B475&amp;""="",NOT(ISNUMBER(J475)),I475="تم التعاقد",I475="غير مهتم"),"",IF(J475&lt;'الإعدادات'!$B$4,"متأخرة",IF(J475='الإعدادات'!$B$4,"اليوم",IF(J475&lt;='الإعدادات'!$B$4+3,"خلال 3 أيام",""))))</f>
        <v/>
      </c>
      <c r="N475" s="6">
        <f>IF(OR(B475&amp;""="",H475&amp;""="",NOT(ISNUMBER(E475))),"",IFERROR(IF(E475&lt;INDEX('الوحدات'!$F$6:$F$305,MATCH(H475,'الوحدات'!$A$6:$A$305,0)),"أقل من السعر","مناسب"),"كود غير موجود"))</f>
        <v/>
      </c>
      <c r="O475" s="18">
        <f>IF(OR(B475&amp;""="",I475&lt;&gt;"تم التعاقد",H475&amp;""=""),"",IFERROR(IF(INDEX('الوحدات'!$E$6:$E$305,MATCH(H475,'الوحدات'!$A$6:$A$305,0))="بيع",ROUND(INDEX('الوحدات'!$F$6:$F$305,MATCH(H475,'الوحدات'!$A$6:$A$305,0))*'الإعدادات'!$B$5/100,2),""),""))</f>
        <v/>
      </c>
      <c r="P475" s="19">
        <f>IF(OR(M475="متأخرة",M475="اليوم"),COUNTIFS($M$6:$M$2005,"متأخرة",$J$6:$J$2005,"&lt;"&amp;J475)+COUNTIFS($M$6:$M$2005,"اليوم",$J$6:$J$2005,"&lt;"&amp;J475)+COUNTIFS($M$6:M475,"متأخرة",$J$6:J475,J475&amp;"")+COUNTIFS($M$6:M475,"اليوم",$J$6:J475,J475&amp;""),"")</f>
        <v/>
      </c>
    </row>
    <row r="476">
      <c r="A476" s="20" t="n"/>
      <c r="B476" s="5" t="n"/>
      <c r="C476" s="21" t="n"/>
      <c r="D476" s="5" t="n"/>
      <c r="E476" s="17" t="n"/>
      <c r="F476" s="5" t="n"/>
      <c r="G476" s="5" t="n"/>
      <c r="H476" s="5" t="n"/>
      <c r="I476" s="5" t="n"/>
      <c r="J476" s="20" t="n"/>
      <c r="K476" s="5" t="n"/>
      <c r="L476" s="19">
        <f>IF(OR(B476&amp;""="",NOT(ISNUMBER(A476))),"",'الإعدادات'!$B$4-A476)</f>
        <v/>
      </c>
      <c r="M476" s="6">
        <f>IF(OR(B476&amp;""="",NOT(ISNUMBER(J476)),I476="تم التعاقد",I476="غير مهتم"),"",IF(J476&lt;'الإعدادات'!$B$4,"متأخرة",IF(J476='الإعدادات'!$B$4,"اليوم",IF(J476&lt;='الإعدادات'!$B$4+3,"خلال 3 أيام",""))))</f>
        <v/>
      </c>
      <c r="N476" s="6">
        <f>IF(OR(B476&amp;""="",H476&amp;""="",NOT(ISNUMBER(E476))),"",IFERROR(IF(E476&lt;INDEX('الوحدات'!$F$6:$F$305,MATCH(H476,'الوحدات'!$A$6:$A$305,0)),"أقل من السعر","مناسب"),"كود غير موجود"))</f>
        <v/>
      </c>
      <c r="O476" s="18">
        <f>IF(OR(B476&amp;""="",I476&lt;&gt;"تم التعاقد",H476&amp;""=""),"",IFERROR(IF(INDEX('الوحدات'!$E$6:$E$305,MATCH(H476,'الوحدات'!$A$6:$A$305,0))="بيع",ROUND(INDEX('الوحدات'!$F$6:$F$305,MATCH(H476,'الوحدات'!$A$6:$A$305,0))*'الإعدادات'!$B$5/100,2),""),""))</f>
        <v/>
      </c>
      <c r="P476" s="19">
        <f>IF(OR(M476="متأخرة",M476="اليوم"),COUNTIFS($M$6:$M$2005,"متأخرة",$J$6:$J$2005,"&lt;"&amp;J476)+COUNTIFS($M$6:$M$2005,"اليوم",$J$6:$J$2005,"&lt;"&amp;J476)+COUNTIFS($M$6:M476,"متأخرة",$J$6:J476,J476&amp;"")+COUNTIFS($M$6:M476,"اليوم",$J$6:J476,J476&amp;""),"")</f>
        <v/>
      </c>
    </row>
    <row r="477">
      <c r="A477" s="20" t="n"/>
      <c r="B477" s="5" t="n"/>
      <c r="C477" s="21" t="n"/>
      <c r="D477" s="5" t="n"/>
      <c r="E477" s="17" t="n"/>
      <c r="F477" s="5" t="n"/>
      <c r="G477" s="5" t="n"/>
      <c r="H477" s="5" t="n"/>
      <c r="I477" s="5" t="n"/>
      <c r="J477" s="20" t="n"/>
      <c r="K477" s="5" t="n"/>
      <c r="L477" s="19">
        <f>IF(OR(B477&amp;""="",NOT(ISNUMBER(A477))),"",'الإعدادات'!$B$4-A477)</f>
        <v/>
      </c>
      <c r="M477" s="6">
        <f>IF(OR(B477&amp;""="",NOT(ISNUMBER(J477)),I477="تم التعاقد",I477="غير مهتم"),"",IF(J477&lt;'الإعدادات'!$B$4,"متأخرة",IF(J477='الإعدادات'!$B$4,"اليوم",IF(J477&lt;='الإعدادات'!$B$4+3,"خلال 3 أيام",""))))</f>
        <v/>
      </c>
      <c r="N477" s="6">
        <f>IF(OR(B477&amp;""="",H477&amp;""="",NOT(ISNUMBER(E477))),"",IFERROR(IF(E477&lt;INDEX('الوحدات'!$F$6:$F$305,MATCH(H477,'الوحدات'!$A$6:$A$305,0)),"أقل من السعر","مناسب"),"كود غير موجود"))</f>
        <v/>
      </c>
      <c r="O477" s="18">
        <f>IF(OR(B477&amp;""="",I477&lt;&gt;"تم التعاقد",H477&amp;""=""),"",IFERROR(IF(INDEX('الوحدات'!$E$6:$E$305,MATCH(H477,'الوحدات'!$A$6:$A$305,0))="بيع",ROUND(INDEX('الوحدات'!$F$6:$F$305,MATCH(H477,'الوحدات'!$A$6:$A$305,0))*'الإعدادات'!$B$5/100,2),""),""))</f>
        <v/>
      </c>
      <c r="P477" s="19">
        <f>IF(OR(M477="متأخرة",M477="اليوم"),COUNTIFS($M$6:$M$2005,"متأخرة",$J$6:$J$2005,"&lt;"&amp;J477)+COUNTIFS($M$6:$M$2005,"اليوم",$J$6:$J$2005,"&lt;"&amp;J477)+COUNTIFS($M$6:M477,"متأخرة",$J$6:J477,J477&amp;"")+COUNTIFS($M$6:M477,"اليوم",$J$6:J477,J477&amp;""),"")</f>
        <v/>
      </c>
    </row>
    <row r="478">
      <c r="A478" s="20" t="n"/>
      <c r="B478" s="5" t="n"/>
      <c r="C478" s="21" t="n"/>
      <c r="D478" s="5" t="n"/>
      <c r="E478" s="17" t="n"/>
      <c r="F478" s="5" t="n"/>
      <c r="G478" s="5" t="n"/>
      <c r="H478" s="5" t="n"/>
      <c r="I478" s="5" t="n"/>
      <c r="J478" s="20" t="n"/>
      <c r="K478" s="5" t="n"/>
      <c r="L478" s="19">
        <f>IF(OR(B478&amp;""="",NOT(ISNUMBER(A478))),"",'الإعدادات'!$B$4-A478)</f>
        <v/>
      </c>
      <c r="M478" s="6">
        <f>IF(OR(B478&amp;""="",NOT(ISNUMBER(J478)),I478="تم التعاقد",I478="غير مهتم"),"",IF(J478&lt;'الإعدادات'!$B$4,"متأخرة",IF(J478='الإعدادات'!$B$4,"اليوم",IF(J478&lt;='الإعدادات'!$B$4+3,"خلال 3 أيام",""))))</f>
        <v/>
      </c>
      <c r="N478" s="6">
        <f>IF(OR(B478&amp;""="",H478&amp;""="",NOT(ISNUMBER(E478))),"",IFERROR(IF(E478&lt;INDEX('الوحدات'!$F$6:$F$305,MATCH(H478,'الوحدات'!$A$6:$A$305,0)),"أقل من السعر","مناسب"),"كود غير موجود"))</f>
        <v/>
      </c>
      <c r="O478" s="18">
        <f>IF(OR(B478&amp;""="",I478&lt;&gt;"تم التعاقد",H478&amp;""=""),"",IFERROR(IF(INDEX('الوحدات'!$E$6:$E$305,MATCH(H478,'الوحدات'!$A$6:$A$305,0))="بيع",ROUND(INDEX('الوحدات'!$F$6:$F$305,MATCH(H478,'الوحدات'!$A$6:$A$305,0))*'الإعدادات'!$B$5/100,2),""),""))</f>
        <v/>
      </c>
      <c r="P478" s="19">
        <f>IF(OR(M478="متأخرة",M478="اليوم"),COUNTIFS($M$6:$M$2005,"متأخرة",$J$6:$J$2005,"&lt;"&amp;J478)+COUNTIFS($M$6:$M$2005,"اليوم",$J$6:$J$2005,"&lt;"&amp;J478)+COUNTIFS($M$6:M478,"متأخرة",$J$6:J478,J478&amp;"")+COUNTIFS($M$6:M478,"اليوم",$J$6:J478,J478&amp;""),"")</f>
        <v/>
      </c>
    </row>
    <row r="479">
      <c r="A479" s="20" t="n"/>
      <c r="B479" s="5" t="n"/>
      <c r="C479" s="21" t="n"/>
      <c r="D479" s="5" t="n"/>
      <c r="E479" s="17" t="n"/>
      <c r="F479" s="5" t="n"/>
      <c r="G479" s="5" t="n"/>
      <c r="H479" s="5" t="n"/>
      <c r="I479" s="5" t="n"/>
      <c r="J479" s="20" t="n"/>
      <c r="K479" s="5" t="n"/>
      <c r="L479" s="19">
        <f>IF(OR(B479&amp;""="",NOT(ISNUMBER(A479))),"",'الإعدادات'!$B$4-A479)</f>
        <v/>
      </c>
      <c r="M479" s="6">
        <f>IF(OR(B479&amp;""="",NOT(ISNUMBER(J479)),I479="تم التعاقد",I479="غير مهتم"),"",IF(J479&lt;'الإعدادات'!$B$4,"متأخرة",IF(J479='الإعدادات'!$B$4,"اليوم",IF(J479&lt;='الإعدادات'!$B$4+3,"خلال 3 أيام",""))))</f>
        <v/>
      </c>
      <c r="N479" s="6">
        <f>IF(OR(B479&amp;""="",H479&amp;""="",NOT(ISNUMBER(E479))),"",IFERROR(IF(E479&lt;INDEX('الوحدات'!$F$6:$F$305,MATCH(H479,'الوحدات'!$A$6:$A$305,0)),"أقل من السعر","مناسب"),"كود غير موجود"))</f>
        <v/>
      </c>
      <c r="O479" s="18">
        <f>IF(OR(B479&amp;""="",I479&lt;&gt;"تم التعاقد",H479&amp;""=""),"",IFERROR(IF(INDEX('الوحدات'!$E$6:$E$305,MATCH(H479,'الوحدات'!$A$6:$A$305,0))="بيع",ROUND(INDEX('الوحدات'!$F$6:$F$305,MATCH(H479,'الوحدات'!$A$6:$A$305,0))*'الإعدادات'!$B$5/100,2),""),""))</f>
        <v/>
      </c>
      <c r="P479" s="19">
        <f>IF(OR(M479="متأخرة",M479="اليوم"),COUNTIFS($M$6:$M$2005,"متأخرة",$J$6:$J$2005,"&lt;"&amp;J479)+COUNTIFS($M$6:$M$2005,"اليوم",$J$6:$J$2005,"&lt;"&amp;J479)+COUNTIFS($M$6:M479,"متأخرة",$J$6:J479,J479&amp;"")+COUNTIFS($M$6:M479,"اليوم",$J$6:J479,J479&amp;""),"")</f>
        <v/>
      </c>
    </row>
    <row r="480">
      <c r="A480" s="20" t="n"/>
      <c r="B480" s="5" t="n"/>
      <c r="C480" s="21" t="n"/>
      <c r="D480" s="5" t="n"/>
      <c r="E480" s="17" t="n"/>
      <c r="F480" s="5" t="n"/>
      <c r="G480" s="5" t="n"/>
      <c r="H480" s="5" t="n"/>
      <c r="I480" s="5" t="n"/>
      <c r="J480" s="20" t="n"/>
      <c r="K480" s="5" t="n"/>
      <c r="L480" s="19">
        <f>IF(OR(B480&amp;""="",NOT(ISNUMBER(A480))),"",'الإعدادات'!$B$4-A480)</f>
        <v/>
      </c>
      <c r="M480" s="6">
        <f>IF(OR(B480&amp;""="",NOT(ISNUMBER(J480)),I480="تم التعاقد",I480="غير مهتم"),"",IF(J480&lt;'الإعدادات'!$B$4,"متأخرة",IF(J480='الإعدادات'!$B$4,"اليوم",IF(J480&lt;='الإعدادات'!$B$4+3,"خلال 3 أيام",""))))</f>
        <v/>
      </c>
      <c r="N480" s="6">
        <f>IF(OR(B480&amp;""="",H480&amp;""="",NOT(ISNUMBER(E480))),"",IFERROR(IF(E480&lt;INDEX('الوحدات'!$F$6:$F$305,MATCH(H480,'الوحدات'!$A$6:$A$305,0)),"أقل من السعر","مناسب"),"كود غير موجود"))</f>
        <v/>
      </c>
      <c r="O480" s="18">
        <f>IF(OR(B480&amp;""="",I480&lt;&gt;"تم التعاقد",H480&amp;""=""),"",IFERROR(IF(INDEX('الوحدات'!$E$6:$E$305,MATCH(H480,'الوحدات'!$A$6:$A$305,0))="بيع",ROUND(INDEX('الوحدات'!$F$6:$F$305,MATCH(H480,'الوحدات'!$A$6:$A$305,0))*'الإعدادات'!$B$5/100,2),""),""))</f>
        <v/>
      </c>
      <c r="P480" s="19">
        <f>IF(OR(M480="متأخرة",M480="اليوم"),COUNTIFS($M$6:$M$2005,"متأخرة",$J$6:$J$2005,"&lt;"&amp;J480)+COUNTIFS($M$6:$M$2005,"اليوم",$J$6:$J$2005,"&lt;"&amp;J480)+COUNTIFS($M$6:M480,"متأخرة",$J$6:J480,J480&amp;"")+COUNTIFS($M$6:M480,"اليوم",$J$6:J480,J480&amp;""),"")</f>
        <v/>
      </c>
    </row>
    <row r="481">
      <c r="A481" s="20" t="n"/>
      <c r="B481" s="5" t="n"/>
      <c r="C481" s="21" t="n"/>
      <c r="D481" s="5" t="n"/>
      <c r="E481" s="17" t="n"/>
      <c r="F481" s="5" t="n"/>
      <c r="G481" s="5" t="n"/>
      <c r="H481" s="5" t="n"/>
      <c r="I481" s="5" t="n"/>
      <c r="J481" s="20" t="n"/>
      <c r="K481" s="5" t="n"/>
      <c r="L481" s="19">
        <f>IF(OR(B481&amp;""="",NOT(ISNUMBER(A481))),"",'الإعدادات'!$B$4-A481)</f>
        <v/>
      </c>
      <c r="M481" s="6">
        <f>IF(OR(B481&amp;""="",NOT(ISNUMBER(J481)),I481="تم التعاقد",I481="غير مهتم"),"",IF(J481&lt;'الإعدادات'!$B$4,"متأخرة",IF(J481='الإعدادات'!$B$4,"اليوم",IF(J481&lt;='الإعدادات'!$B$4+3,"خلال 3 أيام",""))))</f>
        <v/>
      </c>
      <c r="N481" s="6">
        <f>IF(OR(B481&amp;""="",H481&amp;""="",NOT(ISNUMBER(E481))),"",IFERROR(IF(E481&lt;INDEX('الوحدات'!$F$6:$F$305,MATCH(H481,'الوحدات'!$A$6:$A$305,0)),"أقل من السعر","مناسب"),"كود غير موجود"))</f>
        <v/>
      </c>
      <c r="O481" s="18">
        <f>IF(OR(B481&amp;""="",I481&lt;&gt;"تم التعاقد",H481&amp;""=""),"",IFERROR(IF(INDEX('الوحدات'!$E$6:$E$305,MATCH(H481,'الوحدات'!$A$6:$A$305,0))="بيع",ROUND(INDEX('الوحدات'!$F$6:$F$305,MATCH(H481,'الوحدات'!$A$6:$A$305,0))*'الإعدادات'!$B$5/100,2),""),""))</f>
        <v/>
      </c>
      <c r="P481" s="19">
        <f>IF(OR(M481="متأخرة",M481="اليوم"),COUNTIFS($M$6:$M$2005,"متأخرة",$J$6:$J$2005,"&lt;"&amp;J481)+COUNTIFS($M$6:$M$2005,"اليوم",$J$6:$J$2005,"&lt;"&amp;J481)+COUNTIFS($M$6:M481,"متأخرة",$J$6:J481,J481&amp;"")+COUNTIFS($M$6:M481,"اليوم",$J$6:J481,J481&amp;""),"")</f>
        <v/>
      </c>
    </row>
    <row r="482">
      <c r="A482" s="20" t="n"/>
      <c r="B482" s="5" t="n"/>
      <c r="C482" s="21" t="n"/>
      <c r="D482" s="5" t="n"/>
      <c r="E482" s="17" t="n"/>
      <c r="F482" s="5" t="n"/>
      <c r="G482" s="5" t="n"/>
      <c r="H482" s="5" t="n"/>
      <c r="I482" s="5" t="n"/>
      <c r="J482" s="20" t="n"/>
      <c r="K482" s="5" t="n"/>
      <c r="L482" s="19">
        <f>IF(OR(B482&amp;""="",NOT(ISNUMBER(A482))),"",'الإعدادات'!$B$4-A482)</f>
        <v/>
      </c>
      <c r="M482" s="6">
        <f>IF(OR(B482&amp;""="",NOT(ISNUMBER(J482)),I482="تم التعاقد",I482="غير مهتم"),"",IF(J482&lt;'الإعدادات'!$B$4,"متأخرة",IF(J482='الإعدادات'!$B$4,"اليوم",IF(J482&lt;='الإعدادات'!$B$4+3,"خلال 3 أيام",""))))</f>
        <v/>
      </c>
      <c r="N482" s="6">
        <f>IF(OR(B482&amp;""="",H482&amp;""="",NOT(ISNUMBER(E482))),"",IFERROR(IF(E482&lt;INDEX('الوحدات'!$F$6:$F$305,MATCH(H482,'الوحدات'!$A$6:$A$305,0)),"أقل من السعر","مناسب"),"كود غير موجود"))</f>
        <v/>
      </c>
      <c r="O482" s="18">
        <f>IF(OR(B482&amp;""="",I482&lt;&gt;"تم التعاقد",H482&amp;""=""),"",IFERROR(IF(INDEX('الوحدات'!$E$6:$E$305,MATCH(H482,'الوحدات'!$A$6:$A$305,0))="بيع",ROUND(INDEX('الوحدات'!$F$6:$F$305,MATCH(H482,'الوحدات'!$A$6:$A$305,0))*'الإعدادات'!$B$5/100,2),""),""))</f>
        <v/>
      </c>
      <c r="P482" s="19">
        <f>IF(OR(M482="متأخرة",M482="اليوم"),COUNTIFS($M$6:$M$2005,"متأخرة",$J$6:$J$2005,"&lt;"&amp;J482)+COUNTIFS($M$6:$M$2005,"اليوم",$J$6:$J$2005,"&lt;"&amp;J482)+COUNTIFS($M$6:M482,"متأخرة",$J$6:J482,J482&amp;"")+COUNTIFS($M$6:M482,"اليوم",$J$6:J482,J482&amp;""),"")</f>
        <v/>
      </c>
    </row>
    <row r="483">
      <c r="A483" s="20" t="n"/>
      <c r="B483" s="5" t="n"/>
      <c r="C483" s="21" t="n"/>
      <c r="D483" s="5" t="n"/>
      <c r="E483" s="17" t="n"/>
      <c r="F483" s="5" t="n"/>
      <c r="G483" s="5" t="n"/>
      <c r="H483" s="5" t="n"/>
      <c r="I483" s="5" t="n"/>
      <c r="J483" s="20" t="n"/>
      <c r="K483" s="5" t="n"/>
      <c r="L483" s="19">
        <f>IF(OR(B483&amp;""="",NOT(ISNUMBER(A483))),"",'الإعدادات'!$B$4-A483)</f>
        <v/>
      </c>
      <c r="M483" s="6">
        <f>IF(OR(B483&amp;""="",NOT(ISNUMBER(J483)),I483="تم التعاقد",I483="غير مهتم"),"",IF(J483&lt;'الإعدادات'!$B$4,"متأخرة",IF(J483='الإعدادات'!$B$4,"اليوم",IF(J483&lt;='الإعدادات'!$B$4+3,"خلال 3 أيام",""))))</f>
        <v/>
      </c>
      <c r="N483" s="6">
        <f>IF(OR(B483&amp;""="",H483&amp;""="",NOT(ISNUMBER(E483))),"",IFERROR(IF(E483&lt;INDEX('الوحدات'!$F$6:$F$305,MATCH(H483,'الوحدات'!$A$6:$A$305,0)),"أقل من السعر","مناسب"),"كود غير موجود"))</f>
        <v/>
      </c>
      <c r="O483" s="18">
        <f>IF(OR(B483&amp;""="",I483&lt;&gt;"تم التعاقد",H483&amp;""=""),"",IFERROR(IF(INDEX('الوحدات'!$E$6:$E$305,MATCH(H483,'الوحدات'!$A$6:$A$305,0))="بيع",ROUND(INDEX('الوحدات'!$F$6:$F$305,MATCH(H483,'الوحدات'!$A$6:$A$305,0))*'الإعدادات'!$B$5/100,2),""),""))</f>
        <v/>
      </c>
      <c r="P483" s="19">
        <f>IF(OR(M483="متأخرة",M483="اليوم"),COUNTIFS($M$6:$M$2005,"متأخرة",$J$6:$J$2005,"&lt;"&amp;J483)+COUNTIFS($M$6:$M$2005,"اليوم",$J$6:$J$2005,"&lt;"&amp;J483)+COUNTIFS($M$6:M483,"متأخرة",$J$6:J483,J483&amp;"")+COUNTIFS($M$6:M483,"اليوم",$J$6:J483,J483&amp;""),"")</f>
        <v/>
      </c>
    </row>
    <row r="484">
      <c r="A484" s="20" t="n"/>
      <c r="B484" s="5" t="n"/>
      <c r="C484" s="21" t="n"/>
      <c r="D484" s="5" t="n"/>
      <c r="E484" s="17" t="n"/>
      <c r="F484" s="5" t="n"/>
      <c r="G484" s="5" t="n"/>
      <c r="H484" s="5" t="n"/>
      <c r="I484" s="5" t="n"/>
      <c r="J484" s="20" t="n"/>
      <c r="K484" s="5" t="n"/>
      <c r="L484" s="19">
        <f>IF(OR(B484&amp;""="",NOT(ISNUMBER(A484))),"",'الإعدادات'!$B$4-A484)</f>
        <v/>
      </c>
      <c r="M484" s="6">
        <f>IF(OR(B484&amp;""="",NOT(ISNUMBER(J484)),I484="تم التعاقد",I484="غير مهتم"),"",IF(J484&lt;'الإعدادات'!$B$4,"متأخرة",IF(J484='الإعدادات'!$B$4,"اليوم",IF(J484&lt;='الإعدادات'!$B$4+3,"خلال 3 أيام",""))))</f>
        <v/>
      </c>
      <c r="N484" s="6">
        <f>IF(OR(B484&amp;""="",H484&amp;""="",NOT(ISNUMBER(E484))),"",IFERROR(IF(E484&lt;INDEX('الوحدات'!$F$6:$F$305,MATCH(H484,'الوحدات'!$A$6:$A$305,0)),"أقل من السعر","مناسب"),"كود غير موجود"))</f>
        <v/>
      </c>
      <c r="O484" s="18">
        <f>IF(OR(B484&amp;""="",I484&lt;&gt;"تم التعاقد",H484&amp;""=""),"",IFERROR(IF(INDEX('الوحدات'!$E$6:$E$305,MATCH(H484,'الوحدات'!$A$6:$A$305,0))="بيع",ROUND(INDEX('الوحدات'!$F$6:$F$305,MATCH(H484,'الوحدات'!$A$6:$A$305,0))*'الإعدادات'!$B$5/100,2),""),""))</f>
        <v/>
      </c>
      <c r="P484" s="19">
        <f>IF(OR(M484="متأخرة",M484="اليوم"),COUNTIFS($M$6:$M$2005,"متأخرة",$J$6:$J$2005,"&lt;"&amp;J484)+COUNTIFS($M$6:$M$2005,"اليوم",$J$6:$J$2005,"&lt;"&amp;J484)+COUNTIFS($M$6:M484,"متأخرة",$J$6:J484,J484&amp;"")+COUNTIFS($M$6:M484,"اليوم",$J$6:J484,J484&amp;""),"")</f>
        <v/>
      </c>
    </row>
    <row r="485">
      <c r="A485" s="20" t="n"/>
      <c r="B485" s="5" t="n"/>
      <c r="C485" s="21" t="n"/>
      <c r="D485" s="5" t="n"/>
      <c r="E485" s="17" t="n"/>
      <c r="F485" s="5" t="n"/>
      <c r="G485" s="5" t="n"/>
      <c r="H485" s="5" t="n"/>
      <c r="I485" s="5" t="n"/>
      <c r="J485" s="20" t="n"/>
      <c r="K485" s="5" t="n"/>
      <c r="L485" s="19">
        <f>IF(OR(B485&amp;""="",NOT(ISNUMBER(A485))),"",'الإعدادات'!$B$4-A485)</f>
        <v/>
      </c>
      <c r="M485" s="6">
        <f>IF(OR(B485&amp;""="",NOT(ISNUMBER(J485)),I485="تم التعاقد",I485="غير مهتم"),"",IF(J485&lt;'الإعدادات'!$B$4,"متأخرة",IF(J485='الإعدادات'!$B$4,"اليوم",IF(J485&lt;='الإعدادات'!$B$4+3,"خلال 3 أيام",""))))</f>
        <v/>
      </c>
      <c r="N485" s="6">
        <f>IF(OR(B485&amp;""="",H485&amp;""="",NOT(ISNUMBER(E485))),"",IFERROR(IF(E485&lt;INDEX('الوحدات'!$F$6:$F$305,MATCH(H485,'الوحدات'!$A$6:$A$305,0)),"أقل من السعر","مناسب"),"كود غير موجود"))</f>
        <v/>
      </c>
      <c r="O485" s="18">
        <f>IF(OR(B485&amp;""="",I485&lt;&gt;"تم التعاقد",H485&amp;""=""),"",IFERROR(IF(INDEX('الوحدات'!$E$6:$E$305,MATCH(H485,'الوحدات'!$A$6:$A$305,0))="بيع",ROUND(INDEX('الوحدات'!$F$6:$F$305,MATCH(H485,'الوحدات'!$A$6:$A$305,0))*'الإعدادات'!$B$5/100,2),""),""))</f>
        <v/>
      </c>
      <c r="P485" s="19">
        <f>IF(OR(M485="متأخرة",M485="اليوم"),COUNTIFS($M$6:$M$2005,"متأخرة",$J$6:$J$2005,"&lt;"&amp;J485)+COUNTIFS($M$6:$M$2005,"اليوم",$J$6:$J$2005,"&lt;"&amp;J485)+COUNTIFS($M$6:M485,"متأخرة",$J$6:J485,J485&amp;"")+COUNTIFS($M$6:M485,"اليوم",$J$6:J485,J485&amp;""),"")</f>
        <v/>
      </c>
    </row>
    <row r="486">
      <c r="A486" s="20" t="n"/>
      <c r="B486" s="5" t="n"/>
      <c r="C486" s="21" t="n"/>
      <c r="D486" s="5" t="n"/>
      <c r="E486" s="17" t="n"/>
      <c r="F486" s="5" t="n"/>
      <c r="G486" s="5" t="n"/>
      <c r="H486" s="5" t="n"/>
      <c r="I486" s="5" t="n"/>
      <c r="J486" s="20" t="n"/>
      <c r="K486" s="5" t="n"/>
      <c r="L486" s="19">
        <f>IF(OR(B486&amp;""="",NOT(ISNUMBER(A486))),"",'الإعدادات'!$B$4-A486)</f>
        <v/>
      </c>
      <c r="M486" s="6">
        <f>IF(OR(B486&amp;""="",NOT(ISNUMBER(J486)),I486="تم التعاقد",I486="غير مهتم"),"",IF(J486&lt;'الإعدادات'!$B$4,"متأخرة",IF(J486='الإعدادات'!$B$4,"اليوم",IF(J486&lt;='الإعدادات'!$B$4+3,"خلال 3 أيام",""))))</f>
        <v/>
      </c>
      <c r="N486" s="6">
        <f>IF(OR(B486&amp;""="",H486&amp;""="",NOT(ISNUMBER(E486))),"",IFERROR(IF(E486&lt;INDEX('الوحدات'!$F$6:$F$305,MATCH(H486,'الوحدات'!$A$6:$A$305,0)),"أقل من السعر","مناسب"),"كود غير موجود"))</f>
        <v/>
      </c>
      <c r="O486" s="18">
        <f>IF(OR(B486&amp;""="",I486&lt;&gt;"تم التعاقد",H486&amp;""=""),"",IFERROR(IF(INDEX('الوحدات'!$E$6:$E$305,MATCH(H486,'الوحدات'!$A$6:$A$305,0))="بيع",ROUND(INDEX('الوحدات'!$F$6:$F$305,MATCH(H486,'الوحدات'!$A$6:$A$305,0))*'الإعدادات'!$B$5/100,2),""),""))</f>
        <v/>
      </c>
      <c r="P486" s="19">
        <f>IF(OR(M486="متأخرة",M486="اليوم"),COUNTIFS($M$6:$M$2005,"متأخرة",$J$6:$J$2005,"&lt;"&amp;J486)+COUNTIFS($M$6:$M$2005,"اليوم",$J$6:$J$2005,"&lt;"&amp;J486)+COUNTIFS($M$6:M486,"متأخرة",$J$6:J486,J486&amp;"")+COUNTIFS($M$6:M486,"اليوم",$J$6:J486,J486&amp;""),"")</f>
        <v/>
      </c>
    </row>
    <row r="487">
      <c r="A487" s="20" t="n"/>
      <c r="B487" s="5" t="n"/>
      <c r="C487" s="21" t="n"/>
      <c r="D487" s="5" t="n"/>
      <c r="E487" s="17" t="n"/>
      <c r="F487" s="5" t="n"/>
      <c r="G487" s="5" t="n"/>
      <c r="H487" s="5" t="n"/>
      <c r="I487" s="5" t="n"/>
      <c r="J487" s="20" t="n"/>
      <c r="K487" s="5" t="n"/>
      <c r="L487" s="19">
        <f>IF(OR(B487&amp;""="",NOT(ISNUMBER(A487))),"",'الإعدادات'!$B$4-A487)</f>
        <v/>
      </c>
      <c r="M487" s="6">
        <f>IF(OR(B487&amp;""="",NOT(ISNUMBER(J487)),I487="تم التعاقد",I487="غير مهتم"),"",IF(J487&lt;'الإعدادات'!$B$4,"متأخرة",IF(J487='الإعدادات'!$B$4,"اليوم",IF(J487&lt;='الإعدادات'!$B$4+3,"خلال 3 أيام",""))))</f>
        <v/>
      </c>
      <c r="N487" s="6">
        <f>IF(OR(B487&amp;""="",H487&amp;""="",NOT(ISNUMBER(E487))),"",IFERROR(IF(E487&lt;INDEX('الوحدات'!$F$6:$F$305,MATCH(H487,'الوحدات'!$A$6:$A$305,0)),"أقل من السعر","مناسب"),"كود غير موجود"))</f>
        <v/>
      </c>
      <c r="O487" s="18">
        <f>IF(OR(B487&amp;""="",I487&lt;&gt;"تم التعاقد",H487&amp;""=""),"",IFERROR(IF(INDEX('الوحدات'!$E$6:$E$305,MATCH(H487,'الوحدات'!$A$6:$A$305,0))="بيع",ROUND(INDEX('الوحدات'!$F$6:$F$305,MATCH(H487,'الوحدات'!$A$6:$A$305,0))*'الإعدادات'!$B$5/100,2),""),""))</f>
        <v/>
      </c>
      <c r="P487" s="19">
        <f>IF(OR(M487="متأخرة",M487="اليوم"),COUNTIFS($M$6:$M$2005,"متأخرة",$J$6:$J$2005,"&lt;"&amp;J487)+COUNTIFS($M$6:$M$2005,"اليوم",$J$6:$J$2005,"&lt;"&amp;J487)+COUNTIFS($M$6:M487,"متأخرة",$J$6:J487,J487&amp;"")+COUNTIFS($M$6:M487,"اليوم",$J$6:J487,J487&amp;""),"")</f>
        <v/>
      </c>
    </row>
    <row r="488">
      <c r="A488" s="20" t="n"/>
      <c r="B488" s="5" t="n"/>
      <c r="C488" s="21" t="n"/>
      <c r="D488" s="5" t="n"/>
      <c r="E488" s="17" t="n"/>
      <c r="F488" s="5" t="n"/>
      <c r="G488" s="5" t="n"/>
      <c r="H488" s="5" t="n"/>
      <c r="I488" s="5" t="n"/>
      <c r="J488" s="20" t="n"/>
      <c r="K488" s="5" t="n"/>
      <c r="L488" s="19">
        <f>IF(OR(B488&amp;""="",NOT(ISNUMBER(A488))),"",'الإعدادات'!$B$4-A488)</f>
        <v/>
      </c>
      <c r="M488" s="6">
        <f>IF(OR(B488&amp;""="",NOT(ISNUMBER(J488)),I488="تم التعاقد",I488="غير مهتم"),"",IF(J488&lt;'الإعدادات'!$B$4,"متأخرة",IF(J488='الإعدادات'!$B$4,"اليوم",IF(J488&lt;='الإعدادات'!$B$4+3,"خلال 3 أيام",""))))</f>
        <v/>
      </c>
      <c r="N488" s="6">
        <f>IF(OR(B488&amp;""="",H488&amp;""="",NOT(ISNUMBER(E488))),"",IFERROR(IF(E488&lt;INDEX('الوحدات'!$F$6:$F$305,MATCH(H488,'الوحدات'!$A$6:$A$305,0)),"أقل من السعر","مناسب"),"كود غير موجود"))</f>
        <v/>
      </c>
      <c r="O488" s="18">
        <f>IF(OR(B488&amp;""="",I488&lt;&gt;"تم التعاقد",H488&amp;""=""),"",IFERROR(IF(INDEX('الوحدات'!$E$6:$E$305,MATCH(H488,'الوحدات'!$A$6:$A$305,0))="بيع",ROUND(INDEX('الوحدات'!$F$6:$F$305,MATCH(H488,'الوحدات'!$A$6:$A$305,0))*'الإعدادات'!$B$5/100,2),""),""))</f>
        <v/>
      </c>
      <c r="P488" s="19">
        <f>IF(OR(M488="متأخرة",M488="اليوم"),COUNTIFS($M$6:$M$2005,"متأخرة",$J$6:$J$2005,"&lt;"&amp;J488)+COUNTIFS($M$6:$M$2005,"اليوم",$J$6:$J$2005,"&lt;"&amp;J488)+COUNTIFS($M$6:M488,"متأخرة",$J$6:J488,J488&amp;"")+COUNTIFS($M$6:M488,"اليوم",$J$6:J488,J488&amp;""),"")</f>
        <v/>
      </c>
    </row>
    <row r="489">
      <c r="A489" s="20" t="n"/>
      <c r="B489" s="5" t="n"/>
      <c r="C489" s="21" t="n"/>
      <c r="D489" s="5" t="n"/>
      <c r="E489" s="17" t="n"/>
      <c r="F489" s="5" t="n"/>
      <c r="G489" s="5" t="n"/>
      <c r="H489" s="5" t="n"/>
      <c r="I489" s="5" t="n"/>
      <c r="J489" s="20" t="n"/>
      <c r="K489" s="5" t="n"/>
      <c r="L489" s="19">
        <f>IF(OR(B489&amp;""="",NOT(ISNUMBER(A489))),"",'الإعدادات'!$B$4-A489)</f>
        <v/>
      </c>
      <c r="M489" s="6">
        <f>IF(OR(B489&amp;""="",NOT(ISNUMBER(J489)),I489="تم التعاقد",I489="غير مهتم"),"",IF(J489&lt;'الإعدادات'!$B$4,"متأخرة",IF(J489='الإعدادات'!$B$4,"اليوم",IF(J489&lt;='الإعدادات'!$B$4+3,"خلال 3 أيام",""))))</f>
        <v/>
      </c>
      <c r="N489" s="6">
        <f>IF(OR(B489&amp;""="",H489&amp;""="",NOT(ISNUMBER(E489))),"",IFERROR(IF(E489&lt;INDEX('الوحدات'!$F$6:$F$305,MATCH(H489,'الوحدات'!$A$6:$A$305,0)),"أقل من السعر","مناسب"),"كود غير موجود"))</f>
        <v/>
      </c>
      <c r="O489" s="18">
        <f>IF(OR(B489&amp;""="",I489&lt;&gt;"تم التعاقد",H489&amp;""=""),"",IFERROR(IF(INDEX('الوحدات'!$E$6:$E$305,MATCH(H489,'الوحدات'!$A$6:$A$305,0))="بيع",ROUND(INDEX('الوحدات'!$F$6:$F$305,MATCH(H489,'الوحدات'!$A$6:$A$305,0))*'الإعدادات'!$B$5/100,2),""),""))</f>
        <v/>
      </c>
      <c r="P489" s="19">
        <f>IF(OR(M489="متأخرة",M489="اليوم"),COUNTIFS($M$6:$M$2005,"متأخرة",$J$6:$J$2005,"&lt;"&amp;J489)+COUNTIFS($M$6:$M$2005,"اليوم",$J$6:$J$2005,"&lt;"&amp;J489)+COUNTIFS($M$6:M489,"متأخرة",$J$6:J489,J489&amp;"")+COUNTIFS($M$6:M489,"اليوم",$J$6:J489,J489&amp;""),"")</f>
        <v/>
      </c>
    </row>
    <row r="490">
      <c r="A490" s="20" t="n"/>
      <c r="B490" s="5" t="n"/>
      <c r="C490" s="21" t="n"/>
      <c r="D490" s="5" t="n"/>
      <c r="E490" s="17" t="n"/>
      <c r="F490" s="5" t="n"/>
      <c r="G490" s="5" t="n"/>
      <c r="H490" s="5" t="n"/>
      <c r="I490" s="5" t="n"/>
      <c r="J490" s="20" t="n"/>
      <c r="K490" s="5" t="n"/>
      <c r="L490" s="19">
        <f>IF(OR(B490&amp;""="",NOT(ISNUMBER(A490))),"",'الإعدادات'!$B$4-A490)</f>
        <v/>
      </c>
      <c r="M490" s="6">
        <f>IF(OR(B490&amp;""="",NOT(ISNUMBER(J490)),I490="تم التعاقد",I490="غير مهتم"),"",IF(J490&lt;'الإعدادات'!$B$4,"متأخرة",IF(J490='الإعدادات'!$B$4,"اليوم",IF(J490&lt;='الإعدادات'!$B$4+3,"خلال 3 أيام",""))))</f>
        <v/>
      </c>
      <c r="N490" s="6">
        <f>IF(OR(B490&amp;""="",H490&amp;""="",NOT(ISNUMBER(E490))),"",IFERROR(IF(E490&lt;INDEX('الوحدات'!$F$6:$F$305,MATCH(H490,'الوحدات'!$A$6:$A$305,0)),"أقل من السعر","مناسب"),"كود غير موجود"))</f>
        <v/>
      </c>
      <c r="O490" s="18">
        <f>IF(OR(B490&amp;""="",I490&lt;&gt;"تم التعاقد",H490&amp;""=""),"",IFERROR(IF(INDEX('الوحدات'!$E$6:$E$305,MATCH(H490,'الوحدات'!$A$6:$A$305,0))="بيع",ROUND(INDEX('الوحدات'!$F$6:$F$305,MATCH(H490,'الوحدات'!$A$6:$A$305,0))*'الإعدادات'!$B$5/100,2),""),""))</f>
        <v/>
      </c>
      <c r="P490" s="19">
        <f>IF(OR(M490="متأخرة",M490="اليوم"),COUNTIFS($M$6:$M$2005,"متأخرة",$J$6:$J$2005,"&lt;"&amp;J490)+COUNTIFS($M$6:$M$2005,"اليوم",$J$6:$J$2005,"&lt;"&amp;J490)+COUNTIFS($M$6:M490,"متأخرة",$J$6:J490,J490&amp;"")+COUNTIFS($M$6:M490,"اليوم",$J$6:J490,J490&amp;""),"")</f>
        <v/>
      </c>
    </row>
    <row r="491">
      <c r="A491" s="20" t="n"/>
      <c r="B491" s="5" t="n"/>
      <c r="C491" s="21" t="n"/>
      <c r="D491" s="5" t="n"/>
      <c r="E491" s="17" t="n"/>
      <c r="F491" s="5" t="n"/>
      <c r="G491" s="5" t="n"/>
      <c r="H491" s="5" t="n"/>
      <c r="I491" s="5" t="n"/>
      <c r="J491" s="20" t="n"/>
      <c r="K491" s="5" t="n"/>
      <c r="L491" s="19">
        <f>IF(OR(B491&amp;""="",NOT(ISNUMBER(A491))),"",'الإعدادات'!$B$4-A491)</f>
        <v/>
      </c>
      <c r="M491" s="6">
        <f>IF(OR(B491&amp;""="",NOT(ISNUMBER(J491)),I491="تم التعاقد",I491="غير مهتم"),"",IF(J491&lt;'الإعدادات'!$B$4,"متأخرة",IF(J491='الإعدادات'!$B$4,"اليوم",IF(J491&lt;='الإعدادات'!$B$4+3,"خلال 3 أيام",""))))</f>
        <v/>
      </c>
      <c r="N491" s="6">
        <f>IF(OR(B491&amp;""="",H491&amp;""="",NOT(ISNUMBER(E491))),"",IFERROR(IF(E491&lt;INDEX('الوحدات'!$F$6:$F$305,MATCH(H491,'الوحدات'!$A$6:$A$305,0)),"أقل من السعر","مناسب"),"كود غير موجود"))</f>
        <v/>
      </c>
      <c r="O491" s="18">
        <f>IF(OR(B491&amp;""="",I491&lt;&gt;"تم التعاقد",H491&amp;""=""),"",IFERROR(IF(INDEX('الوحدات'!$E$6:$E$305,MATCH(H491,'الوحدات'!$A$6:$A$305,0))="بيع",ROUND(INDEX('الوحدات'!$F$6:$F$305,MATCH(H491,'الوحدات'!$A$6:$A$305,0))*'الإعدادات'!$B$5/100,2),""),""))</f>
        <v/>
      </c>
      <c r="P491" s="19">
        <f>IF(OR(M491="متأخرة",M491="اليوم"),COUNTIFS($M$6:$M$2005,"متأخرة",$J$6:$J$2005,"&lt;"&amp;J491)+COUNTIFS($M$6:$M$2005,"اليوم",$J$6:$J$2005,"&lt;"&amp;J491)+COUNTIFS($M$6:M491,"متأخرة",$J$6:J491,J491&amp;"")+COUNTIFS($M$6:M491,"اليوم",$J$6:J491,J491&amp;""),"")</f>
        <v/>
      </c>
    </row>
    <row r="492">
      <c r="A492" s="20" t="n"/>
      <c r="B492" s="5" t="n"/>
      <c r="C492" s="21" t="n"/>
      <c r="D492" s="5" t="n"/>
      <c r="E492" s="17" t="n"/>
      <c r="F492" s="5" t="n"/>
      <c r="G492" s="5" t="n"/>
      <c r="H492" s="5" t="n"/>
      <c r="I492" s="5" t="n"/>
      <c r="J492" s="20" t="n"/>
      <c r="K492" s="5" t="n"/>
      <c r="L492" s="19">
        <f>IF(OR(B492&amp;""="",NOT(ISNUMBER(A492))),"",'الإعدادات'!$B$4-A492)</f>
        <v/>
      </c>
      <c r="M492" s="6">
        <f>IF(OR(B492&amp;""="",NOT(ISNUMBER(J492)),I492="تم التعاقد",I492="غير مهتم"),"",IF(J492&lt;'الإعدادات'!$B$4,"متأخرة",IF(J492='الإعدادات'!$B$4,"اليوم",IF(J492&lt;='الإعدادات'!$B$4+3,"خلال 3 أيام",""))))</f>
        <v/>
      </c>
      <c r="N492" s="6">
        <f>IF(OR(B492&amp;""="",H492&amp;""="",NOT(ISNUMBER(E492))),"",IFERROR(IF(E492&lt;INDEX('الوحدات'!$F$6:$F$305,MATCH(H492,'الوحدات'!$A$6:$A$305,0)),"أقل من السعر","مناسب"),"كود غير موجود"))</f>
        <v/>
      </c>
      <c r="O492" s="18">
        <f>IF(OR(B492&amp;""="",I492&lt;&gt;"تم التعاقد",H492&amp;""=""),"",IFERROR(IF(INDEX('الوحدات'!$E$6:$E$305,MATCH(H492,'الوحدات'!$A$6:$A$305,0))="بيع",ROUND(INDEX('الوحدات'!$F$6:$F$305,MATCH(H492,'الوحدات'!$A$6:$A$305,0))*'الإعدادات'!$B$5/100,2),""),""))</f>
        <v/>
      </c>
      <c r="P492" s="19">
        <f>IF(OR(M492="متأخرة",M492="اليوم"),COUNTIFS($M$6:$M$2005,"متأخرة",$J$6:$J$2005,"&lt;"&amp;J492)+COUNTIFS($M$6:$M$2005,"اليوم",$J$6:$J$2005,"&lt;"&amp;J492)+COUNTIFS($M$6:M492,"متأخرة",$J$6:J492,J492&amp;"")+COUNTIFS($M$6:M492,"اليوم",$J$6:J492,J492&amp;""),"")</f>
        <v/>
      </c>
    </row>
    <row r="493">
      <c r="A493" s="20" t="n"/>
      <c r="B493" s="5" t="n"/>
      <c r="C493" s="21" t="n"/>
      <c r="D493" s="5" t="n"/>
      <c r="E493" s="17" t="n"/>
      <c r="F493" s="5" t="n"/>
      <c r="G493" s="5" t="n"/>
      <c r="H493" s="5" t="n"/>
      <c r="I493" s="5" t="n"/>
      <c r="J493" s="20" t="n"/>
      <c r="K493" s="5" t="n"/>
      <c r="L493" s="19">
        <f>IF(OR(B493&amp;""="",NOT(ISNUMBER(A493))),"",'الإعدادات'!$B$4-A493)</f>
        <v/>
      </c>
      <c r="M493" s="6">
        <f>IF(OR(B493&amp;""="",NOT(ISNUMBER(J493)),I493="تم التعاقد",I493="غير مهتم"),"",IF(J493&lt;'الإعدادات'!$B$4,"متأخرة",IF(J493='الإعدادات'!$B$4,"اليوم",IF(J493&lt;='الإعدادات'!$B$4+3,"خلال 3 أيام",""))))</f>
        <v/>
      </c>
      <c r="N493" s="6">
        <f>IF(OR(B493&amp;""="",H493&amp;""="",NOT(ISNUMBER(E493))),"",IFERROR(IF(E493&lt;INDEX('الوحدات'!$F$6:$F$305,MATCH(H493,'الوحدات'!$A$6:$A$305,0)),"أقل من السعر","مناسب"),"كود غير موجود"))</f>
        <v/>
      </c>
      <c r="O493" s="18">
        <f>IF(OR(B493&amp;""="",I493&lt;&gt;"تم التعاقد",H493&amp;""=""),"",IFERROR(IF(INDEX('الوحدات'!$E$6:$E$305,MATCH(H493,'الوحدات'!$A$6:$A$305,0))="بيع",ROUND(INDEX('الوحدات'!$F$6:$F$305,MATCH(H493,'الوحدات'!$A$6:$A$305,0))*'الإعدادات'!$B$5/100,2),""),""))</f>
        <v/>
      </c>
      <c r="P493" s="19">
        <f>IF(OR(M493="متأخرة",M493="اليوم"),COUNTIFS($M$6:$M$2005,"متأخرة",$J$6:$J$2005,"&lt;"&amp;J493)+COUNTIFS($M$6:$M$2005,"اليوم",$J$6:$J$2005,"&lt;"&amp;J493)+COUNTIFS($M$6:M493,"متأخرة",$J$6:J493,J493&amp;"")+COUNTIFS($M$6:M493,"اليوم",$J$6:J493,J493&amp;""),"")</f>
        <v/>
      </c>
    </row>
    <row r="494">
      <c r="A494" s="20" t="n"/>
      <c r="B494" s="5" t="n"/>
      <c r="C494" s="21" t="n"/>
      <c r="D494" s="5" t="n"/>
      <c r="E494" s="17" t="n"/>
      <c r="F494" s="5" t="n"/>
      <c r="G494" s="5" t="n"/>
      <c r="H494" s="5" t="n"/>
      <c r="I494" s="5" t="n"/>
      <c r="J494" s="20" t="n"/>
      <c r="K494" s="5" t="n"/>
      <c r="L494" s="19">
        <f>IF(OR(B494&amp;""="",NOT(ISNUMBER(A494))),"",'الإعدادات'!$B$4-A494)</f>
        <v/>
      </c>
      <c r="M494" s="6">
        <f>IF(OR(B494&amp;""="",NOT(ISNUMBER(J494)),I494="تم التعاقد",I494="غير مهتم"),"",IF(J494&lt;'الإعدادات'!$B$4,"متأخرة",IF(J494='الإعدادات'!$B$4,"اليوم",IF(J494&lt;='الإعدادات'!$B$4+3,"خلال 3 أيام",""))))</f>
        <v/>
      </c>
      <c r="N494" s="6">
        <f>IF(OR(B494&amp;""="",H494&amp;""="",NOT(ISNUMBER(E494))),"",IFERROR(IF(E494&lt;INDEX('الوحدات'!$F$6:$F$305,MATCH(H494,'الوحدات'!$A$6:$A$305,0)),"أقل من السعر","مناسب"),"كود غير موجود"))</f>
        <v/>
      </c>
      <c r="O494" s="18">
        <f>IF(OR(B494&amp;""="",I494&lt;&gt;"تم التعاقد",H494&amp;""=""),"",IFERROR(IF(INDEX('الوحدات'!$E$6:$E$305,MATCH(H494,'الوحدات'!$A$6:$A$305,0))="بيع",ROUND(INDEX('الوحدات'!$F$6:$F$305,MATCH(H494,'الوحدات'!$A$6:$A$305,0))*'الإعدادات'!$B$5/100,2),""),""))</f>
        <v/>
      </c>
      <c r="P494" s="19">
        <f>IF(OR(M494="متأخرة",M494="اليوم"),COUNTIFS($M$6:$M$2005,"متأخرة",$J$6:$J$2005,"&lt;"&amp;J494)+COUNTIFS($M$6:$M$2005,"اليوم",$J$6:$J$2005,"&lt;"&amp;J494)+COUNTIFS($M$6:M494,"متأخرة",$J$6:J494,J494&amp;"")+COUNTIFS($M$6:M494,"اليوم",$J$6:J494,J494&amp;""),"")</f>
        <v/>
      </c>
    </row>
    <row r="495">
      <c r="A495" s="20" t="n"/>
      <c r="B495" s="5" t="n"/>
      <c r="C495" s="21" t="n"/>
      <c r="D495" s="5" t="n"/>
      <c r="E495" s="17" t="n"/>
      <c r="F495" s="5" t="n"/>
      <c r="G495" s="5" t="n"/>
      <c r="H495" s="5" t="n"/>
      <c r="I495" s="5" t="n"/>
      <c r="J495" s="20" t="n"/>
      <c r="K495" s="5" t="n"/>
      <c r="L495" s="19">
        <f>IF(OR(B495&amp;""="",NOT(ISNUMBER(A495))),"",'الإعدادات'!$B$4-A495)</f>
        <v/>
      </c>
      <c r="M495" s="6">
        <f>IF(OR(B495&amp;""="",NOT(ISNUMBER(J495)),I495="تم التعاقد",I495="غير مهتم"),"",IF(J495&lt;'الإعدادات'!$B$4,"متأخرة",IF(J495='الإعدادات'!$B$4,"اليوم",IF(J495&lt;='الإعدادات'!$B$4+3,"خلال 3 أيام",""))))</f>
        <v/>
      </c>
      <c r="N495" s="6">
        <f>IF(OR(B495&amp;""="",H495&amp;""="",NOT(ISNUMBER(E495))),"",IFERROR(IF(E495&lt;INDEX('الوحدات'!$F$6:$F$305,MATCH(H495,'الوحدات'!$A$6:$A$305,0)),"أقل من السعر","مناسب"),"كود غير موجود"))</f>
        <v/>
      </c>
      <c r="O495" s="18">
        <f>IF(OR(B495&amp;""="",I495&lt;&gt;"تم التعاقد",H495&amp;""=""),"",IFERROR(IF(INDEX('الوحدات'!$E$6:$E$305,MATCH(H495,'الوحدات'!$A$6:$A$305,0))="بيع",ROUND(INDEX('الوحدات'!$F$6:$F$305,MATCH(H495,'الوحدات'!$A$6:$A$305,0))*'الإعدادات'!$B$5/100,2),""),""))</f>
        <v/>
      </c>
      <c r="P495" s="19">
        <f>IF(OR(M495="متأخرة",M495="اليوم"),COUNTIFS($M$6:$M$2005,"متأخرة",$J$6:$J$2005,"&lt;"&amp;J495)+COUNTIFS($M$6:$M$2005,"اليوم",$J$6:$J$2005,"&lt;"&amp;J495)+COUNTIFS($M$6:M495,"متأخرة",$J$6:J495,J495&amp;"")+COUNTIFS($M$6:M495,"اليوم",$J$6:J495,J495&amp;""),"")</f>
        <v/>
      </c>
    </row>
    <row r="496">
      <c r="A496" s="20" t="n"/>
      <c r="B496" s="5" t="n"/>
      <c r="C496" s="21" t="n"/>
      <c r="D496" s="5" t="n"/>
      <c r="E496" s="17" t="n"/>
      <c r="F496" s="5" t="n"/>
      <c r="G496" s="5" t="n"/>
      <c r="H496" s="5" t="n"/>
      <c r="I496" s="5" t="n"/>
      <c r="J496" s="20" t="n"/>
      <c r="K496" s="5" t="n"/>
      <c r="L496" s="19">
        <f>IF(OR(B496&amp;""="",NOT(ISNUMBER(A496))),"",'الإعدادات'!$B$4-A496)</f>
        <v/>
      </c>
      <c r="M496" s="6">
        <f>IF(OR(B496&amp;""="",NOT(ISNUMBER(J496)),I496="تم التعاقد",I496="غير مهتم"),"",IF(J496&lt;'الإعدادات'!$B$4,"متأخرة",IF(J496='الإعدادات'!$B$4,"اليوم",IF(J496&lt;='الإعدادات'!$B$4+3,"خلال 3 أيام",""))))</f>
        <v/>
      </c>
      <c r="N496" s="6">
        <f>IF(OR(B496&amp;""="",H496&amp;""="",NOT(ISNUMBER(E496))),"",IFERROR(IF(E496&lt;INDEX('الوحدات'!$F$6:$F$305,MATCH(H496,'الوحدات'!$A$6:$A$305,0)),"أقل من السعر","مناسب"),"كود غير موجود"))</f>
        <v/>
      </c>
      <c r="O496" s="18">
        <f>IF(OR(B496&amp;""="",I496&lt;&gt;"تم التعاقد",H496&amp;""=""),"",IFERROR(IF(INDEX('الوحدات'!$E$6:$E$305,MATCH(H496,'الوحدات'!$A$6:$A$305,0))="بيع",ROUND(INDEX('الوحدات'!$F$6:$F$305,MATCH(H496,'الوحدات'!$A$6:$A$305,0))*'الإعدادات'!$B$5/100,2),""),""))</f>
        <v/>
      </c>
      <c r="P496" s="19">
        <f>IF(OR(M496="متأخرة",M496="اليوم"),COUNTIFS($M$6:$M$2005,"متأخرة",$J$6:$J$2005,"&lt;"&amp;J496)+COUNTIFS($M$6:$M$2005,"اليوم",$J$6:$J$2005,"&lt;"&amp;J496)+COUNTIFS($M$6:M496,"متأخرة",$J$6:J496,J496&amp;"")+COUNTIFS($M$6:M496,"اليوم",$J$6:J496,J496&amp;""),"")</f>
        <v/>
      </c>
    </row>
    <row r="497">
      <c r="A497" s="20" t="n"/>
      <c r="B497" s="5" t="n"/>
      <c r="C497" s="21" t="n"/>
      <c r="D497" s="5" t="n"/>
      <c r="E497" s="17" t="n"/>
      <c r="F497" s="5" t="n"/>
      <c r="G497" s="5" t="n"/>
      <c r="H497" s="5" t="n"/>
      <c r="I497" s="5" t="n"/>
      <c r="J497" s="20" t="n"/>
      <c r="K497" s="5" t="n"/>
      <c r="L497" s="19">
        <f>IF(OR(B497&amp;""="",NOT(ISNUMBER(A497))),"",'الإعدادات'!$B$4-A497)</f>
        <v/>
      </c>
      <c r="M497" s="6">
        <f>IF(OR(B497&amp;""="",NOT(ISNUMBER(J497)),I497="تم التعاقد",I497="غير مهتم"),"",IF(J497&lt;'الإعدادات'!$B$4,"متأخرة",IF(J497='الإعدادات'!$B$4,"اليوم",IF(J497&lt;='الإعدادات'!$B$4+3,"خلال 3 أيام",""))))</f>
        <v/>
      </c>
      <c r="N497" s="6">
        <f>IF(OR(B497&amp;""="",H497&amp;""="",NOT(ISNUMBER(E497))),"",IFERROR(IF(E497&lt;INDEX('الوحدات'!$F$6:$F$305,MATCH(H497,'الوحدات'!$A$6:$A$305,0)),"أقل من السعر","مناسب"),"كود غير موجود"))</f>
        <v/>
      </c>
      <c r="O497" s="18">
        <f>IF(OR(B497&amp;""="",I497&lt;&gt;"تم التعاقد",H497&amp;""=""),"",IFERROR(IF(INDEX('الوحدات'!$E$6:$E$305,MATCH(H497,'الوحدات'!$A$6:$A$305,0))="بيع",ROUND(INDEX('الوحدات'!$F$6:$F$305,MATCH(H497,'الوحدات'!$A$6:$A$305,0))*'الإعدادات'!$B$5/100,2),""),""))</f>
        <v/>
      </c>
      <c r="P497" s="19">
        <f>IF(OR(M497="متأخرة",M497="اليوم"),COUNTIFS($M$6:$M$2005,"متأخرة",$J$6:$J$2005,"&lt;"&amp;J497)+COUNTIFS($M$6:$M$2005,"اليوم",$J$6:$J$2005,"&lt;"&amp;J497)+COUNTIFS($M$6:M497,"متأخرة",$J$6:J497,J497&amp;"")+COUNTIFS($M$6:M497,"اليوم",$J$6:J497,J497&amp;""),"")</f>
        <v/>
      </c>
    </row>
    <row r="498">
      <c r="A498" s="20" t="n"/>
      <c r="B498" s="5" t="n"/>
      <c r="C498" s="21" t="n"/>
      <c r="D498" s="5" t="n"/>
      <c r="E498" s="17" t="n"/>
      <c r="F498" s="5" t="n"/>
      <c r="G498" s="5" t="n"/>
      <c r="H498" s="5" t="n"/>
      <c r="I498" s="5" t="n"/>
      <c r="J498" s="20" t="n"/>
      <c r="K498" s="5" t="n"/>
      <c r="L498" s="19">
        <f>IF(OR(B498&amp;""="",NOT(ISNUMBER(A498))),"",'الإعدادات'!$B$4-A498)</f>
        <v/>
      </c>
      <c r="M498" s="6">
        <f>IF(OR(B498&amp;""="",NOT(ISNUMBER(J498)),I498="تم التعاقد",I498="غير مهتم"),"",IF(J498&lt;'الإعدادات'!$B$4,"متأخرة",IF(J498='الإعدادات'!$B$4,"اليوم",IF(J498&lt;='الإعدادات'!$B$4+3,"خلال 3 أيام",""))))</f>
        <v/>
      </c>
      <c r="N498" s="6">
        <f>IF(OR(B498&amp;""="",H498&amp;""="",NOT(ISNUMBER(E498))),"",IFERROR(IF(E498&lt;INDEX('الوحدات'!$F$6:$F$305,MATCH(H498,'الوحدات'!$A$6:$A$305,0)),"أقل من السعر","مناسب"),"كود غير موجود"))</f>
        <v/>
      </c>
      <c r="O498" s="18">
        <f>IF(OR(B498&amp;""="",I498&lt;&gt;"تم التعاقد",H498&amp;""=""),"",IFERROR(IF(INDEX('الوحدات'!$E$6:$E$305,MATCH(H498,'الوحدات'!$A$6:$A$305,0))="بيع",ROUND(INDEX('الوحدات'!$F$6:$F$305,MATCH(H498,'الوحدات'!$A$6:$A$305,0))*'الإعدادات'!$B$5/100,2),""),""))</f>
        <v/>
      </c>
      <c r="P498" s="19">
        <f>IF(OR(M498="متأخرة",M498="اليوم"),COUNTIFS($M$6:$M$2005,"متأخرة",$J$6:$J$2005,"&lt;"&amp;J498)+COUNTIFS($M$6:$M$2005,"اليوم",$J$6:$J$2005,"&lt;"&amp;J498)+COUNTIFS($M$6:M498,"متأخرة",$J$6:J498,J498&amp;"")+COUNTIFS($M$6:M498,"اليوم",$J$6:J498,J498&amp;""),"")</f>
        <v/>
      </c>
    </row>
    <row r="499">
      <c r="A499" s="20" t="n"/>
      <c r="B499" s="5" t="n"/>
      <c r="C499" s="21" t="n"/>
      <c r="D499" s="5" t="n"/>
      <c r="E499" s="17" t="n"/>
      <c r="F499" s="5" t="n"/>
      <c r="G499" s="5" t="n"/>
      <c r="H499" s="5" t="n"/>
      <c r="I499" s="5" t="n"/>
      <c r="J499" s="20" t="n"/>
      <c r="K499" s="5" t="n"/>
      <c r="L499" s="19">
        <f>IF(OR(B499&amp;""="",NOT(ISNUMBER(A499))),"",'الإعدادات'!$B$4-A499)</f>
        <v/>
      </c>
      <c r="M499" s="6">
        <f>IF(OR(B499&amp;""="",NOT(ISNUMBER(J499)),I499="تم التعاقد",I499="غير مهتم"),"",IF(J499&lt;'الإعدادات'!$B$4,"متأخرة",IF(J499='الإعدادات'!$B$4,"اليوم",IF(J499&lt;='الإعدادات'!$B$4+3,"خلال 3 أيام",""))))</f>
        <v/>
      </c>
      <c r="N499" s="6">
        <f>IF(OR(B499&amp;""="",H499&amp;""="",NOT(ISNUMBER(E499))),"",IFERROR(IF(E499&lt;INDEX('الوحدات'!$F$6:$F$305,MATCH(H499,'الوحدات'!$A$6:$A$305,0)),"أقل من السعر","مناسب"),"كود غير موجود"))</f>
        <v/>
      </c>
      <c r="O499" s="18">
        <f>IF(OR(B499&amp;""="",I499&lt;&gt;"تم التعاقد",H499&amp;""=""),"",IFERROR(IF(INDEX('الوحدات'!$E$6:$E$305,MATCH(H499,'الوحدات'!$A$6:$A$305,0))="بيع",ROUND(INDEX('الوحدات'!$F$6:$F$305,MATCH(H499,'الوحدات'!$A$6:$A$305,0))*'الإعدادات'!$B$5/100,2),""),""))</f>
        <v/>
      </c>
      <c r="P499" s="19">
        <f>IF(OR(M499="متأخرة",M499="اليوم"),COUNTIFS($M$6:$M$2005,"متأخرة",$J$6:$J$2005,"&lt;"&amp;J499)+COUNTIFS($M$6:$M$2005,"اليوم",$J$6:$J$2005,"&lt;"&amp;J499)+COUNTIFS($M$6:M499,"متأخرة",$J$6:J499,J499&amp;"")+COUNTIFS($M$6:M499,"اليوم",$J$6:J499,J499&amp;""),"")</f>
        <v/>
      </c>
    </row>
    <row r="500">
      <c r="A500" s="20" t="n"/>
      <c r="B500" s="5" t="n"/>
      <c r="C500" s="21" t="n"/>
      <c r="D500" s="5" t="n"/>
      <c r="E500" s="17" t="n"/>
      <c r="F500" s="5" t="n"/>
      <c r="G500" s="5" t="n"/>
      <c r="H500" s="5" t="n"/>
      <c r="I500" s="5" t="n"/>
      <c r="J500" s="20" t="n"/>
      <c r="K500" s="5" t="n"/>
      <c r="L500" s="19">
        <f>IF(OR(B500&amp;""="",NOT(ISNUMBER(A500))),"",'الإعدادات'!$B$4-A500)</f>
        <v/>
      </c>
      <c r="M500" s="6">
        <f>IF(OR(B500&amp;""="",NOT(ISNUMBER(J500)),I500="تم التعاقد",I500="غير مهتم"),"",IF(J500&lt;'الإعدادات'!$B$4,"متأخرة",IF(J500='الإعدادات'!$B$4,"اليوم",IF(J500&lt;='الإعدادات'!$B$4+3,"خلال 3 أيام",""))))</f>
        <v/>
      </c>
      <c r="N500" s="6">
        <f>IF(OR(B500&amp;""="",H500&amp;""="",NOT(ISNUMBER(E500))),"",IFERROR(IF(E500&lt;INDEX('الوحدات'!$F$6:$F$305,MATCH(H500,'الوحدات'!$A$6:$A$305,0)),"أقل من السعر","مناسب"),"كود غير موجود"))</f>
        <v/>
      </c>
      <c r="O500" s="18">
        <f>IF(OR(B500&amp;""="",I500&lt;&gt;"تم التعاقد",H500&amp;""=""),"",IFERROR(IF(INDEX('الوحدات'!$E$6:$E$305,MATCH(H500,'الوحدات'!$A$6:$A$305,0))="بيع",ROUND(INDEX('الوحدات'!$F$6:$F$305,MATCH(H500,'الوحدات'!$A$6:$A$305,0))*'الإعدادات'!$B$5/100,2),""),""))</f>
        <v/>
      </c>
      <c r="P500" s="19">
        <f>IF(OR(M500="متأخرة",M500="اليوم"),COUNTIFS($M$6:$M$2005,"متأخرة",$J$6:$J$2005,"&lt;"&amp;J500)+COUNTIFS($M$6:$M$2005,"اليوم",$J$6:$J$2005,"&lt;"&amp;J500)+COUNTIFS($M$6:M500,"متأخرة",$J$6:J500,J500&amp;"")+COUNTIFS($M$6:M500,"اليوم",$J$6:J500,J500&amp;""),"")</f>
        <v/>
      </c>
    </row>
    <row r="501">
      <c r="A501" s="20" t="n"/>
      <c r="B501" s="5" t="n"/>
      <c r="C501" s="21" t="n"/>
      <c r="D501" s="5" t="n"/>
      <c r="E501" s="17" t="n"/>
      <c r="F501" s="5" t="n"/>
      <c r="G501" s="5" t="n"/>
      <c r="H501" s="5" t="n"/>
      <c r="I501" s="5" t="n"/>
      <c r="J501" s="20" t="n"/>
      <c r="K501" s="5" t="n"/>
      <c r="L501" s="19">
        <f>IF(OR(B501&amp;""="",NOT(ISNUMBER(A501))),"",'الإعدادات'!$B$4-A501)</f>
        <v/>
      </c>
      <c r="M501" s="6">
        <f>IF(OR(B501&amp;""="",NOT(ISNUMBER(J501)),I501="تم التعاقد",I501="غير مهتم"),"",IF(J501&lt;'الإعدادات'!$B$4,"متأخرة",IF(J501='الإعدادات'!$B$4,"اليوم",IF(J501&lt;='الإعدادات'!$B$4+3,"خلال 3 أيام",""))))</f>
        <v/>
      </c>
      <c r="N501" s="6">
        <f>IF(OR(B501&amp;""="",H501&amp;""="",NOT(ISNUMBER(E501))),"",IFERROR(IF(E501&lt;INDEX('الوحدات'!$F$6:$F$305,MATCH(H501,'الوحدات'!$A$6:$A$305,0)),"أقل من السعر","مناسب"),"كود غير موجود"))</f>
        <v/>
      </c>
      <c r="O501" s="18">
        <f>IF(OR(B501&amp;""="",I501&lt;&gt;"تم التعاقد",H501&amp;""=""),"",IFERROR(IF(INDEX('الوحدات'!$E$6:$E$305,MATCH(H501,'الوحدات'!$A$6:$A$305,0))="بيع",ROUND(INDEX('الوحدات'!$F$6:$F$305,MATCH(H501,'الوحدات'!$A$6:$A$305,0))*'الإعدادات'!$B$5/100,2),""),""))</f>
        <v/>
      </c>
      <c r="P501" s="19">
        <f>IF(OR(M501="متأخرة",M501="اليوم"),COUNTIFS($M$6:$M$2005,"متأخرة",$J$6:$J$2005,"&lt;"&amp;J501)+COUNTIFS($M$6:$M$2005,"اليوم",$J$6:$J$2005,"&lt;"&amp;J501)+COUNTIFS($M$6:M501,"متأخرة",$J$6:J501,J501&amp;"")+COUNTIFS($M$6:M501,"اليوم",$J$6:J501,J501&amp;""),"")</f>
        <v/>
      </c>
    </row>
    <row r="502">
      <c r="A502" s="20" t="n"/>
      <c r="B502" s="5" t="n"/>
      <c r="C502" s="21" t="n"/>
      <c r="D502" s="5" t="n"/>
      <c r="E502" s="17" t="n"/>
      <c r="F502" s="5" t="n"/>
      <c r="G502" s="5" t="n"/>
      <c r="H502" s="5" t="n"/>
      <c r="I502" s="5" t="n"/>
      <c r="J502" s="20" t="n"/>
      <c r="K502" s="5" t="n"/>
      <c r="L502" s="19">
        <f>IF(OR(B502&amp;""="",NOT(ISNUMBER(A502))),"",'الإعدادات'!$B$4-A502)</f>
        <v/>
      </c>
      <c r="M502" s="6">
        <f>IF(OR(B502&amp;""="",NOT(ISNUMBER(J502)),I502="تم التعاقد",I502="غير مهتم"),"",IF(J502&lt;'الإعدادات'!$B$4,"متأخرة",IF(J502='الإعدادات'!$B$4,"اليوم",IF(J502&lt;='الإعدادات'!$B$4+3,"خلال 3 أيام",""))))</f>
        <v/>
      </c>
      <c r="N502" s="6">
        <f>IF(OR(B502&amp;""="",H502&amp;""="",NOT(ISNUMBER(E502))),"",IFERROR(IF(E502&lt;INDEX('الوحدات'!$F$6:$F$305,MATCH(H502,'الوحدات'!$A$6:$A$305,0)),"أقل من السعر","مناسب"),"كود غير موجود"))</f>
        <v/>
      </c>
      <c r="O502" s="18">
        <f>IF(OR(B502&amp;""="",I502&lt;&gt;"تم التعاقد",H502&amp;""=""),"",IFERROR(IF(INDEX('الوحدات'!$E$6:$E$305,MATCH(H502,'الوحدات'!$A$6:$A$305,0))="بيع",ROUND(INDEX('الوحدات'!$F$6:$F$305,MATCH(H502,'الوحدات'!$A$6:$A$305,0))*'الإعدادات'!$B$5/100,2),""),""))</f>
        <v/>
      </c>
      <c r="P502" s="19">
        <f>IF(OR(M502="متأخرة",M502="اليوم"),COUNTIFS($M$6:$M$2005,"متأخرة",$J$6:$J$2005,"&lt;"&amp;J502)+COUNTIFS($M$6:$M$2005,"اليوم",$J$6:$J$2005,"&lt;"&amp;J502)+COUNTIFS($M$6:M502,"متأخرة",$J$6:J502,J502&amp;"")+COUNTIFS($M$6:M502,"اليوم",$J$6:J502,J502&amp;""),"")</f>
        <v/>
      </c>
    </row>
    <row r="503">
      <c r="A503" s="20" t="n"/>
      <c r="B503" s="5" t="n"/>
      <c r="C503" s="21" t="n"/>
      <c r="D503" s="5" t="n"/>
      <c r="E503" s="17" t="n"/>
      <c r="F503" s="5" t="n"/>
      <c r="G503" s="5" t="n"/>
      <c r="H503" s="5" t="n"/>
      <c r="I503" s="5" t="n"/>
      <c r="J503" s="20" t="n"/>
      <c r="K503" s="5" t="n"/>
      <c r="L503" s="19">
        <f>IF(OR(B503&amp;""="",NOT(ISNUMBER(A503))),"",'الإعدادات'!$B$4-A503)</f>
        <v/>
      </c>
      <c r="M503" s="6">
        <f>IF(OR(B503&amp;""="",NOT(ISNUMBER(J503)),I503="تم التعاقد",I503="غير مهتم"),"",IF(J503&lt;'الإعدادات'!$B$4,"متأخرة",IF(J503='الإعدادات'!$B$4,"اليوم",IF(J503&lt;='الإعدادات'!$B$4+3,"خلال 3 أيام",""))))</f>
        <v/>
      </c>
      <c r="N503" s="6">
        <f>IF(OR(B503&amp;""="",H503&amp;""="",NOT(ISNUMBER(E503))),"",IFERROR(IF(E503&lt;INDEX('الوحدات'!$F$6:$F$305,MATCH(H503,'الوحدات'!$A$6:$A$305,0)),"أقل من السعر","مناسب"),"كود غير موجود"))</f>
        <v/>
      </c>
      <c r="O503" s="18">
        <f>IF(OR(B503&amp;""="",I503&lt;&gt;"تم التعاقد",H503&amp;""=""),"",IFERROR(IF(INDEX('الوحدات'!$E$6:$E$305,MATCH(H503,'الوحدات'!$A$6:$A$305,0))="بيع",ROUND(INDEX('الوحدات'!$F$6:$F$305,MATCH(H503,'الوحدات'!$A$6:$A$305,0))*'الإعدادات'!$B$5/100,2),""),""))</f>
        <v/>
      </c>
      <c r="P503" s="19">
        <f>IF(OR(M503="متأخرة",M503="اليوم"),COUNTIFS($M$6:$M$2005,"متأخرة",$J$6:$J$2005,"&lt;"&amp;J503)+COUNTIFS($M$6:$M$2005,"اليوم",$J$6:$J$2005,"&lt;"&amp;J503)+COUNTIFS($M$6:M503,"متأخرة",$J$6:J503,J503&amp;"")+COUNTIFS($M$6:M503,"اليوم",$J$6:J503,J503&amp;""),"")</f>
        <v/>
      </c>
    </row>
    <row r="504">
      <c r="A504" s="20" t="n"/>
      <c r="B504" s="5" t="n"/>
      <c r="C504" s="21" t="n"/>
      <c r="D504" s="5" t="n"/>
      <c r="E504" s="17" t="n"/>
      <c r="F504" s="5" t="n"/>
      <c r="G504" s="5" t="n"/>
      <c r="H504" s="5" t="n"/>
      <c r="I504" s="5" t="n"/>
      <c r="J504" s="20" t="n"/>
      <c r="K504" s="5" t="n"/>
      <c r="L504" s="19">
        <f>IF(OR(B504&amp;""="",NOT(ISNUMBER(A504))),"",'الإعدادات'!$B$4-A504)</f>
        <v/>
      </c>
      <c r="M504" s="6">
        <f>IF(OR(B504&amp;""="",NOT(ISNUMBER(J504)),I504="تم التعاقد",I504="غير مهتم"),"",IF(J504&lt;'الإعدادات'!$B$4,"متأخرة",IF(J504='الإعدادات'!$B$4,"اليوم",IF(J504&lt;='الإعدادات'!$B$4+3,"خلال 3 أيام",""))))</f>
        <v/>
      </c>
      <c r="N504" s="6">
        <f>IF(OR(B504&amp;""="",H504&amp;""="",NOT(ISNUMBER(E504))),"",IFERROR(IF(E504&lt;INDEX('الوحدات'!$F$6:$F$305,MATCH(H504,'الوحدات'!$A$6:$A$305,0)),"أقل من السعر","مناسب"),"كود غير موجود"))</f>
        <v/>
      </c>
      <c r="O504" s="18">
        <f>IF(OR(B504&amp;""="",I504&lt;&gt;"تم التعاقد",H504&amp;""=""),"",IFERROR(IF(INDEX('الوحدات'!$E$6:$E$305,MATCH(H504,'الوحدات'!$A$6:$A$305,0))="بيع",ROUND(INDEX('الوحدات'!$F$6:$F$305,MATCH(H504,'الوحدات'!$A$6:$A$305,0))*'الإعدادات'!$B$5/100,2),""),""))</f>
        <v/>
      </c>
      <c r="P504" s="19">
        <f>IF(OR(M504="متأخرة",M504="اليوم"),COUNTIFS($M$6:$M$2005,"متأخرة",$J$6:$J$2005,"&lt;"&amp;J504)+COUNTIFS($M$6:$M$2005,"اليوم",$J$6:$J$2005,"&lt;"&amp;J504)+COUNTIFS($M$6:M504,"متأخرة",$J$6:J504,J504&amp;"")+COUNTIFS($M$6:M504,"اليوم",$J$6:J504,J504&amp;""),"")</f>
        <v/>
      </c>
    </row>
    <row r="505">
      <c r="A505" s="20" t="n"/>
      <c r="B505" s="5" t="n"/>
      <c r="C505" s="21" t="n"/>
      <c r="D505" s="5" t="n"/>
      <c r="E505" s="17" t="n"/>
      <c r="F505" s="5" t="n"/>
      <c r="G505" s="5" t="n"/>
      <c r="H505" s="5" t="n"/>
      <c r="I505" s="5" t="n"/>
      <c r="J505" s="20" t="n"/>
      <c r="K505" s="5" t="n"/>
      <c r="L505" s="19">
        <f>IF(OR(B505&amp;""="",NOT(ISNUMBER(A505))),"",'الإعدادات'!$B$4-A505)</f>
        <v/>
      </c>
      <c r="M505" s="6">
        <f>IF(OR(B505&amp;""="",NOT(ISNUMBER(J505)),I505="تم التعاقد",I505="غير مهتم"),"",IF(J505&lt;'الإعدادات'!$B$4,"متأخرة",IF(J505='الإعدادات'!$B$4,"اليوم",IF(J505&lt;='الإعدادات'!$B$4+3,"خلال 3 أيام",""))))</f>
        <v/>
      </c>
      <c r="N505" s="6">
        <f>IF(OR(B505&amp;""="",H505&amp;""="",NOT(ISNUMBER(E505))),"",IFERROR(IF(E505&lt;INDEX('الوحدات'!$F$6:$F$305,MATCH(H505,'الوحدات'!$A$6:$A$305,0)),"أقل من السعر","مناسب"),"كود غير موجود"))</f>
        <v/>
      </c>
      <c r="O505" s="18">
        <f>IF(OR(B505&amp;""="",I505&lt;&gt;"تم التعاقد",H505&amp;""=""),"",IFERROR(IF(INDEX('الوحدات'!$E$6:$E$305,MATCH(H505,'الوحدات'!$A$6:$A$305,0))="بيع",ROUND(INDEX('الوحدات'!$F$6:$F$305,MATCH(H505,'الوحدات'!$A$6:$A$305,0))*'الإعدادات'!$B$5/100,2),""),""))</f>
        <v/>
      </c>
      <c r="P505" s="19">
        <f>IF(OR(M505="متأخرة",M505="اليوم"),COUNTIFS($M$6:$M$2005,"متأخرة",$J$6:$J$2005,"&lt;"&amp;J505)+COUNTIFS($M$6:$M$2005,"اليوم",$J$6:$J$2005,"&lt;"&amp;J505)+COUNTIFS($M$6:M505,"متأخرة",$J$6:J505,J505&amp;"")+COUNTIFS($M$6:M505,"اليوم",$J$6:J505,J505&amp;""),"")</f>
        <v/>
      </c>
    </row>
    <row r="506">
      <c r="A506" s="20" t="n"/>
      <c r="B506" s="5" t="n"/>
      <c r="C506" s="21" t="n"/>
      <c r="D506" s="5" t="n"/>
      <c r="E506" s="17" t="n"/>
      <c r="F506" s="5" t="n"/>
      <c r="G506" s="5" t="n"/>
      <c r="H506" s="5" t="n"/>
      <c r="I506" s="5" t="n"/>
      <c r="J506" s="20" t="n"/>
      <c r="K506" s="5" t="n"/>
      <c r="L506" s="19">
        <f>IF(OR(B506&amp;""="",NOT(ISNUMBER(A506))),"",'الإعدادات'!$B$4-A506)</f>
        <v/>
      </c>
      <c r="M506" s="6">
        <f>IF(OR(B506&amp;""="",NOT(ISNUMBER(J506)),I506="تم التعاقد",I506="غير مهتم"),"",IF(J506&lt;'الإعدادات'!$B$4,"متأخرة",IF(J506='الإعدادات'!$B$4,"اليوم",IF(J506&lt;='الإعدادات'!$B$4+3,"خلال 3 أيام",""))))</f>
        <v/>
      </c>
      <c r="N506" s="6">
        <f>IF(OR(B506&amp;""="",H506&amp;""="",NOT(ISNUMBER(E506))),"",IFERROR(IF(E506&lt;INDEX('الوحدات'!$F$6:$F$305,MATCH(H506,'الوحدات'!$A$6:$A$305,0)),"أقل من السعر","مناسب"),"كود غير موجود"))</f>
        <v/>
      </c>
      <c r="O506" s="18">
        <f>IF(OR(B506&amp;""="",I506&lt;&gt;"تم التعاقد",H506&amp;""=""),"",IFERROR(IF(INDEX('الوحدات'!$E$6:$E$305,MATCH(H506,'الوحدات'!$A$6:$A$305,0))="بيع",ROUND(INDEX('الوحدات'!$F$6:$F$305,MATCH(H506,'الوحدات'!$A$6:$A$305,0))*'الإعدادات'!$B$5/100,2),""),""))</f>
        <v/>
      </c>
      <c r="P506" s="19">
        <f>IF(OR(M506="متأخرة",M506="اليوم"),COUNTIFS($M$6:$M$2005,"متأخرة",$J$6:$J$2005,"&lt;"&amp;J506)+COUNTIFS($M$6:$M$2005,"اليوم",$J$6:$J$2005,"&lt;"&amp;J506)+COUNTIFS($M$6:M506,"متأخرة",$J$6:J506,J506&amp;"")+COUNTIFS($M$6:M506,"اليوم",$J$6:J506,J506&amp;""),"")</f>
        <v/>
      </c>
    </row>
    <row r="507">
      <c r="A507" s="20" t="n"/>
      <c r="B507" s="5" t="n"/>
      <c r="C507" s="21" t="n"/>
      <c r="D507" s="5" t="n"/>
      <c r="E507" s="17" t="n"/>
      <c r="F507" s="5" t="n"/>
      <c r="G507" s="5" t="n"/>
      <c r="H507" s="5" t="n"/>
      <c r="I507" s="5" t="n"/>
      <c r="J507" s="20" t="n"/>
      <c r="K507" s="5" t="n"/>
      <c r="L507" s="19">
        <f>IF(OR(B507&amp;""="",NOT(ISNUMBER(A507))),"",'الإعدادات'!$B$4-A507)</f>
        <v/>
      </c>
      <c r="M507" s="6">
        <f>IF(OR(B507&amp;""="",NOT(ISNUMBER(J507)),I507="تم التعاقد",I507="غير مهتم"),"",IF(J507&lt;'الإعدادات'!$B$4,"متأخرة",IF(J507='الإعدادات'!$B$4,"اليوم",IF(J507&lt;='الإعدادات'!$B$4+3,"خلال 3 أيام",""))))</f>
        <v/>
      </c>
      <c r="N507" s="6">
        <f>IF(OR(B507&amp;""="",H507&amp;""="",NOT(ISNUMBER(E507))),"",IFERROR(IF(E507&lt;INDEX('الوحدات'!$F$6:$F$305,MATCH(H507,'الوحدات'!$A$6:$A$305,0)),"أقل من السعر","مناسب"),"كود غير موجود"))</f>
        <v/>
      </c>
      <c r="O507" s="18">
        <f>IF(OR(B507&amp;""="",I507&lt;&gt;"تم التعاقد",H507&amp;""=""),"",IFERROR(IF(INDEX('الوحدات'!$E$6:$E$305,MATCH(H507,'الوحدات'!$A$6:$A$305,0))="بيع",ROUND(INDEX('الوحدات'!$F$6:$F$305,MATCH(H507,'الوحدات'!$A$6:$A$305,0))*'الإعدادات'!$B$5/100,2),""),""))</f>
        <v/>
      </c>
      <c r="P507" s="19">
        <f>IF(OR(M507="متأخرة",M507="اليوم"),COUNTIFS($M$6:$M$2005,"متأخرة",$J$6:$J$2005,"&lt;"&amp;J507)+COUNTIFS($M$6:$M$2005,"اليوم",$J$6:$J$2005,"&lt;"&amp;J507)+COUNTIFS($M$6:M507,"متأخرة",$J$6:J507,J507&amp;"")+COUNTIFS($M$6:M507,"اليوم",$J$6:J507,J507&amp;""),"")</f>
        <v/>
      </c>
    </row>
    <row r="508">
      <c r="A508" s="20" t="n"/>
      <c r="B508" s="5" t="n"/>
      <c r="C508" s="21" t="n"/>
      <c r="D508" s="5" t="n"/>
      <c r="E508" s="17" t="n"/>
      <c r="F508" s="5" t="n"/>
      <c r="G508" s="5" t="n"/>
      <c r="H508" s="5" t="n"/>
      <c r="I508" s="5" t="n"/>
      <c r="J508" s="20" t="n"/>
      <c r="K508" s="5" t="n"/>
      <c r="L508" s="19">
        <f>IF(OR(B508&amp;""="",NOT(ISNUMBER(A508))),"",'الإعدادات'!$B$4-A508)</f>
        <v/>
      </c>
      <c r="M508" s="6">
        <f>IF(OR(B508&amp;""="",NOT(ISNUMBER(J508)),I508="تم التعاقد",I508="غير مهتم"),"",IF(J508&lt;'الإعدادات'!$B$4,"متأخرة",IF(J508='الإعدادات'!$B$4,"اليوم",IF(J508&lt;='الإعدادات'!$B$4+3,"خلال 3 أيام",""))))</f>
        <v/>
      </c>
      <c r="N508" s="6">
        <f>IF(OR(B508&amp;""="",H508&amp;""="",NOT(ISNUMBER(E508))),"",IFERROR(IF(E508&lt;INDEX('الوحدات'!$F$6:$F$305,MATCH(H508,'الوحدات'!$A$6:$A$305,0)),"أقل من السعر","مناسب"),"كود غير موجود"))</f>
        <v/>
      </c>
      <c r="O508" s="18">
        <f>IF(OR(B508&amp;""="",I508&lt;&gt;"تم التعاقد",H508&amp;""=""),"",IFERROR(IF(INDEX('الوحدات'!$E$6:$E$305,MATCH(H508,'الوحدات'!$A$6:$A$305,0))="بيع",ROUND(INDEX('الوحدات'!$F$6:$F$305,MATCH(H508,'الوحدات'!$A$6:$A$305,0))*'الإعدادات'!$B$5/100,2),""),""))</f>
        <v/>
      </c>
      <c r="P508" s="19">
        <f>IF(OR(M508="متأخرة",M508="اليوم"),COUNTIFS($M$6:$M$2005,"متأخرة",$J$6:$J$2005,"&lt;"&amp;J508)+COUNTIFS($M$6:$M$2005,"اليوم",$J$6:$J$2005,"&lt;"&amp;J508)+COUNTIFS($M$6:M508,"متأخرة",$J$6:J508,J508&amp;"")+COUNTIFS($M$6:M508,"اليوم",$J$6:J508,J508&amp;""),"")</f>
        <v/>
      </c>
    </row>
    <row r="509">
      <c r="A509" s="20" t="n"/>
      <c r="B509" s="5" t="n"/>
      <c r="C509" s="21" t="n"/>
      <c r="D509" s="5" t="n"/>
      <c r="E509" s="17" t="n"/>
      <c r="F509" s="5" t="n"/>
      <c r="G509" s="5" t="n"/>
      <c r="H509" s="5" t="n"/>
      <c r="I509" s="5" t="n"/>
      <c r="J509" s="20" t="n"/>
      <c r="K509" s="5" t="n"/>
      <c r="L509" s="19">
        <f>IF(OR(B509&amp;""="",NOT(ISNUMBER(A509))),"",'الإعدادات'!$B$4-A509)</f>
        <v/>
      </c>
      <c r="M509" s="6">
        <f>IF(OR(B509&amp;""="",NOT(ISNUMBER(J509)),I509="تم التعاقد",I509="غير مهتم"),"",IF(J509&lt;'الإعدادات'!$B$4,"متأخرة",IF(J509='الإعدادات'!$B$4,"اليوم",IF(J509&lt;='الإعدادات'!$B$4+3,"خلال 3 أيام",""))))</f>
        <v/>
      </c>
      <c r="N509" s="6">
        <f>IF(OR(B509&amp;""="",H509&amp;""="",NOT(ISNUMBER(E509))),"",IFERROR(IF(E509&lt;INDEX('الوحدات'!$F$6:$F$305,MATCH(H509,'الوحدات'!$A$6:$A$305,0)),"أقل من السعر","مناسب"),"كود غير موجود"))</f>
        <v/>
      </c>
      <c r="O509" s="18">
        <f>IF(OR(B509&amp;""="",I509&lt;&gt;"تم التعاقد",H509&amp;""=""),"",IFERROR(IF(INDEX('الوحدات'!$E$6:$E$305,MATCH(H509,'الوحدات'!$A$6:$A$305,0))="بيع",ROUND(INDEX('الوحدات'!$F$6:$F$305,MATCH(H509,'الوحدات'!$A$6:$A$305,0))*'الإعدادات'!$B$5/100,2),""),""))</f>
        <v/>
      </c>
      <c r="P509" s="19">
        <f>IF(OR(M509="متأخرة",M509="اليوم"),COUNTIFS($M$6:$M$2005,"متأخرة",$J$6:$J$2005,"&lt;"&amp;J509)+COUNTIFS($M$6:$M$2005,"اليوم",$J$6:$J$2005,"&lt;"&amp;J509)+COUNTIFS($M$6:M509,"متأخرة",$J$6:J509,J509&amp;"")+COUNTIFS($M$6:M509,"اليوم",$J$6:J509,J509&amp;""),"")</f>
        <v/>
      </c>
    </row>
    <row r="510">
      <c r="A510" s="20" t="n"/>
      <c r="B510" s="5" t="n"/>
      <c r="C510" s="21" t="n"/>
      <c r="D510" s="5" t="n"/>
      <c r="E510" s="17" t="n"/>
      <c r="F510" s="5" t="n"/>
      <c r="G510" s="5" t="n"/>
      <c r="H510" s="5" t="n"/>
      <c r="I510" s="5" t="n"/>
      <c r="J510" s="20" t="n"/>
      <c r="K510" s="5" t="n"/>
      <c r="L510" s="19">
        <f>IF(OR(B510&amp;""="",NOT(ISNUMBER(A510))),"",'الإعدادات'!$B$4-A510)</f>
        <v/>
      </c>
      <c r="M510" s="6">
        <f>IF(OR(B510&amp;""="",NOT(ISNUMBER(J510)),I510="تم التعاقد",I510="غير مهتم"),"",IF(J510&lt;'الإعدادات'!$B$4,"متأخرة",IF(J510='الإعدادات'!$B$4,"اليوم",IF(J510&lt;='الإعدادات'!$B$4+3,"خلال 3 أيام",""))))</f>
        <v/>
      </c>
      <c r="N510" s="6">
        <f>IF(OR(B510&amp;""="",H510&amp;""="",NOT(ISNUMBER(E510))),"",IFERROR(IF(E510&lt;INDEX('الوحدات'!$F$6:$F$305,MATCH(H510,'الوحدات'!$A$6:$A$305,0)),"أقل من السعر","مناسب"),"كود غير موجود"))</f>
        <v/>
      </c>
      <c r="O510" s="18">
        <f>IF(OR(B510&amp;""="",I510&lt;&gt;"تم التعاقد",H510&amp;""=""),"",IFERROR(IF(INDEX('الوحدات'!$E$6:$E$305,MATCH(H510,'الوحدات'!$A$6:$A$305,0))="بيع",ROUND(INDEX('الوحدات'!$F$6:$F$305,MATCH(H510,'الوحدات'!$A$6:$A$305,0))*'الإعدادات'!$B$5/100,2),""),""))</f>
        <v/>
      </c>
      <c r="P510" s="19">
        <f>IF(OR(M510="متأخرة",M510="اليوم"),COUNTIFS($M$6:$M$2005,"متأخرة",$J$6:$J$2005,"&lt;"&amp;J510)+COUNTIFS($M$6:$M$2005,"اليوم",$J$6:$J$2005,"&lt;"&amp;J510)+COUNTIFS($M$6:M510,"متأخرة",$J$6:J510,J510&amp;"")+COUNTIFS($M$6:M510,"اليوم",$J$6:J510,J510&amp;""),"")</f>
        <v/>
      </c>
    </row>
    <row r="511">
      <c r="A511" s="20" t="n"/>
      <c r="B511" s="5" t="n"/>
      <c r="C511" s="21" t="n"/>
      <c r="D511" s="5" t="n"/>
      <c r="E511" s="17" t="n"/>
      <c r="F511" s="5" t="n"/>
      <c r="G511" s="5" t="n"/>
      <c r="H511" s="5" t="n"/>
      <c r="I511" s="5" t="n"/>
      <c r="J511" s="20" t="n"/>
      <c r="K511" s="5" t="n"/>
      <c r="L511" s="19">
        <f>IF(OR(B511&amp;""="",NOT(ISNUMBER(A511))),"",'الإعدادات'!$B$4-A511)</f>
        <v/>
      </c>
      <c r="M511" s="6">
        <f>IF(OR(B511&amp;""="",NOT(ISNUMBER(J511)),I511="تم التعاقد",I511="غير مهتم"),"",IF(J511&lt;'الإعدادات'!$B$4,"متأخرة",IF(J511='الإعدادات'!$B$4,"اليوم",IF(J511&lt;='الإعدادات'!$B$4+3,"خلال 3 أيام",""))))</f>
        <v/>
      </c>
      <c r="N511" s="6">
        <f>IF(OR(B511&amp;""="",H511&amp;""="",NOT(ISNUMBER(E511))),"",IFERROR(IF(E511&lt;INDEX('الوحدات'!$F$6:$F$305,MATCH(H511,'الوحدات'!$A$6:$A$305,0)),"أقل من السعر","مناسب"),"كود غير موجود"))</f>
        <v/>
      </c>
      <c r="O511" s="18">
        <f>IF(OR(B511&amp;""="",I511&lt;&gt;"تم التعاقد",H511&amp;""=""),"",IFERROR(IF(INDEX('الوحدات'!$E$6:$E$305,MATCH(H511,'الوحدات'!$A$6:$A$305,0))="بيع",ROUND(INDEX('الوحدات'!$F$6:$F$305,MATCH(H511,'الوحدات'!$A$6:$A$305,0))*'الإعدادات'!$B$5/100,2),""),""))</f>
        <v/>
      </c>
      <c r="P511" s="19">
        <f>IF(OR(M511="متأخرة",M511="اليوم"),COUNTIFS($M$6:$M$2005,"متأخرة",$J$6:$J$2005,"&lt;"&amp;J511)+COUNTIFS($M$6:$M$2005,"اليوم",$J$6:$J$2005,"&lt;"&amp;J511)+COUNTIFS($M$6:M511,"متأخرة",$J$6:J511,J511&amp;"")+COUNTIFS($M$6:M511,"اليوم",$J$6:J511,J511&amp;""),"")</f>
        <v/>
      </c>
    </row>
    <row r="512">
      <c r="A512" s="20" t="n"/>
      <c r="B512" s="5" t="n"/>
      <c r="C512" s="21" t="n"/>
      <c r="D512" s="5" t="n"/>
      <c r="E512" s="17" t="n"/>
      <c r="F512" s="5" t="n"/>
      <c r="G512" s="5" t="n"/>
      <c r="H512" s="5" t="n"/>
      <c r="I512" s="5" t="n"/>
      <c r="J512" s="20" t="n"/>
      <c r="K512" s="5" t="n"/>
      <c r="L512" s="19">
        <f>IF(OR(B512&amp;""="",NOT(ISNUMBER(A512))),"",'الإعدادات'!$B$4-A512)</f>
        <v/>
      </c>
      <c r="M512" s="6">
        <f>IF(OR(B512&amp;""="",NOT(ISNUMBER(J512)),I512="تم التعاقد",I512="غير مهتم"),"",IF(J512&lt;'الإعدادات'!$B$4,"متأخرة",IF(J512='الإعدادات'!$B$4,"اليوم",IF(J512&lt;='الإعدادات'!$B$4+3,"خلال 3 أيام",""))))</f>
        <v/>
      </c>
      <c r="N512" s="6">
        <f>IF(OR(B512&amp;""="",H512&amp;""="",NOT(ISNUMBER(E512))),"",IFERROR(IF(E512&lt;INDEX('الوحدات'!$F$6:$F$305,MATCH(H512,'الوحدات'!$A$6:$A$305,0)),"أقل من السعر","مناسب"),"كود غير موجود"))</f>
        <v/>
      </c>
      <c r="O512" s="18">
        <f>IF(OR(B512&amp;""="",I512&lt;&gt;"تم التعاقد",H512&amp;""=""),"",IFERROR(IF(INDEX('الوحدات'!$E$6:$E$305,MATCH(H512,'الوحدات'!$A$6:$A$305,0))="بيع",ROUND(INDEX('الوحدات'!$F$6:$F$305,MATCH(H512,'الوحدات'!$A$6:$A$305,0))*'الإعدادات'!$B$5/100,2),""),""))</f>
        <v/>
      </c>
      <c r="P512" s="19">
        <f>IF(OR(M512="متأخرة",M512="اليوم"),COUNTIFS($M$6:$M$2005,"متأخرة",$J$6:$J$2005,"&lt;"&amp;J512)+COUNTIFS($M$6:$M$2005,"اليوم",$J$6:$J$2005,"&lt;"&amp;J512)+COUNTIFS($M$6:M512,"متأخرة",$J$6:J512,J512&amp;"")+COUNTIFS($M$6:M512,"اليوم",$J$6:J512,J512&amp;""),"")</f>
        <v/>
      </c>
    </row>
    <row r="513">
      <c r="A513" s="20" t="n"/>
      <c r="B513" s="5" t="n"/>
      <c r="C513" s="21" t="n"/>
      <c r="D513" s="5" t="n"/>
      <c r="E513" s="17" t="n"/>
      <c r="F513" s="5" t="n"/>
      <c r="G513" s="5" t="n"/>
      <c r="H513" s="5" t="n"/>
      <c r="I513" s="5" t="n"/>
      <c r="J513" s="20" t="n"/>
      <c r="K513" s="5" t="n"/>
      <c r="L513" s="19">
        <f>IF(OR(B513&amp;""="",NOT(ISNUMBER(A513))),"",'الإعدادات'!$B$4-A513)</f>
        <v/>
      </c>
      <c r="M513" s="6">
        <f>IF(OR(B513&amp;""="",NOT(ISNUMBER(J513)),I513="تم التعاقد",I513="غير مهتم"),"",IF(J513&lt;'الإعدادات'!$B$4,"متأخرة",IF(J513='الإعدادات'!$B$4,"اليوم",IF(J513&lt;='الإعدادات'!$B$4+3,"خلال 3 أيام",""))))</f>
        <v/>
      </c>
      <c r="N513" s="6">
        <f>IF(OR(B513&amp;""="",H513&amp;""="",NOT(ISNUMBER(E513))),"",IFERROR(IF(E513&lt;INDEX('الوحدات'!$F$6:$F$305,MATCH(H513,'الوحدات'!$A$6:$A$305,0)),"أقل من السعر","مناسب"),"كود غير موجود"))</f>
        <v/>
      </c>
      <c r="O513" s="18">
        <f>IF(OR(B513&amp;""="",I513&lt;&gt;"تم التعاقد",H513&amp;""=""),"",IFERROR(IF(INDEX('الوحدات'!$E$6:$E$305,MATCH(H513,'الوحدات'!$A$6:$A$305,0))="بيع",ROUND(INDEX('الوحدات'!$F$6:$F$305,MATCH(H513,'الوحدات'!$A$6:$A$305,0))*'الإعدادات'!$B$5/100,2),""),""))</f>
        <v/>
      </c>
      <c r="P513" s="19">
        <f>IF(OR(M513="متأخرة",M513="اليوم"),COUNTIFS($M$6:$M$2005,"متأخرة",$J$6:$J$2005,"&lt;"&amp;J513)+COUNTIFS($M$6:$M$2005,"اليوم",$J$6:$J$2005,"&lt;"&amp;J513)+COUNTIFS($M$6:M513,"متأخرة",$J$6:J513,J513&amp;"")+COUNTIFS($M$6:M513,"اليوم",$J$6:J513,J513&amp;""),"")</f>
        <v/>
      </c>
    </row>
    <row r="514">
      <c r="A514" s="20" t="n"/>
      <c r="B514" s="5" t="n"/>
      <c r="C514" s="21" t="n"/>
      <c r="D514" s="5" t="n"/>
      <c r="E514" s="17" t="n"/>
      <c r="F514" s="5" t="n"/>
      <c r="G514" s="5" t="n"/>
      <c r="H514" s="5" t="n"/>
      <c r="I514" s="5" t="n"/>
      <c r="J514" s="20" t="n"/>
      <c r="K514" s="5" t="n"/>
      <c r="L514" s="19">
        <f>IF(OR(B514&amp;""="",NOT(ISNUMBER(A514))),"",'الإعدادات'!$B$4-A514)</f>
        <v/>
      </c>
      <c r="M514" s="6">
        <f>IF(OR(B514&amp;""="",NOT(ISNUMBER(J514)),I514="تم التعاقد",I514="غير مهتم"),"",IF(J514&lt;'الإعدادات'!$B$4,"متأخرة",IF(J514='الإعدادات'!$B$4,"اليوم",IF(J514&lt;='الإعدادات'!$B$4+3,"خلال 3 أيام",""))))</f>
        <v/>
      </c>
      <c r="N514" s="6">
        <f>IF(OR(B514&amp;""="",H514&amp;""="",NOT(ISNUMBER(E514))),"",IFERROR(IF(E514&lt;INDEX('الوحدات'!$F$6:$F$305,MATCH(H514,'الوحدات'!$A$6:$A$305,0)),"أقل من السعر","مناسب"),"كود غير موجود"))</f>
        <v/>
      </c>
      <c r="O514" s="18">
        <f>IF(OR(B514&amp;""="",I514&lt;&gt;"تم التعاقد",H514&amp;""=""),"",IFERROR(IF(INDEX('الوحدات'!$E$6:$E$305,MATCH(H514,'الوحدات'!$A$6:$A$305,0))="بيع",ROUND(INDEX('الوحدات'!$F$6:$F$305,MATCH(H514,'الوحدات'!$A$6:$A$305,0))*'الإعدادات'!$B$5/100,2),""),""))</f>
        <v/>
      </c>
      <c r="P514" s="19">
        <f>IF(OR(M514="متأخرة",M514="اليوم"),COUNTIFS($M$6:$M$2005,"متأخرة",$J$6:$J$2005,"&lt;"&amp;J514)+COUNTIFS($M$6:$M$2005,"اليوم",$J$6:$J$2005,"&lt;"&amp;J514)+COUNTIFS($M$6:M514,"متأخرة",$J$6:J514,J514&amp;"")+COUNTIFS($M$6:M514,"اليوم",$J$6:J514,J514&amp;""),"")</f>
        <v/>
      </c>
    </row>
    <row r="515">
      <c r="A515" s="20" t="n"/>
      <c r="B515" s="5" t="n"/>
      <c r="C515" s="21" t="n"/>
      <c r="D515" s="5" t="n"/>
      <c r="E515" s="17" t="n"/>
      <c r="F515" s="5" t="n"/>
      <c r="G515" s="5" t="n"/>
      <c r="H515" s="5" t="n"/>
      <c r="I515" s="5" t="n"/>
      <c r="J515" s="20" t="n"/>
      <c r="K515" s="5" t="n"/>
      <c r="L515" s="19">
        <f>IF(OR(B515&amp;""="",NOT(ISNUMBER(A515))),"",'الإعدادات'!$B$4-A515)</f>
        <v/>
      </c>
      <c r="M515" s="6">
        <f>IF(OR(B515&amp;""="",NOT(ISNUMBER(J515)),I515="تم التعاقد",I515="غير مهتم"),"",IF(J515&lt;'الإعدادات'!$B$4,"متأخرة",IF(J515='الإعدادات'!$B$4,"اليوم",IF(J515&lt;='الإعدادات'!$B$4+3,"خلال 3 أيام",""))))</f>
        <v/>
      </c>
      <c r="N515" s="6">
        <f>IF(OR(B515&amp;""="",H515&amp;""="",NOT(ISNUMBER(E515))),"",IFERROR(IF(E515&lt;INDEX('الوحدات'!$F$6:$F$305,MATCH(H515,'الوحدات'!$A$6:$A$305,0)),"أقل من السعر","مناسب"),"كود غير موجود"))</f>
        <v/>
      </c>
      <c r="O515" s="18">
        <f>IF(OR(B515&amp;""="",I515&lt;&gt;"تم التعاقد",H515&amp;""=""),"",IFERROR(IF(INDEX('الوحدات'!$E$6:$E$305,MATCH(H515,'الوحدات'!$A$6:$A$305,0))="بيع",ROUND(INDEX('الوحدات'!$F$6:$F$305,MATCH(H515,'الوحدات'!$A$6:$A$305,0))*'الإعدادات'!$B$5/100,2),""),""))</f>
        <v/>
      </c>
      <c r="P515" s="19">
        <f>IF(OR(M515="متأخرة",M515="اليوم"),COUNTIFS($M$6:$M$2005,"متأخرة",$J$6:$J$2005,"&lt;"&amp;J515)+COUNTIFS($M$6:$M$2005,"اليوم",$J$6:$J$2005,"&lt;"&amp;J515)+COUNTIFS($M$6:M515,"متأخرة",$J$6:J515,J515&amp;"")+COUNTIFS($M$6:M515,"اليوم",$J$6:J515,J515&amp;""),"")</f>
        <v/>
      </c>
    </row>
    <row r="516">
      <c r="A516" s="20" t="n"/>
      <c r="B516" s="5" t="n"/>
      <c r="C516" s="21" t="n"/>
      <c r="D516" s="5" t="n"/>
      <c r="E516" s="17" t="n"/>
      <c r="F516" s="5" t="n"/>
      <c r="G516" s="5" t="n"/>
      <c r="H516" s="5" t="n"/>
      <c r="I516" s="5" t="n"/>
      <c r="J516" s="20" t="n"/>
      <c r="K516" s="5" t="n"/>
      <c r="L516" s="19">
        <f>IF(OR(B516&amp;""="",NOT(ISNUMBER(A516))),"",'الإعدادات'!$B$4-A516)</f>
        <v/>
      </c>
      <c r="M516" s="6">
        <f>IF(OR(B516&amp;""="",NOT(ISNUMBER(J516)),I516="تم التعاقد",I516="غير مهتم"),"",IF(J516&lt;'الإعدادات'!$B$4,"متأخرة",IF(J516='الإعدادات'!$B$4,"اليوم",IF(J516&lt;='الإعدادات'!$B$4+3,"خلال 3 أيام",""))))</f>
        <v/>
      </c>
      <c r="N516" s="6">
        <f>IF(OR(B516&amp;""="",H516&amp;""="",NOT(ISNUMBER(E516))),"",IFERROR(IF(E516&lt;INDEX('الوحدات'!$F$6:$F$305,MATCH(H516,'الوحدات'!$A$6:$A$305,0)),"أقل من السعر","مناسب"),"كود غير موجود"))</f>
        <v/>
      </c>
      <c r="O516" s="18">
        <f>IF(OR(B516&amp;""="",I516&lt;&gt;"تم التعاقد",H516&amp;""=""),"",IFERROR(IF(INDEX('الوحدات'!$E$6:$E$305,MATCH(H516,'الوحدات'!$A$6:$A$305,0))="بيع",ROUND(INDEX('الوحدات'!$F$6:$F$305,MATCH(H516,'الوحدات'!$A$6:$A$305,0))*'الإعدادات'!$B$5/100,2),""),""))</f>
        <v/>
      </c>
      <c r="P516" s="19">
        <f>IF(OR(M516="متأخرة",M516="اليوم"),COUNTIFS($M$6:$M$2005,"متأخرة",$J$6:$J$2005,"&lt;"&amp;J516)+COUNTIFS($M$6:$M$2005,"اليوم",$J$6:$J$2005,"&lt;"&amp;J516)+COUNTIFS($M$6:M516,"متأخرة",$J$6:J516,J516&amp;"")+COUNTIFS($M$6:M516,"اليوم",$J$6:J516,J516&amp;""),"")</f>
        <v/>
      </c>
    </row>
    <row r="517">
      <c r="A517" s="20" t="n"/>
      <c r="B517" s="5" t="n"/>
      <c r="C517" s="21" t="n"/>
      <c r="D517" s="5" t="n"/>
      <c r="E517" s="17" t="n"/>
      <c r="F517" s="5" t="n"/>
      <c r="G517" s="5" t="n"/>
      <c r="H517" s="5" t="n"/>
      <c r="I517" s="5" t="n"/>
      <c r="J517" s="20" t="n"/>
      <c r="K517" s="5" t="n"/>
      <c r="L517" s="19">
        <f>IF(OR(B517&amp;""="",NOT(ISNUMBER(A517))),"",'الإعدادات'!$B$4-A517)</f>
        <v/>
      </c>
      <c r="M517" s="6">
        <f>IF(OR(B517&amp;""="",NOT(ISNUMBER(J517)),I517="تم التعاقد",I517="غير مهتم"),"",IF(J517&lt;'الإعدادات'!$B$4,"متأخرة",IF(J517='الإعدادات'!$B$4,"اليوم",IF(J517&lt;='الإعدادات'!$B$4+3,"خلال 3 أيام",""))))</f>
        <v/>
      </c>
      <c r="N517" s="6">
        <f>IF(OR(B517&amp;""="",H517&amp;""="",NOT(ISNUMBER(E517))),"",IFERROR(IF(E517&lt;INDEX('الوحدات'!$F$6:$F$305,MATCH(H517,'الوحدات'!$A$6:$A$305,0)),"أقل من السعر","مناسب"),"كود غير موجود"))</f>
        <v/>
      </c>
      <c r="O517" s="18">
        <f>IF(OR(B517&amp;""="",I517&lt;&gt;"تم التعاقد",H517&amp;""=""),"",IFERROR(IF(INDEX('الوحدات'!$E$6:$E$305,MATCH(H517,'الوحدات'!$A$6:$A$305,0))="بيع",ROUND(INDEX('الوحدات'!$F$6:$F$305,MATCH(H517,'الوحدات'!$A$6:$A$305,0))*'الإعدادات'!$B$5/100,2),""),""))</f>
        <v/>
      </c>
      <c r="P517" s="19">
        <f>IF(OR(M517="متأخرة",M517="اليوم"),COUNTIFS($M$6:$M$2005,"متأخرة",$J$6:$J$2005,"&lt;"&amp;J517)+COUNTIFS($M$6:$M$2005,"اليوم",$J$6:$J$2005,"&lt;"&amp;J517)+COUNTIFS($M$6:M517,"متأخرة",$J$6:J517,J517&amp;"")+COUNTIFS($M$6:M517,"اليوم",$J$6:J517,J517&amp;""),"")</f>
        <v/>
      </c>
    </row>
    <row r="518">
      <c r="A518" s="20" t="n"/>
      <c r="B518" s="5" t="n"/>
      <c r="C518" s="21" t="n"/>
      <c r="D518" s="5" t="n"/>
      <c r="E518" s="17" t="n"/>
      <c r="F518" s="5" t="n"/>
      <c r="G518" s="5" t="n"/>
      <c r="H518" s="5" t="n"/>
      <c r="I518" s="5" t="n"/>
      <c r="J518" s="20" t="n"/>
      <c r="K518" s="5" t="n"/>
      <c r="L518" s="19">
        <f>IF(OR(B518&amp;""="",NOT(ISNUMBER(A518))),"",'الإعدادات'!$B$4-A518)</f>
        <v/>
      </c>
      <c r="M518" s="6">
        <f>IF(OR(B518&amp;""="",NOT(ISNUMBER(J518)),I518="تم التعاقد",I518="غير مهتم"),"",IF(J518&lt;'الإعدادات'!$B$4,"متأخرة",IF(J518='الإعدادات'!$B$4,"اليوم",IF(J518&lt;='الإعدادات'!$B$4+3,"خلال 3 أيام",""))))</f>
        <v/>
      </c>
      <c r="N518" s="6">
        <f>IF(OR(B518&amp;""="",H518&amp;""="",NOT(ISNUMBER(E518))),"",IFERROR(IF(E518&lt;INDEX('الوحدات'!$F$6:$F$305,MATCH(H518,'الوحدات'!$A$6:$A$305,0)),"أقل من السعر","مناسب"),"كود غير موجود"))</f>
        <v/>
      </c>
      <c r="O518" s="18">
        <f>IF(OR(B518&amp;""="",I518&lt;&gt;"تم التعاقد",H518&amp;""=""),"",IFERROR(IF(INDEX('الوحدات'!$E$6:$E$305,MATCH(H518,'الوحدات'!$A$6:$A$305,0))="بيع",ROUND(INDEX('الوحدات'!$F$6:$F$305,MATCH(H518,'الوحدات'!$A$6:$A$305,0))*'الإعدادات'!$B$5/100,2),""),""))</f>
        <v/>
      </c>
      <c r="P518" s="19">
        <f>IF(OR(M518="متأخرة",M518="اليوم"),COUNTIFS($M$6:$M$2005,"متأخرة",$J$6:$J$2005,"&lt;"&amp;J518)+COUNTIFS($M$6:$M$2005,"اليوم",$J$6:$J$2005,"&lt;"&amp;J518)+COUNTIFS($M$6:M518,"متأخرة",$J$6:J518,J518&amp;"")+COUNTIFS($M$6:M518,"اليوم",$J$6:J518,J518&amp;""),"")</f>
        <v/>
      </c>
    </row>
    <row r="519">
      <c r="A519" s="20" t="n"/>
      <c r="B519" s="5" t="n"/>
      <c r="C519" s="21" t="n"/>
      <c r="D519" s="5" t="n"/>
      <c r="E519" s="17" t="n"/>
      <c r="F519" s="5" t="n"/>
      <c r="G519" s="5" t="n"/>
      <c r="H519" s="5" t="n"/>
      <c r="I519" s="5" t="n"/>
      <c r="J519" s="20" t="n"/>
      <c r="K519" s="5" t="n"/>
      <c r="L519" s="19">
        <f>IF(OR(B519&amp;""="",NOT(ISNUMBER(A519))),"",'الإعدادات'!$B$4-A519)</f>
        <v/>
      </c>
      <c r="M519" s="6">
        <f>IF(OR(B519&amp;""="",NOT(ISNUMBER(J519)),I519="تم التعاقد",I519="غير مهتم"),"",IF(J519&lt;'الإعدادات'!$B$4,"متأخرة",IF(J519='الإعدادات'!$B$4,"اليوم",IF(J519&lt;='الإعدادات'!$B$4+3,"خلال 3 أيام",""))))</f>
        <v/>
      </c>
      <c r="N519" s="6">
        <f>IF(OR(B519&amp;""="",H519&amp;""="",NOT(ISNUMBER(E519))),"",IFERROR(IF(E519&lt;INDEX('الوحدات'!$F$6:$F$305,MATCH(H519,'الوحدات'!$A$6:$A$305,0)),"أقل من السعر","مناسب"),"كود غير موجود"))</f>
        <v/>
      </c>
      <c r="O519" s="18">
        <f>IF(OR(B519&amp;""="",I519&lt;&gt;"تم التعاقد",H519&amp;""=""),"",IFERROR(IF(INDEX('الوحدات'!$E$6:$E$305,MATCH(H519,'الوحدات'!$A$6:$A$305,0))="بيع",ROUND(INDEX('الوحدات'!$F$6:$F$305,MATCH(H519,'الوحدات'!$A$6:$A$305,0))*'الإعدادات'!$B$5/100,2),""),""))</f>
        <v/>
      </c>
      <c r="P519" s="19">
        <f>IF(OR(M519="متأخرة",M519="اليوم"),COUNTIFS($M$6:$M$2005,"متأخرة",$J$6:$J$2005,"&lt;"&amp;J519)+COUNTIFS($M$6:$M$2005,"اليوم",$J$6:$J$2005,"&lt;"&amp;J519)+COUNTIFS($M$6:M519,"متأخرة",$J$6:J519,J519&amp;"")+COUNTIFS($M$6:M519,"اليوم",$J$6:J519,J519&amp;""),"")</f>
        <v/>
      </c>
    </row>
    <row r="520">
      <c r="A520" s="20" t="n"/>
      <c r="B520" s="5" t="n"/>
      <c r="C520" s="21" t="n"/>
      <c r="D520" s="5" t="n"/>
      <c r="E520" s="17" t="n"/>
      <c r="F520" s="5" t="n"/>
      <c r="G520" s="5" t="n"/>
      <c r="H520" s="5" t="n"/>
      <c r="I520" s="5" t="n"/>
      <c r="J520" s="20" t="n"/>
      <c r="K520" s="5" t="n"/>
      <c r="L520" s="19">
        <f>IF(OR(B520&amp;""="",NOT(ISNUMBER(A520))),"",'الإعدادات'!$B$4-A520)</f>
        <v/>
      </c>
      <c r="M520" s="6">
        <f>IF(OR(B520&amp;""="",NOT(ISNUMBER(J520)),I520="تم التعاقد",I520="غير مهتم"),"",IF(J520&lt;'الإعدادات'!$B$4,"متأخرة",IF(J520='الإعدادات'!$B$4,"اليوم",IF(J520&lt;='الإعدادات'!$B$4+3,"خلال 3 أيام",""))))</f>
        <v/>
      </c>
      <c r="N520" s="6">
        <f>IF(OR(B520&amp;""="",H520&amp;""="",NOT(ISNUMBER(E520))),"",IFERROR(IF(E520&lt;INDEX('الوحدات'!$F$6:$F$305,MATCH(H520,'الوحدات'!$A$6:$A$305,0)),"أقل من السعر","مناسب"),"كود غير موجود"))</f>
        <v/>
      </c>
      <c r="O520" s="18">
        <f>IF(OR(B520&amp;""="",I520&lt;&gt;"تم التعاقد",H520&amp;""=""),"",IFERROR(IF(INDEX('الوحدات'!$E$6:$E$305,MATCH(H520,'الوحدات'!$A$6:$A$305,0))="بيع",ROUND(INDEX('الوحدات'!$F$6:$F$305,MATCH(H520,'الوحدات'!$A$6:$A$305,0))*'الإعدادات'!$B$5/100,2),""),""))</f>
        <v/>
      </c>
      <c r="P520" s="19">
        <f>IF(OR(M520="متأخرة",M520="اليوم"),COUNTIFS($M$6:$M$2005,"متأخرة",$J$6:$J$2005,"&lt;"&amp;J520)+COUNTIFS($M$6:$M$2005,"اليوم",$J$6:$J$2005,"&lt;"&amp;J520)+COUNTIFS($M$6:M520,"متأخرة",$J$6:J520,J520&amp;"")+COUNTIFS($M$6:M520,"اليوم",$J$6:J520,J520&amp;""),"")</f>
        <v/>
      </c>
    </row>
    <row r="521">
      <c r="A521" s="20" t="n"/>
      <c r="B521" s="5" t="n"/>
      <c r="C521" s="21" t="n"/>
      <c r="D521" s="5" t="n"/>
      <c r="E521" s="17" t="n"/>
      <c r="F521" s="5" t="n"/>
      <c r="G521" s="5" t="n"/>
      <c r="H521" s="5" t="n"/>
      <c r="I521" s="5" t="n"/>
      <c r="J521" s="20" t="n"/>
      <c r="K521" s="5" t="n"/>
      <c r="L521" s="19">
        <f>IF(OR(B521&amp;""="",NOT(ISNUMBER(A521))),"",'الإعدادات'!$B$4-A521)</f>
        <v/>
      </c>
      <c r="M521" s="6">
        <f>IF(OR(B521&amp;""="",NOT(ISNUMBER(J521)),I521="تم التعاقد",I521="غير مهتم"),"",IF(J521&lt;'الإعدادات'!$B$4,"متأخرة",IF(J521='الإعدادات'!$B$4,"اليوم",IF(J521&lt;='الإعدادات'!$B$4+3,"خلال 3 أيام",""))))</f>
        <v/>
      </c>
      <c r="N521" s="6">
        <f>IF(OR(B521&amp;""="",H521&amp;""="",NOT(ISNUMBER(E521))),"",IFERROR(IF(E521&lt;INDEX('الوحدات'!$F$6:$F$305,MATCH(H521,'الوحدات'!$A$6:$A$305,0)),"أقل من السعر","مناسب"),"كود غير موجود"))</f>
        <v/>
      </c>
      <c r="O521" s="18">
        <f>IF(OR(B521&amp;""="",I521&lt;&gt;"تم التعاقد",H521&amp;""=""),"",IFERROR(IF(INDEX('الوحدات'!$E$6:$E$305,MATCH(H521,'الوحدات'!$A$6:$A$305,0))="بيع",ROUND(INDEX('الوحدات'!$F$6:$F$305,MATCH(H521,'الوحدات'!$A$6:$A$305,0))*'الإعدادات'!$B$5/100,2),""),""))</f>
        <v/>
      </c>
      <c r="P521" s="19">
        <f>IF(OR(M521="متأخرة",M521="اليوم"),COUNTIFS($M$6:$M$2005,"متأخرة",$J$6:$J$2005,"&lt;"&amp;J521)+COUNTIFS($M$6:$M$2005,"اليوم",$J$6:$J$2005,"&lt;"&amp;J521)+COUNTIFS($M$6:M521,"متأخرة",$J$6:J521,J521&amp;"")+COUNTIFS($M$6:M521,"اليوم",$J$6:J521,J521&amp;""),"")</f>
        <v/>
      </c>
    </row>
    <row r="522">
      <c r="A522" s="20" t="n"/>
      <c r="B522" s="5" t="n"/>
      <c r="C522" s="21" t="n"/>
      <c r="D522" s="5" t="n"/>
      <c r="E522" s="17" t="n"/>
      <c r="F522" s="5" t="n"/>
      <c r="G522" s="5" t="n"/>
      <c r="H522" s="5" t="n"/>
      <c r="I522" s="5" t="n"/>
      <c r="J522" s="20" t="n"/>
      <c r="K522" s="5" t="n"/>
      <c r="L522" s="19">
        <f>IF(OR(B522&amp;""="",NOT(ISNUMBER(A522))),"",'الإعدادات'!$B$4-A522)</f>
        <v/>
      </c>
      <c r="M522" s="6">
        <f>IF(OR(B522&amp;""="",NOT(ISNUMBER(J522)),I522="تم التعاقد",I522="غير مهتم"),"",IF(J522&lt;'الإعدادات'!$B$4,"متأخرة",IF(J522='الإعدادات'!$B$4,"اليوم",IF(J522&lt;='الإعدادات'!$B$4+3,"خلال 3 أيام",""))))</f>
        <v/>
      </c>
      <c r="N522" s="6">
        <f>IF(OR(B522&amp;""="",H522&amp;""="",NOT(ISNUMBER(E522))),"",IFERROR(IF(E522&lt;INDEX('الوحدات'!$F$6:$F$305,MATCH(H522,'الوحدات'!$A$6:$A$305,0)),"أقل من السعر","مناسب"),"كود غير موجود"))</f>
        <v/>
      </c>
      <c r="O522" s="18">
        <f>IF(OR(B522&amp;""="",I522&lt;&gt;"تم التعاقد",H522&amp;""=""),"",IFERROR(IF(INDEX('الوحدات'!$E$6:$E$305,MATCH(H522,'الوحدات'!$A$6:$A$305,0))="بيع",ROUND(INDEX('الوحدات'!$F$6:$F$305,MATCH(H522,'الوحدات'!$A$6:$A$305,0))*'الإعدادات'!$B$5/100,2),""),""))</f>
        <v/>
      </c>
      <c r="P522" s="19">
        <f>IF(OR(M522="متأخرة",M522="اليوم"),COUNTIFS($M$6:$M$2005,"متأخرة",$J$6:$J$2005,"&lt;"&amp;J522)+COUNTIFS($M$6:$M$2005,"اليوم",$J$6:$J$2005,"&lt;"&amp;J522)+COUNTIFS($M$6:M522,"متأخرة",$J$6:J522,J522&amp;"")+COUNTIFS($M$6:M522,"اليوم",$J$6:J522,J522&amp;""),"")</f>
        <v/>
      </c>
    </row>
    <row r="523">
      <c r="A523" s="20" t="n"/>
      <c r="B523" s="5" t="n"/>
      <c r="C523" s="21" t="n"/>
      <c r="D523" s="5" t="n"/>
      <c r="E523" s="17" t="n"/>
      <c r="F523" s="5" t="n"/>
      <c r="G523" s="5" t="n"/>
      <c r="H523" s="5" t="n"/>
      <c r="I523" s="5" t="n"/>
      <c r="J523" s="20" t="n"/>
      <c r="K523" s="5" t="n"/>
      <c r="L523" s="19">
        <f>IF(OR(B523&amp;""="",NOT(ISNUMBER(A523))),"",'الإعدادات'!$B$4-A523)</f>
        <v/>
      </c>
      <c r="M523" s="6">
        <f>IF(OR(B523&amp;""="",NOT(ISNUMBER(J523)),I523="تم التعاقد",I523="غير مهتم"),"",IF(J523&lt;'الإعدادات'!$B$4,"متأخرة",IF(J523='الإعدادات'!$B$4,"اليوم",IF(J523&lt;='الإعدادات'!$B$4+3,"خلال 3 أيام",""))))</f>
        <v/>
      </c>
      <c r="N523" s="6">
        <f>IF(OR(B523&amp;""="",H523&amp;""="",NOT(ISNUMBER(E523))),"",IFERROR(IF(E523&lt;INDEX('الوحدات'!$F$6:$F$305,MATCH(H523,'الوحدات'!$A$6:$A$305,0)),"أقل من السعر","مناسب"),"كود غير موجود"))</f>
        <v/>
      </c>
      <c r="O523" s="18">
        <f>IF(OR(B523&amp;""="",I523&lt;&gt;"تم التعاقد",H523&amp;""=""),"",IFERROR(IF(INDEX('الوحدات'!$E$6:$E$305,MATCH(H523,'الوحدات'!$A$6:$A$305,0))="بيع",ROUND(INDEX('الوحدات'!$F$6:$F$305,MATCH(H523,'الوحدات'!$A$6:$A$305,0))*'الإعدادات'!$B$5/100,2),""),""))</f>
        <v/>
      </c>
      <c r="P523" s="19">
        <f>IF(OR(M523="متأخرة",M523="اليوم"),COUNTIFS($M$6:$M$2005,"متأخرة",$J$6:$J$2005,"&lt;"&amp;J523)+COUNTIFS($M$6:$M$2005,"اليوم",$J$6:$J$2005,"&lt;"&amp;J523)+COUNTIFS($M$6:M523,"متأخرة",$J$6:J523,J523&amp;"")+COUNTIFS($M$6:M523,"اليوم",$J$6:J523,J523&amp;""),"")</f>
        <v/>
      </c>
    </row>
    <row r="524">
      <c r="A524" s="20" t="n"/>
      <c r="B524" s="5" t="n"/>
      <c r="C524" s="21" t="n"/>
      <c r="D524" s="5" t="n"/>
      <c r="E524" s="17" t="n"/>
      <c r="F524" s="5" t="n"/>
      <c r="G524" s="5" t="n"/>
      <c r="H524" s="5" t="n"/>
      <c r="I524" s="5" t="n"/>
      <c r="J524" s="20" t="n"/>
      <c r="K524" s="5" t="n"/>
      <c r="L524" s="19">
        <f>IF(OR(B524&amp;""="",NOT(ISNUMBER(A524))),"",'الإعدادات'!$B$4-A524)</f>
        <v/>
      </c>
      <c r="M524" s="6">
        <f>IF(OR(B524&amp;""="",NOT(ISNUMBER(J524)),I524="تم التعاقد",I524="غير مهتم"),"",IF(J524&lt;'الإعدادات'!$B$4,"متأخرة",IF(J524='الإعدادات'!$B$4,"اليوم",IF(J524&lt;='الإعدادات'!$B$4+3,"خلال 3 أيام",""))))</f>
        <v/>
      </c>
      <c r="N524" s="6">
        <f>IF(OR(B524&amp;""="",H524&amp;""="",NOT(ISNUMBER(E524))),"",IFERROR(IF(E524&lt;INDEX('الوحدات'!$F$6:$F$305,MATCH(H524,'الوحدات'!$A$6:$A$305,0)),"أقل من السعر","مناسب"),"كود غير موجود"))</f>
        <v/>
      </c>
      <c r="O524" s="18">
        <f>IF(OR(B524&amp;""="",I524&lt;&gt;"تم التعاقد",H524&amp;""=""),"",IFERROR(IF(INDEX('الوحدات'!$E$6:$E$305,MATCH(H524,'الوحدات'!$A$6:$A$305,0))="بيع",ROUND(INDEX('الوحدات'!$F$6:$F$305,MATCH(H524,'الوحدات'!$A$6:$A$305,0))*'الإعدادات'!$B$5/100,2),""),""))</f>
        <v/>
      </c>
      <c r="P524" s="19">
        <f>IF(OR(M524="متأخرة",M524="اليوم"),COUNTIFS($M$6:$M$2005,"متأخرة",$J$6:$J$2005,"&lt;"&amp;J524)+COUNTIFS($M$6:$M$2005,"اليوم",$J$6:$J$2005,"&lt;"&amp;J524)+COUNTIFS($M$6:M524,"متأخرة",$J$6:J524,J524&amp;"")+COUNTIFS($M$6:M524,"اليوم",$J$6:J524,J524&amp;""),"")</f>
        <v/>
      </c>
    </row>
    <row r="525">
      <c r="A525" s="20" t="n"/>
      <c r="B525" s="5" t="n"/>
      <c r="C525" s="21" t="n"/>
      <c r="D525" s="5" t="n"/>
      <c r="E525" s="17" t="n"/>
      <c r="F525" s="5" t="n"/>
      <c r="G525" s="5" t="n"/>
      <c r="H525" s="5" t="n"/>
      <c r="I525" s="5" t="n"/>
      <c r="J525" s="20" t="n"/>
      <c r="K525" s="5" t="n"/>
      <c r="L525" s="19">
        <f>IF(OR(B525&amp;""="",NOT(ISNUMBER(A525))),"",'الإعدادات'!$B$4-A525)</f>
        <v/>
      </c>
      <c r="M525" s="6">
        <f>IF(OR(B525&amp;""="",NOT(ISNUMBER(J525)),I525="تم التعاقد",I525="غير مهتم"),"",IF(J525&lt;'الإعدادات'!$B$4,"متأخرة",IF(J525='الإعدادات'!$B$4,"اليوم",IF(J525&lt;='الإعدادات'!$B$4+3,"خلال 3 أيام",""))))</f>
        <v/>
      </c>
      <c r="N525" s="6">
        <f>IF(OR(B525&amp;""="",H525&amp;""="",NOT(ISNUMBER(E525))),"",IFERROR(IF(E525&lt;INDEX('الوحدات'!$F$6:$F$305,MATCH(H525,'الوحدات'!$A$6:$A$305,0)),"أقل من السعر","مناسب"),"كود غير موجود"))</f>
        <v/>
      </c>
      <c r="O525" s="18">
        <f>IF(OR(B525&amp;""="",I525&lt;&gt;"تم التعاقد",H525&amp;""=""),"",IFERROR(IF(INDEX('الوحدات'!$E$6:$E$305,MATCH(H525,'الوحدات'!$A$6:$A$305,0))="بيع",ROUND(INDEX('الوحدات'!$F$6:$F$305,MATCH(H525,'الوحدات'!$A$6:$A$305,0))*'الإعدادات'!$B$5/100,2),""),""))</f>
        <v/>
      </c>
      <c r="P525" s="19">
        <f>IF(OR(M525="متأخرة",M525="اليوم"),COUNTIFS($M$6:$M$2005,"متأخرة",$J$6:$J$2005,"&lt;"&amp;J525)+COUNTIFS($M$6:$M$2005,"اليوم",$J$6:$J$2005,"&lt;"&amp;J525)+COUNTIFS($M$6:M525,"متأخرة",$J$6:J525,J525&amp;"")+COUNTIFS($M$6:M525,"اليوم",$J$6:J525,J525&amp;""),"")</f>
        <v/>
      </c>
    </row>
    <row r="526">
      <c r="A526" s="20" t="n"/>
      <c r="B526" s="5" t="n"/>
      <c r="C526" s="21" t="n"/>
      <c r="D526" s="5" t="n"/>
      <c r="E526" s="17" t="n"/>
      <c r="F526" s="5" t="n"/>
      <c r="G526" s="5" t="n"/>
      <c r="H526" s="5" t="n"/>
      <c r="I526" s="5" t="n"/>
      <c r="J526" s="20" t="n"/>
      <c r="K526" s="5" t="n"/>
      <c r="L526" s="19">
        <f>IF(OR(B526&amp;""="",NOT(ISNUMBER(A526))),"",'الإعدادات'!$B$4-A526)</f>
        <v/>
      </c>
      <c r="M526" s="6">
        <f>IF(OR(B526&amp;""="",NOT(ISNUMBER(J526)),I526="تم التعاقد",I526="غير مهتم"),"",IF(J526&lt;'الإعدادات'!$B$4,"متأخرة",IF(J526='الإعدادات'!$B$4,"اليوم",IF(J526&lt;='الإعدادات'!$B$4+3,"خلال 3 أيام",""))))</f>
        <v/>
      </c>
      <c r="N526" s="6">
        <f>IF(OR(B526&amp;""="",H526&amp;""="",NOT(ISNUMBER(E526))),"",IFERROR(IF(E526&lt;INDEX('الوحدات'!$F$6:$F$305,MATCH(H526,'الوحدات'!$A$6:$A$305,0)),"أقل من السعر","مناسب"),"كود غير موجود"))</f>
        <v/>
      </c>
      <c r="O526" s="18">
        <f>IF(OR(B526&amp;""="",I526&lt;&gt;"تم التعاقد",H526&amp;""=""),"",IFERROR(IF(INDEX('الوحدات'!$E$6:$E$305,MATCH(H526,'الوحدات'!$A$6:$A$305,0))="بيع",ROUND(INDEX('الوحدات'!$F$6:$F$305,MATCH(H526,'الوحدات'!$A$6:$A$305,0))*'الإعدادات'!$B$5/100,2),""),""))</f>
        <v/>
      </c>
      <c r="P526" s="19">
        <f>IF(OR(M526="متأخرة",M526="اليوم"),COUNTIFS($M$6:$M$2005,"متأخرة",$J$6:$J$2005,"&lt;"&amp;J526)+COUNTIFS($M$6:$M$2005,"اليوم",$J$6:$J$2005,"&lt;"&amp;J526)+COUNTIFS($M$6:M526,"متأخرة",$J$6:J526,J526&amp;"")+COUNTIFS($M$6:M526,"اليوم",$J$6:J526,J526&amp;""),"")</f>
        <v/>
      </c>
    </row>
    <row r="527">
      <c r="A527" s="20" t="n"/>
      <c r="B527" s="5" t="n"/>
      <c r="C527" s="21" t="n"/>
      <c r="D527" s="5" t="n"/>
      <c r="E527" s="17" t="n"/>
      <c r="F527" s="5" t="n"/>
      <c r="G527" s="5" t="n"/>
      <c r="H527" s="5" t="n"/>
      <c r="I527" s="5" t="n"/>
      <c r="J527" s="20" t="n"/>
      <c r="K527" s="5" t="n"/>
      <c r="L527" s="19">
        <f>IF(OR(B527&amp;""="",NOT(ISNUMBER(A527))),"",'الإعدادات'!$B$4-A527)</f>
        <v/>
      </c>
      <c r="M527" s="6">
        <f>IF(OR(B527&amp;""="",NOT(ISNUMBER(J527)),I527="تم التعاقد",I527="غير مهتم"),"",IF(J527&lt;'الإعدادات'!$B$4,"متأخرة",IF(J527='الإعدادات'!$B$4,"اليوم",IF(J527&lt;='الإعدادات'!$B$4+3,"خلال 3 أيام",""))))</f>
        <v/>
      </c>
      <c r="N527" s="6">
        <f>IF(OR(B527&amp;""="",H527&amp;""="",NOT(ISNUMBER(E527))),"",IFERROR(IF(E527&lt;INDEX('الوحدات'!$F$6:$F$305,MATCH(H527,'الوحدات'!$A$6:$A$305,0)),"أقل من السعر","مناسب"),"كود غير موجود"))</f>
        <v/>
      </c>
      <c r="O527" s="18">
        <f>IF(OR(B527&amp;""="",I527&lt;&gt;"تم التعاقد",H527&amp;""=""),"",IFERROR(IF(INDEX('الوحدات'!$E$6:$E$305,MATCH(H527,'الوحدات'!$A$6:$A$305,0))="بيع",ROUND(INDEX('الوحدات'!$F$6:$F$305,MATCH(H527,'الوحدات'!$A$6:$A$305,0))*'الإعدادات'!$B$5/100,2),""),""))</f>
        <v/>
      </c>
      <c r="P527" s="19">
        <f>IF(OR(M527="متأخرة",M527="اليوم"),COUNTIFS($M$6:$M$2005,"متأخرة",$J$6:$J$2005,"&lt;"&amp;J527)+COUNTIFS($M$6:$M$2005,"اليوم",$J$6:$J$2005,"&lt;"&amp;J527)+COUNTIFS($M$6:M527,"متأخرة",$J$6:J527,J527&amp;"")+COUNTIFS($M$6:M527,"اليوم",$J$6:J527,J527&amp;""),"")</f>
        <v/>
      </c>
    </row>
    <row r="528">
      <c r="A528" s="20" t="n"/>
      <c r="B528" s="5" t="n"/>
      <c r="C528" s="21" t="n"/>
      <c r="D528" s="5" t="n"/>
      <c r="E528" s="17" t="n"/>
      <c r="F528" s="5" t="n"/>
      <c r="G528" s="5" t="n"/>
      <c r="H528" s="5" t="n"/>
      <c r="I528" s="5" t="n"/>
      <c r="J528" s="20" t="n"/>
      <c r="K528" s="5" t="n"/>
      <c r="L528" s="19">
        <f>IF(OR(B528&amp;""="",NOT(ISNUMBER(A528))),"",'الإعدادات'!$B$4-A528)</f>
        <v/>
      </c>
      <c r="M528" s="6">
        <f>IF(OR(B528&amp;""="",NOT(ISNUMBER(J528)),I528="تم التعاقد",I528="غير مهتم"),"",IF(J528&lt;'الإعدادات'!$B$4,"متأخرة",IF(J528='الإعدادات'!$B$4,"اليوم",IF(J528&lt;='الإعدادات'!$B$4+3,"خلال 3 أيام",""))))</f>
        <v/>
      </c>
      <c r="N528" s="6">
        <f>IF(OR(B528&amp;""="",H528&amp;""="",NOT(ISNUMBER(E528))),"",IFERROR(IF(E528&lt;INDEX('الوحدات'!$F$6:$F$305,MATCH(H528,'الوحدات'!$A$6:$A$305,0)),"أقل من السعر","مناسب"),"كود غير موجود"))</f>
        <v/>
      </c>
      <c r="O528" s="18">
        <f>IF(OR(B528&amp;""="",I528&lt;&gt;"تم التعاقد",H528&amp;""=""),"",IFERROR(IF(INDEX('الوحدات'!$E$6:$E$305,MATCH(H528,'الوحدات'!$A$6:$A$305,0))="بيع",ROUND(INDEX('الوحدات'!$F$6:$F$305,MATCH(H528,'الوحدات'!$A$6:$A$305,0))*'الإعدادات'!$B$5/100,2),""),""))</f>
        <v/>
      </c>
      <c r="P528" s="19">
        <f>IF(OR(M528="متأخرة",M528="اليوم"),COUNTIFS($M$6:$M$2005,"متأخرة",$J$6:$J$2005,"&lt;"&amp;J528)+COUNTIFS($M$6:$M$2005,"اليوم",$J$6:$J$2005,"&lt;"&amp;J528)+COUNTIFS($M$6:M528,"متأخرة",$J$6:J528,J528&amp;"")+COUNTIFS($M$6:M528,"اليوم",$J$6:J528,J528&amp;""),"")</f>
        <v/>
      </c>
    </row>
    <row r="529">
      <c r="A529" s="20" t="n"/>
      <c r="B529" s="5" t="n"/>
      <c r="C529" s="21" t="n"/>
      <c r="D529" s="5" t="n"/>
      <c r="E529" s="17" t="n"/>
      <c r="F529" s="5" t="n"/>
      <c r="G529" s="5" t="n"/>
      <c r="H529" s="5" t="n"/>
      <c r="I529" s="5" t="n"/>
      <c r="J529" s="20" t="n"/>
      <c r="K529" s="5" t="n"/>
      <c r="L529" s="19">
        <f>IF(OR(B529&amp;""="",NOT(ISNUMBER(A529))),"",'الإعدادات'!$B$4-A529)</f>
        <v/>
      </c>
      <c r="M529" s="6">
        <f>IF(OR(B529&amp;""="",NOT(ISNUMBER(J529)),I529="تم التعاقد",I529="غير مهتم"),"",IF(J529&lt;'الإعدادات'!$B$4,"متأخرة",IF(J529='الإعدادات'!$B$4,"اليوم",IF(J529&lt;='الإعدادات'!$B$4+3,"خلال 3 أيام",""))))</f>
        <v/>
      </c>
      <c r="N529" s="6">
        <f>IF(OR(B529&amp;""="",H529&amp;""="",NOT(ISNUMBER(E529))),"",IFERROR(IF(E529&lt;INDEX('الوحدات'!$F$6:$F$305,MATCH(H529,'الوحدات'!$A$6:$A$305,0)),"أقل من السعر","مناسب"),"كود غير موجود"))</f>
        <v/>
      </c>
      <c r="O529" s="18">
        <f>IF(OR(B529&amp;""="",I529&lt;&gt;"تم التعاقد",H529&amp;""=""),"",IFERROR(IF(INDEX('الوحدات'!$E$6:$E$305,MATCH(H529,'الوحدات'!$A$6:$A$305,0))="بيع",ROUND(INDEX('الوحدات'!$F$6:$F$305,MATCH(H529,'الوحدات'!$A$6:$A$305,0))*'الإعدادات'!$B$5/100,2),""),""))</f>
        <v/>
      </c>
      <c r="P529" s="19">
        <f>IF(OR(M529="متأخرة",M529="اليوم"),COUNTIFS($M$6:$M$2005,"متأخرة",$J$6:$J$2005,"&lt;"&amp;J529)+COUNTIFS($M$6:$M$2005,"اليوم",$J$6:$J$2005,"&lt;"&amp;J529)+COUNTIFS($M$6:M529,"متأخرة",$J$6:J529,J529&amp;"")+COUNTIFS($M$6:M529,"اليوم",$J$6:J529,J529&amp;""),"")</f>
        <v/>
      </c>
    </row>
    <row r="530">
      <c r="A530" s="20" t="n"/>
      <c r="B530" s="5" t="n"/>
      <c r="C530" s="21" t="n"/>
      <c r="D530" s="5" t="n"/>
      <c r="E530" s="17" t="n"/>
      <c r="F530" s="5" t="n"/>
      <c r="G530" s="5" t="n"/>
      <c r="H530" s="5" t="n"/>
      <c r="I530" s="5" t="n"/>
      <c r="J530" s="20" t="n"/>
      <c r="K530" s="5" t="n"/>
      <c r="L530" s="19">
        <f>IF(OR(B530&amp;""="",NOT(ISNUMBER(A530))),"",'الإعدادات'!$B$4-A530)</f>
        <v/>
      </c>
      <c r="M530" s="6">
        <f>IF(OR(B530&amp;""="",NOT(ISNUMBER(J530)),I530="تم التعاقد",I530="غير مهتم"),"",IF(J530&lt;'الإعدادات'!$B$4,"متأخرة",IF(J530='الإعدادات'!$B$4,"اليوم",IF(J530&lt;='الإعدادات'!$B$4+3,"خلال 3 أيام",""))))</f>
        <v/>
      </c>
      <c r="N530" s="6">
        <f>IF(OR(B530&amp;""="",H530&amp;""="",NOT(ISNUMBER(E530))),"",IFERROR(IF(E530&lt;INDEX('الوحدات'!$F$6:$F$305,MATCH(H530,'الوحدات'!$A$6:$A$305,0)),"أقل من السعر","مناسب"),"كود غير موجود"))</f>
        <v/>
      </c>
      <c r="O530" s="18">
        <f>IF(OR(B530&amp;""="",I530&lt;&gt;"تم التعاقد",H530&amp;""=""),"",IFERROR(IF(INDEX('الوحدات'!$E$6:$E$305,MATCH(H530,'الوحدات'!$A$6:$A$305,0))="بيع",ROUND(INDEX('الوحدات'!$F$6:$F$305,MATCH(H530,'الوحدات'!$A$6:$A$305,0))*'الإعدادات'!$B$5/100,2),""),""))</f>
        <v/>
      </c>
      <c r="P530" s="19">
        <f>IF(OR(M530="متأخرة",M530="اليوم"),COUNTIFS($M$6:$M$2005,"متأخرة",$J$6:$J$2005,"&lt;"&amp;J530)+COUNTIFS($M$6:$M$2005,"اليوم",$J$6:$J$2005,"&lt;"&amp;J530)+COUNTIFS($M$6:M530,"متأخرة",$J$6:J530,J530&amp;"")+COUNTIFS($M$6:M530,"اليوم",$J$6:J530,J530&amp;""),"")</f>
        <v/>
      </c>
    </row>
    <row r="531">
      <c r="A531" s="20" t="n"/>
      <c r="B531" s="5" t="n"/>
      <c r="C531" s="21" t="n"/>
      <c r="D531" s="5" t="n"/>
      <c r="E531" s="17" t="n"/>
      <c r="F531" s="5" t="n"/>
      <c r="G531" s="5" t="n"/>
      <c r="H531" s="5" t="n"/>
      <c r="I531" s="5" t="n"/>
      <c r="J531" s="20" t="n"/>
      <c r="K531" s="5" t="n"/>
      <c r="L531" s="19">
        <f>IF(OR(B531&amp;""="",NOT(ISNUMBER(A531))),"",'الإعدادات'!$B$4-A531)</f>
        <v/>
      </c>
      <c r="M531" s="6">
        <f>IF(OR(B531&amp;""="",NOT(ISNUMBER(J531)),I531="تم التعاقد",I531="غير مهتم"),"",IF(J531&lt;'الإعدادات'!$B$4,"متأخرة",IF(J531='الإعدادات'!$B$4,"اليوم",IF(J531&lt;='الإعدادات'!$B$4+3,"خلال 3 أيام",""))))</f>
        <v/>
      </c>
      <c r="N531" s="6">
        <f>IF(OR(B531&amp;""="",H531&amp;""="",NOT(ISNUMBER(E531))),"",IFERROR(IF(E531&lt;INDEX('الوحدات'!$F$6:$F$305,MATCH(H531,'الوحدات'!$A$6:$A$305,0)),"أقل من السعر","مناسب"),"كود غير موجود"))</f>
        <v/>
      </c>
      <c r="O531" s="18">
        <f>IF(OR(B531&amp;""="",I531&lt;&gt;"تم التعاقد",H531&amp;""=""),"",IFERROR(IF(INDEX('الوحدات'!$E$6:$E$305,MATCH(H531,'الوحدات'!$A$6:$A$305,0))="بيع",ROUND(INDEX('الوحدات'!$F$6:$F$305,MATCH(H531,'الوحدات'!$A$6:$A$305,0))*'الإعدادات'!$B$5/100,2),""),""))</f>
        <v/>
      </c>
      <c r="P531" s="19">
        <f>IF(OR(M531="متأخرة",M531="اليوم"),COUNTIFS($M$6:$M$2005,"متأخرة",$J$6:$J$2005,"&lt;"&amp;J531)+COUNTIFS($M$6:$M$2005,"اليوم",$J$6:$J$2005,"&lt;"&amp;J531)+COUNTIFS($M$6:M531,"متأخرة",$J$6:J531,J531&amp;"")+COUNTIFS($M$6:M531,"اليوم",$J$6:J531,J531&amp;""),"")</f>
        <v/>
      </c>
    </row>
    <row r="532">
      <c r="A532" s="20" t="n"/>
      <c r="B532" s="5" t="n"/>
      <c r="C532" s="21" t="n"/>
      <c r="D532" s="5" t="n"/>
      <c r="E532" s="17" t="n"/>
      <c r="F532" s="5" t="n"/>
      <c r="G532" s="5" t="n"/>
      <c r="H532" s="5" t="n"/>
      <c r="I532" s="5" t="n"/>
      <c r="J532" s="20" t="n"/>
      <c r="K532" s="5" t="n"/>
      <c r="L532" s="19">
        <f>IF(OR(B532&amp;""="",NOT(ISNUMBER(A532))),"",'الإعدادات'!$B$4-A532)</f>
        <v/>
      </c>
      <c r="M532" s="6">
        <f>IF(OR(B532&amp;""="",NOT(ISNUMBER(J532)),I532="تم التعاقد",I532="غير مهتم"),"",IF(J532&lt;'الإعدادات'!$B$4,"متأخرة",IF(J532='الإعدادات'!$B$4,"اليوم",IF(J532&lt;='الإعدادات'!$B$4+3,"خلال 3 أيام",""))))</f>
        <v/>
      </c>
      <c r="N532" s="6">
        <f>IF(OR(B532&amp;""="",H532&amp;""="",NOT(ISNUMBER(E532))),"",IFERROR(IF(E532&lt;INDEX('الوحدات'!$F$6:$F$305,MATCH(H532,'الوحدات'!$A$6:$A$305,0)),"أقل من السعر","مناسب"),"كود غير موجود"))</f>
        <v/>
      </c>
      <c r="O532" s="18">
        <f>IF(OR(B532&amp;""="",I532&lt;&gt;"تم التعاقد",H532&amp;""=""),"",IFERROR(IF(INDEX('الوحدات'!$E$6:$E$305,MATCH(H532,'الوحدات'!$A$6:$A$305,0))="بيع",ROUND(INDEX('الوحدات'!$F$6:$F$305,MATCH(H532,'الوحدات'!$A$6:$A$305,0))*'الإعدادات'!$B$5/100,2),""),""))</f>
        <v/>
      </c>
      <c r="P532" s="19">
        <f>IF(OR(M532="متأخرة",M532="اليوم"),COUNTIFS($M$6:$M$2005,"متأخرة",$J$6:$J$2005,"&lt;"&amp;J532)+COUNTIFS($M$6:$M$2005,"اليوم",$J$6:$J$2005,"&lt;"&amp;J532)+COUNTIFS($M$6:M532,"متأخرة",$J$6:J532,J532&amp;"")+COUNTIFS($M$6:M532,"اليوم",$J$6:J532,J532&amp;""),"")</f>
        <v/>
      </c>
    </row>
    <row r="533">
      <c r="A533" s="20" t="n"/>
      <c r="B533" s="5" t="n"/>
      <c r="C533" s="21" t="n"/>
      <c r="D533" s="5" t="n"/>
      <c r="E533" s="17" t="n"/>
      <c r="F533" s="5" t="n"/>
      <c r="G533" s="5" t="n"/>
      <c r="H533" s="5" t="n"/>
      <c r="I533" s="5" t="n"/>
      <c r="J533" s="20" t="n"/>
      <c r="K533" s="5" t="n"/>
      <c r="L533" s="19">
        <f>IF(OR(B533&amp;""="",NOT(ISNUMBER(A533))),"",'الإعدادات'!$B$4-A533)</f>
        <v/>
      </c>
      <c r="M533" s="6">
        <f>IF(OR(B533&amp;""="",NOT(ISNUMBER(J533)),I533="تم التعاقد",I533="غير مهتم"),"",IF(J533&lt;'الإعدادات'!$B$4,"متأخرة",IF(J533='الإعدادات'!$B$4,"اليوم",IF(J533&lt;='الإعدادات'!$B$4+3,"خلال 3 أيام",""))))</f>
        <v/>
      </c>
      <c r="N533" s="6">
        <f>IF(OR(B533&amp;""="",H533&amp;""="",NOT(ISNUMBER(E533))),"",IFERROR(IF(E533&lt;INDEX('الوحدات'!$F$6:$F$305,MATCH(H533,'الوحدات'!$A$6:$A$305,0)),"أقل من السعر","مناسب"),"كود غير موجود"))</f>
        <v/>
      </c>
      <c r="O533" s="18">
        <f>IF(OR(B533&amp;""="",I533&lt;&gt;"تم التعاقد",H533&amp;""=""),"",IFERROR(IF(INDEX('الوحدات'!$E$6:$E$305,MATCH(H533,'الوحدات'!$A$6:$A$305,0))="بيع",ROUND(INDEX('الوحدات'!$F$6:$F$305,MATCH(H533,'الوحدات'!$A$6:$A$305,0))*'الإعدادات'!$B$5/100,2),""),""))</f>
        <v/>
      </c>
      <c r="P533" s="19">
        <f>IF(OR(M533="متأخرة",M533="اليوم"),COUNTIFS($M$6:$M$2005,"متأخرة",$J$6:$J$2005,"&lt;"&amp;J533)+COUNTIFS($M$6:$M$2005,"اليوم",$J$6:$J$2005,"&lt;"&amp;J533)+COUNTIFS($M$6:M533,"متأخرة",$J$6:J533,J533&amp;"")+COUNTIFS($M$6:M533,"اليوم",$J$6:J533,J533&amp;""),"")</f>
        <v/>
      </c>
    </row>
    <row r="534">
      <c r="A534" s="20" t="n"/>
      <c r="B534" s="5" t="n"/>
      <c r="C534" s="21" t="n"/>
      <c r="D534" s="5" t="n"/>
      <c r="E534" s="17" t="n"/>
      <c r="F534" s="5" t="n"/>
      <c r="G534" s="5" t="n"/>
      <c r="H534" s="5" t="n"/>
      <c r="I534" s="5" t="n"/>
      <c r="J534" s="20" t="n"/>
      <c r="K534" s="5" t="n"/>
      <c r="L534" s="19">
        <f>IF(OR(B534&amp;""="",NOT(ISNUMBER(A534))),"",'الإعدادات'!$B$4-A534)</f>
        <v/>
      </c>
      <c r="M534" s="6">
        <f>IF(OR(B534&amp;""="",NOT(ISNUMBER(J534)),I534="تم التعاقد",I534="غير مهتم"),"",IF(J534&lt;'الإعدادات'!$B$4,"متأخرة",IF(J534='الإعدادات'!$B$4,"اليوم",IF(J534&lt;='الإعدادات'!$B$4+3,"خلال 3 أيام",""))))</f>
        <v/>
      </c>
      <c r="N534" s="6">
        <f>IF(OR(B534&amp;""="",H534&amp;""="",NOT(ISNUMBER(E534))),"",IFERROR(IF(E534&lt;INDEX('الوحدات'!$F$6:$F$305,MATCH(H534,'الوحدات'!$A$6:$A$305,0)),"أقل من السعر","مناسب"),"كود غير موجود"))</f>
        <v/>
      </c>
      <c r="O534" s="18">
        <f>IF(OR(B534&amp;""="",I534&lt;&gt;"تم التعاقد",H534&amp;""=""),"",IFERROR(IF(INDEX('الوحدات'!$E$6:$E$305,MATCH(H534,'الوحدات'!$A$6:$A$305,0))="بيع",ROUND(INDEX('الوحدات'!$F$6:$F$305,MATCH(H534,'الوحدات'!$A$6:$A$305,0))*'الإعدادات'!$B$5/100,2),""),""))</f>
        <v/>
      </c>
      <c r="P534" s="19">
        <f>IF(OR(M534="متأخرة",M534="اليوم"),COUNTIFS($M$6:$M$2005,"متأخرة",$J$6:$J$2005,"&lt;"&amp;J534)+COUNTIFS($M$6:$M$2005,"اليوم",$J$6:$J$2005,"&lt;"&amp;J534)+COUNTIFS($M$6:M534,"متأخرة",$J$6:J534,J534&amp;"")+COUNTIFS($M$6:M534,"اليوم",$J$6:J534,J534&amp;""),"")</f>
        <v/>
      </c>
    </row>
    <row r="535">
      <c r="A535" s="20" t="n"/>
      <c r="B535" s="5" t="n"/>
      <c r="C535" s="21" t="n"/>
      <c r="D535" s="5" t="n"/>
      <c r="E535" s="17" t="n"/>
      <c r="F535" s="5" t="n"/>
      <c r="G535" s="5" t="n"/>
      <c r="H535" s="5" t="n"/>
      <c r="I535" s="5" t="n"/>
      <c r="J535" s="20" t="n"/>
      <c r="K535" s="5" t="n"/>
      <c r="L535" s="19">
        <f>IF(OR(B535&amp;""="",NOT(ISNUMBER(A535))),"",'الإعدادات'!$B$4-A535)</f>
        <v/>
      </c>
      <c r="M535" s="6">
        <f>IF(OR(B535&amp;""="",NOT(ISNUMBER(J535)),I535="تم التعاقد",I535="غير مهتم"),"",IF(J535&lt;'الإعدادات'!$B$4,"متأخرة",IF(J535='الإعدادات'!$B$4,"اليوم",IF(J535&lt;='الإعدادات'!$B$4+3,"خلال 3 أيام",""))))</f>
        <v/>
      </c>
      <c r="N535" s="6">
        <f>IF(OR(B535&amp;""="",H535&amp;""="",NOT(ISNUMBER(E535))),"",IFERROR(IF(E535&lt;INDEX('الوحدات'!$F$6:$F$305,MATCH(H535,'الوحدات'!$A$6:$A$305,0)),"أقل من السعر","مناسب"),"كود غير موجود"))</f>
        <v/>
      </c>
      <c r="O535" s="18">
        <f>IF(OR(B535&amp;""="",I535&lt;&gt;"تم التعاقد",H535&amp;""=""),"",IFERROR(IF(INDEX('الوحدات'!$E$6:$E$305,MATCH(H535,'الوحدات'!$A$6:$A$305,0))="بيع",ROUND(INDEX('الوحدات'!$F$6:$F$305,MATCH(H535,'الوحدات'!$A$6:$A$305,0))*'الإعدادات'!$B$5/100,2),""),""))</f>
        <v/>
      </c>
      <c r="P535" s="19">
        <f>IF(OR(M535="متأخرة",M535="اليوم"),COUNTIFS($M$6:$M$2005,"متأخرة",$J$6:$J$2005,"&lt;"&amp;J535)+COUNTIFS($M$6:$M$2005,"اليوم",$J$6:$J$2005,"&lt;"&amp;J535)+COUNTIFS($M$6:M535,"متأخرة",$J$6:J535,J535&amp;"")+COUNTIFS($M$6:M535,"اليوم",$J$6:J535,J535&amp;""),"")</f>
        <v/>
      </c>
    </row>
    <row r="536">
      <c r="A536" s="20" t="n"/>
      <c r="B536" s="5" t="n"/>
      <c r="C536" s="21" t="n"/>
      <c r="D536" s="5" t="n"/>
      <c r="E536" s="17" t="n"/>
      <c r="F536" s="5" t="n"/>
      <c r="G536" s="5" t="n"/>
      <c r="H536" s="5" t="n"/>
      <c r="I536" s="5" t="n"/>
      <c r="J536" s="20" t="n"/>
      <c r="K536" s="5" t="n"/>
      <c r="L536" s="19">
        <f>IF(OR(B536&amp;""="",NOT(ISNUMBER(A536))),"",'الإعدادات'!$B$4-A536)</f>
        <v/>
      </c>
      <c r="M536" s="6">
        <f>IF(OR(B536&amp;""="",NOT(ISNUMBER(J536)),I536="تم التعاقد",I536="غير مهتم"),"",IF(J536&lt;'الإعدادات'!$B$4,"متأخرة",IF(J536='الإعدادات'!$B$4,"اليوم",IF(J536&lt;='الإعدادات'!$B$4+3,"خلال 3 أيام",""))))</f>
        <v/>
      </c>
      <c r="N536" s="6">
        <f>IF(OR(B536&amp;""="",H536&amp;""="",NOT(ISNUMBER(E536))),"",IFERROR(IF(E536&lt;INDEX('الوحدات'!$F$6:$F$305,MATCH(H536,'الوحدات'!$A$6:$A$305,0)),"أقل من السعر","مناسب"),"كود غير موجود"))</f>
        <v/>
      </c>
      <c r="O536" s="18">
        <f>IF(OR(B536&amp;""="",I536&lt;&gt;"تم التعاقد",H536&amp;""=""),"",IFERROR(IF(INDEX('الوحدات'!$E$6:$E$305,MATCH(H536,'الوحدات'!$A$6:$A$305,0))="بيع",ROUND(INDEX('الوحدات'!$F$6:$F$305,MATCH(H536,'الوحدات'!$A$6:$A$305,0))*'الإعدادات'!$B$5/100,2),""),""))</f>
        <v/>
      </c>
      <c r="P536" s="19">
        <f>IF(OR(M536="متأخرة",M536="اليوم"),COUNTIFS($M$6:$M$2005,"متأخرة",$J$6:$J$2005,"&lt;"&amp;J536)+COUNTIFS($M$6:$M$2005,"اليوم",$J$6:$J$2005,"&lt;"&amp;J536)+COUNTIFS($M$6:M536,"متأخرة",$J$6:J536,J536&amp;"")+COUNTIFS($M$6:M536,"اليوم",$J$6:J536,J536&amp;""),"")</f>
        <v/>
      </c>
    </row>
    <row r="537">
      <c r="A537" s="20" t="n"/>
      <c r="B537" s="5" t="n"/>
      <c r="C537" s="21" t="n"/>
      <c r="D537" s="5" t="n"/>
      <c r="E537" s="17" t="n"/>
      <c r="F537" s="5" t="n"/>
      <c r="G537" s="5" t="n"/>
      <c r="H537" s="5" t="n"/>
      <c r="I537" s="5" t="n"/>
      <c r="J537" s="20" t="n"/>
      <c r="K537" s="5" t="n"/>
      <c r="L537" s="19">
        <f>IF(OR(B537&amp;""="",NOT(ISNUMBER(A537))),"",'الإعدادات'!$B$4-A537)</f>
        <v/>
      </c>
      <c r="M537" s="6">
        <f>IF(OR(B537&amp;""="",NOT(ISNUMBER(J537)),I537="تم التعاقد",I537="غير مهتم"),"",IF(J537&lt;'الإعدادات'!$B$4,"متأخرة",IF(J537='الإعدادات'!$B$4,"اليوم",IF(J537&lt;='الإعدادات'!$B$4+3,"خلال 3 أيام",""))))</f>
        <v/>
      </c>
      <c r="N537" s="6">
        <f>IF(OR(B537&amp;""="",H537&amp;""="",NOT(ISNUMBER(E537))),"",IFERROR(IF(E537&lt;INDEX('الوحدات'!$F$6:$F$305,MATCH(H537,'الوحدات'!$A$6:$A$305,0)),"أقل من السعر","مناسب"),"كود غير موجود"))</f>
        <v/>
      </c>
      <c r="O537" s="18">
        <f>IF(OR(B537&amp;""="",I537&lt;&gt;"تم التعاقد",H537&amp;""=""),"",IFERROR(IF(INDEX('الوحدات'!$E$6:$E$305,MATCH(H537,'الوحدات'!$A$6:$A$305,0))="بيع",ROUND(INDEX('الوحدات'!$F$6:$F$305,MATCH(H537,'الوحدات'!$A$6:$A$305,0))*'الإعدادات'!$B$5/100,2),""),""))</f>
        <v/>
      </c>
      <c r="P537" s="19">
        <f>IF(OR(M537="متأخرة",M537="اليوم"),COUNTIFS($M$6:$M$2005,"متأخرة",$J$6:$J$2005,"&lt;"&amp;J537)+COUNTIFS($M$6:$M$2005,"اليوم",$J$6:$J$2005,"&lt;"&amp;J537)+COUNTIFS($M$6:M537,"متأخرة",$J$6:J537,J537&amp;"")+COUNTIFS($M$6:M537,"اليوم",$J$6:J537,J537&amp;""),"")</f>
        <v/>
      </c>
    </row>
    <row r="538">
      <c r="A538" s="20" t="n"/>
      <c r="B538" s="5" t="n"/>
      <c r="C538" s="21" t="n"/>
      <c r="D538" s="5" t="n"/>
      <c r="E538" s="17" t="n"/>
      <c r="F538" s="5" t="n"/>
      <c r="G538" s="5" t="n"/>
      <c r="H538" s="5" t="n"/>
      <c r="I538" s="5" t="n"/>
      <c r="J538" s="20" t="n"/>
      <c r="K538" s="5" t="n"/>
      <c r="L538" s="19">
        <f>IF(OR(B538&amp;""="",NOT(ISNUMBER(A538))),"",'الإعدادات'!$B$4-A538)</f>
        <v/>
      </c>
      <c r="M538" s="6">
        <f>IF(OR(B538&amp;""="",NOT(ISNUMBER(J538)),I538="تم التعاقد",I538="غير مهتم"),"",IF(J538&lt;'الإعدادات'!$B$4,"متأخرة",IF(J538='الإعدادات'!$B$4,"اليوم",IF(J538&lt;='الإعدادات'!$B$4+3,"خلال 3 أيام",""))))</f>
        <v/>
      </c>
      <c r="N538" s="6">
        <f>IF(OR(B538&amp;""="",H538&amp;""="",NOT(ISNUMBER(E538))),"",IFERROR(IF(E538&lt;INDEX('الوحدات'!$F$6:$F$305,MATCH(H538,'الوحدات'!$A$6:$A$305,0)),"أقل من السعر","مناسب"),"كود غير موجود"))</f>
        <v/>
      </c>
      <c r="O538" s="18">
        <f>IF(OR(B538&amp;""="",I538&lt;&gt;"تم التعاقد",H538&amp;""=""),"",IFERROR(IF(INDEX('الوحدات'!$E$6:$E$305,MATCH(H538,'الوحدات'!$A$6:$A$305,0))="بيع",ROUND(INDEX('الوحدات'!$F$6:$F$305,MATCH(H538,'الوحدات'!$A$6:$A$305,0))*'الإعدادات'!$B$5/100,2),""),""))</f>
        <v/>
      </c>
      <c r="P538" s="19">
        <f>IF(OR(M538="متأخرة",M538="اليوم"),COUNTIFS($M$6:$M$2005,"متأخرة",$J$6:$J$2005,"&lt;"&amp;J538)+COUNTIFS($M$6:$M$2005,"اليوم",$J$6:$J$2005,"&lt;"&amp;J538)+COUNTIFS($M$6:M538,"متأخرة",$J$6:J538,J538&amp;"")+COUNTIFS($M$6:M538,"اليوم",$J$6:J538,J538&amp;""),"")</f>
        <v/>
      </c>
    </row>
    <row r="539">
      <c r="A539" s="20" t="n"/>
      <c r="B539" s="5" t="n"/>
      <c r="C539" s="21" t="n"/>
      <c r="D539" s="5" t="n"/>
      <c r="E539" s="17" t="n"/>
      <c r="F539" s="5" t="n"/>
      <c r="G539" s="5" t="n"/>
      <c r="H539" s="5" t="n"/>
      <c r="I539" s="5" t="n"/>
      <c r="J539" s="20" t="n"/>
      <c r="K539" s="5" t="n"/>
      <c r="L539" s="19">
        <f>IF(OR(B539&amp;""="",NOT(ISNUMBER(A539))),"",'الإعدادات'!$B$4-A539)</f>
        <v/>
      </c>
      <c r="M539" s="6">
        <f>IF(OR(B539&amp;""="",NOT(ISNUMBER(J539)),I539="تم التعاقد",I539="غير مهتم"),"",IF(J539&lt;'الإعدادات'!$B$4,"متأخرة",IF(J539='الإعدادات'!$B$4,"اليوم",IF(J539&lt;='الإعدادات'!$B$4+3,"خلال 3 أيام",""))))</f>
        <v/>
      </c>
      <c r="N539" s="6">
        <f>IF(OR(B539&amp;""="",H539&amp;""="",NOT(ISNUMBER(E539))),"",IFERROR(IF(E539&lt;INDEX('الوحدات'!$F$6:$F$305,MATCH(H539,'الوحدات'!$A$6:$A$305,0)),"أقل من السعر","مناسب"),"كود غير موجود"))</f>
        <v/>
      </c>
      <c r="O539" s="18">
        <f>IF(OR(B539&amp;""="",I539&lt;&gt;"تم التعاقد",H539&amp;""=""),"",IFERROR(IF(INDEX('الوحدات'!$E$6:$E$305,MATCH(H539,'الوحدات'!$A$6:$A$305,0))="بيع",ROUND(INDEX('الوحدات'!$F$6:$F$305,MATCH(H539,'الوحدات'!$A$6:$A$305,0))*'الإعدادات'!$B$5/100,2),""),""))</f>
        <v/>
      </c>
      <c r="P539" s="19">
        <f>IF(OR(M539="متأخرة",M539="اليوم"),COUNTIFS($M$6:$M$2005,"متأخرة",$J$6:$J$2005,"&lt;"&amp;J539)+COUNTIFS($M$6:$M$2005,"اليوم",$J$6:$J$2005,"&lt;"&amp;J539)+COUNTIFS($M$6:M539,"متأخرة",$J$6:J539,J539&amp;"")+COUNTIFS($M$6:M539,"اليوم",$J$6:J539,J539&amp;""),"")</f>
        <v/>
      </c>
    </row>
    <row r="540">
      <c r="A540" s="20" t="n"/>
      <c r="B540" s="5" t="n"/>
      <c r="C540" s="21" t="n"/>
      <c r="D540" s="5" t="n"/>
      <c r="E540" s="17" t="n"/>
      <c r="F540" s="5" t="n"/>
      <c r="G540" s="5" t="n"/>
      <c r="H540" s="5" t="n"/>
      <c r="I540" s="5" t="n"/>
      <c r="J540" s="20" t="n"/>
      <c r="K540" s="5" t="n"/>
      <c r="L540" s="19">
        <f>IF(OR(B540&amp;""="",NOT(ISNUMBER(A540))),"",'الإعدادات'!$B$4-A540)</f>
        <v/>
      </c>
      <c r="M540" s="6">
        <f>IF(OR(B540&amp;""="",NOT(ISNUMBER(J540)),I540="تم التعاقد",I540="غير مهتم"),"",IF(J540&lt;'الإعدادات'!$B$4,"متأخرة",IF(J540='الإعدادات'!$B$4,"اليوم",IF(J540&lt;='الإعدادات'!$B$4+3,"خلال 3 أيام",""))))</f>
        <v/>
      </c>
      <c r="N540" s="6">
        <f>IF(OR(B540&amp;""="",H540&amp;""="",NOT(ISNUMBER(E540))),"",IFERROR(IF(E540&lt;INDEX('الوحدات'!$F$6:$F$305,MATCH(H540,'الوحدات'!$A$6:$A$305,0)),"أقل من السعر","مناسب"),"كود غير موجود"))</f>
        <v/>
      </c>
      <c r="O540" s="18">
        <f>IF(OR(B540&amp;""="",I540&lt;&gt;"تم التعاقد",H540&amp;""=""),"",IFERROR(IF(INDEX('الوحدات'!$E$6:$E$305,MATCH(H540,'الوحدات'!$A$6:$A$305,0))="بيع",ROUND(INDEX('الوحدات'!$F$6:$F$305,MATCH(H540,'الوحدات'!$A$6:$A$305,0))*'الإعدادات'!$B$5/100,2),""),""))</f>
        <v/>
      </c>
      <c r="P540" s="19">
        <f>IF(OR(M540="متأخرة",M540="اليوم"),COUNTIFS($M$6:$M$2005,"متأخرة",$J$6:$J$2005,"&lt;"&amp;J540)+COUNTIFS($M$6:$M$2005,"اليوم",$J$6:$J$2005,"&lt;"&amp;J540)+COUNTIFS($M$6:M540,"متأخرة",$J$6:J540,J540&amp;"")+COUNTIFS($M$6:M540,"اليوم",$J$6:J540,J540&amp;""),"")</f>
        <v/>
      </c>
    </row>
    <row r="541">
      <c r="A541" s="20" t="n"/>
      <c r="B541" s="5" t="n"/>
      <c r="C541" s="21" t="n"/>
      <c r="D541" s="5" t="n"/>
      <c r="E541" s="17" t="n"/>
      <c r="F541" s="5" t="n"/>
      <c r="G541" s="5" t="n"/>
      <c r="H541" s="5" t="n"/>
      <c r="I541" s="5" t="n"/>
      <c r="J541" s="20" t="n"/>
      <c r="K541" s="5" t="n"/>
      <c r="L541" s="19">
        <f>IF(OR(B541&amp;""="",NOT(ISNUMBER(A541))),"",'الإعدادات'!$B$4-A541)</f>
        <v/>
      </c>
      <c r="M541" s="6">
        <f>IF(OR(B541&amp;""="",NOT(ISNUMBER(J541)),I541="تم التعاقد",I541="غير مهتم"),"",IF(J541&lt;'الإعدادات'!$B$4,"متأخرة",IF(J541='الإعدادات'!$B$4,"اليوم",IF(J541&lt;='الإعدادات'!$B$4+3,"خلال 3 أيام",""))))</f>
        <v/>
      </c>
      <c r="N541" s="6">
        <f>IF(OR(B541&amp;""="",H541&amp;""="",NOT(ISNUMBER(E541))),"",IFERROR(IF(E541&lt;INDEX('الوحدات'!$F$6:$F$305,MATCH(H541,'الوحدات'!$A$6:$A$305,0)),"أقل من السعر","مناسب"),"كود غير موجود"))</f>
        <v/>
      </c>
      <c r="O541" s="18">
        <f>IF(OR(B541&amp;""="",I541&lt;&gt;"تم التعاقد",H541&amp;""=""),"",IFERROR(IF(INDEX('الوحدات'!$E$6:$E$305,MATCH(H541,'الوحدات'!$A$6:$A$305,0))="بيع",ROUND(INDEX('الوحدات'!$F$6:$F$305,MATCH(H541,'الوحدات'!$A$6:$A$305,0))*'الإعدادات'!$B$5/100,2),""),""))</f>
        <v/>
      </c>
      <c r="P541" s="19">
        <f>IF(OR(M541="متأخرة",M541="اليوم"),COUNTIFS($M$6:$M$2005,"متأخرة",$J$6:$J$2005,"&lt;"&amp;J541)+COUNTIFS($M$6:$M$2005,"اليوم",$J$6:$J$2005,"&lt;"&amp;J541)+COUNTIFS($M$6:M541,"متأخرة",$J$6:J541,J541&amp;"")+COUNTIFS($M$6:M541,"اليوم",$J$6:J541,J541&amp;""),"")</f>
        <v/>
      </c>
    </row>
    <row r="542">
      <c r="A542" s="20" t="n"/>
      <c r="B542" s="5" t="n"/>
      <c r="C542" s="21" t="n"/>
      <c r="D542" s="5" t="n"/>
      <c r="E542" s="17" t="n"/>
      <c r="F542" s="5" t="n"/>
      <c r="G542" s="5" t="n"/>
      <c r="H542" s="5" t="n"/>
      <c r="I542" s="5" t="n"/>
      <c r="J542" s="20" t="n"/>
      <c r="K542" s="5" t="n"/>
      <c r="L542" s="19">
        <f>IF(OR(B542&amp;""="",NOT(ISNUMBER(A542))),"",'الإعدادات'!$B$4-A542)</f>
        <v/>
      </c>
      <c r="M542" s="6">
        <f>IF(OR(B542&amp;""="",NOT(ISNUMBER(J542)),I542="تم التعاقد",I542="غير مهتم"),"",IF(J542&lt;'الإعدادات'!$B$4,"متأخرة",IF(J542='الإعدادات'!$B$4,"اليوم",IF(J542&lt;='الإعدادات'!$B$4+3,"خلال 3 أيام",""))))</f>
        <v/>
      </c>
      <c r="N542" s="6">
        <f>IF(OR(B542&amp;""="",H542&amp;""="",NOT(ISNUMBER(E542))),"",IFERROR(IF(E542&lt;INDEX('الوحدات'!$F$6:$F$305,MATCH(H542,'الوحدات'!$A$6:$A$305,0)),"أقل من السعر","مناسب"),"كود غير موجود"))</f>
        <v/>
      </c>
      <c r="O542" s="18">
        <f>IF(OR(B542&amp;""="",I542&lt;&gt;"تم التعاقد",H542&amp;""=""),"",IFERROR(IF(INDEX('الوحدات'!$E$6:$E$305,MATCH(H542,'الوحدات'!$A$6:$A$305,0))="بيع",ROUND(INDEX('الوحدات'!$F$6:$F$305,MATCH(H542,'الوحدات'!$A$6:$A$305,0))*'الإعدادات'!$B$5/100,2),""),""))</f>
        <v/>
      </c>
      <c r="P542" s="19">
        <f>IF(OR(M542="متأخرة",M542="اليوم"),COUNTIFS($M$6:$M$2005,"متأخرة",$J$6:$J$2005,"&lt;"&amp;J542)+COUNTIFS($M$6:$M$2005,"اليوم",$J$6:$J$2005,"&lt;"&amp;J542)+COUNTIFS($M$6:M542,"متأخرة",$J$6:J542,J542&amp;"")+COUNTIFS($M$6:M542,"اليوم",$J$6:J542,J542&amp;""),"")</f>
        <v/>
      </c>
    </row>
    <row r="543">
      <c r="A543" s="20" t="n"/>
      <c r="B543" s="5" t="n"/>
      <c r="C543" s="21" t="n"/>
      <c r="D543" s="5" t="n"/>
      <c r="E543" s="17" t="n"/>
      <c r="F543" s="5" t="n"/>
      <c r="G543" s="5" t="n"/>
      <c r="H543" s="5" t="n"/>
      <c r="I543" s="5" t="n"/>
      <c r="J543" s="20" t="n"/>
      <c r="K543" s="5" t="n"/>
      <c r="L543" s="19">
        <f>IF(OR(B543&amp;""="",NOT(ISNUMBER(A543))),"",'الإعدادات'!$B$4-A543)</f>
        <v/>
      </c>
      <c r="M543" s="6">
        <f>IF(OR(B543&amp;""="",NOT(ISNUMBER(J543)),I543="تم التعاقد",I543="غير مهتم"),"",IF(J543&lt;'الإعدادات'!$B$4,"متأخرة",IF(J543='الإعدادات'!$B$4,"اليوم",IF(J543&lt;='الإعدادات'!$B$4+3,"خلال 3 أيام",""))))</f>
        <v/>
      </c>
      <c r="N543" s="6">
        <f>IF(OR(B543&amp;""="",H543&amp;""="",NOT(ISNUMBER(E543))),"",IFERROR(IF(E543&lt;INDEX('الوحدات'!$F$6:$F$305,MATCH(H543,'الوحدات'!$A$6:$A$305,0)),"أقل من السعر","مناسب"),"كود غير موجود"))</f>
        <v/>
      </c>
      <c r="O543" s="18">
        <f>IF(OR(B543&amp;""="",I543&lt;&gt;"تم التعاقد",H543&amp;""=""),"",IFERROR(IF(INDEX('الوحدات'!$E$6:$E$305,MATCH(H543,'الوحدات'!$A$6:$A$305,0))="بيع",ROUND(INDEX('الوحدات'!$F$6:$F$305,MATCH(H543,'الوحدات'!$A$6:$A$305,0))*'الإعدادات'!$B$5/100,2),""),""))</f>
        <v/>
      </c>
      <c r="P543" s="19">
        <f>IF(OR(M543="متأخرة",M543="اليوم"),COUNTIFS($M$6:$M$2005,"متأخرة",$J$6:$J$2005,"&lt;"&amp;J543)+COUNTIFS($M$6:$M$2005,"اليوم",$J$6:$J$2005,"&lt;"&amp;J543)+COUNTIFS($M$6:M543,"متأخرة",$J$6:J543,J543&amp;"")+COUNTIFS($M$6:M543,"اليوم",$J$6:J543,J543&amp;""),"")</f>
        <v/>
      </c>
    </row>
    <row r="544">
      <c r="A544" s="20" t="n"/>
      <c r="B544" s="5" t="n"/>
      <c r="C544" s="21" t="n"/>
      <c r="D544" s="5" t="n"/>
      <c r="E544" s="17" t="n"/>
      <c r="F544" s="5" t="n"/>
      <c r="G544" s="5" t="n"/>
      <c r="H544" s="5" t="n"/>
      <c r="I544" s="5" t="n"/>
      <c r="J544" s="20" t="n"/>
      <c r="K544" s="5" t="n"/>
      <c r="L544" s="19">
        <f>IF(OR(B544&amp;""="",NOT(ISNUMBER(A544))),"",'الإعدادات'!$B$4-A544)</f>
        <v/>
      </c>
      <c r="M544" s="6">
        <f>IF(OR(B544&amp;""="",NOT(ISNUMBER(J544)),I544="تم التعاقد",I544="غير مهتم"),"",IF(J544&lt;'الإعدادات'!$B$4,"متأخرة",IF(J544='الإعدادات'!$B$4,"اليوم",IF(J544&lt;='الإعدادات'!$B$4+3,"خلال 3 أيام",""))))</f>
        <v/>
      </c>
      <c r="N544" s="6">
        <f>IF(OR(B544&amp;""="",H544&amp;""="",NOT(ISNUMBER(E544))),"",IFERROR(IF(E544&lt;INDEX('الوحدات'!$F$6:$F$305,MATCH(H544,'الوحدات'!$A$6:$A$305,0)),"أقل من السعر","مناسب"),"كود غير موجود"))</f>
        <v/>
      </c>
      <c r="O544" s="18">
        <f>IF(OR(B544&amp;""="",I544&lt;&gt;"تم التعاقد",H544&amp;""=""),"",IFERROR(IF(INDEX('الوحدات'!$E$6:$E$305,MATCH(H544,'الوحدات'!$A$6:$A$305,0))="بيع",ROUND(INDEX('الوحدات'!$F$6:$F$305,MATCH(H544,'الوحدات'!$A$6:$A$305,0))*'الإعدادات'!$B$5/100,2),""),""))</f>
        <v/>
      </c>
      <c r="P544" s="19">
        <f>IF(OR(M544="متأخرة",M544="اليوم"),COUNTIFS($M$6:$M$2005,"متأخرة",$J$6:$J$2005,"&lt;"&amp;J544)+COUNTIFS($M$6:$M$2005,"اليوم",$J$6:$J$2005,"&lt;"&amp;J544)+COUNTIFS($M$6:M544,"متأخرة",$J$6:J544,J544&amp;"")+COUNTIFS($M$6:M544,"اليوم",$J$6:J544,J544&amp;""),"")</f>
        <v/>
      </c>
    </row>
    <row r="545">
      <c r="A545" s="20" t="n"/>
      <c r="B545" s="5" t="n"/>
      <c r="C545" s="21" t="n"/>
      <c r="D545" s="5" t="n"/>
      <c r="E545" s="17" t="n"/>
      <c r="F545" s="5" t="n"/>
      <c r="G545" s="5" t="n"/>
      <c r="H545" s="5" t="n"/>
      <c r="I545" s="5" t="n"/>
      <c r="J545" s="20" t="n"/>
      <c r="K545" s="5" t="n"/>
      <c r="L545" s="19">
        <f>IF(OR(B545&amp;""="",NOT(ISNUMBER(A545))),"",'الإعدادات'!$B$4-A545)</f>
        <v/>
      </c>
      <c r="M545" s="6">
        <f>IF(OR(B545&amp;""="",NOT(ISNUMBER(J545)),I545="تم التعاقد",I545="غير مهتم"),"",IF(J545&lt;'الإعدادات'!$B$4,"متأخرة",IF(J545='الإعدادات'!$B$4,"اليوم",IF(J545&lt;='الإعدادات'!$B$4+3,"خلال 3 أيام",""))))</f>
        <v/>
      </c>
      <c r="N545" s="6">
        <f>IF(OR(B545&amp;""="",H545&amp;""="",NOT(ISNUMBER(E545))),"",IFERROR(IF(E545&lt;INDEX('الوحدات'!$F$6:$F$305,MATCH(H545,'الوحدات'!$A$6:$A$305,0)),"أقل من السعر","مناسب"),"كود غير موجود"))</f>
        <v/>
      </c>
      <c r="O545" s="18">
        <f>IF(OR(B545&amp;""="",I545&lt;&gt;"تم التعاقد",H545&amp;""=""),"",IFERROR(IF(INDEX('الوحدات'!$E$6:$E$305,MATCH(H545,'الوحدات'!$A$6:$A$305,0))="بيع",ROUND(INDEX('الوحدات'!$F$6:$F$305,MATCH(H545,'الوحدات'!$A$6:$A$305,0))*'الإعدادات'!$B$5/100,2),""),""))</f>
        <v/>
      </c>
      <c r="P545" s="19">
        <f>IF(OR(M545="متأخرة",M545="اليوم"),COUNTIFS($M$6:$M$2005,"متأخرة",$J$6:$J$2005,"&lt;"&amp;J545)+COUNTIFS($M$6:$M$2005,"اليوم",$J$6:$J$2005,"&lt;"&amp;J545)+COUNTIFS($M$6:M545,"متأخرة",$J$6:J545,J545&amp;"")+COUNTIFS($M$6:M545,"اليوم",$J$6:J545,J545&amp;""),"")</f>
        <v/>
      </c>
    </row>
    <row r="546">
      <c r="A546" s="20" t="n"/>
      <c r="B546" s="5" t="n"/>
      <c r="C546" s="21" t="n"/>
      <c r="D546" s="5" t="n"/>
      <c r="E546" s="17" t="n"/>
      <c r="F546" s="5" t="n"/>
      <c r="G546" s="5" t="n"/>
      <c r="H546" s="5" t="n"/>
      <c r="I546" s="5" t="n"/>
      <c r="J546" s="20" t="n"/>
      <c r="K546" s="5" t="n"/>
      <c r="L546" s="19">
        <f>IF(OR(B546&amp;""="",NOT(ISNUMBER(A546))),"",'الإعدادات'!$B$4-A546)</f>
        <v/>
      </c>
      <c r="M546" s="6">
        <f>IF(OR(B546&amp;""="",NOT(ISNUMBER(J546)),I546="تم التعاقد",I546="غير مهتم"),"",IF(J546&lt;'الإعدادات'!$B$4,"متأخرة",IF(J546='الإعدادات'!$B$4,"اليوم",IF(J546&lt;='الإعدادات'!$B$4+3,"خلال 3 أيام",""))))</f>
        <v/>
      </c>
      <c r="N546" s="6">
        <f>IF(OR(B546&amp;""="",H546&amp;""="",NOT(ISNUMBER(E546))),"",IFERROR(IF(E546&lt;INDEX('الوحدات'!$F$6:$F$305,MATCH(H546,'الوحدات'!$A$6:$A$305,0)),"أقل من السعر","مناسب"),"كود غير موجود"))</f>
        <v/>
      </c>
      <c r="O546" s="18">
        <f>IF(OR(B546&amp;""="",I546&lt;&gt;"تم التعاقد",H546&amp;""=""),"",IFERROR(IF(INDEX('الوحدات'!$E$6:$E$305,MATCH(H546,'الوحدات'!$A$6:$A$305,0))="بيع",ROUND(INDEX('الوحدات'!$F$6:$F$305,MATCH(H546,'الوحدات'!$A$6:$A$305,0))*'الإعدادات'!$B$5/100,2),""),""))</f>
        <v/>
      </c>
      <c r="P546" s="19">
        <f>IF(OR(M546="متأخرة",M546="اليوم"),COUNTIFS($M$6:$M$2005,"متأخرة",$J$6:$J$2005,"&lt;"&amp;J546)+COUNTIFS($M$6:$M$2005,"اليوم",$J$6:$J$2005,"&lt;"&amp;J546)+COUNTIFS($M$6:M546,"متأخرة",$J$6:J546,J546&amp;"")+COUNTIFS($M$6:M546,"اليوم",$J$6:J546,J546&amp;""),"")</f>
        <v/>
      </c>
    </row>
    <row r="547">
      <c r="A547" s="20" t="n"/>
      <c r="B547" s="5" t="n"/>
      <c r="C547" s="21" t="n"/>
      <c r="D547" s="5" t="n"/>
      <c r="E547" s="17" t="n"/>
      <c r="F547" s="5" t="n"/>
      <c r="G547" s="5" t="n"/>
      <c r="H547" s="5" t="n"/>
      <c r="I547" s="5" t="n"/>
      <c r="J547" s="20" t="n"/>
      <c r="K547" s="5" t="n"/>
      <c r="L547" s="19">
        <f>IF(OR(B547&amp;""="",NOT(ISNUMBER(A547))),"",'الإعدادات'!$B$4-A547)</f>
        <v/>
      </c>
      <c r="M547" s="6">
        <f>IF(OR(B547&amp;""="",NOT(ISNUMBER(J547)),I547="تم التعاقد",I547="غير مهتم"),"",IF(J547&lt;'الإعدادات'!$B$4,"متأخرة",IF(J547='الإعدادات'!$B$4,"اليوم",IF(J547&lt;='الإعدادات'!$B$4+3,"خلال 3 أيام",""))))</f>
        <v/>
      </c>
      <c r="N547" s="6">
        <f>IF(OR(B547&amp;""="",H547&amp;""="",NOT(ISNUMBER(E547))),"",IFERROR(IF(E547&lt;INDEX('الوحدات'!$F$6:$F$305,MATCH(H547,'الوحدات'!$A$6:$A$305,0)),"أقل من السعر","مناسب"),"كود غير موجود"))</f>
        <v/>
      </c>
      <c r="O547" s="18">
        <f>IF(OR(B547&amp;""="",I547&lt;&gt;"تم التعاقد",H547&amp;""=""),"",IFERROR(IF(INDEX('الوحدات'!$E$6:$E$305,MATCH(H547,'الوحدات'!$A$6:$A$305,0))="بيع",ROUND(INDEX('الوحدات'!$F$6:$F$305,MATCH(H547,'الوحدات'!$A$6:$A$305,0))*'الإعدادات'!$B$5/100,2),""),""))</f>
        <v/>
      </c>
      <c r="P547" s="19">
        <f>IF(OR(M547="متأخرة",M547="اليوم"),COUNTIFS($M$6:$M$2005,"متأخرة",$J$6:$J$2005,"&lt;"&amp;J547)+COUNTIFS($M$6:$M$2005,"اليوم",$J$6:$J$2005,"&lt;"&amp;J547)+COUNTIFS($M$6:M547,"متأخرة",$J$6:J547,J547&amp;"")+COUNTIFS($M$6:M547,"اليوم",$J$6:J547,J547&amp;""),"")</f>
        <v/>
      </c>
    </row>
    <row r="548">
      <c r="A548" s="20" t="n"/>
      <c r="B548" s="5" t="n"/>
      <c r="C548" s="21" t="n"/>
      <c r="D548" s="5" t="n"/>
      <c r="E548" s="17" t="n"/>
      <c r="F548" s="5" t="n"/>
      <c r="G548" s="5" t="n"/>
      <c r="H548" s="5" t="n"/>
      <c r="I548" s="5" t="n"/>
      <c r="J548" s="20" t="n"/>
      <c r="K548" s="5" t="n"/>
      <c r="L548" s="19">
        <f>IF(OR(B548&amp;""="",NOT(ISNUMBER(A548))),"",'الإعدادات'!$B$4-A548)</f>
        <v/>
      </c>
      <c r="M548" s="6">
        <f>IF(OR(B548&amp;""="",NOT(ISNUMBER(J548)),I548="تم التعاقد",I548="غير مهتم"),"",IF(J548&lt;'الإعدادات'!$B$4,"متأخرة",IF(J548='الإعدادات'!$B$4,"اليوم",IF(J548&lt;='الإعدادات'!$B$4+3,"خلال 3 أيام",""))))</f>
        <v/>
      </c>
      <c r="N548" s="6">
        <f>IF(OR(B548&amp;""="",H548&amp;""="",NOT(ISNUMBER(E548))),"",IFERROR(IF(E548&lt;INDEX('الوحدات'!$F$6:$F$305,MATCH(H548,'الوحدات'!$A$6:$A$305,0)),"أقل من السعر","مناسب"),"كود غير موجود"))</f>
        <v/>
      </c>
      <c r="O548" s="18">
        <f>IF(OR(B548&amp;""="",I548&lt;&gt;"تم التعاقد",H548&amp;""=""),"",IFERROR(IF(INDEX('الوحدات'!$E$6:$E$305,MATCH(H548,'الوحدات'!$A$6:$A$305,0))="بيع",ROUND(INDEX('الوحدات'!$F$6:$F$305,MATCH(H548,'الوحدات'!$A$6:$A$305,0))*'الإعدادات'!$B$5/100,2),""),""))</f>
        <v/>
      </c>
      <c r="P548" s="19">
        <f>IF(OR(M548="متأخرة",M548="اليوم"),COUNTIFS($M$6:$M$2005,"متأخرة",$J$6:$J$2005,"&lt;"&amp;J548)+COUNTIFS($M$6:$M$2005,"اليوم",$J$6:$J$2005,"&lt;"&amp;J548)+COUNTIFS($M$6:M548,"متأخرة",$J$6:J548,J548&amp;"")+COUNTIFS($M$6:M548,"اليوم",$J$6:J548,J548&amp;""),"")</f>
        <v/>
      </c>
    </row>
    <row r="549">
      <c r="A549" s="20" t="n"/>
      <c r="B549" s="5" t="n"/>
      <c r="C549" s="21" t="n"/>
      <c r="D549" s="5" t="n"/>
      <c r="E549" s="17" t="n"/>
      <c r="F549" s="5" t="n"/>
      <c r="G549" s="5" t="n"/>
      <c r="H549" s="5" t="n"/>
      <c r="I549" s="5" t="n"/>
      <c r="J549" s="20" t="n"/>
      <c r="K549" s="5" t="n"/>
      <c r="L549" s="19">
        <f>IF(OR(B549&amp;""="",NOT(ISNUMBER(A549))),"",'الإعدادات'!$B$4-A549)</f>
        <v/>
      </c>
      <c r="M549" s="6">
        <f>IF(OR(B549&amp;""="",NOT(ISNUMBER(J549)),I549="تم التعاقد",I549="غير مهتم"),"",IF(J549&lt;'الإعدادات'!$B$4,"متأخرة",IF(J549='الإعدادات'!$B$4,"اليوم",IF(J549&lt;='الإعدادات'!$B$4+3,"خلال 3 أيام",""))))</f>
        <v/>
      </c>
      <c r="N549" s="6">
        <f>IF(OR(B549&amp;""="",H549&amp;""="",NOT(ISNUMBER(E549))),"",IFERROR(IF(E549&lt;INDEX('الوحدات'!$F$6:$F$305,MATCH(H549,'الوحدات'!$A$6:$A$305,0)),"أقل من السعر","مناسب"),"كود غير موجود"))</f>
        <v/>
      </c>
      <c r="O549" s="18">
        <f>IF(OR(B549&amp;""="",I549&lt;&gt;"تم التعاقد",H549&amp;""=""),"",IFERROR(IF(INDEX('الوحدات'!$E$6:$E$305,MATCH(H549,'الوحدات'!$A$6:$A$305,0))="بيع",ROUND(INDEX('الوحدات'!$F$6:$F$305,MATCH(H549,'الوحدات'!$A$6:$A$305,0))*'الإعدادات'!$B$5/100,2),""),""))</f>
        <v/>
      </c>
      <c r="P549" s="19">
        <f>IF(OR(M549="متأخرة",M549="اليوم"),COUNTIFS($M$6:$M$2005,"متأخرة",$J$6:$J$2005,"&lt;"&amp;J549)+COUNTIFS($M$6:$M$2005,"اليوم",$J$6:$J$2005,"&lt;"&amp;J549)+COUNTIFS($M$6:M549,"متأخرة",$J$6:J549,J549&amp;"")+COUNTIFS($M$6:M549,"اليوم",$J$6:J549,J549&amp;""),"")</f>
        <v/>
      </c>
    </row>
    <row r="550">
      <c r="A550" s="20" t="n"/>
      <c r="B550" s="5" t="n"/>
      <c r="C550" s="21" t="n"/>
      <c r="D550" s="5" t="n"/>
      <c r="E550" s="17" t="n"/>
      <c r="F550" s="5" t="n"/>
      <c r="G550" s="5" t="n"/>
      <c r="H550" s="5" t="n"/>
      <c r="I550" s="5" t="n"/>
      <c r="J550" s="20" t="n"/>
      <c r="K550" s="5" t="n"/>
      <c r="L550" s="19">
        <f>IF(OR(B550&amp;""="",NOT(ISNUMBER(A550))),"",'الإعدادات'!$B$4-A550)</f>
        <v/>
      </c>
      <c r="M550" s="6">
        <f>IF(OR(B550&amp;""="",NOT(ISNUMBER(J550)),I550="تم التعاقد",I550="غير مهتم"),"",IF(J550&lt;'الإعدادات'!$B$4,"متأخرة",IF(J550='الإعدادات'!$B$4,"اليوم",IF(J550&lt;='الإعدادات'!$B$4+3,"خلال 3 أيام",""))))</f>
        <v/>
      </c>
      <c r="N550" s="6">
        <f>IF(OR(B550&amp;""="",H550&amp;""="",NOT(ISNUMBER(E550))),"",IFERROR(IF(E550&lt;INDEX('الوحدات'!$F$6:$F$305,MATCH(H550,'الوحدات'!$A$6:$A$305,0)),"أقل من السعر","مناسب"),"كود غير موجود"))</f>
        <v/>
      </c>
      <c r="O550" s="18">
        <f>IF(OR(B550&amp;""="",I550&lt;&gt;"تم التعاقد",H550&amp;""=""),"",IFERROR(IF(INDEX('الوحدات'!$E$6:$E$305,MATCH(H550,'الوحدات'!$A$6:$A$305,0))="بيع",ROUND(INDEX('الوحدات'!$F$6:$F$305,MATCH(H550,'الوحدات'!$A$6:$A$305,0))*'الإعدادات'!$B$5/100,2),""),""))</f>
        <v/>
      </c>
      <c r="P550" s="19">
        <f>IF(OR(M550="متأخرة",M550="اليوم"),COUNTIFS($M$6:$M$2005,"متأخرة",$J$6:$J$2005,"&lt;"&amp;J550)+COUNTIFS($M$6:$M$2005,"اليوم",$J$6:$J$2005,"&lt;"&amp;J550)+COUNTIFS($M$6:M550,"متأخرة",$J$6:J550,J550&amp;"")+COUNTIFS($M$6:M550,"اليوم",$J$6:J550,J550&amp;""),"")</f>
        <v/>
      </c>
    </row>
    <row r="551">
      <c r="A551" s="20" t="n"/>
      <c r="B551" s="5" t="n"/>
      <c r="C551" s="21" t="n"/>
      <c r="D551" s="5" t="n"/>
      <c r="E551" s="17" t="n"/>
      <c r="F551" s="5" t="n"/>
      <c r="G551" s="5" t="n"/>
      <c r="H551" s="5" t="n"/>
      <c r="I551" s="5" t="n"/>
      <c r="J551" s="20" t="n"/>
      <c r="K551" s="5" t="n"/>
      <c r="L551" s="19">
        <f>IF(OR(B551&amp;""="",NOT(ISNUMBER(A551))),"",'الإعدادات'!$B$4-A551)</f>
        <v/>
      </c>
      <c r="M551" s="6">
        <f>IF(OR(B551&amp;""="",NOT(ISNUMBER(J551)),I551="تم التعاقد",I551="غير مهتم"),"",IF(J551&lt;'الإعدادات'!$B$4,"متأخرة",IF(J551='الإعدادات'!$B$4,"اليوم",IF(J551&lt;='الإعدادات'!$B$4+3,"خلال 3 أيام",""))))</f>
        <v/>
      </c>
      <c r="N551" s="6">
        <f>IF(OR(B551&amp;""="",H551&amp;""="",NOT(ISNUMBER(E551))),"",IFERROR(IF(E551&lt;INDEX('الوحدات'!$F$6:$F$305,MATCH(H551,'الوحدات'!$A$6:$A$305,0)),"أقل من السعر","مناسب"),"كود غير موجود"))</f>
        <v/>
      </c>
      <c r="O551" s="18">
        <f>IF(OR(B551&amp;""="",I551&lt;&gt;"تم التعاقد",H551&amp;""=""),"",IFERROR(IF(INDEX('الوحدات'!$E$6:$E$305,MATCH(H551,'الوحدات'!$A$6:$A$305,0))="بيع",ROUND(INDEX('الوحدات'!$F$6:$F$305,MATCH(H551,'الوحدات'!$A$6:$A$305,0))*'الإعدادات'!$B$5/100,2),""),""))</f>
        <v/>
      </c>
      <c r="P551" s="19">
        <f>IF(OR(M551="متأخرة",M551="اليوم"),COUNTIFS($M$6:$M$2005,"متأخرة",$J$6:$J$2005,"&lt;"&amp;J551)+COUNTIFS($M$6:$M$2005,"اليوم",$J$6:$J$2005,"&lt;"&amp;J551)+COUNTIFS($M$6:M551,"متأخرة",$J$6:J551,J551&amp;"")+COUNTIFS($M$6:M551,"اليوم",$J$6:J551,J551&amp;""),"")</f>
        <v/>
      </c>
    </row>
    <row r="552">
      <c r="A552" s="20" t="n"/>
      <c r="B552" s="5" t="n"/>
      <c r="C552" s="21" t="n"/>
      <c r="D552" s="5" t="n"/>
      <c r="E552" s="17" t="n"/>
      <c r="F552" s="5" t="n"/>
      <c r="G552" s="5" t="n"/>
      <c r="H552" s="5" t="n"/>
      <c r="I552" s="5" t="n"/>
      <c r="J552" s="20" t="n"/>
      <c r="K552" s="5" t="n"/>
      <c r="L552" s="19">
        <f>IF(OR(B552&amp;""="",NOT(ISNUMBER(A552))),"",'الإعدادات'!$B$4-A552)</f>
        <v/>
      </c>
      <c r="M552" s="6">
        <f>IF(OR(B552&amp;""="",NOT(ISNUMBER(J552)),I552="تم التعاقد",I552="غير مهتم"),"",IF(J552&lt;'الإعدادات'!$B$4,"متأخرة",IF(J552='الإعدادات'!$B$4,"اليوم",IF(J552&lt;='الإعدادات'!$B$4+3,"خلال 3 أيام",""))))</f>
        <v/>
      </c>
      <c r="N552" s="6">
        <f>IF(OR(B552&amp;""="",H552&amp;""="",NOT(ISNUMBER(E552))),"",IFERROR(IF(E552&lt;INDEX('الوحدات'!$F$6:$F$305,MATCH(H552,'الوحدات'!$A$6:$A$305,0)),"أقل من السعر","مناسب"),"كود غير موجود"))</f>
        <v/>
      </c>
      <c r="O552" s="18">
        <f>IF(OR(B552&amp;""="",I552&lt;&gt;"تم التعاقد",H552&amp;""=""),"",IFERROR(IF(INDEX('الوحدات'!$E$6:$E$305,MATCH(H552,'الوحدات'!$A$6:$A$305,0))="بيع",ROUND(INDEX('الوحدات'!$F$6:$F$305,MATCH(H552,'الوحدات'!$A$6:$A$305,0))*'الإعدادات'!$B$5/100,2),""),""))</f>
        <v/>
      </c>
      <c r="P552" s="19">
        <f>IF(OR(M552="متأخرة",M552="اليوم"),COUNTIFS($M$6:$M$2005,"متأخرة",$J$6:$J$2005,"&lt;"&amp;J552)+COUNTIFS($M$6:$M$2005,"اليوم",$J$6:$J$2005,"&lt;"&amp;J552)+COUNTIFS($M$6:M552,"متأخرة",$J$6:J552,J552&amp;"")+COUNTIFS($M$6:M552,"اليوم",$J$6:J552,J552&amp;""),"")</f>
        <v/>
      </c>
    </row>
    <row r="553">
      <c r="A553" s="20" t="n"/>
      <c r="B553" s="5" t="n"/>
      <c r="C553" s="21" t="n"/>
      <c r="D553" s="5" t="n"/>
      <c r="E553" s="17" t="n"/>
      <c r="F553" s="5" t="n"/>
      <c r="G553" s="5" t="n"/>
      <c r="H553" s="5" t="n"/>
      <c r="I553" s="5" t="n"/>
      <c r="J553" s="20" t="n"/>
      <c r="K553" s="5" t="n"/>
      <c r="L553" s="19">
        <f>IF(OR(B553&amp;""="",NOT(ISNUMBER(A553))),"",'الإعدادات'!$B$4-A553)</f>
        <v/>
      </c>
      <c r="M553" s="6">
        <f>IF(OR(B553&amp;""="",NOT(ISNUMBER(J553)),I553="تم التعاقد",I553="غير مهتم"),"",IF(J553&lt;'الإعدادات'!$B$4,"متأخرة",IF(J553='الإعدادات'!$B$4,"اليوم",IF(J553&lt;='الإعدادات'!$B$4+3,"خلال 3 أيام",""))))</f>
        <v/>
      </c>
      <c r="N553" s="6">
        <f>IF(OR(B553&amp;""="",H553&amp;""="",NOT(ISNUMBER(E553))),"",IFERROR(IF(E553&lt;INDEX('الوحدات'!$F$6:$F$305,MATCH(H553,'الوحدات'!$A$6:$A$305,0)),"أقل من السعر","مناسب"),"كود غير موجود"))</f>
        <v/>
      </c>
      <c r="O553" s="18">
        <f>IF(OR(B553&amp;""="",I553&lt;&gt;"تم التعاقد",H553&amp;""=""),"",IFERROR(IF(INDEX('الوحدات'!$E$6:$E$305,MATCH(H553,'الوحدات'!$A$6:$A$305,0))="بيع",ROUND(INDEX('الوحدات'!$F$6:$F$305,MATCH(H553,'الوحدات'!$A$6:$A$305,0))*'الإعدادات'!$B$5/100,2),""),""))</f>
        <v/>
      </c>
      <c r="P553" s="19">
        <f>IF(OR(M553="متأخرة",M553="اليوم"),COUNTIFS($M$6:$M$2005,"متأخرة",$J$6:$J$2005,"&lt;"&amp;J553)+COUNTIFS($M$6:$M$2005,"اليوم",$J$6:$J$2005,"&lt;"&amp;J553)+COUNTIFS($M$6:M553,"متأخرة",$J$6:J553,J553&amp;"")+COUNTIFS($M$6:M553,"اليوم",$J$6:J553,J553&amp;""),"")</f>
        <v/>
      </c>
    </row>
    <row r="554">
      <c r="A554" s="20" t="n"/>
      <c r="B554" s="5" t="n"/>
      <c r="C554" s="21" t="n"/>
      <c r="D554" s="5" t="n"/>
      <c r="E554" s="17" t="n"/>
      <c r="F554" s="5" t="n"/>
      <c r="G554" s="5" t="n"/>
      <c r="H554" s="5" t="n"/>
      <c r="I554" s="5" t="n"/>
      <c r="J554" s="20" t="n"/>
      <c r="K554" s="5" t="n"/>
      <c r="L554" s="19">
        <f>IF(OR(B554&amp;""="",NOT(ISNUMBER(A554))),"",'الإعدادات'!$B$4-A554)</f>
        <v/>
      </c>
      <c r="M554" s="6">
        <f>IF(OR(B554&amp;""="",NOT(ISNUMBER(J554)),I554="تم التعاقد",I554="غير مهتم"),"",IF(J554&lt;'الإعدادات'!$B$4,"متأخرة",IF(J554='الإعدادات'!$B$4,"اليوم",IF(J554&lt;='الإعدادات'!$B$4+3,"خلال 3 أيام",""))))</f>
        <v/>
      </c>
      <c r="N554" s="6">
        <f>IF(OR(B554&amp;""="",H554&amp;""="",NOT(ISNUMBER(E554))),"",IFERROR(IF(E554&lt;INDEX('الوحدات'!$F$6:$F$305,MATCH(H554,'الوحدات'!$A$6:$A$305,0)),"أقل من السعر","مناسب"),"كود غير موجود"))</f>
        <v/>
      </c>
      <c r="O554" s="18">
        <f>IF(OR(B554&amp;""="",I554&lt;&gt;"تم التعاقد",H554&amp;""=""),"",IFERROR(IF(INDEX('الوحدات'!$E$6:$E$305,MATCH(H554,'الوحدات'!$A$6:$A$305,0))="بيع",ROUND(INDEX('الوحدات'!$F$6:$F$305,MATCH(H554,'الوحدات'!$A$6:$A$305,0))*'الإعدادات'!$B$5/100,2),""),""))</f>
        <v/>
      </c>
      <c r="P554" s="19">
        <f>IF(OR(M554="متأخرة",M554="اليوم"),COUNTIFS($M$6:$M$2005,"متأخرة",$J$6:$J$2005,"&lt;"&amp;J554)+COUNTIFS($M$6:$M$2005,"اليوم",$J$6:$J$2005,"&lt;"&amp;J554)+COUNTIFS($M$6:M554,"متأخرة",$J$6:J554,J554&amp;"")+COUNTIFS($M$6:M554,"اليوم",$J$6:J554,J554&amp;""),"")</f>
        <v/>
      </c>
    </row>
    <row r="555">
      <c r="A555" s="20" t="n"/>
      <c r="B555" s="5" t="n"/>
      <c r="C555" s="21" t="n"/>
      <c r="D555" s="5" t="n"/>
      <c r="E555" s="17" t="n"/>
      <c r="F555" s="5" t="n"/>
      <c r="G555" s="5" t="n"/>
      <c r="H555" s="5" t="n"/>
      <c r="I555" s="5" t="n"/>
      <c r="J555" s="20" t="n"/>
      <c r="K555" s="5" t="n"/>
      <c r="L555" s="19">
        <f>IF(OR(B555&amp;""="",NOT(ISNUMBER(A555))),"",'الإعدادات'!$B$4-A555)</f>
        <v/>
      </c>
      <c r="M555" s="6">
        <f>IF(OR(B555&amp;""="",NOT(ISNUMBER(J555)),I555="تم التعاقد",I555="غير مهتم"),"",IF(J555&lt;'الإعدادات'!$B$4,"متأخرة",IF(J555='الإعدادات'!$B$4,"اليوم",IF(J555&lt;='الإعدادات'!$B$4+3,"خلال 3 أيام",""))))</f>
        <v/>
      </c>
      <c r="N555" s="6">
        <f>IF(OR(B555&amp;""="",H555&amp;""="",NOT(ISNUMBER(E555))),"",IFERROR(IF(E555&lt;INDEX('الوحدات'!$F$6:$F$305,MATCH(H555,'الوحدات'!$A$6:$A$305,0)),"أقل من السعر","مناسب"),"كود غير موجود"))</f>
        <v/>
      </c>
      <c r="O555" s="18">
        <f>IF(OR(B555&amp;""="",I555&lt;&gt;"تم التعاقد",H555&amp;""=""),"",IFERROR(IF(INDEX('الوحدات'!$E$6:$E$305,MATCH(H555,'الوحدات'!$A$6:$A$305,0))="بيع",ROUND(INDEX('الوحدات'!$F$6:$F$305,MATCH(H555,'الوحدات'!$A$6:$A$305,0))*'الإعدادات'!$B$5/100,2),""),""))</f>
        <v/>
      </c>
      <c r="P555" s="19">
        <f>IF(OR(M555="متأخرة",M555="اليوم"),COUNTIFS($M$6:$M$2005,"متأخرة",$J$6:$J$2005,"&lt;"&amp;J555)+COUNTIFS($M$6:$M$2005,"اليوم",$J$6:$J$2005,"&lt;"&amp;J555)+COUNTIFS($M$6:M555,"متأخرة",$J$6:J555,J555&amp;"")+COUNTIFS($M$6:M555,"اليوم",$J$6:J555,J555&amp;""),"")</f>
        <v/>
      </c>
    </row>
    <row r="556">
      <c r="A556" s="20" t="n"/>
      <c r="B556" s="5" t="n"/>
      <c r="C556" s="21" t="n"/>
      <c r="D556" s="5" t="n"/>
      <c r="E556" s="17" t="n"/>
      <c r="F556" s="5" t="n"/>
      <c r="G556" s="5" t="n"/>
      <c r="H556" s="5" t="n"/>
      <c r="I556" s="5" t="n"/>
      <c r="J556" s="20" t="n"/>
      <c r="K556" s="5" t="n"/>
      <c r="L556" s="19">
        <f>IF(OR(B556&amp;""="",NOT(ISNUMBER(A556))),"",'الإعدادات'!$B$4-A556)</f>
        <v/>
      </c>
      <c r="M556" s="6">
        <f>IF(OR(B556&amp;""="",NOT(ISNUMBER(J556)),I556="تم التعاقد",I556="غير مهتم"),"",IF(J556&lt;'الإعدادات'!$B$4,"متأخرة",IF(J556='الإعدادات'!$B$4,"اليوم",IF(J556&lt;='الإعدادات'!$B$4+3,"خلال 3 أيام",""))))</f>
        <v/>
      </c>
      <c r="N556" s="6">
        <f>IF(OR(B556&amp;""="",H556&amp;""="",NOT(ISNUMBER(E556))),"",IFERROR(IF(E556&lt;INDEX('الوحدات'!$F$6:$F$305,MATCH(H556,'الوحدات'!$A$6:$A$305,0)),"أقل من السعر","مناسب"),"كود غير موجود"))</f>
        <v/>
      </c>
      <c r="O556" s="18">
        <f>IF(OR(B556&amp;""="",I556&lt;&gt;"تم التعاقد",H556&amp;""=""),"",IFERROR(IF(INDEX('الوحدات'!$E$6:$E$305,MATCH(H556,'الوحدات'!$A$6:$A$305,0))="بيع",ROUND(INDEX('الوحدات'!$F$6:$F$305,MATCH(H556,'الوحدات'!$A$6:$A$305,0))*'الإعدادات'!$B$5/100,2),""),""))</f>
        <v/>
      </c>
      <c r="P556" s="19">
        <f>IF(OR(M556="متأخرة",M556="اليوم"),COUNTIFS($M$6:$M$2005,"متأخرة",$J$6:$J$2005,"&lt;"&amp;J556)+COUNTIFS($M$6:$M$2005,"اليوم",$J$6:$J$2005,"&lt;"&amp;J556)+COUNTIFS($M$6:M556,"متأخرة",$J$6:J556,J556&amp;"")+COUNTIFS($M$6:M556,"اليوم",$J$6:J556,J556&amp;""),"")</f>
        <v/>
      </c>
    </row>
    <row r="557">
      <c r="A557" s="20" t="n"/>
      <c r="B557" s="5" t="n"/>
      <c r="C557" s="21" t="n"/>
      <c r="D557" s="5" t="n"/>
      <c r="E557" s="17" t="n"/>
      <c r="F557" s="5" t="n"/>
      <c r="G557" s="5" t="n"/>
      <c r="H557" s="5" t="n"/>
      <c r="I557" s="5" t="n"/>
      <c r="J557" s="20" t="n"/>
      <c r="K557" s="5" t="n"/>
      <c r="L557" s="19">
        <f>IF(OR(B557&amp;""="",NOT(ISNUMBER(A557))),"",'الإعدادات'!$B$4-A557)</f>
        <v/>
      </c>
      <c r="M557" s="6">
        <f>IF(OR(B557&amp;""="",NOT(ISNUMBER(J557)),I557="تم التعاقد",I557="غير مهتم"),"",IF(J557&lt;'الإعدادات'!$B$4,"متأخرة",IF(J557='الإعدادات'!$B$4,"اليوم",IF(J557&lt;='الإعدادات'!$B$4+3,"خلال 3 أيام",""))))</f>
        <v/>
      </c>
      <c r="N557" s="6">
        <f>IF(OR(B557&amp;""="",H557&amp;""="",NOT(ISNUMBER(E557))),"",IFERROR(IF(E557&lt;INDEX('الوحدات'!$F$6:$F$305,MATCH(H557,'الوحدات'!$A$6:$A$305,0)),"أقل من السعر","مناسب"),"كود غير موجود"))</f>
        <v/>
      </c>
      <c r="O557" s="18">
        <f>IF(OR(B557&amp;""="",I557&lt;&gt;"تم التعاقد",H557&amp;""=""),"",IFERROR(IF(INDEX('الوحدات'!$E$6:$E$305,MATCH(H557,'الوحدات'!$A$6:$A$305,0))="بيع",ROUND(INDEX('الوحدات'!$F$6:$F$305,MATCH(H557,'الوحدات'!$A$6:$A$305,0))*'الإعدادات'!$B$5/100,2),""),""))</f>
        <v/>
      </c>
      <c r="P557" s="19">
        <f>IF(OR(M557="متأخرة",M557="اليوم"),COUNTIFS($M$6:$M$2005,"متأخرة",$J$6:$J$2005,"&lt;"&amp;J557)+COUNTIFS($M$6:$M$2005,"اليوم",$J$6:$J$2005,"&lt;"&amp;J557)+COUNTIFS($M$6:M557,"متأخرة",$J$6:J557,J557&amp;"")+COUNTIFS($M$6:M557,"اليوم",$J$6:J557,J557&amp;""),"")</f>
        <v/>
      </c>
    </row>
    <row r="558">
      <c r="A558" s="20" t="n"/>
      <c r="B558" s="5" t="n"/>
      <c r="C558" s="21" t="n"/>
      <c r="D558" s="5" t="n"/>
      <c r="E558" s="17" t="n"/>
      <c r="F558" s="5" t="n"/>
      <c r="G558" s="5" t="n"/>
      <c r="H558" s="5" t="n"/>
      <c r="I558" s="5" t="n"/>
      <c r="J558" s="20" t="n"/>
      <c r="K558" s="5" t="n"/>
      <c r="L558" s="19">
        <f>IF(OR(B558&amp;""="",NOT(ISNUMBER(A558))),"",'الإعدادات'!$B$4-A558)</f>
        <v/>
      </c>
      <c r="M558" s="6">
        <f>IF(OR(B558&amp;""="",NOT(ISNUMBER(J558)),I558="تم التعاقد",I558="غير مهتم"),"",IF(J558&lt;'الإعدادات'!$B$4,"متأخرة",IF(J558='الإعدادات'!$B$4,"اليوم",IF(J558&lt;='الإعدادات'!$B$4+3,"خلال 3 أيام",""))))</f>
        <v/>
      </c>
      <c r="N558" s="6">
        <f>IF(OR(B558&amp;""="",H558&amp;""="",NOT(ISNUMBER(E558))),"",IFERROR(IF(E558&lt;INDEX('الوحدات'!$F$6:$F$305,MATCH(H558,'الوحدات'!$A$6:$A$305,0)),"أقل من السعر","مناسب"),"كود غير موجود"))</f>
        <v/>
      </c>
      <c r="O558" s="18">
        <f>IF(OR(B558&amp;""="",I558&lt;&gt;"تم التعاقد",H558&amp;""=""),"",IFERROR(IF(INDEX('الوحدات'!$E$6:$E$305,MATCH(H558,'الوحدات'!$A$6:$A$305,0))="بيع",ROUND(INDEX('الوحدات'!$F$6:$F$305,MATCH(H558,'الوحدات'!$A$6:$A$305,0))*'الإعدادات'!$B$5/100,2),""),""))</f>
        <v/>
      </c>
      <c r="P558" s="19">
        <f>IF(OR(M558="متأخرة",M558="اليوم"),COUNTIFS($M$6:$M$2005,"متأخرة",$J$6:$J$2005,"&lt;"&amp;J558)+COUNTIFS($M$6:$M$2005,"اليوم",$J$6:$J$2005,"&lt;"&amp;J558)+COUNTIFS($M$6:M558,"متأخرة",$J$6:J558,J558&amp;"")+COUNTIFS($M$6:M558,"اليوم",$J$6:J558,J558&amp;""),"")</f>
        <v/>
      </c>
    </row>
    <row r="559">
      <c r="A559" s="20" t="n"/>
      <c r="B559" s="5" t="n"/>
      <c r="C559" s="21" t="n"/>
      <c r="D559" s="5" t="n"/>
      <c r="E559" s="17" t="n"/>
      <c r="F559" s="5" t="n"/>
      <c r="G559" s="5" t="n"/>
      <c r="H559" s="5" t="n"/>
      <c r="I559" s="5" t="n"/>
      <c r="J559" s="20" t="n"/>
      <c r="K559" s="5" t="n"/>
      <c r="L559" s="19">
        <f>IF(OR(B559&amp;""="",NOT(ISNUMBER(A559))),"",'الإعدادات'!$B$4-A559)</f>
        <v/>
      </c>
      <c r="M559" s="6">
        <f>IF(OR(B559&amp;""="",NOT(ISNUMBER(J559)),I559="تم التعاقد",I559="غير مهتم"),"",IF(J559&lt;'الإعدادات'!$B$4,"متأخرة",IF(J559='الإعدادات'!$B$4,"اليوم",IF(J559&lt;='الإعدادات'!$B$4+3,"خلال 3 أيام",""))))</f>
        <v/>
      </c>
      <c r="N559" s="6">
        <f>IF(OR(B559&amp;""="",H559&amp;""="",NOT(ISNUMBER(E559))),"",IFERROR(IF(E559&lt;INDEX('الوحدات'!$F$6:$F$305,MATCH(H559,'الوحدات'!$A$6:$A$305,0)),"أقل من السعر","مناسب"),"كود غير موجود"))</f>
        <v/>
      </c>
      <c r="O559" s="18">
        <f>IF(OR(B559&amp;""="",I559&lt;&gt;"تم التعاقد",H559&amp;""=""),"",IFERROR(IF(INDEX('الوحدات'!$E$6:$E$305,MATCH(H559,'الوحدات'!$A$6:$A$305,0))="بيع",ROUND(INDEX('الوحدات'!$F$6:$F$305,MATCH(H559,'الوحدات'!$A$6:$A$305,0))*'الإعدادات'!$B$5/100,2),""),""))</f>
        <v/>
      </c>
      <c r="P559" s="19">
        <f>IF(OR(M559="متأخرة",M559="اليوم"),COUNTIFS($M$6:$M$2005,"متأخرة",$J$6:$J$2005,"&lt;"&amp;J559)+COUNTIFS($M$6:$M$2005,"اليوم",$J$6:$J$2005,"&lt;"&amp;J559)+COUNTIFS($M$6:M559,"متأخرة",$J$6:J559,J559&amp;"")+COUNTIFS($M$6:M559,"اليوم",$J$6:J559,J559&amp;""),"")</f>
        <v/>
      </c>
    </row>
    <row r="560">
      <c r="A560" s="20" t="n"/>
      <c r="B560" s="5" t="n"/>
      <c r="C560" s="21" t="n"/>
      <c r="D560" s="5" t="n"/>
      <c r="E560" s="17" t="n"/>
      <c r="F560" s="5" t="n"/>
      <c r="G560" s="5" t="n"/>
      <c r="H560" s="5" t="n"/>
      <c r="I560" s="5" t="n"/>
      <c r="J560" s="20" t="n"/>
      <c r="K560" s="5" t="n"/>
      <c r="L560" s="19">
        <f>IF(OR(B560&amp;""="",NOT(ISNUMBER(A560))),"",'الإعدادات'!$B$4-A560)</f>
        <v/>
      </c>
      <c r="M560" s="6">
        <f>IF(OR(B560&amp;""="",NOT(ISNUMBER(J560)),I560="تم التعاقد",I560="غير مهتم"),"",IF(J560&lt;'الإعدادات'!$B$4,"متأخرة",IF(J560='الإعدادات'!$B$4,"اليوم",IF(J560&lt;='الإعدادات'!$B$4+3,"خلال 3 أيام",""))))</f>
        <v/>
      </c>
      <c r="N560" s="6">
        <f>IF(OR(B560&amp;""="",H560&amp;""="",NOT(ISNUMBER(E560))),"",IFERROR(IF(E560&lt;INDEX('الوحدات'!$F$6:$F$305,MATCH(H560,'الوحدات'!$A$6:$A$305,0)),"أقل من السعر","مناسب"),"كود غير موجود"))</f>
        <v/>
      </c>
      <c r="O560" s="18">
        <f>IF(OR(B560&amp;""="",I560&lt;&gt;"تم التعاقد",H560&amp;""=""),"",IFERROR(IF(INDEX('الوحدات'!$E$6:$E$305,MATCH(H560,'الوحدات'!$A$6:$A$305,0))="بيع",ROUND(INDEX('الوحدات'!$F$6:$F$305,MATCH(H560,'الوحدات'!$A$6:$A$305,0))*'الإعدادات'!$B$5/100,2),""),""))</f>
        <v/>
      </c>
      <c r="P560" s="19">
        <f>IF(OR(M560="متأخرة",M560="اليوم"),COUNTIFS($M$6:$M$2005,"متأخرة",$J$6:$J$2005,"&lt;"&amp;J560)+COUNTIFS($M$6:$M$2005,"اليوم",$J$6:$J$2005,"&lt;"&amp;J560)+COUNTIFS($M$6:M560,"متأخرة",$J$6:J560,J560&amp;"")+COUNTIFS($M$6:M560,"اليوم",$J$6:J560,J560&amp;""),"")</f>
        <v/>
      </c>
    </row>
    <row r="561">
      <c r="A561" s="20" t="n"/>
      <c r="B561" s="5" t="n"/>
      <c r="C561" s="21" t="n"/>
      <c r="D561" s="5" t="n"/>
      <c r="E561" s="17" t="n"/>
      <c r="F561" s="5" t="n"/>
      <c r="G561" s="5" t="n"/>
      <c r="H561" s="5" t="n"/>
      <c r="I561" s="5" t="n"/>
      <c r="J561" s="20" t="n"/>
      <c r="K561" s="5" t="n"/>
      <c r="L561" s="19">
        <f>IF(OR(B561&amp;""="",NOT(ISNUMBER(A561))),"",'الإعدادات'!$B$4-A561)</f>
        <v/>
      </c>
      <c r="M561" s="6">
        <f>IF(OR(B561&amp;""="",NOT(ISNUMBER(J561)),I561="تم التعاقد",I561="غير مهتم"),"",IF(J561&lt;'الإعدادات'!$B$4,"متأخرة",IF(J561='الإعدادات'!$B$4,"اليوم",IF(J561&lt;='الإعدادات'!$B$4+3,"خلال 3 أيام",""))))</f>
        <v/>
      </c>
      <c r="N561" s="6">
        <f>IF(OR(B561&amp;""="",H561&amp;""="",NOT(ISNUMBER(E561))),"",IFERROR(IF(E561&lt;INDEX('الوحدات'!$F$6:$F$305,MATCH(H561,'الوحدات'!$A$6:$A$305,0)),"أقل من السعر","مناسب"),"كود غير موجود"))</f>
        <v/>
      </c>
      <c r="O561" s="18">
        <f>IF(OR(B561&amp;""="",I561&lt;&gt;"تم التعاقد",H561&amp;""=""),"",IFERROR(IF(INDEX('الوحدات'!$E$6:$E$305,MATCH(H561,'الوحدات'!$A$6:$A$305,0))="بيع",ROUND(INDEX('الوحدات'!$F$6:$F$305,MATCH(H561,'الوحدات'!$A$6:$A$305,0))*'الإعدادات'!$B$5/100,2),""),""))</f>
        <v/>
      </c>
      <c r="P561" s="19">
        <f>IF(OR(M561="متأخرة",M561="اليوم"),COUNTIFS($M$6:$M$2005,"متأخرة",$J$6:$J$2005,"&lt;"&amp;J561)+COUNTIFS($M$6:$M$2005,"اليوم",$J$6:$J$2005,"&lt;"&amp;J561)+COUNTIFS($M$6:M561,"متأخرة",$J$6:J561,J561&amp;"")+COUNTIFS($M$6:M561,"اليوم",$J$6:J561,J561&amp;""),"")</f>
        <v/>
      </c>
    </row>
    <row r="562">
      <c r="A562" s="20" t="n"/>
      <c r="B562" s="5" t="n"/>
      <c r="C562" s="21" t="n"/>
      <c r="D562" s="5" t="n"/>
      <c r="E562" s="17" t="n"/>
      <c r="F562" s="5" t="n"/>
      <c r="G562" s="5" t="n"/>
      <c r="H562" s="5" t="n"/>
      <c r="I562" s="5" t="n"/>
      <c r="J562" s="20" t="n"/>
      <c r="K562" s="5" t="n"/>
      <c r="L562" s="19">
        <f>IF(OR(B562&amp;""="",NOT(ISNUMBER(A562))),"",'الإعدادات'!$B$4-A562)</f>
        <v/>
      </c>
      <c r="M562" s="6">
        <f>IF(OR(B562&amp;""="",NOT(ISNUMBER(J562)),I562="تم التعاقد",I562="غير مهتم"),"",IF(J562&lt;'الإعدادات'!$B$4,"متأخرة",IF(J562='الإعدادات'!$B$4,"اليوم",IF(J562&lt;='الإعدادات'!$B$4+3,"خلال 3 أيام",""))))</f>
        <v/>
      </c>
      <c r="N562" s="6">
        <f>IF(OR(B562&amp;""="",H562&amp;""="",NOT(ISNUMBER(E562))),"",IFERROR(IF(E562&lt;INDEX('الوحدات'!$F$6:$F$305,MATCH(H562,'الوحدات'!$A$6:$A$305,0)),"أقل من السعر","مناسب"),"كود غير موجود"))</f>
        <v/>
      </c>
      <c r="O562" s="18">
        <f>IF(OR(B562&amp;""="",I562&lt;&gt;"تم التعاقد",H562&amp;""=""),"",IFERROR(IF(INDEX('الوحدات'!$E$6:$E$305,MATCH(H562,'الوحدات'!$A$6:$A$305,0))="بيع",ROUND(INDEX('الوحدات'!$F$6:$F$305,MATCH(H562,'الوحدات'!$A$6:$A$305,0))*'الإعدادات'!$B$5/100,2),""),""))</f>
        <v/>
      </c>
      <c r="P562" s="19">
        <f>IF(OR(M562="متأخرة",M562="اليوم"),COUNTIFS($M$6:$M$2005,"متأخرة",$J$6:$J$2005,"&lt;"&amp;J562)+COUNTIFS($M$6:$M$2005,"اليوم",$J$6:$J$2005,"&lt;"&amp;J562)+COUNTIFS($M$6:M562,"متأخرة",$J$6:J562,J562&amp;"")+COUNTIFS($M$6:M562,"اليوم",$J$6:J562,J562&amp;""),"")</f>
        <v/>
      </c>
    </row>
    <row r="563">
      <c r="A563" s="20" t="n"/>
      <c r="B563" s="5" t="n"/>
      <c r="C563" s="21" t="n"/>
      <c r="D563" s="5" t="n"/>
      <c r="E563" s="17" t="n"/>
      <c r="F563" s="5" t="n"/>
      <c r="G563" s="5" t="n"/>
      <c r="H563" s="5" t="n"/>
      <c r="I563" s="5" t="n"/>
      <c r="J563" s="20" t="n"/>
      <c r="K563" s="5" t="n"/>
      <c r="L563" s="19">
        <f>IF(OR(B563&amp;""="",NOT(ISNUMBER(A563))),"",'الإعدادات'!$B$4-A563)</f>
        <v/>
      </c>
      <c r="M563" s="6">
        <f>IF(OR(B563&amp;""="",NOT(ISNUMBER(J563)),I563="تم التعاقد",I563="غير مهتم"),"",IF(J563&lt;'الإعدادات'!$B$4,"متأخرة",IF(J563='الإعدادات'!$B$4,"اليوم",IF(J563&lt;='الإعدادات'!$B$4+3,"خلال 3 أيام",""))))</f>
        <v/>
      </c>
      <c r="N563" s="6">
        <f>IF(OR(B563&amp;""="",H563&amp;""="",NOT(ISNUMBER(E563))),"",IFERROR(IF(E563&lt;INDEX('الوحدات'!$F$6:$F$305,MATCH(H563,'الوحدات'!$A$6:$A$305,0)),"أقل من السعر","مناسب"),"كود غير موجود"))</f>
        <v/>
      </c>
      <c r="O563" s="18">
        <f>IF(OR(B563&amp;""="",I563&lt;&gt;"تم التعاقد",H563&amp;""=""),"",IFERROR(IF(INDEX('الوحدات'!$E$6:$E$305,MATCH(H563,'الوحدات'!$A$6:$A$305,0))="بيع",ROUND(INDEX('الوحدات'!$F$6:$F$305,MATCH(H563,'الوحدات'!$A$6:$A$305,0))*'الإعدادات'!$B$5/100,2),""),""))</f>
        <v/>
      </c>
      <c r="P563" s="19">
        <f>IF(OR(M563="متأخرة",M563="اليوم"),COUNTIFS($M$6:$M$2005,"متأخرة",$J$6:$J$2005,"&lt;"&amp;J563)+COUNTIFS($M$6:$M$2005,"اليوم",$J$6:$J$2005,"&lt;"&amp;J563)+COUNTIFS($M$6:M563,"متأخرة",$J$6:J563,J563&amp;"")+COUNTIFS($M$6:M563,"اليوم",$J$6:J563,J563&amp;""),"")</f>
        <v/>
      </c>
    </row>
    <row r="564">
      <c r="A564" s="20" t="n"/>
      <c r="B564" s="5" t="n"/>
      <c r="C564" s="21" t="n"/>
      <c r="D564" s="5" t="n"/>
      <c r="E564" s="17" t="n"/>
      <c r="F564" s="5" t="n"/>
      <c r="G564" s="5" t="n"/>
      <c r="H564" s="5" t="n"/>
      <c r="I564" s="5" t="n"/>
      <c r="J564" s="20" t="n"/>
      <c r="K564" s="5" t="n"/>
      <c r="L564" s="19">
        <f>IF(OR(B564&amp;""="",NOT(ISNUMBER(A564))),"",'الإعدادات'!$B$4-A564)</f>
        <v/>
      </c>
      <c r="M564" s="6">
        <f>IF(OR(B564&amp;""="",NOT(ISNUMBER(J564)),I564="تم التعاقد",I564="غير مهتم"),"",IF(J564&lt;'الإعدادات'!$B$4,"متأخرة",IF(J564='الإعدادات'!$B$4,"اليوم",IF(J564&lt;='الإعدادات'!$B$4+3,"خلال 3 أيام",""))))</f>
        <v/>
      </c>
      <c r="N564" s="6">
        <f>IF(OR(B564&amp;""="",H564&amp;""="",NOT(ISNUMBER(E564))),"",IFERROR(IF(E564&lt;INDEX('الوحدات'!$F$6:$F$305,MATCH(H564,'الوحدات'!$A$6:$A$305,0)),"أقل من السعر","مناسب"),"كود غير موجود"))</f>
        <v/>
      </c>
      <c r="O564" s="18">
        <f>IF(OR(B564&amp;""="",I564&lt;&gt;"تم التعاقد",H564&amp;""=""),"",IFERROR(IF(INDEX('الوحدات'!$E$6:$E$305,MATCH(H564,'الوحدات'!$A$6:$A$305,0))="بيع",ROUND(INDEX('الوحدات'!$F$6:$F$305,MATCH(H564,'الوحدات'!$A$6:$A$305,0))*'الإعدادات'!$B$5/100,2),""),""))</f>
        <v/>
      </c>
      <c r="P564" s="19">
        <f>IF(OR(M564="متأخرة",M564="اليوم"),COUNTIFS($M$6:$M$2005,"متأخرة",$J$6:$J$2005,"&lt;"&amp;J564)+COUNTIFS($M$6:$M$2005,"اليوم",$J$6:$J$2005,"&lt;"&amp;J564)+COUNTIFS($M$6:M564,"متأخرة",$J$6:J564,J564&amp;"")+COUNTIFS($M$6:M564,"اليوم",$J$6:J564,J564&amp;""),"")</f>
        <v/>
      </c>
    </row>
    <row r="565">
      <c r="A565" s="20" t="n"/>
      <c r="B565" s="5" t="n"/>
      <c r="C565" s="21" t="n"/>
      <c r="D565" s="5" t="n"/>
      <c r="E565" s="17" t="n"/>
      <c r="F565" s="5" t="n"/>
      <c r="G565" s="5" t="n"/>
      <c r="H565" s="5" t="n"/>
      <c r="I565" s="5" t="n"/>
      <c r="J565" s="20" t="n"/>
      <c r="K565" s="5" t="n"/>
      <c r="L565" s="19">
        <f>IF(OR(B565&amp;""="",NOT(ISNUMBER(A565))),"",'الإعدادات'!$B$4-A565)</f>
        <v/>
      </c>
      <c r="M565" s="6">
        <f>IF(OR(B565&amp;""="",NOT(ISNUMBER(J565)),I565="تم التعاقد",I565="غير مهتم"),"",IF(J565&lt;'الإعدادات'!$B$4,"متأخرة",IF(J565='الإعدادات'!$B$4,"اليوم",IF(J565&lt;='الإعدادات'!$B$4+3,"خلال 3 أيام",""))))</f>
        <v/>
      </c>
      <c r="N565" s="6">
        <f>IF(OR(B565&amp;""="",H565&amp;""="",NOT(ISNUMBER(E565))),"",IFERROR(IF(E565&lt;INDEX('الوحدات'!$F$6:$F$305,MATCH(H565,'الوحدات'!$A$6:$A$305,0)),"أقل من السعر","مناسب"),"كود غير موجود"))</f>
        <v/>
      </c>
      <c r="O565" s="18">
        <f>IF(OR(B565&amp;""="",I565&lt;&gt;"تم التعاقد",H565&amp;""=""),"",IFERROR(IF(INDEX('الوحدات'!$E$6:$E$305,MATCH(H565,'الوحدات'!$A$6:$A$305,0))="بيع",ROUND(INDEX('الوحدات'!$F$6:$F$305,MATCH(H565,'الوحدات'!$A$6:$A$305,0))*'الإعدادات'!$B$5/100,2),""),""))</f>
        <v/>
      </c>
      <c r="P565" s="19">
        <f>IF(OR(M565="متأخرة",M565="اليوم"),COUNTIFS($M$6:$M$2005,"متأخرة",$J$6:$J$2005,"&lt;"&amp;J565)+COUNTIFS($M$6:$M$2005,"اليوم",$J$6:$J$2005,"&lt;"&amp;J565)+COUNTIFS($M$6:M565,"متأخرة",$J$6:J565,J565&amp;"")+COUNTIFS($M$6:M565,"اليوم",$J$6:J565,J565&amp;""),"")</f>
        <v/>
      </c>
    </row>
    <row r="566">
      <c r="A566" s="20" t="n"/>
      <c r="B566" s="5" t="n"/>
      <c r="C566" s="21" t="n"/>
      <c r="D566" s="5" t="n"/>
      <c r="E566" s="17" t="n"/>
      <c r="F566" s="5" t="n"/>
      <c r="G566" s="5" t="n"/>
      <c r="H566" s="5" t="n"/>
      <c r="I566" s="5" t="n"/>
      <c r="J566" s="20" t="n"/>
      <c r="K566" s="5" t="n"/>
      <c r="L566" s="19">
        <f>IF(OR(B566&amp;""="",NOT(ISNUMBER(A566))),"",'الإعدادات'!$B$4-A566)</f>
        <v/>
      </c>
      <c r="M566" s="6">
        <f>IF(OR(B566&amp;""="",NOT(ISNUMBER(J566)),I566="تم التعاقد",I566="غير مهتم"),"",IF(J566&lt;'الإعدادات'!$B$4,"متأخرة",IF(J566='الإعدادات'!$B$4,"اليوم",IF(J566&lt;='الإعدادات'!$B$4+3,"خلال 3 أيام",""))))</f>
        <v/>
      </c>
      <c r="N566" s="6">
        <f>IF(OR(B566&amp;""="",H566&amp;""="",NOT(ISNUMBER(E566))),"",IFERROR(IF(E566&lt;INDEX('الوحدات'!$F$6:$F$305,MATCH(H566,'الوحدات'!$A$6:$A$305,0)),"أقل من السعر","مناسب"),"كود غير موجود"))</f>
        <v/>
      </c>
      <c r="O566" s="18">
        <f>IF(OR(B566&amp;""="",I566&lt;&gt;"تم التعاقد",H566&amp;""=""),"",IFERROR(IF(INDEX('الوحدات'!$E$6:$E$305,MATCH(H566,'الوحدات'!$A$6:$A$305,0))="بيع",ROUND(INDEX('الوحدات'!$F$6:$F$305,MATCH(H566,'الوحدات'!$A$6:$A$305,0))*'الإعدادات'!$B$5/100,2),""),""))</f>
        <v/>
      </c>
      <c r="P566" s="19">
        <f>IF(OR(M566="متأخرة",M566="اليوم"),COUNTIFS($M$6:$M$2005,"متأخرة",$J$6:$J$2005,"&lt;"&amp;J566)+COUNTIFS($M$6:$M$2005,"اليوم",$J$6:$J$2005,"&lt;"&amp;J566)+COUNTIFS($M$6:M566,"متأخرة",$J$6:J566,J566&amp;"")+COUNTIFS($M$6:M566,"اليوم",$J$6:J566,J566&amp;""),"")</f>
        <v/>
      </c>
    </row>
    <row r="567">
      <c r="A567" s="20" t="n"/>
      <c r="B567" s="5" t="n"/>
      <c r="C567" s="21" t="n"/>
      <c r="D567" s="5" t="n"/>
      <c r="E567" s="17" t="n"/>
      <c r="F567" s="5" t="n"/>
      <c r="G567" s="5" t="n"/>
      <c r="H567" s="5" t="n"/>
      <c r="I567" s="5" t="n"/>
      <c r="J567" s="20" t="n"/>
      <c r="K567" s="5" t="n"/>
      <c r="L567" s="19">
        <f>IF(OR(B567&amp;""="",NOT(ISNUMBER(A567))),"",'الإعدادات'!$B$4-A567)</f>
        <v/>
      </c>
      <c r="M567" s="6">
        <f>IF(OR(B567&amp;""="",NOT(ISNUMBER(J567)),I567="تم التعاقد",I567="غير مهتم"),"",IF(J567&lt;'الإعدادات'!$B$4,"متأخرة",IF(J567='الإعدادات'!$B$4,"اليوم",IF(J567&lt;='الإعدادات'!$B$4+3,"خلال 3 أيام",""))))</f>
        <v/>
      </c>
      <c r="N567" s="6">
        <f>IF(OR(B567&amp;""="",H567&amp;""="",NOT(ISNUMBER(E567))),"",IFERROR(IF(E567&lt;INDEX('الوحدات'!$F$6:$F$305,MATCH(H567,'الوحدات'!$A$6:$A$305,0)),"أقل من السعر","مناسب"),"كود غير موجود"))</f>
        <v/>
      </c>
      <c r="O567" s="18">
        <f>IF(OR(B567&amp;""="",I567&lt;&gt;"تم التعاقد",H567&amp;""=""),"",IFERROR(IF(INDEX('الوحدات'!$E$6:$E$305,MATCH(H567,'الوحدات'!$A$6:$A$305,0))="بيع",ROUND(INDEX('الوحدات'!$F$6:$F$305,MATCH(H567,'الوحدات'!$A$6:$A$305,0))*'الإعدادات'!$B$5/100,2),""),""))</f>
        <v/>
      </c>
      <c r="P567" s="19">
        <f>IF(OR(M567="متأخرة",M567="اليوم"),COUNTIFS($M$6:$M$2005,"متأخرة",$J$6:$J$2005,"&lt;"&amp;J567)+COUNTIFS($M$6:$M$2005,"اليوم",$J$6:$J$2005,"&lt;"&amp;J567)+COUNTIFS($M$6:M567,"متأخرة",$J$6:J567,J567&amp;"")+COUNTIFS($M$6:M567,"اليوم",$J$6:J567,J567&amp;""),"")</f>
        <v/>
      </c>
    </row>
    <row r="568">
      <c r="A568" s="20" t="n"/>
      <c r="B568" s="5" t="n"/>
      <c r="C568" s="21" t="n"/>
      <c r="D568" s="5" t="n"/>
      <c r="E568" s="17" t="n"/>
      <c r="F568" s="5" t="n"/>
      <c r="G568" s="5" t="n"/>
      <c r="H568" s="5" t="n"/>
      <c r="I568" s="5" t="n"/>
      <c r="J568" s="20" t="n"/>
      <c r="K568" s="5" t="n"/>
      <c r="L568" s="19">
        <f>IF(OR(B568&amp;""="",NOT(ISNUMBER(A568))),"",'الإعدادات'!$B$4-A568)</f>
        <v/>
      </c>
      <c r="M568" s="6">
        <f>IF(OR(B568&amp;""="",NOT(ISNUMBER(J568)),I568="تم التعاقد",I568="غير مهتم"),"",IF(J568&lt;'الإعدادات'!$B$4,"متأخرة",IF(J568='الإعدادات'!$B$4,"اليوم",IF(J568&lt;='الإعدادات'!$B$4+3,"خلال 3 أيام",""))))</f>
        <v/>
      </c>
      <c r="N568" s="6">
        <f>IF(OR(B568&amp;""="",H568&amp;""="",NOT(ISNUMBER(E568))),"",IFERROR(IF(E568&lt;INDEX('الوحدات'!$F$6:$F$305,MATCH(H568,'الوحدات'!$A$6:$A$305,0)),"أقل من السعر","مناسب"),"كود غير موجود"))</f>
        <v/>
      </c>
      <c r="O568" s="18">
        <f>IF(OR(B568&amp;""="",I568&lt;&gt;"تم التعاقد",H568&amp;""=""),"",IFERROR(IF(INDEX('الوحدات'!$E$6:$E$305,MATCH(H568,'الوحدات'!$A$6:$A$305,0))="بيع",ROUND(INDEX('الوحدات'!$F$6:$F$305,MATCH(H568,'الوحدات'!$A$6:$A$305,0))*'الإعدادات'!$B$5/100,2),""),""))</f>
        <v/>
      </c>
      <c r="P568" s="19">
        <f>IF(OR(M568="متأخرة",M568="اليوم"),COUNTIFS($M$6:$M$2005,"متأخرة",$J$6:$J$2005,"&lt;"&amp;J568)+COUNTIFS($M$6:$M$2005,"اليوم",$J$6:$J$2005,"&lt;"&amp;J568)+COUNTIFS($M$6:M568,"متأخرة",$J$6:J568,J568&amp;"")+COUNTIFS($M$6:M568,"اليوم",$J$6:J568,J568&amp;""),"")</f>
        <v/>
      </c>
    </row>
    <row r="569">
      <c r="A569" s="20" t="n"/>
      <c r="B569" s="5" t="n"/>
      <c r="C569" s="21" t="n"/>
      <c r="D569" s="5" t="n"/>
      <c r="E569" s="17" t="n"/>
      <c r="F569" s="5" t="n"/>
      <c r="G569" s="5" t="n"/>
      <c r="H569" s="5" t="n"/>
      <c r="I569" s="5" t="n"/>
      <c r="J569" s="20" t="n"/>
      <c r="K569" s="5" t="n"/>
      <c r="L569" s="19">
        <f>IF(OR(B569&amp;""="",NOT(ISNUMBER(A569))),"",'الإعدادات'!$B$4-A569)</f>
        <v/>
      </c>
      <c r="M569" s="6">
        <f>IF(OR(B569&amp;""="",NOT(ISNUMBER(J569)),I569="تم التعاقد",I569="غير مهتم"),"",IF(J569&lt;'الإعدادات'!$B$4,"متأخرة",IF(J569='الإعدادات'!$B$4,"اليوم",IF(J569&lt;='الإعدادات'!$B$4+3,"خلال 3 أيام",""))))</f>
        <v/>
      </c>
      <c r="N569" s="6">
        <f>IF(OR(B569&amp;""="",H569&amp;""="",NOT(ISNUMBER(E569))),"",IFERROR(IF(E569&lt;INDEX('الوحدات'!$F$6:$F$305,MATCH(H569,'الوحدات'!$A$6:$A$305,0)),"أقل من السعر","مناسب"),"كود غير موجود"))</f>
        <v/>
      </c>
      <c r="O569" s="18">
        <f>IF(OR(B569&amp;""="",I569&lt;&gt;"تم التعاقد",H569&amp;""=""),"",IFERROR(IF(INDEX('الوحدات'!$E$6:$E$305,MATCH(H569,'الوحدات'!$A$6:$A$305,0))="بيع",ROUND(INDEX('الوحدات'!$F$6:$F$305,MATCH(H569,'الوحدات'!$A$6:$A$305,0))*'الإعدادات'!$B$5/100,2),""),""))</f>
        <v/>
      </c>
      <c r="P569" s="19">
        <f>IF(OR(M569="متأخرة",M569="اليوم"),COUNTIFS($M$6:$M$2005,"متأخرة",$J$6:$J$2005,"&lt;"&amp;J569)+COUNTIFS($M$6:$M$2005,"اليوم",$J$6:$J$2005,"&lt;"&amp;J569)+COUNTIFS($M$6:M569,"متأخرة",$J$6:J569,J569&amp;"")+COUNTIFS($M$6:M569,"اليوم",$J$6:J569,J569&amp;""),"")</f>
        <v/>
      </c>
    </row>
    <row r="570">
      <c r="A570" s="20" t="n"/>
      <c r="B570" s="5" t="n"/>
      <c r="C570" s="21" t="n"/>
      <c r="D570" s="5" t="n"/>
      <c r="E570" s="17" t="n"/>
      <c r="F570" s="5" t="n"/>
      <c r="G570" s="5" t="n"/>
      <c r="H570" s="5" t="n"/>
      <c r="I570" s="5" t="n"/>
      <c r="J570" s="20" t="n"/>
      <c r="K570" s="5" t="n"/>
      <c r="L570" s="19">
        <f>IF(OR(B570&amp;""="",NOT(ISNUMBER(A570))),"",'الإعدادات'!$B$4-A570)</f>
        <v/>
      </c>
      <c r="M570" s="6">
        <f>IF(OR(B570&amp;""="",NOT(ISNUMBER(J570)),I570="تم التعاقد",I570="غير مهتم"),"",IF(J570&lt;'الإعدادات'!$B$4,"متأخرة",IF(J570='الإعدادات'!$B$4,"اليوم",IF(J570&lt;='الإعدادات'!$B$4+3,"خلال 3 أيام",""))))</f>
        <v/>
      </c>
      <c r="N570" s="6">
        <f>IF(OR(B570&amp;""="",H570&amp;""="",NOT(ISNUMBER(E570))),"",IFERROR(IF(E570&lt;INDEX('الوحدات'!$F$6:$F$305,MATCH(H570,'الوحدات'!$A$6:$A$305,0)),"أقل من السعر","مناسب"),"كود غير موجود"))</f>
        <v/>
      </c>
      <c r="O570" s="18">
        <f>IF(OR(B570&amp;""="",I570&lt;&gt;"تم التعاقد",H570&amp;""=""),"",IFERROR(IF(INDEX('الوحدات'!$E$6:$E$305,MATCH(H570,'الوحدات'!$A$6:$A$305,0))="بيع",ROUND(INDEX('الوحدات'!$F$6:$F$305,MATCH(H570,'الوحدات'!$A$6:$A$305,0))*'الإعدادات'!$B$5/100,2),""),""))</f>
        <v/>
      </c>
      <c r="P570" s="19">
        <f>IF(OR(M570="متأخرة",M570="اليوم"),COUNTIFS($M$6:$M$2005,"متأخرة",$J$6:$J$2005,"&lt;"&amp;J570)+COUNTIFS($M$6:$M$2005,"اليوم",$J$6:$J$2005,"&lt;"&amp;J570)+COUNTIFS($M$6:M570,"متأخرة",$J$6:J570,J570&amp;"")+COUNTIFS($M$6:M570,"اليوم",$J$6:J570,J570&amp;""),"")</f>
        <v/>
      </c>
    </row>
    <row r="571">
      <c r="A571" s="20" t="n"/>
      <c r="B571" s="5" t="n"/>
      <c r="C571" s="21" t="n"/>
      <c r="D571" s="5" t="n"/>
      <c r="E571" s="17" t="n"/>
      <c r="F571" s="5" t="n"/>
      <c r="G571" s="5" t="n"/>
      <c r="H571" s="5" t="n"/>
      <c r="I571" s="5" t="n"/>
      <c r="J571" s="20" t="n"/>
      <c r="K571" s="5" t="n"/>
      <c r="L571" s="19">
        <f>IF(OR(B571&amp;""="",NOT(ISNUMBER(A571))),"",'الإعدادات'!$B$4-A571)</f>
        <v/>
      </c>
      <c r="M571" s="6">
        <f>IF(OR(B571&amp;""="",NOT(ISNUMBER(J571)),I571="تم التعاقد",I571="غير مهتم"),"",IF(J571&lt;'الإعدادات'!$B$4,"متأخرة",IF(J571='الإعدادات'!$B$4,"اليوم",IF(J571&lt;='الإعدادات'!$B$4+3,"خلال 3 أيام",""))))</f>
        <v/>
      </c>
      <c r="N571" s="6">
        <f>IF(OR(B571&amp;""="",H571&amp;""="",NOT(ISNUMBER(E571))),"",IFERROR(IF(E571&lt;INDEX('الوحدات'!$F$6:$F$305,MATCH(H571,'الوحدات'!$A$6:$A$305,0)),"أقل من السعر","مناسب"),"كود غير موجود"))</f>
        <v/>
      </c>
      <c r="O571" s="18">
        <f>IF(OR(B571&amp;""="",I571&lt;&gt;"تم التعاقد",H571&amp;""=""),"",IFERROR(IF(INDEX('الوحدات'!$E$6:$E$305,MATCH(H571,'الوحدات'!$A$6:$A$305,0))="بيع",ROUND(INDEX('الوحدات'!$F$6:$F$305,MATCH(H571,'الوحدات'!$A$6:$A$305,0))*'الإعدادات'!$B$5/100,2),""),""))</f>
        <v/>
      </c>
      <c r="P571" s="19">
        <f>IF(OR(M571="متأخرة",M571="اليوم"),COUNTIFS($M$6:$M$2005,"متأخرة",$J$6:$J$2005,"&lt;"&amp;J571)+COUNTIFS($M$6:$M$2005,"اليوم",$J$6:$J$2005,"&lt;"&amp;J571)+COUNTIFS($M$6:M571,"متأخرة",$J$6:J571,J571&amp;"")+COUNTIFS($M$6:M571,"اليوم",$J$6:J571,J571&amp;""),"")</f>
        <v/>
      </c>
    </row>
    <row r="572">
      <c r="A572" s="20" t="n"/>
      <c r="B572" s="5" t="n"/>
      <c r="C572" s="21" t="n"/>
      <c r="D572" s="5" t="n"/>
      <c r="E572" s="17" t="n"/>
      <c r="F572" s="5" t="n"/>
      <c r="G572" s="5" t="n"/>
      <c r="H572" s="5" t="n"/>
      <c r="I572" s="5" t="n"/>
      <c r="J572" s="20" t="n"/>
      <c r="K572" s="5" t="n"/>
      <c r="L572" s="19">
        <f>IF(OR(B572&amp;""="",NOT(ISNUMBER(A572))),"",'الإعدادات'!$B$4-A572)</f>
        <v/>
      </c>
      <c r="M572" s="6">
        <f>IF(OR(B572&amp;""="",NOT(ISNUMBER(J572)),I572="تم التعاقد",I572="غير مهتم"),"",IF(J572&lt;'الإعدادات'!$B$4,"متأخرة",IF(J572='الإعدادات'!$B$4,"اليوم",IF(J572&lt;='الإعدادات'!$B$4+3,"خلال 3 أيام",""))))</f>
        <v/>
      </c>
      <c r="N572" s="6">
        <f>IF(OR(B572&amp;""="",H572&amp;""="",NOT(ISNUMBER(E572))),"",IFERROR(IF(E572&lt;INDEX('الوحدات'!$F$6:$F$305,MATCH(H572,'الوحدات'!$A$6:$A$305,0)),"أقل من السعر","مناسب"),"كود غير موجود"))</f>
        <v/>
      </c>
      <c r="O572" s="18">
        <f>IF(OR(B572&amp;""="",I572&lt;&gt;"تم التعاقد",H572&amp;""=""),"",IFERROR(IF(INDEX('الوحدات'!$E$6:$E$305,MATCH(H572,'الوحدات'!$A$6:$A$305,0))="بيع",ROUND(INDEX('الوحدات'!$F$6:$F$305,MATCH(H572,'الوحدات'!$A$6:$A$305,0))*'الإعدادات'!$B$5/100,2),""),""))</f>
        <v/>
      </c>
      <c r="P572" s="19">
        <f>IF(OR(M572="متأخرة",M572="اليوم"),COUNTIFS($M$6:$M$2005,"متأخرة",$J$6:$J$2005,"&lt;"&amp;J572)+COUNTIFS($M$6:$M$2005,"اليوم",$J$6:$J$2005,"&lt;"&amp;J572)+COUNTIFS($M$6:M572,"متأخرة",$J$6:J572,J572&amp;"")+COUNTIFS($M$6:M572,"اليوم",$J$6:J572,J572&amp;""),"")</f>
        <v/>
      </c>
    </row>
    <row r="573">
      <c r="A573" s="20" t="n"/>
      <c r="B573" s="5" t="n"/>
      <c r="C573" s="21" t="n"/>
      <c r="D573" s="5" t="n"/>
      <c r="E573" s="17" t="n"/>
      <c r="F573" s="5" t="n"/>
      <c r="G573" s="5" t="n"/>
      <c r="H573" s="5" t="n"/>
      <c r="I573" s="5" t="n"/>
      <c r="J573" s="20" t="n"/>
      <c r="K573" s="5" t="n"/>
      <c r="L573" s="19">
        <f>IF(OR(B573&amp;""="",NOT(ISNUMBER(A573))),"",'الإعدادات'!$B$4-A573)</f>
        <v/>
      </c>
      <c r="M573" s="6">
        <f>IF(OR(B573&amp;""="",NOT(ISNUMBER(J573)),I573="تم التعاقد",I573="غير مهتم"),"",IF(J573&lt;'الإعدادات'!$B$4,"متأخرة",IF(J573='الإعدادات'!$B$4,"اليوم",IF(J573&lt;='الإعدادات'!$B$4+3,"خلال 3 أيام",""))))</f>
        <v/>
      </c>
      <c r="N573" s="6">
        <f>IF(OR(B573&amp;""="",H573&amp;""="",NOT(ISNUMBER(E573))),"",IFERROR(IF(E573&lt;INDEX('الوحدات'!$F$6:$F$305,MATCH(H573,'الوحدات'!$A$6:$A$305,0)),"أقل من السعر","مناسب"),"كود غير موجود"))</f>
        <v/>
      </c>
      <c r="O573" s="18">
        <f>IF(OR(B573&amp;""="",I573&lt;&gt;"تم التعاقد",H573&amp;""=""),"",IFERROR(IF(INDEX('الوحدات'!$E$6:$E$305,MATCH(H573,'الوحدات'!$A$6:$A$305,0))="بيع",ROUND(INDEX('الوحدات'!$F$6:$F$305,MATCH(H573,'الوحدات'!$A$6:$A$305,0))*'الإعدادات'!$B$5/100,2),""),""))</f>
        <v/>
      </c>
      <c r="P573" s="19">
        <f>IF(OR(M573="متأخرة",M573="اليوم"),COUNTIFS($M$6:$M$2005,"متأخرة",$J$6:$J$2005,"&lt;"&amp;J573)+COUNTIFS($M$6:$M$2005,"اليوم",$J$6:$J$2005,"&lt;"&amp;J573)+COUNTIFS($M$6:M573,"متأخرة",$J$6:J573,J573&amp;"")+COUNTIFS($M$6:M573,"اليوم",$J$6:J573,J573&amp;""),"")</f>
        <v/>
      </c>
    </row>
    <row r="574">
      <c r="A574" s="20" t="n"/>
      <c r="B574" s="5" t="n"/>
      <c r="C574" s="21" t="n"/>
      <c r="D574" s="5" t="n"/>
      <c r="E574" s="17" t="n"/>
      <c r="F574" s="5" t="n"/>
      <c r="G574" s="5" t="n"/>
      <c r="H574" s="5" t="n"/>
      <c r="I574" s="5" t="n"/>
      <c r="J574" s="20" t="n"/>
      <c r="K574" s="5" t="n"/>
      <c r="L574" s="19">
        <f>IF(OR(B574&amp;""="",NOT(ISNUMBER(A574))),"",'الإعدادات'!$B$4-A574)</f>
        <v/>
      </c>
      <c r="M574" s="6">
        <f>IF(OR(B574&amp;""="",NOT(ISNUMBER(J574)),I574="تم التعاقد",I574="غير مهتم"),"",IF(J574&lt;'الإعدادات'!$B$4,"متأخرة",IF(J574='الإعدادات'!$B$4,"اليوم",IF(J574&lt;='الإعدادات'!$B$4+3,"خلال 3 أيام",""))))</f>
        <v/>
      </c>
      <c r="N574" s="6">
        <f>IF(OR(B574&amp;""="",H574&amp;""="",NOT(ISNUMBER(E574))),"",IFERROR(IF(E574&lt;INDEX('الوحدات'!$F$6:$F$305,MATCH(H574,'الوحدات'!$A$6:$A$305,0)),"أقل من السعر","مناسب"),"كود غير موجود"))</f>
        <v/>
      </c>
      <c r="O574" s="18">
        <f>IF(OR(B574&amp;""="",I574&lt;&gt;"تم التعاقد",H574&amp;""=""),"",IFERROR(IF(INDEX('الوحدات'!$E$6:$E$305,MATCH(H574,'الوحدات'!$A$6:$A$305,0))="بيع",ROUND(INDEX('الوحدات'!$F$6:$F$305,MATCH(H574,'الوحدات'!$A$6:$A$305,0))*'الإعدادات'!$B$5/100,2),""),""))</f>
        <v/>
      </c>
      <c r="P574" s="19">
        <f>IF(OR(M574="متأخرة",M574="اليوم"),COUNTIFS($M$6:$M$2005,"متأخرة",$J$6:$J$2005,"&lt;"&amp;J574)+COUNTIFS($M$6:$M$2005,"اليوم",$J$6:$J$2005,"&lt;"&amp;J574)+COUNTIFS($M$6:M574,"متأخرة",$J$6:J574,J574&amp;"")+COUNTIFS($M$6:M574,"اليوم",$J$6:J574,J574&amp;""),"")</f>
        <v/>
      </c>
    </row>
    <row r="575">
      <c r="A575" s="20" t="n"/>
      <c r="B575" s="5" t="n"/>
      <c r="C575" s="21" t="n"/>
      <c r="D575" s="5" t="n"/>
      <c r="E575" s="17" t="n"/>
      <c r="F575" s="5" t="n"/>
      <c r="G575" s="5" t="n"/>
      <c r="H575" s="5" t="n"/>
      <c r="I575" s="5" t="n"/>
      <c r="J575" s="20" t="n"/>
      <c r="K575" s="5" t="n"/>
      <c r="L575" s="19">
        <f>IF(OR(B575&amp;""="",NOT(ISNUMBER(A575))),"",'الإعدادات'!$B$4-A575)</f>
        <v/>
      </c>
      <c r="M575" s="6">
        <f>IF(OR(B575&amp;""="",NOT(ISNUMBER(J575)),I575="تم التعاقد",I575="غير مهتم"),"",IF(J575&lt;'الإعدادات'!$B$4,"متأخرة",IF(J575='الإعدادات'!$B$4,"اليوم",IF(J575&lt;='الإعدادات'!$B$4+3,"خلال 3 أيام",""))))</f>
        <v/>
      </c>
      <c r="N575" s="6">
        <f>IF(OR(B575&amp;""="",H575&amp;""="",NOT(ISNUMBER(E575))),"",IFERROR(IF(E575&lt;INDEX('الوحدات'!$F$6:$F$305,MATCH(H575,'الوحدات'!$A$6:$A$305,0)),"أقل من السعر","مناسب"),"كود غير موجود"))</f>
        <v/>
      </c>
      <c r="O575" s="18">
        <f>IF(OR(B575&amp;""="",I575&lt;&gt;"تم التعاقد",H575&amp;""=""),"",IFERROR(IF(INDEX('الوحدات'!$E$6:$E$305,MATCH(H575,'الوحدات'!$A$6:$A$305,0))="بيع",ROUND(INDEX('الوحدات'!$F$6:$F$305,MATCH(H575,'الوحدات'!$A$6:$A$305,0))*'الإعدادات'!$B$5/100,2),""),""))</f>
        <v/>
      </c>
      <c r="P575" s="19">
        <f>IF(OR(M575="متأخرة",M575="اليوم"),COUNTIFS($M$6:$M$2005,"متأخرة",$J$6:$J$2005,"&lt;"&amp;J575)+COUNTIFS($M$6:$M$2005,"اليوم",$J$6:$J$2005,"&lt;"&amp;J575)+COUNTIFS($M$6:M575,"متأخرة",$J$6:J575,J575&amp;"")+COUNTIFS($M$6:M575,"اليوم",$J$6:J575,J575&amp;""),"")</f>
        <v/>
      </c>
    </row>
    <row r="576">
      <c r="A576" s="20" t="n"/>
      <c r="B576" s="5" t="n"/>
      <c r="C576" s="21" t="n"/>
      <c r="D576" s="5" t="n"/>
      <c r="E576" s="17" t="n"/>
      <c r="F576" s="5" t="n"/>
      <c r="G576" s="5" t="n"/>
      <c r="H576" s="5" t="n"/>
      <c r="I576" s="5" t="n"/>
      <c r="J576" s="20" t="n"/>
      <c r="K576" s="5" t="n"/>
      <c r="L576" s="19">
        <f>IF(OR(B576&amp;""="",NOT(ISNUMBER(A576))),"",'الإعدادات'!$B$4-A576)</f>
        <v/>
      </c>
      <c r="M576" s="6">
        <f>IF(OR(B576&amp;""="",NOT(ISNUMBER(J576)),I576="تم التعاقد",I576="غير مهتم"),"",IF(J576&lt;'الإعدادات'!$B$4,"متأخرة",IF(J576='الإعدادات'!$B$4,"اليوم",IF(J576&lt;='الإعدادات'!$B$4+3,"خلال 3 أيام",""))))</f>
        <v/>
      </c>
      <c r="N576" s="6">
        <f>IF(OR(B576&amp;""="",H576&amp;""="",NOT(ISNUMBER(E576))),"",IFERROR(IF(E576&lt;INDEX('الوحدات'!$F$6:$F$305,MATCH(H576,'الوحدات'!$A$6:$A$305,0)),"أقل من السعر","مناسب"),"كود غير موجود"))</f>
        <v/>
      </c>
      <c r="O576" s="18">
        <f>IF(OR(B576&amp;""="",I576&lt;&gt;"تم التعاقد",H576&amp;""=""),"",IFERROR(IF(INDEX('الوحدات'!$E$6:$E$305,MATCH(H576,'الوحدات'!$A$6:$A$305,0))="بيع",ROUND(INDEX('الوحدات'!$F$6:$F$305,MATCH(H576,'الوحدات'!$A$6:$A$305,0))*'الإعدادات'!$B$5/100,2),""),""))</f>
        <v/>
      </c>
      <c r="P576" s="19">
        <f>IF(OR(M576="متأخرة",M576="اليوم"),COUNTIFS($M$6:$M$2005,"متأخرة",$J$6:$J$2005,"&lt;"&amp;J576)+COUNTIFS($M$6:$M$2005,"اليوم",$J$6:$J$2005,"&lt;"&amp;J576)+COUNTIFS($M$6:M576,"متأخرة",$J$6:J576,J576&amp;"")+COUNTIFS($M$6:M576,"اليوم",$J$6:J576,J576&amp;""),"")</f>
        <v/>
      </c>
    </row>
    <row r="577">
      <c r="A577" s="20" t="n"/>
      <c r="B577" s="5" t="n"/>
      <c r="C577" s="21" t="n"/>
      <c r="D577" s="5" t="n"/>
      <c r="E577" s="17" t="n"/>
      <c r="F577" s="5" t="n"/>
      <c r="G577" s="5" t="n"/>
      <c r="H577" s="5" t="n"/>
      <c r="I577" s="5" t="n"/>
      <c r="J577" s="20" t="n"/>
      <c r="K577" s="5" t="n"/>
      <c r="L577" s="19">
        <f>IF(OR(B577&amp;""="",NOT(ISNUMBER(A577))),"",'الإعدادات'!$B$4-A577)</f>
        <v/>
      </c>
      <c r="M577" s="6">
        <f>IF(OR(B577&amp;""="",NOT(ISNUMBER(J577)),I577="تم التعاقد",I577="غير مهتم"),"",IF(J577&lt;'الإعدادات'!$B$4,"متأخرة",IF(J577='الإعدادات'!$B$4,"اليوم",IF(J577&lt;='الإعدادات'!$B$4+3,"خلال 3 أيام",""))))</f>
        <v/>
      </c>
      <c r="N577" s="6">
        <f>IF(OR(B577&amp;""="",H577&amp;""="",NOT(ISNUMBER(E577))),"",IFERROR(IF(E577&lt;INDEX('الوحدات'!$F$6:$F$305,MATCH(H577,'الوحدات'!$A$6:$A$305,0)),"أقل من السعر","مناسب"),"كود غير موجود"))</f>
        <v/>
      </c>
      <c r="O577" s="18">
        <f>IF(OR(B577&amp;""="",I577&lt;&gt;"تم التعاقد",H577&amp;""=""),"",IFERROR(IF(INDEX('الوحدات'!$E$6:$E$305,MATCH(H577,'الوحدات'!$A$6:$A$305,0))="بيع",ROUND(INDEX('الوحدات'!$F$6:$F$305,MATCH(H577,'الوحدات'!$A$6:$A$305,0))*'الإعدادات'!$B$5/100,2),""),""))</f>
        <v/>
      </c>
      <c r="P577" s="19">
        <f>IF(OR(M577="متأخرة",M577="اليوم"),COUNTIFS($M$6:$M$2005,"متأخرة",$J$6:$J$2005,"&lt;"&amp;J577)+COUNTIFS($M$6:$M$2005,"اليوم",$J$6:$J$2005,"&lt;"&amp;J577)+COUNTIFS($M$6:M577,"متأخرة",$J$6:J577,J577&amp;"")+COUNTIFS($M$6:M577,"اليوم",$J$6:J577,J577&amp;""),"")</f>
        <v/>
      </c>
    </row>
    <row r="578">
      <c r="A578" s="20" t="n"/>
      <c r="B578" s="5" t="n"/>
      <c r="C578" s="21" t="n"/>
      <c r="D578" s="5" t="n"/>
      <c r="E578" s="17" t="n"/>
      <c r="F578" s="5" t="n"/>
      <c r="G578" s="5" t="n"/>
      <c r="H578" s="5" t="n"/>
      <c r="I578" s="5" t="n"/>
      <c r="J578" s="20" t="n"/>
      <c r="K578" s="5" t="n"/>
      <c r="L578" s="19">
        <f>IF(OR(B578&amp;""="",NOT(ISNUMBER(A578))),"",'الإعدادات'!$B$4-A578)</f>
        <v/>
      </c>
      <c r="M578" s="6">
        <f>IF(OR(B578&amp;""="",NOT(ISNUMBER(J578)),I578="تم التعاقد",I578="غير مهتم"),"",IF(J578&lt;'الإعدادات'!$B$4,"متأخرة",IF(J578='الإعدادات'!$B$4,"اليوم",IF(J578&lt;='الإعدادات'!$B$4+3,"خلال 3 أيام",""))))</f>
        <v/>
      </c>
      <c r="N578" s="6">
        <f>IF(OR(B578&amp;""="",H578&amp;""="",NOT(ISNUMBER(E578))),"",IFERROR(IF(E578&lt;INDEX('الوحدات'!$F$6:$F$305,MATCH(H578,'الوحدات'!$A$6:$A$305,0)),"أقل من السعر","مناسب"),"كود غير موجود"))</f>
        <v/>
      </c>
      <c r="O578" s="18">
        <f>IF(OR(B578&amp;""="",I578&lt;&gt;"تم التعاقد",H578&amp;""=""),"",IFERROR(IF(INDEX('الوحدات'!$E$6:$E$305,MATCH(H578,'الوحدات'!$A$6:$A$305,0))="بيع",ROUND(INDEX('الوحدات'!$F$6:$F$305,MATCH(H578,'الوحدات'!$A$6:$A$305,0))*'الإعدادات'!$B$5/100,2),""),""))</f>
        <v/>
      </c>
      <c r="P578" s="19">
        <f>IF(OR(M578="متأخرة",M578="اليوم"),COUNTIFS($M$6:$M$2005,"متأخرة",$J$6:$J$2005,"&lt;"&amp;J578)+COUNTIFS($M$6:$M$2005,"اليوم",$J$6:$J$2005,"&lt;"&amp;J578)+COUNTIFS($M$6:M578,"متأخرة",$J$6:J578,J578&amp;"")+COUNTIFS($M$6:M578,"اليوم",$J$6:J578,J578&amp;""),"")</f>
        <v/>
      </c>
    </row>
    <row r="579">
      <c r="A579" s="20" t="n"/>
      <c r="B579" s="5" t="n"/>
      <c r="C579" s="21" t="n"/>
      <c r="D579" s="5" t="n"/>
      <c r="E579" s="17" t="n"/>
      <c r="F579" s="5" t="n"/>
      <c r="G579" s="5" t="n"/>
      <c r="H579" s="5" t="n"/>
      <c r="I579" s="5" t="n"/>
      <c r="J579" s="20" t="n"/>
      <c r="K579" s="5" t="n"/>
      <c r="L579" s="19">
        <f>IF(OR(B579&amp;""="",NOT(ISNUMBER(A579))),"",'الإعدادات'!$B$4-A579)</f>
        <v/>
      </c>
      <c r="M579" s="6">
        <f>IF(OR(B579&amp;""="",NOT(ISNUMBER(J579)),I579="تم التعاقد",I579="غير مهتم"),"",IF(J579&lt;'الإعدادات'!$B$4,"متأخرة",IF(J579='الإعدادات'!$B$4,"اليوم",IF(J579&lt;='الإعدادات'!$B$4+3,"خلال 3 أيام",""))))</f>
        <v/>
      </c>
      <c r="N579" s="6">
        <f>IF(OR(B579&amp;""="",H579&amp;""="",NOT(ISNUMBER(E579))),"",IFERROR(IF(E579&lt;INDEX('الوحدات'!$F$6:$F$305,MATCH(H579,'الوحدات'!$A$6:$A$305,0)),"أقل من السعر","مناسب"),"كود غير موجود"))</f>
        <v/>
      </c>
      <c r="O579" s="18">
        <f>IF(OR(B579&amp;""="",I579&lt;&gt;"تم التعاقد",H579&amp;""=""),"",IFERROR(IF(INDEX('الوحدات'!$E$6:$E$305,MATCH(H579,'الوحدات'!$A$6:$A$305,0))="بيع",ROUND(INDEX('الوحدات'!$F$6:$F$305,MATCH(H579,'الوحدات'!$A$6:$A$305,0))*'الإعدادات'!$B$5/100,2),""),""))</f>
        <v/>
      </c>
      <c r="P579" s="19">
        <f>IF(OR(M579="متأخرة",M579="اليوم"),COUNTIFS($M$6:$M$2005,"متأخرة",$J$6:$J$2005,"&lt;"&amp;J579)+COUNTIFS($M$6:$M$2005,"اليوم",$J$6:$J$2005,"&lt;"&amp;J579)+COUNTIFS($M$6:M579,"متأخرة",$J$6:J579,J579&amp;"")+COUNTIFS($M$6:M579,"اليوم",$J$6:J579,J579&amp;""),"")</f>
        <v/>
      </c>
    </row>
    <row r="580">
      <c r="A580" s="20" t="n"/>
      <c r="B580" s="5" t="n"/>
      <c r="C580" s="21" t="n"/>
      <c r="D580" s="5" t="n"/>
      <c r="E580" s="17" t="n"/>
      <c r="F580" s="5" t="n"/>
      <c r="G580" s="5" t="n"/>
      <c r="H580" s="5" t="n"/>
      <c r="I580" s="5" t="n"/>
      <c r="J580" s="20" t="n"/>
      <c r="K580" s="5" t="n"/>
      <c r="L580" s="19">
        <f>IF(OR(B580&amp;""="",NOT(ISNUMBER(A580))),"",'الإعدادات'!$B$4-A580)</f>
        <v/>
      </c>
      <c r="M580" s="6">
        <f>IF(OR(B580&amp;""="",NOT(ISNUMBER(J580)),I580="تم التعاقد",I580="غير مهتم"),"",IF(J580&lt;'الإعدادات'!$B$4,"متأخرة",IF(J580='الإعدادات'!$B$4,"اليوم",IF(J580&lt;='الإعدادات'!$B$4+3,"خلال 3 أيام",""))))</f>
        <v/>
      </c>
      <c r="N580" s="6">
        <f>IF(OR(B580&amp;""="",H580&amp;""="",NOT(ISNUMBER(E580))),"",IFERROR(IF(E580&lt;INDEX('الوحدات'!$F$6:$F$305,MATCH(H580,'الوحدات'!$A$6:$A$305,0)),"أقل من السعر","مناسب"),"كود غير موجود"))</f>
        <v/>
      </c>
      <c r="O580" s="18">
        <f>IF(OR(B580&amp;""="",I580&lt;&gt;"تم التعاقد",H580&amp;""=""),"",IFERROR(IF(INDEX('الوحدات'!$E$6:$E$305,MATCH(H580,'الوحدات'!$A$6:$A$305,0))="بيع",ROUND(INDEX('الوحدات'!$F$6:$F$305,MATCH(H580,'الوحدات'!$A$6:$A$305,0))*'الإعدادات'!$B$5/100,2),""),""))</f>
        <v/>
      </c>
      <c r="P580" s="19">
        <f>IF(OR(M580="متأخرة",M580="اليوم"),COUNTIFS($M$6:$M$2005,"متأخرة",$J$6:$J$2005,"&lt;"&amp;J580)+COUNTIFS($M$6:$M$2005,"اليوم",$J$6:$J$2005,"&lt;"&amp;J580)+COUNTIFS($M$6:M580,"متأخرة",$J$6:J580,J580&amp;"")+COUNTIFS($M$6:M580,"اليوم",$J$6:J580,J580&amp;""),"")</f>
        <v/>
      </c>
    </row>
    <row r="581">
      <c r="A581" s="20" t="n"/>
      <c r="B581" s="5" t="n"/>
      <c r="C581" s="21" t="n"/>
      <c r="D581" s="5" t="n"/>
      <c r="E581" s="17" t="n"/>
      <c r="F581" s="5" t="n"/>
      <c r="G581" s="5" t="n"/>
      <c r="H581" s="5" t="n"/>
      <c r="I581" s="5" t="n"/>
      <c r="J581" s="20" t="n"/>
      <c r="K581" s="5" t="n"/>
      <c r="L581" s="19">
        <f>IF(OR(B581&amp;""="",NOT(ISNUMBER(A581))),"",'الإعدادات'!$B$4-A581)</f>
        <v/>
      </c>
      <c r="M581" s="6">
        <f>IF(OR(B581&amp;""="",NOT(ISNUMBER(J581)),I581="تم التعاقد",I581="غير مهتم"),"",IF(J581&lt;'الإعدادات'!$B$4,"متأخرة",IF(J581='الإعدادات'!$B$4,"اليوم",IF(J581&lt;='الإعدادات'!$B$4+3,"خلال 3 أيام",""))))</f>
        <v/>
      </c>
      <c r="N581" s="6">
        <f>IF(OR(B581&amp;""="",H581&amp;""="",NOT(ISNUMBER(E581))),"",IFERROR(IF(E581&lt;INDEX('الوحدات'!$F$6:$F$305,MATCH(H581,'الوحدات'!$A$6:$A$305,0)),"أقل من السعر","مناسب"),"كود غير موجود"))</f>
        <v/>
      </c>
      <c r="O581" s="18">
        <f>IF(OR(B581&amp;""="",I581&lt;&gt;"تم التعاقد",H581&amp;""=""),"",IFERROR(IF(INDEX('الوحدات'!$E$6:$E$305,MATCH(H581,'الوحدات'!$A$6:$A$305,0))="بيع",ROUND(INDEX('الوحدات'!$F$6:$F$305,MATCH(H581,'الوحدات'!$A$6:$A$305,0))*'الإعدادات'!$B$5/100,2),""),""))</f>
        <v/>
      </c>
      <c r="P581" s="19">
        <f>IF(OR(M581="متأخرة",M581="اليوم"),COUNTIFS($M$6:$M$2005,"متأخرة",$J$6:$J$2005,"&lt;"&amp;J581)+COUNTIFS($M$6:$M$2005,"اليوم",$J$6:$J$2005,"&lt;"&amp;J581)+COUNTIFS($M$6:M581,"متأخرة",$J$6:J581,J581&amp;"")+COUNTIFS($M$6:M581,"اليوم",$J$6:J581,J581&amp;""),"")</f>
        <v/>
      </c>
    </row>
    <row r="582">
      <c r="A582" s="20" t="n"/>
      <c r="B582" s="5" t="n"/>
      <c r="C582" s="21" t="n"/>
      <c r="D582" s="5" t="n"/>
      <c r="E582" s="17" t="n"/>
      <c r="F582" s="5" t="n"/>
      <c r="G582" s="5" t="n"/>
      <c r="H582" s="5" t="n"/>
      <c r="I582" s="5" t="n"/>
      <c r="J582" s="20" t="n"/>
      <c r="K582" s="5" t="n"/>
      <c r="L582" s="19">
        <f>IF(OR(B582&amp;""="",NOT(ISNUMBER(A582))),"",'الإعدادات'!$B$4-A582)</f>
        <v/>
      </c>
      <c r="M582" s="6">
        <f>IF(OR(B582&amp;""="",NOT(ISNUMBER(J582)),I582="تم التعاقد",I582="غير مهتم"),"",IF(J582&lt;'الإعدادات'!$B$4,"متأخرة",IF(J582='الإعدادات'!$B$4,"اليوم",IF(J582&lt;='الإعدادات'!$B$4+3,"خلال 3 أيام",""))))</f>
        <v/>
      </c>
      <c r="N582" s="6">
        <f>IF(OR(B582&amp;""="",H582&amp;""="",NOT(ISNUMBER(E582))),"",IFERROR(IF(E582&lt;INDEX('الوحدات'!$F$6:$F$305,MATCH(H582,'الوحدات'!$A$6:$A$305,0)),"أقل من السعر","مناسب"),"كود غير موجود"))</f>
        <v/>
      </c>
      <c r="O582" s="18">
        <f>IF(OR(B582&amp;""="",I582&lt;&gt;"تم التعاقد",H582&amp;""=""),"",IFERROR(IF(INDEX('الوحدات'!$E$6:$E$305,MATCH(H582,'الوحدات'!$A$6:$A$305,0))="بيع",ROUND(INDEX('الوحدات'!$F$6:$F$305,MATCH(H582,'الوحدات'!$A$6:$A$305,0))*'الإعدادات'!$B$5/100,2),""),""))</f>
        <v/>
      </c>
      <c r="P582" s="19">
        <f>IF(OR(M582="متأخرة",M582="اليوم"),COUNTIFS($M$6:$M$2005,"متأخرة",$J$6:$J$2005,"&lt;"&amp;J582)+COUNTIFS($M$6:$M$2005,"اليوم",$J$6:$J$2005,"&lt;"&amp;J582)+COUNTIFS($M$6:M582,"متأخرة",$J$6:J582,J582&amp;"")+COUNTIFS($M$6:M582,"اليوم",$J$6:J582,J582&amp;""),"")</f>
        <v/>
      </c>
    </row>
    <row r="583">
      <c r="A583" s="20" t="n"/>
      <c r="B583" s="5" t="n"/>
      <c r="C583" s="21" t="n"/>
      <c r="D583" s="5" t="n"/>
      <c r="E583" s="17" t="n"/>
      <c r="F583" s="5" t="n"/>
      <c r="G583" s="5" t="n"/>
      <c r="H583" s="5" t="n"/>
      <c r="I583" s="5" t="n"/>
      <c r="J583" s="20" t="n"/>
      <c r="K583" s="5" t="n"/>
      <c r="L583" s="19">
        <f>IF(OR(B583&amp;""="",NOT(ISNUMBER(A583))),"",'الإعدادات'!$B$4-A583)</f>
        <v/>
      </c>
      <c r="M583" s="6">
        <f>IF(OR(B583&amp;""="",NOT(ISNUMBER(J583)),I583="تم التعاقد",I583="غير مهتم"),"",IF(J583&lt;'الإعدادات'!$B$4,"متأخرة",IF(J583='الإعدادات'!$B$4,"اليوم",IF(J583&lt;='الإعدادات'!$B$4+3,"خلال 3 أيام",""))))</f>
        <v/>
      </c>
      <c r="N583" s="6">
        <f>IF(OR(B583&amp;""="",H583&amp;""="",NOT(ISNUMBER(E583))),"",IFERROR(IF(E583&lt;INDEX('الوحدات'!$F$6:$F$305,MATCH(H583,'الوحدات'!$A$6:$A$305,0)),"أقل من السعر","مناسب"),"كود غير موجود"))</f>
        <v/>
      </c>
      <c r="O583" s="18">
        <f>IF(OR(B583&amp;""="",I583&lt;&gt;"تم التعاقد",H583&amp;""=""),"",IFERROR(IF(INDEX('الوحدات'!$E$6:$E$305,MATCH(H583,'الوحدات'!$A$6:$A$305,0))="بيع",ROUND(INDEX('الوحدات'!$F$6:$F$305,MATCH(H583,'الوحدات'!$A$6:$A$305,0))*'الإعدادات'!$B$5/100,2),""),""))</f>
        <v/>
      </c>
      <c r="P583" s="19">
        <f>IF(OR(M583="متأخرة",M583="اليوم"),COUNTIFS($M$6:$M$2005,"متأخرة",$J$6:$J$2005,"&lt;"&amp;J583)+COUNTIFS($M$6:$M$2005,"اليوم",$J$6:$J$2005,"&lt;"&amp;J583)+COUNTIFS($M$6:M583,"متأخرة",$J$6:J583,J583&amp;"")+COUNTIFS($M$6:M583,"اليوم",$J$6:J583,J583&amp;""),"")</f>
        <v/>
      </c>
    </row>
    <row r="584">
      <c r="A584" s="20" t="n"/>
      <c r="B584" s="5" t="n"/>
      <c r="C584" s="21" t="n"/>
      <c r="D584" s="5" t="n"/>
      <c r="E584" s="17" t="n"/>
      <c r="F584" s="5" t="n"/>
      <c r="G584" s="5" t="n"/>
      <c r="H584" s="5" t="n"/>
      <c r="I584" s="5" t="n"/>
      <c r="J584" s="20" t="n"/>
      <c r="K584" s="5" t="n"/>
      <c r="L584" s="19">
        <f>IF(OR(B584&amp;""="",NOT(ISNUMBER(A584))),"",'الإعدادات'!$B$4-A584)</f>
        <v/>
      </c>
      <c r="M584" s="6">
        <f>IF(OR(B584&amp;""="",NOT(ISNUMBER(J584)),I584="تم التعاقد",I584="غير مهتم"),"",IF(J584&lt;'الإعدادات'!$B$4,"متأخرة",IF(J584='الإعدادات'!$B$4,"اليوم",IF(J584&lt;='الإعدادات'!$B$4+3,"خلال 3 أيام",""))))</f>
        <v/>
      </c>
      <c r="N584" s="6">
        <f>IF(OR(B584&amp;""="",H584&amp;""="",NOT(ISNUMBER(E584))),"",IFERROR(IF(E584&lt;INDEX('الوحدات'!$F$6:$F$305,MATCH(H584,'الوحدات'!$A$6:$A$305,0)),"أقل من السعر","مناسب"),"كود غير موجود"))</f>
        <v/>
      </c>
      <c r="O584" s="18">
        <f>IF(OR(B584&amp;""="",I584&lt;&gt;"تم التعاقد",H584&amp;""=""),"",IFERROR(IF(INDEX('الوحدات'!$E$6:$E$305,MATCH(H584,'الوحدات'!$A$6:$A$305,0))="بيع",ROUND(INDEX('الوحدات'!$F$6:$F$305,MATCH(H584,'الوحدات'!$A$6:$A$305,0))*'الإعدادات'!$B$5/100,2),""),""))</f>
        <v/>
      </c>
      <c r="P584" s="19">
        <f>IF(OR(M584="متأخرة",M584="اليوم"),COUNTIFS($M$6:$M$2005,"متأخرة",$J$6:$J$2005,"&lt;"&amp;J584)+COUNTIFS($M$6:$M$2005,"اليوم",$J$6:$J$2005,"&lt;"&amp;J584)+COUNTIFS($M$6:M584,"متأخرة",$J$6:J584,J584&amp;"")+COUNTIFS($M$6:M584,"اليوم",$J$6:J584,J584&amp;""),"")</f>
        <v/>
      </c>
    </row>
    <row r="585">
      <c r="A585" s="20" t="n"/>
      <c r="B585" s="5" t="n"/>
      <c r="C585" s="21" t="n"/>
      <c r="D585" s="5" t="n"/>
      <c r="E585" s="17" t="n"/>
      <c r="F585" s="5" t="n"/>
      <c r="G585" s="5" t="n"/>
      <c r="H585" s="5" t="n"/>
      <c r="I585" s="5" t="n"/>
      <c r="J585" s="20" t="n"/>
      <c r="K585" s="5" t="n"/>
      <c r="L585" s="19">
        <f>IF(OR(B585&amp;""="",NOT(ISNUMBER(A585))),"",'الإعدادات'!$B$4-A585)</f>
        <v/>
      </c>
      <c r="M585" s="6">
        <f>IF(OR(B585&amp;""="",NOT(ISNUMBER(J585)),I585="تم التعاقد",I585="غير مهتم"),"",IF(J585&lt;'الإعدادات'!$B$4,"متأخرة",IF(J585='الإعدادات'!$B$4,"اليوم",IF(J585&lt;='الإعدادات'!$B$4+3,"خلال 3 أيام",""))))</f>
        <v/>
      </c>
      <c r="N585" s="6">
        <f>IF(OR(B585&amp;""="",H585&amp;""="",NOT(ISNUMBER(E585))),"",IFERROR(IF(E585&lt;INDEX('الوحدات'!$F$6:$F$305,MATCH(H585,'الوحدات'!$A$6:$A$305,0)),"أقل من السعر","مناسب"),"كود غير موجود"))</f>
        <v/>
      </c>
      <c r="O585" s="18">
        <f>IF(OR(B585&amp;""="",I585&lt;&gt;"تم التعاقد",H585&amp;""=""),"",IFERROR(IF(INDEX('الوحدات'!$E$6:$E$305,MATCH(H585,'الوحدات'!$A$6:$A$305,0))="بيع",ROUND(INDEX('الوحدات'!$F$6:$F$305,MATCH(H585,'الوحدات'!$A$6:$A$305,0))*'الإعدادات'!$B$5/100,2),""),""))</f>
        <v/>
      </c>
      <c r="P585" s="19">
        <f>IF(OR(M585="متأخرة",M585="اليوم"),COUNTIFS($M$6:$M$2005,"متأخرة",$J$6:$J$2005,"&lt;"&amp;J585)+COUNTIFS($M$6:$M$2005,"اليوم",$J$6:$J$2005,"&lt;"&amp;J585)+COUNTIFS($M$6:M585,"متأخرة",$J$6:J585,J585&amp;"")+COUNTIFS($M$6:M585,"اليوم",$J$6:J585,J585&amp;""),"")</f>
        <v/>
      </c>
    </row>
    <row r="586">
      <c r="A586" s="20" t="n"/>
      <c r="B586" s="5" t="n"/>
      <c r="C586" s="21" t="n"/>
      <c r="D586" s="5" t="n"/>
      <c r="E586" s="17" t="n"/>
      <c r="F586" s="5" t="n"/>
      <c r="G586" s="5" t="n"/>
      <c r="H586" s="5" t="n"/>
      <c r="I586" s="5" t="n"/>
      <c r="J586" s="20" t="n"/>
      <c r="K586" s="5" t="n"/>
      <c r="L586" s="19">
        <f>IF(OR(B586&amp;""="",NOT(ISNUMBER(A586))),"",'الإعدادات'!$B$4-A586)</f>
        <v/>
      </c>
      <c r="M586" s="6">
        <f>IF(OR(B586&amp;""="",NOT(ISNUMBER(J586)),I586="تم التعاقد",I586="غير مهتم"),"",IF(J586&lt;'الإعدادات'!$B$4,"متأخرة",IF(J586='الإعدادات'!$B$4,"اليوم",IF(J586&lt;='الإعدادات'!$B$4+3,"خلال 3 أيام",""))))</f>
        <v/>
      </c>
      <c r="N586" s="6">
        <f>IF(OR(B586&amp;""="",H586&amp;""="",NOT(ISNUMBER(E586))),"",IFERROR(IF(E586&lt;INDEX('الوحدات'!$F$6:$F$305,MATCH(H586,'الوحدات'!$A$6:$A$305,0)),"أقل من السعر","مناسب"),"كود غير موجود"))</f>
        <v/>
      </c>
      <c r="O586" s="18">
        <f>IF(OR(B586&amp;""="",I586&lt;&gt;"تم التعاقد",H586&amp;""=""),"",IFERROR(IF(INDEX('الوحدات'!$E$6:$E$305,MATCH(H586,'الوحدات'!$A$6:$A$305,0))="بيع",ROUND(INDEX('الوحدات'!$F$6:$F$305,MATCH(H586,'الوحدات'!$A$6:$A$305,0))*'الإعدادات'!$B$5/100,2),""),""))</f>
        <v/>
      </c>
      <c r="P586" s="19">
        <f>IF(OR(M586="متأخرة",M586="اليوم"),COUNTIFS($M$6:$M$2005,"متأخرة",$J$6:$J$2005,"&lt;"&amp;J586)+COUNTIFS($M$6:$M$2005,"اليوم",$J$6:$J$2005,"&lt;"&amp;J586)+COUNTIFS($M$6:M586,"متأخرة",$J$6:J586,J586&amp;"")+COUNTIFS($M$6:M586,"اليوم",$J$6:J586,J586&amp;""),"")</f>
        <v/>
      </c>
    </row>
    <row r="587">
      <c r="A587" s="20" t="n"/>
      <c r="B587" s="5" t="n"/>
      <c r="C587" s="21" t="n"/>
      <c r="D587" s="5" t="n"/>
      <c r="E587" s="17" t="n"/>
      <c r="F587" s="5" t="n"/>
      <c r="G587" s="5" t="n"/>
      <c r="H587" s="5" t="n"/>
      <c r="I587" s="5" t="n"/>
      <c r="J587" s="20" t="n"/>
      <c r="K587" s="5" t="n"/>
      <c r="L587" s="19">
        <f>IF(OR(B587&amp;""="",NOT(ISNUMBER(A587))),"",'الإعدادات'!$B$4-A587)</f>
        <v/>
      </c>
      <c r="M587" s="6">
        <f>IF(OR(B587&amp;""="",NOT(ISNUMBER(J587)),I587="تم التعاقد",I587="غير مهتم"),"",IF(J587&lt;'الإعدادات'!$B$4,"متأخرة",IF(J587='الإعدادات'!$B$4,"اليوم",IF(J587&lt;='الإعدادات'!$B$4+3,"خلال 3 أيام",""))))</f>
        <v/>
      </c>
      <c r="N587" s="6">
        <f>IF(OR(B587&amp;""="",H587&amp;""="",NOT(ISNUMBER(E587))),"",IFERROR(IF(E587&lt;INDEX('الوحدات'!$F$6:$F$305,MATCH(H587,'الوحدات'!$A$6:$A$305,0)),"أقل من السعر","مناسب"),"كود غير موجود"))</f>
        <v/>
      </c>
      <c r="O587" s="18">
        <f>IF(OR(B587&amp;""="",I587&lt;&gt;"تم التعاقد",H587&amp;""=""),"",IFERROR(IF(INDEX('الوحدات'!$E$6:$E$305,MATCH(H587,'الوحدات'!$A$6:$A$305,0))="بيع",ROUND(INDEX('الوحدات'!$F$6:$F$305,MATCH(H587,'الوحدات'!$A$6:$A$305,0))*'الإعدادات'!$B$5/100,2),""),""))</f>
        <v/>
      </c>
      <c r="P587" s="19">
        <f>IF(OR(M587="متأخرة",M587="اليوم"),COUNTIFS($M$6:$M$2005,"متأخرة",$J$6:$J$2005,"&lt;"&amp;J587)+COUNTIFS($M$6:$M$2005,"اليوم",$J$6:$J$2005,"&lt;"&amp;J587)+COUNTIFS($M$6:M587,"متأخرة",$J$6:J587,J587&amp;"")+COUNTIFS($M$6:M587,"اليوم",$J$6:J587,J587&amp;""),"")</f>
        <v/>
      </c>
    </row>
    <row r="588">
      <c r="A588" s="20" t="n"/>
      <c r="B588" s="5" t="n"/>
      <c r="C588" s="21" t="n"/>
      <c r="D588" s="5" t="n"/>
      <c r="E588" s="17" t="n"/>
      <c r="F588" s="5" t="n"/>
      <c r="G588" s="5" t="n"/>
      <c r="H588" s="5" t="n"/>
      <c r="I588" s="5" t="n"/>
      <c r="J588" s="20" t="n"/>
      <c r="K588" s="5" t="n"/>
      <c r="L588" s="19">
        <f>IF(OR(B588&amp;""="",NOT(ISNUMBER(A588))),"",'الإعدادات'!$B$4-A588)</f>
        <v/>
      </c>
      <c r="M588" s="6">
        <f>IF(OR(B588&amp;""="",NOT(ISNUMBER(J588)),I588="تم التعاقد",I588="غير مهتم"),"",IF(J588&lt;'الإعدادات'!$B$4,"متأخرة",IF(J588='الإعدادات'!$B$4,"اليوم",IF(J588&lt;='الإعدادات'!$B$4+3,"خلال 3 أيام",""))))</f>
        <v/>
      </c>
      <c r="N588" s="6">
        <f>IF(OR(B588&amp;""="",H588&amp;""="",NOT(ISNUMBER(E588))),"",IFERROR(IF(E588&lt;INDEX('الوحدات'!$F$6:$F$305,MATCH(H588,'الوحدات'!$A$6:$A$305,0)),"أقل من السعر","مناسب"),"كود غير موجود"))</f>
        <v/>
      </c>
      <c r="O588" s="18">
        <f>IF(OR(B588&amp;""="",I588&lt;&gt;"تم التعاقد",H588&amp;""=""),"",IFERROR(IF(INDEX('الوحدات'!$E$6:$E$305,MATCH(H588,'الوحدات'!$A$6:$A$305,0))="بيع",ROUND(INDEX('الوحدات'!$F$6:$F$305,MATCH(H588,'الوحدات'!$A$6:$A$305,0))*'الإعدادات'!$B$5/100,2),""),""))</f>
        <v/>
      </c>
      <c r="P588" s="19">
        <f>IF(OR(M588="متأخرة",M588="اليوم"),COUNTIFS($M$6:$M$2005,"متأخرة",$J$6:$J$2005,"&lt;"&amp;J588)+COUNTIFS($M$6:$M$2005,"اليوم",$J$6:$J$2005,"&lt;"&amp;J588)+COUNTIFS($M$6:M588,"متأخرة",$J$6:J588,J588&amp;"")+COUNTIFS($M$6:M588,"اليوم",$J$6:J588,J588&amp;""),"")</f>
        <v/>
      </c>
    </row>
    <row r="589">
      <c r="A589" s="20" t="n"/>
      <c r="B589" s="5" t="n"/>
      <c r="C589" s="21" t="n"/>
      <c r="D589" s="5" t="n"/>
      <c r="E589" s="17" t="n"/>
      <c r="F589" s="5" t="n"/>
      <c r="G589" s="5" t="n"/>
      <c r="H589" s="5" t="n"/>
      <c r="I589" s="5" t="n"/>
      <c r="J589" s="20" t="n"/>
      <c r="K589" s="5" t="n"/>
      <c r="L589" s="19">
        <f>IF(OR(B589&amp;""="",NOT(ISNUMBER(A589))),"",'الإعدادات'!$B$4-A589)</f>
        <v/>
      </c>
      <c r="M589" s="6">
        <f>IF(OR(B589&amp;""="",NOT(ISNUMBER(J589)),I589="تم التعاقد",I589="غير مهتم"),"",IF(J589&lt;'الإعدادات'!$B$4,"متأخرة",IF(J589='الإعدادات'!$B$4,"اليوم",IF(J589&lt;='الإعدادات'!$B$4+3,"خلال 3 أيام",""))))</f>
        <v/>
      </c>
      <c r="N589" s="6">
        <f>IF(OR(B589&amp;""="",H589&amp;""="",NOT(ISNUMBER(E589))),"",IFERROR(IF(E589&lt;INDEX('الوحدات'!$F$6:$F$305,MATCH(H589,'الوحدات'!$A$6:$A$305,0)),"أقل من السعر","مناسب"),"كود غير موجود"))</f>
        <v/>
      </c>
      <c r="O589" s="18">
        <f>IF(OR(B589&amp;""="",I589&lt;&gt;"تم التعاقد",H589&amp;""=""),"",IFERROR(IF(INDEX('الوحدات'!$E$6:$E$305,MATCH(H589,'الوحدات'!$A$6:$A$305,0))="بيع",ROUND(INDEX('الوحدات'!$F$6:$F$305,MATCH(H589,'الوحدات'!$A$6:$A$305,0))*'الإعدادات'!$B$5/100,2),""),""))</f>
        <v/>
      </c>
      <c r="P589" s="19">
        <f>IF(OR(M589="متأخرة",M589="اليوم"),COUNTIFS($M$6:$M$2005,"متأخرة",$J$6:$J$2005,"&lt;"&amp;J589)+COUNTIFS($M$6:$M$2005,"اليوم",$J$6:$J$2005,"&lt;"&amp;J589)+COUNTIFS($M$6:M589,"متأخرة",$J$6:J589,J589&amp;"")+COUNTIFS($M$6:M589,"اليوم",$J$6:J589,J589&amp;""),"")</f>
        <v/>
      </c>
    </row>
    <row r="590">
      <c r="A590" s="20" t="n"/>
      <c r="B590" s="5" t="n"/>
      <c r="C590" s="21" t="n"/>
      <c r="D590" s="5" t="n"/>
      <c r="E590" s="17" t="n"/>
      <c r="F590" s="5" t="n"/>
      <c r="G590" s="5" t="n"/>
      <c r="H590" s="5" t="n"/>
      <c r="I590" s="5" t="n"/>
      <c r="J590" s="20" t="n"/>
      <c r="K590" s="5" t="n"/>
      <c r="L590" s="19">
        <f>IF(OR(B590&amp;""="",NOT(ISNUMBER(A590))),"",'الإعدادات'!$B$4-A590)</f>
        <v/>
      </c>
      <c r="M590" s="6">
        <f>IF(OR(B590&amp;""="",NOT(ISNUMBER(J590)),I590="تم التعاقد",I590="غير مهتم"),"",IF(J590&lt;'الإعدادات'!$B$4,"متأخرة",IF(J590='الإعدادات'!$B$4,"اليوم",IF(J590&lt;='الإعدادات'!$B$4+3,"خلال 3 أيام",""))))</f>
        <v/>
      </c>
      <c r="N590" s="6">
        <f>IF(OR(B590&amp;""="",H590&amp;""="",NOT(ISNUMBER(E590))),"",IFERROR(IF(E590&lt;INDEX('الوحدات'!$F$6:$F$305,MATCH(H590,'الوحدات'!$A$6:$A$305,0)),"أقل من السعر","مناسب"),"كود غير موجود"))</f>
        <v/>
      </c>
      <c r="O590" s="18">
        <f>IF(OR(B590&amp;""="",I590&lt;&gt;"تم التعاقد",H590&amp;""=""),"",IFERROR(IF(INDEX('الوحدات'!$E$6:$E$305,MATCH(H590,'الوحدات'!$A$6:$A$305,0))="بيع",ROUND(INDEX('الوحدات'!$F$6:$F$305,MATCH(H590,'الوحدات'!$A$6:$A$305,0))*'الإعدادات'!$B$5/100,2),""),""))</f>
        <v/>
      </c>
      <c r="P590" s="19">
        <f>IF(OR(M590="متأخرة",M590="اليوم"),COUNTIFS($M$6:$M$2005,"متأخرة",$J$6:$J$2005,"&lt;"&amp;J590)+COUNTIFS($M$6:$M$2005,"اليوم",$J$6:$J$2005,"&lt;"&amp;J590)+COUNTIFS($M$6:M590,"متأخرة",$J$6:J590,J590&amp;"")+COUNTIFS($M$6:M590,"اليوم",$J$6:J590,J590&amp;""),"")</f>
        <v/>
      </c>
    </row>
    <row r="591">
      <c r="A591" s="20" t="n"/>
      <c r="B591" s="5" t="n"/>
      <c r="C591" s="21" t="n"/>
      <c r="D591" s="5" t="n"/>
      <c r="E591" s="17" t="n"/>
      <c r="F591" s="5" t="n"/>
      <c r="G591" s="5" t="n"/>
      <c r="H591" s="5" t="n"/>
      <c r="I591" s="5" t="n"/>
      <c r="J591" s="20" t="n"/>
      <c r="K591" s="5" t="n"/>
      <c r="L591" s="19">
        <f>IF(OR(B591&amp;""="",NOT(ISNUMBER(A591))),"",'الإعدادات'!$B$4-A591)</f>
        <v/>
      </c>
      <c r="M591" s="6">
        <f>IF(OR(B591&amp;""="",NOT(ISNUMBER(J591)),I591="تم التعاقد",I591="غير مهتم"),"",IF(J591&lt;'الإعدادات'!$B$4,"متأخرة",IF(J591='الإعدادات'!$B$4,"اليوم",IF(J591&lt;='الإعدادات'!$B$4+3,"خلال 3 أيام",""))))</f>
        <v/>
      </c>
      <c r="N591" s="6">
        <f>IF(OR(B591&amp;""="",H591&amp;""="",NOT(ISNUMBER(E591))),"",IFERROR(IF(E591&lt;INDEX('الوحدات'!$F$6:$F$305,MATCH(H591,'الوحدات'!$A$6:$A$305,0)),"أقل من السعر","مناسب"),"كود غير موجود"))</f>
        <v/>
      </c>
      <c r="O591" s="18">
        <f>IF(OR(B591&amp;""="",I591&lt;&gt;"تم التعاقد",H591&amp;""=""),"",IFERROR(IF(INDEX('الوحدات'!$E$6:$E$305,MATCH(H591,'الوحدات'!$A$6:$A$305,0))="بيع",ROUND(INDEX('الوحدات'!$F$6:$F$305,MATCH(H591,'الوحدات'!$A$6:$A$305,0))*'الإعدادات'!$B$5/100,2),""),""))</f>
        <v/>
      </c>
      <c r="P591" s="19">
        <f>IF(OR(M591="متأخرة",M591="اليوم"),COUNTIFS($M$6:$M$2005,"متأخرة",$J$6:$J$2005,"&lt;"&amp;J591)+COUNTIFS($M$6:$M$2005,"اليوم",$J$6:$J$2005,"&lt;"&amp;J591)+COUNTIFS($M$6:M591,"متأخرة",$J$6:J591,J591&amp;"")+COUNTIFS($M$6:M591,"اليوم",$J$6:J591,J591&amp;""),"")</f>
        <v/>
      </c>
    </row>
    <row r="592">
      <c r="A592" s="20" t="n"/>
      <c r="B592" s="5" t="n"/>
      <c r="C592" s="21" t="n"/>
      <c r="D592" s="5" t="n"/>
      <c r="E592" s="17" t="n"/>
      <c r="F592" s="5" t="n"/>
      <c r="G592" s="5" t="n"/>
      <c r="H592" s="5" t="n"/>
      <c r="I592" s="5" t="n"/>
      <c r="J592" s="20" t="n"/>
      <c r="K592" s="5" t="n"/>
      <c r="L592" s="19">
        <f>IF(OR(B592&amp;""="",NOT(ISNUMBER(A592))),"",'الإعدادات'!$B$4-A592)</f>
        <v/>
      </c>
      <c r="M592" s="6">
        <f>IF(OR(B592&amp;""="",NOT(ISNUMBER(J592)),I592="تم التعاقد",I592="غير مهتم"),"",IF(J592&lt;'الإعدادات'!$B$4,"متأخرة",IF(J592='الإعدادات'!$B$4,"اليوم",IF(J592&lt;='الإعدادات'!$B$4+3,"خلال 3 أيام",""))))</f>
        <v/>
      </c>
      <c r="N592" s="6">
        <f>IF(OR(B592&amp;""="",H592&amp;""="",NOT(ISNUMBER(E592))),"",IFERROR(IF(E592&lt;INDEX('الوحدات'!$F$6:$F$305,MATCH(H592,'الوحدات'!$A$6:$A$305,0)),"أقل من السعر","مناسب"),"كود غير موجود"))</f>
        <v/>
      </c>
      <c r="O592" s="18">
        <f>IF(OR(B592&amp;""="",I592&lt;&gt;"تم التعاقد",H592&amp;""=""),"",IFERROR(IF(INDEX('الوحدات'!$E$6:$E$305,MATCH(H592,'الوحدات'!$A$6:$A$305,0))="بيع",ROUND(INDEX('الوحدات'!$F$6:$F$305,MATCH(H592,'الوحدات'!$A$6:$A$305,0))*'الإعدادات'!$B$5/100,2),""),""))</f>
        <v/>
      </c>
      <c r="P592" s="19">
        <f>IF(OR(M592="متأخرة",M592="اليوم"),COUNTIFS($M$6:$M$2005,"متأخرة",$J$6:$J$2005,"&lt;"&amp;J592)+COUNTIFS($M$6:$M$2005,"اليوم",$J$6:$J$2005,"&lt;"&amp;J592)+COUNTIFS($M$6:M592,"متأخرة",$J$6:J592,J592&amp;"")+COUNTIFS($M$6:M592,"اليوم",$J$6:J592,J592&amp;""),"")</f>
        <v/>
      </c>
    </row>
    <row r="593">
      <c r="A593" s="20" t="n"/>
      <c r="B593" s="5" t="n"/>
      <c r="C593" s="21" t="n"/>
      <c r="D593" s="5" t="n"/>
      <c r="E593" s="17" t="n"/>
      <c r="F593" s="5" t="n"/>
      <c r="G593" s="5" t="n"/>
      <c r="H593" s="5" t="n"/>
      <c r="I593" s="5" t="n"/>
      <c r="J593" s="20" t="n"/>
      <c r="K593" s="5" t="n"/>
      <c r="L593" s="19">
        <f>IF(OR(B593&amp;""="",NOT(ISNUMBER(A593))),"",'الإعدادات'!$B$4-A593)</f>
        <v/>
      </c>
      <c r="M593" s="6">
        <f>IF(OR(B593&amp;""="",NOT(ISNUMBER(J593)),I593="تم التعاقد",I593="غير مهتم"),"",IF(J593&lt;'الإعدادات'!$B$4,"متأخرة",IF(J593='الإعدادات'!$B$4,"اليوم",IF(J593&lt;='الإعدادات'!$B$4+3,"خلال 3 أيام",""))))</f>
        <v/>
      </c>
      <c r="N593" s="6">
        <f>IF(OR(B593&amp;""="",H593&amp;""="",NOT(ISNUMBER(E593))),"",IFERROR(IF(E593&lt;INDEX('الوحدات'!$F$6:$F$305,MATCH(H593,'الوحدات'!$A$6:$A$305,0)),"أقل من السعر","مناسب"),"كود غير موجود"))</f>
        <v/>
      </c>
      <c r="O593" s="18">
        <f>IF(OR(B593&amp;""="",I593&lt;&gt;"تم التعاقد",H593&amp;""=""),"",IFERROR(IF(INDEX('الوحدات'!$E$6:$E$305,MATCH(H593,'الوحدات'!$A$6:$A$305,0))="بيع",ROUND(INDEX('الوحدات'!$F$6:$F$305,MATCH(H593,'الوحدات'!$A$6:$A$305,0))*'الإعدادات'!$B$5/100,2),""),""))</f>
        <v/>
      </c>
      <c r="P593" s="19">
        <f>IF(OR(M593="متأخرة",M593="اليوم"),COUNTIFS($M$6:$M$2005,"متأخرة",$J$6:$J$2005,"&lt;"&amp;J593)+COUNTIFS($M$6:$M$2005,"اليوم",$J$6:$J$2005,"&lt;"&amp;J593)+COUNTIFS($M$6:M593,"متأخرة",$J$6:J593,J593&amp;"")+COUNTIFS($M$6:M593,"اليوم",$J$6:J593,J593&amp;""),"")</f>
        <v/>
      </c>
    </row>
    <row r="594">
      <c r="A594" s="20" t="n"/>
      <c r="B594" s="5" t="n"/>
      <c r="C594" s="21" t="n"/>
      <c r="D594" s="5" t="n"/>
      <c r="E594" s="17" t="n"/>
      <c r="F594" s="5" t="n"/>
      <c r="G594" s="5" t="n"/>
      <c r="H594" s="5" t="n"/>
      <c r="I594" s="5" t="n"/>
      <c r="J594" s="20" t="n"/>
      <c r="K594" s="5" t="n"/>
      <c r="L594" s="19">
        <f>IF(OR(B594&amp;""="",NOT(ISNUMBER(A594))),"",'الإعدادات'!$B$4-A594)</f>
        <v/>
      </c>
      <c r="M594" s="6">
        <f>IF(OR(B594&amp;""="",NOT(ISNUMBER(J594)),I594="تم التعاقد",I594="غير مهتم"),"",IF(J594&lt;'الإعدادات'!$B$4,"متأخرة",IF(J594='الإعدادات'!$B$4,"اليوم",IF(J594&lt;='الإعدادات'!$B$4+3,"خلال 3 أيام",""))))</f>
        <v/>
      </c>
      <c r="N594" s="6">
        <f>IF(OR(B594&amp;""="",H594&amp;""="",NOT(ISNUMBER(E594))),"",IFERROR(IF(E594&lt;INDEX('الوحدات'!$F$6:$F$305,MATCH(H594,'الوحدات'!$A$6:$A$305,0)),"أقل من السعر","مناسب"),"كود غير موجود"))</f>
        <v/>
      </c>
      <c r="O594" s="18">
        <f>IF(OR(B594&amp;""="",I594&lt;&gt;"تم التعاقد",H594&amp;""=""),"",IFERROR(IF(INDEX('الوحدات'!$E$6:$E$305,MATCH(H594,'الوحدات'!$A$6:$A$305,0))="بيع",ROUND(INDEX('الوحدات'!$F$6:$F$305,MATCH(H594,'الوحدات'!$A$6:$A$305,0))*'الإعدادات'!$B$5/100,2),""),""))</f>
        <v/>
      </c>
      <c r="P594" s="19">
        <f>IF(OR(M594="متأخرة",M594="اليوم"),COUNTIFS($M$6:$M$2005,"متأخرة",$J$6:$J$2005,"&lt;"&amp;J594)+COUNTIFS($M$6:$M$2005,"اليوم",$J$6:$J$2005,"&lt;"&amp;J594)+COUNTIFS($M$6:M594,"متأخرة",$J$6:J594,J594&amp;"")+COUNTIFS($M$6:M594,"اليوم",$J$6:J594,J594&amp;""),"")</f>
        <v/>
      </c>
    </row>
    <row r="595">
      <c r="A595" s="20" t="n"/>
      <c r="B595" s="5" t="n"/>
      <c r="C595" s="21" t="n"/>
      <c r="D595" s="5" t="n"/>
      <c r="E595" s="17" t="n"/>
      <c r="F595" s="5" t="n"/>
      <c r="G595" s="5" t="n"/>
      <c r="H595" s="5" t="n"/>
      <c r="I595" s="5" t="n"/>
      <c r="J595" s="20" t="n"/>
      <c r="K595" s="5" t="n"/>
      <c r="L595" s="19">
        <f>IF(OR(B595&amp;""="",NOT(ISNUMBER(A595))),"",'الإعدادات'!$B$4-A595)</f>
        <v/>
      </c>
      <c r="M595" s="6">
        <f>IF(OR(B595&amp;""="",NOT(ISNUMBER(J595)),I595="تم التعاقد",I595="غير مهتم"),"",IF(J595&lt;'الإعدادات'!$B$4,"متأخرة",IF(J595='الإعدادات'!$B$4,"اليوم",IF(J595&lt;='الإعدادات'!$B$4+3,"خلال 3 أيام",""))))</f>
        <v/>
      </c>
      <c r="N595" s="6">
        <f>IF(OR(B595&amp;""="",H595&amp;""="",NOT(ISNUMBER(E595))),"",IFERROR(IF(E595&lt;INDEX('الوحدات'!$F$6:$F$305,MATCH(H595,'الوحدات'!$A$6:$A$305,0)),"أقل من السعر","مناسب"),"كود غير موجود"))</f>
        <v/>
      </c>
      <c r="O595" s="18">
        <f>IF(OR(B595&amp;""="",I595&lt;&gt;"تم التعاقد",H595&amp;""=""),"",IFERROR(IF(INDEX('الوحدات'!$E$6:$E$305,MATCH(H595,'الوحدات'!$A$6:$A$305,0))="بيع",ROUND(INDEX('الوحدات'!$F$6:$F$305,MATCH(H595,'الوحدات'!$A$6:$A$305,0))*'الإعدادات'!$B$5/100,2),""),""))</f>
        <v/>
      </c>
      <c r="P595" s="19">
        <f>IF(OR(M595="متأخرة",M595="اليوم"),COUNTIFS($M$6:$M$2005,"متأخرة",$J$6:$J$2005,"&lt;"&amp;J595)+COUNTIFS($M$6:$M$2005,"اليوم",$J$6:$J$2005,"&lt;"&amp;J595)+COUNTIFS($M$6:M595,"متأخرة",$J$6:J595,J595&amp;"")+COUNTIFS($M$6:M595,"اليوم",$J$6:J595,J595&amp;""),"")</f>
        <v/>
      </c>
    </row>
    <row r="596">
      <c r="A596" s="20" t="n"/>
      <c r="B596" s="5" t="n"/>
      <c r="C596" s="21" t="n"/>
      <c r="D596" s="5" t="n"/>
      <c r="E596" s="17" t="n"/>
      <c r="F596" s="5" t="n"/>
      <c r="G596" s="5" t="n"/>
      <c r="H596" s="5" t="n"/>
      <c r="I596" s="5" t="n"/>
      <c r="J596" s="20" t="n"/>
      <c r="K596" s="5" t="n"/>
      <c r="L596" s="19">
        <f>IF(OR(B596&amp;""="",NOT(ISNUMBER(A596))),"",'الإعدادات'!$B$4-A596)</f>
        <v/>
      </c>
      <c r="M596" s="6">
        <f>IF(OR(B596&amp;""="",NOT(ISNUMBER(J596)),I596="تم التعاقد",I596="غير مهتم"),"",IF(J596&lt;'الإعدادات'!$B$4,"متأخرة",IF(J596='الإعدادات'!$B$4,"اليوم",IF(J596&lt;='الإعدادات'!$B$4+3,"خلال 3 أيام",""))))</f>
        <v/>
      </c>
      <c r="N596" s="6">
        <f>IF(OR(B596&amp;""="",H596&amp;""="",NOT(ISNUMBER(E596))),"",IFERROR(IF(E596&lt;INDEX('الوحدات'!$F$6:$F$305,MATCH(H596,'الوحدات'!$A$6:$A$305,0)),"أقل من السعر","مناسب"),"كود غير موجود"))</f>
        <v/>
      </c>
      <c r="O596" s="18">
        <f>IF(OR(B596&amp;""="",I596&lt;&gt;"تم التعاقد",H596&amp;""=""),"",IFERROR(IF(INDEX('الوحدات'!$E$6:$E$305,MATCH(H596,'الوحدات'!$A$6:$A$305,0))="بيع",ROUND(INDEX('الوحدات'!$F$6:$F$305,MATCH(H596,'الوحدات'!$A$6:$A$305,0))*'الإعدادات'!$B$5/100,2),""),""))</f>
        <v/>
      </c>
      <c r="P596" s="19">
        <f>IF(OR(M596="متأخرة",M596="اليوم"),COUNTIFS($M$6:$M$2005,"متأخرة",$J$6:$J$2005,"&lt;"&amp;J596)+COUNTIFS($M$6:$M$2005,"اليوم",$J$6:$J$2005,"&lt;"&amp;J596)+COUNTIFS($M$6:M596,"متأخرة",$J$6:J596,J596&amp;"")+COUNTIFS($M$6:M596,"اليوم",$J$6:J596,J596&amp;""),"")</f>
        <v/>
      </c>
    </row>
    <row r="597">
      <c r="A597" s="20" t="n"/>
      <c r="B597" s="5" t="n"/>
      <c r="C597" s="21" t="n"/>
      <c r="D597" s="5" t="n"/>
      <c r="E597" s="17" t="n"/>
      <c r="F597" s="5" t="n"/>
      <c r="G597" s="5" t="n"/>
      <c r="H597" s="5" t="n"/>
      <c r="I597" s="5" t="n"/>
      <c r="J597" s="20" t="n"/>
      <c r="K597" s="5" t="n"/>
      <c r="L597" s="19">
        <f>IF(OR(B597&amp;""="",NOT(ISNUMBER(A597))),"",'الإعدادات'!$B$4-A597)</f>
        <v/>
      </c>
      <c r="M597" s="6">
        <f>IF(OR(B597&amp;""="",NOT(ISNUMBER(J597)),I597="تم التعاقد",I597="غير مهتم"),"",IF(J597&lt;'الإعدادات'!$B$4,"متأخرة",IF(J597='الإعدادات'!$B$4,"اليوم",IF(J597&lt;='الإعدادات'!$B$4+3,"خلال 3 أيام",""))))</f>
        <v/>
      </c>
      <c r="N597" s="6">
        <f>IF(OR(B597&amp;""="",H597&amp;""="",NOT(ISNUMBER(E597))),"",IFERROR(IF(E597&lt;INDEX('الوحدات'!$F$6:$F$305,MATCH(H597,'الوحدات'!$A$6:$A$305,0)),"أقل من السعر","مناسب"),"كود غير موجود"))</f>
        <v/>
      </c>
      <c r="O597" s="18">
        <f>IF(OR(B597&amp;""="",I597&lt;&gt;"تم التعاقد",H597&amp;""=""),"",IFERROR(IF(INDEX('الوحدات'!$E$6:$E$305,MATCH(H597,'الوحدات'!$A$6:$A$305,0))="بيع",ROUND(INDEX('الوحدات'!$F$6:$F$305,MATCH(H597,'الوحدات'!$A$6:$A$305,0))*'الإعدادات'!$B$5/100,2),""),""))</f>
        <v/>
      </c>
      <c r="P597" s="19">
        <f>IF(OR(M597="متأخرة",M597="اليوم"),COUNTIFS($M$6:$M$2005,"متأخرة",$J$6:$J$2005,"&lt;"&amp;J597)+COUNTIFS($M$6:$M$2005,"اليوم",$J$6:$J$2005,"&lt;"&amp;J597)+COUNTIFS($M$6:M597,"متأخرة",$J$6:J597,J597&amp;"")+COUNTIFS($M$6:M597,"اليوم",$J$6:J597,J597&amp;""),"")</f>
        <v/>
      </c>
    </row>
    <row r="598">
      <c r="A598" s="20" t="n"/>
      <c r="B598" s="5" t="n"/>
      <c r="C598" s="21" t="n"/>
      <c r="D598" s="5" t="n"/>
      <c r="E598" s="17" t="n"/>
      <c r="F598" s="5" t="n"/>
      <c r="G598" s="5" t="n"/>
      <c r="H598" s="5" t="n"/>
      <c r="I598" s="5" t="n"/>
      <c r="J598" s="20" t="n"/>
      <c r="K598" s="5" t="n"/>
      <c r="L598" s="19">
        <f>IF(OR(B598&amp;""="",NOT(ISNUMBER(A598))),"",'الإعدادات'!$B$4-A598)</f>
        <v/>
      </c>
      <c r="M598" s="6">
        <f>IF(OR(B598&amp;""="",NOT(ISNUMBER(J598)),I598="تم التعاقد",I598="غير مهتم"),"",IF(J598&lt;'الإعدادات'!$B$4,"متأخرة",IF(J598='الإعدادات'!$B$4,"اليوم",IF(J598&lt;='الإعدادات'!$B$4+3,"خلال 3 أيام",""))))</f>
        <v/>
      </c>
      <c r="N598" s="6">
        <f>IF(OR(B598&amp;""="",H598&amp;""="",NOT(ISNUMBER(E598))),"",IFERROR(IF(E598&lt;INDEX('الوحدات'!$F$6:$F$305,MATCH(H598,'الوحدات'!$A$6:$A$305,0)),"أقل من السعر","مناسب"),"كود غير موجود"))</f>
        <v/>
      </c>
      <c r="O598" s="18">
        <f>IF(OR(B598&amp;""="",I598&lt;&gt;"تم التعاقد",H598&amp;""=""),"",IFERROR(IF(INDEX('الوحدات'!$E$6:$E$305,MATCH(H598,'الوحدات'!$A$6:$A$305,0))="بيع",ROUND(INDEX('الوحدات'!$F$6:$F$305,MATCH(H598,'الوحدات'!$A$6:$A$305,0))*'الإعدادات'!$B$5/100,2),""),""))</f>
        <v/>
      </c>
      <c r="P598" s="19">
        <f>IF(OR(M598="متأخرة",M598="اليوم"),COUNTIFS($M$6:$M$2005,"متأخرة",$J$6:$J$2005,"&lt;"&amp;J598)+COUNTIFS($M$6:$M$2005,"اليوم",$J$6:$J$2005,"&lt;"&amp;J598)+COUNTIFS($M$6:M598,"متأخرة",$J$6:J598,J598&amp;"")+COUNTIFS($M$6:M598,"اليوم",$J$6:J598,J598&amp;""),"")</f>
        <v/>
      </c>
    </row>
    <row r="599">
      <c r="A599" s="20" t="n"/>
      <c r="B599" s="5" t="n"/>
      <c r="C599" s="21" t="n"/>
      <c r="D599" s="5" t="n"/>
      <c r="E599" s="17" t="n"/>
      <c r="F599" s="5" t="n"/>
      <c r="G599" s="5" t="n"/>
      <c r="H599" s="5" t="n"/>
      <c r="I599" s="5" t="n"/>
      <c r="J599" s="20" t="n"/>
      <c r="K599" s="5" t="n"/>
      <c r="L599" s="19">
        <f>IF(OR(B599&amp;""="",NOT(ISNUMBER(A599))),"",'الإعدادات'!$B$4-A599)</f>
        <v/>
      </c>
      <c r="M599" s="6">
        <f>IF(OR(B599&amp;""="",NOT(ISNUMBER(J599)),I599="تم التعاقد",I599="غير مهتم"),"",IF(J599&lt;'الإعدادات'!$B$4,"متأخرة",IF(J599='الإعدادات'!$B$4,"اليوم",IF(J599&lt;='الإعدادات'!$B$4+3,"خلال 3 أيام",""))))</f>
        <v/>
      </c>
      <c r="N599" s="6">
        <f>IF(OR(B599&amp;""="",H599&amp;""="",NOT(ISNUMBER(E599))),"",IFERROR(IF(E599&lt;INDEX('الوحدات'!$F$6:$F$305,MATCH(H599,'الوحدات'!$A$6:$A$305,0)),"أقل من السعر","مناسب"),"كود غير موجود"))</f>
        <v/>
      </c>
      <c r="O599" s="18">
        <f>IF(OR(B599&amp;""="",I599&lt;&gt;"تم التعاقد",H599&amp;""=""),"",IFERROR(IF(INDEX('الوحدات'!$E$6:$E$305,MATCH(H599,'الوحدات'!$A$6:$A$305,0))="بيع",ROUND(INDEX('الوحدات'!$F$6:$F$305,MATCH(H599,'الوحدات'!$A$6:$A$305,0))*'الإعدادات'!$B$5/100,2),""),""))</f>
        <v/>
      </c>
      <c r="P599" s="19">
        <f>IF(OR(M599="متأخرة",M599="اليوم"),COUNTIFS($M$6:$M$2005,"متأخرة",$J$6:$J$2005,"&lt;"&amp;J599)+COUNTIFS($M$6:$M$2005,"اليوم",$J$6:$J$2005,"&lt;"&amp;J599)+COUNTIFS($M$6:M599,"متأخرة",$J$6:J599,J599&amp;"")+COUNTIFS($M$6:M599,"اليوم",$J$6:J599,J599&amp;""),"")</f>
        <v/>
      </c>
    </row>
    <row r="600">
      <c r="A600" s="20" t="n"/>
      <c r="B600" s="5" t="n"/>
      <c r="C600" s="21" t="n"/>
      <c r="D600" s="5" t="n"/>
      <c r="E600" s="17" t="n"/>
      <c r="F600" s="5" t="n"/>
      <c r="G600" s="5" t="n"/>
      <c r="H600" s="5" t="n"/>
      <c r="I600" s="5" t="n"/>
      <c r="J600" s="20" t="n"/>
      <c r="K600" s="5" t="n"/>
      <c r="L600" s="19">
        <f>IF(OR(B600&amp;""="",NOT(ISNUMBER(A600))),"",'الإعدادات'!$B$4-A600)</f>
        <v/>
      </c>
      <c r="M600" s="6">
        <f>IF(OR(B600&amp;""="",NOT(ISNUMBER(J600)),I600="تم التعاقد",I600="غير مهتم"),"",IF(J600&lt;'الإعدادات'!$B$4,"متأخرة",IF(J600='الإعدادات'!$B$4,"اليوم",IF(J600&lt;='الإعدادات'!$B$4+3,"خلال 3 أيام",""))))</f>
        <v/>
      </c>
      <c r="N600" s="6">
        <f>IF(OR(B600&amp;""="",H600&amp;""="",NOT(ISNUMBER(E600))),"",IFERROR(IF(E600&lt;INDEX('الوحدات'!$F$6:$F$305,MATCH(H600,'الوحدات'!$A$6:$A$305,0)),"أقل من السعر","مناسب"),"كود غير موجود"))</f>
        <v/>
      </c>
      <c r="O600" s="18">
        <f>IF(OR(B600&amp;""="",I600&lt;&gt;"تم التعاقد",H600&amp;""=""),"",IFERROR(IF(INDEX('الوحدات'!$E$6:$E$305,MATCH(H600,'الوحدات'!$A$6:$A$305,0))="بيع",ROUND(INDEX('الوحدات'!$F$6:$F$305,MATCH(H600,'الوحدات'!$A$6:$A$305,0))*'الإعدادات'!$B$5/100,2),""),""))</f>
        <v/>
      </c>
      <c r="P600" s="19">
        <f>IF(OR(M600="متأخرة",M600="اليوم"),COUNTIFS($M$6:$M$2005,"متأخرة",$J$6:$J$2005,"&lt;"&amp;J600)+COUNTIFS($M$6:$M$2005,"اليوم",$J$6:$J$2005,"&lt;"&amp;J600)+COUNTIFS($M$6:M600,"متأخرة",$J$6:J600,J600&amp;"")+COUNTIFS($M$6:M600,"اليوم",$J$6:J600,J600&amp;""),"")</f>
        <v/>
      </c>
    </row>
    <row r="601">
      <c r="A601" s="20" t="n"/>
      <c r="B601" s="5" t="n"/>
      <c r="C601" s="21" t="n"/>
      <c r="D601" s="5" t="n"/>
      <c r="E601" s="17" t="n"/>
      <c r="F601" s="5" t="n"/>
      <c r="G601" s="5" t="n"/>
      <c r="H601" s="5" t="n"/>
      <c r="I601" s="5" t="n"/>
      <c r="J601" s="20" t="n"/>
      <c r="K601" s="5" t="n"/>
      <c r="L601" s="19">
        <f>IF(OR(B601&amp;""="",NOT(ISNUMBER(A601))),"",'الإعدادات'!$B$4-A601)</f>
        <v/>
      </c>
      <c r="M601" s="6">
        <f>IF(OR(B601&amp;""="",NOT(ISNUMBER(J601)),I601="تم التعاقد",I601="غير مهتم"),"",IF(J601&lt;'الإعدادات'!$B$4,"متأخرة",IF(J601='الإعدادات'!$B$4,"اليوم",IF(J601&lt;='الإعدادات'!$B$4+3,"خلال 3 أيام",""))))</f>
        <v/>
      </c>
      <c r="N601" s="6">
        <f>IF(OR(B601&amp;""="",H601&amp;""="",NOT(ISNUMBER(E601))),"",IFERROR(IF(E601&lt;INDEX('الوحدات'!$F$6:$F$305,MATCH(H601,'الوحدات'!$A$6:$A$305,0)),"أقل من السعر","مناسب"),"كود غير موجود"))</f>
        <v/>
      </c>
      <c r="O601" s="18">
        <f>IF(OR(B601&amp;""="",I601&lt;&gt;"تم التعاقد",H601&amp;""=""),"",IFERROR(IF(INDEX('الوحدات'!$E$6:$E$305,MATCH(H601,'الوحدات'!$A$6:$A$305,0))="بيع",ROUND(INDEX('الوحدات'!$F$6:$F$305,MATCH(H601,'الوحدات'!$A$6:$A$305,0))*'الإعدادات'!$B$5/100,2),""),""))</f>
        <v/>
      </c>
      <c r="P601" s="19">
        <f>IF(OR(M601="متأخرة",M601="اليوم"),COUNTIFS($M$6:$M$2005,"متأخرة",$J$6:$J$2005,"&lt;"&amp;J601)+COUNTIFS($M$6:$M$2005,"اليوم",$J$6:$J$2005,"&lt;"&amp;J601)+COUNTIFS($M$6:M601,"متأخرة",$J$6:J601,J601&amp;"")+COUNTIFS($M$6:M601,"اليوم",$J$6:J601,J601&amp;""),"")</f>
        <v/>
      </c>
    </row>
    <row r="602">
      <c r="A602" s="20" t="n"/>
      <c r="B602" s="5" t="n"/>
      <c r="C602" s="21" t="n"/>
      <c r="D602" s="5" t="n"/>
      <c r="E602" s="17" t="n"/>
      <c r="F602" s="5" t="n"/>
      <c r="G602" s="5" t="n"/>
      <c r="H602" s="5" t="n"/>
      <c r="I602" s="5" t="n"/>
      <c r="J602" s="20" t="n"/>
      <c r="K602" s="5" t="n"/>
      <c r="L602" s="19">
        <f>IF(OR(B602&amp;""="",NOT(ISNUMBER(A602))),"",'الإعدادات'!$B$4-A602)</f>
        <v/>
      </c>
      <c r="M602" s="6">
        <f>IF(OR(B602&amp;""="",NOT(ISNUMBER(J602)),I602="تم التعاقد",I602="غير مهتم"),"",IF(J602&lt;'الإعدادات'!$B$4,"متأخرة",IF(J602='الإعدادات'!$B$4,"اليوم",IF(J602&lt;='الإعدادات'!$B$4+3,"خلال 3 أيام",""))))</f>
        <v/>
      </c>
      <c r="N602" s="6">
        <f>IF(OR(B602&amp;""="",H602&amp;""="",NOT(ISNUMBER(E602))),"",IFERROR(IF(E602&lt;INDEX('الوحدات'!$F$6:$F$305,MATCH(H602,'الوحدات'!$A$6:$A$305,0)),"أقل من السعر","مناسب"),"كود غير موجود"))</f>
        <v/>
      </c>
      <c r="O602" s="18">
        <f>IF(OR(B602&amp;""="",I602&lt;&gt;"تم التعاقد",H602&amp;""=""),"",IFERROR(IF(INDEX('الوحدات'!$E$6:$E$305,MATCH(H602,'الوحدات'!$A$6:$A$305,0))="بيع",ROUND(INDEX('الوحدات'!$F$6:$F$305,MATCH(H602,'الوحدات'!$A$6:$A$305,0))*'الإعدادات'!$B$5/100,2),""),""))</f>
        <v/>
      </c>
      <c r="P602" s="19">
        <f>IF(OR(M602="متأخرة",M602="اليوم"),COUNTIFS($M$6:$M$2005,"متأخرة",$J$6:$J$2005,"&lt;"&amp;J602)+COUNTIFS($M$6:$M$2005,"اليوم",$J$6:$J$2005,"&lt;"&amp;J602)+COUNTIFS($M$6:M602,"متأخرة",$J$6:J602,J602&amp;"")+COUNTIFS($M$6:M602,"اليوم",$J$6:J602,J602&amp;""),"")</f>
        <v/>
      </c>
    </row>
    <row r="603">
      <c r="A603" s="20" t="n"/>
      <c r="B603" s="5" t="n"/>
      <c r="C603" s="21" t="n"/>
      <c r="D603" s="5" t="n"/>
      <c r="E603" s="17" t="n"/>
      <c r="F603" s="5" t="n"/>
      <c r="G603" s="5" t="n"/>
      <c r="H603" s="5" t="n"/>
      <c r="I603" s="5" t="n"/>
      <c r="J603" s="20" t="n"/>
      <c r="K603" s="5" t="n"/>
      <c r="L603" s="19">
        <f>IF(OR(B603&amp;""="",NOT(ISNUMBER(A603))),"",'الإعدادات'!$B$4-A603)</f>
        <v/>
      </c>
      <c r="M603" s="6">
        <f>IF(OR(B603&amp;""="",NOT(ISNUMBER(J603)),I603="تم التعاقد",I603="غير مهتم"),"",IF(J603&lt;'الإعدادات'!$B$4,"متأخرة",IF(J603='الإعدادات'!$B$4,"اليوم",IF(J603&lt;='الإعدادات'!$B$4+3,"خلال 3 أيام",""))))</f>
        <v/>
      </c>
      <c r="N603" s="6">
        <f>IF(OR(B603&amp;""="",H603&amp;""="",NOT(ISNUMBER(E603))),"",IFERROR(IF(E603&lt;INDEX('الوحدات'!$F$6:$F$305,MATCH(H603,'الوحدات'!$A$6:$A$305,0)),"أقل من السعر","مناسب"),"كود غير موجود"))</f>
        <v/>
      </c>
      <c r="O603" s="18">
        <f>IF(OR(B603&amp;""="",I603&lt;&gt;"تم التعاقد",H603&amp;""=""),"",IFERROR(IF(INDEX('الوحدات'!$E$6:$E$305,MATCH(H603,'الوحدات'!$A$6:$A$305,0))="بيع",ROUND(INDEX('الوحدات'!$F$6:$F$305,MATCH(H603,'الوحدات'!$A$6:$A$305,0))*'الإعدادات'!$B$5/100,2),""),""))</f>
        <v/>
      </c>
      <c r="P603" s="19">
        <f>IF(OR(M603="متأخرة",M603="اليوم"),COUNTIFS($M$6:$M$2005,"متأخرة",$J$6:$J$2005,"&lt;"&amp;J603)+COUNTIFS($M$6:$M$2005,"اليوم",$J$6:$J$2005,"&lt;"&amp;J603)+COUNTIFS($M$6:M603,"متأخرة",$J$6:J603,J603&amp;"")+COUNTIFS($M$6:M603,"اليوم",$J$6:J603,J603&amp;""),"")</f>
        <v/>
      </c>
    </row>
    <row r="604">
      <c r="A604" s="20" t="n"/>
      <c r="B604" s="5" t="n"/>
      <c r="C604" s="21" t="n"/>
      <c r="D604" s="5" t="n"/>
      <c r="E604" s="17" t="n"/>
      <c r="F604" s="5" t="n"/>
      <c r="G604" s="5" t="n"/>
      <c r="H604" s="5" t="n"/>
      <c r="I604" s="5" t="n"/>
      <c r="J604" s="20" t="n"/>
      <c r="K604" s="5" t="n"/>
      <c r="L604" s="19">
        <f>IF(OR(B604&amp;""="",NOT(ISNUMBER(A604))),"",'الإعدادات'!$B$4-A604)</f>
        <v/>
      </c>
      <c r="M604" s="6">
        <f>IF(OR(B604&amp;""="",NOT(ISNUMBER(J604)),I604="تم التعاقد",I604="غير مهتم"),"",IF(J604&lt;'الإعدادات'!$B$4,"متأخرة",IF(J604='الإعدادات'!$B$4,"اليوم",IF(J604&lt;='الإعدادات'!$B$4+3,"خلال 3 أيام",""))))</f>
        <v/>
      </c>
      <c r="N604" s="6">
        <f>IF(OR(B604&amp;""="",H604&amp;""="",NOT(ISNUMBER(E604))),"",IFERROR(IF(E604&lt;INDEX('الوحدات'!$F$6:$F$305,MATCH(H604,'الوحدات'!$A$6:$A$305,0)),"أقل من السعر","مناسب"),"كود غير موجود"))</f>
        <v/>
      </c>
      <c r="O604" s="18">
        <f>IF(OR(B604&amp;""="",I604&lt;&gt;"تم التعاقد",H604&amp;""=""),"",IFERROR(IF(INDEX('الوحدات'!$E$6:$E$305,MATCH(H604,'الوحدات'!$A$6:$A$305,0))="بيع",ROUND(INDEX('الوحدات'!$F$6:$F$305,MATCH(H604,'الوحدات'!$A$6:$A$305,0))*'الإعدادات'!$B$5/100,2),""),""))</f>
        <v/>
      </c>
      <c r="P604" s="19">
        <f>IF(OR(M604="متأخرة",M604="اليوم"),COUNTIFS($M$6:$M$2005,"متأخرة",$J$6:$J$2005,"&lt;"&amp;J604)+COUNTIFS($M$6:$M$2005,"اليوم",$J$6:$J$2005,"&lt;"&amp;J604)+COUNTIFS($M$6:M604,"متأخرة",$J$6:J604,J604&amp;"")+COUNTIFS($M$6:M604,"اليوم",$J$6:J604,J604&amp;""),"")</f>
        <v/>
      </c>
    </row>
    <row r="605">
      <c r="A605" s="20" t="n"/>
      <c r="B605" s="5" t="n"/>
      <c r="C605" s="21" t="n"/>
      <c r="D605" s="5" t="n"/>
      <c r="E605" s="17" t="n"/>
      <c r="F605" s="5" t="n"/>
      <c r="G605" s="5" t="n"/>
      <c r="H605" s="5" t="n"/>
      <c r="I605" s="5" t="n"/>
      <c r="J605" s="20" t="n"/>
      <c r="K605" s="5" t="n"/>
      <c r="L605" s="19">
        <f>IF(OR(B605&amp;""="",NOT(ISNUMBER(A605))),"",'الإعدادات'!$B$4-A605)</f>
        <v/>
      </c>
      <c r="M605" s="6">
        <f>IF(OR(B605&amp;""="",NOT(ISNUMBER(J605)),I605="تم التعاقد",I605="غير مهتم"),"",IF(J605&lt;'الإعدادات'!$B$4,"متأخرة",IF(J605='الإعدادات'!$B$4,"اليوم",IF(J605&lt;='الإعدادات'!$B$4+3,"خلال 3 أيام",""))))</f>
        <v/>
      </c>
      <c r="N605" s="6">
        <f>IF(OR(B605&amp;""="",H605&amp;""="",NOT(ISNUMBER(E605))),"",IFERROR(IF(E605&lt;INDEX('الوحدات'!$F$6:$F$305,MATCH(H605,'الوحدات'!$A$6:$A$305,0)),"أقل من السعر","مناسب"),"كود غير موجود"))</f>
        <v/>
      </c>
      <c r="O605" s="18">
        <f>IF(OR(B605&amp;""="",I605&lt;&gt;"تم التعاقد",H605&amp;""=""),"",IFERROR(IF(INDEX('الوحدات'!$E$6:$E$305,MATCH(H605,'الوحدات'!$A$6:$A$305,0))="بيع",ROUND(INDEX('الوحدات'!$F$6:$F$305,MATCH(H605,'الوحدات'!$A$6:$A$305,0))*'الإعدادات'!$B$5/100,2),""),""))</f>
        <v/>
      </c>
      <c r="P605" s="19">
        <f>IF(OR(M605="متأخرة",M605="اليوم"),COUNTIFS($M$6:$M$2005,"متأخرة",$J$6:$J$2005,"&lt;"&amp;J605)+COUNTIFS($M$6:$M$2005,"اليوم",$J$6:$J$2005,"&lt;"&amp;J605)+COUNTIFS($M$6:M605,"متأخرة",$J$6:J605,J605&amp;"")+COUNTIFS($M$6:M605,"اليوم",$J$6:J605,J605&amp;""),"")</f>
        <v/>
      </c>
    </row>
    <row r="606">
      <c r="A606" s="20" t="n"/>
      <c r="B606" s="5" t="n"/>
      <c r="C606" s="21" t="n"/>
      <c r="D606" s="5" t="n"/>
      <c r="E606" s="17" t="n"/>
      <c r="F606" s="5" t="n"/>
      <c r="G606" s="5" t="n"/>
      <c r="H606" s="5" t="n"/>
      <c r="I606" s="5" t="n"/>
      <c r="J606" s="20" t="n"/>
      <c r="K606" s="5" t="n"/>
      <c r="L606" s="19">
        <f>IF(OR(B606&amp;""="",NOT(ISNUMBER(A606))),"",'الإعدادات'!$B$4-A606)</f>
        <v/>
      </c>
      <c r="M606" s="6">
        <f>IF(OR(B606&amp;""="",NOT(ISNUMBER(J606)),I606="تم التعاقد",I606="غير مهتم"),"",IF(J606&lt;'الإعدادات'!$B$4,"متأخرة",IF(J606='الإعدادات'!$B$4,"اليوم",IF(J606&lt;='الإعدادات'!$B$4+3,"خلال 3 أيام",""))))</f>
        <v/>
      </c>
      <c r="N606" s="6">
        <f>IF(OR(B606&amp;""="",H606&amp;""="",NOT(ISNUMBER(E606))),"",IFERROR(IF(E606&lt;INDEX('الوحدات'!$F$6:$F$305,MATCH(H606,'الوحدات'!$A$6:$A$305,0)),"أقل من السعر","مناسب"),"كود غير موجود"))</f>
        <v/>
      </c>
      <c r="O606" s="18">
        <f>IF(OR(B606&amp;""="",I606&lt;&gt;"تم التعاقد",H606&amp;""=""),"",IFERROR(IF(INDEX('الوحدات'!$E$6:$E$305,MATCH(H606,'الوحدات'!$A$6:$A$305,0))="بيع",ROUND(INDEX('الوحدات'!$F$6:$F$305,MATCH(H606,'الوحدات'!$A$6:$A$305,0))*'الإعدادات'!$B$5/100,2),""),""))</f>
        <v/>
      </c>
      <c r="P606" s="19">
        <f>IF(OR(M606="متأخرة",M606="اليوم"),COUNTIFS($M$6:$M$2005,"متأخرة",$J$6:$J$2005,"&lt;"&amp;J606)+COUNTIFS($M$6:$M$2005,"اليوم",$J$6:$J$2005,"&lt;"&amp;J606)+COUNTIFS($M$6:M606,"متأخرة",$J$6:J606,J606&amp;"")+COUNTIFS($M$6:M606,"اليوم",$J$6:J606,J606&amp;""),"")</f>
        <v/>
      </c>
    </row>
    <row r="607">
      <c r="A607" s="20" t="n"/>
      <c r="B607" s="5" t="n"/>
      <c r="C607" s="21" t="n"/>
      <c r="D607" s="5" t="n"/>
      <c r="E607" s="17" t="n"/>
      <c r="F607" s="5" t="n"/>
      <c r="G607" s="5" t="n"/>
      <c r="H607" s="5" t="n"/>
      <c r="I607" s="5" t="n"/>
      <c r="J607" s="20" t="n"/>
      <c r="K607" s="5" t="n"/>
      <c r="L607" s="19">
        <f>IF(OR(B607&amp;""="",NOT(ISNUMBER(A607))),"",'الإعدادات'!$B$4-A607)</f>
        <v/>
      </c>
      <c r="M607" s="6">
        <f>IF(OR(B607&amp;""="",NOT(ISNUMBER(J607)),I607="تم التعاقد",I607="غير مهتم"),"",IF(J607&lt;'الإعدادات'!$B$4,"متأخرة",IF(J607='الإعدادات'!$B$4,"اليوم",IF(J607&lt;='الإعدادات'!$B$4+3,"خلال 3 أيام",""))))</f>
        <v/>
      </c>
      <c r="N607" s="6">
        <f>IF(OR(B607&amp;""="",H607&amp;""="",NOT(ISNUMBER(E607))),"",IFERROR(IF(E607&lt;INDEX('الوحدات'!$F$6:$F$305,MATCH(H607,'الوحدات'!$A$6:$A$305,0)),"أقل من السعر","مناسب"),"كود غير موجود"))</f>
        <v/>
      </c>
      <c r="O607" s="18">
        <f>IF(OR(B607&amp;""="",I607&lt;&gt;"تم التعاقد",H607&amp;""=""),"",IFERROR(IF(INDEX('الوحدات'!$E$6:$E$305,MATCH(H607,'الوحدات'!$A$6:$A$305,0))="بيع",ROUND(INDEX('الوحدات'!$F$6:$F$305,MATCH(H607,'الوحدات'!$A$6:$A$305,0))*'الإعدادات'!$B$5/100,2),""),""))</f>
        <v/>
      </c>
      <c r="P607" s="19">
        <f>IF(OR(M607="متأخرة",M607="اليوم"),COUNTIFS($M$6:$M$2005,"متأخرة",$J$6:$J$2005,"&lt;"&amp;J607)+COUNTIFS($M$6:$M$2005,"اليوم",$J$6:$J$2005,"&lt;"&amp;J607)+COUNTIFS($M$6:M607,"متأخرة",$J$6:J607,J607&amp;"")+COUNTIFS($M$6:M607,"اليوم",$J$6:J607,J607&amp;""),"")</f>
        <v/>
      </c>
    </row>
    <row r="608">
      <c r="A608" s="20" t="n"/>
      <c r="B608" s="5" t="n"/>
      <c r="C608" s="21" t="n"/>
      <c r="D608" s="5" t="n"/>
      <c r="E608" s="17" t="n"/>
      <c r="F608" s="5" t="n"/>
      <c r="G608" s="5" t="n"/>
      <c r="H608" s="5" t="n"/>
      <c r="I608" s="5" t="n"/>
      <c r="J608" s="20" t="n"/>
      <c r="K608" s="5" t="n"/>
      <c r="L608" s="19">
        <f>IF(OR(B608&amp;""="",NOT(ISNUMBER(A608))),"",'الإعدادات'!$B$4-A608)</f>
        <v/>
      </c>
      <c r="M608" s="6">
        <f>IF(OR(B608&amp;""="",NOT(ISNUMBER(J608)),I608="تم التعاقد",I608="غير مهتم"),"",IF(J608&lt;'الإعدادات'!$B$4,"متأخرة",IF(J608='الإعدادات'!$B$4,"اليوم",IF(J608&lt;='الإعدادات'!$B$4+3,"خلال 3 أيام",""))))</f>
        <v/>
      </c>
      <c r="N608" s="6">
        <f>IF(OR(B608&amp;""="",H608&amp;""="",NOT(ISNUMBER(E608))),"",IFERROR(IF(E608&lt;INDEX('الوحدات'!$F$6:$F$305,MATCH(H608,'الوحدات'!$A$6:$A$305,0)),"أقل من السعر","مناسب"),"كود غير موجود"))</f>
        <v/>
      </c>
      <c r="O608" s="18">
        <f>IF(OR(B608&amp;""="",I608&lt;&gt;"تم التعاقد",H608&amp;""=""),"",IFERROR(IF(INDEX('الوحدات'!$E$6:$E$305,MATCH(H608,'الوحدات'!$A$6:$A$305,0))="بيع",ROUND(INDEX('الوحدات'!$F$6:$F$305,MATCH(H608,'الوحدات'!$A$6:$A$305,0))*'الإعدادات'!$B$5/100,2),""),""))</f>
        <v/>
      </c>
      <c r="P608" s="19">
        <f>IF(OR(M608="متأخرة",M608="اليوم"),COUNTIFS($M$6:$M$2005,"متأخرة",$J$6:$J$2005,"&lt;"&amp;J608)+COUNTIFS($M$6:$M$2005,"اليوم",$J$6:$J$2005,"&lt;"&amp;J608)+COUNTIFS($M$6:M608,"متأخرة",$J$6:J608,J608&amp;"")+COUNTIFS($M$6:M608,"اليوم",$J$6:J608,J608&amp;""),"")</f>
        <v/>
      </c>
    </row>
    <row r="609">
      <c r="A609" s="20" t="n"/>
      <c r="B609" s="5" t="n"/>
      <c r="C609" s="21" t="n"/>
      <c r="D609" s="5" t="n"/>
      <c r="E609" s="17" t="n"/>
      <c r="F609" s="5" t="n"/>
      <c r="G609" s="5" t="n"/>
      <c r="H609" s="5" t="n"/>
      <c r="I609" s="5" t="n"/>
      <c r="J609" s="20" t="n"/>
      <c r="K609" s="5" t="n"/>
      <c r="L609" s="19">
        <f>IF(OR(B609&amp;""="",NOT(ISNUMBER(A609))),"",'الإعدادات'!$B$4-A609)</f>
        <v/>
      </c>
      <c r="M609" s="6">
        <f>IF(OR(B609&amp;""="",NOT(ISNUMBER(J609)),I609="تم التعاقد",I609="غير مهتم"),"",IF(J609&lt;'الإعدادات'!$B$4,"متأخرة",IF(J609='الإعدادات'!$B$4,"اليوم",IF(J609&lt;='الإعدادات'!$B$4+3,"خلال 3 أيام",""))))</f>
        <v/>
      </c>
      <c r="N609" s="6">
        <f>IF(OR(B609&amp;""="",H609&amp;""="",NOT(ISNUMBER(E609))),"",IFERROR(IF(E609&lt;INDEX('الوحدات'!$F$6:$F$305,MATCH(H609,'الوحدات'!$A$6:$A$305,0)),"أقل من السعر","مناسب"),"كود غير موجود"))</f>
        <v/>
      </c>
      <c r="O609" s="18">
        <f>IF(OR(B609&amp;""="",I609&lt;&gt;"تم التعاقد",H609&amp;""=""),"",IFERROR(IF(INDEX('الوحدات'!$E$6:$E$305,MATCH(H609,'الوحدات'!$A$6:$A$305,0))="بيع",ROUND(INDEX('الوحدات'!$F$6:$F$305,MATCH(H609,'الوحدات'!$A$6:$A$305,0))*'الإعدادات'!$B$5/100,2),""),""))</f>
        <v/>
      </c>
      <c r="P609" s="19">
        <f>IF(OR(M609="متأخرة",M609="اليوم"),COUNTIFS($M$6:$M$2005,"متأخرة",$J$6:$J$2005,"&lt;"&amp;J609)+COUNTIFS($M$6:$M$2005,"اليوم",$J$6:$J$2005,"&lt;"&amp;J609)+COUNTIFS($M$6:M609,"متأخرة",$J$6:J609,J609&amp;"")+COUNTIFS($M$6:M609,"اليوم",$J$6:J609,J609&amp;""),"")</f>
        <v/>
      </c>
    </row>
    <row r="610">
      <c r="A610" s="20" t="n"/>
      <c r="B610" s="5" t="n"/>
      <c r="C610" s="21" t="n"/>
      <c r="D610" s="5" t="n"/>
      <c r="E610" s="17" t="n"/>
      <c r="F610" s="5" t="n"/>
      <c r="G610" s="5" t="n"/>
      <c r="H610" s="5" t="n"/>
      <c r="I610" s="5" t="n"/>
      <c r="J610" s="20" t="n"/>
      <c r="K610" s="5" t="n"/>
      <c r="L610" s="19">
        <f>IF(OR(B610&amp;""="",NOT(ISNUMBER(A610))),"",'الإعدادات'!$B$4-A610)</f>
        <v/>
      </c>
      <c r="M610" s="6">
        <f>IF(OR(B610&amp;""="",NOT(ISNUMBER(J610)),I610="تم التعاقد",I610="غير مهتم"),"",IF(J610&lt;'الإعدادات'!$B$4,"متأخرة",IF(J610='الإعدادات'!$B$4,"اليوم",IF(J610&lt;='الإعدادات'!$B$4+3,"خلال 3 أيام",""))))</f>
        <v/>
      </c>
      <c r="N610" s="6">
        <f>IF(OR(B610&amp;""="",H610&amp;""="",NOT(ISNUMBER(E610))),"",IFERROR(IF(E610&lt;INDEX('الوحدات'!$F$6:$F$305,MATCH(H610,'الوحدات'!$A$6:$A$305,0)),"أقل من السعر","مناسب"),"كود غير موجود"))</f>
        <v/>
      </c>
      <c r="O610" s="18">
        <f>IF(OR(B610&amp;""="",I610&lt;&gt;"تم التعاقد",H610&amp;""=""),"",IFERROR(IF(INDEX('الوحدات'!$E$6:$E$305,MATCH(H610,'الوحدات'!$A$6:$A$305,0))="بيع",ROUND(INDEX('الوحدات'!$F$6:$F$305,MATCH(H610,'الوحدات'!$A$6:$A$305,0))*'الإعدادات'!$B$5/100,2),""),""))</f>
        <v/>
      </c>
      <c r="P610" s="19">
        <f>IF(OR(M610="متأخرة",M610="اليوم"),COUNTIFS($M$6:$M$2005,"متأخرة",$J$6:$J$2005,"&lt;"&amp;J610)+COUNTIFS($M$6:$M$2005,"اليوم",$J$6:$J$2005,"&lt;"&amp;J610)+COUNTIFS($M$6:M610,"متأخرة",$J$6:J610,J610&amp;"")+COUNTIFS($M$6:M610,"اليوم",$J$6:J610,J610&amp;""),"")</f>
        <v/>
      </c>
    </row>
    <row r="611">
      <c r="A611" s="20" t="n"/>
      <c r="B611" s="5" t="n"/>
      <c r="C611" s="21" t="n"/>
      <c r="D611" s="5" t="n"/>
      <c r="E611" s="17" t="n"/>
      <c r="F611" s="5" t="n"/>
      <c r="G611" s="5" t="n"/>
      <c r="H611" s="5" t="n"/>
      <c r="I611" s="5" t="n"/>
      <c r="J611" s="20" t="n"/>
      <c r="K611" s="5" t="n"/>
      <c r="L611" s="19">
        <f>IF(OR(B611&amp;""="",NOT(ISNUMBER(A611))),"",'الإعدادات'!$B$4-A611)</f>
        <v/>
      </c>
      <c r="M611" s="6">
        <f>IF(OR(B611&amp;""="",NOT(ISNUMBER(J611)),I611="تم التعاقد",I611="غير مهتم"),"",IF(J611&lt;'الإعدادات'!$B$4,"متأخرة",IF(J611='الإعدادات'!$B$4,"اليوم",IF(J611&lt;='الإعدادات'!$B$4+3,"خلال 3 أيام",""))))</f>
        <v/>
      </c>
      <c r="N611" s="6">
        <f>IF(OR(B611&amp;""="",H611&amp;""="",NOT(ISNUMBER(E611))),"",IFERROR(IF(E611&lt;INDEX('الوحدات'!$F$6:$F$305,MATCH(H611,'الوحدات'!$A$6:$A$305,0)),"أقل من السعر","مناسب"),"كود غير موجود"))</f>
        <v/>
      </c>
      <c r="O611" s="18">
        <f>IF(OR(B611&amp;""="",I611&lt;&gt;"تم التعاقد",H611&amp;""=""),"",IFERROR(IF(INDEX('الوحدات'!$E$6:$E$305,MATCH(H611,'الوحدات'!$A$6:$A$305,0))="بيع",ROUND(INDEX('الوحدات'!$F$6:$F$305,MATCH(H611,'الوحدات'!$A$6:$A$305,0))*'الإعدادات'!$B$5/100,2),""),""))</f>
        <v/>
      </c>
      <c r="P611" s="19">
        <f>IF(OR(M611="متأخرة",M611="اليوم"),COUNTIFS($M$6:$M$2005,"متأخرة",$J$6:$J$2005,"&lt;"&amp;J611)+COUNTIFS($M$6:$M$2005,"اليوم",$J$6:$J$2005,"&lt;"&amp;J611)+COUNTIFS($M$6:M611,"متأخرة",$J$6:J611,J611&amp;"")+COUNTIFS($M$6:M611,"اليوم",$J$6:J611,J611&amp;""),"")</f>
        <v/>
      </c>
    </row>
    <row r="612">
      <c r="A612" s="20" t="n"/>
      <c r="B612" s="5" t="n"/>
      <c r="C612" s="21" t="n"/>
      <c r="D612" s="5" t="n"/>
      <c r="E612" s="17" t="n"/>
      <c r="F612" s="5" t="n"/>
      <c r="G612" s="5" t="n"/>
      <c r="H612" s="5" t="n"/>
      <c r="I612" s="5" t="n"/>
      <c r="J612" s="20" t="n"/>
      <c r="K612" s="5" t="n"/>
      <c r="L612" s="19">
        <f>IF(OR(B612&amp;""="",NOT(ISNUMBER(A612))),"",'الإعدادات'!$B$4-A612)</f>
        <v/>
      </c>
      <c r="M612" s="6">
        <f>IF(OR(B612&amp;""="",NOT(ISNUMBER(J612)),I612="تم التعاقد",I612="غير مهتم"),"",IF(J612&lt;'الإعدادات'!$B$4,"متأخرة",IF(J612='الإعدادات'!$B$4,"اليوم",IF(J612&lt;='الإعدادات'!$B$4+3,"خلال 3 أيام",""))))</f>
        <v/>
      </c>
      <c r="N612" s="6">
        <f>IF(OR(B612&amp;""="",H612&amp;""="",NOT(ISNUMBER(E612))),"",IFERROR(IF(E612&lt;INDEX('الوحدات'!$F$6:$F$305,MATCH(H612,'الوحدات'!$A$6:$A$305,0)),"أقل من السعر","مناسب"),"كود غير موجود"))</f>
        <v/>
      </c>
      <c r="O612" s="18">
        <f>IF(OR(B612&amp;""="",I612&lt;&gt;"تم التعاقد",H612&amp;""=""),"",IFERROR(IF(INDEX('الوحدات'!$E$6:$E$305,MATCH(H612,'الوحدات'!$A$6:$A$305,0))="بيع",ROUND(INDEX('الوحدات'!$F$6:$F$305,MATCH(H612,'الوحدات'!$A$6:$A$305,0))*'الإعدادات'!$B$5/100,2),""),""))</f>
        <v/>
      </c>
      <c r="P612" s="19">
        <f>IF(OR(M612="متأخرة",M612="اليوم"),COUNTIFS($M$6:$M$2005,"متأخرة",$J$6:$J$2005,"&lt;"&amp;J612)+COUNTIFS($M$6:$M$2005,"اليوم",$J$6:$J$2005,"&lt;"&amp;J612)+COUNTIFS($M$6:M612,"متأخرة",$J$6:J612,J612&amp;"")+COUNTIFS($M$6:M612,"اليوم",$J$6:J612,J612&amp;""),"")</f>
        <v/>
      </c>
    </row>
    <row r="613">
      <c r="A613" s="20" t="n"/>
      <c r="B613" s="5" t="n"/>
      <c r="C613" s="21" t="n"/>
      <c r="D613" s="5" t="n"/>
      <c r="E613" s="17" t="n"/>
      <c r="F613" s="5" t="n"/>
      <c r="G613" s="5" t="n"/>
      <c r="H613" s="5" t="n"/>
      <c r="I613" s="5" t="n"/>
      <c r="J613" s="20" t="n"/>
      <c r="K613" s="5" t="n"/>
      <c r="L613" s="19">
        <f>IF(OR(B613&amp;""="",NOT(ISNUMBER(A613))),"",'الإعدادات'!$B$4-A613)</f>
        <v/>
      </c>
      <c r="M613" s="6">
        <f>IF(OR(B613&amp;""="",NOT(ISNUMBER(J613)),I613="تم التعاقد",I613="غير مهتم"),"",IF(J613&lt;'الإعدادات'!$B$4,"متأخرة",IF(J613='الإعدادات'!$B$4,"اليوم",IF(J613&lt;='الإعدادات'!$B$4+3,"خلال 3 أيام",""))))</f>
        <v/>
      </c>
      <c r="N613" s="6">
        <f>IF(OR(B613&amp;""="",H613&amp;""="",NOT(ISNUMBER(E613))),"",IFERROR(IF(E613&lt;INDEX('الوحدات'!$F$6:$F$305,MATCH(H613,'الوحدات'!$A$6:$A$305,0)),"أقل من السعر","مناسب"),"كود غير موجود"))</f>
        <v/>
      </c>
      <c r="O613" s="18">
        <f>IF(OR(B613&amp;""="",I613&lt;&gt;"تم التعاقد",H613&amp;""=""),"",IFERROR(IF(INDEX('الوحدات'!$E$6:$E$305,MATCH(H613,'الوحدات'!$A$6:$A$305,0))="بيع",ROUND(INDEX('الوحدات'!$F$6:$F$305,MATCH(H613,'الوحدات'!$A$6:$A$305,0))*'الإعدادات'!$B$5/100,2),""),""))</f>
        <v/>
      </c>
      <c r="P613" s="19">
        <f>IF(OR(M613="متأخرة",M613="اليوم"),COUNTIFS($M$6:$M$2005,"متأخرة",$J$6:$J$2005,"&lt;"&amp;J613)+COUNTIFS($M$6:$M$2005,"اليوم",$J$6:$J$2005,"&lt;"&amp;J613)+COUNTIFS($M$6:M613,"متأخرة",$J$6:J613,J613&amp;"")+COUNTIFS($M$6:M613,"اليوم",$J$6:J613,J613&amp;""),"")</f>
        <v/>
      </c>
    </row>
    <row r="614">
      <c r="A614" s="20" t="n"/>
      <c r="B614" s="5" t="n"/>
      <c r="C614" s="21" t="n"/>
      <c r="D614" s="5" t="n"/>
      <c r="E614" s="17" t="n"/>
      <c r="F614" s="5" t="n"/>
      <c r="G614" s="5" t="n"/>
      <c r="H614" s="5" t="n"/>
      <c r="I614" s="5" t="n"/>
      <c r="J614" s="20" t="n"/>
      <c r="K614" s="5" t="n"/>
      <c r="L614" s="19">
        <f>IF(OR(B614&amp;""="",NOT(ISNUMBER(A614))),"",'الإعدادات'!$B$4-A614)</f>
        <v/>
      </c>
      <c r="M614" s="6">
        <f>IF(OR(B614&amp;""="",NOT(ISNUMBER(J614)),I614="تم التعاقد",I614="غير مهتم"),"",IF(J614&lt;'الإعدادات'!$B$4,"متأخرة",IF(J614='الإعدادات'!$B$4,"اليوم",IF(J614&lt;='الإعدادات'!$B$4+3,"خلال 3 أيام",""))))</f>
        <v/>
      </c>
      <c r="N614" s="6">
        <f>IF(OR(B614&amp;""="",H614&amp;""="",NOT(ISNUMBER(E614))),"",IFERROR(IF(E614&lt;INDEX('الوحدات'!$F$6:$F$305,MATCH(H614,'الوحدات'!$A$6:$A$305,0)),"أقل من السعر","مناسب"),"كود غير موجود"))</f>
        <v/>
      </c>
      <c r="O614" s="18">
        <f>IF(OR(B614&amp;""="",I614&lt;&gt;"تم التعاقد",H614&amp;""=""),"",IFERROR(IF(INDEX('الوحدات'!$E$6:$E$305,MATCH(H614,'الوحدات'!$A$6:$A$305,0))="بيع",ROUND(INDEX('الوحدات'!$F$6:$F$305,MATCH(H614,'الوحدات'!$A$6:$A$305,0))*'الإعدادات'!$B$5/100,2),""),""))</f>
        <v/>
      </c>
      <c r="P614" s="19">
        <f>IF(OR(M614="متأخرة",M614="اليوم"),COUNTIFS($M$6:$M$2005,"متأخرة",$J$6:$J$2005,"&lt;"&amp;J614)+COUNTIFS($M$6:$M$2005,"اليوم",$J$6:$J$2005,"&lt;"&amp;J614)+COUNTIFS($M$6:M614,"متأخرة",$J$6:J614,J614&amp;"")+COUNTIFS($M$6:M614,"اليوم",$J$6:J614,J614&amp;""),"")</f>
        <v/>
      </c>
    </row>
    <row r="615">
      <c r="A615" s="20" t="n"/>
      <c r="B615" s="5" t="n"/>
      <c r="C615" s="21" t="n"/>
      <c r="D615" s="5" t="n"/>
      <c r="E615" s="17" t="n"/>
      <c r="F615" s="5" t="n"/>
      <c r="G615" s="5" t="n"/>
      <c r="H615" s="5" t="n"/>
      <c r="I615" s="5" t="n"/>
      <c r="J615" s="20" t="n"/>
      <c r="K615" s="5" t="n"/>
      <c r="L615" s="19">
        <f>IF(OR(B615&amp;""="",NOT(ISNUMBER(A615))),"",'الإعدادات'!$B$4-A615)</f>
        <v/>
      </c>
      <c r="M615" s="6">
        <f>IF(OR(B615&amp;""="",NOT(ISNUMBER(J615)),I615="تم التعاقد",I615="غير مهتم"),"",IF(J615&lt;'الإعدادات'!$B$4,"متأخرة",IF(J615='الإعدادات'!$B$4,"اليوم",IF(J615&lt;='الإعدادات'!$B$4+3,"خلال 3 أيام",""))))</f>
        <v/>
      </c>
      <c r="N615" s="6">
        <f>IF(OR(B615&amp;""="",H615&amp;""="",NOT(ISNUMBER(E615))),"",IFERROR(IF(E615&lt;INDEX('الوحدات'!$F$6:$F$305,MATCH(H615,'الوحدات'!$A$6:$A$305,0)),"أقل من السعر","مناسب"),"كود غير موجود"))</f>
        <v/>
      </c>
      <c r="O615" s="18">
        <f>IF(OR(B615&amp;""="",I615&lt;&gt;"تم التعاقد",H615&amp;""=""),"",IFERROR(IF(INDEX('الوحدات'!$E$6:$E$305,MATCH(H615,'الوحدات'!$A$6:$A$305,0))="بيع",ROUND(INDEX('الوحدات'!$F$6:$F$305,MATCH(H615,'الوحدات'!$A$6:$A$305,0))*'الإعدادات'!$B$5/100,2),""),""))</f>
        <v/>
      </c>
      <c r="P615" s="19">
        <f>IF(OR(M615="متأخرة",M615="اليوم"),COUNTIFS($M$6:$M$2005,"متأخرة",$J$6:$J$2005,"&lt;"&amp;J615)+COUNTIFS($M$6:$M$2005,"اليوم",$J$6:$J$2005,"&lt;"&amp;J615)+COUNTIFS($M$6:M615,"متأخرة",$J$6:J615,J615&amp;"")+COUNTIFS($M$6:M615,"اليوم",$J$6:J615,J615&amp;""),"")</f>
        <v/>
      </c>
    </row>
    <row r="616">
      <c r="A616" s="20" t="n"/>
      <c r="B616" s="5" t="n"/>
      <c r="C616" s="21" t="n"/>
      <c r="D616" s="5" t="n"/>
      <c r="E616" s="17" t="n"/>
      <c r="F616" s="5" t="n"/>
      <c r="G616" s="5" t="n"/>
      <c r="H616" s="5" t="n"/>
      <c r="I616" s="5" t="n"/>
      <c r="J616" s="20" t="n"/>
      <c r="K616" s="5" t="n"/>
      <c r="L616" s="19">
        <f>IF(OR(B616&amp;""="",NOT(ISNUMBER(A616))),"",'الإعدادات'!$B$4-A616)</f>
        <v/>
      </c>
      <c r="M616" s="6">
        <f>IF(OR(B616&amp;""="",NOT(ISNUMBER(J616)),I616="تم التعاقد",I616="غير مهتم"),"",IF(J616&lt;'الإعدادات'!$B$4,"متأخرة",IF(J616='الإعدادات'!$B$4,"اليوم",IF(J616&lt;='الإعدادات'!$B$4+3,"خلال 3 أيام",""))))</f>
        <v/>
      </c>
      <c r="N616" s="6">
        <f>IF(OR(B616&amp;""="",H616&amp;""="",NOT(ISNUMBER(E616))),"",IFERROR(IF(E616&lt;INDEX('الوحدات'!$F$6:$F$305,MATCH(H616,'الوحدات'!$A$6:$A$305,0)),"أقل من السعر","مناسب"),"كود غير موجود"))</f>
        <v/>
      </c>
      <c r="O616" s="18">
        <f>IF(OR(B616&amp;""="",I616&lt;&gt;"تم التعاقد",H616&amp;""=""),"",IFERROR(IF(INDEX('الوحدات'!$E$6:$E$305,MATCH(H616,'الوحدات'!$A$6:$A$305,0))="بيع",ROUND(INDEX('الوحدات'!$F$6:$F$305,MATCH(H616,'الوحدات'!$A$6:$A$305,0))*'الإعدادات'!$B$5/100,2),""),""))</f>
        <v/>
      </c>
      <c r="P616" s="19">
        <f>IF(OR(M616="متأخرة",M616="اليوم"),COUNTIFS($M$6:$M$2005,"متأخرة",$J$6:$J$2005,"&lt;"&amp;J616)+COUNTIFS($M$6:$M$2005,"اليوم",$J$6:$J$2005,"&lt;"&amp;J616)+COUNTIFS($M$6:M616,"متأخرة",$J$6:J616,J616&amp;"")+COUNTIFS($M$6:M616,"اليوم",$J$6:J616,J616&amp;""),"")</f>
        <v/>
      </c>
    </row>
    <row r="617">
      <c r="A617" s="20" t="n"/>
      <c r="B617" s="5" t="n"/>
      <c r="C617" s="21" t="n"/>
      <c r="D617" s="5" t="n"/>
      <c r="E617" s="17" t="n"/>
      <c r="F617" s="5" t="n"/>
      <c r="G617" s="5" t="n"/>
      <c r="H617" s="5" t="n"/>
      <c r="I617" s="5" t="n"/>
      <c r="J617" s="20" t="n"/>
      <c r="K617" s="5" t="n"/>
      <c r="L617" s="19">
        <f>IF(OR(B617&amp;""="",NOT(ISNUMBER(A617))),"",'الإعدادات'!$B$4-A617)</f>
        <v/>
      </c>
      <c r="M617" s="6">
        <f>IF(OR(B617&amp;""="",NOT(ISNUMBER(J617)),I617="تم التعاقد",I617="غير مهتم"),"",IF(J617&lt;'الإعدادات'!$B$4,"متأخرة",IF(J617='الإعدادات'!$B$4,"اليوم",IF(J617&lt;='الإعدادات'!$B$4+3,"خلال 3 أيام",""))))</f>
        <v/>
      </c>
      <c r="N617" s="6">
        <f>IF(OR(B617&amp;""="",H617&amp;""="",NOT(ISNUMBER(E617))),"",IFERROR(IF(E617&lt;INDEX('الوحدات'!$F$6:$F$305,MATCH(H617,'الوحدات'!$A$6:$A$305,0)),"أقل من السعر","مناسب"),"كود غير موجود"))</f>
        <v/>
      </c>
      <c r="O617" s="18">
        <f>IF(OR(B617&amp;""="",I617&lt;&gt;"تم التعاقد",H617&amp;""=""),"",IFERROR(IF(INDEX('الوحدات'!$E$6:$E$305,MATCH(H617,'الوحدات'!$A$6:$A$305,0))="بيع",ROUND(INDEX('الوحدات'!$F$6:$F$305,MATCH(H617,'الوحدات'!$A$6:$A$305,0))*'الإعدادات'!$B$5/100,2),""),""))</f>
        <v/>
      </c>
      <c r="P617" s="19">
        <f>IF(OR(M617="متأخرة",M617="اليوم"),COUNTIFS($M$6:$M$2005,"متأخرة",$J$6:$J$2005,"&lt;"&amp;J617)+COUNTIFS($M$6:$M$2005,"اليوم",$J$6:$J$2005,"&lt;"&amp;J617)+COUNTIFS($M$6:M617,"متأخرة",$J$6:J617,J617&amp;"")+COUNTIFS($M$6:M617,"اليوم",$J$6:J617,J617&amp;""),"")</f>
        <v/>
      </c>
    </row>
    <row r="618">
      <c r="A618" s="20" t="n"/>
      <c r="B618" s="5" t="n"/>
      <c r="C618" s="21" t="n"/>
      <c r="D618" s="5" t="n"/>
      <c r="E618" s="17" t="n"/>
      <c r="F618" s="5" t="n"/>
      <c r="G618" s="5" t="n"/>
      <c r="H618" s="5" t="n"/>
      <c r="I618" s="5" t="n"/>
      <c r="J618" s="20" t="n"/>
      <c r="K618" s="5" t="n"/>
      <c r="L618" s="19">
        <f>IF(OR(B618&amp;""="",NOT(ISNUMBER(A618))),"",'الإعدادات'!$B$4-A618)</f>
        <v/>
      </c>
      <c r="M618" s="6">
        <f>IF(OR(B618&amp;""="",NOT(ISNUMBER(J618)),I618="تم التعاقد",I618="غير مهتم"),"",IF(J618&lt;'الإعدادات'!$B$4,"متأخرة",IF(J618='الإعدادات'!$B$4,"اليوم",IF(J618&lt;='الإعدادات'!$B$4+3,"خلال 3 أيام",""))))</f>
        <v/>
      </c>
      <c r="N618" s="6">
        <f>IF(OR(B618&amp;""="",H618&amp;""="",NOT(ISNUMBER(E618))),"",IFERROR(IF(E618&lt;INDEX('الوحدات'!$F$6:$F$305,MATCH(H618,'الوحدات'!$A$6:$A$305,0)),"أقل من السعر","مناسب"),"كود غير موجود"))</f>
        <v/>
      </c>
      <c r="O618" s="18">
        <f>IF(OR(B618&amp;""="",I618&lt;&gt;"تم التعاقد",H618&amp;""=""),"",IFERROR(IF(INDEX('الوحدات'!$E$6:$E$305,MATCH(H618,'الوحدات'!$A$6:$A$305,0))="بيع",ROUND(INDEX('الوحدات'!$F$6:$F$305,MATCH(H618,'الوحدات'!$A$6:$A$305,0))*'الإعدادات'!$B$5/100,2),""),""))</f>
        <v/>
      </c>
      <c r="P618" s="19">
        <f>IF(OR(M618="متأخرة",M618="اليوم"),COUNTIFS($M$6:$M$2005,"متأخرة",$J$6:$J$2005,"&lt;"&amp;J618)+COUNTIFS($M$6:$M$2005,"اليوم",$J$6:$J$2005,"&lt;"&amp;J618)+COUNTIFS($M$6:M618,"متأخرة",$J$6:J618,J618&amp;"")+COUNTIFS($M$6:M618,"اليوم",$J$6:J618,J618&amp;""),"")</f>
        <v/>
      </c>
    </row>
    <row r="619">
      <c r="A619" s="20" t="n"/>
      <c r="B619" s="5" t="n"/>
      <c r="C619" s="21" t="n"/>
      <c r="D619" s="5" t="n"/>
      <c r="E619" s="17" t="n"/>
      <c r="F619" s="5" t="n"/>
      <c r="G619" s="5" t="n"/>
      <c r="H619" s="5" t="n"/>
      <c r="I619" s="5" t="n"/>
      <c r="J619" s="20" t="n"/>
      <c r="K619" s="5" t="n"/>
      <c r="L619" s="19">
        <f>IF(OR(B619&amp;""="",NOT(ISNUMBER(A619))),"",'الإعدادات'!$B$4-A619)</f>
        <v/>
      </c>
      <c r="M619" s="6">
        <f>IF(OR(B619&amp;""="",NOT(ISNUMBER(J619)),I619="تم التعاقد",I619="غير مهتم"),"",IF(J619&lt;'الإعدادات'!$B$4,"متأخرة",IF(J619='الإعدادات'!$B$4,"اليوم",IF(J619&lt;='الإعدادات'!$B$4+3,"خلال 3 أيام",""))))</f>
        <v/>
      </c>
      <c r="N619" s="6">
        <f>IF(OR(B619&amp;""="",H619&amp;""="",NOT(ISNUMBER(E619))),"",IFERROR(IF(E619&lt;INDEX('الوحدات'!$F$6:$F$305,MATCH(H619,'الوحدات'!$A$6:$A$305,0)),"أقل من السعر","مناسب"),"كود غير موجود"))</f>
        <v/>
      </c>
      <c r="O619" s="18">
        <f>IF(OR(B619&amp;""="",I619&lt;&gt;"تم التعاقد",H619&amp;""=""),"",IFERROR(IF(INDEX('الوحدات'!$E$6:$E$305,MATCH(H619,'الوحدات'!$A$6:$A$305,0))="بيع",ROUND(INDEX('الوحدات'!$F$6:$F$305,MATCH(H619,'الوحدات'!$A$6:$A$305,0))*'الإعدادات'!$B$5/100,2),""),""))</f>
        <v/>
      </c>
      <c r="P619" s="19">
        <f>IF(OR(M619="متأخرة",M619="اليوم"),COUNTIFS($M$6:$M$2005,"متأخرة",$J$6:$J$2005,"&lt;"&amp;J619)+COUNTIFS($M$6:$M$2005,"اليوم",$J$6:$J$2005,"&lt;"&amp;J619)+COUNTIFS($M$6:M619,"متأخرة",$J$6:J619,J619&amp;"")+COUNTIFS($M$6:M619,"اليوم",$J$6:J619,J619&amp;""),"")</f>
        <v/>
      </c>
    </row>
    <row r="620">
      <c r="A620" s="20" t="n"/>
      <c r="B620" s="5" t="n"/>
      <c r="C620" s="21" t="n"/>
      <c r="D620" s="5" t="n"/>
      <c r="E620" s="17" t="n"/>
      <c r="F620" s="5" t="n"/>
      <c r="G620" s="5" t="n"/>
      <c r="H620" s="5" t="n"/>
      <c r="I620" s="5" t="n"/>
      <c r="J620" s="20" t="n"/>
      <c r="K620" s="5" t="n"/>
      <c r="L620" s="19">
        <f>IF(OR(B620&amp;""="",NOT(ISNUMBER(A620))),"",'الإعدادات'!$B$4-A620)</f>
        <v/>
      </c>
      <c r="M620" s="6">
        <f>IF(OR(B620&amp;""="",NOT(ISNUMBER(J620)),I620="تم التعاقد",I620="غير مهتم"),"",IF(J620&lt;'الإعدادات'!$B$4,"متأخرة",IF(J620='الإعدادات'!$B$4,"اليوم",IF(J620&lt;='الإعدادات'!$B$4+3,"خلال 3 أيام",""))))</f>
        <v/>
      </c>
      <c r="N620" s="6">
        <f>IF(OR(B620&amp;""="",H620&amp;""="",NOT(ISNUMBER(E620))),"",IFERROR(IF(E620&lt;INDEX('الوحدات'!$F$6:$F$305,MATCH(H620,'الوحدات'!$A$6:$A$305,0)),"أقل من السعر","مناسب"),"كود غير موجود"))</f>
        <v/>
      </c>
      <c r="O620" s="18">
        <f>IF(OR(B620&amp;""="",I620&lt;&gt;"تم التعاقد",H620&amp;""=""),"",IFERROR(IF(INDEX('الوحدات'!$E$6:$E$305,MATCH(H620,'الوحدات'!$A$6:$A$305,0))="بيع",ROUND(INDEX('الوحدات'!$F$6:$F$305,MATCH(H620,'الوحدات'!$A$6:$A$305,0))*'الإعدادات'!$B$5/100,2),""),""))</f>
        <v/>
      </c>
      <c r="P620" s="19">
        <f>IF(OR(M620="متأخرة",M620="اليوم"),COUNTIFS($M$6:$M$2005,"متأخرة",$J$6:$J$2005,"&lt;"&amp;J620)+COUNTIFS($M$6:$M$2005,"اليوم",$J$6:$J$2005,"&lt;"&amp;J620)+COUNTIFS($M$6:M620,"متأخرة",$J$6:J620,J620&amp;"")+COUNTIFS($M$6:M620,"اليوم",$J$6:J620,J620&amp;""),"")</f>
        <v/>
      </c>
    </row>
    <row r="621">
      <c r="A621" s="20" t="n"/>
      <c r="B621" s="5" t="n"/>
      <c r="C621" s="21" t="n"/>
      <c r="D621" s="5" t="n"/>
      <c r="E621" s="17" t="n"/>
      <c r="F621" s="5" t="n"/>
      <c r="G621" s="5" t="n"/>
      <c r="H621" s="5" t="n"/>
      <c r="I621" s="5" t="n"/>
      <c r="J621" s="20" t="n"/>
      <c r="K621" s="5" t="n"/>
      <c r="L621" s="19">
        <f>IF(OR(B621&amp;""="",NOT(ISNUMBER(A621))),"",'الإعدادات'!$B$4-A621)</f>
        <v/>
      </c>
      <c r="M621" s="6">
        <f>IF(OR(B621&amp;""="",NOT(ISNUMBER(J621)),I621="تم التعاقد",I621="غير مهتم"),"",IF(J621&lt;'الإعدادات'!$B$4,"متأخرة",IF(J621='الإعدادات'!$B$4,"اليوم",IF(J621&lt;='الإعدادات'!$B$4+3,"خلال 3 أيام",""))))</f>
        <v/>
      </c>
      <c r="N621" s="6">
        <f>IF(OR(B621&amp;""="",H621&amp;""="",NOT(ISNUMBER(E621))),"",IFERROR(IF(E621&lt;INDEX('الوحدات'!$F$6:$F$305,MATCH(H621,'الوحدات'!$A$6:$A$305,0)),"أقل من السعر","مناسب"),"كود غير موجود"))</f>
        <v/>
      </c>
      <c r="O621" s="18">
        <f>IF(OR(B621&amp;""="",I621&lt;&gt;"تم التعاقد",H621&amp;""=""),"",IFERROR(IF(INDEX('الوحدات'!$E$6:$E$305,MATCH(H621,'الوحدات'!$A$6:$A$305,0))="بيع",ROUND(INDEX('الوحدات'!$F$6:$F$305,MATCH(H621,'الوحدات'!$A$6:$A$305,0))*'الإعدادات'!$B$5/100,2),""),""))</f>
        <v/>
      </c>
      <c r="P621" s="19">
        <f>IF(OR(M621="متأخرة",M621="اليوم"),COUNTIFS($M$6:$M$2005,"متأخرة",$J$6:$J$2005,"&lt;"&amp;J621)+COUNTIFS($M$6:$M$2005,"اليوم",$J$6:$J$2005,"&lt;"&amp;J621)+COUNTIFS($M$6:M621,"متأخرة",$J$6:J621,J621&amp;"")+COUNTIFS($M$6:M621,"اليوم",$J$6:J621,J621&amp;""),"")</f>
        <v/>
      </c>
    </row>
    <row r="622">
      <c r="A622" s="20" t="n"/>
      <c r="B622" s="5" t="n"/>
      <c r="C622" s="21" t="n"/>
      <c r="D622" s="5" t="n"/>
      <c r="E622" s="17" t="n"/>
      <c r="F622" s="5" t="n"/>
      <c r="G622" s="5" t="n"/>
      <c r="H622" s="5" t="n"/>
      <c r="I622" s="5" t="n"/>
      <c r="J622" s="20" t="n"/>
      <c r="K622" s="5" t="n"/>
      <c r="L622" s="19">
        <f>IF(OR(B622&amp;""="",NOT(ISNUMBER(A622))),"",'الإعدادات'!$B$4-A622)</f>
        <v/>
      </c>
      <c r="M622" s="6">
        <f>IF(OR(B622&amp;""="",NOT(ISNUMBER(J622)),I622="تم التعاقد",I622="غير مهتم"),"",IF(J622&lt;'الإعدادات'!$B$4,"متأخرة",IF(J622='الإعدادات'!$B$4,"اليوم",IF(J622&lt;='الإعدادات'!$B$4+3,"خلال 3 أيام",""))))</f>
        <v/>
      </c>
      <c r="N622" s="6">
        <f>IF(OR(B622&amp;""="",H622&amp;""="",NOT(ISNUMBER(E622))),"",IFERROR(IF(E622&lt;INDEX('الوحدات'!$F$6:$F$305,MATCH(H622,'الوحدات'!$A$6:$A$305,0)),"أقل من السعر","مناسب"),"كود غير موجود"))</f>
        <v/>
      </c>
      <c r="O622" s="18">
        <f>IF(OR(B622&amp;""="",I622&lt;&gt;"تم التعاقد",H622&amp;""=""),"",IFERROR(IF(INDEX('الوحدات'!$E$6:$E$305,MATCH(H622,'الوحدات'!$A$6:$A$305,0))="بيع",ROUND(INDEX('الوحدات'!$F$6:$F$305,MATCH(H622,'الوحدات'!$A$6:$A$305,0))*'الإعدادات'!$B$5/100,2),""),""))</f>
        <v/>
      </c>
      <c r="P622" s="19">
        <f>IF(OR(M622="متأخرة",M622="اليوم"),COUNTIFS($M$6:$M$2005,"متأخرة",$J$6:$J$2005,"&lt;"&amp;J622)+COUNTIFS($M$6:$M$2005,"اليوم",$J$6:$J$2005,"&lt;"&amp;J622)+COUNTIFS($M$6:M622,"متأخرة",$J$6:J622,J622&amp;"")+COUNTIFS($M$6:M622,"اليوم",$J$6:J622,J622&amp;""),"")</f>
        <v/>
      </c>
    </row>
    <row r="623">
      <c r="A623" s="20" t="n"/>
      <c r="B623" s="5" t="n"/>
      <c r="C623" s="21" t="n"/>
      <c r="D623" s="5" t="n"/>
      <c r="E623" s="17" t="n"/>
      <c r="F623" s="5" t="n"/>
      <c r="G623" s="5" t="n"/>
      <c r="H623" s="5" t="n"/>
      <c r="I623" s="5" t="n"/>
      <c r="J623" s="20" t="n"/>
      <c r="K623" s="5" t="n"/>
      <c r="L623" s="19">
        <f>IF(OR(B623&amp;""="",NOT(ISNUMBER(A623))),"",'الإعدادات'!$B$4-A623)</f>
        <v/>
      </c>
      <c r="M623" s="6">
        <f>IF(OR(B623&amp;""="",NOT(ISNUMBER(J623)),I623="تم التعاقد",I623="غير مهتم"),"",IF(J623&lt;'الإعدادات'!$B$4,"متأخرة",IF(J623='الإعدادات'!$B$4,"اليوم",IF(J623&lt;='الإعدادات'!$B$4+3,"خلال 3 أيام",""))))</f>
        <v/>
      </c>
      <c r="N623" s="6">
        <f>IF(OR(B623&amp;""="",H623&amp;""="",NOT(ISNUMBER(E623))),"",IFERROR(IF(E623&lt;INDEX('الوحدات'!$F$6:$F$305,MATCH(H623,'الوحدات'!$A$6:$A$305,0)),"أقل من السعر","مناسب"),"كود غير موجود"))</f>
        <v/>
      </c>
      <c r="O623" s="18">
        <f>IF(OR(B623&amp;""="",I623&lt;&gt;"تم التعاقد",H623&amp;""=""),"",IFERROR(IF(INDEX('الوحدات'!$E$6:$E$305,MATCH(H623,'الوحدات'!$A$6:$A$305,0))="بيع",ROUND(INDEX('الوحدات'!$F$6:$F$305,MATCH(H623,'الوحدات'!$A$6:$A$305,0))*'الإعدادات'!$B$5/100,2),""),""))</f>
        <v/>
      </c>
      <c r="P623" s="19">
        <f>IF(OR(M623="متأخرة",M623="اليوم"),COUNTIFS($M$6:$M$2005,"متأخرة",$J$6:$J$2005,"&lt;"&amp;J623)+COUNTIFS($M$6:$M$2005,"اليوم",$J$6:$J$2005,"&lt;"&amp;J623)+COUNTIFS($M$6:M623,"متأخرة",$J$6:J623,J623&amp;"")+COUNTIFS($M$6:M623,"اليوم",$J$6:J623,J623&amp;""),"")</f>
        <v/>
      </c>
    </row>
    <row r="624">
      <c r="A624" s="20" t="n"/>
      <c r="B624" s="5" t="n"/>
      <c r="C624" s="21" t="n"/>
      <c r="D624" s="5" t="n"/>
      <c r="E624" s="17" t="n"/>
      <c r="F624" s="5" t="n"/>
      <c r="G624" s="5" t="n"/>
      <c r="H624" s="5" t="n"/>
      <c r="I624" s="5" t="n"/>
      <c r="J624" s="20" t="n"/>
      <c r="K624" s="5" t="n"/>
      <c r="L624" s="19">
        <f>IF(OR(B624&amp;""="",NOT(ISNUMBER(A624))),"",'الإعدادات'!$B$4-A624)</f>
        <v/>
      </c>
      <c r="M624" s="6">
        <f>IF(OR(B624&amp;""="",NOT(ISNUMBER(J624)),I624="تم التعاقد",I624="غير مهتم"),"",IF(J624&lt;'الإعدادات'!$B$4,"متأخرة",IF(J624='الإعدادات'!$B$4,"اليوم",IF(J624&lt;='الإعدادات'!$B$4+3,"خلال 3 أيام",""))))</f>
        <v/>
      </c>
      <c r="N624" s="6">
        <f>IF(OR(B624&amp;""="",H624&amp;""="",NOT(ISNUMBER(E624))),"",IFERROR(IF(E624&lt;INDEX('الوحدات'!$F$6:$F$305,MATCH(H624,'الوحدات'!$A$6:$A$305,0)),"أقل من السعر","مناسب"),"كود غير موجود"))</f>
        <v/>
      </c>
      <c r="O624" s="18">
        <f>IF(OR(B624&amp;""="",I624&lt;&gt;"تم التعاقد",H624&amp;""=""),"",IFERROR(IF(INDEX('الوحدات'!$E$6:$E$305,MATCH(H624,'الوحدات'!$A$6:$A$305,0))="بيع",ROUND(INDEX('الوحدات'!$F$6:$F$305,MATCH(H624,'الوحدات'!$A$6:$A$305,0))*'الإعدادات'!$B$5/100,2),""),""))</f>
        <v/>
      </c>
      <c r="P624" s="19">
        <f>IF(OR(M624="متأخرة",M624="اليوم"),COUNTIFS($M$6:$M$2005,"متأخرة",$J$6:$J$2005,"&lt;"&amp;J624)+COUNTIFS($M$6:$M$2005,"اليوم",$J$6:$J$2005,"&lt;"&amp;J624)+COUNTIFS($M$6:M624,"متأخرة",$J$6:J624,J624&amp;"")+COUNTIFS($M$6:M624,"اليوم",$J$6:J624,J624&amp;""),"")</f>
        <v/>
      </c>
    </row>
    <row r="625">
      <c r="A625" s="20" t="n"/>
      <c r="B625" s="5" t="n"/>
      <c r="C625" s="21" t="n"/>
      <c r="D625" s="5" t="n"/>
      <c r="E625" s="17" t="n"/>
      <c r="F625" s="5" t="n"/>
      <c r="G625" s="5" t="n"/>
      <c r="H625" s="5" t="n"/>
      <c r="I625" s="5" t="n"/>
      <c r="J625" s="20" t="n"/>
      <c r="K625" s="5" t="n"/>
      <c r="L625" s="19">
        <f>IF(OR(B625&amp;""="",NOT(ISNUMBER(A625))),"",'الإعدادات'!$B$4-A625)</f>
        <v/>
      </c>
      <c r="M625" s="6">
        <f>IF(OR(B625&amp;""="",NOT(ISNUMBER(J625)),I625="تم التعاقد",I625="غير مهتم"),"",IF(J625&lt;'الإعدادات'!$B$4,"متأخرة",IF(J625='الإعدادات'!$B$4,"اليوم",IF(J625&lt;='الإعدادات'!$B$4+3,"خلال 3 أيام",""))))</f>
        <v/>
      </c>
      <c r="N625" s="6">
        <f>IF(OR(B625&amp;""="",H625&amp;""="",NOT(ISNUMBER(E625))),"",IFERROR(IF(E625&lt;INDEX('الوحدات'!$F$6:$F$305,MATCH(H625,'الوحدات'!$A$6:$A$305,0)),"أقل من السعر","مناسب"),"كود غير موجود"))</f>
        <v/>
      </c>
      <c r="O625" s="18">
        <f>IF(OR(B625&amp;""="",I625&lt;&gt;"تم التعاقد",H625&amp;""=""),"",IFERROR(IF(INDEX('الوحدات'!$E$6:$E$305,MATCH(H625,'الوحدات'!$A$6:$A$305,0))="بيع",ROUND(INDEX('الوحدات'!$F$6:$F$305,MATCH(H625,'الوحدات'!$A$6:$A$305,0))*'الإعدادات'!$B$5/100,2),""),""))</f>
        <v/>
      </c>
      <c r="P625" s="19">
        <f>IF(OR(M625="متأخرة",M625="اليوم"),COUNTIFS($M$6:$M$2005,"متأخرة",$J$6:$J$2005,"&lt;"&amp;J625)+COUNTIFS($M$6:$M$2005,"اليوم",$J$6:$J$2005,"&lt;"&amp;J625)+COUNTIFS($M$6:M625,"متأخرة",$J$6:J625,J625&amp;"")+COUNTIFS($M$6:M625,"اليوم",$J$6:J625,J625&amp;""),"")</f>
        <v/>
      </c>
    </row>
    <row r="626">
      <c r="A626" s="20" t="n"/>
      <c r="B626" s="5" t="n"/>
      <c r="C626" s="21" t="n"/>
      <c r="D626" s="5" t="n"/>
      <c r="E626" s="17" t="n"/>
      <c r="F626" s="5" t="n"/>
      <c r="G626" s="5" t="n"/>
      <c r="H626" s="5" t="n"/>
      <c r="I626" s="5" t="n"/>
      <c r="J626" s="20" t="n"/>
      <c r="K626" s="5" t="n"/>
      <c r="L626" s="19">
        <f>IF(OR(B626&amp;""="",NOT(ISNUMBER(A626))),"",'الإعدادات'!$B$4-A626)</f>
        <v/>
      </c>
      <c r="M626" s="6">
        <f>IF(OR(B626&amp;""="",NOT(ISNUMBER(J626)),I626="تم التعاقد",I626="غير مهتم"),"",IF(J626&lt;'الإعدادات'!$B$4,"متأخرة",IF(J626='الإعدادات'!$B$4,"اليوم",IF(J626&lt;='الإعدادات'!$B$4+3,"خلال 3 أيام",""))))</f>
        <v/>
      </c>
      <c r="N626" s="6">
        <f>IF(OR(B626&amp;""="",H626&amp;""="",NOT(ISNUMBER(E626))),"",IFERROR(IF(E626&lt;INDEX('الوحدات'!$F$6:$F$305,MATCH(H626,'الوحدات'!$A$6:$A$305,0)),"أقل من السعر","مناسب"),"كود غير موجود"))</f>
        <v/>
      </c>
      <c r="O626" s="18">
        <f>IF(OR(B626&amp;""="",I626&lt;&gt;"تم التعاقد",H626&amp;""=""),"",IFERROR(IF(INDEX('الوحدات'!$E$6:$E$305,MATCH(H626,'الوحدات'!$A$6:$A$305,0))="بيع",ROUND(INDEX('الوحدات'!$F$6:$F$305,MATCH(H626,'الوحدات'!$A$6:$A$305,0))*'الإعدادات'!$B$5/100,2),""),""))</f>
        <v/>
      </c>
      <c r="P626" s="19">
        <f>IF(OR(M626="متأخرة",M626="اليوم"),COUNTIFS($M$6:$M$2005,"متأخرة",$J$6:$J$2005,"&lt;"&amp;J626)+COUNTIFS($M$6:$M$2005,"اليوم",$J$6:$J$2005,"&lt;"&amp;J626)+COUNTIFS($M$6:M626,"متأخرة",$J$6:J626,J626&amp;"")+COUNTIFS($M$6:M626,"اليوم",$J$6:J626,J626&amp;""),"")</f>
        <v/>
      </c>
    </row>
    <row r="627">
      <c r="A627" s="20" t="n"/>
      <c r="B627" s="5" t="n"/>
      <c r="C627" s="21" t="n"/>
      <c r="D627" s="5" t="n"/>
      <c r="E627" s="17" t="n"/>
      <c r="F627" s="5" t="n"/>
      <c r="G627" s="5" t="n"/>
      <c r="H627" s="5" t="n"/>
      <c r="I627" s="5" t="n"/>
      <c r="J627" s="20" t="n"/>
      <c r="K627" s="5" t="n"/>
      <c r="L627" s="19">
        <f>IF(OR(B627&amp;""="",NOT(ISNUMBER(A627))),"",'الإعدادات'!$B$4-A627)</f>
        <v/>
      </c>
      <c r="M627" s="6">
        <f>IF(OR(B627&amp;""="",NOT(ISNUMBER(J627)),I627="تم التعاقد",I627="غير مهتم"),"",IF(J627&lt;'الإعدادات'!$B$4,"متأخرة",IF(J627='الإعدادات'!$B$4,"اليوم",IF(J627&lt;='الإعدادات'!$B$4+3,"خلال 3 أيام",""))))</f>
        <v/>
      </c>
      <c r="N627" s="6">
        <f>IF(OR(B627&amp;""="",H627&amp;""="",NOT(ISNUMBER(E627))),"",IFERROR(IF(E627&lt;INDEX('الوحدات'!$F$6:$F$305,MATCH(H627,'الوحدات'!$A$6:$A$305,0)),"أقل من السعر","مناسب"),"كود غير موجود"))</f>
        <v/>
      </c>
      <c r="O627" s="18">
        <f>IF(OR(B627&amp;""="",I627&lt;&gt;"تم التعاقد",H627&amp;""=""),"",IFERROR(IF(INDEX('الوحدات'!$E$6:$E$305,MATCH(H627,'الوحدات'!$A$6:$A$305,0))="بيع",ROUND(INDEX('الوحدات'!$F$6:$F$305,MATCH(H627,'الوحدات'!$A$6:$A$305,0))*'الإعدادات'!$B$5/100,2),""),""))</f>
        <v/>
      </c>
      <c r="P627" s="19">
        <f>IF(OR(M627="متأخرة",M627="اليوم"),COUNTIFS($M$6:$M$2005,"متأخرة",$J$6:$J$2005,"&lt;"&amp;J627)+COUNTIFS($M$6:$M$2005,"اليوم",$J$6:$J$2005,"&lt;"&amp;J627)+COUNTIFS($M$6:M627,"متأخرة",$J$6:J627,J627&amp;"")+COUNTIFS($M$6:M627,"اليوم",$J$6:J627,J627&amp;""),"")</f>
        <v/>
      </c>
    </row>
    <row r="628">
      <c r="A628" s="20" t="n"/>
      <c r="B628" s="5" t="n"/>
      <c r="C628" s="21" t="n"/>
      <c r="D628" s="5" t="n"/>
      <c r="E628" s="17" t="n"/>
      <c r="F628" s="5" t="n"/>
      <c r="G628" s="5" t="n"/>
      <c r="H628" s="5" t="n"/>
      <c r="I628" s="5" t="n"/>
      <c r="J628" s="20" t="n"/>
      <c r="K628" s="5" t="n"/>
      <c r="L628" s="19">
        <f>IF(OR(B628&amp;""="",NOT(ISNUMBER(A628))),"",'الإعدادات'!$B$4-A628)</f>
        <v/>
      </c>
      <c r="M628" s="6">
        <f>IF(OR(B628&amp;""="",NOT(ISNUMBER(J628)),I628="تم التعاقد",I628="غير مهتم"),"",IF(J628&lt;'الإعدادات'!$B$4,"متأخرة",IF(J628='الإعدادات'!$B$4,"اليوم",IF(J628&lt;='الإعدادات'!$B$4+3,"خلال 3 أيام",""))))</f>
        <v/>
      </c>
      <c r="N628" s="6">
        <f>IF(OR(B628&amp;""="",H628&amp;""="",NOT(ISNUMBER(E628))),"",IFERROR(IF(E628&lt;INDEX('الوحدات'!$F$6:$F$305,MATCH(H628,'الوحدات'!$A$6:$A$305,0)),"أقل من السعر","مناسب"),"كود غير موجود"))</f>
        <v/>
      </c>
      <c r="O628" s="18">
        <f>IF(OR(B628&amp;""="",I628&lt;&gt;"تم التعاقد",H628&amp;""=""),"",IFERROR(IF(INDEX('الوحدات'!$E$6:$E$305,MATCH(H628,'الوحدات'!$A$6:$A$305,0))="بيع",ROUND(INDEX('الوحدات'!$F$6:$F$305,MATCH(H628,'الوحدات'!$A$6:$A$305,0))*'الإعدادات'!$B$5/100,2),""),""))</f>
        <v/>
      </c>
      <c r="P628" s="19">
        <f>IF(OR(M628="متأخرة",M628="اليوم"),COUNTIFS($M$6:$M$2005,"متأخرة",$J$6:$J$2005,"&lt;"&amp;J628)+COUNTIFS($M$6:$M$2005,"اليوم",$J$6:$J$2005,"&lt;"&amp;J628)+COUNTIFS($M$6:M628,"متأخرة",$J$6:J628,J628&amp;"")+COUNTIFS($M$6:M628,"اليوم",$J$6:J628,J628&amp;""),"")</f>
        <v/>
      </c>
    </row>
    <row r="629">
      <c r="A629" s="20" t="n"/>
      <c r="B629" s="5" t="n"/>
      <c r="C629" s="21" t="n"/>
      <c r="D629" s="5" t="n"/>
      <c r="E629" s="17" t="n"/>
      <c r="F629" s="5" t="n"/>
      <c r="G629" s="5" t="n"/>
      <c r="H629" s="5" t="n"/>
      <c r="I629" s="5" t="n"/>
      <c r="J629" s="20" t="n"/>
      <c r="K629" s="5" t="n"/>
      <c r="L629" s="19">
        <f>IF(OR(B629&amp;""="",NOT(ISNUMBER(A629))),"",'الإعدادات'!$B$4-A629)</f>
        <v/>
      </c>
      <c r="M629" s="6">
        <f>IF(OR(B629&amp;""="",NOT(ISNUMBER(J629)),I629="تم التعاقد",I629="غير مهتم"),"",IF(J629&lt;'الإعدادات'!$B$4,"متأخرة",IF(J629='الإعدادات'!$B$4,"اليوم",IF(J629&lt;='الإعدادات'!$B$4+3,"خلال 3 أيام",""))))</f>
        <v/>
      </c>
      <c r="N629" s="6">
        <f>IF(OR(B629&amp;""="",H629&amp;""="",NOT(ISNUMBER(E629))),"",IFERROR(IF(E629&lt;INDEX('الوحدات'!$F$6:$F$305,MATCH(H629,'الوحدات'!$A$6:$A$305,0)),"أقل من السعر","مناسب"),"كود غير موجود"))</f>
        <v/>
      </c>
      <c r="O629" s="18">
        <f>IF(OR(B629&amp;""="",I629&lt;&gt;"تم التعاقد",H629&amp;""=""),"",IFERROR(IF(INDEX('الوحدات'!$E$6:$E$305,MATCH(H629,'الوحدات'!$A$6:$A$305,0))="بيع",ROUND(INDEX('الوحدات'!$F$6:$F$305,MATCH(H629,'الوحدات'!$A$6:$A$305,0))*'الإعدادات'!$B$5/100,2),""),""))</f>
        <v/>
      </c>
      <c r="P629" s="19">
        <f>IF(OR(M629="متأخرة",M629="اليوم"),COUNTIFS($M$6:$M$2005,"متأخرة",$J$6:$J$2005,"&lt;"&amp;J629)+COUNTIFS($M$6:$M$2005,"اليوم",$J$6:$J$2005,"&lt;"&amp;J629)+COUNTIFS($M$6:M629,"متأخرة",$J$6:J629,J629&amp;"")+COUNTIFS($M$6:M629,"اليوم",$J$6:J629,J629&amp;""),"")</f>
        <v/>
      </c>
    </row>
    <row r="630">
      <c r="A630" s="20" t="n"/>
      <c r="B630" s="5" t="n"/>
      <c r="C630" s="21" t="n"/>
      <c r="D630" s="5" t="n"/>
      <c r="E630" s="17" t="n"/>
      <c r="F630" s="5" t="n"/>
      <c r="G630" s="5" t="n"/>
      <c r="H630" s="5" t="n"/>
      <c r="I630" s="5" t="n"/>
      <c r="J630" s="20" t="n"/>
      <c r="K630" s="5" t="n"/>
      <c r="L630" s="19">
        <f>IF(OR(B630&amp;""="",NOT(ISNUMBER(A630))),"",'الإعدادات'!$B$4-A630)</f>
        <v/>
      </c>
      <c r="M630" s="6">
        <f>IF(OR(B630&amp;""="",NOT(ISNUMBER(J630)),I630="تم التعاقد",I630="غير مهتم"),"",IF(J630&lt;'الإعدادات'!$B$4,"متأخرة",IF(J630='الإعدادات'!$B$4,"اليوم",IF(J630&lt;='الإعدادات'!$B$4+3,"خلال 3 أيام",""))))</f>
        <v/>
      </c>
      <c r="N630" s="6">
        <f>IF(OR(B630&amp;""="",H630&amp;""="",NOT(ISNUMBER(E630))),"",IFERROR(IF(E630&lt;INDEX('الوحدات'!$F$6:$F$305,MATCH(H630,'الوحدات'!$A$6:$A$305,0)),"أقل من السعر","مناسب"),"كود غير موجود"))</f>
        <v/>
      </c>
      <c r="O630" s="18">
        <f>IF(OR(B630&amp;""="",I630&lt;&gt;"تم التعاقد",H630&amp;""=""),"",IFERROR(IF(INDEX('الوحدات'!$E$6:$E$305,MATCH(H630,'الوحدات'!$A$6:$A$305,0))="بيع",ROUND(INDEX('الوحدات'!$F$6:$F$305,MATCH(H630,'الوحدات'!$A$6:$A$305,0))*'الإعدادات'!$B$5/100,2),""),""))</f>
        <v/>
      </c>
      <c r="P630" s="19">
        <f>IF(OR(M630="متأخرة",M630="اليوم"),COUNTIFS($M$6:$M$2005,"متأخرة",$J$6:$J$2005,"&lt;"&amp;J630)+COUNTIFS($M$6:$M$2005,"اليوم",$J$6:$J$2005,"&lt;"&amp;J630)+COUNTIFS($M$6:M630,"متأخرة",$J$6:J630,J630&amp;"")+COUNTIFS($M$6:M630,"اليوم",$J$6:J630,J630&amp;""),"")</f>
        <v/>
      </c>
    </row>
    <row r="631">
      <c r="A631" s="20" t="n"/>
      <c r="B631" s="5" t="n"/>
      <c r="C631" s="21" t="n"/>
      <c r="D631" s="5" t="n"/>
      <c r="E631" s="17" t="n"/>
      <c r="F631" s="5" t="n"/>
      <c r="G631" s="5" t="n"/>
      <c r="H631" s="5" t="n"/>
      <c r="I631" s="5" t="n"/>
      <c r="J631" s="20" t="n"/>
      <c r="K631" s="5" t="n"/>
      <c r="L631" s="19">
        <f>IF(OR(B631&amp;""="",NOT(ISNUMBER(A631))),"",'الإعدادات'!$B$4-A631)</f>
        <v/>
      </c>
      <c r="M631" s="6">
        <f>IF(OR(B631&amp;""="",NOT(ISNUMBER(J631)),I631="تم التعاقد",I631="غير مهتم"),"",IF(J631&lt;'الإعدادات'!$B$4,"متأخرة",IF(J631='الإعدادات'!$B$4,"اليوم",IF(J631&lt;='الإعدادات'!$B$4+3,"خلال 3 أيام",""))))</f>
        <v/>
      </c>
      <c r="N631" s="6">
        <f>IF(OR(B631&amp;""="",H631&amp;""="",NOT(ISNUMBER(E631))),"",IFERROR(IF(E631&lt;INDEX('الوحدات'!$F$6:$F$305,MATCH(H631,'الوحدات'!$A$6:$A$305,0)),"أقل من السعر","مناسب"),"كود غير موجود"))</f>
        <v/>
      </c>
      <c r="O631" s="18">
        <f>IF(OR(B631&amp;""="",I631&lt;&gt;"تم التعاقد",H631&amp;""=""),"",IFERROR(IF(INDEX('الوحدات'!$E$6:$E$305,MATCH(H631,'الوحدات'!$A$6:$A$305,0))="بيع",ROUND(INDEX('الوحدات'!$F$6:$F$305,MATCH(H631,'الوحدات'!$A$6:$A$305,0))*'الإعدادات'!$B$5/100,2),""),""))</f>
        <v/>
      </c>
      <c r="P631" s="19">
        <f>IF(OR(M631="متأخرة",M631="اليوم"),COUNTIFS($M$6:$M$2005,"متأخرة",$J$6:$J$2005,"&lt;"&amp;J631)+COUNTIFS($M$6:$M$2005,"اليوم",$J$6:$J$2005,"&lt;"&amp;J631)+COUNTIFS($M$6:M631,"متأخرة",$J$6:J631,J631&amp;"")+COUNTIFS($M$6:M631,"اليوم",$J$6:J631,J631&amp;""),"")</f>
        <v/>
      </c>
    </row>
    <row r="632">
      <c r="A632" s="20" t="n"/>
      <c r="B632" s="5" t="n"/>
      <c r="C632" s="21" t="n"/>
      <c r="D632" s="5" t="n"/>
      <c r="E632" s="17" t="n"/>
      <c r="F632" s="5" t="n"/>
      <c r="G632" s="5" t="n"/>
      <c r="H632" s="5" t="n"/>
      <c r="I632" s="5" t="n"/>
      <c r="J632" s="20" t="n"/>
      <c r="K632" s="5" t="n"/>
      <c r="L632" s="19">
        <f>IF(OR(B632&amp;""="",NOT(ISNUMBER(A632))),"",'الإعدادات'!$B$4-A632)</f>
        <v/>
      </c>
      <c r="M632" s="6">
        <f>IF(OR(B632&amp;""="",NOT(ISNUMBER(J632)),I632="تم التعاقد",I632="غير مهتم"),"",IF(J632&lt;'الإعدادات'!$B$4,"متأخرة",IF(J632='الإعدادات'!$B$4,"اليوم",IF(J632&lt;='الإعدادات'!$B$4+3,"خلال 3 أيام",""))))</f>
        <v/>
      </c>
      <c r="N632" s="6">
        <f>IF(OR(B632&amp;""="",H632&amp;""="",NOT(ISNUMBER(E632))),"",IFERROR(IF(E632&lt;INDEX('الوحدات'!$F$6:$F$305,MATCH(H632,'الوحدات'!$A$6:$A$305,0)),"أقل من السعر","مناسب"),"كود غير موجود"))</f>
        <v/>
      </c>
      <c r="O632" s="18">
        <f>IF(OR(B632&amp;""="",I632&lt;&gt;"تم التعاقد",H632&amp;""=""),"",IFERROR(IF(INDEX('الوحدات'!$E$6:$E$305,MATCH(H632,'الوحدات'!$A$6:$A$305,0))="بيع",ROUND(INDEX('الوحدات'!$F$6:$F$305,MATCH(H632,'الوحدات'!$A$6:$A$305,0))*'الإعدادات'!$B$5/100,2),""),""))</f>
        <v/>
      </c>
      <c r="P632" s="19">
        <f>IF(OR(M632="متأخرة",M632="اليوم"),COUNTIFS($M$6:$M$2005,"متأخرة",$J$6:$J$2005,"&lt;"&amp;J632)+COUNTIFS($M$6:$M$2005,"اليوم",$J$6:$J$2005,"&lt;"&amp;J632)+COUNTIFS($M$6:M632,"متأخرة",$J$6:J632,J632&amp;"")+COUNTIFS($M$6:M632,"اليوم",$J$6:J632,J632&amp;""),"")</f>
        <v/>
      </c>
    </row>
    <row r="633">
      <c r="A633" s="20" t="n"/>
      <c r="B633" s="5" t="n"/>
      <c r="C633" s="21" t="n"/>
      <c r="D633" s="5" t="n"/>
      <c r="E633" s="17" t="n"/>
      <c r="F633" s="5" t="n"/>
      <c r="G633" s="5" t="n"/>
      <c r="H633" s="5" t="n"/>
      <c r="I633" s="5" t="n"/>
      <c r="J633" s="20" t="n"/>
      <c r="K633" s="5" t="n"/>
      <c r="L633" s="19">
        <f>IF(OR(B633&amp;""="",NOT(ISNUMBER(A633))),"",'الإعدادات'!$B$4-A633)</f>
        <v/>
      </c>
      <c r="M633" s="6">
        <f>IF(OR(B633&amp;""="",NOT(ISNUMBER(J633)),I633="تم التعاقد",I633="غير مهتم"),"",IF(J633&lt;'الإعدادات'!$B$4,"متأخرة",IF(J633='الإعدادات'!$B$4,"اليوم",IF(J633&lt;='الإعدادات'!$B$4+3,"خلال 3 أيام",""))))</f>
        <v/>
      </c>
      <c r="N633" s="6">
        <f>IF(OR(B633&amp;""="",H633&amp;""="",NOT(ISNUMBER(E633))),"",IFERROR(IF(E633&lt;INDEX('الوحدات'!$F$6:$F$305,MATCH(H633,'الوحدات'!$A$6:$A$305,0)),"أقل من السعر","مناسب"),"كود غير موجود"))</f>
        <v/>
      </c>
      <c r="O633" s="18">
        <f>IF(OR(B633&amp;""="",I633&lt;&gt;"تم التعاقد",H633&amp;""=""),"",IFERROR(IF(INDEX('الوحدات'!$E$6:$E$305,MATCH(H633,'الوحدات'!$A$6:$A$305,0))="بيع",ROUND(INDEX('الوحدات'!$F$6:$F$305,MATCH(H633,'الوحدات'!$A$6:$A$305,0))*'الإعدادات'!$B$5/100,2),""),""))</f>
        <v/>
      </c>
      <c r="P633" s="19">
        <f>IF(OR(M633="متأخرة",M633="اليوم"),COUNTIFS($M$6:$M$2005,"متأخرة",$J$6:$J$2005,"&lt;"&amp;J633)+COUNTIFS($M$6:$M$2005,"اليوم",$J$6:$J$2005,"&lt;"&amp;J633)+COUNTIFS($M$6:M633,"متأخرة",$J$6:J633,J633&amp;"")+COUNTIFS($M$6:M633,"اليوم",$J$6:J633,J633&amp;""),"")</f>
        <v/>
      </c>
    </row>
    <row r="634">
      <c r="A634" s="20" t="n"/>
      <c r="B634" s="5" t="n"/>
      <c r="C634" s="21" t="n"/>
      <c r="D634" s="5" t="n"/>
      <c r="E634" s="17" t="n"/>
      <c r="F634" s="5" t="n"/>
      <c r="G634" s="5" t="n"/>
      <c r="H634" s="5" t="n"/>
      <c r="I634" s="5" t="n"/>
      <c r="J634" s="20" t="n"/>
      <c r="K634" s="5" t="n"/>
      <c r="L634" s="19">
        <f>IF(OR(B634&amp;""="",NOT(ISNUMBER(A634))),"",'الإعدادات'!$B$4-A634)</f>
        <v/>
      </c>
      <c r="M634" s="6">
        <f>IF(OR(B634&amp;""="",NOT(ISNUMBER(J634)),I634="تم التعاقد",I634="غير مهتم"),"",IF(J634&lt;'الإعدادات'!$B$4,"متأخرة",IF(J634='الإعدادات'!$B$4,"اليوم",IF(J634&lt;='الإعدادات'!$B$4+3,"خلال 3 أيام",""))))</f>
        <v/>
      </c>
      <c r="N634" s="6">
        <f>IF(OR(B634&amp;""="",H634&amp;""="",NOT(ISNUMBER(E634))),"",IFERROR(IF(E634&lt;INDEX('الوحدات'!$F$6:$F$305,MATCH(H634,'الوحدات'!$A$6:$A$305,0)),"أقل من السعر","مناسب"),"كود غير موجود"))</f>
        <v/>
      </c>
      <c r="O634" s="18">
        <f>IF(OR(B634&amp;""="",I634&lt;&gt;"تم التعاقد",H634&amp;""=""),"",IFERROR(IF(INDEX('الوحدات'!$E$6:$E$305,MATCH(H634,'الوحدات'!$A$6:$A$305,0))="بيع",ROUND(INDEX('الوحدات'!$F$6:$F$305,MATCH(H634,'الوحدات'!$A$6:$A$305,0))*'الإعدادات'!$B$5/100,2),""),""))</f>
        <v/>
      </c>
      <c r="P634" s="19">
        <f>IF(OR(M634="متأخرة",M634="اليوم"),COUNTIFS($M$6:$M$2005,"متأخرة",$J$6:$J$2005,"&lt;"&amp;J634)+COUNTIFS($M$6:$M$2005,"اليوم",$J$6:$J$2005,"&lt;"&amp;J634)+COUNTIFS($M$6:M634,"متأخرة",$J$6:J634,J634&amp;"")+COUNTIFS($M$6:M634,"اليوم",$J$6:J634,J634&amp;""),"")</f>
        <v/>
      </c>
    </row>
    <row r="635">
      <c r="A635" s="20" t="n"/>
      <c r="B635" s="5" t="n"/>
      <c r="C635" s="21" t="n"/>
      <c r="D635" s="5" t="n"/>
      <c r="E635" s="17" t="n"/>
      <c r="F635" s="5" t="n"/>
      <c r="G635" s="5" t="n"/>
      <c r="H635" s="5" t="n"/>
      <c r="I635" s="5" t="n"/>
      <c r="J635" s="20" t="n"/>
      <c r="K635" s="5" t="n"/>
      <c r="L635" s="19">
        <f>IF(OR(B635&amp;""="",NOT(ISNUMBER(A635))),"",'الإعدادات'!$B$4-A635)</f>
        <v/>
      </c>
      <c r="M635" s="6">
        <f>IF(OR(B635&amp;""="",NOT(ISNUMBER(J635)),I635="تم التعاقد",I635="غير مهتم"),"",IF(J635&lt;'الإعدادات'!$B$4,"متأخرة",IF(J635='الإعدادات'!$B$4,"اليوم",IF(J635&lt;='الإعدادات'!$B$4+3,"خلال 3 أيام",""))))</f>
        <v/>
      </c>
      <c r="N635" s="6">
        <f>IF(OR(B635&amp;""="",H635&amp;""="",NOT(ISNUMBER(E635))),"",IFERROR(IF(E635&lt;INDEX('الوحدات'!$F$6:$F$305,MATCH(H635,'الوحدات'!$A$6:$A$305,0)),"أقل من السعر","مناسب"),"كود غير موجود"))</f>
        <v/>
      </c>
      <c r="O635" s="18">
        <f>IF(OR(B635&amp;""="",I635&lt;&gt;"تم التعاقد",H635&amp;""=""),"",IFERROR(IF(INDEX('الوحدات'!$E$6:$E$305,MATCH(H635,'الوحدات'!$A$6:$A$305,0))="بيع",ROUND(INDEX('الوحدات'!$F$6:$F$305,MATCH(H635,'الوحدات'!$A$6:$A$305,0))*'الإعدادات'!$B$5/100,2),""),""))</f>
        <v/>
      </c>
      <c r="P635" s="19">
        <f>IF(OR(M635="متأخرة",M635="اليوم"),COUNTIFS($M$6:$M$2005,"متأخرة",$J$6:$J$2005,"&lt;"&amp;J635)+COUNTIFS($M$6:$M$2005,"اليوم",$J$6:$J$2005,"&lt;"&amp;J635)+COUNTIFS($M$6:M635,"متأخرة",$J$6:J635,J635&amp;"")+COUNTIFS($M$6:M635,"اليوم",$J$6:J635,J635&amp;""),"")</f>
        <v/>
      </c>
    </row>
    <row r="636">
      <c r="A636" s="20" t="n"/>
      <c r="B636" s="5" t="n"/>
      <c r="C636" s="21" t="n"/>
      <c r="D636" s="5" t="n"/>
      <c r="E636" s="17" t="n"/>
      <c r="F636" s="5" t="n"/>
      <c r="G636" s="5" t="n"/>
      <c r="H636" s="5" t="n"/>
      <c r="I636" s="5" t="n"/>
      <c r="J636" s="20" t="n"/>
      <c r="K636" s="5" t="n"/>
      <c r="L636" s="19">
        <f>IF(OR(B636&amp;""="",NOT(ISNUMBER(A636))),"",'الإعدادات'!$B$4-A636)</f>
        <v/>
      </c>
      <c r="M636" s="6">
        <f>IF(OR(B636&amp;""="",NOT(ISNUMBER(J636)),I636="تم التعاقد",I636="غير مهتم"),"",IF(J636&lt;'الإعدادات'!$B$4,"متأخرة",IF(J636='الإعدادات'!$B$4,"اليوم",IF(J636&lt;='الإعدادات'!$B$4+3,"خلال 3 أيام",""))))</f>
        <v/>
      </c>
      <c r="N636" s="6">
        <f>IF(OR(B636&amp;""="",H636&amp;""="",NOT(ISNUMBER(E636))),"",IFERROR(IF(E636&lt;INDEX('الوحدات'!$F$6:$F$305,MATCH(H636,'الوحدات'!$A$6:$A$305,0)),"أقل من السعر","مناسب"),"كود غير موجود"))</f>
        <v/>
      </c>
      <c r="O636" s="18">
        <f>IF(OR(B636&amp;""="",I636&lt;&gt;"تم التعاقد",H636&amp;""=""),"",IFERROR(IF(INDEX('الوحدات'!$E$6:$E$305,MATCH(H636,'الوحدات'!$A$6:$A$305,0))="بيع",ROUND(INDEX('الوحدات'!$F$6:$F$305,MATCH(H636,'الوحدات'!$A$6:$A$305,0))*'الإعدادات'!$B$5/100,2),""),""))</f>
        <v/>
      </c>
      <c r="P636" s="19">
        <f>IF(OR(M636="متأخرة",M636="اليوم"),COUNTIFS($M$6:$M$2005,"متأخرة",$J$6:$J$2005,"&lt;"&amp;J636)+COUNTIFS($M$6:$M$2005,"اليوم",$J$6:$J$2005,"&lt;"&amp;J636)+COUNTIFS($M$6:M636,"متأخرة",$J$6:J636,J636&amp;"")+COUNTIFS($M$6:M636,"اليوم",$J$6:J636,J636&amp;""),"")</f>
        <v/>
      </c>
    </row>
    <row r="637">
      <c r="A637" s="20" t="n"/>
      <c r="B637" s="5" t="n"/>
      <c r="C637" s="21" t="n"/>
      <c r="D637" s="5" t="n"/>
      <c r="E637" s="17" t="n"/>
      <c r="F637" s="5" t="n"/>
      <c r="G637" s="5" t="n"/>
      <c r="H637" s="5" t="n"/>
      <c r="I637" s="5" t="n"/>
      <c r="J637" s="20" t="n"/>
      <c r="K637" s="5" t="n"/>
      <c r="L637" s="19">
        <f>IF(OR(B637&amp;""="",NOT(ISNUMBER(A637))),"",'الإعدادات'!$B$4-A637)</f>
        <v/>
      </c>
      <c r="M637" s="6">
        <f>IF(OR(B637&amp;""="",NOT(ISNUMBER(J637)),I637="تم التعاقد",I637="غير مهتم"),"",IF(J637&lt;'الإعدادات'!$B$4,"متأخرة",IF(J637='الإعدادات'!$B$4,"اليوم",IF(J637&lt;='الإعدادات'!$B$4+3,"خلال 3 أيام",""))))</f>
        <v/>
      </c>
      <c r="N637" s="6">
        <f>IF(OR(B637&amp;""="",H637&amp;""="",NOT(ISNUMBER(E637))),"",IFERROR(IF(E637&lt;INDEX('الوحدات'!$F$6:$F$305,MATCH(H637,'الوحدات'!$A$6:$A$305,0)),"أقل من السعر","مناسب"),"كود غير موجود"))</f>
        <v/>
      </c>
      <c r="O637" s="18">
        <f>IF(OR(B637&amp;""="",I637&lt;&gt;"تم التعاقد",H637&amp;""=""),"",IFERROR(IF(INDEX('الوحدات'!$E$6:$E$305,MATCH(H637,'الوحدات'!$A$6:$A$305,0))="بيع",ROUND(INDEX('الوحدات'!$F$6:$F$305,MATCH(H637,'الوحدات'!$A$6:$A$305,0))*'الإعدادات'!$B$5/100,2),""),""))</f>
        <v/>
      </c>
      <c r="P637" s="19">
        <f>IF(OR(M637="متأخرة",M637="اليوم"),COUNTIFS($M$6:$M$2005,"متأخرة",$J$6:$J$2005,"&lt;"&amp;J637)+COUNTIFS($M$6:$M$2005,"اليوم",$J$6:$J$2005,"&lt;"&amp;J637)+COUNTIFS($M$6:M637,"متأخرة",$J$6:J637,J637&amp;"")+COUNTIFS($M$6:M637,"اليوم",$J$6:J637,J637&amp;""),"")</f>
        <v/>
      </c>
    </row>
    <row r="638">
      <c r="A638" s="20" t="n"/>
      <c r="B638" s="5" t="n"/>
      <c r="C638" s="21" t="n"/>
      <c r="D638" s="5" t="n"/>
      <c r="E638" s="17" t="n"/>
      <c r="F638" s="5" t="n"/>
      <c r="G638" s="5" t="n"/>
      <c r="H638" s="5" t="n"/>
      <c r="I638" s="5" t="n"/>
      <c r="J638" s="20" t="n"/>
      <c r="K638" s="5" t="n"/>
      <c r="L638" s="19">
        <f>IF(OR(B638&amp;""="",NOT(ISNUMBER(A638))),"",'الإعدادات'!$B$4-A638)</f>
        <v/>
      </c>
      <c r="M638" s="6">
        <f>IF(OR(B638&amp;""="",NOT(ISNUMBER(J638)),I638="تم التعاقد",I638="غير مهتم"),"",IF(J638&lt;'الإعدادات'!$B$4,"متأخرة",IF(J638='الإعدادات'!$B$4,"اليوم",IF(J638&lt;='الإعدادات'!$B$4+3,"خلال 3 أيام",""))))</f>
        <v/>
      </c>
      <c r="N638" s="6">
        <f>IF(OR(B638&amp;""="",H638&amp;""="",NOT(ISNUMBER(E638))),"",IFERROR(IF(E638&lt;INDEX('الوحدات'!$F$6:$F$305,MATCH(H638,'الوحدات'!$A$6:$A$305,0)),"أقل من السعر","مناسب"),"كود غير موجود"))</f>
        <v/>
      </c>
      <c r="O638" s="18">
        <f>IF(OR(B638&amp;""="",I638&lt;&gt;"تم التعاقد",H638&amp;""=""),"",IFERROR(IF(INDEX('الوحدات'!$E$6:$E$305,MATCH(H638,'الوحدات'!$A$6:$A$305,0))="بيع",ROUND(INDEX('الوحدات'!$F$6:$F$305,MATCH(H638,'الوحدات'!$A$6:$A$305,0))*'الإعدادات'!$B$5/100,2),""),""))</f>
        <v/>
      </c>
      <c r="P638" s="19">
        <f>IF(OR(M638="متأخرة",M638="اليوم"),COUNTIFS($M$6:$M$2005,"متأخرة",$J$6:$J$2005,"&lt;"&amp;J638)+COUNTIFS($M$6:$M$2005,"اليوم",$J$6:$J$2005,"&lt;"&amp;J638)+COUNTIFS($M$6:M638,"متأخرة",$J$6:J638,J638&amp;"")+COUNTIFS($M$6:M638,"اليوم",$J$6:J638,J638&amp;""),"")</f>
        <v/>
      </c>
    </row>
    <row r="639">
      <c r="A639" s="20" t="n"/>
      <c r="B639" s="5" t="n"/>
      <c r="C639" s="21" t="n"/>
      <c r="D639" s="5" t="n"/>
      <c r="E639" s="17" t="n"/>
      <c r="F639" s="5" t="n"/>
      <c r="G639" s="5" t="n"/>
      <c r="H639" s="5" t="n"/>
      <c r="I639" s="5" t="n"/>
      <c r="J639" s="20" t="n"/>
      <c r="K639" s="5" t="n"/>
      <c r="L639" s="19">
        <f>IF(OR(B639&amp;""="",NOT(ISNUMBER(A639))),"",'الإعدادات'!$B$4-A639)</f>
        <v/>
      </c>
      <c r="M639" s="6">
        <f>IF(OR(B639&amp;""="",NOT(ISNUMBER(J639)),I639="تم التعاقد",I639="غير مهتم"),"",IF(J639&lt;'الإعدادات'!$B$4,"متأخرة",IF(J639='الإعدادات'!$B$4,"اليوم",IF(J639&lt;='الإعدادات'!$B$4+3,"خلال 3 أيام",""))))</f>
        <v/>
      </c>
      <c r="N639" s="6">
        <f>IF(OR(B639&amp;""="",H639&amp;""="",NOT(ISNUMBER(E639))),"",IFERROR(IF(E639&lt;INDEX('الوحدات'!$F$6:$F$305,MATCH(H639,'الوحدات'!$A$6:$A$305,0)),"أقل من السعر","مناسب"),"كود غير موجود"))</f>
        <v/>
      </c>
      <c r="O639" s="18">
        <f>IF(OR(B639&amp;""="",I639&lt;&gt;"تم التعاقد",H639&amp;""=""),"",IFERROR(IF(INDEX('الوحدات'!$E$6:$E$305,MATCH(H639,'الوحدات'!$A$6:$A$305,0))="بيع",ROUND(INDEX('الوحدات'!$F$6:$F$305,MATCH(H639,'الوحدات'!$A$6:$A$305,0))*'الإعدادات'!$B$5/100,2),""),""))</f>
        <v/>
      </c>
      <c r="P639" s="19">
        <f>IF(OR(M639="متأخرة",M639="اليوم"),COUNTIFS($M$6:$M$2005,"متأخرة",$J$6:$J$2005,"&lt;"&amp;J639)+COUNTIFS($M$6:$M$2005,"اليوم",$J$6:$J$2005,"&lt;"&amp;J639)+COUNTIFS($M$6:M639,"متأخرة",$J$6:J639,J639&amp;"")+COUNTIFS($M$6:M639,"اليوم",$J$6:J639,J639&amp;""),"")</f>
        <v/>
      </c>
    </row>
    <row r="640">
      <c r="A640" s="20" t="n"/>
      <c r="B640" s="5" t="n"/>
      <c r="C640" s="21" t="n"/>
      <c r="D640" s="5" t="n"/>
      <c r="E640" s="17" t="n"/>
      <c r="F640" s="5" t="n"/>
      <c r="G640" s="5" t="n"/>
      <c r="H640" s="5" t="n"/>
      <c r="I640" s="5" t="n"/>
      <c r="J640" s="20" t="n"/>
      <c r="K640" s="5" t="n"/>
      <c r="L640" s="19">
        <f>IF(OR(B640&amp;""="",NOT(ISNUMBER(A640))),"",'الإعدادات'!$B$4-A640)</f>
        <v/>
      </c>
      <c r="M640" s="6">
        <f>IF(OR(B640&amp;""="",NOT(ISNUMBER(J640)),I640="تم التعاقد",I640="غير مهتم"),"",IF(J640&lt;'الإعدادات'!$B$4,"متأخرة",IF(J640='الإعدادات'!$B$4,"اليوم",IF(J640&lt;='الإعدادات'!$B$4+3,"خلال 3 أيام",""))))</f>
        <v/>
      </c>
      <c r="N640" s="6">
        <f>IF(OR(B640&amp;""="",H640&amp;""="",NOT(ISNUMBER(E640))),"",IFERROR(IF(E640&lt;INDEX('الوحدات'!$F$6:$F$305,MATCH(H640,'الوحدات'!$A$6:$A$305,0)),"أقل من السعر","مناسب"),"كود غير موجود"))</f>
        <v/>
      </c>
      <c r="O640" s="18">
        <f>IF(OR(B640&amp;""="",I640&lt;&gt;"تم التعاقد",H640&amp;""=""),"",IFERROR(IF(INDEX('الوحدات'!$E$6:$E$305,MATCH(H640,'الوحدات'!$A$6:$A$305,0))="بيع",ROUND(INDEX('الوحدات'!$F$6:$F$305,MATCH(H640,'الوحدات'!$A$6:$A$305,0))*'الإعدادات'!$B$5/100,2),""),""))</f>
        <v/>
      </c>
      <c r="P640" s="19">
        <f>IF(OR(M640="متأخرة",M640="اليوم"),COUNTIFS($M$6:$M$2005,"متأخرة",$J$6:$J$2005,"&lt;"&amp;J640)+COUNTIFS($M$6:$M$2005,"اليوم",$J$6:$J$2005,"&lt;"&amp;J640)+COUNTIFS($M$6:M640,"متأخرة",$J$6:J640,J640&amp;"")+COUNTIFS($M$6:M640,"اليوم",$J$6:J640,J640&amp;""),"")</f>
        <v/>
      </c>
    </row>
    <row r="641">
      <c r="A641" s="20" t="n"/>
      <c r="B641" s="5" t="n"/>
      <c r="C641" s="21" t="n"/>
      <c r="D641" s="5" t="n"/>
      <c r="E641" s="17" t="n"/>
      <c r="F641" s="5" t="n"/>
      <c r="G641" s="5" t="n"/>
      <c r="H641" s="5" t="n"/>
      <c r="I641" s="5" t="n"/>
      <c r="J641" s="20" t="n"/>
      <c r="K641" s="5" t="n"/>
      <c r="L641" s="19">
        <f>IF(OR(B641&amp;""="",NOT(ISNUMBER(A641))),"",'الإعدادات'!$B$4-A641)</f>
        <v/>
      </c>
      <c r="M641" s="6">
        <f>IF(OR(B641&amp;""="",NOT(ISNUMBER(J641)),I641="تم التعاقد",I641="غير مهتم"),"",IF(J641&lt;'الإعدادات'!$B$4,"متأخرة",IF(J641='الإعدادات'!$B$4,"اليوم",IF(J641&lt;='الإعدادات'!$B$4+3,"خلال 3 أيام",""))))</f>
        <v/>
      </c>
      <c r="N641" s="6">
        <f>IF(OR(B641&amp;""="",H641&amp;""="",NOT(ISNUMBER(E641))),"",IFERROR(IF(E641&lt;INDEX('الوحدات'!$F$6:$F$305,MATCH(H641,'الوحدات'!$A$6:$A$305,0)),"أقل من السعر","مناسب"),"كود غير موجود"))</f>
        <v/>
      </c>
      <c r="O641" s="18">
        <f>IF(OR(B641&amp;""="",I641&lt;&gt;"تم التعاقد",H641&amp;""=""),"",IFERROR(IF(INDEX('الوحدات'!$E$6:$E$305,MATCH(H641,'الوحدات'!$A$6:$A$305,0))="بيع",ROUND(INDEX('الوحدات'!$F$6:$F$305,MATCH(H641,'الوحدات'!$A$6:$A$305,0))*'الإعدادات'!$B$5/100,2),""),""))</f>
        <v/>
      </c>
      <c r="P641" s="19">
        <f>IF(OR(M641="متأخرة",M641="اليوم"),COUNTIFS($M$6:$M$2005,"متأخرة",$J$6:$J$2005,"&lt;"&amp;J641)+COUNTIFS($M$6:$M$2005,"اليوم",$J$6:$J$2005,"&lt;"&amp;J641)+COUNTIFS($M$6:M641,"متأخرة",$J$6:J641,J641&amp;"")+COUNTIFS($M$6:M641,"اليوم",$J$6:J641,J641&amp;""),"")</f>
        <v/>
      </c>
    </row>
    <row r="642">
      <c r="A642" s="20" t="n"/>
      <c r="B642" s="5" t="n"/>
      <c r="C642" s="21" t="n"/>
      <c r="D642" s="5" t="n"/>
      <c r="E642" s="17" t="n"/>
      <c r="F642" s="5" t="n"/>
      <c r="G642" s="5" t="n"/>
      <c r="H642" s="5" t="n"/>
      <c r="I642" s="5" t="n"/>
      <c r="J642" s="20" t="n"/>
      <c r="K642" s="5" t="n"/>
      <c r="L642" s="19">
        <f>IF(OR(B642&amp;""="",NOT(ISNUMBER(A642))),"",'الإعدادات'!$B$4-A642)</f>
        <v/>
      </c>
      <c r="M642" s="6">
        <f>IF(OR(B642&amp;""="",NOT(ISNUMBER(J642)),I642="تم التعاقد",I642="غير مهتم"),"",IF(J642&lt;'الإعدادات'!$B$4,"متأخرة",IF(J642='الإعدادات'!$B$4,"اليوم",IF(J642&lt;='الإعدادات'!$B$4+3,"خلال 3 أيام",""))))</f>
        <v/>
      </c>
      <c r="N642" s="6">
        <f>IF(OR(B642&amp;""="",H642&amp;""="",NOT(ISNUMBER(E642))),"",IFERROR(IF(E642&lt;INDEX('الوحدات'!$F$6:$F$305,MATCH(H642,'الوحدات'!$A$6:$A$305,0)),"أقل من السعر","مناسب"),"كود غير موجود"))</f>
        <v/>
      </c>
      <c r="O642" s="18">
        <f>IF(OR(B642&amp;""="",I642&lt;&gt;"تم التعاقد",H642&amp;""=""),"",IFERROR(IF(INDEX('الوحدات'!$E$6:$E$305,MATCH(H642,'الوحدات'!$A$6:$A$305,0))="بيع",ROUND(INDEX('الوحدات'!$F$6:$F$305,MATCH(H642,'الوحدات'!$A$6:$A$305,0))*'الإعدادات'!$B$5/100,2),""),""))</f>
        <v/>
      </c>
      <c r="P642" s="19">
        <f>IF(OR(M642="متأخرة",M642="اليوم"),COUNTIFS($M$6:$M$2005,"متأخرة",$J$6:$J$2005,"&lt;"&amp;J642)+COUNTIFS($M$6:$M$2005,"اليوم",$J$6:$J$2005,"&lt;"&amp;J642)+COUNTIFS($M$6:M642,"متأخرة",$J$6:J642,J642&amp;"")+COUNTIFS($M$6:M642,"اليوم",$J$6:J642,J642&amp;""),"")</f>
        <v/>
      </c>
    </row>
    <row r="643">
      <c r="A643" s="20" t="n"/>
      <c r="B643" s="5" t="n"/>
      <c r="C643" s="21" t="n"/>
      <c r="D643" s="5" t="n"/>
      <c r="E643" s="17" t="n"/>
      <c r="F643" s="5" t="n"/>
      <c r="G643" s="5" t="n"/>
      <c r="H643" s="5" t="n"/>
      <c r="I643" s="5" t="n"/>
      <c r="J643" s="20" t="n"/>
      <c r="K643" s="5" t="n"/>
      <c r="L643" s="19">
        <f>IF(OR(B643&amp;""="",NOT(ISNUMBER(A643))),"",'الإعدادات'!$B$4-A643)</f>
        <v/>
      </c>
      <c r="M643" s="6">
        <f>IF(OR(B643&amp;""="",NOT(ISNUMBER(J643)),I643="تم التعاقد",I643="غير مهتم"),"",IF(J643&lt;'الإعدادات'!$B$4,"متأخرة",IF(J643='الإعدادات'!$B$4,"اليوم",IF(J643&lt;='الإعدادات'!$B$4+3,"خلال 3 أيام",""))))</f>
        <v/>
      </c>
      <c r="N643" s="6">
        <f>IF(OR(B643&amp;""="",H643&amp;""="",NOT(ISNUMBER(E643))),"",IFERROR(IF(E643&lt;INDEX('الوحدات'!$F$6:$F$305,MATCH(H643,'الوحدات'!$A$6:$A$305,0)),"أقل من السعر","مناسب"),"كود غير موجود"))</f>
        <v/>
      </c>
      <c r="O643" s="18">
        <f>IF(OR(B643&amp;""="",I643&lt;&gt;"تم التعاقد",H643&amp;""=""),"",IFERROR(IF(INDEX('الوحدات'!$E$6:$E$305,MATCH(H643,'الوحدات'!$A$6:$A$305,0))="بيع",ROUND(INDEX('الوحدات'!$F$6:$F$305,MATCH(H643,'الوحدات'!$A$6:$A$305,0))*'الإعدادات'!$B$5/100,2),""),""))</f>
        <v/>
      </c>
      <c r="P643" s="19">
        <f>IF(OR(M643="متأخرة",M643="اليوم"),COUNTIFS($M$6:$M$2005,"متأخرة",$J$6:$J$2005,"&lt;"&amp;J643)+COUNTIFS($M$6:$M$2005,"اليوم",$J$6:$J$2005,"&lt;"&amp;J643)+COUNTIFS($M$6:M643,"متأخرة",$J$6:J643,J643&amp;"")+COUNTIFS($M$6:M643,"اليوم",$J$6:J643,J643&amp;""),"")</f>
        <v/>
      </c>
    </row>
    <row r="644">
      <c r="A644" s="20" t="n"/>
      <c r="B644" s="5" t="n"/>
      <c r="C644" s="21" t="n"/>
      <c r="D644" s="5" t="n"/>
      <c r="E644" s="17" t="n"/>
      <c r="F644" s="5" t="n"/>
      <c r="G644" s="5" t="n"/>
      <c r="H644" s="5" t="n"/>
      <c r="I644" s="5" t="n"/>
      <c r="J644" s="20" t="n"/>
      <c r="K644" s="5" t="n"/>
      <c r="L644" s="19">
        <f>IF(OR(B644&amp;""="",NOT(ISNUMBER(A644))),"",'الإعدادات'!$B$4-A644)</f>
        <v/>
      </c>
      <c r="M644" s="6">
        <f>IF(OR(B644&amp;""="",NOT(ISNUMBER(J644)),I644="تم التعاقد",I644="غير مهتم"),"",IF(J644&lt;'الإعدادات'!$B$4,"متأخرة",IF(J644='الإعدادات'!$B$4,"اليوم",IF(J644&lt;='الإعدادات'!$B$4+3,"خلال 3 أيام",""))))</f>
        <v/>
      </c>
      <c r="N644" s="6">
        <f>IF(OR(B644&amp;""="",H644&amp;""="",NOT(ISNUMBER(E644))),"",IFERROR(IF(E644&lt;INDEX('الوحدات'!$F$6:$F$305,MATCH(H644,'الوحدات'!$A$6:$A$305,0)),"أقل من السعر","مناسب"),"كود غير موجود"))</f>
        <v/>
      </c>
      <c r="O644" s="18">
        <f>IF(OR(B644&amp;""="",I644&lt;&gt;"تم التعاقد",H644&amp;""=""),"",IFERROR(IF(INDEX('الوحدات'!$E$6:$E$305,MATCH(H644,'الوحدات'!$A$6:$A$305,0))="بيع",ROUND(INDEX('الوحدات'!$F$6:$F$305,MATCH(H644,'الوحدات'!$A$6:$A$305,0))*'الإعدادات'!$B$5/100,2),""),""))</f>
        <v/>
      </c>
      <c r="P644" s="19">
        <f>IF(OR(M644="متأخرة",M644="اليوم"),COUNTIFS($M$6:$M$2005,"متأخرة",$J$6:$J$2005,"&lt;"&amp;J644)+COUNTIFS($M$6:$M$2005,"اليوم",$J$6:$J$2005,"&lt;"&amp;J644)+COUNTIFS($M$6:M644,"متأخرة",$J$6:J644,J644&amp;"")+COUNTIFS($M$6:M644,"اليوم",$J$6:J644,J644&amp;""),"")</f>
        <v/>
      </c>
    </row>
    <row r="645">
      <c r="A645" s="20" t="n"/>
      <c r="B645" s="5" t="n"/>
      <c r="C645" s="21" t="n"/>
      <c r="D645" s="5" t="n"/>
      <c r="E645" s="17" t="n"/>
      <c r="F645" s="5" t="n"/>
      <c r="G645" s="5" t="n"/>
      <c r="H645" s="5" t="n"/>
      <c r="I645" s="5" t="n"/>
      <c r="J645" s="20" t="n"/>
      <c r="K645" s="5" t="n"/>
      <c r="L645" s="19">
        <f>IF(OR(B645&amp;""="",NOT(ISNUMBER(A645))),"",'الإعدادات'!$B$4-A645)</f>
        <v/>
      </c>
      <c r="M645" s="6">
        <f>IF(OR(B645&amp;""="",NOT(ISNUMBER(J645)),I645="تم التعاقد",I645="غير مهتم"),"",IF(J645&lt;'الإعدادات'!$B$4,"متأخرة",IF(J645='الإعدادات'!$B$4,"اليوم",IF(J645&lt;='الإعدادات'!$B$4+3,"خلال 3 أيام",""))))</f>
        <v/>
      </c>
      <c r="N645" s="6">
        <f>IF(OR(B645&amp;""="",H645&amp;""="",NOT(ISNUMBER(E645))),"",IFERROR(IF(E645&lt;INDEX('الوحدات'!$F$6:$F$305,MATCH(H645,'الوحدات'!$A$6:$A$305,0)),"أقل من السعر","مناسب"),"كود غير موجود"))</f>
        <v/>
      </c>
      <c r="O645" s="18">
        <f>IF(OR(B645&amp;""="",I645&lt;&gt;"تم التعاقد",H645&amp;""=""),"",IFERROR(IF(INDEX('الوحدات'!$E$6:$E$305,MATCH(H645,'الوحدات'!$A$6:$A$305,0))="بيع",ROUND(INDEX('الوحدات'!$F$6:$F$305,MATCH(H645,'الوحدات'!$A$6:$A$305,0))*'الإعدادات'!$B$5/100,2),""),""))</f>
        <v/>
      </c>
      <c r="P645" s="19">
        <f>IF(OR(M645="متأخرة",M645="اليوم"),COUNTIFS($M$6:$M$2005,"متأخرة",$J$6:$J$2005,"&lt;"&amp;J645)+COUNTIFS($M$6:$M$2005,"اليوم",$J$6:$J$2005,"&lt;"&amp;J645)+COUNTIFS($M$6:M645,"متأخرة",$J$6:J645,J645&amp;"")+COUNTIFS($M$6:M645,"اليوم",$J$6:J645,J645&amp;""),"")</f>
        <v/>
      </c>
    </row>
    <row r="646">
      <c r="A646" s="20" t="n"/>
      <c r="B646" s="5" t="n"/>
      <c r="C646" s="21" t="n"/>
      <c r="D646" s="5" t="n"/>
      <c r="E646" s="17" t="n"/>
      <c r="F646" s="5" t="n"/>
      <c r="G646" s="5" t="n"/>
      <c r="H646" s="5" t="n"/>
      <c r="I646" s="5" t="n"/>
      <c r="J646" s="20" t="n"/>
      <c r="K646" s="5" t="n"/>
      <c r="L646" s="19">
        <f>IF(OR(B646&amp;""="",NOT(ISNUMBER(A646))),"",'الإعدادات'!$B$4-A646)</f>
        <v/>
      </c>
      <c r="M646" s="6">
        <f>IF(OR(B646&amp;""="",NOT(ISNUMBER(J646)),I646="تم التعاقد",I646="غير مهتم"),"",IF(J646&lt;'الإعدادات'!$B$4,"متأخرة",IF(J646='الإعدادات'!$B$4,"اليوم",IF(J646&lt;='الإعدادات'!$B$4+3,"خلال 3 أيام",""))))</f>
        <v/>
      </c>
      <c r="N646" s="6">
        <f>IF(OR(B646&amp;""="",H646&amp;""="",NOT(ISNUMBER(E646))),"",IFERROR(IF(E646&lt;INDEX('الوحدات'!$F$6:$F$305,MATCH(H646,'الوحدات'!$A$6:$A$305,0)),"أقل من السعر","مناسب"),"كود غير موجود"))</f>
        <v/>
      </c>
      <c r="O646" s="18">
        <f>IF(OR(B646&amp;""="",I646&lt;&gt;"تم التعاقد",H646&amp;""=""),"",IFERROR(IF(INDEX('الوحدات'!$E$6:$E$305,MATCH(H646,'الوحدات'!$A$6:$A$305,0))="بيع",ROUND(INDEX('الوحدات'!$F$6:$F$305,MATCH(H646,'الوحدات'!$A$6:$A$305,0))*'الإعدادات'!$B$5/100,2),""),""))</f>
        <v/>
      </c>
      <c r="P646" s="19">
        <f>IF(OR(M646="متأخرة",M646="اليوم"),COUNTIFS($M$6:$M$2005,"متأخرة",$J$6:$J$2005,"&lt;"&amp;J646)+COUNTIFS($M$6:$M$2005,"اليوم",$J$6:$J$2005,"&lt;"&amp;J646)+COUNTIFS($M$6:M646,"متأخرة",$J$6:J646,J646&amp;"")+COUNTIFS($M$6:M646,"اليوم",$J$6:J646,J646&amp;""),"")</f>
        <v/>
      </c>
    </row>
    <row r="647">
      <c r="A647" s="20" t="n"/>
      <c r="B647" s="5" t="n"/>
      <c r="C647" s="21" t="n"/>
      <c r="D647" s="5" t="n"/>
      <c r="E647" s="17" t="n"/>
      <c r="F647" s="5" t="n"/>
      <c r="G647" s="5" t="n"/>
      <c r="H647" s="5" t="n"/>
      <c r="I647" s="5" t="n"/>
      <c r="J647" s="20" t="n"/>
      <c r="K647" s="5" t="n"/>
      <c r="L647" s="19">
        <f>IF(OR(B647&amp;""="",NOT(ISNUMBER(A647))),"",'الإعدادات'!$B$4-A647)</f>
        <v/>
      </c>
      <c r="M647" s="6">
        <f>IF(OR(B647&amp;""="",NOT(ISNUMBER(J647)),I647="تم التعاقد",I647="غير مهتم"),"",IF(J647&lt;'الإعدادات'!$B$4,"متأخرة",IF(J647='الإعدادات'!$B$4,"اليوم",IF(J647&lt;='الإعدادات'!$B$4+3,"خلال 3 أيام",""))))</f>
        <v/>
      </c>
      <c r="N647" s="6">
        <f>IF(OR(B647&amp;""="",H647&amp;""="",NOT(ISNUMBER(E647))),"",IFERROR(IF(E647&lt;INDEX('الوحدات'!$F$6:$F$305,MATCH(H647,'الوحدات'!$A$6:$A$305,0)),"أقل من السعر","مناسب"),"كود غير موجود"))</f>
        <v/>
      </c>
      <c r="O647" s="18">
        <f>IF(OR(B647&amp;""="",I647&lt;&gt;"تم التعاقد",H647&amp;""=""),"",IFERROR(IF(INDEX('الوحدات'!$E$6:$E$305,MATCH(H647,'الوحدات'!$A$6:$A$305,0))="بيع",ROUND(INDEX('الوحدات'!$F$6:$F$305,MATCH(H647,'الوحدات'!$A$6:$A$305,0))*'الإعدادات'!$B$5/100,2),""),""))</f>
        <v/>
      </c>
      <c r="P647" s="19">
        <f>IF(OR(M647="متأخرة",M647="اليوم"),COUNTIFS($M$6:$M$2005,"متأخرة",$J$6:$J$2005,"&lt;"&amp;J647)+COUNTIFS($M$6:$M$2005,"اليوم",$J$6:$J$2005,"&lt;"&amp;J647)+COUNTIFS($M$6:M647,"متأخرة",$J$6:J647,J647&amp;"")+COUNTIFS($M$6:M647,"اليوم",$J$6:J647,J647&amp;""),"")</f>
        <v/>
      </c>
    </row>
    <row r="648">
      <c r="A648" s="20" t="n"/>
      <c r="B648" s="5" t="n"/>
      <c r="C648" s="21" t="n"/>
      <c r="D648" s="5" t="n"/>
      <c r="E648" s="17" t="n"/>
      <c r="F648" s="5" t="n"/>
      <c r="G648" s="5" t="n"/>
      <c r="H648" s="5" t="n"/>
      <c r="I648" s="5" t="n"/>
      <c r="J648" s="20" t="n"/>
      <c r="K648" s="5" t="n"/>
      <c r="L648" s="19">
        <f>IF(OR(B648&amp;""="",NOT(ISNUMBER(A648))),"",'الإعدادات'!$B$4-A648)</f>
        <v/>
      </c>
      <c r="M648" s="6">
        <f>IF(OR(B648&amp;""="",NOT(ISNUMBER(J648)),I648="تم التعاقد",I648="غير مهتم"),"",IF(J648&lt;'الإعدادات'!$B$4,"متأخرة",IF(J648='الإعدادات'!$B$4,"اليوم",IF(J648&lt;='الإعدادات'!$B$4+3,"خلال 3 أيام",""))))</f>
        <v/>
      </c>
      <c r="N648" s="6">
        <f>IF(OR(B648&amp;""="",H648&amp;""="",NOT(ISNUMBER(E648))),"",IFERROR(IF(E648&lt;INDEX('الوحدات'!$F$6:$F$305,MATCH(H648,'الوحدات'!$A$6:$A$305,0)),"أقل من السعر","مناسب"),"كود غير موجود"))</f>
        <v/>
      </c>
      <c r="O648" s="18">
        <f>IF(OR(B648&amp;""="",I648&lt;&gt;"تم التعاقد",H648&amp;""=""),"",IFERROR(IF(INDEX('الوحدات'!$E$6:$E$305,MATCH(H648,'الوحدات'!$A$6:$A$305,0))="بيع",ROUND(INDEX('الوحدات'!$F$6:$F$305,MATCH(H648,'الوحدات'!$A$6:$A$305,0))*'الإعدادات'!$B$5/100,2),""),""))</f>
        <v/>
      </c>
      <c r="P648" s="19">
        <f>IF(OR(M648="متأخرة",M648="اليوم"),COUNTIFS($M$6:$M$2005,"متأخرة",$J$6:$J$2005,"&lt;"&amp;J648)+COUNTIFS($M$6:$M$2005,"اليوم",$J$6:$J$2005,"&lt;"&amp;J648)+COUNTIFS($M$6:M648,"متأخرة",$J$6:J648,J648&amp;"")+COUNTIFS($M$6:M648,"اليوم",$J$6:J648,J648&amp;""),"")</f>
        <v/>
      </c>
    </row>
    <row r="649">
      <c r="A649" s="20" t="n"/>
      <c r="B649" s="5" t="n"/>
      <c r="C649" s="21" t="n"/>
      <c r="D649" s="5" t="n"/>
      <c r="E649" s="17" t="n"/>
      <c r="F649" s="5" t="n"/>
      <c r="G649" s="5" t="n"/>
      <c r="H649" s="5" t="n"/>
      <c r="I649" s="5" t="n"/>
      <c r="J649" s="20" t="n"/>
      <c r="K649" s="5" t="n"/>
      <c r="L649" s="19">
        <f>IF(OR(B649&amp;""="",NOT(ISNUMBER(A649))),"",'الإعدادات'!$B$4-A649)</f>
        <v/>
      </c>
      <c r="M649" s="6">
        <f>IF(OR(B649&amp;""="",NOT(ISNUMBER(J649)),I649="تم التعاقد",I649="غير مهتم"),"",IF(J649&lt;'الإعدادات'!$B$4,"متأخرة",IF(J649='الإعدادات'!$B$4,"اليوم",IF(J649&lt;='الإعدادات'!$B$4+3,"خلال 3 أيام",""))))</f>
        <v/>
      </c>
      <c r="N649" s="6">
        <f>IF(OR(B649&amp;""="",H649&amp;""="",NOT(ISNUMBER(E649))),"",IFERROR(IF(E649&lt;INDEX('الوحدات'!$F$6:$F$305,MATCH(H649,'الوحدات'!$A$6:$A$305,0)),"أقل من السعر","مناسب"),"كود غير موجود"))</f>
        <v/>
      </c>
      <c r="O649" s="18">
        <f>IF(OR(B649&amp;""="",I649&lt;&gt;"تم التعاقد",H649&amp;""=""),"",IFERROR(IF(INDEX('الوحدات'!$E$6:$E$305,MATCH(H649,'الوحدات'!$A$6:$A$305,0))="بيع",ROUND(INDEX('الوحدات'!$F$6:$F$305,MATCH(H649,'الوحدات'!$A$6:$A$305,0))*'الإعدادات'!$B$5/100,2),""),""))</f>
        <v/>
      </c>
      <c r="P649" s="19">
        <f>IF(OR(M649="متأخرة",M649="اليوم"),COUNTIFS($M$6:$M$2005,"متأخرة",$J$6:$J$2005,"&lt;"&amp;J649)+COUNTIFS($M$6:$M$2005,"اليوم",$J$6:$J$2005,"&lt;"&amp;J649)+COUNTIFS($M$6:M649,"متأخرة",$J$6:J649,J649&amp;"")+COUNTIFS($M$6:M649,"اليوم",$J$6:J649,J649&amp;""),"")</f>
        <v/>
      </c>
    </row>
    <row r="650">
      <c r="A650" s="20" t="n"/>
      <c r="B650" s="5" t="n"/>
      <c r="C650" s="21" t="n"/>
      <c r="D650" s="5" t="n"/>
      <c r="E650" s="17" t="n"/>
      <c r="F650" s="5" t="n"/>
      <c r="G650" s="5" t="n"/>
      <c r="H650" s="5" t="n"/>
      <c r="I650" s="5" t="n"/>
      <c r="J650" s="20" t="n"/>
      <c r="K650" s="5" t="n"/>
      <c r="L650" s="19">
        <f>IF(OR(B650&amp;""="",NOT(ISNUMBER(A650))),"",'الإعدادات'!$B$4-A650)</f>
        <v/>
      </c>
      <c r="M650" s="6">
        <f>IF(OR(B650&amp;""="",NOT(ISNUMBER(J650)),I650="تم التعاقد",I650="غير مهتم"),"",IF(J650&lt;'الإعدادات'!$B$4,"متأخرة",IF(J650='الإعدادات'!$B$4,"اليوم",IF(J650&lt;='الإعدادات'!$B$4+3,"خلال 3 أيام",""))))</f>
        <v/>
      </c>
      <c r="N650" s="6">
        <f>IF(OR(B650&amp;""="",H650&amp;""="",NOT(ISNUMBER(E650))),"",IFERROR(IF(E650&lt;INDEX('الوحدات'!$F$6:$F$305,MATCH(H650,'الوحدات'!$A$6:$A$305,0)),"أقل من السعر","مناسب"),"كود غير موجود"))</f>
        <v/>
      </c>
      <c r="O650" s="18">
        <f>IF(OR(B650&amp;""="",I650&lt;&gt;"تم التعاقد",H650&amp;""=""),"",IFERROR(IF(INDEX('الوحدات'!$E$6:$E$305,MATCH(H650,'الوحدات'!$A$6:$A$305,0))="بيع",ROUND(INDEX('الوحدات'!$F$6:$F$305,MATCH(H650,'الوحدات'!$A$6:$A$305,0))*'الإعدادات'!$B$5/100,2),""),""))</f>
        <v/>
      </c>
      <c r="P650" s="19">
        <f>IF(OR(M650="متأخرة",M650="اليوم"),COUNTIFS($M$6:$M$2005,"متأخرة",$J$6:$J$2005,"&lt;"&amp;J650)+COUNTIFS($M$6:$M$2005,"اليوم",$J$6:$J$2005,"&lt;"&amp;J650)+COUNTIFS($M$6:M650,"متأخرة",$J$6:J650,J650&amp;"")+COUNTIFS($M$6:M650,"اليوم",$J$6:J650,J650&amp;""),"")</f>
        <v/>
      </c>
    </row>
    <row r="651">
      <c r="A651" s="20" t="n"/>
      <c r="B651" s="5" t="n"/>
      <c r="C651" s="21" t="n"/>
      <c r="D651" s="5" t="n"/>
      <c r="E651" s="17" t="n"/>
      <c r="F651" s="5" t="n"/>
      <c r="G651" s="5" t="n"/>
      <c r="H651" s="5" t="n"/>
      <c r="I651" s="5" t="n"/>
      <c r="J651" s="20" t="n"/>
      <c r="K651" s="5" t="n"/>
      <c r="L651" s="19">
        <f>IF(OR(B651&amp;""="",NOT(ISNUMBER(A651))),"",'الإعدادات'!$B$4-A651)</f>
        <v/>
      </c>
      <c r="M651" s="6">
        <f>IF(OR(B651&amp;""="",NOT(ISNUMBER(J651)),I651="تم التعاقد",I651="غير مهتم"),"",IF(J651&lt;'الإعدادات'!$B$4,"متأخرة",IF(J651='الإعدادات'!$B$4,"اليوم",IF(J651&lt;='الإعدادات'!$B$4+3,"خلال 3 أيام",""))))</f>
        <v/>
      </c>
      <c r="N651" s="6">
        <f>IF(OR(B651&amp;""="",H651&amp;""="",NOT(ISNUMBER(E651))),"",IFERROR(IF(E651&lt;INDEX('الوحدات'!$F$6:$F$305,MATCH(H651,'الوحدات'!$A$6:$A$305,0)),"أقل من السعر","مناسب"),"كود غير موجود"))</f>
        <v/>
      </c>
      <c r="O651" s="18">
        <f>IF(OR(B651&amp;""="",I651&lt;&gt;"تم التعاقد",H651&amp;""=""),"",IFERROR(IF(INDEX('الوحدات'!$E$6:$E$305,MATCH(H651,'الوحدات'!$A$6:$A$305,0))="بيع",ROUND(INDEX('الوحدات'!$F$6:$F$305,MATCH(H651,'الوحدات'!$A$6:$A$305,0))*'الإعدادات'!$B$5/100,2),""),""))</f>
        <v/>
      </c>
      <c r="P651" s="19">
        <f>IF(OR(M651="متأخرة",M651="اليوم"),COUNTIFS($M$6:$M$2005,"متأخرة",$J$6:$J$2005,"&lt;"&amp;J651)+COUNTIFS($M$6:$M$2005,"اليوم",$J$6:$J$2005,"&lt;"&amp;J651)+COUNTIFS($M$6:M651,"متأخرة",$J$6:J651,J651&amp;"")+COUNTIFS($M$6:M651,"اليوم",$J$6:J651,J651&amp;""),"")</f>
        <v/>
      </c>
    </row>
    <row r="652">
      <c r="A652" s="20" t="n"/>
      <c r="B652" s="5" t="n"/>
      <c r="C652" s="21" t="n"/>
      <c r="D652" s="5" t="n"/>
      <c r="E652" s="17" t="n"/>
      <c r="F652" s="5" t="n"/>
      <c r="G652" s="5" t="n"/>
      <c r="H652" s="5" t="n"/>
      <c r="I652" s="5" t="n"/>
      <c r="J652" s="20" t="n"/>
      <c r="K652" s="5" t="n"/>
      <c r="L652" s="19">
        <f>IF(OR(B652&amp;""="",NOT(ISNUMBER(A652))),"",'الإعدادات'!$B$4-A652)</f>
        <v/>
      </c>
      <c r="M652" s="6">
        <f>IF(OR(B652&amp;""="",NOT(ISNUMBER(J652)),I652="تم التعاقد",I652="غير مهتم"),"",IF(J652&lt;'الإعدادات'!$B$4,"متأخرة",IF(J652='الإعدادات'!$B$4,"اليوم",IF(J652&lt;='الإعدادات'!$B$4+3,"خلال 3 أيام",""))))</f>
        <v/>
      </c>
      <c r="N652" s="6">
        <f>IF(OR(B652&amp;""="",H652&amp;""="",NOT(ISNUMBER(E652))),"",IFERROR(IF(E652&lt;INDEX('الوحدات'!$F$6:$F$305,MATCH(H652,'الوحدات'!$A$6:$A$305,0)),"أقل من السعر","مناسب"),"كود غير موجود"))</f>
        <v/>
      </c>
      <c r="O652" s="18">
        <f>IF(OR(B652&amp;""="",I652&lt;&gt;"تم التعاقد",H652&amp;""=""),"",IFERROR(IF(INDEX('الوحدات'!$E$6:$E$305,MATCH(H652,'الوحدات'!$A$6:$A$305,0))="بيع",ROUND(INDEX('الوحدات'!$F$6:$F$305,MATCH(H652,'الوحدات'!$A$6:$A$305,0))*'الإعدادات'!$B$5/100,2),""),""))</f>
        <v/>
      </c>
      <c r="P652" s="19">
        <f>IF(OR(M652="متأخرة",M652="اليوم"),COUNTIFS($M$6:$M$2005,"متأخرة",$J$6:$J$2005,"&lt;"&amp;J652)+COUNTIFS($M$6:$M$2005,"اليوم",$J$6:$J$2005,"&lt;"&amp;J652)+COUNTIFS($M$6:M652,"متأخرة",$J$6:J652,J652&amp;"")+COUNTIFS($M$6:M652,"اليوم",$J$6:J652,J652&amp;""),"")</f>
        <v/>
      </c>
    </row>
    <row r="653">
      <c r="A653" s="20" t="n"/>
      <c r="B653" s="5" t="n"/>
      <c r="C653" s="21" t="n"/>
      <c r="D653" s="5" t="n"/>
      <c r="E653" s="17" t="n"/>
      <c r="F653" s="5" t="n"/>
      <c r="G653" s="5" t="n"/>
      <c r="H653" s="5" t="n"/>
      <c r="I653" s="5" t="n"/>
      <c r="J653" s="20" t="n"/>
      <c r="K653" s="5" t="n"/>
      <c r="L653" s="19">
        <f>IF(OR(B653&amp;""="",NOT(ISNUMBER(A653))),"",'الإعدادات'!$B$4-A653)</f>
        <v/>
      </c>
      <c r="M653" s="6">
        <f>IF(OR(B653&amp;""="",NOT(ISNUMBER(J653)),I653="تم التعاقد",I653="غير مهتم"),"",IF(J653&lt;'الإعدادات'!$B$4,"متأخرة",IF(J653='الإعدادات'!$B$4,"اليوم",IF(J653&lt;='الإعدادات'!$B$4+3,"خلال 3 أيام",""))))</f>
        <v/>
      </c>
      <c r="N653" s="6">
        <f>IF(OR(B653&amp;""="",H653&amp;""="",NOT(ISNUMBER(E653))),"",IFERROR(IF(E653&lt;INDEX('الوحدات'!$F$6:$F$305,MATCH(H653,'الوحدات'!$A$6:$A$305,0)),"أقل من السعر","مناسب"),"كود غير موجود"))</f>
        <v/>
      </c>
      <c r="O653" s="18">
        <f>IF(OR(B653&amp;""="",I653&lt;&gt;"تم التعاقد",H653&amp;""=""),"",IFERROR(IF(INDEX('الوحدات'!$E$6:$E$305,MATCH(H653,'الوحدات'!$A$6:$A$305,0))="بيع",ROUND(INDEX('الوحدات'!$F$6:$F$305,MATCH(H653,'الوحدات'!$A$6:$A$305,0))*'الإعدادات'!$B$5/100,2),""),""))</f>
        <v/>
      </c>
      <c r="P653" s="19">
        <f>IF(OR(M653="متأخرة",M653="اليوم"),COUNTIFS($M$6:$M$2005,"متأخرة",$J$6:$J$2005,"&lt;"&amp;J653)+COUNTIFS($M$6:$M$2005,"اليوم",$J$6:$J$2005,"&lt;"&amp;J653)+COUNTIFS($M$6:M653,"متأخرة",$J$6:J653,J653&amp;"")+COUNTIFS($M$6:M653,"اليوم",$J$6:J653,J653&amp;""),"")</f>
        <v/>
      </c>
    </row>
    <row r="654">
      <c r="A654" s="20" t="n"/>
      <c r="B654" s="5" t="n"/>
      <c r="C654" s="21" t="n"/>
      <c r="D654" s="5" t="n"/>
      <c r="E654" s="17" t="n"/>
      <c r="F654" s="5" t="n"/>
      <c r="G654" s="5" t="n"/>
      <c r="H654" s="5" t="n"/>
      <c r="I654" s="5" t="n"/>
      <c r="J654" s="20" t="n"/>
      <c r="K654" s="5" t="n"/>
      <c r="L654" s="19">
        <f>IF(OR(B654&amp;""="",NOT(ISNUMBER(A654))),"",'الإعدادات'!$B$4-A654)</f>
        <v/>
      </c>
      <c r="M654" s="6">
        <f>IF(OR(B654&amp;""="",NOT(ISNUMBER(J654)),I654="تم التعاقد",I654="غير مهتم"),"",IF(J654&lt;'الإعدادات'!$B$4,"متأخرة",IF(J654='الإعدادات'!$B$4,"اليوم",IF(J654&lt;='الإعدادات'!$B$4+3,"خلال 3 أيام",""))))</f>
        <v/>
      </c>
      <c r="N654" s="6">
        <f>IF(OR(B654&amp;""="",H654&amp;""="",NOT(ISNUMBER(E654))),"",IFERROR(IF(E654&lt;INDEX('الوحدات'!$F$6:$F$305,MATCH(H654,'الوحدات'!$A$6:$A$305,0)),"أقل من السعر","مناسب"),"كود غير موجود"))</f>
        <v/>
      </c>
      <c r="O654" s="18">
        <f>IF(OR(B654&amp;""="",I654&lt;&gt;"تم التعاقد",H654&amp;""=""),"",IFERROR(IF(INDEX('الوحدات'!$E$6:$E$305,MATCH(H654,'الوحدات'!$A$6:$A$305,0))="بيع",ROUND(INDEX('الوحدات'!$F$6:$F$305,MATCH(H654,'الوحدات'!$A$6:$A$305,0))*'الإعدادات'!$B$5/100,2),""),""))</f>
        <v/>
      </c>
      <c r="P654" s="19">
        <f>IF(OR(M654="متأخرة",M654="اليوم"),COUNTIFS($M$6:$M$2005,"متأخرة",$J$6:$J$2005,"&lt;"&amp;J654)+COUNTIFS($M$6:$M$2005,"اليوم",$J$6:$J$2005,"&lt;"&amp;J654)+COUNTIFS($M$6:M654,"متأخرة",$J$6:J654,J654&amp;"")+COUNTIFS($M$6:M654,"اليوم",$J$6:J654,J654&amp;""),"")</f>
        <v/>
      </c>
    </row>
    <row r="655">
      <c r="A655" s="20" t="n"/>
      <c r="B655" s="5" t="n"/>
      <c r="C655" s="21" t="n"/>
      <c r="D655" s="5" t="n"/>
      <c r="E655" s="17" t="n"/>
      <c r="F655" s="5" t="n"/>
      <c r="G655" s="5" t="n"/>
      <c r="H655" s="5" t="n"/>
      <c r="I655" s="5" t="n"/>
      <c r="J655" s="20" t="n"/>
      <c r="K655" s="5" t="n"/>
      <c r="L655" s="19">
        <f>IF(OR(B655&amp;""="",NOT(ISNUMBER(A655))),"",'الإعدادات'!$B$4-A655)</f>
        <v/>
      </c>
      <c r="M655" s="6">
        <f>IF(OR(B655&amp;""="",NOT(ISNUMBER(J655)),I655="تم التعاقد",I655="غير مهتم"),"",IF(J655&lt;'الإعدادات'!$B$4,"متأخرة",IF(J655='الإعدادات'!$B$4,"اليوم",IF(J655&lt;='الإعدادات'!$B$4+3,"خلال 3 أيام",""))))</f>
        <v/>
      </c>
      <c r="N655" s="6">
        <f>IF(OR(B655&amp;""="",H655&amp;""="",NOT(ISNUMBER(E655))),"",IFERROR(IF(E655&lt;INDEX('الوحدات'!$F$6:$F$305,MATCH(H655,'الوحدات'!$A$6:$A$305,0)),"أقل من السعر","مناسب"),"كود غير موجود"))</f>
        <v/>
      </c>
      <c r="O655" s="18">
        <f>IF(OR(B655&amp;""="",I655&lt;&gt;"تم التعاقد",H655&amp;""=""),"",IFERROR(IF(INDEX('الوحدات'!$E$6:$E$305,MATCH(H655,'الوحدات'!$A$6:$A$305,0))="بيع",ROUND(INDEX('الوحدات'!$F$6:$F$305,MATCH(H655,'الوحدات'!$A$6:$A$305,0))*'الإعدادات'!$B$5/100,2),""),""))</f>
        <v/>
      </c>
      <c r="P655" s="19">
        <f>IF(OR(M655="متأخرة",M655="اليوم"),COUNTIFS($M$6:$M$2005,"متأخرة",$J$6:$J$2005,"&lt;"&amp;J655)+COUNTIFS($M$6:$M$2005,"اليوم",$J$6:$J$2005,"&lt;"&amp;J655)+COUNTIFS($M$6:M655,"متأخرة",$J$6:J655,J655&amp;"")+COUNTIFS($M$6:M655,"اليوم",$J$6:J655,J655&amp;""),"")</f>
        <v/>
      </c>
    </row>
    <row r="656">
      <c r="A656" s="20" t="n"/>
      <c r="B656" s="5" t="n"/>
      <c r="C656" s="21" t="n"/>
      <c r="D656" s="5" t="n"/>
      <c r="E656" s="17" t="n"/>
      <c r="F656" s="5" t="n"/>
      <c r="G656" s="5" t="n"/>
      <c r="H656" s="5" t="n"/>
      <c r="I656" s="5" t="n"/>
      <c r="J656" s="20" t="n"/>
      <c r="K656" s="5" t="n"/>
      <c r="L656" s="19">
        <f>IF(OR(B656&amp;""="",NOT(ISNUMBER(A656))),"",'الإعدادات'!$B$4-A656)</f>
        <v/>
      </c>
      <c r="M656" s="6">
        <f>IF(OR(B656&amp;""="",NOT(ISNUMBER(J656)),I656="تم التعاقد",I656="غير مهتم"),"",IF(J656&lt;'الإعدادات'!$B$4,"متأخرة",IF(J656='الإعدادات'!$B$4,"اليوم",IF(J656&lt;='الإعدادات'!$B$4+3,"خلال 3 أيام",""))))</f>
        <v/>
      </c>
      <c r="N656" s="6">
        <f>IF(OR(B656&amp;""="",H656&amp;""="",NOT(ISNUMBER(E656))),"",IFERROR(IF(E656&lt;INDEX('الوحدات'!$F$6:$F$305,MATCH(H656,'الوحدات'!$A$6:$A$305,0)),"أقل من السعر","مناسب"),"كود غير موجود"))</f>
        <v/>
      </c>
      <c r="O656" s="18">
        <f>IF(OR(B656&amp;""="",I656&lt;&gt;"تم التعاقد",H656&amp;""=""),"",IFERROR(IF(INDEX('الوحدات'!$E$6:$E$305,MATCH(H656,'الوحدات'!$A$6:$A$305,0))="بيع",ROUND(INDEX('الوحدات'!$F$6:$F$305,MATCH(H656,'الوحدات'!$A$6:$A$305,0))*'الإعدادات'!$B$5/100,2),""),""))</f>
        <v/>
      </c>
      <c r="P656" s="19">
        <f>IF(OR(M656="متأخرة",M656="اليوم"),COUNTIFS($M$6:$M$2005,"متأخرة",$J$6:$J$2005,"&lt;"&amp;J656)+COUNTIFS($M$6:$M$2005,"اليوم",$J$6:$J$2005,"&lt;"&amp;J656)+COUNTIFS($M$6:M656,"متأخرة",$J$6:J656,J656&amp;"")+COUNTIFS($M$6:M656,"اليوم",$J$6:J656,J656&amp;""),"")</f>
        <v/>
      </c>
    </row>
    <row r="657">
      <c r="A657" s="20" t="n"/>
      <c r="B657" s="5" t="n"/>
      <c r="C657" s="21" t="n"/>
      <c r="D657" s="5" t="n"/>
      <c r="E657" s="17" t="n"/>
      <c r="F657" s="5" t="n"/>
      <c r="G657" s="5" t="n"/>
      <c r="H657" s="5" t="n"/>
      <c r="I657" s="5" t="n"/>
      <c r="J657" s="20" t="n"/>
      <c r="K657" s="5" t="n"/>
      <c r="L657" s="19">
        <f>IF(OR(B657&amp;""="",NOT(ISNUMBER(A657))),"",'الإعدادات'!$B$4-A657)</f>
        <v/>
      </c>
      <c r="M657" s="6">
        <f>IF(OR(B657&amp;""="",NOT(ISNUMBER(J657)),I657="تم التعاقد",I657="غير مهتم"),"",IF(J657&lt;'الإعدادات'!$B$4,"متأخرة",IF(J657='الإعدادات'!$B$4,"اليوم",IF(J657&lt;='الإعدادات'!$B$4+3,"خلال 3 أيام",""))))</f>
        <v/>
      </c>
      <c r="N657" s="6">
        <f>IF(OR(B657&amp;""="",H657&amp;""="",NOT(ISNUMBER(E657))),"",IFERROR(IF(E657&lt;INDEX('الوحدات'!$F$6:$F$305,MATCH(H657,'الوحدات'!$A$6:$A$305,0)),"أقل من السعر","مناسب"),"كود غير موجود"))</f>
        <v/>
      </c>
      <c r="O657" s="18">
        <f>IF(OR(B657&amp;""="",I657&lt;&gt;"تم التعاقد",H657&amp;""=""),"",IFERROR(IF(INDEX('الوحدات'!$E$6:$E$305,MATCH(H657,'الوحدات'!$A$6:$A$305,0))="بيع",ROUND(INDEX('الوحدات'!$F$6:$F$305,MATCH(H657,'الوحدات'!$A$6:$A$305,0))*'الإعدادات'!$B$5/100,2),""),""))</f>
        <v/>
      </c>
      <c r="P657" s="19">
        <f>IF(OR(M657="متأخرة",M657="اليوم"),COUNTIFS($M$6:$M$2005,"متأخرة",$J$6:$J$2005,"&lt;"&amp;J657)+COUNTIFS($M$6:$M$2005,"اليوم",$J$6:$J$2005,"&lt;"&amp;J657)+COUNTIFS($M$6:M657,"متأخرة",$J$6:J657,J657&amp;"")+COUNTIFS($M$6:M657,"اليوم",$J$6:J657,J657&amp;""),"")</f>
        <v/>
      </c>
    </row>
    <row r="658">
      <c r="A658" s="20" t="n"/>
      <c r="B658" s="5" t="n"/>
      <c r="C658" s="21" t="n"/>
      <c r="D658" s="5" t="n"/>
      <c r="E658" s="17" t="n"/>
      <c r="F658" s="5" t="n"/>
      <c r="G658" s="5" t="n"/>
      <c r="H658" s="5" t="n"/>
      <c r="I658" s="5" t="n"/>
      <c r="J658" s="20" t="n"/>
      <c r="K658" s="5" t="n"/>
      <c r="L658" s="19">
        <f>IF(OR(B658&amp;""="",NOT(ISNUMBER(A658))),"",'الإعدادات'!$B$4-A658)</f>
        <v/>
      </c>
      <c r="M658" s="6">
        <f>IF(OR(B658&amp;""="",NOT(ISNUMBER(J658)),I658="تم التعاقد",I658="غير مهتم"),"",IF(J658&lt;'الإعدادات'!$B$4,"متأخرة",IF(J658='الإعدادات'!$B$4,"اليوم",IF(J658&lt;='الإعدادات'!$B$4+3,"خلال 3 أيام",""))))</f>
        <v/>
      </c>
      <c r="N658" s="6">
        <f>IF(OR(B658&amp;""="",H658&amp;""="",NOT(ISNUMBER(E658))),"",IFERROR(IF(E658&lt;INDEX('الوحدات'!$F$6:$F$305,MATCH(H658,'الوحدات'!$A$6:$A$305,0)),"أقل من السعر","مناسب"),"كود غير موجود"))</f>
        <v/>
      </c>
      <c r="O658" s="18">
        <f>IF(OR(B658&amp;""="",I658&lt;&gt;"تم التعاقد",H658&amp;""=""),"",IFERROR(IF(INDEX('الوحدات'!$E$6:$E$305,MATCH(H658,'الوحدات'!$A$6:$A$305,0))="بيع",ROUND(INDEX('الوحدات'!$F$6:$F$305,MATCH(H658,'الوحدات'!$A$6:$A$305,0))*'الإعدادات'!$B$5/100,2),""),""))</f>
        <v/>
      </c>
      <c r="P658" s="19">
        <f>IF(OR(M658="متأخرة",M658="اليوم"),COUNTIFS($M$6:$M$2005,"متأخرة",$J$6:$J$2005,"&lt;"&amp;J658)+COUNTIFS($M$6:$M$2005,"اليوم",$J$6:$J$2005,"&lt;"&amp;J658)+COUNTIFS($M$6:M658,"متأخرة",$J$6:J658,J658&amp;"")+COUNTIFS($M$6:M658,"اليوم",$J$6:J658,J658&amp;""),"")</f>
        <v/>
      </c>
    </row>
    <row r="659">
      <c r="A659" s="20" t="n"/>
      <c r="B659" s="5" t="n"/>
      <c r="C659" s="21" t="n"/>
      <c r="D659" s="5" t="n"/>
      <c r="E659" s="17" t="n"/>
      <c r="F659" s="5" t="n"/>
      <c r="G659" s="5" t="n"/>
      <c r="H659" s="5" t="n"/>
      <c r="I659" s="5" t="n"/>
      <c r="J659" s="20" t="n"/>
      <c r="K659" s="5" t="n"/>
      <c r="L659" s="19">
        <f>IF(OR(B659&amp;""="",NOT(ISNUMBER(A659))),"",'الإعدادات'!$B$4-A659)</f>
        <v/>
      </c>
      <c r="M659" s="6">
        <f>IF(OR(B659&amp;""="",NOT(ISNUMBER(J659)),I659="تم التعاقد",I659="غير مهتم"),"",IF(J659&lt;'الإعدادات'!$B$4,"متأخرة",IF(J659='الإعدادات'!$B$4,"اليوم",IF(J659&lt;='الإعدادات'!$B$4+3,"خلال 3 أيام",""))))</f>
        <v/>
      </c>
      <c r="N659" s="6">
        <f>IF(OR(B659&amp;""="",H659&amp;""="",NOT(ISNUMBER(E659))),"",IFERROR(IF(E659&lt;INDEX('الوحدات'!$F$6:$F$305,MATCH(H659,'الوحدات'!$A$6:$A$305,0)),"أقل من السعر","مناسب"),"كود غير موجود"))</f>
        <v/>
      </c>
      <c r="O659" s="18">
        <f>IF(OR(B659&amp;""="",I659&lt;&gt;"تم التعاقد",H659&amp;""=""),"",IFERROR(IF(INDEX('الوحدات'!$E$6:$E$305,MATCH(H659,'الوحدات'!$A$6:$A$305,0))="بيع",ROUND(INDEX('الوحدات'!$F$6:$F$305,MATCH(H659,'الوحدات'!$A$6:$A$305,0))*'الإعدادات'!$B$5/100,2),""),""))</f>
        <v/>
      </c>
      <c r="P659" s="19">
        <f>IF(OR(M659="متأخرة",M659="اليوم"),COUNTIFS($M$6:$M$2005,"متأخرة",$J$6:$J$2005,"&lt;"&amp;J659)+COUNTIFS($M$6:$M$2005,"اليوم",$J$6:$J$2005,"&lt;"&amp;J659)+COUNTIFS($M$6:M659,"متأخرة",$J$6:J659,J659&amp;"")+COUNTIFS($M$6:M659,"اليوم",$J$6:J659,J659&amp;""),"")</f>
        <v/>
      </c>
    </row>
    <row r="660">
      <c r="A660" s="20" t="n"/>
      <c r="B660" s="5" t="n"/>
      <c r="C660" s="21" t="n"/>
      <c r="D660" s="5" t="n"/>
      <c r="E660" s="17" t="n"/>
      <c r="F660" s="5" t="n"/>
      <c r="G660" s="5" t="n"/>
      <c r="H660" s="5" t="n"/>
      <c r="I660" s="5" t="n"/>
      <c r="J660" s="20" t="n"/>
      <c r="K660" s="5" t="n"/>
      <c r="L660" s="19">
        <f>IF(OR(B660&amp;""="",NOT(ISNUMBER(A660))),"",'الإعدادات'!$B$4-A660)</f>
        <v/>
      </c>
      <c r="M660" s="6">
        <f>IF(OR(B660&amp;""="",NOT(ISNUMBER(J660)),I660="تم التعاقد",I660="غير مهتم"),"",IF(J660&lt;'الإعدادات'!$B$4,"متأخرة",IF(J660='الإعدادات'!$B$4,"اليوم",IF(J660&lt;='الإعدادات'!$B$4+3,"خلال 3 أيام",""))))</f>
        <v/>
      </c>
      <c r="N660" s="6">
        <f>IF(OR(B660&amp;""="",H660&amp;""="",NOT(ISNUMBER(E660))),"",IFERROR(IF(E660&lt;INDEX('الوحدات'!$F$6:$F$305,MATCH(H660,'الوحدات'!$A$6:$A$305,0)),"أقل من السعر","مناسب"),"كود غير موجود"))</f>
        <v/>
      </c>
      <c r="O660" s="18">
        <f>IF(OR(B660&amp;""="",I660&lt;&gt;"تم التعاقد",H660&amp;""=""),"",IFERROR(IF(INDEX('الوحدات'!$E$6:$E$305,MATCH(H660,'الوحدات'!$A$6:$A$305,0))="بيع",ROUND(INDEX('الوحدات'!$F$6:$F$305,MATCH(H660,'الوحدات'!$A$6:$A$305,0))*'الإعدادات'!$B$5/100,2),""),""))</f>
        <v/>
      </c>
      <c r="P660" s="19">
        <f>IF(OR(M660="متأخرة",M660="اليوم"),COUNTIFS($M$6:$M$2005,"متأخرة",$J$6:$J$2005,"&lt;"&amp;J660)+COUNTIFS($M$6:$M$2005,"اليوم",$J$6:$J$2005,"&lt;"&amp;J660)+COUNTIFS($M$6:M660,"متأخرة",$J$6:J660,J660&amp;"")+COUNTIFS($M$6:M660,"اليوم",$J$6:J660,J660&amp;""),"")</f>
        <v/>
      </c>
    </row>
    <row r="661">
      <c r="A661" s="20" t="n"/>
      <c r="B661" s="5" t="n"/>
      <c r="C661" s="21" t="n"/>
      <c r="D661" s="5" t="n"/>
      <c r="E661" s="17" t="n"/>
      <c r="F661" s="5" t="n"/>
      <c r="G661" s="5" t="n"/>
      <c r="H661" s="5" t="n"/>
      <c r="I661" s="5" t="n"/>
      <c r="J661" s="20" t="n"/>
      <c r="K661" s="5" t="n"/>
      <c r="L661" s="19">
        <f>IF(OR(B661&amp;""="",NOT(ISNUMBER(A661))),"",'الإعدادات'!$B$4-A661)</f>
        <v/>
      </c>
      <c r="M661" s="6">
        <f>IF(OR(B661&amp;""="",NOT(ISNUMBER(J661)),I661="تم التعاقد",I661="غير مهتم"),"",IF(J661&lt;'الإعدادات'!$B$4,"متأخرة",IF(J661='الإعدادات'!$B$4,"اليوم",IF(J661&lt;='الإعدادات'!$B$4+3,"خلال 3 أيام",""))))</f>
        <v/>
      </c>
      <c r="N661" s="6">
        <f>IF(OR(B661&amp;""="",H661&amp;""="",NOT(ISNUMBER(E661))),"",IFERROR(IF(E661&lt;INDEX('الوحدات'!$F$6:$F$305,MATCH(H661,'الوحدات'!$A$6:$A$305,0)),"أقل من السعر","مناسب"),"كود غير موجود"))</f>
        <v/>
      </c>
      <c r="O661" s="18">
        <f>IF(OR(B661&amp;""="",I661&lt;&gt;"تم التعاقد",H661&amp;""=""),"",IFERROR(IF(INDEX('الوحدات'!$E$6:$E$305,MATCH(H661,'الوحدات'!$A$6:$A$305,0))="بيع",ROUND(INDEX('الوحدات'!$F$6:$F$305,MATCH(H661,'الوحدات'!$A$6:$A$305,0))*'الإعدادات'!$B$5/100,2),""),""))</f>
        <v/>
      </c>
      <c r="P661" s="19">
        <f>IF(OR(M661="متأخرة",M661="اليوم"),COUNTIFS($M$6:$M$2005,"متأخرة",$J$6:$J$2005,"&lt;"&amp;J661)+COUNTIFS($M$6:$M$2005,"اليوم",$J$6:$J$2005,"&lt;"&amp;J661)+COUNTIFS($M$6:M661,"متأخرة",$J$6:J661,J661&amp;"")+COUNTIFS($M$6:M661,"اليوم",$J$6:J661,J661&amp;""),"")</f>
        <v/>
      </c>
    </row>
    <row r="662">
      <c r="A662" s="20" t="n"/>
      <c r="B662" s="5" t="n"/>
      <c r="C662" s="21" t="n"/>
      <c r="D662" s="5" t="n"/>
      <c r="E662" s="17" t="n"/>
      <c r="F662" s="5" t="n"/>
      <c r="G662" s="5" t="n"/>
      <c r="H662" s="5" t="n"/>
      <c r="I662" s="5" t="n"/>
      <c r="J662" s="20" t="n"/>
      <c r="K662" s="5" t="n"/>
      <c r="L662" s="19">
        <f>IF(OR(B662&amp;""="",NOT(ISNUMBER(A662))),"",'الإعدادات'!$B$4-A662)</f>
        <v/>
      </c>
      <c r="M662" s="6">
        <f>IF(OR(B662&amp;""="",NOT(ISNUMBER(J662)),I662="تم التعاقد",I662="غير مهتم"),"",IF(J662&lt;'الإعدادات'!$B$4,"متأخرة",IF(J662='الإعدادات'!$B$4,"اليوم",IF(J662&lt;='الإعدادات'!$B$4+3,"خلال 3 أيام",""))))</f>
        <v/>
      </c>
      <c r="N662" s="6">
        <f>IF(OR(B662&amp;""="",H662&amp;""="",NOT(ISNUMBER(E662))),"",IFERROR(IF(E662&lt;INDEX('الوحدات'!$F$6:$F$305,MATCH(H662,'الوحدات'!$A$6:$A$305,0)),"أقل من السعر","مناسب"),"كود غير موجود"))</f>
        <v/>
      </c>
      <c r="O662" s="18">
        <f>IF(OR(B662&amp;""="",I662&lt;&gt;"تم التعاقد",H662&amp;""=""),"",IFERROR(IF(INDEX('الوحدات'!$E$6:$E$305,MATCH(H662,'الوحدات'!$A$6:$A$305,0))="بيع",ROUND(INDEX('الوحدات'!$F$6:$F$305,MATCH(H662,'الوحدات'!$A$6:$A$305,0))*'الإعدادات'!$B$5/100,2),""),""))</f>
        <v/>
      </c>
      <c r="P662" s="19">
        <f>IF(OR(M662="متأخرة",M662="اليوم"),COUNTIFS($M$6:$M$2005,"متأخرة",$J$6:$J$2005,"&lt;"&amp;J662)+COUNTIFS($M$6:$M$2005,"اليوم",$J$6:$J$2005,"&lt;"&amp;J662)+COUNTIFS($M$6:M662,"متأخرة",$J$6:J662,J662&amp;"")+COUNTIFS($M$6:M662,"اليوم",$J$6:J662,J662&amp;""),"")</f>
        <v/>
      </c>
    </row>
    <row r="663">
      <c r="A663" s="20" t="n"/>
      <c r="B663" s="5" t="n"/>
      <c r="C663" s="21" t="n"/>
      <c r="D663" s="5" t="n"/>
      <c r="E663" s="17" t="n"/>
      <c r="F663" s="5" t="n"/>
      <c r="G663" s="5" t="n"/>
      <c r="H663" s="5" t="n"/>
      <c r="I663" s="5" t="n"/>
      <c r="J663" s="20" t="n"/>
      <c r="K663" s="5" t="n"/>
      <c r="L663" s="19">
        <f>IF(OR(B663&amp;""="",NOT(ISNUMBER(A663))),"",'الإعدادات'!$B$4-A663)</f>
        <v/>
      </c>
      <c r="M663" s="6">
        <f>IF(OR(B663&amp;""="",NOT(ISNUMBER(J663)),I663="تم التعاقد",I663="غير مهتم"),"",IF(J663&lt;'الإعدادات'!$B$4,"متأخرة",IF(J663='الإعدادات'!$B$4,"اليوم",IF(J663&lt;='الإعدادات'!$B$4+3,"خلال 3 أيام",""))))</f>
        <v/>
      </c>
      <c r="N663" s="6">
        <f>IF(OR(B663&amp;""="",H663&amp;""="",NOT(ISNUMBER(E663))),"",IFERROR(IF(E663&lt;INDEX('الوحدات'!$F$6:$F$305,MATCH(H663,'الوحدات'!$A$6:$A$305,0)),"أقل من السعر","مناسب"),"كود غير موجود"))</f>
        <v/>
      </c>
      <c r="O663" s="18">
        <f>IF(OR(B663&amp;""="",I663&lt;&gt;"تم التعاقد",H663&amp;""=""),"",IFERROR(IF(INDEX('الوحدات'!$E$6:$E$305,MATCH(H663,'الوحدات'!$A$6:$A$305,0))="بيع",ROUND(INDEX('الوحدات'!$F$6:$F$305,MATCH(H663,'الوحدات'!$A$6:$A$305,0))*'الإعدادات'!$B$5/100,2),""),""))</f>
        <v/>
      </c>
      <c r="P663" s="19">
        <f>IF(OR(M663="متأخرة",M663="اليوم"),COUNTIFS($M$6:$M$2005,"متأخرة",$J$6:$J$2005,"&lt;"&amp;J663)+COUNTIFS($M$6:$M$2005,"اليوم",$J$6:$J$2005,"&lt;"&amp;J663)+COUNTIFS($M$6:M663,"متأخرة",$J$6:J663,J663&amp;"")+COUNTIFS($M$6:M663,"اليوم",$J$6:J663,J663&amp;""),"")</f>
        <v/>
      </c>
    </row>
    <row r="664">
      <c r="A664" s="20" t="n"/>
      <c r="B664" s="5" t="n"/>
      <c r="C664" s="21" t="n"/>
      <c r="D664" s="5" t="n"/>
      <c r="E664" s="17" t="n"/>
      <c r="F664" s="5" t="n"/>
      <c r="G664" s="5" t="n"/>
      <c r="H664" s="5" t="n"/>
      <c r="I664" s="5" t="n"/>
      <c r="J664" s="20" t="n"/>
      <c r="K664" s="5" t="n"/>
      <c r="L664" s="19">
        <f>IF(OR(B664&amp;""="",NOT(ISNUMBER(A664))),"",'الإعدادات'!$B$4-A664)</f>
        <v/>
      </c>
      <c r="M664" s="6">
        <f>IF(OR(B664&amp;""="",NOT(ISNUMBER(J664)),I664="تم التعاقد",I664="غير مهتم"),"",IF(J664&lt;'الإعدادات'!$B$4,"متأخرة",IF(J664='الإعدادات'!$B$4,"اليوم",IF(J664&lt;='الإعدادات'!$B$4+3,"خلال 3 أيام",""))))</f>
        <v/>
      </c>
      <c r="N664" s="6">
        <f>IF(OR(B664&amp;""="",H664&amp;""="",NOT(ISNUMBER(E664))),"",IFERROR(IF(E664&lt;INDEX('الوحدات'!$F$6:$F$305,MATCH(H664,'الوحدات'!$A$6:$A$305,0)),"أقل من السعر","مناسب"),"كود غير موجود"))</f>
        <v/>
      </c>
      <c r="O664" s="18">
        <f>IF(OR(B664&amp;""="",I664&lt;&gt;"تم التعاقد",H664&amp;""=""),"",IFERROR(IF(INDEX('الوحدات'!$E$6:$E$305,MATCH(H664,'الوحدات'!$A$6:$A$305,0))="بيع",ROUND(INDEX('الوحدات'!$F$6:$F$305,MATCH(H664,'الوحدات'!$A$6:$A$305,0))*'الإعدادات'!$B$5/100,2),""),""))</f>
        <v/>
      </c>
      <c r="P664" s="19">
        <f>IF(OR(M664="متأخرة",M664="اليوم"),COUNTIFS($M$6:$M$2005,"متأخرة",$J$6:$J$2005,"&lt;"&amp;J664)+COUNTIFS($M$6:$M$2005,"اليوم",$J$6:$J$2005,"&lt;"&amp;J664)+COUNTIFS($M$6:M664,"متأخرة",$J$6:J664,J664&amp;"")+COUNTIFS($M$6:M664,"اليوم",$J$6:J664,J664&amp;""),"")</f>
        <v/>
      </c>
    </row>
    <row r="665">
      <c r="A665" s="20" t="n"/>
      <c r="B665" s="5" t="n"/>
      <c r="C665" s="21" t="n"/>
      <c r="D665" s="5" t="n"/>
      <c r="E665" s="17" t="n"/>
      <c r="F665" s="5" t="n"/>
      <c r="G665" s="5" t="n"/>
      <c r="H665" s="5" t="n"/>
      <c r="I665" s="5" t="n"/>
      <c r="J665" s="20" t="n"/>
      <c r="K665" s="5" t="n"/>
      <c r="L665" s="19">
        <f>IF(OR(B665&amp;""="",NOT(ISNUMBER(A665))),"",'الإعدادات'!$B$4-A665)</f>
        <v/>
      </c>
      <c r="M665" s="6">
        <f>IF(OR(B665&amp;""="",NOT(ISNUMBER(J665)),I665="تم التعاقد",I665="غير مهتم"),"",IF(J665&lt;'الإعدادات'!$B$4,"متأخرة",IF(J665='الإعدادات'!$B$4,"اليوم",IF(J665&lt;='الإعدادات'!$B$4+3,"خلال 3 أيام",""))))</f>
        <v/>
      </c>
      <c r="N665" s="6">
        <f>IF(OR(B665&amp;""="",H665&amp;""="",NOT(ISNUMBER(E665))),"",IFERROR(IF(E665&lt;INDEX('الوحدات'!$F$6:$F$305,MATCH(H665,'الوحدات'!$A$6:$A$305,0)),"أقل من السعر","مناسب"),"كود غير موجود"))</f>
        <v/>
      </c>
      <c r="O665" s="18">
        <f>IF(OR(B665&amp;""="",I665&lt;&gt;"تم التعاقد",H665&amp;""=""),"",IFERROR(IF(INDEX('الوحدات'!$E$6:$E$305,MATCH(H665,'الوحدات'!$A$6:$A$305,0))="بيع",ROUND(INDEX('الوحدات'!$F$6:$F$305,MATCH(H665,'الوحدات'!$A$6:$A$305,0))*'الإعدادات'!$B$5/100,2),""),""))</f>
        <v/>
      </c>
      <c r="P665" s="19">
        <f>IF(OR(M665="متأخرة",M665="اليوم"),COUNTIFS($M$6:$M$2005,"متأخرة",$J$6:$J$2005,"&lt;"&amp;J665)+COUNTIFS($M$6:$M$2005,"اليوم",$J$6:$J$2005,"&lt;"&amp;J665)+COUNTIFS($M$6:M665,"متأخرة",$J$6:J665,J665&amp;"")+COUNTIFS($M$6:M665,"اليوم",$J$6:J665,J665&amp;""),"")</f>
        <v/>
      </c>
    </row>
    <row r="666">
      <c r="A666" s="20" t="n"/>
      <c r="B666" s="5" t="n"/>
      <c r="C666" s="21" t="n"/>
      <c r="D666" s="5" t="n"/>
      <c r="E666" s="17" t="n"/>
      <c r="F666" s="5" t="n"/>
      <c r="G666" s="5" t="n"/>
      <c r="H666" s="5" t="n"/>
      <c r="I666" s="5" t="n"/>
      <c r="J666" s="20" t="n"/>
      <c r="K666" s="5" t="n"/>
      <c r="L666" s="19">
        <f>IF(OR(B666&amp;""="",NOT(ISNUMBER(A666))),"",'الإعدادات'!$B$4-A666)</f>
        <v/>
      </c>
      <c r="M666" s="6">
        <f>IF(OR(B666&amp;""="",NOT(ISNUMBER(J666)),I666="تم التعاقد",I666="غير مهتم"),"",IF(J666&lt;'الإعدادات'!$B$4,"متأخرة",IF(J666='الإعدادات'!$B$4,"اليوم",IF(J666&lt;='الإعدادات'!$B$4+3,"خلال 3 أيام",""))))</f>
        <v/>
      </c>
      <c r="N666" s="6">
        <f>IF(OR(B666&amp;""="",H666&amp;""="",NOT(ISNUMBER(E666))),"",IFERROR(IF(E666&lt;INDEX('الوحدات'!$F$6:$F$305,MATCH(H666,'الوحدات'!$A$6:$A$305,0)),"أقل من السعر","مناسب"),"كود غير موجود"))</f>
        <v/>
      </c>
      <c r="O666" s="18">
        <f>IF(OR(B666&amp;""="",I666&lt;&gt;"تم التعاقد",H666&amp;""=""),"",IFERROR(IF(INDEX('الوحدات'!$E$6:$E$305,MATCH(H666,'الوحدات'!$A$6:$A$305,0))="بيع",ROUND(INDEX('الوحدات'!$F$6:$F$305,MATCH(H666,'الوحدات'!$A$6:$A$305,0))*'الإعدادات'!$B$5/100,2),""),""))</f>
        <v/>
      </c>
      <c r="P666" s="19">
        <f>IF(OR(M666="متأخرة",M666="اليوم"),COUNTIFS($M$6:$M$2005,"متأخرة",$J$6:$J$2005,"&lt;"&amp;J666)+COUNTIFS($M$6:$M$2005,"اليوم",$J$6:$J$2005,"&lt;"&amp;J666)+COUNTIFS($M$6:M666,"متأخرة",$J$6:J666,J666&amp;"")+COUNTIFS($M$6:M666,"اليوم",$J$6:J666,J666&amp;""),"")</f>
        <v/>
      </c>
    </row>
    <row r="667">
      <c r="A667" s="20" t="n"/>
      <c r="B667" s="5" t="n"/>
      <c r="C667" s="21" t="n"/>
      <c r="D667" s="5" t="n"/>
      <c r="E667" s="17" t="n"/>
      <c r="F667" s="5" t="n"/>
      <c r="G667" s="5" t="n"/>
      <c r="H667" s="5" t="n"/>
      <c r="I667" s="5" t="n"/>
      <c r="J667" s="20" t="n"/>
      <c r="K667" s="5" t="n"/>
      <c r="L667" s="19">
        <f>IF(OR(B667&amp;""="",NOT(ISNUMBER(A667))),"",'الإعدادات'!$B$4-A667)</f>
        <v/>
      </c>
      <c r="M667" s="6">
        <f>IF(OR(B667&amp;""="",NOT(ISNUMBER(J667)),I667="تم التعاقد",I667="غير مهتم"),"",IF(J667&lt;'الإعدادات'!$B$4,"متأخرة",IF(J667='الإعدادات'!$B$4,"اليوم",IF(J667&lt;='الإعدادات'!$B$4+3,"خلال 3 أيام",""))))</f>
        <v/>
      </c>
      <c r="N667" s="6">
        <f>IF(OR(B667&amp;""="",H667&amp;""="",NOT(ISNUMBER(E667))),"",IFERROR(IF(E667&lt;INDEX('الوحدات'!$F$6:$F$305,MATCH(H667,'الوحدات'!$A$6:$A$305,0)),"أقل من السعر","مناسب"),"كود غير موجود"))</f>
        <v/>
      </c>
      <c r="O667" s="18">
        <f>IF(OR(B667&amp;""="",I667&lt;&gt;"تم التعاقد",H667&amp;""=""),"",IFERROR(IF(INDEX('الوحدات'!$E$6:$E$305,MATCH(H667,'الوحدات'!$A$6:$A$305,0))="بيع",ROUND(INDEX('الوحدات'!$F$6:$F$305,MATCH(H667,'الوحدات'!$A$6:$A$305,0))*'الإعدادات'!$B$5/100,2),""),""))</f>
        <v/>
      </c>
      <c r="P667" s="19">
        <f>IF(OR(M667="متأخرة",M667="اليوم"),COUNTIFS($M$6:$M$2005,"متأخرة",$J$6:$J$2005,"&lt;"&amp;J667)+COUNTIFS($M$6:$M$2005,"اليوم",$J$6:$J$2005,"&lt;"&amp;J667)+COUNTIFS($M$6:M667,"متأخرة",$J$6:J667,J667&amp;"")+COUNTIFS($M$6:M667,"اليوم",$J$6:J667,J667&amp;""),"")</f>
        <v/>
      </c>
    </row>
    <row r="668">
      <c r="A668" s="20" t="n"/>
      <c r="B668" s="5" t="n"/>
      <c r="C668" s="21" t="n"/>
      <c r="D668" s="5" t="n"/>
      <c r="E668" s="17" t="n"/>
      <c r="F668" s="5" t="n"/>
      <c r="G668" s="5" t="n"/>
      <c r="H668" s="5" t="n"/>
      <c r="I668" s="5" t="n"/>
      <c r="J668" s="20" t="n"/>
      <c r="K668" s="5" t="n"/>
      <c r="L668" s="19">
        <f>IF(OR(B668&amp;""="",NOT(ISNUMBER(A668))),"",'الإعدادات'!$B$4-A668)</f>
        <v/>
      </c>
      <c r="M668" s="6">
        <f>IF(OR(B668&amp;""="",NOT(ISNUMBER(J668)),I668="تم التعاقد",I668="غير مهتم"),"",IF(J668&lt;'الإعدادات'!$B$4,"متأخرة",IF(J668='الإعدادات'!$B$4,"اليوم",IF(J668&lt;='الإعدادات'!$B$4+3,"خلال 3 أيام",""))))</f>
        <v/>
      </c>
      <c r="N668" s="6">
        <f>IF(OR(B668&amp;""="",H668&amp;""="",NOT(ISNUMBER(E668))),"",IFERROR(IF(E668&lt;INDEX('الوحدات'!$F$6:$F$305,MATCH(H668,'الوحدات'!$A$6:$A$305,0)),"أقل من السعر","مناسب"),"كود غير موجود"))</f>
        <v/>
      </c>
      <c r="O668" s="18">
        <f>IF(OR(B668&amp;""="",I668&lt;&gt;"تم التعاقد",H668&amp;""=""),"",IFERROR(IF(INDEX('الوحدات'!$E$6:$E$305,MATCH(H668,'الوحدات'!$A$6:$A$305,0))="بيع",ROUND(INDEX('الوحدات'!$F$6:$F$305,MATCH(H668,'الوحدات'!$A$6:$A$305,0))*'الإعدادات'!$B$5/100,2),""),""))</f>
        <v/>
      </c>
      <c r="P668" s="19">
        <f>IF(OR(M668="متأخرة",M668="اليوم"),COUNTIFS($M$6:$M$2005,"متأخرة",$J$6:$J$2005,"&lt;"&amp;J668)+COUNTIFS($M$6:$M$2005,"اليوم",$J$6:$J$2005,"&lt;"&amp;J668)+COUNTIFS($M$6:M668,"متأخرة",$J$6:J668,J668&amp;"")+COUNTIFS($M$6:M668,"اليوم",$J$6:J668,J668&amp;""),"")</f>
        <v/>
      </c>
    </row>
    <row r="669">
      <c r="A669" s="20" t="n"/>
      <c r="B669" s="5" t="n"/>
      <c r="C669" s="21" t="n"/>
      <c r="D669" s="5" t="n"/>
      <c r="E669" s="17" t="n"/>
      <c r="F669" s="5" t="n"/>
      <c r="G669" s="5" t="n"/>
      <c r="H669" s="5" t="n"/>
      <c r="I669" s="5" t="n"/>
      <c r="J669" s="20" t="n"/>
      <c r="K669" s="5" t="n"/>
      <c r="L669" s="19">
        <f>IF(OR(B669&amp;""="",NOT(ISNUMBER(A669))),"",'الإعدادات'!$B$4-A669)</f>
        <v/>
      </c>
      <c r="M669" s="6">
        <f>IF(OR(B669&amp;""="",NOT(ISNUMBER(J669)),I669="تم التعاقد",I669="غير مهتم"),"",IF(J669&lt;'الإعدادات'!$B$4,"متأخرة",IF(J669='الإعدادات'!$B$4,"اليوم",IF(J669&lt;='الإعدادات'!$B$4+3,"خلال 3 أيام",""))))</f>
        <v/>
      </c>
      <c r="N669" s="6">
        <f>IF(OR(B669&amp;""="",H669&amp;""="",NOT(ISNUMBER(E669))),"",IFERROR(IF(E669&lt;INDEX('الوحدات'!$F$6:$F$305,MATCH(H669,'الوحدات'!$A$6:$A$305,0)),"أقل من السعر","مناسب"),"كود غير موجود"))</f>
        <v/>
      </c>
      <c r="O669" s="18">
        <f>IF(OR(B669&amp;""="",I669&lt;&gt;"تم التعاقد",H669&amp;""=""),"",IFERROR(IF(INDEX('الوحدات'!$E$6:$E$305,MATCH(H669,'الوحدات'!$A$6:$A$305,0))="بيع",ROUND(INDEX('الوحدات'!$F$6:$F$305,MATCH(H669,'الوحدات'!$A$6:$A$305,0))*'الإعدادات'!$B$5/100,2),""),""))</f>
        <v/>
      </c>
      <c r="P669" s="19">
        <f>IF(OR(M669="متأخرة",M669="اليوم"),COUNTIFS($M$6:$M$2005,"متأخرة",$J$6:$J$2005,"&lt;"&amp;J669)+COUNTIFS($M$6:$M$2005,"اليوم",$J$6:$J$2005,"&lt;"&amp;J669)+COUNTIFS($M$6:M669,"متأخرة",$J$6:J669,J669&amp;"")+COUNTIFS($M$6:M669,"اليوم",$J$6:J669,J669&amp;""),"")</f>
        <v/>
      </c>
    </row>
    <row r="670">
      <c r="A670" s="20" t="n"/>
      <c r="B670" s="5" t="n"/>
      <c r="C670" s="21" t="n"/>
      <c r="D670" s="5" t="n"/>
      <c r="E670" s="17" t="n"/>
      <c r="F670" s="5" t="n"/>
      <c r="G670" s="5" t="n"/>
      <c r="H670" s="5" t="n"/>
      <c r="I670" s="5" t="n"/>
      <c r="J670" s="20" t="n"/>
      <c r="K670" s="5" t="n"/>
      <c r="L670" s="19">
        <f>IF(OR(B670&amp;""="",NOT(ISNUMBER(A670))),"",'الإعدادات'!$B$4-A670)</f>
        <v/>
      </c>
      <c r="M670" s="6">
        <f>IF(OR(B670&amp;""="",NOT(ISNUMBER(J670)),I670="تم التعاقد",I670="غير مهتم"),"",IF(J670&lt;'الإعدادات'!$B$4,"متأخرة",IF(J670='الإعدادات'!$B$4,"اليوم",IF(J670&lt;='الإعدادات'!$B$4+3,"خلال 3 أيام",""))))</f>
        <v/>
      </c>
      <c r="N670" s="6">
        <f>IF(OR(B670&amp;""="",H670&amp;""="",NOT(ISNUMBER(E670))),"",IFERROR(IF(E670&lt;INDEX('الوحدات'!$F$6:$F$305,MATCH(H670,'الوحدات'!$A$6:$A$305,0)),"أقل من السعر","مناسب"),"كود غير موجود"))</f>
        <v/>
      </c>
      <c r="O670" s="18">
        <f>IF(OR(B670&amp;""="",I670&lt;&gt;"تم التعاقد",H670&amp;""=""),"",IFERROR(IF(INDEX('الوحدات'!$E$6:$E$305,MATCH(H670,'الوحدات'!$A$6:$A$305,0))="بيع",ROUND(INDEX('الوحدات'!$F$6:$F$305,MATCH(H670,'الوحدات'!$A$6:$A$305,0))*'الإعدادات'!$B$5/100,2),""),""))</f>
        <v/>
      </c>
      <c r="P670" s="19">
        <f>IF(OR(M670="متأخرة",M670="اليوم"),COUNTIFS($M$6:$M$2005,"متأخرة",$J$6:$J$2005,"&lt;"&amp;J670)+COUNTIFS($M$6:$M$2005,"اليوم",$J$6:$J$2005,"&lt;"&amp;J670)+COUNTIFS($M$6:M670,"متأخرة",$J$6:J670,J670&amp;"")+COUNTIFS($M$6:M670,"اليوم",$J$6:J670,J670&amp;""),"")</f>
        <v/>
      </c>
    </row>
    <row r="671">
      <c r="A671" s="20" t="n"/>
      <c r="B671" s="5" t="n"/>
      <c r="C671" s="21" t="n"/>
      <c r="D671" s="5" t="n"/>
      <c r="E671" s="17" t="n"/>
      <c r="F671" s="5" t="n"/>
      <c r="G671" s="5" t="n"/>
      <c r="H671" s="5" t="n"/>
      <c r="I671" s="5" t="n"/>
      <c r="J671" s="20" t="n"/>
      <c r="K671" s="5" t="n"/>
      <c r="L671" s="19">
        <f>IF(OR(B671&amp;""="",NOT(ISNUMBER(A671))),"",'الإعدادات'!$B$4-A671)</f>
        <v/>
      </c>
      <c r="M671" s="6">
        <f>IF(OR(B671&amp;""="",NOT(ISNUMBER(J671)),I671="تم التعاقد",I671="غير مهتم"),"",IF(J671&lt;'الإعدادات'!$B$4,"متأخرة",IF(J671='الإعدادات'!$B$4,"اليوم",IF(J671&lt;='الإعدادات'!$B$4+3,"خلال 3 أيام",""))))</f>
        <v/>
      </c>
      <c r="N671" s="6">
        <f>IF(OR(B671&amp;""="",H671&amp;""="",NOT(ISNUMBER(E671))),"",IFERROR(IF(E671&lt;INDEX('الوحدات'!$F$6:$F$305,MATCH(H671,'الوحدات'!$A$6:$A$305,0)),"أقل من السعر","مناسب"),"كود غير موجود"))</f>
        <v/>
      </c>
      <c r="O671" s="18">
        <f>IF(OR(B671&amp;""="",I671&lt;&gt;"تم التعاقد",H671&amp;""=""),"",IFERROR(IF(INDEX('الوحدات'!$E$6:$E$305,MATCH(H671,'الوحدات'!$A$6:$A$305,0))="بيع",ROUND(INDEX('الوحدات'!$F$6:$F$305,MATCH(H671,'الوحدات'!$A$6:$A$305,0))*'الإعدادات'!$B$5/100,2),""),""))</f>
        <v/>
      </c>
      <c r="P671" s="19">
        <f>IF(OR(M671="متأخرة",M671="اليوم"),COUNTIFS($M$6:$M$2005,"متأخرة",$J$6:$J$2005,"&lt;"&amp;J671)+COUNTIFS($M$6:$M$2005,"اليوم",$J$6:$J$2005,"&lt;"&amp;J671)+COUNTIFS($M$6:M671,"متأخرة",$J$6:J671,J671&amp;"")+COUNTIFS($M$6:M671,"اليوم",$J$6:J671,J671&amp;""),"")</f>
        <v/>
      </c>
    </row>
    <row r="672">
      <c r="A672" s="20" t="n"/>
      <c r="B672" s="5" t="n"/>
      <c r="C672" s="21" t="n"/>
      <c r="D672" s="5" t="n"/>
      <c r="E672" s="17" t="n"/>
      <c r="F672" s="5" t="n"/>
      <c r="G672" s="5" t="n"/>
      <c r="H672" s="5" t="n"/>
      <c r="I672" s="5" t="n"/>
      <c r="J672" s="20" t="n"/>
      <c r="K672" s="5" t="n"/>
      <c r="L672" s="19">
        <f>IF(OR(B672&amp;""="",NOT(ISNUMBER(A672))),"",'الإعدادات'!$B$4-A672)</f>
        <v/>
      </c>
      <c r="M672" s="6">
        <f>IF(OR(B672&amp;""="",NOT(ISNUMBER(J672)),I672="تم التعاقد",I672="غير مهتم"),"",IF(J672&lt;'الإعدادات'!$B$4,"متأخرة",IF(J672='الإعدادات'!$B$4,"اليوم",IF(J672&lt;='الإعدادات'!$B$4+3,"خلال 3 أيام",""))))</f>
        <v/>
      </c>
      <c r="N672" s="6">
        <f>IF(OR(B672&amp;""="",H672&amp;""="",NOT(ISNUMBER(E672))),"",IFERROR(IF(E672&lt;INDEX('الوحدات'!$F$6:$F$305,MATCH(H672,'الوحدات'!$A$6:$A$305,0)),"أقل من السعر","مناسب"),"كود غير موجود"))</f>
        <v/>
      </c>
      <c r="O672" s="18">
        <f>IF(OR(B672&amp;""="",I672&lt;&gt;"تم التعاقد",H672&amp;""=""),"",IFERROR(IF(INDEX('الوحدات'!$E$6:$E$305,MATCH(H672,'الوحدات'!$A$6:$A$305,0))="بيع",ROUND(INDEX('الوحدات'!$F$6:$F$305,MATCH(H672,'الوحدات'!$A$6:$A$305,0))*'الإعدادات'!$B$5/100,2),""),""))</f>
        <v/>
      </c>
      <c r="P672" s="19">
        <f>IF(OR(M672="متأخرة",M672="اليوم"),COUNTIFS($M$6:$M$2005,"متأخرة",$J$6:$J$2005,"&lt;"&amp;J672)+COUNTIFS($M$6:$M$2005,"اليوم",$J$6:$J$2005,"&lt;"&amp;J672)+COUNTIFS($M$6:M672,"متأخرة",$J$6:J672,J672&amp;"")+COUNTIFS($M$6:M672,"اليوم",$J$6:J672,J672&amp;""),"")</f>
        <v/>
      </c>
    </row>
    <row r="673">
      <c r="A673" s="20" t="n"/>
      <c r="B673" s="5" t="n"/>
      <c r="C673" s="21" t="n"/>
      <c r="D673" s="5" t="n"/>
      <c r="E673" s="17" t="n"/>
      <c r="F673" s="5" t="n"/>
      <c r="G673" s="5" t="n"/>
      <c r="H673" s="5" t="n"/>
      <c r="I673" s="5" t="n"/>
      <c r="J673" s="20" t="n"/>
      <c r="K673" s="5" t="n"/>
      <c r="L673" s="19">
        <f>IF(OR(B673&amp;""="",NOT(ISNUMBER(A673))),"",'الإعدادات'!$B$4-A673)</f>
        <v/>
      </c>
      <c r="M673" s="6">
        <f>IF(OR(B673&amp;""="",NOT(ISNUMBER(J673)),I673="تم التعاقد",I673="غير مهتم"),"",IF(J673&lt;'الإعدادات'!$B$4,"متأخرة",IF(J673='الإعدادات'!$B$4,"اليوم",IF(J673&lt;='الإعدادات'!$B$4+3,"خلال 3 أيام",""))))</f>
        <v/>
      </c>
      <c r="N673" s="6">
        <f>IF(OR(B673&amp;""="",H673&amp;""="",NOT(ISNUMBER(E673))),"",IFERROR(IF(E673&lt;INDEX('الوحدات'!$F$6:$F$305,MATCH(H673,'الوحدات'!$A$6:$A$305,0)),"أقل من السعر","مناسب"),"كود غير موجود"))</f>
        <v/>
      </c>
      <c r="O673" s="18">
        <f>IF(OR(B673&amp;""="",I673&lt;&gt;"تم التعاقد",H673&amp;""=""),"",IFERROR(IF(INDEX('الوحدات'!$E$6:$E$305,MATCH(H673,'الوحدات'!$A$6:$A$305,0))="بيع",ROUND(INDEX('الوحدات'!$F$6:$F$305,MATCH(H673,'الوحدات'!$A$6:$A$305,0))*'الإعدادات'!$B$5/100,2),""),""))</f>
        <v/>
      </c>
      <c r="P673" s="19">
        <f>IF(OR(M673="متأخرة",M673="اليوم"),COUNTIFS($M$6:$M$2005,"متأخرة",$J$6:$J$2005,"&lt;"&amp;J673)+COUNTIFS($M$6:$M$2005,"اليوم",$J$6:$J$2005,"&lt;"&amp;J673)+COUNTIFS($M$6:M673,"متأخرة",$J$6:J673,J673&amp;"")+COUNTIFS($M$6:M673,"اليوم",$J$6:J673,J673&amp;""),"")</f>
        <v/>
      </c>
    </row>
    <row r="674">
      <c r="A674" s="20" t="n"/>
      <c r="B674" s="5" t="n"/>
      <c r="C674" s="21" t="n"/>
      <c r="D674" s="5" t="n"/>
      <c r="E674" s="17" t="n"/>
      <c r="F674" s="5" t="n"/>
      <c r="G674" s="5" t="n"/>
      <c r="H674" s="5" t="n"/>
      <c r="I674" s="5" t="n"/>
      <c r="J674" s="20" t="n"/>
      <c r="K674" s="5" t="n"/>
      <c r="L674" s="19">
        <f>IF(OR(B674&amp;""="",NOT(ISNUMBER(A674))),"",'الإعدادات'!$B$4-A674)</f>
        <v/>
      </c>
      <c r="M674" s="6">
        <f>IF(OR(B674&amp;""="",NOT(ISNUMBER(J674)),I674="تم التعاقد",I674="غير مهتم"),"",IF(J674&lt;'الإعدادات'!$B$4,"متأخرة",IF(J674='الإعدادات'!$B$4,"اليوم",IF(J674&lt;='الإعدادات'!$B$4+3,"خلال 3 أيام",""))))</f>
        <v/>
      </c>
      <c r="N674" s="6">
        <f>IF(OR(B674&amp;""="",H674&amp;""="",NOT(ISNUMBER(E674))),"",IFERROR(IF(E674&lt;INDEX('الوحدات'!$F$6:$F$305,MATCH(H674,'الوحدات'!$A$6:$A$305,0)),"أقل من السعر","مناسب"),"كود غير موجود"))</f>
        <v/>
      </c>
      <c r="O674" s="18">
        <f>IF(OR(B674&amp;""="",I674&lt;&gt;"تم التعاقد",H674&amp;""=""),"",IFERROR(IF(INDEX('الوحدات'!$E$6:$E$305,MATCH(H674,'الوحدات'!$A$6:$A$305,0))="بيع",ROUND(INDEX('الوحدات'!$F$6:$F$305,MATCH(H674,'الوحدات'!$A$6:$A$305,0))*'الإعدادات'!$B$5/100,2),""),""))</f>
        <v/>
      </c>
      <c r="P674" s="19">
        <f>IF(OR(M674="متأخرة",M674="اليوم"),COUNTIFS($M$6:$M$2005,"متأخرة",$J$6:$J$2005,"&lt;"&amp;J674)+COUNTIFS($M$6:$M$2005,"اليوم",$J$6:$J$2005,"&lt;"&amp;J674)+COUNTIFS($M$6:M674,"متأخرة",$J$6:J674,J674&amp;"")+COUNTIFS($M$6:M674,"اليوم",$J$6:J674,J674&amp;""),"")</f>
        <v/>
      </c>
    </row>
    <row r="675">
      <c r="A675" s="20" t="n"/>
      <c r="B675" s="5" t="n"/>
      <c r="C675" s="21" t="n"/>
      <c r="D675" s="5" t="n"/>
      <c r="E675" s="17" t="n"/>
      <c r="F675" s="5" t="n"/>
      <c r="G675" s="5" t="n"/>
      <c r="H675" s="5" t="n"/>
      <c r="I675" s="5" t="n"/>
      <c r="J675" s="20" t="n"/>
      <c r="K675" s="5" t="n"/>
      <c r="L675" s="19">
        <f>IF(OR(B675&amp;""="",NOT(ISNUMBER(A675))),"",'الإعدادات'!$B$4-A675)</f>
        <v/>
      </c>
      <c r="M675" s="6">
        <f>IF(OR(B675&amp;""="",NOT(ISNUMBER(J675)),I675="تم التعاقد",I675="غير مهتم"),"",IF(J675&lt;'الإعدادات'!$B$4,"متأخرة",IF(J675='الإعدادات'!$B$4,"اليوم",IF(J675&lt;='الإعدادات'!$B$4+3,"خلال 3 أيام",""))))</f>
        <v/>
      </c>
      <c r="N675" s="6">
        <f>IF(OR(B675&amp;""="",H675&amp;""="",NOT(ISNUMBER(E675))),"",IFERROR(IF(E675&lt;INDEX('الوحدات'!$F$6:$F$305,MATCH(H675,'الوحدات'!$A$6:$A$305,0)),"أقل من السعر","مناسب"),"كود غير موجود"))</f>
        <v/>
      </c>
      <c r="O675" s="18">
        <f>IF(OR(B675&amp;""="",I675&lt;&gt;"تم التعاقد",H675&amp;""=""),"",IFERROR(IF(INDEX('الوحدات'!$E$6:$E$305,MATCH(H675,'الوحدات'!$A$6:$A$305,0))="بيع",ROUND(INDEX('الوحدات'!$F$6:$F$305,MATCH(H675,'الوحدات'!$A$6:$A$305,0))*'الإعدادات'!$B$5/100,2),""),""))</f>
        <v/>
      </c>
      <c r="P675" s="19">
        <f>IF(OR(M675="متأخرة",M675="اليوم"),COUNTIFS($M$6:$M$2005,"متأخرة",$J$6:$J$2005,"&lt;"&amp;J675)+COUNTIFS($M$6:$M$2005,"اليوم",$J$6:$J$2005,"&lt;"&amp;J675)+COUNTIFS($M$6:M675,"متأخرة",$J$6:J675,J675&amp;"")+COUNTIFS($M$6:M675,"اليوم",$J$6:J675,J675&amp;""),"")</f>
        <v/>
      </c>
    </row>
    <row r="676">
      <c r="A676" s="20" t="n"/>
      <c r="B676" s="5" t="n"/>
      <c r="C676" s="21" t="n"/>
      <c r="D676" s="5" t="n"/>
      <c r="E676" s="17" t="n"/>
      <c r="F676" s="5" t="n"/>
      <c r="G676" s="5" t="n"/>
      <c r="H676" s="5" t="n"/>
      <c r="I676" s="5" t="n"/>
      <c r="J676" s="20" t="n"/>
      <c r="K676" s="5" t="n"/>
      <c r="L676" s="19">
        <f>IF(OR(B676&amp;""="",NOT(ISNUMBER(A676))),"",'الإعدادات'!$B$4-A676)</f>
        <v/>
      </c>
      <c r="M676" s="6">
        <f>IF(OR(B676&amp;""="",NOT(ISNUMBER(J676)),I676="تم التعاقد",I676="غير مهتم"),"",IF(J676&lt;'الإعدادات'!$B$4,"متأخرة",IF(J676='الإعدادات'!$B$4,"اليوم",IF(J676&lt;='الإعدادات'!$B$4+3,"خلال 3 أيام",""))))</f>
        <v/>
      </c>
      <c r="N676" s="6">
        <f>IF(OR(B676&amp;""="",H676&amp;""="",NOT(ISNUMBER(E676))),"",IFERROR(IF(E676&lt;INDEX('الوحدات'!$F$6:$F$305,MATCH(H676,'الوحدات'!$A$6:$A$305,0)),"أقل من السعر","مناسب"),"كود غير موجود"))</f>
        <v/>
      </c>
      <c r="O676" s="18">
        <f>IF(OR(B676&amp;""="",I676&lt;&gt;"تم التعاقد",H676&amp;""=""),"",IFERROR(IF(INDEX('الوحدات'!$E$6:$E$305,MATCH(H676,'الوحدات'!$A$6:$A$305,0))="بيع",ROUND(INDEX('الوحدات'!$F$6:$F$305,MATCH(H676,'الوحدات'!$A$6:$A$305,0))*'الإعدادات'!$B$5/100,2),""),""))</f>
        <v/>
      </c>
      <c r="P676" s="19">
        <f>IF(OR(M676="متأخرة",M676="اليوم"),COUNTIFS($M$6:$M$2005,"متأخرة",$J$6:$J$2005,"&lt;"&amp;J676)+COUNTIFS($M$6:$M$2005,"اليوم",$J$6:$J$2005,"&lt;"&amp;J676)+COUNTIFS($M$6:M676,"متأخرة",$J$6:J676,J676&amp;"")+COUNTIFS($M$6:M676,"اليوم",$J$6:J676,J676&amp;""),"")</f>
        <v/>
      </c>
    </row>
    <row r="677">
      <c r="A677" s="20" t="n"/>
      <c r="B677" s="5" t="n"/>
      <c r="C677" s="21" t="n"/>
      <c r="D677" s="5" t="n"/>
      <c r="E677" s="17" t="n"/>
      <c r="F677" s="5" t="n"/>
      <c r="G677" s="5" t="n"/>
      <c r="H677" s="5" t="n"/>
      <c r="I677" s="5" t="n"/>
      <c r="J677" s="20" t="n"/>
      <c r="K677" s="5" t="n"/>
      <c r="L677" s="19">
        <f>IF(OR(B677&amp;""="",NOT(ISNUMBER(A677))),"",'الإعدادات'!$B$4-A677)</f>
        <v/>
      </c>
      <c r="M677" s="6">
        <f>IF(OR(B677&amp;""="",NOT(ISNUMBER(J677)),I677="تم التعاقد",I677="غير مهتم"),"",IF(J677&lt;'الإعدادات'!$B$4,"متأخرة",IF(J677='الإعدادات'!$B$4,"اليوم",IF(J677&lt;='الإعدادات'!$B$4+3,"خلال 3 أيام",""))))</f>
        <v/>
      </c>
      <c r="N677" s="6">
        <f>IF(OR(B677&amp;""="",H677&amp;""="",NOT(ISNUMBER(E677))),"",IFERROR(IF(E677&lt;INDEX('الوحدات'!$F$6:$F$305,MATCH(H677,'الوحدات'!$A$6:$A$305,0)),"أقل من السعر","مناسب"),"كود غير موجود"))</f>
        <v/>
      </c>
      <c r="O677" s="18">
        <f>IF(OR(B677&amp;""="",I677&lt;&gt;"تم التعاقد",H677&amp;""=""),"",IFERROR(IF(INDEX('الوحدات'!$E$6:$E$305,MATCH(H677,'الوحدات'!$A$6:$A$305,0))="بيع",ROUND(INDEX('الوحدات'!$F$6:$F$305,MATCH(H677,'الوحدات'!$A$6:$A$305,0))*'الإعدادات'!$B$5/100,2),""),""))</f>
        <v/>
      </c>
      <c r="P677" s="19">
        <f>IF(OR(M677="متأخرة",M677="اليوم"),COUNTIFS($M$6:$M$2005,"متأخرة",$J$6:$J$2005,"&lt;"&amp;J677)+COUNTIFS($M$6:$M$2005,"اليوم",$J$6:$J$2005,"&lt;"&amp;J677)+COUNTIFS($M$6:M677,"متأخرة",$J$6:J677,J677&amp;"")+COUNTIFS($M$6:M677,"اليوم",$J$6:J677,J677&amp;""),"")</f>
        <v/>
      </c>
    </row>
    <row r="678">
      <c r="A678" s="20" t="n"/>
      <c r="B678" s="5" t="n"/>
      <c r="C678" s="21" t="n"/>
      <c r="D678" s="5" t="n"/>
      <c r="E678" s="17" t="n"/>
      <c r="F678" s="5" t="n"/>
      <c r="G678" s="5" t="n"/>
      <c r="H678" s="5" t="n"/>
      <c r="I678" s="5" t="n"/>
      <c r="J678" s="20" t="n"/>
      <c r="K678" s="5" t="n"/>
      <c r="L678" s="19">
        <f>IF(OR(B678&amp;""="",NOT(ISNUMBER(A678))),"",'الإعدادات'!$B$4-A678)</f>
        <v/>
      </c>
      <c r="M678" s="6">
        <f>IF(OR(B678&amp;""="",NOT(ISNUMBER(J678)),I678="تم التعاقد",I678="غير مهتم"),"",IF(J678&lt;'الإعدادات'!$B$4,"متأخرة",IF(J678='الإعدادات'!$B$4,"اليوم",IF(J678&lt;='الإعدادات'!$B$4+3,"خلال 3 أيام",""))))</f>
        <v/>
      </c>
      <c r="N678" s="6">
        <f>IF(OR(B678&amp;""="",H678&amp;""="",NOT(ISNUMBER(E678))),"",IFERROR(IF(E678&lt;INDEX('الوحدات'!$F$6:$F$305,MATCH(H678,'الوحدات'!$A$6:$A$305,0)),"أقل من السعر","مناسب"),"كود غير موجود"))</f>
        <v/>
      </c>
      <c r="O678" s="18">
        <f>IF(OR(B678&amp;""="",I678&lt;&gt;"تم التعاقد",H678&amp;""=""),"",IFERROR(IF(INDEX('الوحدات'!$E$6:$E$305,MATCH(H678,'الوحدات'!$A$6:$A$305,0))="بيع",ROUND(INDEX('الوحدات'!$F$6:$F$305,MATCH(H678,'الوحدات'!$A$6:$A$305,0))*'الإعدادات'!$B$5/100,2),""),""))</f>
        <v/>
      </c>
      <c r="P678" s="19">
        <f>IF(OR(M678="متأخرة",M678="اليوم"),COUNTIFS($M$6:$M$2005,"متأخرة",$J$6:$J$2005,"&lt;"&amp;J678)+COUNTIFS($M$6:$M$2005,"اليوم",$J$6:$J$2005,"&lt;"&amp;J678)+COUNTIFS($M$6:M678,"متأخرة",$J$6:J678,J678&amp;"")+COUNTIFS($M$6:M678,"اليوم",$J$6:J678,J678&amp;""),"")</f>
        <v/>
      </c>
    </row>
    <row r="679">
      <c r="A679" s="20" t="n"/>
      <c r="B679" s="5" t="n"/>
      <c r="C679" s="21" t="n"/>
      <c r="D679" s="5" t="n"/>
      <c r="E679" s="17" t="n"/>
      <c r="F679" s="5" t="n"/>
      <c r="G679" s="5" t="n"/>
      <c r="H679" s="5" t="n"/>
      <c r="I679" s="5" t="n"/>
      <c r="J679" s="20" t="n"/>
      <c r="K679" s="5" t="n"/>
      <c r="L679" s="19">
        <f>IF(OR(B679&amp;""="",NOT(ISNUMBER(A679))),"",'الإعدادات'!$B$4-A679)</f>
        <v/>
      </c>
      <c r="M679" s="6">
        <f>IF(OR(B679&amp;""="",NOT(ISNUMBER(J679)),I679="تم التعاقد",I679="غير مهتم"),"",IF(J679&lt;'الإعدادات'!$B$4,"متأخرة",IF(J679='الإعدادات'!$B$4,"اليوم",IF(J679&lt;='الإعدادات'!$B$4+3,"خلال 3 أيام",""))))</f>
        <v/>
      </c>
      <c r="N679" s="6">
        <f>IF(OR(B679&amp;""="",H679&amp;""="",NOT(ISNUMBER(E679))),"",IFERROR(IF(E679&lt;INDEX('الوحدات'!$F$6:$F$305,MATCH(H679,'الوحدات'!$A$6:$A$305,0)),"أقل من السعر","مناسب"),"كود غير موجود"))</f>
        <v/>
      </c>
      <c r="O679" s="18">
        <f>IF(OR(B679&amp;""="",I679&lt;&gt;"تم التعاقد",H679&amp;""=""),"",IFERROR(IF(INDEX('الوحدات'!$E$6:$E$305,MATCH(H679,'الوحدات'!$A$6:$A$305,0))="بيع",ROUND(INDEX('الوحدات'!$F$6:$F$305,MATCH(H679,'الوحدات'!$A$6:$A$305,0))*'الإعدادات'!$B$5/100,2),""),""))</f>
        <v/>
      </c>
      <c r="P679" s="19">
        <f>IF(OR(M679="متأخرة",M679="اليوم"),COUNTIFS($M$6:$M$2005,"متأخرة",$J$6:$J$2005,"&lt;"&amp;J679)+COUNTIFS($M$6:$M$2005,"اليوم",$J$6:$J$2005,"&lt;"&amp;J679)+COUNTIFS($M$6:M679,"متأخرة",$J$6:J679,J679&amp;"")+COUNTIFS($M$6:M679,"اليوم",$J$6:J679,J679&amp;""),"")</f>
        <v/>
      </c>
    </row>
    <row r="680">
      <c r="A680" s="20" t="n"/>
      <c r="B680" s="5" t="n"/>
      <c r="C680" s="21" t="n"/>
      <c r="D680" s="5" t="n"/>
      <c r="E680" s="17" t="n"/>
      <c r="F680" s="5" t="n"/>
      <c r="G680" s="5" t="n"/>
      <c r="H680" s="5" t="n"/>
      <c r="I680" s="5" t="n"/>
      <c r="J680" s="20" t="n"/>
      <c r="K680" s="5" t="n"/>
      <c r="L680" s="19">
        <f>IF(OR(B680&amp;""="",NOT(ISNUMBER(A680))),"",'الإعدادات'!$B$4-A680)</f>
        <v/>
      </c>
      <c r="M680" s="6">
        <f>IF(OR(B680&amp;""="",NOT(ISNUMBER(J680)),I680="تم التعاقد",I680="غير مهتم"),"",IF(J680&lt;'الإعدادات'!$B$4,"متأخرة",IF(J680='الإعدادات'!$B$4,"اليوم",IF(J680&lt;='الإعدادات'!$B$4+3,"خلال 3 أيام",""))))</f>
        <v/>
      </c>
      <c r="N680" s="6">
        <f>IF(OR(B680&amp;""="",H680&amp;""="",NOT(ISNUMBER(E680))),"",IFERROR(IF(E680&lt;INDEX('الوحدات'!$F$6:$F$305,MATCH(H680,'الوحدات'!$A$6:$A$305,0)),"أقل من السعر","مناسب"),"كود غير موجود"))</f>
        <v/>
      </c>
      <c r="O680" s="18">
        <f>IF(OR(B680&amp;""="",I680&lt;&gt;"تم التعاقد",H680&amp;""=""),"",IFERROR(IF(INDEX('الوحدات'!$E$6:$E$305,MATCH(H680,'الوحدات'!$A$6:$A$305,0))="بيع",ROUND(INDEX('الوحدات'!$F$6:$F$305,MATCH(H680,'الوحدات'!$A$6:$A$305,0))*'الإعدادات'!$B$5/100,2),""),""))</f>
        <v/>
      </c>
      <c r="P680" s="19">
        <f>IF(OR(M680="متأخرة",M680="اليوم"),COUNTIFS($M$6:$M$2005,"متأخرة",$J$6:$J$2005,"&lt;"&amp;J680)+COUNTIFS($M$6:$M$2005,"اليوم",$J$6:$J$2005,"&lt;"&amp;J680)+COUNTIFS($M$6:M680,"متأخرة",$J$6:J680,J680&amp;"")+COUNTIFS($M$6:M680,"اليوم",$J$6:J680,J680&amp;""),"")</f>
        <v/>
      </c>
    </row>
    <row r="681">
      <c r="A681" s="20" t="n"/>
      <c r="B681" s="5" t="n"/>
      <c r="C681" s="21" t="n"/>
      <c r="D681" s="5" t="n"/>
      <c r="E681" s="17" t="n"/>
      <c r="F681" s="5" t="n"/>
      <c r="G681" s="5" t="n"/>
      <c r="H681" s="5" t="n"/>
      <c r="I681" s="5" t="n"/>
      <c r="J681" s="20" t="n"/>
      <c r="K681" s="5" t="n"/>
      <c r="L681" s="19">
        <f>IF(OR(B681&amp;""="",NOT(ISNUMBER(A681))),"",'الإعدادات'!$B$4-A681)</f>
        <v/>
      </c>
      <c r="M681" s="6">
        <f>IF(OR(B681&amp;""="",NOT(ISNUMBER(J681)),I681="تم التعاقد",I681="غير مهتم"),"",IF(J681&lt;'الإعدادات'!$B$4,"متأخرة",IF(J681='الإعدادات'!$B$4,"اليوم",IF(J681&lt;='الإعدادات'!$B$4+3,"خلال 3 أيام",""))))</f>
        <v/>
      </c>
      <c r="N681" s="6">
        <f>IF(OR(B681&amp;""="",H681&amp;""="",NOT(ISNUMBER(E681))),"",IFERROR(IF(E681&lt;INDEX('الوحدات'!$F$6:$F$305,MATCH(H681,'الوحدات'!$A$6:$A$305,0)),"أقل من السعر","مناسب"),"كود غير موجود"))</f>
        <v/>
      </c>
      <c r="O681" s="18">
        <f>IF(OR(B681&amp;""="",I681&lt;&gt;"تم التعاقد",H681&amp;""=""),"",IFERROR(IF(INDEX('الوحدات'!$E$6:$E$305,MATCH(H681,'الوحدات'!$A$6:$A$305,0))="بيع",ROUND(INDEX('الوحدات'!$F$6:$F$305,MATCH(H681,'الوحدات'!$A$6:$A$305,0))*'الإعدادات'!$B$5/100,2),""),""))</f>
        <v/>
      </c>
      <c r="P681" s="19">
        <f>IF(OR(M681="متأخرة",M681="اليوم"),COUNTIFS($M$6:$M$2005,"متأخرة",$J$6:$J$2005,"&lt;"&amp;J681)+COUNTIFS($M$6:$M$2005,"اليوم",$J$6:$J$2005,"&lt;"&amp;J681)+COUNTIFS($M$6:M681,"متأخرة",$J$6:J681,J681&amp;"")+COUNTIFS($M$6:M681,"اليوم",$J$6:J681,J681&amp;""),"")</f>
        <v/>
      </c>
    </row>
    <row r="682">
      <c r="A682" s="20" t="n"/>
      <c r="B682" s="5" t="n"/>
      <c r="C682" s="21" t="n"/>
      <c r="D682" s="5" t="n"/>
      <c r="E682" s="17" t="n"/>
      <c r="F682" s="5" t="n"/>
      <c r="G682" s="5" t="n"/>
      <c r="H682" s="5" t="n"/>
      <c r="I682" s="5" t="n"/>
      <c r="J682" s="20" t="n"/>
      <c r="K682" s="5" t="n"/>
      <c r="L682" s="19">
        <f>IF(OR(B682&amp;""="",NOT(ISNUMBER(A682))),"",'الإعدادات'!$B$4-A682)</f>
        <v/>
      </c>
      <c r="M682" s="6">
        <f>IF(OR(B682&amp;""="",NOT(ISNUMBER(J682)),I682="تم التعاقد",I682="غير مهتم"),"",IF(J682&lt;'الإعدادات'!$B$4,"متأخرة",IF(J682='الإعدادات'!$B$4,"اليوم",IF(J682&lt;='الإعدادات'!$B$4+3,"خلال 3 أيام",""))))</f>
        <v/>
      </c>
      <c r="N682" s="6">
        <f>IF(OR(B682&amp;""="",H682&amp;""="",NOT(ISNUMBER(E682))),"",IFERROR(IF(E682&lt;INDEX('الوحدات'!$F$6:$F$305,MATCH(H682,'الوحدات'!$A$6:$A$305,0)),"أقل من السعر","مناسب"),"كود غير موجود"))</f>
        <v/>
      </c>
      <c r="O682" s="18">
        <f>IF(OR(B682&amp;""="",I682&lt;&gt;"تم التعاقد",H682&amp;""=""),"",IFERROR(IF(INDEX('الوحدات'!$E$6:$E$305,MATCH(H682,'الوحدات'!$A$6:$A$305,0))="بيع",ROUND(INDEX('الوحدات'!$F$6:$F$305,MATCH(H682,'الوحدات'!$A$6:$A$305,0))*'الإعدادات'!$B$5/100,2),""),""))</f>
        <v/>
      </c>
      <c r="P682" s="19">
        <f>IF(OR(M682="متأخرة",M682="اليوم"),COUNTIFS($M$6:$M$2005,"متأخرة",$J$6:$J$2005,"&lt;"&amp;J682)+COUNTIFS($M$6:$M$2005,"اليوم",$J$6:$J$2005,"&lt;"&amp;J682)+COUNTIFS($M$6:M682,"متأخرة",$J$6:J682,J682&amp;"")+COUNTIFS($M$6:M682,"اليوم",$J$6:J682,J682&amp;""),"")</f>
        <v/>
      </c>
    </row>
    <row r="683">
      <c r="A683" s="20" t="n"/>
      <c r="B683" s="5" t="n"/>
      <c r="C683" s="21" t="n"/>
      <c r="D683" s="5" t="n"/>
      <c r="E683" s="17" t="n"/>
      <c r="F683" s="5" t="n"/>
      <c r="G683" s="5" t="n"/>
      <c r="H683" s="5" t="n"/>
      <c r="I683" s="5" t="n"/>
      <c r="J683" s="20" t="n"/>
      <c r="K683" s="5" t="n"/>
      <c r="L683" s="19">
        <f>IF(OR(B683&amp;""="",NOT(ISNUMBER(A683))),"",'الإعدادات'!$B$4-A683)</f>
        <v/>
      </c>
      <c r="M683" s="6">
        <f>IF(OR(B683&amp;""="",NOT(ISNUMBER(J683)),I683="تم التعاقد",I683="غير مهتم"),"",IF(J683&lt;'الإعدادات'!$B$4,"متأخرة",IF(J683='الإعدادات'!$B$4,"اليوم",IF(J683&lt;='الإعدادات'!$B$4+3,"خلال 3 أيام",""))))</f>
        <v/>
      </c>
      <c r="N683" s="6">
        <f>IF(OR(B683&amp;""="",H683&amp;""="",NOT(ISNUMBER(E683))),"",IFERROR(IF(E683&lt;INDEX('الوحدات'!$F$6:$F$305,MATCH(H683,'الوحدات'!$A$6:$A$305,0)),"أقل من السعر","مناسب"),"كود غير موجود"))</f>
        <v/>
      </c>
      <c r="O683" s="18">
        <f>IF(OR(B683&amp;""="",I683&lt;&gt;"تم التعاقد",H683&amp;""=""),"",IFERROR(IF(INDEX('الوحدات'!$E$6:$E$305,MATCH(H683,'الوحدات'!$A$6:$A$305,0))="بيع",ROUND(INDEX('الوحدات'!$F$6:$F$305,MATCH(H683,'الوحدات'!$A$6:$A$305,0))*'الإعدادات'!$B$5/100,2),""),""))</f>
        <v/>
      </c>
      <c r="P683" s="19">
        <f>IF(OR(M683="متأخرة",M683="اليوم"),COUNTIFS($M$6:$M$2005,"متأخرة",$J$6:$J$2005,"&lt;"&amp;J683)+COUNTIFS($M$6:$M$2005,"اليوم",$J$6:$J$2005,"&lt;"&amp;J683)+COUNTIFS($M$6:M683,"متأخرة",$J$6:J683,J683&amp;"")+COUNTIFS($M$6:M683,"اليوم",$J$6:J683,J683&amp;""),"")</f>
        <v/>
      </c>
    </row>
    <row r="684">
      <c r="A684" s="20" t="n"/>
      <c r="B684" s="5" t="n"/>
      <c r="C684" s="21" t="n"/>
      <c r="D684" s="5" t="n"/>
      <c r="E684" s="17" t="n"/>
      <c r="F684" s="5" t="n"/>
      <c r="G684" s="5" t="n"/>
      <c r="H684" s="5" t="n"/>
      <c r="I684" s="5" t="n"/>
      <c r="J684" s="20" t="n"/>
      <c r="K684" s="5" t="n"/>
      <c r="L684" s="19">
        <f>IF(OR(B684&amp;""="",NOT(ISNUMBER(A684))),"",'الإعدادات'!$B$4-A684)</f>
        <v/>
      </c>
      <c r="M684" s="6">
        <f>IF(OR(B684&amp;""="",NOT(ISNUMBER(J684)),I684="تم التعاقد",I684="غير مهتم"),"",IF(J684&lt;'الإعدادات'!$B$4,"متأخرة",IF(J684='الإعدادات'!$B$4,"اليوم",IF(J684&lt;='الإعدادات'!$B$4+3,"خلال 3 أيام",""))))</f>
        <v/>
      </c>
      <c r="N684" s="6">
        <f>IF(OR(B684&amp;""="",H684&amp;""="",NOT(ISNUMBER(E684))),"",IFERROR(IF(E684&lt;INDEX('الوحدات'!$F$6:$F$305,MATCH(H684,'الوحدات'!$A$6:$A$305,0)),"أقل من السعر","مناسب"),"كود غير موجود"))</f>
        <v/>
      </c>
      <c r="O684" s="18">
        <f>IF(OR(B684&amp;""="",I684&lt;&gt;"تم التعاقد",H684&amp;""=""),"",IFERROR(IF(INDEX('الوحدات'!$E$6:$E$305,MATCH(H684,'الوحدات'!$A$6:$A$305,0))="بيع",ROUND(INDEX('الوحدات'!$F$6:$F$305,MATCH(H684,'الوحدات'!$A$6:$A$305,0))*'الإعدادات'!$B$5/100,2),""),""))</f>
        <v/>
      </c>
      <c r="P684" s="19">
        <f>IF(OR(M684="متأخرة",M684="اليوم"),COUNTIFS($M$6:$M$2005,"متأخرة",$J$6:$J$2005,"&lt;"&amp;J684)+COUNTIFS($M$6:$M$2005,"اليوم",$J$6:$J$2005,"&lt;"&amp;J684)+COUNTIFS($M$6:M684,"متأخرة",$J$6:J684,J684&amp;"")+COUNTIFS($M$6:M684,"اليوم",$J$6:J684,J684&amp;""),"")</f>
        <v/>
      </c>
    </row>
    <row r="685">
      <c r="A685" s="20" t="n"/>
      <c r="B685" s="5" t="n"/>
      <c r="C685" s="21" t="n"/>
      <c r="D685" s="5" t="n"/>
      <c r="E685" s="17" t="n"/>
      <c r="F685" s="5" t="n"/>
      <c r="G685" s="5" t="n"/>
      <c r="H685" s="5" t="n"/>
      <c r="I685" s="5" t="n"/>
      <c r="J685" s="20" t="n"/>
      <c r="K685" s="5" t="n"/>
      <c r="L685" s="19">
        <f>IF(OR(B685&amp;""="",NOT(ISNUMBER(A685))),"",'الإعدادات'!$B$4-A685)</f>
        <v/>
      </c>
      <c r="M685" s="6">
        <f>IF(OR(B685&amp;""="",NOT(ISNUMBER(J685)),I685="تم التعاقد",I685="غير مهتم"),"",IF(J685&lt;'الإعدادات'!$B$4,"متأخرة",IF(J685='الإعدادات'!$B$4,"اليوم",IF(J685&lt;='الإعدادات'!$B$4+3,"خلال 3 أيام",""))))</f>
        <v/>
      </c>
      <c r="N685" s="6">
        <f>IF(OR(B685&amp;""="",H685&amp;""="",NOT(ISNUMBER(E685))),"",IFERROR(IF(E685&lt;INDEX('الوحدات'!$F$6:$F$305,MATCH(H685,'الوحدات'!$A$6:$A$305,0)),"أقل من السعر","مناسب"),"كود غير موجود"))</f>
        <v/>
      </c>
      <c r="O685" s="18">
        <f>IF(OR(B685&amp;""="",I685&lt;&gt;"تم التعاقد",H685&amp;""=""),"",IFERROR(IF(INDEX('الوحدات'!$E$6:$E$305,MATCH(H685,'الوحدات'!$A$6:$A$305,0))="بيع",ROUND(INDEX('الوحدات'!$F$6:$F$305,MATCH(H685,'الوحدات'!$A$6:$A$305,0))*'الإعدادات'!$B$5/100,2),""),""))</f>
        <v/>
      </c>
      <c r="P685" s="19">
        <f>IF(OR(M685="متأخرة",M685="اليوم"),COUNTIFS($M$6:$M$2005,"متأخرة",$J$6:$J$2005,"&lt;"&amp;J685)+COUNTIFS($M$6:$M$2005,"اليوم",$J$6:$J$2005,"&lt;"&amp;J685)+COUNTIFS($M$6:M685,"متأخرة",$J$6:J685,J685&amp;"")+COUNTIFS($M$6:M685,"اليوم",$J$6:J685,J685&amp;""),"")</f>
        <v/>
      </c>
    </row>
    <row r="686">
      <c r="A686" s="20" t="n"/>
      <c r="B686" s="5" t="n"/>
      <c r="C686" s="21" t="n"/>
      <c r="D686" s="5" t="n"/>
      <c r="E686" s="17" t="n"/>
      <c r="F686" s="5" t="n"/>
      <c r="G686" s="5" t="n"/>
      <c r="H686" s="5" t="n"/>
      <c r="I686" s="5" t="n"/>
      <c r="J686" s="20" t="n"/>
      <c r="K686" s="5" t="n"/>
      <c r="L686" s="19">
        <f>IF(OR(B686&amp;""="",NOT(ISNUMBER(A686))),"",'الإعدادات'!$B$4-A686)</f>
        <v/>
      </c>
      <c r="M686" s="6">
        <f>IF(OR(B686&amp;""="",NOT(ISNUMBER(J686)),I686="تم التعاقد",I686="غير مهتم"),"",IF(J686&lt;'الإعدادات'!$B$4,"متأخرة",IF(J686='الإعدادات'!$B$4,"اليوم",IF(J686&lt;='الإعدادات'!$B$4+3,"خلال 3 أيام",""))))</f>
        <v/>
      </c>
      <c r="N686" s="6">
        <f>IF(OR(B686&amp;""="",H686&amp;""="",NOT(ISNUMBER(E686))),"",IFERROR(IF(E686&lt;INDEX('الوحدات'!$F$6:$F$305,MATCH(H686,'الوحدات'!$A$6:$A$305,0)),"أقل من السعر","مناسب"),"كود غير موجود"))</f>
        <v/>
      </c>
      <c r="O686" s="18">
        <f>IF(OR(B686&amp;""="",I686&lt;&gt;"تم التعاقد",H686&amp;""=""),"",IFERROR(IF(INDEX('الوحدات'!$E$6:$E$305,MATCH(H686,'الوحدات'!$A$6:$A$305,0))="بيع",ROUND(INDEX('الوحدات'!$F$6:$F$305,MATCH(H686,'الوحدات'!$A$6:$A$305,0))*'الإعدادات'!$B$5/100,2),""),""))</f>
        <v/>
      </c>
      <c r="P686" s="19">
        <f>IF(OR(M686="متأخرة",M686="اليوم"),COUNTIFS($M$6:$M$2005,"متأخرة",$J$6:$J$2005,"&lt;"&amp;J686)+COUNTIFS($M$6:$M$2005,"اليوم",$J$6:$J$2005,"&lt;"&amp;J686)+COUNTIFS($M$6:M686,"متأخرة",$J$6:J686,J686&amp;"")+COUNTIFS($M$6:M686,"اليوم",$J$6:J686,J686&amp;""),"")</f>
        <v/>
      </c>
    </row>
    <row r="687">
      <c r="A687" s="20" t="n"/>
      <c r="B687" s="5" t="n"/>
      <c r="C687" s="21" t="n"/>
      <c r="D687" s="5" t="n"/>
      <c r="E687" s="17" t="n"/>
      <c r="F687" s="5" t="n"/>
      <c r="G687" s="5" t="n"/>
      <c r="H687" s="5" t="n"/>
      <c r="I687" s="5" t="n"/>
      <c r="J687" s="20" t="n"/>
      <c r="K687" s="5" t="n"/>
      <c r="L687" s="19">
        <f>IF(OR(B687&amp;""="",NOT(ISNUMBER(A687))),"",'الإعدادات'!$B$4-A687)</f>
        <v/>
      </c>
      <c r="M687" s="6">
        <f>IF(OR(B687&amp;""="",NOT(ISNUMBER(J687)),I687="تم التعاقد",I687="غير مهتم"),"",IF(J687&lt;'الإعدادات'!$B$4,"متأخرة",IF(J687='الإعدادات'!$B$4,"اليوم",IF(J687&lt;='الإعدادات'!$B$4+3,"خلال 3 أيام",""))))</f>
        <v/>
      </c>
      <c r="N687" s="6">
        <f>IF(OR(B687&amp;""="",H687&amp;""="",NOT(ISNUMBER(E687))),"",IFERROR(IF(E687&lt;INDEX('الوحدات'!$F$6:$F$305,MATCH(H687,'الوحدات'!$A$6:$A$305,0)),"أقل من السعر","مناسب"),"كود غير موجود"))</f>
        <v/>
      </c>
      <c r="O687" s="18">
        <f>IF(OR(B687&amp;""="",I687&lt;&gt;"تم التعاقد",H687&amp;""=""),"",IFERROR(IF(INDEX('الوحدات'!$E$6:$E$305,MATCH(H687,'الوحدات'!$A$6:$A$305,0))="بيع",ROUND(INDEX('الوحدات'!$F$6:$F$305,MATCH(H687,'الوحدات'!$A$6:$A$305,0))*'الإعدادات'!$B$5/100,2),""),""))</f>
        <v/>
      </c>
      <c r="P687" s="19">
        <f>IF(OR(M687="متأخرة",M687="اليوم"),COUNTIFS($M$6:$M$2005,"متأخرة",$J$6:$J$2005,"&lt;"&amp;J687)+COUNTIFS($M$6:$M$2005,"اليوم",$J$6:$J$2005,"&lt;"&amp;J687)+COUNTIFS($M$6:M687,"متأخرة",$J$6:J687,J687&amp;"")+COUNTIFS($M$6:M687,"اليوم",$J$6:J687,J687&amp;""),"")</f>
        <v/>
      </c>
    </row>
    <row r="688">
      <c r="A688" s="20" t="n"/>
      <c r="B688" s="5" t="n"/>
      <c r="C688" s="21" t="n"/>
      <c r="D688" s="5" t="n"/>
      <c r="E688" s="17" t="n"/>
      <c r="F688" s="5" t="n"/>
      <c r="G688" s="5" t="n"/>
      <c r="H688" s="5" t="n"/>
      <c r="I688" s="5" t="n"/>
      <c r="J688" s="20" t="n"/>
      <c r="K688" s="5" t="n"/>
      <c r="L688" s="19">
        <f>IF(OR(B688&amp;""="",NOT(ISNUMBER(A688))),"",'الإعدادات'!$B$4-A688)</f>
        <v/>
      </c>
      <c r="M688" s="6">
        <f>IF(OR(B688&amp;""="",NOT(ISNUMBER(J688)),I688="تم التعاقد",I688="غير مهتم"),"",IF(J688&lt;'الإعدادات'!$B$4,"متأخرة",IF(J688='الإعدادات'!$B$4,"اليوم",IF(J688&lt;='الإعدادات'!$B$4+3,"خلال 3 أيام",""))))</f>
        <v/>
      </c>
      <c r="N688" s="6">
        <f>IF(OR(B688&amp;""="",H688&amp;""="",NOT(ISNUMBER(E688))),"",IFERROR(IF(E688&lt;INDEX('الوحدات'!$F$6:$F$305,MATCH(H688,'الوحدات'!$A$6:$A$305,0)),"أقل من السعر","مناسب"),"كود غير موجود"))</f>
        <v/>
      </c>
      <c r="O688" s="18">
        <f>IF(OR(B688&amp;""="",I688&lt;&gt;"تم التعاقد",H688&amp;""=""),"",IFERROR(IF(INDEX('الوحدات'!$E$6:$E$305,MATCH(H688,'الوحدات'!$A$6:$A$305,0))="بيع",ROUND(INDEX('الوحدات'!$F$6:$F$305,MATCH(H688,'الوحدات'!$A$6:$A$305,0))*'الإعدادات'!$B$5/100,2),""),""))</f>
        <v/>
      </c>
      <c r="P688" s="19">
        <f>IF(OR(M688="متأخرة",M688="اليوم"),COUNTIFS($M$6:$M$2005,"متأخرة",$J$6:$J$2005,"&lt;"&amp;J688)+COUNTIFS($M$6:$M$2005,"اليوم",$J$6:$J$2005,"&lt;"&amp;J688)+COUNTIFS($M$6:M688,"متأخرة",$J$6:J688,J688&amp;"")+COUNTIFS($M$6:M688,"اليوم",$J$6:J688,J688&amp;""),"")</f>
        <v/>
      </c>
    </row>
    <row r="689">
      <c r="A689" s="20" t="n"/>
      <c r="B689" s="5" t="n"/>
      <c r="C689" s="21" t="n"/>
      <c r="D689" s="5" t="n"/>
      <c r="E689" s="17" t="n"/>
      <c r="F689" s="5" t="n"/>
      <c r="G689" s="5" t="n"/>
      <c r="H689" s="5" t="n"/>
      <c r="I689" s="5" t="n"/>
      <c r="J689" s="20" t="n"/>
      <c r="K689" s="5" t="n"/>
      <c r="L689" s="19">
        <f>IF(OR(B689&amp;""="",NOT(ISNUMBER(A689))),"",'الإعدادات'!$B$4-A689)</f>
        <v/>
      </c>
      <c r="M689" s="6">
        <f>IF(OR(B689&amp;""="",NOT(ISNUMBER(J689)),I689="تم التعاقد",I689="غير مهتم"),"",IF(J689&lt;'الإعدادات'!$B$4,"متأخرة",IF(J689='الإعدادات'!$B$4,"اليوم",IF(J689&lt;='الإعدادات'!$B$4+3,"خلال 3 أيام",""))))</f>
        <v/>
      </c>
      <c r="N689" s="6">
        <f>IF(OR(B689&amp;""="",H689&amp;""="",NOT(ISNUMBER(E689))),"",IFERROR(IF(E689&lt;INDEX('الوحدات'!$F$6:$F$305,MATCH(H689,'الوحدات'!$A$6:$A$305,0)),"أقل من السعر","مناسب"),"كود غير موجود"))</f>
        <v/>
      </c>
      <c r="O689" s="18">
        <f>IF(OR(B689&amp;""="",I689&lt;&gt;"تم التعاقد",H689&amp;""=""),"",IFERROR(IF(INDEX('الوحدات'!$E$6:$E$305,MATCH(H689,'الوحدات'!$A$6:$A$305,0))="بيع",ROUND(INDEX('الوحدات'!$F$6:$F$305,MATCH(H689,'الوحدات'!$A$6:$A$305,0))*'الإعدادات'!$B$5/100,2),""),""))</f>
        <v/>
      </c>
      <c r="P689" s="19">
        <f>IF(OR(M689="متأخرة",M689="اليوم"),COUNTIFS($M$6:$M$2005,"متأخرة",$J$6:$J$2005,"&lt;"&amp;J689)+COUNTIFS($M$6:$M$2005,"اليوم",$J$6:$J$2005,"&lt;"&amp;J689)+COUNTIFS($M$6:M689,"متأخرة",$J$6:J689,J689&amp;"")+COUNTIFS($M$6:M689,"اليوم",$J$6:J689,J689&amp;""),"")</f>
        <v/>
      </c>
    </row>
    <row r="690">
      <c r="A690" s="20" t="n"/>
      <c r="B690" s="5" t="n"/>
      <c r="C690" s="21" t="n"/>
      <c r="D690" s="5" t="n"/>
      <c r="E690" s="17" t="n"/>
      <c r="F690" s="5" t="n"/>
      <c r="G690" s="5" t="n"/>
      <c r="H690" s="5" t="n"/>
      <c r="I690" s="5" t="n"/>
      <c r="J690" s="20" t="n"/>
      <c r="K690" s="5" t="n"/>
      <c r="L690" s="19">
        <f>IF(OR(B690&amp;""="",NOT(ISNUMBER(A690))),"",'الإعدادات'!$B$4-A690)</f>
        <v/>
      </c>
      <c r="M690" s="6">
        <f>IF(OR(B690&amp;""="",NOT(ISNUMBER(J690)),I690="تم التعاقد",I690="غير مهتم"),"",IF(J690&lt;'الإعدادات'!$B$4,"متأخرة",IF(J690='الإعدادات'!$B$4,"اليوم",IF(J690&lt;='الإعدادات'!$B$4+3,"خلال 3 أيام",""))))</f>
        <v/>
      </c>
      <c r="N690" s="6">
        <f>IF(OR(B690&amp;""="",H690&amp;""="",NOT(ISNUMBER(E690))),"",IFERROR(IF(E690&lt;INDEX('الوحدات'!$F$6:$F$305,MATCH(H690,'الوحدات'!$A$6:$A$305,0)),"أقل من السعر","مناسب"),"كود غير موجود"))</f>
        <v/>
      </c>
      <c r="O690" s="18">
        <f>IF(OR(B690&amp;""="",I690&lt;&gt;"تم التعاقد",H690&amp;""=""),"",IFERROR(IF(INDEX('الوحدات'!$E$6:$E$305,MATCH(H690,'الوحدات'!$A$6:$A$305,0))="بيع",ROUND(INDEX('الوحدات'!$F$6:$F$305,MATCH(H690,'الوحدات'!$A$6:$A$305,0))*'الإعدادات'!$B$5/100,2),""),""))</f>
        <v/>
      </c>
      <c r="P690" s="19">
        <f>IF(OR(M690="متأخرة",M690="اليوم"),COUNTIFS($M$6:$M$2005,"متأخرة",$J$6:$J$2005,"&lt;"&amp;J690)+COUNTIFS($M$6:$M$2005,"اليوم",$J$6:$J$2005,"&lt;"&amp;J690)+COUNTIFS($M$6:M690,"متأخرة",$J$6:J690,J690&amp;"")+COUNTIFS($M$6:M690,"اليوم",$J$6:J690,J690&amp;""),"")</f>
        <v/>
      </c>
    </row>
    <row r="691">
      <c r="A691" s="20" t="n"/>
      <c r="B691" s="5" t="n"/>
      <c r="C691" s="21" t="n"/>
      <c r="D691" s="5" t="n"/>
      <c r="E691" s="17" t="n"/>
      <c r="F691" s="5" t="n"/>
      <c r="G691" s="5" t="n"/>
      <c r="H691" s="5" t="n"/>
      <c r="I691" s="5" t="n"/>
      <c r="J691" s="20" t="n"/>
      <c r="K691" s="5" t="n"/>
      <c r="L691" s="19">
        <f>IF(OR(B691&amp;""="",NOT(ISNUMBER(A691))),"",'الإعدادات'!$B$4-A691)</f>
        <v/>
      </c>
      <c r="M691" s="6">
        <f>IF(OR(B691&amp;""="",NOT(ISNUMBER(J691)),I691="تم التعاقد",I691="غير مهتم"),"",IF(J691&lt;'الإعدادات'!$B$4,"متأخرة",IF(J691='الإعدادات'!$B$4,"اليوم",IF(J691&lt;='الإعدادات'!$B$4+3,"خلال 3 أيام",""))))</f>
        <v/>
      </c>
      <c r="N691" s="6">
        <f>IF(OR(B691&amp;""="",H691&amp;""="",NOT(ISNUMBER(E691))),"",IFERROR(IF(E691&lt;INDEX('الوحدات'!$F$6:$F$305,MATCH(H691,'الوحدات'!$A$6:$A$305,0)),"أقل من السعر","مناسب"),"كود غير موجود"))</f>
        <v/>
      </c>
      <c r="O691" s="18">
        <f>IF(OR(B691&amp;""="",I691&lt;&gt;"تم التعاقد",H691&amp;""=""),"",IFERROR(IF(INDEX('الوحدات'!$E$6:$E$305,MATCH(H691,'الوحدات'!$A$6:$A$305,0))="بيع",ROUND(INDEX('الوحدات'!$F$6:$F$305,MATCH(H691,'الوحدات'!$A$6:$A$305,0))*'الإعدادات'!$B$5/100,2),""),""))</f>
        <v/>
      </c>
      <c r="P691" s="19">
        <f>IF(OR(M691="متأخرة",M691="اليوم"),COUNTIFS($M$6:$M$2005,"متأخرة",$J$6:$J$2005,"&lt;"&amp;J691)+COUNTIFS($M$6:$M$2005,"اليوم",$J$6:$J$2005,"&lt;"&amp;J691)+COUNTIFS($M$6:M691,"متأخرة",$J$6:J691,J691&amp;"")+COUNTIFS($M$6:M691,"اليوم",$J$6:J691,J691&amp;""),"")</f>
        <v/>
      </c>
    </row>
    <row r="692">
      <c r="A692" s="20" t="n"/>
      <c r="B692" s="5" t="n"/>
      <c r="C692" s="21" t="n"/>
      <c r="D692" s="5" t="n"/>
      <c r="E692" s="17" t="n"/>
      <c r="F692" s="5" t="n"/>
      <c r="G692" s="5" t="n"/>
      <c r="H692" s="5" t="n"/>
      <c r="I692" s="5" t="n"/>
      <c r="J692" s="20" t="n"/>
      <c r="K692" s="5" t="n"/>
      <c r="L692" s="19">
        <f>IF(OR(B692&amp;""="",NOT(ISNUMBER(A692))),"",'الإعدادات'!$B$4-A692)</f>
        <v/>
      </c>
      <c r="M692" s="6">
        <f>IF(OR(B692&amp;""="",NOT(ISNUMBER(J692)),I692="تم التعاقد",I692="غير مهتم"),"",IF(J692&lt;'الإعدادات'!$B$4,"متأخرة",IF(J692='الإعدادات'!$B$4,"اليوم",IF(J692&lt;='الإعدادات'!$B$4+3,"خلال 3 أيام",""))))</f>
        <v/>
      </c>
      <c r="N692" s="6">
        <f>IF(OR(B692&amp;""="",H692&amp;""="",NOT(ISNUMBER(E692))),"",IFERROR(IF(E692&lt;INDEX('الوحدات'!$F$6:$F$305,MATCH(H692,'الوحدات'!$A$6:$A$305,0)),"أقل من السعر","مناسب"),"كود غير موجود"))</f>
        <v/>
      </c>
      <c r="O692" s="18">
        <f>IF(OR(B692&amp;""="",I692&lt;&gt;"تم التعاقد",H692&amp;""=""),"",IFERROR(IF(INDEX('الوحدات'!$E$6:$E$305,MATCH(H692,'الوحدات'!$A$6:$A$305,0))="بيع",ROUND(INDEX('الوحدات'!$F$6:$F$305,MATCH(H692,'الوحدات'!$A$6:$A$305,0))*'الإعدادات'!$B$5/100,2),""),""))</f>
        <v/>
      </c>
      <c r="P692" s="19">
        <f>IF(OR(M692="متأخرة",M692="اليوم"),COUNTIFS($M$6:$M$2005,"متأخرة",$J$6:$J$2005,"&lt;"&amp;J692)+COUNTIFS($M$6:$M$2005,"اليوم",$J$6:$J$2005,"&lt;"&amp;J692)+COUNTIFS($M$6:M692,"متأخرة",$J$6:J692,J692&amp;"")+COUNTIFS($M$6:M692,"اليوم",$J$6:J692,J692&amp;""),"")</f>
        <v/>
      </c>
    </row>
    <row r="693">
      <c r="A693" s="20" t="n"/>
      <c r="B693" s="5" t="n"/>
      <c r="C693" s="21" t="n"/>
      <c r="D693" s="5" t="n"/>
      <c r="E693" s="17" t="n"/>
      <c r="F693" s="5" t="n"/>
      <c r="G693" s="5" t="n"/>
      <c r="H693" s="5" t="n"/>
      <c r="I693" s="5" t="n"/>
      <c r="J693" s="20" t="n"/>
      <c r="K693" s="5" t="n"/>
      <c r="L693" s="19">
        <f>IF(OR(B693&amp;""="",NOT(ISNUMBER(A693))),"",'الإعدادات'!$B$4-A693)</f>
        <v/>
      </c>
      <c r="M693" s="6">
        <f>IF(OR(B693&amp;""="",NOT(ISNUMBER(J693)),I693="تم التعاقد",I693="غير مهتم"),"",IF(J693&lt;'الإعدادات'!$B$4,"متأخرة",IF(J693='الإعدادات'!$B$4,"اليوم",IF(J693&lt;='الإعدادات'!$B$4+3,"خلال 3 أيام",""))))</f>
        <v/>
      </c>
      <c r="N693" s="6">
        <f>IF(OR(B693&amp;""="",H693&amp;""="",NOT(ISNUMBER(E693))),"",IFERROR(IF(E693&lt;INDEX('الوحدات'!$F$6:$F$305,MATCH(H693,'الوحدات'!$A$6:$A$305,0)),"أقل من السعر","مناسب"),"كود غير موجود"))</f>
        <v/>
      </c>
      <c r="O693" s="18">
        <f>IF(OR(B693&amp;""="",I693&lt;&gt;"تم التعاقد",H693&amp;""=""),"",IFERROR(IF(INDEX('الوحدات'!$E$6:$E$305,MATCH(H693,'الوحدات'!$A$6:$A$305,0))="بيع",ROUND(INDEX('الوحدات'!$F$6:$F$305,MATCH(H693,'الوحدات'!$A$6:$A$305,0))*'الإعدادات'!$B$5/100,2),""),""))</f>
        <v/>
      </c>
      <c r="P693" s="19">
        <f>IF(OR(M693="متأخرة",M693="اليوم"),COUNTIFS($M$6:$M$2005,"متأخرة",$J$6:$J$2005,"&lt;"&amp;J693)+COUNTIFS($M$6:$M$2005,"اليوم",$J$6:$J$2005,"&lt;"&amp;J693)+COUNTIFS($M$6:M693,"متأخرة",$J$6:J693,J693&amp;"")+COUNTIFS($M$6:M693,"اليوم",$J$6:J693,J693&amp;""),"")</f>
        <v/>
      </c>
    </row>
    <row r="694">
      <c r="A694" s="20" t="n"/>
      <c r="B694" s="5" t="n"/>
      <c r="C694" s="21" t="n"/>
      <c r="D694" s="5" t="n"/>
      <c r="E694" s="17" t="n"/>
      <c r="F694" s="5" t="n"/>
      <c r="G694" s="5" t="n"/>
      <c r="H694" s="5" t="n"/>
      <c r="I694" s="5" t="n"/>
      <c r="J694" s="20" t="n"/>
      <c r="K694" s="5" t="n"/>
      <c r="L694" s="19">
        <f>IF(OR(B694&amp;""="",NOT(ISNUMBER(A694))),"",'الإعدادات'!$B$4-A694)</f>
        <v/>
      </c>
      <c r="M694" s="6">
        <f>IF(OR(B694&amp;""="",NOT(ISNUMBER(J694)),I694="تم التعاقد",I694="غير مهتم"),"",IF(J694&lt;'الإعدادات'!$B$4,"متأخرة",IF(J694='الإعدادات'!$B$4,"اليوم",IF(J694&lt;='الإعدادات'!$B$4+3,"خلال 3 أيام",""))))</f>
        <v/>
      </c>
      <c r="N694" s="6">
        <f>IF(OR(B694&amp;""="",H694&amp;""="",NOT(ISNUMBER(E694))),"",IFERROR(IF(E694&lt;INDEX('الوحدات'!$F$6:$F$305,MATCH(H694,'الوحدات'!$A$6:$A$305,0)),"أقل من السعر","مناسب"),"كود غير موجود"))</f>
        <v/>
      </c>
      <c r="O694" s="18">
        <f>IF(OR(B694&amp;""="",I694&lt;&gt;"تم التعاقد",H694&amp;""=""),"",IFERROR(IF(INDEX('الوحدات'!$E$6:$E$305,MATCH(H694,'الوحدات'!$A$6:$A$305,0))="بيع",ROUND(INDEX('الوحدات'!$F$6:$F$305,MATCH(H694,'الوحدات'!$A$6:$A$305,0))*'الإعدادات'!$B$5/100,2),""),""))</f>
        <v/>
      </c>
      <c r="P694" s="19">
        <f>IF(OR(M694="متأخرة",M694="اليوم"),COUNTIFS($M$6:$M$2005,"متأخرة",$J$6:$J$2005,"&lt;"&amp;J694)+COUNTIFS($M$6:$M$2005,"اليوم",$J$6:$J$2005,"&lt;"&amp;J694)+COUNTIFS($M$6:M694,"متأخرة",$J$6:J694,J694&amp;"")+COUNTIFS($M$6:M694,"اليوم",$J$6:J694,J694&amp;""),"")</f>
        <v/>
      </c>
    </row>
    <row r="695">
      <c r="A695" s="20" t="n"/>
      <c r="B695" s="5" t="n"/>
      <c r="C695" s="21" t="n"/>
      <c r="D695" s="5" t="n"/>
      <c r="E695" s="17" t="n"/>
      <c r="F695" s="5" t="n"/>
      <c r="G695" s="5" t="n"/>
      <c r="H695" s="5" t="n"/>
      <c r="I695" s="5" t="n"/>
      <c r="J695" s="20" t="n"/>
      <c r="K695" s="5" t="n"/>
      <c r="L695" s="19">
        <f>IF(OR(B695&amp;""="",NOT(ISNUMBER(A695))),"",'الإعدادات'!$B$4-A695)</f>
        <v/>
      </c>
      <c r="M695" s="6">
        <f>IF(OR(B695&amp;""="",NOT(ISNUMBER(J695)),I695="تم التعاقد",I695="غير مهتم"),"",IF(J695&lt;'الإعدادات'!$B$4,"متأخرة",IF(J695='الإعدادات'!$B$4,"اليوم",IF(J695&lt;='الإعدادات'!$B$4+3,"خلال 3 أيام",""))))</f>
        <v/>
      </c>
      <c r="N695" s="6">
        <f>IF(OR(B695&amp;""="",H695&amp;""="",NOT(ISNUMBER(E695))),"",IFERROR(IF(E695&lt;INDEX('الوحدات'!$F$6:$F$305,MATCH(H695,'الوحدات'!$A$6:$A$305,0)),"أقل من السعر","مناسب"),"كود غير موجود"))</f>
        <v/>
      </c>
      <c r="O695" s="18">
        <f>IF(OR(B695&amp;""="",I695&lt;&gt;"تم التعاقد",H695&amp;""=""),"",IFERROR(IF(INDEX('الوحدات'!$E$6:$E$305,MATCH(H695,'الوحدات'!$A$6:$A$305,0))="بيع",ROUND(INDEX('الوحدات'!$F$6:$F$305,MATCH(H695,'الوحدات'!$A$6:$A$305,0))*'الإعدادات'!$B$5/100,2),""),""))</f>
        <v/>
      </c>
      <c r="P695" s="19">
        <f>IF(OR(M695="متأخرة",M695="اليوم"),COUNTIFS($M$6:$M$2005,"متأخرة",$J$6:$J$2005,"&lt;"&amp;J695)+COUNTIFS($M$6:$M$2005,"اليوم",$J$6:$J$2005,"&lt;"&amp;J695)+COUNTIFS($M$6:M695,"متأخرة",$J$6:J695,J695&amp;"")+COUNTIFS($M$6:M695,"اليوم",$J$6:J695,J695&amp;""),"")</f>
        <v/>
      </c>
    </row>
    <row r="696">
      <c r="A696" s="20" t="n"/>
      <c r="B696" s="5" t="n"/>
      <c r="C696" s="21" t="n"/>
      <c r="D696" s="5" t="n"/>
      <c r="E696" s="17" t="n"/>
      <c r="F696" s="5" t="n"/>
      <c r="G696" s="5" t="n"/>
      <c r="H696" s="5" t="n"/>
      <c r="I696" s="5" t="n"/>
      <c r="J696" s="20" t="n"/>
      <c r="K696" s="5" t="n"/>
      <c r="L696" s="19">
        <f>IF(OR(B696&amp;""="",NOT(ISNUMBER(A696))),"",'الإعدادات'!$B$4-A696)</f>
        <v/>
      </c>
      <c r="M696" s="6">
        <f>IF(OR(B696&amp;""="",NOT(ISNUMBER(J696)),I696="تم التعاقد",I696="غير مهتم"),"",IF(J696&lt;'الإعدادات'!$B$4,"متأخرة",IF(J696='الإعدادات'!$B$4,"اليوم",IF(J696&lt;='الإعدادات'!$B$4+3,"خلال 3 أيام",""))))</f>
        <v/>
      </c>
      <c r="N696" s="6">
        <f>IF(OR(B696&amp;""="",H696&amp;""="",NOT(ISNUMBER(E696))),"",IFERROR(IF(E696&lt;INDEX('الوحدات'!$F$6:$F$305,MATCH(H696,'الوحدات'!$A$6:$A$305,0)),"أقل من السعر","مناسب"),"كود غير موجود"))</f>
        <v/>
      </c>
      <c r="O696" s="18">
        <f>IF(OR(B696&amp;""="",I696&lt;&gt;"تم التعاقد",H696&amp;""=""),"",IFERROR(IF(INDEX('الوحدات'!$E$6:$E$305,MATCH(H696,'الوحدات'!$A$6:$A$305,0))="بيع",ROUND(INDEX('الوحدات'!$F$6:$F$305,MATCH(H696,'الوحدات'!$A$6:$A$305,0))*'الإعدادات'!$B$5/100,2),""),""))</f>
        <v/>
      </c>
      <c r="P696" s="19">
        <f>IF(OR(M696="متأخرة",M696="اليوم"),COUNTIFS($M$6:$M$2005,"متأخرة",$J$6:$J$2005,"&lt;"&amp;J696)+COUNTIFS($M$6:$M$2005,"اليوم",$J$6:$J$2005,"&lt;"&amp;J696)+COUNTIFS($M$6:M696,"متأخرة",$J$6:J696,J696&amp;"")+COUNTIFS($M$6:M696,"اليوم",$J$6:J696,J696&amp;""),"")</f>
        <v/>
      </c>
    </row>
    <row r="697">
      <c r="A697" s="20" t="n"/>
      <c r="B697" s="5" t="n"/>
      <c r="C697" s="21" t="n"/>
      <c r="D697" s="5" t="n"/>
      <c r="E697" s="17" t="n"/>
      <c r="F697" s="5" t="n"/>
      <c r="G697" s="5" t="n"/>
      <c r="H697" s="5" t="n"/>
      <c r="I697" s="5" t="n"/>
      <c r="J697" s="20" t="n"/>
      <c r="K697" s="5" t="n"/>
      <c r="L697" s="19">
        <f>IF(OR(B697&amp;""="",NOT(ISNUMBER(A697))),"",'الإعدادات'!$B$4-A697)</f>
        <v/>
      </c>
      <c r="M697" s="6">
        <f>IF(OR(B697&amp;""="",NOT(ISNUMBER(J697)),I697="تم التعاقد",I697="غير مهتم"),"",IF(J697&lt;'الإعدادات'!$B$4,"متأخرة",IF(J697='الإعدادات'!$B$4,"اليوم",IF(J697&lt;='الإعدادات'!$B$4+3,"خلال 3 أيام",""))))</f>
        <v/>
      </c>
      <c r="N697" s="6">
        <f>IF(OR(B697&amp;""="",H697&amp;""="",NOT(ISNUMBER(E697))),"",IFERROR(IF(E697&lt;INDEX('الوحدات'!$F$6:$F$305,MATCH(H697,'الوحدات'!$A$6:$A$305,0)),"أقل من السعر","مناسب"),"كود غير موجود"))</f>
        <v/>
      </c>
      <c r="O697" s="18">
        <f>IF(OR(B697&amp;""="",I697&lt;&gt;"تم التعاقد",H697&amp;""=""),"",IFERROR(IF(INDEX('الوحدات'!$E$6:$E$305,MATCH(H697,'الوحدات'!$A$6:$A$305,0))="بيع",ROUND(INDEX('الوحدات'!$F$6:$F$305,MATCH(H697,'الوحدات'!$A$6:$A$305,0))*'الإعدادات'!$B$5/100,2),""),""))</f>
        <v/>
      </c>
      <c r="P697" s="19">
        <f>IF(OR(M697="متأخرة",M697="اليوم"),COUNTIFS($M$6:$M$2005,"متأخرة",$J$6:$J$2005,"&lt;"&amp;J697)+COUNTIFS($M$6:$M$2005,"اليوم",$J$6:$J$2005,"&lt;"&amp;J697)+COUNTIFS($M$6:M697,"متأخرة",$J$6:J697,J697&amp;"")+COUNTIFS($M$6:M697,"اليوم",$J$6:J697,J697&amp;""),"")</f>
        <v/>
      </c>
    </row>
    <row r="698">
      <c r="A698" s="20" t="n"/>
      <c r="B698" s="5" t="n"/>
      <c r="C698" s="21" t="n"/>
      <c r="D698" s="5" t="n"/>
      <c r="E698" s="17" t="n"/>
      <c r="F698" s="5" t="n"/>
      <c r="G698" s="5" t="n"/>
      <c r="H698" s="5" t="n"/>
      <c r="I698" s="5" t="n"/>
      <c r="J698" s="20" t="n"/>
      <c r="K698" s="5" t="n"/>
      <c r="L698" s="19">
        <f>IF(OR(B698&amp;""="",NOT(ISNUMBER(A698))),"",'الإعدادات'!$B$4-A698)</f>
        <v/>
      </c>
      <c r="M698" s="6">
        <f>IF(OR(B698&amp;""="",NOT(ISNUMBER(J698)),I698="تم التعاقد",I698="غير مهتم"),"",IF(J698&lt;'الإعدادات'!$B$4,"متأخرة",IF(J698='الإعدادات'!$B$4,"اليوم",IF(J698&lt;='الإعدادات'!$B$4+3,"خلال 3 أيام",""))))</f>
        <v/>
      </c>
      <c r="N698" s="6">
        <f>IF(OR(B698&amp;""="",H698&amp;""="",NOT(ISNUMBER(E698))),"",IFERROR(IF(E698&lt;INDEX('الوحدات'!$F$6:$F$305,MATCH(H698,'الوحدات'!$A$6:$A$305,0)),"أقل من السعر","مناسب"),"كود غير موجود"))</f>
        <v/>
      </c>
      <c r="O698" s="18">
        <f>IF(OR(B698&amp;""="",I698&lt;&gt;"تم التعاقد",H698&amp;""=""),"",IFERROR(IF(INDEX('الوحدات'!$E$6:$E$305,MATCH(H698,'الوحدات'!$A$6:$A$305,0))="بيع",ROUND(INDEX('الوحدات'!$F$6:$F$305,MATCH(H698,'الوحدات'!$A$6:$A$305,0))*'الإعدادات'!$B$5/100,2),""),""))</f>
        <v/>
      </c>
      <c r="P698" s="19">
        <f>IF(OR(M698="متأخرة",M698="اليوم"),COUNTIFS($M$6:$M$2005,"متأخرة",$J$6:$J$2005,"&lt;"&amp;J698)+COUNTIFS($M$6:$M$2005,"اليوم",$J$6:$J$2005,"&lt;"&amp;J698)+COUNTIFS($M$6:M698,"متأخرة",$J$6:J698,J698&amp;"")+COUNTIFS($M$6:M698,"اليوم",$J$6:J698,J698&amp;""),"")</f>
        <v/>
      </c>
    </row>
    <row r="699">
      <c r="A699" s="20" t="n"/>
      <c r="B699" s="5" t="n"/>
      <c r="C699" s="21" t="n"/>
      <c r="D699" s="5" t="n"/>
      <c r="E699" s="17" t="n"/>
      <c r="F699" s="5" t="n"/>
      <c r="G699" s="5" t="n"/>
      <c r="H699" s="5" t="n"/>
      <c r="I699" s="5" t="n"/>
      <c r="J699" s="20" t="n"/>
      <c r="K699" s="5" t="n"/>
      <c r="L699" s="19">
        <f>IF(OR(B699&amp;""="",NOT(ISNUMBER(A699))),"",'الإعدادات'!$B$4-A699)</f>
        <v/>
      </c>
      <c r="M699" s="6">
        <f>IF(OR(B699&amp;""="",NOT(ISNUMBER(J699)),I699="تم التعاقد",I699="غير مهتم"),"",IF(J699&lt;'الإعدادات'!$B$4,"متأخرة",IF(J699='الإعدادات'!$B$4,"اليوم",IF(J699&lt;='الإعدادات'!$B$4+3,"خلال 3 أيام",""))))</f>
        <v/>
      </c>
      <c r="N699" s="6">
        <f>IF(OR(B699&amp;""="",H699&amp;""="",NOT(ISNUMBER(E699))),"",IFERROR(IF(E699&lt;INDEX('الوحدات'!$F$6:$F$305,MATCH(H699,'الوحدات'!$A$6:$A$305,0)),"أقل من السعر","مناسب"),"كود غير موجود"))</f>
        <v/>
      </c>
      <c r="O699" s="18">
        <f>IF(OR(B699&amp;""="",I699&lt;&gt;"تم التعاقد",H699&amp;""=""),"",IFERROR(IF(INDEX('الوحدات'!$E$6:$E$305,MATCH(H699,'الوحدات'!$A$6:$A$305,0))="بيع",ROUND(INDEX('الوحدات'!$F$6:$F$305,MATCH(H699,'الوحدات'!$A$6:$A$305,0))*'الإعدادات'!$B$5/100,2),""),""))</f>
        <v/>
      </c>
      <c r="P699" s="19">
        <f>IF(OR(M699="متأخرة",M699="اليوم"),COUNTIFS($M$6:$M$2005,"متأخرة",$J$6:$J$2005,"&lt;"&amp;J699)+COUNTIFS($M$6:$M$2005,"اليوم",$J$6:$J$2005,"&lt;"&amp;J699)+COUNTIFS($M$6:M699,"متأخرة",$J$6:J699,J699&amp;"")+COUNTIFS($M$6:M699,"اليوم",$J$6:J699,J699&amp;""),"")</f>
        <v/>
      </c>
    </row>
    <row r="700">
      <c r="A700" s="20" t="n"/>
      <c r="B700" s="5" t="n"/>
      <c r="C700" s="21" t="n"/>
      <c r="D700" s="5" t="n"/>
      <c r="E700" s="17" t="n"/>
      <c r="F700" s="5" t="n"/>
      <c r="G700" s="5" t="n"/>
      <c r="H700" s="5" t="n"/>
      <c r="I700" s="5" t="n"/>
      <c r="J700" s="20" t="n"/>
      <c r="K700" s="5" t="n"/>
      <c r="L700" s="19">
        <f>IF(OR(B700&amp;""="",NOT(ISNUMBER(A700))),"",'الإعدادات'!$B$4-A700)</f>
        <v/>
      </c>
      <c r="M700" s="6">
        <f>IF(OR(B700&amp;""="",NOT(ISNUMBER(J700)),I700="تم التعاقد",I700="غير مهتم"),"",IF(J700&lt;'الإعدادات'!$B$4,"متأخرة",IF(J700='الإعدادات'!$B$4,"اليوم",IF(J700&lt;='الإعدادات'!$B$4+3,"خلال 3 أيام",""))))</f>
        <v/>
      </c>
      <c r="N700" s="6">
        <f>IF(OR(B700&amp;""="",H700&amp;""="",NOT(ISNUMBER(E700))),"",IFERROR(IF(E700&lt;INDEX('الوحدات'!$F$6:$F$305,MATCH(H700,'الوحدات'!$A$6:$A$305,0)),"أقل من السعر","مناسب"),"كود غير موجود"))</f>
        <v/>
      </c>
      <c r="O700" s="18">
        <f>IF(OR(B700&amp;""="",I700&lt;&gt;"تم التعاقد",H700&amp;""=""),"",IFERROR(IF(INDEX('الوحدات'!$E$6:$E$305,MATCH(H700,'الوحدات'!$A$6:$A$305,0))="بيع",ROUND(INDEX('الوحدات'!$F$6:$F$305,MATCH(H700,'الوحدات'!$A$6:$A$305,0))*'الإعدادات'!$B$5/100,2),""),""))</f>
        <v/>
      </c>
      <c r="P700" s="19">
        <f>IF(OR(M700="متأخرة",M700="اليوم"),COUNTIFS($M$6:$M$2005,"متأخرة",$J$6:$J$2005,"&lt;"&amp;J700)+COUNTIFS($M$6:$M$2005,"اليوم",$J$6:$J$2005,"&lt;"&amp;J700)+COUNTIFS($M$6:M700,"متأخرة",$J$6:J700,J700&amp;"")+COUNTIFS($M$6:M700,"اليوم",$J$6:J700,J700&amp;""),"")</f>
        <v/>
      </c>
    </row>
    <row r="701">
      <c r="A701" s="20" t="n"/>
      <c r="B701" s="5" t="n"/>
      <c r="C701" s="21" t="n"/>
      <c r="D701" s="5" t="n"/>
      <c r="E701" s="17" t="n"/>
      <c r="F701" s="5" t="n"/>
      <c r="G701" s="5" t="n"/>
      <c r="H701" s="5" t="n"/>
      <c r="I701" s="5" t="n"/>
      <c r="J701" s="20" t="n"/>
      <c r="K701" s="5" t="n"/>
      <c r="L701" s="19">
        <f>IF(OR(B701&amp;""="",NOT(ISNUMBER(A701))),"",'الإعدادات'!$B$4-A701)</f>
        <v/>
      </c>
      <c r="M701" s="6">
        <f>IF(OR(B701&amp;""="",NOT(ISNUMBER(J701)),I701="تم التعاقد",I701="غير مهتم"),"",IF(J701&lt;'الإعدادات'!$B$4,"متأخرة",IF(J701='الإعدادات'!$B$4,"اليوم",IF(J701&lt;='الإعدادات'!$B$4+3,"خلال 3 أيام",""))))</f>
        <v/>
      </c>
      <c r="N701" s="6">
        <f>IF(OR(B701&amp;""="",H701&amp;""="",NOT(ISNUMBER(E701))),"",IFERROR(IF(E701&lt;INDEX('الوحدات'!$F$6:$F$305,MATCH(H701,'الوحدات'!$A$6:$A$305,0)),"أقل من السعر","مناسب"),"كود غير موجود"))</f>
        <v/>
      </c>
      <c r="O701" s="18">
        <f>IF(OR(B701&amp;""="",I701&lt;&gt;"تم التعاقد",H701&amp;""=""),"",IFERROR(IF(INDEX('الوحدات'!$E$6:$E$305,MATCH(H701,'الوحدات'!$A$6:$A$305,0))="بيع",ROUND(INDEX('الوحدات'!$F$6:$F$305,MATCH(H701,'الوحدات'!$A$6:$A$305,0))*'الإعدادات'!$B$5/100,2),""),""))</f>
        <v/>
      </c>
      <c r="P701" s="19">
        <f>IF(OR(M701="متأخرة",M701="اليوم"),COUNTIFS($M$6:$M$2005,"متأخرة",$J$6:$J$2005,"&lt;"&amp;J701)+COUNTIFS($M$6:$M$2005,"اليوم",$J$6:$J$2005,"&lt;"&amp;J701)+COUNTIFS($M$6:M701,"متأخرة",$J$6:J701,J701&amp;"")+COUNTIFS($M$6:M701,"اليوم",$J$6:J701,J701&amp;""),"")</f>
        <v/>
      </c>
    </row>
    <row r="702">
      <c r="A702" s="20" t="n"/>
      <c r="B702" s="5" t="n"/>
      <c r="C702" s="21" t="n"/>
      <c r="D702" s="5" t="n"/>
      <c r="E702" s="17" t="n"/>
      <c r="F702" s="5" t="n"/>
      <c r="G702" s="5" t="n"/>
      <c r="H702" s="5" t="n"/>
      <c r="I702" s="5" t="n"/>
      <c r="J702" s="20" t="n"/>
      <c r="K702" s="5" t="n"/>
      <c r="L702" s="19">
        <f>IF(OR(B702&amp;""="",NOT(ISNUMBER(A702))),"",'الإعدادات'!$B$4-A702)</f>
        <v/>
      </c>
      <c r="M702" s="6">
        <f>IF(OR(B702&amp;""="",NOT(ISNUMBER(J702)),I702="تم التعاقد",I702="غير مهتم"),"",IF(J702&lt;'الإعدادات'!$B$4,"متأخرة",IF(J702='الإعدادات'!$B$4,"اليوم",IF(J702&lt;='الإعدادات'!$B$4+3,"خلال 3 أيام",""))))</f>
        <v/>
      </c>
      <c r="N702" s="6">
        <f>IF(OR(B702&amp;""="",H702&amp;""="",NOT(ISNUMBER(E702))),"",IFERROR(IF(E702&lt;INDEX('الوحدات'!$F$6:$F$305,MATCH(H702,'الوحدات'!$A$6:$A$305,0)),"أقل من السعر","مناسب"),"كود غير موجود"))</f>
        <v/>
      </c>
      <c r="O702" s="18">
        <f>IF(OR(B702&amp;""="",I702&lt;&gt;"تم التعاقد",H702&amp;""=""),"",IFERROR(IF(INDEX('الوحدات'!$E$6:$E$305,MATCH(H702,'الوحدات'!$A$6:$A$305,0))="بيع",ROUND(INDEX('الوحدات'!$F$6:$F$305,MATCH(H702,'الوحدات'!$A$6:$A$305,0))*'الإعدادات'!$B$5/100,2),""),""))</f>
        <v/>
      </c>
      <c r="P702" s="19">
        <f>IF(OR(M702="متأخرة",M702="اليوم"),COUNTIFS($M$6:$M$2005,"متأخرة",$J$6:$J$2005,"&lt;"&amp;J702)+COUNTIFS($M$6:$M$2005,"اليوم",$J$6:$J$2005,"&lt;"&amp;J702)+COUNTIFS($M$6:M702,"متأخرة",$J$6:J702,J702&amp;"")+COUNTIFS($M$6:M702,"اليوم",$J$6:J702,J702&amp;""),"")</f>
        <v/>
      </c>
    </row>
    <row r="703">
      <c r="A703" s="20" t="n"/>
      <c r="B703" s="5" t="n"/>
      <c r="C703" s="21" t="n"/>
      <c r="D703" s="5" t="n"/>
      <c r="E703" s="17" t="n"/>
      <c r="F703" s="5" t="n"/>
      <c r="G703" s="5" t="n"/>
      <c r="H703" s="5" t="n"/>
      <c r="I703" s="5" t="n"/>
      <c r="J703" s="20" t="n"/>
      <c r="K703" s="5" t="n"/>
      <c r="L703" s="19">
        <f>IF(OR(B703&amp;""="",NOT(ISNUMBER(A703))),"",'الإعدادات'!$B$4-A703)</f>
        <v/>
      </c>
      <c r="M703" s="6">
        <f>IF(OR(B703&amp;""="",NOT(ISNUMBER(J703)),I703="تم التعاقد",I703="غير مهتم"),"",IF(J703&lt;'الإعدادات'!$B$4,"متأخرة",IF(J703='الإعدادات'!$B$4,"اليوم",IF(J703&lt;='الإعدادات'!$B$4+3,"خلال 3 أيام",""))))</f>
        <v/>
      </c>
      <c r="N703" s="6">
        <f>IF(OR(B703&amp;""="",H703&amp;""="",NOT(ISNUMBER(E703))),"",IFERROR(IF(E703&lt;INDEX('الوحدات'!$F$6:$F$305,MATCH(H703,'الوحدات'!$A$6:$A$305,0)),"أقل من السعر","مناسب"),"كود غير موجود"))</f>
        <v/>
      </c>
      <c r="O703" s="18">
        <f>IF(OR(B703&amp;""="",I703&lt;&gt;"تم التعاقد",H703&amp;""=""),"",IFERROR(IF(INDEX('الوحدات'!$E$6:$E$305,MATCH(H703,'الوحدات'!$A$6:$A$305,0))="بيع",ROUND(INDEX('الوحدات'!$F$6:$F$305,MATCH(H703,'الوحدات'!$A$6:$A$305,0))*'الإعدادات'!$B$5/100,2),""),""))</f>
        <v/>
      </c>
      <c r="P703" s="19">
        <f>IF(OR(M703="متأخرة",M703="اليوم"),COUNTIFS($M$6:$M$2005,"متأخرة",$J$6:$J$2005,"&lt;"&amp;J703)+COUNTIFS($M$6:$M$2005,"اليوم",$J$6:$J$2005,"&lt;"&amp;J703)+COUNTIFS($M$6:M703,"متأخرة",$J$6:J703,J703&amp;"")+COUNTIFS($M$6:M703,"اليوم",$J$6:J703,J703&amp;""),"")</f>
        <v/>
      </c>
    </row>
    <row r="704">
      <c r="A704" s="20" t="n"/>
      <c r="B704" s="5" t="n"/>
      <c r="C704" s="21" t="n"/>
      <c r="D704" s="5" t="n"/>
      <c r="E704" s="17" t="n"/>
      <c r="F704" s="5" t="n"/>
      <c r="G704" s="5" t="n"/>
      <c r="H704" s="5" t="n"/>
      <c r="I704" s="5" t="n"/>
      <c r="J704" s="20" t="n"/>
      <c r="K704" s="5" t="n"/>
      <c r="L704" s="19">
        <f>IF(OR(B704&amp;""="",NOT(ISNUMBER(A704))),"",'الإعدادات'!$B$4-A704)</f>
        <v/>
      </c>
      <c r="M704" s="6">
        <f>IF(OR(B704&amp;""="",NOT(ISNUMBER(J704)),I704="تم التعاقد",I704="غير مهتم"),"",IF(J704&lt;'الإعدادات'!$B$4,"متأخرة",IF(J704='الإعدادات'!$B$4,"اليوم",IF(J704&lt;='الإعدادات'!$B$4+3,"خلال 3 أيام",""))))</f>
        <v/>
      </c>
      <c r="N704" s="6">
        <f>IF(OR(B704&amp;""="",H704&amp;""="",NOT(ISNUMBER(E704))),"",IFERROR(IF(E704&lt;INDEX('الوحدات'!$F$6:$F$305,MATCH(H704,'الوحدات'!$A$6:$A$305,0)),"أقل من السعر","مناسب"),"كود غير موجود"))</f>
        <v/>
      </c>
      <c r="O704" s="18">
        <f>IF(OR(B704&amp;""="",I704&lt;&gt;"تم التعاقد",H704&amp;""=""),"",IFERROR(IF(INDEX('الوحدات'!$E$6:$E$305,MATCH(H704,'الوحدات'!$A$6:$A$305,0))="بيع",ROUND(INDEX('الوحدات'!$F$6:$F$305,MATCH(H704,'الوحدات'!$A$6:$A$305,0))*'الإعدادات'!$B$5/100,2),""),""))</f>
        <v/>
      </c>
      <c r="P704" s="19">
        <f>IF(OR(M704="متأخرة",M704="اليوم"),COUNTIFS($M$6:$M$2005,"متأخرة",$J$6:$J$2005,"&lt;"&amp;J704)+COUNTIFS($M$6:$M$2005,"اليوم",$J$6:$J$2005,"&lt;"&amp;J704)+COUNTIFS($M$6:M704,"متأخرة",$J$6:J704,J704&amp;"")+COUNTIFS($M$6:M704,"اليوم",$J$6:J704,J704&amp;""),"")</f>
        <v/>
      </c>
    </row>
    <row r="705">
      <c r="A705" s="20" t="n"/>
      <c r="B705" s="5" t="n"/>
      <c r="C705" s="21" t="n"/>
      <c r="D705" s="5" t="n"/>
      <c r="E705" s="17" t="n"/>
      <c r="F705" s="5" t="n"/>
      <c r="G705" s="5" t="n"/>
      <c r="H705" s="5" t="n"/>
      <c r="I705" s="5" t="n"/>
      <c r="J705" s="20" t="n"/>
      <c r="K705" s="5" t="n"/>
      <c r="L705" s="19">
        <f>IF(OR(B705&amp;""="",NOT(ISNUMBER(A705))),"",'الإعدادات'!$B$4-A705)</f>
        <v/>
      </c>
      <c r="M705" s="6">
        <f>IF(OR(B705&amp;""="",NOT(ISNUMBER(J705)),I705="تم التعاقد",I705="غير مهتم"),"",IF(J705&lt;'الإعدادات'!$B$4,"متأخرة",IF(J705='الإعدادات'!$B$4,"اليوم",IF(J705&lt;='الإعدادات'!$B$4+3,"خلال 3 أيام",""))))</f>
        <v/>
      </c>
      <c r="N705" s="6">
        <f>IF(OR(B705&amp;""="",H705&amp;""="",NOT(ISNUMBER(E705))),"",IFERROR(IF(E705&lt;INDEX('الوحدات'!$F$6:$F$305,MATCH(H705,'الوحدات'!$A$6:$A$305,0)),"أقل من السعر","مناسب"),"كود غير موجود"))</f>
        <v/>
      </c>
      <c r="O705" s="18">
        <f>IF(OR(B705&amp;""="",I705&lt;&gt;"تم التعاقد",H705&amp;""=""),"",IFERROR(IF(INDEX('الوحدات'!$E$6:$E$305,MATCH(H705,'الوحدات'!$A$6:$A$305,0))="بيع",ROUND(INDEX('الوحدات'!$F$6:$F$305,MATCH(H705,'الوحدات'!$A$6:$A$305,0))*'الإعدادات'!$B$5/100,2),""),""))</f>
        <v/>
      </c>
      <c r="P705" s="19">
        <f>IF(OR(M705="متأخرة",M705="اليوم"),COUNTIFS($M$6:$M$2005,"متأخرة",$J$6:$J$2005,"&lt;"&amp;J705)+COUNTIFS($M$6:$M$2005,"اليوم",$J$6:$J$2005,"&lt;"&amp;J705)+COUNTIFS($M$6:M705,"متأخرة",$J$6:J705,J705&amp;"")+COUNTIFS($M$6:M705,"اليوم",$J$6:J705,J705&amp;""),"")</f>
        <v/>
      </c>
    </row>
    <row r="706">
      <c r="A706" s="20" t="n"/>
      <c r="B706" s="5" t="n"/>
      <c r="C706" s="21" t="n"/>
      <c r="D706" s="5" t="n"/>
      <c r="E706" s="17" t="n"/>
      <c r="F706" s="5" t="n"/>
      <c r="G706" s="5" t="n"/>
      <c r="H706" s="5" t="n"/>
      <c r="I706" s="5" t="n"/>
      <c r="J706" s="20" t="n"/>
      <c r="K706" s="5" t="n"/>
      <c r="L706" s="19">
        <f>IF(OR(B706&amp;""="",NOT(ISNUMBER(A706))),"",'الإعدادات'!$B$4-A706)</f>
        <v/>
      </c>
      <c r="M706" s="6">
        <f>IF(OR(B706&amp;""="",NOT(ISNUMBER(J706)),I706="تم التعاقد",I706="غير مهتم"),"",IF(J706&lt;'الإعدادات'!$B$4,"متأخرة",IF(J706='الإعدادات'!$B$4,"اليوم",IF(J706&lt;='الإعدادات'!$B$4+3,"خلال 3 أيام",""))))</f>
        <v/>
      </c>
      <c r="N706" s="6">
        <f>IF(OR(B706&amp;""="",H706&amp;""="",NOT(ISNUMBER(E706))),"",IFERROR(IF(E706&lt;INDEX('الوحدات'!$F$6:$F$305,MATCH(H706,'الوحدات'!$A$6:$A$305,0)),"أقل من السعر","مناسب"),"كود غير موجود"))</f>
        <v/>
      </c>
      <c r="O706" s="18">
        <f>IF(OR(B706&amp;""="",I706&lt;&gt;"تم التعاقد",H706&amp;""=""),"",IFERROR(IF(INDEX('الوحدات'!$E$6:$E$305,MATCH(H706,'الوحدات'!$A$6:$A$305,0))="بيع",ROUND(INDEX('الوحدات'!$F$6:$F$305,MATCH(H706,'الوحدات'!$A$6:$A$305,0))*'الإعدادات'!$B$5/100,2),""),""))</f>
        <v/>
      </c>
      <c r="P706" s="19">
        <f>IF(OR(M706="متأخرة",M706="اليوم"),COUNTIFS($M$6:$M$2005,"متأخرة",$J$6:$J$2005,"&lt;"&amp;J706)+COUNTIFS($M$6:$M$2005,"اليوم",$J$6:$J$2005,"&lt;"&amp;J706)+COUNTIFS($M$6:M706,"متأخرة",$J$6:J706,J706&amp;"")+COUNTIFS($M$6:M706,"اليوم",$J$6:J706,J706&amp;""),"")</f>
        <v/>
      </c>
    </row>
    <row r="707">
      <c r="A707" s="20" t="n"/>
      <c r="B707" s="5" t="n"/>
      <c r="C707" s="21" t="n"/>
      <c r="D707" s="5" t="n"/>
      <c r="E707" s="17" t="n"/>
      <c r="F707" s="5" t="n"/>
      <c r="G707" s="5" t="n"/>
      <c r="H707" s="5" t="n"/>
      <c r="I707" s="5" t="n"/>
      <c r="J707" s="20" t="n"/>
      <c r="K707" s="5" t="n"/>
      <c r="L707" s="19">
        <f>IF(OR(B707&amp;""="",NOT(ISNUMBER(A707))),"",'الإعدادات'!$B$4-A707)</f>
        <v/>
      </c>
      <c r="M707" s="6">
        <f>IF(OR(B707&amp;""="",NOT(ISNUMBER(J707)),I707="تم التعاقد",I707="غير مهتم"),"",IF(J707&lt;'الإعدادات'!$B$4,"متأخرة",IF(J707='الإعدادات'!$B$4,"اليوم",IF(J707&lt;='الإعدادات'!$B$4+3,"خلال 3 أيام",""))))</f>
        <v/>
      </c>
      <c r="N707" s="6">
        <f>IF(OR(B707&amp;""="",H707&amp;""="",NOT(ISNUMBER(E707))),"",IFERROR(IF(E707&lt;INDEX('الوحدات'!$F$6:$F$305,MATCH(H707,'الوحدات'!$A$6:$A$305,0)),"أقل من السعر","مناسب"),"كود غير موجود"))</f>
        <v/>
      </c>
      <c r="O707" s="18">
        <f>IF(OR(B707&amp;""="",I707&lt;&gt;"تم التعاقد",H707&amp;""=""),"",IFERROR(IF(INDEX('الوحدات'!$E$6:$E$305,MATCH(H707,'الوحدات'!$A$6:$A$305,0))="بيع",ROUND(INDEX('الوحدات'!$F$6:$F$305,MATCH(H707,'الوحدات'!$A$6:$A$305,0))*'الإعدادات'!$B$5/100,2),""),""))</f>
        <v/>
      </c>
      <c r="P707" s="19">
        <f>IF(OR(M707="متأخرة",M707="اليوم"),COUNTIFS($M$6:$M$2005,"متأخرة",$J$6:$J$2005,"&lt;"&amp;J707)+COUNTIFS($M$6:$M$2005,"اليوم",$J$6:$J$2005,"&lt;"&amp;J707)+COUNTIFS($M$6:M707,"متأخرة",$J$6:J707,J707&amp;"")+COUNTIFS($M$6:M707,"اليوم",$J$6:J707,J707&amp;""),"")</f>
        <v/>
      </c>
    </row>
    <row r="708">
      <c r="A708" s="20" t="n"/>
      <c r="B708" s="5" t="n"/>
      <c r="C708" s="21" t="n"/>
      <c r="D708" s="5" t="n"/>
      <c r="E708" s="17" t="n"/>
      <c r="F708" s="5" t="n"/>
      <c r="G708" s="5" t="n"/>
      <c r="H708" s="5" t="n"/>
      <c r="I708" s="5" t="n"/>
      <c r="J708" s="20" t="n"/>
      <c r="K708" s="5" t="n"/>
      <c r="L708" s="19">
        <f>IF(OR(B708&amp;""="",NOT(ISNUMBER(A708))),"",'الإعدادات'!$B$4-A708)</f>
        <v/>
      </c>
      <c r="M708" s="6">
        <f>IF(OR(B708&amp;""="",NOT(ISNUMBER(J708)),I708="تم التعاقد",I708="غير مهتم"),"",IF(J708&lt;'الإعدادات'!$B$4,"متأخرة",IF(J708='الإعدادات'!$B$4,"اليوم",IF(J708&lt;='الإعدادات'!$B$4+3,"خلال 3 أيام",""))))</f>
        <v/>
      </c>
      <c r="N708" s="6">
        <f>IF(OR(B708&amp;""="",H708&amp;""="",NOT(ISNUMBER(E708))),"",IFERROR(IF(E708&lt;INDEX('الوحدات'!$F$6:$F$305,MATCH(H708,'الوحدات'!$A$6:$A$305,0)),"أقل من السعر","مناسب"),"كود غير موجود"))</f>
        <v/>
      </c>
      <c r="O708" s="18">
        <f>IF(OR(B708&amp;""="",I708&lt;&gt;"تم التعاقد",H708&amp;""=""),"",IFERROR(IF(INDEX('الوحدات'!$E$6:$E$305,MATCH(H708,'الوحدات'!$A$6:$A$305,0))="بيع",ROUND(INDEX('الوحدات'!$F$6:$F$305,MATCH(H708,'الوحدات'!$A$6:$A$305,0))*'الإعدادات'!$B$5/100,2),""),""))</f>
        <v/>
      </c>
      <c r="P708" s="19">
        <f>IF(OR(M708="متأخرة",M708="اليوم"),COUNTIFS($M$6:$M$2005,"متأخرة",$J$6:$J$2005,"&lt;"&amp;J708)+COUNTIFS($M$6:$M$2005,"اليوم",$J$6:$J$2005,"&lt;"&amp;J708)+COUNTIFS($M$6:M708,"متأخرة",$J$6:J708,J708&amp;"")+COUNTIFS($M$6:M708,"اليوم",$J$6:J708,J708&amp;""),"")</f>
        <v/>
      </c>
    </row>
    <row r="709">
      <c r="A709" s="20" t="n"/>
      <c r="B709" s="5" t="n"/>
      <c r="C709" s="21" t="n"/>
      <c r="D709" s="5" t="n"/>
      <c r="E709" s="17" t="n"/>
      <c r="F709" s="5" t="n"/>
      <c r="G709" s="5" t="n"/>
      <c r="H709" s="5" t="n"/>
      <c r="I709" s="5" t="n"/>
      <c r="J709" s="20" t="n"/>
      <c r="K709" s="5" t="n"/>
      <c r="L709" s="19">
        <f>IF(OR(B709&amp;""="",NOT(ISNUMBER(A709))),"",'الإعدادات'!$B$4-A709)</f>
        <v/>
      </c>
      <c r="M709" s="6">
        <f>IF(OR(B709&amp;""="",NOT(ISNUMBER(J709)),I709="تم التعاقد",I709="غير مهتم"),"",IF(J709&lt;'الإعدادات'!$B$4,"متأخرة",IF(J709='الإعدادات'!$B$4,"اليوم",IF(J709&lt;='الإعدادات'!$B$4+3,"خلال 3 أيام",""))))</f>
        <v/>
      </c>
      <c r="N709" s="6">
        <f>IF(OR(B709&amp;""="",H709&amp;""="",NOT(ISNUMBER(E709))),"",IFERROR(IF(E709&lt;INDEX('الوحدات'!$F$6:$F$305,MATCH(H709,'الوحدات'!$A$6:$A$305,0)),"أقل من السعر","مناسب"),"كود غير موجود"))</f>
        <v/>
      </c>
      <c r="O709" s="18">
        <f>IF(OR(B709&amp;""="",I709&lt;&gt;"تم التعاقد",H709&amp;""=""),"",IFERROR(IF(INDEX('الوحدات'!$E$6:$E$305,MATCH(H709,'الوحدات'!$A$6:$A$305,0))="بيع",ROUND(INDEX('الوحدات'!$F$6:$F$305,MATCH(H709,'الوحدات'!$A$6:$A$305,0))*'الإعدادات'!$B$5/100,2),""),""))</f>
        <v/>
      </c>
      <c r="P709" s="19">
        <f>IF(OR(M709="متأخرة",M709="اليوم"),COUNTIFS($M$6:$M$2005,"متأخرة",$J$6:$J$2005,"&lt;"&amp;J709)+COUNTIFS($M$6:$M$2005,"اليوم",$J$6:$J$2005,"&lt;"&amp;J709)+COUNTIFS($M$6:M709,"متأخرة",$J$6:J709,J709&amp;"")+COUNTIFS($M$6:M709,"اليوم",$J$6:J709,J709&amp;""),"")</f>
        <v/>
      </c>
    </row>
    <row r="710">
      <c r="A710" s="20" t="n"/>
      <c r="B710" s="5" t="n"/>
      <c r="C710" s="21" t="n"/>
      <c r="D710" s="5" t="n"/>
      <c r="E710" s="17" t="n"/>
      <c r="F710" s="5" t="n"/>
      <c r="G710" s="5" t="n"/>
      <c r="H710" s="5" t="n"/>
      <c r="I710" s="5" t="n"/>
      <c r="J710" s="20" t="n"/>
      <c r="K710" s="5" t="n"/>
      <c r="L710" s="19">
        <f>IF(OR(B710&amp;""="",NOT(ISNUMBER(A710))),"",'الإعدادات'!$B$4-A710)</f>
        <v/>
      </c>
      <c r="M710" s="6">
        <f>IF(OR(B710&amp;""="",NOT(ISNUMBER(J710)),I710="تم التعاقد",I710="غير مهتم"),"",IF(J710&lt;'الإعدادات'!$B$4,"متأخرة",IF(J710='الإعدادات'!$B$4,"اليوم",IF(J710&lt;='الإعدادات'!$B$4+3,"خلال 3 أيام",""))))</f>
        <v/>
      </c>
      <c r="N710" s="6">
        <f>IF(OR(B710&amp;""="",H710&amp;""="",NOT(ISNUMBER(E710))),"",IFERROR(IF(E710&lt;INDEX('الوحدات'!$F$6:$F$305,MATCH(H710,'الوحدات'!$A$6:$A$305,0)),"أقل من السعر","مناسب"),"كود غير موجود"))</f>
        <v/>
      </c>
      <c r="O710" s="18">
        <f>IF(OR(B710&amp;""="",I710&lt;&gt;"تم التعاقد",H710&amp;""=""),"",IFERROR(IF(INDEX('الوحدات'!$E$6:$E$305,MATCH(H710,'الوحدات'!$A$6:$A$305,0))="بيع",ROUND(INDEX('الوحدات'!$F$6:$F$305,MATCH(H710,'الوحدات'!$A$6:$A$305,0))*'الإعدادات'!$B$5/100,2),""),""))</f>
        <v/>
      </c>
      <c r="P710" s="19">
        <f>IF(OR(M710="متأخرة",M710="اليوم"),COUNTIFS($M$6:$M$2005,"متأخرة",$J$6:$J$2005,"&lt;"&amp;J710)+COUNTIFS($M$6:$M$2005,"اليوم",$J$6:$J$2005,"&lt;"&amp;J710)+COUNTIFS($M$6:M710,"متأخرة",$J$6:J710,J710&amp;"")+COUNTIFS($M$6:M710,"اليوم",$J$6:J710,J710&amp;""),"")</f>
        <v/>
      </c>
    </row>
    <row r="711">
      <c r="A711" s="20" t="n"/>
      <c r="B711" s="5" t="n"/>
      <c r="C711" s="21" t="n"/>
      <c r="D711" s="5" t="n"/>
      <c r="E711" s="17" t="n"/>
      <c r="F711" s="5" t="n"/>
      <c r="G711" s="5" t="n"/>
      <c r="H711" s="5" t="n"/>
      <c r="I711" s="5" t="n"/>
      <c r="J711" s="20" t="n"/>
      <c r="K711" s="5" t="n"/>
      <c r="L711" s="19">
        <f>IF(OR(B711&amp;""="",NOT(ISNUMBER(A711))),"",'الإعدادات'!$B$4-A711)</f>
        <v/>
      </c>
      <c r="M711" s="6">
        <f>IF(OR(B711&amp;""="",NOT(ISNUMBER(J711)),I711="تم التعاقد",I711="غير مهتم"),"",IF(J711&lt;'الإعدادات'!$B$4,"متأخرة",IF(J711='الإعدادات'!$B$4,"اليوم",IF(J711&lt;='الإعدادات'!$B$4+3,"خلال 3 أيام",""))))</f>
        <v/>
      </c>
      <c r="N711" s="6">
        <f>IF(OR(B711&amp;""="",H711&amp;""="",NOT(ISNUMBER(E711))),"",IFERROR(IF(E711&lt;INDEX('الوحدات'!$F$6:$F$305,MATCH(H711,'الوحدات'!$A$6:$A$305,0)),"أقل من السعر","مناسب"),"كود غير موجود"))</f>
        <v/>
      </c>
      <c r="O711" s="18">
        <f>IF(OR(B711&amp;""="",I711&lt;&gt;"تم التعاقد",H711&amp;""=""),"",IFERROR(IF(INDEX('الوحدات'!$E$6:$E$305,MATCH(H711,'الوحدات'!$A$6:$A$305,0))="بيع",ROUND(INDEX('الوحدات'!$F$6:$F$305,MATCH(H711,'الوحدات'!$A$6:$A$305,0))*'الإعدادات'!$B$5/100,2),""),""))</f>
        <v/>
      </c>
      <c r="P711" s="19">
        <f>IF(OR(M711="متأخرة",M711="اليوم"),COUNTIFS($M$6:$M$2005,"متأخرة",$J$6:$J$2005,"&lt;"&amp;J711)+COUNTIFS($M$6:$M$2005,"اليوم",$J$6:$J$2005,"&lt;"&amp;J711)+COUNTIFS($M$6:M711,"متأخرة",$J$6:J711,J711&amp;"")+COUNTIFS($M$6:M711,"اليوم",$J$6:J711,J711&amp;""),"")</f>
        <v/>
      </c>
    </row>
    <row r="712">
      <c r="A712" s="20" t="n"/>
      <c r="B712" s="5" t="n"/>
      <c r="C712" s="21" t="n"/>
      <c r="D712" s="5" t="n"/>
      <c r="E712" s="17" t="n"/>
      <c r="F712" s="5" t="n"/>
      <c r="G712" s="5" t="n"/>
      <c r="H712" s="5" t="n"/>
      <c r="I712" s="5" t="n"/>
      <c r="J712" s="20" t="n"/>
      <c r="K712" s="5" t="n"/>
      <c r="L712" s="19">
        <f>IF(OR(B712&amp;""="",NOT(ISNUMBER(A712))),"",'الإعدادات'!$B$4-A712)</f>
        <v/>
      </c>
      <c r="M712" s="6">
        <f>IF(OR(B712&amp;""="",NOT(ISNUMBER(J712)),I712="تم التعاقد",I712="غير مهتم"),"",IF(J712&lt;'الإعدادات'!$B$4,"متأخرة",IF(J712='الإعدادات'!$B$4,"اليوم",IF(J712&lt;='الإعدادات'!$B$4+3,"خلال 3 أيام",""))))</f>
        <v/>
      </c>
      <c r="N712" s="6">
        <f>IF(OR(B712&amp;""="",H712&amp;""="",NOT(ISNUMBER(E712))),"",IFERROR(IF(E712&lt;INDEX('الوحدات'!$F$6:$F$305,MATCH(H712,'الوحدات'!$A$6:$A$305,0)),"أقل من السعر","مناسب"),"كود غير موجود"))</f>
        <v/>
      </c>
      <c r="O712" s="18">
        <f>IF(OR(B712&amp;""="",I712&lt;&gt;"تم التعاقد",H712&amp;""=""),"",IFERROR(IF(INDEX('الوحدات'!$E$6:$E$305,MATCH(H712,'الوحدات'!$A$6:$A$305,0))="بيع",ROUND(INDEX('الوحدات'!$F$6:$F$305,MATCH(H712,'الوحدات'!$A$6:$A$305,0))*'الإعدادات'!$B$5/100,2),""),""))</f>
        <v/>
      </c>
      <c r="P712" s="19">
        <f>IF(OR(M712="متأخرة",M712="اليوم"),COUNTIFS($M$6:$M$2005,"متأخرة",$J$6:$J$2005,"&lt;"&amp;J712)+COUNTIFS($M$6:$M$2005,"اليوم",$J$6:$J$2005,"&lt;"&amp;J712)+COUNTIFS($M$6:M712,"متأخرة",$J$6:J712,J712&amp;"")+COUNTIFS($M$6:M712,"اليوم",$J$6:J712,J712&amp;""),"")</f>
        <v/>
      </c>
    </row>
    <row r="713">
      <c r="A713" s="20" t="n"/>
      <c r="B713" s="5" t="n"/>
      <c r="C713" s="21" t="n"/>
      <c r="D713" s="5" t="n"/>
      <c r="E713" s="17" t="n"/>
      <c r="F713" s="5" t="n"/>
      <c r="G713" s="5" t="n"/>
      <c r="H713" s="5" t="n"/>
      <c r="I713" s="5" t="n"/>
      <c r="J713" s="20" t="n"/>
      <c r="K713" s="5" t="n"/>
      <c r="L713" s="19">
        <f>IF(OR(B713&amp;""="",NOT(ISNUMBER(A713))),"",'الإعدادات'!$B$4-A713)</f>
        <v/>
      </c>
      <c r="M713" s="6">
        <f>IF(OR(B713&amp;""="",NOT(ISNUMBER(J713)),I713="تم التعاقد",I713="غير مهتم"),"",IF(J713&lt;'الإعدادات'!$B$4,"متأخرة",IF(J713='الإعدادات'!$B$4,"اليوم",IF(J713&lt;='الإعدادات'!$B$4+3,"خلال 3 أيام",""))))</f>
        <v/>
      </c>
      <c r="N713" s="6">
        <f>IF(OR(B713&amp;""="",H713&amp;""="",NOT(ISNUMBER(E713))),"",IFERROR(IF(E713&lt;INDEX('الوحدات'!$F$6:$F$305,MATCH(H713,'الوحدات'!$A$6:$A$305,0)),"أقل من السعر","مناسب"),"كود غير موجود"))</f>
        <v/>
      </c>
      <c r="O713" s="18">
        <f>IF(OR(B713&amp;""="",I713&lt;&gt;"تم التعاقد",H713&amp;""=""),"",IFERROR(IF(INDEX('الوحدات'!$E$6:$E$305,MATCH(H713,'الوحدات'!$A$6:$A$305,0))="بيع",ROUND(INDEX('الوحدات'!$F$6:$F$305,MATCH(H713,'الوحدات'!$A$6:$A$305,0))*'الإعدادات'!$B$5/100,2),""),""))</f>
        <v/>
      </c>
      <c r="P713" s="19">
        <f>IF(OR(M713="متأخرة",M713="اليوم"),COUNTIFS($M$6:$M$2005,"متأخرة",$J$6:$J$2005,"&lt;"&amp;J713)+COUNTIFS($M$6:$M$2005,"اليوم",$J$6:$J$2005,"&lt;"&amp;J713)+COUNTIFS($M$6:M713,"متأخرة",$J$6:J713,J713&amp;"")+COUNTIFS($M$6:M713,"اليوم",$J$6:J713,J713&amp;""),"")</f>
        <v/>
      </c>
    </row>
    <row r="714">
      <c r="A714" s="20" t="n"/>
      <c r="B714" s="5" t="n"/>
      <c r="C714" s="21" t="n"/>
      <c r="D714" s="5" t="n"/>
      <c r="E714" s="17" t="n"/>
      <c r="F714" s="5" t="n"/>
      <c r="G714" s="5" t="n"/>
      <c r="H714" s="5" t="n"/>
      <c r="I714" s="5" t="n"/>
      <c r="J714" s="20" t="n"/>
      <c r="K714" s="5" t="n"/>
      <c r="L714" s="19">
        <f>IF(OR(B714&amp;""="",NOT(ISNUMBER(A714))),"",'الإعدادات'!$B$4-A714)</f>
        <v/>
      </c>
      <c r="M714" s="6">
        <f>IF(OR(B714&amp;""="",NOT(ISNUMBER(J714)),I714="تم التعاقد",I714="غير مهتم"),"",IF(J714&lt;'الإعدادات'!$B$4,"متأخرة",IF(J714='الإعدادات'!$B$4,"اليوم",IF(J714&lt;='الإعدادات'!$B$4+3,"خلال 3 أيام",""))))</f>
        <v/>
      </c>
      <c r="N714" s="6">
        <f>IF(OR(B714&amp;""="",H714&amp;""="",NOT(ISNUMBER(E714))),"",IFERROR(IF(E714&lt;INDEX('الوحدات'!$F$6:$F$305,MATCH(H714,'الوحدات'!$A$6:$A$305,0)),"أقل من السعر","مناسب"),"كود غير موجود"))</f>
        <v/>
      </c>
      <c r="O714" s="18">
        <f>IF(OR(B714&amp;""="",I714&lt;&gt;"تم التعاقد",H714&amp;""=""),"",IFERROR(IF(INDEX('الوحدات'!$E$6:$E$305,MATCH(H714,'الوحدات'!$A$6:$A$305,0))="بيع",ROUND(INDEX('الوحدات'!$F$6:$F$305,MATCH(H714,'الوحدات'!$A$6:$A$305,0))*'الإعدادات'!$B$5/100,2),""),""))</f>
        <v/>
      </c>
      <c r="P714" s="19">
        <f>IF(OR(M714="متأخرة",M714="اليوم"),COUNTIFS($M$6:$M$2005,"متأخرة",$J$6:$J$2005,"&lt;"&amp;J714)+COUNTIFS($M$6:$M$2005,"اليوم",$J$6:$J$2005,"&lt;"&amp;J714)+COUNTIFS($M$6:M714,"متأخرة",$J$6:J714,J714&amp;"")+COUNTIFS($M$6:M714,"اليوم",$J$6:J714,J714&amp;""),"")</f>
        <v/>
      </c>
    </row>
    <row r="715">
      <c r="A715" s="20" t="n"/>
      <c r="B715" s="5" t="n"/>
      <c r="C715" s="21" t="n"/>
      <c r="D715" s="5" t="n"/>
      <c r="E715" s="17" t="n"/>
      <c r="F715" s="5" t="n"/>
      <c r="G715" s="5" t="n"/>
      <c r="H715" s="5" t="n"/>
      <c r="I715" s="5" t="n"/>
      <c r="J715" s="20" t="n"/>
      <c r="K715" s="5" t="n"/>
      <c r="L715" s="19">
        <f>IF(OR(B715&amp;""="",NOT(ISNUMBER(A715))),"",'الإعدادات'!$B$4-A715)</f>
        <v/>
      </c>
      <c r="M715" s="6">
        <f>IF(OR(B715&amp;""="",NOT(ISNUMBER(J715)),I715="تم التعاقد",I715="غير مهتم"),"",IF(J715&lt;'الإعدادات'!$B$4,"متأخرة",IF(J715='الإعدادات'!$B$4,"اليوم",IF(J715&lt;='الإعدادات'!$B$4+3,"خلال 3 أيام",""))))</f>
        <v/>
      </c>
      <c r="N715" s="6">
        <f>IF(OR(B715&amp;""="",H715&amp;""="",NOT(ISNUMBER(E715))),"",IFERROR(IF(E715&lt;INDEX('الوحدات'!$F$6:$F$305,MATCH(H715,'الوحدات'!$A$6:$A$305,0)),"أقل من السعر","مناسب"),"كود غير موجود"))</f>
        <v/>
      </c>
      <c r="O715" s="18">
        <f>IF(OR(B715&amp;""="",I715&lt;&gt;"تم التعاقد",H715&amp;""=""),"",IFERROR(IF(INDEX('الوحدات'!$E$6:$E$305,MATCH(H715,'الوحدات'!$A$6:$A$305,0))="بيع",ROUND(INDEX('الوحدات'!$F$6:$F$305,MATCH(H715,'الوحدات'!$A$6:$A$305,0))*'الإعدادات'!$B$5/100,2),""),""))</f>
        <v/>
      </c>
      <c r="P715" s="19">
        <f>IF(OR(M715="متأخرة",M715="اليوم"),COUNTIFS($M$6:$M$2005,"متأخرة",$J$6:$J$2005,"&lt;"&amp;J715)+COUNTIFS($M$6:$M$2005,"اليوم",$J$6:$J$2005,"&lt;"&amp;J715)+COUNTIFS($M$6:M715,"متأخرة",$J$6:J715,J715&amp;"")+COUNTIFS($M$6:M715,"اليوم",$J$6:J715,J715&amp;""),"")</f>
        <v/>
      </c>
    </row>
    <row r="716">
      <c r="A716" s="20" t="n"/>
      <c r="B716" s="5" t="n"/>
      <c r="C716" s="21" t="n"/>
      <c r="D716" s="5" t="n"/>
      <c r="E716" s="17" t="n"/>
      <c r="F716" s="5" t="n"/>
      <c r="G716" s="5" t="n"/>
      <c r="H716" s="5" t="n"/>
      <c r="I716" s="5" t="n"/>
      <c r="J716" s="20" t="n"/>
      <c r="K716" s="5" t="n"/>
      <c r="L716" s="19">
        <f>IF(OR(B716&amp;""="",NOT(ISNUMBER(A716))),"",'الإعدادات'!$B$4-A716)</f>
        <v/>
      </c>
      <c r="M716" s="6">
        <f>IF(OR(B716&amp;""="",NOT(ISNUMBER(J716)),I716="تم التعاقد",I716="غير مهتم"),"",IF(J716&lt;'الإعدادات'!$B$4,"متأخرة",IF(J716='الإعدادات'!$B$4,"اليوم",IF(J716&lt;='الإعدادات'!$B$4+3,"خلال 3 أيام",""))))</f>
        <v/>
      </c>
      <c r="N716" s="6">
        <f>IF(OR(B716&amp;""="",H716&amp;""="",NOT(ISNUMBER(E716))),"",IFERROR(IF(E716&lt;INDEX('الوحدات'!$F$6:$F$305,MATCH(H716,'الوحدات'!$A$6:$A$305,0)),"أقل من السعر","مناسب"),"كود غير موجود"))</f>
        <v/>
      </c>
      <c r="O716" s="18">
        <f>IF(OR(B716&amp;""="",I716&lt;&gt;"تم التعاقد",H716&amp;""=""),"",IFERROR(IF(INDEX('الوحدات'!$E$6:$E$305,MATCH(H716,'الوحدات'!$A$6:$A$305,0))="بيع",ROUND(INDEX('الوحدات'!$F$6:$F$305,MATCH(H716,'الوحدات'!$A$6:$A$305,0))*'الإعدادات'!$B$5/100,2),""),""))</f>
        <v/>
      </c>
      <c r="P716" s="19">
        <f>IF(OR(M716="متأخرة",M716="اليوم"),COUNTIFS($M$6:$M$2005,"متأخرة",$J$6:$J$2005,"&lt;"&amp;J716)+COUNTIFS($M$6:$M$2005,"اليوم",$J$6:$J$2005,"&lt;"&amp;J716)+COUNTIFS($M$6:M716,"متأخرة",$J$6:J716,J716&amp;"")+COUNTIFS($M$6:M716,"اليوم",$J$6:J716,J716&amp;""),"")</f>
        <v/>
      </c>
    </row>
    <row r="717">
      <c r="A717" s="20" t="n"/>
      <c r="B717" s="5" t="n"/>
      <c r="C717" s="21" t="n"/>
      <c r="D717" s="5" t="n"/>
      <c r="E717" s="17" t="n"/>
      <c r="F717" s="5" t="n"/>
      <c r="G717" s="5" t="n"/>
      <c r="H717" s="5" t="n"/>
      <c r="I717" s="5" t="n"/>
      <c r="J717" s="20" t="n"/>
      <c r="K717" s="5" t="n"/>
      <c r="L717" s="19">
        <f>IF(OR(B717&amp;""="",NOT(ISNUMBER(A717))),"",'الإعدادات'!$B$4-A717)</f>
        <v/>
      </c>
      <c r="M717" s="6">
        <f>IF(OR(B717&amp;""="",NOT(ISNUMBER(J717)),I717="تم التعاقد",I717="غير مهتم"),"",IF(J717&lt;'الإعدادات'!$B$4,"متأخرة",IF(J717='الإعدادات'!$B$4,"اليوم",IF(J717&lt;='الإعدادات'!$B$4+3,"خلال 3 أيام",""))))</f>
        <v/>
      </c>
      <c r="N717" s="6">
        <f>IF(OR(B717&amp;""="",H717&amp;""="",NOT(ISNUMBER(E717))),"",IFERROR(IF(E717&lt;INDEX('الوحدات'!$F$6:$F$305,MATCH(H717,'الوحدات'!$A$6:$A$305,0)),"أقل من السعر","مناسب"),"كود غير موجود"))</f>
        <v/>
      </c>
      <c r="O717" s="18">
        <f>IF(OR(B717&amp;""="",I717&lt;&gt;"تم التعاقد",H717&amp;""=""),"",IFERROR(IF(INDEX('الوحدات'!$E$6:$E$305,MATCH(H717,'الوحدات'!$A$6:$A$305,0))="بيع",ROUND(INDEX('الوحدات'!$F$6:$F$305,MATCH(H717,'الوحدات'!$A$6:$A$305,0))*'الإعدادات'!$B$5/100,2),""),""))</f>
        <v/>
      </c>
      <c r="P717" s="19">
        <f>IF(OR(M717="متأخرة",M717="اليوم"),COUNTIFS($M$6:$M$2005,"متأخرة",$J$6:$J$2005,"&lt;"&amp;J717)+COUNTIFS($M$6:$M$2005,"اليوم",$J$6:$J$2005,"&lt;"&amp;J717)+COUNTIFS($M$6:M717,"متأخرة",$J$6:J717,J717&amp;"")+COUNTIFS($M$6:M717,"اليوم",$J$6:J717,J717&amp;""),"")</f>
        <v/>
      </c>
    </row>
    <row r="718">
      <c r="A718" s="20" t="n"/>
      <c r="B718" s="5" t="n"/>
      <c r="C718" s="21" t="n"/>
      <c r="D718" s="5" t="n"/>
      <c r="E718" s="17" t="n"/>
      <c r="F718" s="5" t="n"/>
      <c r="G718" s="5" t="n"/>
      <c r="H718" s="5" t="n"/>
      <c r="I718" s="5" t="n"/>
      <c r="J718" s="20" t="n"/>
      <c r="K718" s="5" t="n"/>
      <c r="L718" s="19">
        <f>IF(OR(B718&amp;""="",NOT(ISNUMBER(A718))),"",'الإعدادات'!$B$4-A718)</f>
        <v/>
      </c>
      <c r="M718" s="6">
        <f>IF(OR(B718&amp;""="",NOT(ISNUMBER(J718)),I718="تم التعاقد",I718="غير مهتم"),"",IF(J718&lt;'الإعدادات'!$B$4,"متأخرة",IF(J718='الإعدادات'!$B$4,"اليوم",IF(J718&lt;='الإعدادات'!$B$4+3,"خلال 3 أيام",""))))</f>
        <v/>
      </c>
      <c r="N718" s="6">
        <f>IF(OR(B718&amp;""="",H718&amp;""="",NOT(ISNUMBER(E718))),"",IFERROR(IF(E718&lt;INDEX('الوحدات'!$F$6:$F$305,MATCH(H718,'الوحدات'!$A$6:$A$305,0)),"أقل من السعر","مناسب"),"كود غير موجود"))</f>
        <v/>
      </c>
      <c r="O718" s="18">
        <f>IF(OR(B718&amp;""="",I718&lt;&gt;"تم التعاقد",H718&amp;""=""),"",IFERROR(IF(INDEX('الوحدات'!$E$6:$E$305,MATCH(H718,'الوحدات'!$A$6:$A$305,0))="بيع",ROUND(INDEX('الوحدات'!$F$6:$F$305,MATCH(H718,'الوحدات'!$A$6:$A$305,0))*'الإعدادات'!$B$5/100,2),""),""))</f>
        <v/>
      </c>
      <c r="P718" s="19">
        <f>IF(OR(M718="متأخرة",M718="اليوم"),COUNTIFS($M$6:$M$2005,"متأخرة",$J$6:$J$2005,"&lt;"&amp;J718)+COUNTIFS($M$6:$M$2005,"اليوم",$J$6:$J$2005,"&lt;"&amp;J718)+COUNTIFS($M$6:M718,"متأخرة",$J$6:J718,J718&amp;"")+COUNTIFS($M$6:M718,"اليوم",$J$6:J718,J718&amp;""),"")</f>
        <v/>
      </c>
    </row>
    <row r="719">
      <c r="A719" s="20" t="n"/>
      <c r="B719" s="5" t="n"/>
      <c r="C719" s="21" t="n"/>
      <c r="D719" s="5" t="n"/>
      <c r="E719" s="17" t="n"/>
      <c r="F719" s="5" t="n"/>
      <c r="G719" s="5" t="n"/>
      <c r="H719" s="5" t="n"/>
      <c r="I719" s="5" t="n"/>
      <c r="J719" s="20" t="n"/>
      <c r="K719" s="5" t="n"/>
      <c r="L719" s="19">
        <f>IF(OR(B719&amp;""="",NOT(ISNUMBER(A719))),"",'الإعدادات'!$B$4-A719)</f>
        <v/>
      </c>
      <c r="M719" s="6">
        <f>IF(OR(B719&amp;""="",NOT(ISNUMBER(J719)),I719="تم التعاقد",I719="غير مهتم"),"",IF(J719&lt;'الإعدادات'!$B$4,"متأخرة",IF(J719='الإعدادات'!$B$4,"اليوم",IF(J719&lt;='الإعدادات'!$B$4+3,"خلال 3 أيام",""))))</f>
        <v/>
      </c>
      <c r="N719" s="6">
        <f>IF(OR(B719&amp;""="",H719&amp;""="",NOT(ISNUMBER(E719))),"",IFERROR(IF(E719&lt;INDEX('الوحدات'!$F$6:$F$305,MATCH(H719,'الوحدات'!$A$6:$A$305,0)),"أقل من السعر","مناسب"),"كود غير موجود"))</f>
        <v/>
      </c>
      <c r="O719" s="18">
        <f>IF(OR(B719&amp;""="",I719&lt;&gt;"تم التعاقد",H719&amp;""=""),"",IFERROR(IF(INDEX('الوحدات'!$E$6:$E$305,MATCH(H719,'الوحدات'!$A$6:$A$305,0))="بيع",ROUND(INDEX('الوحدات'!$F$6:$F$305,MATCH(H719,'الوحدات'!$A$6:$A$305,0))*'الإعدادات'!$B$5/100,2),""),""))</f>
        <v/>
      </c>
      <c r="P719" s="19">
        <f>IF(OR(M719="متأخرة",M719="اليوم"),COUNTIFS($M$6:$M$2005,"متأخرة",$J$6:$J$2005,"&lt;"&amp;J719)+COUNTIFS($M$6:$M$2005,"اليوم",$J$6:$J$2005,"&lt;"&amp;J719)+COUNTIFS($M$6:M719,"متأخرة",$J$6:J719,J719&amp;"")+COUNTIFS($M$6:M719,"اليوم",$J$6:J719,J719&amp;""),"")</f>
        <v/>
      </c>
    </row>
    <row r="720">
      <c r="A720" s="20" t="n"/>
      <c r="B720" s="5" t="n"/>
      <c r="C720" s="21" t="n"/>
      <c r="D720" s="5" t="n"/>
      <c r="E720" s="17" t="n"/>
      <c r="F720" s="5" t="n"/>
      <c r="G720" s="5" t="n"/>
      <c r="H720" s="5" t="n"/>
      <c r="I720" s="5" t="n"/>
      <c r="J720" s="20" t="n"/>
      <c r="K720" s="5" t="n"/>
      <c r="L720" s="19">
        <f>IF(OR(B720&amp;""="",NOT(ISNUMBER(A720))),"",'الإعدادات'!$B$4-A720)</f>
        <v/>
      </c>
      <c r="M720" s="6">
        <f>IF(OR(B720&amp;""="",NOT(ISNUMBER(J720)),I720="تم التعاقد",I720="غير مهتم"),"",IF(J720&lt;'الإعدادات'!$B$4,"متأخرة",IF(J720='الإعدادات'!$B$4,"اليوم",IF(J720&lt;='الإعدادات'!$B$4+3,"خلال 3 أيام",""))))</f>
        <v/>
      </c>
      <c r="N720" s="6">
        <f>IF(OR(B720&amp;""="",H720&amp;""="",NOT(ISNUMBER(E720))),"",IFERROR(IF(E720&lt;INDEX('الوحدات'!$F$6:$F$305,MATCH(H720,'الوحدات'!$A$6:$A$305,0)),"أقل من السعر","مناسب"),"كود غير موجود"))</f>
        <v/>
      </c>
      <c r="O720" s="18">
        <f>IF(OR(B720&amp;""="",I720&lt;&gt;"تم التعاقد",H720&amp;""=""),"",IFERROR(IF(INDEX('الوحدات'!$E$6:$E$305,MATCH(H720,'الوحدات'!$A$6:$A$305,0))="بيع",ROUND(INDEX('الوحدات'!$F$6:$F$305,MATCH(H720,'الوحدات'!$A$6:$A$305,0))*'الإعدادات'!$B$5/100,2),""),""))</f>
        <v/>
      </c>
      <c r="P720" s="19">
        <f>IF(OR(M720="متأخرة",M720="اليوم"),COUNTIFS($M$6:$M$2005,"متأخرة",$J$6:$J$2005,"&lt;"&amp;J720)+COUNTIFS($M$6:$M$2005,"اليوم",$J$6:$J$2005,"&lt;"&amp;J720)+COUNTIFS($M$6:M720,"متأخرة",$J$6:J720,J720&amp;"")+COUNTIFS($M$6:M720,"اليوم",$J$6:J720,J720&amp;""),"")</f>
        <v/>
      </c>
    </row>
    <row r="721">
      <c r="A721" s="20" t="n"/>
      <c r="B721" s="5" t="n"/>
      <c r="C721" s="21" t="n"/>
      <c r="D721" s="5" t="n"/>
      <c r="E721" s="17" t="n"/>
      <c r="F721" s="5" t="n"/>
      <c r="G721" s="5" t="n"/>
      <c r="H721" s="5" t="n"/>
      <c r="I721" s="5" t="n"/>
      <c r="J721" s="20" t="n"/>
      <c r="K721" s="5" t="n"/>
      <c r="L721" s="19">
        <f>IF(OR(B721&amp;""="",NOT(ISNUMBER(A721))),"",'الإعدادات'!$B$4-A721)</f>
        <v/>
      </c>
      <c r="M721" s="6">
        <f>IF(OR(B721&amp;""="",NOT(ISNUMBER(J721)),I721="تم التعاقد",I721="غير مهتم"),"",IF(J721&lt;'الإعدادات'!$B$4,"متأخرة",IF(J721='الإعدادات'!$B$4,"اليوم",IF(J721&lt;='الإعدادات'!$B$4+3,"خلال 3 أيام",""))))</f>
        <v/>
      </c>
      <c r="N721" s="6">
        <f>IF(OR(B721&amp;""="",H721&amp;""="",NOT(ISNUMBER(E721))),"",IFERROR(IF(E721&lt;INDEX('الوحدات'!$F$6:$F$305,MATCH(H721,'الوحدات'!$A$6:$A$305,0)),"أقل من السعر","مناسب"),"كود غير موجود"))</f>
        <v/>
      </c>
      <c r="O721" s="18">
        <f>IF(OR(B721&amp;""="",I721&lt;&gt;"تم التعاقد",H721&amp;""=""),"",IFERROR(IF(INDEX('الوحدات'!$E$6:$E$305,MATCH(H721,'الوحدات'!$A$6:$A$305,0))="بيع",ROUND(INDEX('الوحدات'!$F$6:$F$305,MATCH(H721,'الوحدات'!$A$6:$A$305,0))*'الإعدادات'!$B$5/100,2),""),""))</f>
        <v/>
      </c>
      <c r="P721" s="19">
        <f>IF(OR(M721="متأخرة",M721="اليوم"),COUNTIFS($M$6:$M$2005,"متأخرة",$J$6:$J$2005,"&lt;"&amp;J721)+COUNTIFS($M$6:$M$2005,"اليوم",$J$6:$J$2005,"&lt;"&amp;J721)+COUNTIFS($M$6:M721,"متأخرة",$J$6:J721,J721&amp;"")+COUNTIFS($M$6:M721,"اليوم",$J$6:J721,J721&amp;""),"")</f>
        <v/>
      </c>
    </row>
    <row r="722">
      <c r="A722" s="20" t="n"/>
      <c r="B722" s="5" t="n"/>
      <c r="C722" s="21" t="n"/>
      <c r="D722" s="5" t="n"/>
      <c r="E722" s="17" t="n"/>
      <c r="F722" s="5" t="n"/>
      <c r="G722" s="5" t="n"/>
      <c r="H722" s="5" t="n"/>
      <c r="I722" s="5" t="n"/>
      <c r="J722" s="20" t="n"/>
      <c r="K722" s="5" t="n"/>
      <c r="L722" s="19">
        <f>IF(OR(B722&amp;""="",NOT(ISNUMBER(A722))),"",'الإعدادات'!$B$4-A722)</f>
        <v/>
      </c>
      <c r="M722" s="6">
        <f>IF(OR(B722&amp;""="",NOT(ISNUMBER(J722)),I722="تم التعاقد",I722="غير مهتم"),"",IF(J722&lt;'الإعدادات'!$B$4,"متأخرة",IF(J722='الإعدادات'!$B$4,"اليوم",IF(J722&lt;='الإعدادات'!$B$4+3,"خلال 3 أيام",""))))</f>
        <v/>
      </c>
      <c r="N722" s="6">
        <f>IF(OR(B722&amp;""="",H722&amp;""="",NOT(ISNUMBER(E722))),"",IFERROR(IF(E722&lt;INDEX('الوحدات'!$F$6:$F$305,MATCH(H722,'الوحدات'!$A$6:$A$305,0)),"أقل من السعر","مناسب"),"كود غير موجود"))</f>
        <v/>
      </c>
      <c r="O722" s="18">
        <f>IF(OR(B722&amp;""="",I722&lt;&gt;"تم التعاقد",H722&amp;""=""),"",IFERROR(IF(INDEX('الوحدات'!$E$6:$E$305,MATCH(H722,'الوحدات'!$A$6:$A$305,0))="بيع",ROUND(INDEX('الوحدات'!$F$6:$F$305,MATCH(H722,'الوحدات'!$A$6:$A$305,0))*'الإعدادات'!$B$5/100,2),""),""))</f>
        <v/>
      </c>
      <c r="P722" s="19">
        <f>IF(OR(M722="متأخرة",M722="اليوم"),COUNTIFS($M$6:$M$2005,"متأخرة",$J$6:$J$2005,"&lt;"&amp;J722)+COUNTIFS($M$6:$M$2005,"اليوم",$J$6:$J$2005,"&lt;"&amp;J722)+COUNTIFS($M$6:M722,"متأخرة",$J$6:J722,J722&amp;"")+COUNTIFS($M$6:M722,"اليوم",$J$6:J722,J722&amp;""),"")</f>
        <v/>
      </c>
    </row>
    <row r="723">
      <c r="A723" s="20" t="n"/>
      <c r="B723" s="5" t="n"/>
      <c r="C723" s="21" t="n"/>
      <c r="D723" s="5" t="n"/>
      <c r="E723" s="17" t="n"/>
      <c r="F723" s="5" t="n"/>
      <c r="G723" s="5" t="n"/>
      <c r="H723" s="5" t="n"/>
      <c r="I723" s="5" t="n"/>
      <c r="J723" s="20" t="n"/>
      <c r="K723" s="5" t="n"/>
      <c r="L723" s="19">
        <f>IF(OR(B723&amp;""="",NOT(ISNUMBER(A723))),"",'الإعدادات'!$B$4-A723)</f>
        <v/>
      </c>
      <c r="M723" s="6">
        <f>IF(OR(B723&amp;""="",NOT(ISNUMBER(J723)),I723="تم التعاقد",I723="غير مهتم"),"",IF(J723&lt;'الإعدادات'!$B$4,"متأخرة",IF(J723='الإعدادات'!$B$4,"اليوم",IF(J723&lt;='الإعدادات'!$B$4+3,"خلال 3 أيام",""))))</f>
        <v/>
      </c>
      <c r="N723" s="6">
        <f>IF(OR(B723&amp;""="",H723&amp;""="",NOT(ISNUMBER(E723))),"",IFERROR(IF(E723&lt;INDEX('الوحدات'!$F$6:$F$305,MATCH(H723,'الوحدات'!$A$6:$A$305,0)),"أقل من السعر","مناسب"),"كود غير موجود"))</f>
        <v/>
      </c>
      <c r="O723" s="18">
        <f>IF(OR(B723&amp;""="",I723&lt;&gt;"تم التعاقد",H723&amp;""=""),"",IFERROR(IF(INDEX('الوحدات'!$E$6:$E$305,MATCH(H723,'الوحدات'!$A$6:$A$305,0))="بيع",ROUND(INDEX('الوحدات'!$F$6:$F$305,MATCH(H723,'الوحدات'!$A$6:$A$305,0))*'الإعدادات'!$B$5/100,2),""),""))</f>
        <v/>
      </c>
      <c r="P723" s="19">
        <f>IF(OR(M723="متأخرة",M723="اليوم"),COUNTIFS($M$6:$M$2005,"متأخرة",$J$6:$J$2005,"&lt;"&amp;J723)+COUNTIFS($M$6:$M$2005,"اليوم",$J$6:$J$2005,"&lt;"&amp;J723)+COUNTIFS($M$6:M723,"متأخرة",$J$6:J723,J723&amp;"")+COUNTIFS($M$6:M723,"اليوم",$J$6:J723,J723&amp;""),"")</f>
        <v/>
      </c>
    </row>
    <row r="724">
      <c r="A724" s="20" t="n"/>
      <c r="B724" s="5" t="n"/>
      <c r="C724" s="21" t="n"/>
      <c r="D724" s="5" t="n"/>
      <c r="E724" s="17" t="n"/>
      <c r="F724" s="5" t="n"/>
      <c r="G724" s="5" t="n"/>
      <c r="H724" s="5" t="n"/>
      <c r="I724" s="5" t="n"/>
      <c r="J724" s="20" t="n"/>
      <c r="K724" s="5" t="n"/>
      <c r="L724" s="19">
        <f>IF(OR(B724&amp;""="",NOT(ISNUMBER(A724))),"",'الإعدادات'!$B$4-A724)</f>
        <v/>
      </c>
      <c r="M724" s="6">
        <f>IF(OR(B724&amp;""="",NOT(ISNUMBER(J724)),I724="تم التعاقد",I724="غير مهتم"),"",IF(J724&lt;'الإعدادات'!$B$4,"متأخرة",IF(J724='الإعدادات'!$B$4,"اليوم",IF(J724&lt;='الإعدادات'!$B$4+3,"خلال 3 أيام",""))))</f>
        <v/>
      </c>
      <c r="N724" s="6">
        <f>IF(OR(B724&amp;""="",H724&amp;""="",NOT(ISNUMBER(E724))),"",IFERROR(IF(E724&lt;INDEX('الوحدات'!$F$6:$F$305,MATCH(H724,'الوحدات'!$A$6:$A$305,0)),"أقل من السعر","مناسب"),"كود غير موجود"))</f>
        <v/>
      </c>
      <c r="O724" s="18">
        <f>IF(OR(B724&amp;""="",I724&lt;&gt;"تم التعاقد",H724&amp;""=""),"",IFERROR(IF(INDEX('الوحدات'!$E$6:$E$305,MATCH(H724,'الوحدات'!$A$6:$A$305,0))="بيع",ROUND(INDEX('الوحدات'!$F$6:$F$305,MATCH(H724,'الوحدات'!$A$6:$A$305,0))*'الإعدادات'!$B$5/100,2),""),""))</f>
        <v/>
      </c>
      <c r="P724" s="19">
        <f>IF(OR(M724="متأخرة",M724="اليوم"),COUNTIFS($M$6:$M$2005,"متأخرة",$J$6:$J$2005,"&lt;"&amp;J724)+COUNTIFS($M$6:$M$2005,"اليوم",$J$6:$J$2005,"&lt;"&amp;J724)+COUNTIFS($M$6:M724,"متأخرة",$J$6:J724,J724&amp;"")+COUNTIFS($M$6:M724,"اليوم",$J$6:J724,J724&amp;""),"")</f>
        <v/>
      </c>
    </row>
    <row r="725">
      <c r="A725" s="20" t="n"/>
      <c r="B725" s="5" t="n"/>
      <c r="C725" s="21" t="n"/>
      <c r="D725" s="5" t="n"/>
      <c r="E725" s="17" t="n"/>
      <c r="F725" s="5" t="n"/>
      <c r="G725" s="5" t="n"/>
      <c r="H725" s="5" t="n"/>
      <c r="I725" s="5" t="n"/>
      <c r="J725" s="20" t="n"/>
      <c r="K725" s="5" t="n"/>
      <c r="L725" s="19">
        <f>IF(OR(B725&amp;""="",NOT(ISNUMBER(A725))),"",'الإعدادات'!$B$4-A725)</f>
        <v/>
      </c>
      <c r="M725" s="6">
        <f>IF(OR(B725&amp;""="",NOT(ISNUMBER(J725)),I725="تم التعاقد",I725="غير مهتم"),"",IF(J725&lt;'الإعدادات'!$B$4,"متأخرة",IF(J725='الإعدادات'!$B$4,"اليوم",IF(J725&lt;='الإعدادات'!$B$4+3,"خلال 3 أيام",""))))</f>
        <v/>
      </c>
      <c r="N725" s="6">
        <f>IF(OR(B725&amp;""="",H725&amp;""="",NOT(ISNUMBER(E725))),"",IFERROR(IF(E725&lt;INDEX('الوحدات'!$F$6:$F$305,MATCH(H725,'الوحدات'!$A$6:$A$305,0)),"أقل من السعر","مناسب"),"كود غير موجود"))</f>
        <v/>
      </c>
      <c r="O725" s="18">
        <f>IF(OR(B725&amp;""="",I725&lt;&gt;"تم التعاقد",H725&amp;""=""),"",IFERROR(IF(INDEX('الوحدات'!$E$6:$E$305,MATCH(H725,'الوحدات'!$A$6:$A$305,0))="بيع",ROUND(INDEX('الوحدات'!$F$6:$F$305,MATCH(H725,'الوحدات'!$A$6:$A$305,0))*'الإعدادات'!$B$5/100,2),""),""))</f>
        <v/>
      </c>
      <c r="P725" s="19">
        <f>IF(OR(M725="متأخرة",M725="اليوم"),COUNTIFS($M$6:$M$2005,"متأخرة",$J$6:$J$2005,"&lt;"&amp;J725)+COUNTIFS($M$6:$M$2005,"اليوم",$J$6:$J$2005,"&lt;"&amp;J725)+COUNTIFS($M$6:M725,"متأخرة",$J$6:J725,J725&amp;"")+COUNTIFS($M$6:M725,"اليوم",$J$6:J725,J725&amp;""),"")</f>
        <v/>
      </c>
    </row>
    <row r="726">
      <c r="A726" s="20" t="n"/>
      <c r="B726" s="5" t="n"/>
      <c r="C726" s="21" t="n"/>
      <c r="D726" s="5" t="n"/>
      <c r="E726" s="17" t="n"/>
      <c r="F726" s="5" t="n"/>
      <c r="G726" s="5" t="n"/>
      <c r="H726" s="5" t="n"/>
      <c r="I726" s="5" t="n"/>
      <c r="J726" s="20" t="n"/>
      <c r="K726" s="5" t="n"/>
      <c r="L726" s="19">
        <f>IF(OR(B726&amp;""="",NOT(ISNUMBER(A726))),"",'الإعدادات'!$B$4-A726)</f>
        <v/>
      </c>
      <c r="M726" s="6">
        <f>IF(OR(B726&amp;""="",NOT(ISNUMBER(J726)),I726="تم التعاقد",I726="غير مهتم"),"",IF(J726&lt;'الإعدادات'!$B$4,"متأخرة",IF(J726='الإعدادات'!$B$4,"اليوم",IF(J726&lt;='الإعدادات'!$B$4+3,"خلال 3 أيام",""))))</f>
        <v/>
      </c>
      <c r="N726" s="6">
        <f>IF(OR(B726&amp;""="",H726&amp;""="",NOT(ISNUMBER(E726))),"",IFERROR(IF(E726&lt;INDEX('الوحدات'!$F$6:$F$305,MATCH(H726,'الوحدات'!$A$6:$A$305,0)),"أقل من السعر","مناسب"),"كود غير موجود"))</f>
        <v/>
      </c>
      <c r="O726" s="18">
        <f>IF(OR(B726&amp;""="",I726&lt;&gt;"تم التعاقد",H726&amp;""=""),"",IFERROR(IF(INDEX('الوحدات'!$E$6:$E$305,MATCH(H726,'الوحدات'!$A$6:$A$305,0))="بيع",ROUND(INDEX('الوحدات'!$F$6:$F$305,MATCH(H726,'الوحدات'!$A$6:$A$305,0))*'الإعدادات'!$B$5/100,2),""),""))</f>
        <v/>
      </c>
      <c r="P726" s="19">
        <f>IF(OR(M726="متأخرة",M726="اليوم"),COUNTIFS($M$6:$M$2005,"متأخرة",$J$6:$J$2005,"&lt;"&amp;J726)+COUNTIFS($M$6:$M$2005,"اليوم",$J$6:$J$2005,"&lt;"&amp;J726)+COUNTIFS($M$6:M726,"متأخرة",$J$6:J726,J726&amp;"")+COUNTIFS($M$6:M726,"اليوم",$J$6:J726,J726&amp;""),"")</f>
        <v/>
      </c>
    </row>
    <row r="727">
      <c r="A727" s="20" t="n"/>
      <c r="B727" s="5" t="n"/>
      <c r="C727" s="21" t="n"/>
      <c r="D727" s="5" t="n"/>
      <c r="E727" s="17" t="n"/>
      <c r="F727" s="5" t="n"/>
      <c r="G727" s="5" t="n"/>
      <c r="H727" s="5" t="n"/>
      <c r="I727" s="5" t="n"/>
      <c r="J727" s="20" t="n"/>
      <c r="K727" s="5" t="n"/>
      <c r="L727" s="19">
        <f>IF(OR(B727&amp;""="",NOT(ISNUMBER(A727))),"",'الإعدادات'!$B$4-A727)</f>
        <v/>
      </c>
      <c r="M727" s="6">
        <f>IF(OR(B727&amp;""="",NOT(ISNUMBER(J727)),I727="تم التعاقد",I727="غير مهتم"),"",IF(J727&lt;'الإعدادات'!$B$4,"متأخرة",IF(J727='الإعدادات'!$B$4,"اليوم",IF(J727&lt;='الإعدادات'!$B$4+3,"خلال 3 أيام",""))))</f>
        <v/>
      </c>
      <c r="N727" s="6">
        <f>IF(OR(B727&amp;""="",H727&amp;""="",NOT(ISNUMBER(E727))),"",IFERROR(IF(E727&lt;INDEX('الوحدات'!$F$6:$F$305,MATCH(H727,'الوحدات'!$A$6:$A$305,0)),"أقل من السعر","مناسب"),"كود غير موجود"))</f>
        <v/>
      </c>
      <c r="O727" s="18">
        <f>IF(OR(B727&amp;""="",I727&lt;&gt;"تم التعاقد",H727&amp;""=""),"",IFERROR(IF(INDEX('الوحدات'!$E$6:$E$305,MATCH(H727,'الوحدات'!$A$6:$A$305,0))="بيع",ROUND(INDEX('الوحدات'!$F$6:$F$305,MATCH(H727,'الوحدات'!$A$6:$A$305,0))*'الإعدادات'!$B$5/100,2),""),""))</f>
        <v/>
      </c>
      <c r="P727" s="19">
        <f>IF(OR(M727="متأخرة",M727="اليوم"),COUNTIFS($M$6:$M$2005,"متأخرة",$J$6:$J$2005,"&lt;"&amp;J727)+COUNTIFS($M$6:$M$2005,"اليوم",$J$6:$J$2005,"&lt;"&amp;J727)+COUNTIFS($M$6:M727,"متأخرة",$J$6:J727,J727&amp;"")+COUNTIFS($M$6:M727,"اليوم",$J$6:J727,J727&amp;""),"")</f>
        <v/>
      </c>
    </row>
    <row r="728">
      <c r="A728" s="20" t="n"/>
      <c r="B728" s="5" t="n"/>
      <c r="C728" s="21" t="n"/>
      <c r="D728" s="5" t="n"/>
      <c r="E728" s="17" t="n"/>
      <c r="F728" s="5" t="n"/>
      <c r="G728" s="5" t="n"/>
      <c r="H728" s="5" t="n"/>
      <c r="I728" s="5" t="n"/>
      <c r="J728" s="20" t="n"/>
      <c r="K728" s="5" t="n"/>
      <c r="L728" s="19">
        <f>IF(OR(B728&amp;""="",NOT(ISNUMBER(A728))),"",'الإعدادات'!$B$4-A728)</f>
        <v/>
      </c>
      <c r="M728" s="6">
        <f>IF(OR(B728&amp;""="",NOT(ISNUMBER(J728)),I728="تم التعاقد",I728="غير مهتم"),"",IF(J728&lt;'الإعدادات'!$B$4,"متأخرة",IF(J728='الإعدادات'!$B$4,"اليوم",IF(J728&lt;='الإعدادات'!$B$4+3,"خلال 3 أيام",""))))</f>
        <v/>
      </c>
      <c r="N728" s="6">
        <f>IF(OR(B728&amp;""="",H728&amp;""="",NOT(ISNUMBER(E728))),"",IFERROR(IF(E728&lt;INDEX('الوحدات'!$F$6:$F$305,MATCH(H728,'الوحدات'!$A$6:$A$305,0)),"أقل من السعر","مناسب"),"كود غير موجود"))</f>
        <v/>
      </c>
      <c r="O728" s="18">
        <f>IF(OR(B728&amp;""="",I728&lt;&gt;"تم التعاقد",H728&amp;""=""),"",IFERROR(IF(INDEX('الوحدات'!$E$6:$E$305,MATCH(H728,'الوحدات'!$A$6:$A$305,0))="بيع",ROUND(INDEX('الوحدات'!$F$6:$F$305,MATCH(H728,'الوحدات'!$A$6:$A$305,0))*'الإعدادات'!$B$5/100,2),""),""))</f>
        <v/>
      </c>
      <c r="P728" s="19">
        <f>IF(OR(M728="متأخرة",M728="اليوم"),COUNTIFS($M$6:$M$2005,"متأخرة",$J$6:$J$2005,"&lt;"&amp;J728)+COUNTIFS($M$6:$M$2005,"اليوم",$J$6:$J$2005,"&lt;"&amp;J728)+COUNTIFS($M$6:M728,"متأخرة",$J$6:J728,J728&amp;"")+COUNTIFS($M$6:M728,"اليوم",$J$6:J728,J728&amp;""),"")</f>
        <v/>
      </c>
    </row>
    <row r="729">
      <c r="A729" s="20" t="n"/>
      <c r="B729" s="5" t="n"/>
      <c r="C729" s="21" t="n"/>
      <c r="D729" s="5" t="n"/>
      <c r="E729" s="17" t="n"/>
      <c r="F729" s="5" t="n"/>
      <c r="G729" s="5" t="n"/>
      <c r="H729" s="5" t="n"/>
      <c r="I729" s="5" t="n"/>
      <c r="J729" s="20" t="n"/>
      <c r="K729" s="5" t="n"/>
      <c r="L729" s="19">
        <f>IF(OR(B729&amp;""="",NOT(ISNUMBER(A729))),"",'الإعدادات'!$B$4-A729)</f>
        <v/>
      </c>
      <c r="M729" s="6">
        <f>IF(OR(B729&amp;""="",NOT(ISNUMBER(J729)),I729="تم التعاقد",I729="غير مهتم"),"",IF(J729&lt;'الإعدادات'!$B$4,"متأخرة",IF(J729='الإعدادات'!$B$4,"اليوم",IF(J729&lt;='الإعدادات'!$B$4+3,"خلال 3 أيام",""))))</f>
        <v/>
      </c>
      <c r="N729" s="6">
        <f>IF(OR(B729&amp;""="",H729&amp;""="",NOT(ISNUMBER(E729))),"",IFERROR(IF(E729&lt;INDEX('الوحدات'!$F$6:$F$305,MATCH(H729,'الوحدات'!$A$6:$A$305,0)),"أقل من السعر","مناسب"),"كود غير موجود"))</f>
        <v/>
      </c>
      <c r="O729" s="18">
        <f>IF(OR(B729&amp;""="",I729&lt;&gt;"تم التعاقد",H729&amp;""=""),"",IFERROR(IF(INDEX('الوحدات'!$E$6:$E$305,MATCH(H729,'الوحدات'!$A$6:$A$305,0))="بيع",ROUND(INDEX('الوحدات'!$F$6:$F$305,MATCH(H729,'الوحدات'!$A$6:$A$305,0))*'الإعدادات'!$B$5/100,2),""),""))</f>
        <v/>
      </c>
      <c r="P729" s="19">
        <f>IF(OR(M729="متأخرة",M729="اليوم"),COUNTIFS($M$6:$M$2005,"متأخرة",$J$6:$J$2005,"&lt;"&amp;J729)+COUNTIFS($M$6:$M$2005,"اليوم",$J$6:$J$2005,"&lt;"&amp;J729)+COUNTIFS($M$6:M729,"متأخرة",$J$6:J729,J729&amp;"")+COUNTIFS($M$6:M729,"اليوم",$J$6:J729,J729&amp;""),"")</f>
        <v/>
      </c>
    </row>
    <row r="730">
      <c r="A730" s="20" t="n"/>
      <c r="B730" s="5" t="n"/>
      <c r="C730" s="21" t="n"/>
      <c r="D730" s="5" t="n"/>
      <c r="E730" s="17" t="n"/>
      <c r="F730" s="5" t="n"/>
      <c r="G730" s="5" t="n"/>
      <c r="H730" s="5" t="n"/>
      <c r="I730" s="5" t="n"/>
      <c r="J730" s="20" t="n"/>
      <c r="K730" s="5" t="n"/>
      <c r="L730" s="19">
        <f>IF(OR(B730&amp;""="",NOT(ISNUMBER(A730))),"",'الإعدادات'!$B$4-A730)</f>
        <v/>
      </c>
      <c r="M730" s="6">
        <f>IF(OR(B730&amp;""="",NOT(ISNUMBER(J730)),I730="تم التعاقد",I730="غير مهتم"),"",IF(J730&lt;'الإعدادات'!$B$4,"متأخرة",IF(J730='الإعدادات'!$B$4,"اليوم",IF(J730&lt;='الإعدادات'!$B$4+3,"خلال 3 أيام",""))))</f>
        <v/>
      </c>
      <c r="N730" s="6">
        <f>IF(OR(B730&amp;""="",H730&amp;""="",NOT(ISNUMBER(E730))),"",IFERROR(IF(E730&lt;INDEX('الوحدات'!$F$6:$F$305,MATCH(H730,'الوحدات'!$A$6:$A$305,0)),"أقل من السعر","مناسب"),"كود غير موجود"))</f>
        <v/>
      </c>
      <c r="O730" s="18">
        <f>IF(OR(B730&amp;""="",I730&lt;&gt;"تم التعاقد",H730&amp;""=""),"",IFERROR(IF(INDEX('الوحدات'!$E$6:$E$305,MATCH(H730,'الوحدات'!$A$6:$A$305,0))="بيع",ROUND(INDEX('الوحدات'!$F$6:$F$305,MATCH(H730,'الوحدات'!$A$6:$A$305,0))*'الإعدادات'!$B$5/100,2),""),""))</f>
        <v/>
      </c>
      <c r="P730" s="19">
        <f>IF(OR(M730="متأخرة",M730="اليوم"),COUNTIFS($M$6:$M$2005,"متأخرة",$J$6:$J$2005,"&lt;"&amp;J730)+COUNTIFS($M$6:$M$2005,"اليوم",$J$6:$J$2005,"&lt;"&amp;J730)+COUNTIFS($M$6:M730,"متأخرة",$J$6:J730,J730&amp;"")+COUNTIFS($M$6:M730,"اليوم",$J$6:J730,J730&amp;""),"")</f>
        <v/>
      </c>
    </row>
    <row r="731">
      <c r="A731" s="20" t="n"/>
      <c r="B731" s="5" t="n"/>
      <c r="C731" s="21" t="n"/>
      <c r="D731" s="5" t="n"/>
      <c r="E731" s="17" t="n"/>
      <c r="F731" s="5" t="n"/>
      <c r="G731" s="5" t="n"/>
      <c r="H731" s="5" t="n"/>
      <c r="I731" s="5" t="n"/>
      <c r="J731" s="20" t="n"/>
      <c r="K731" s="5" t="n"/>
      <c r="L731" s="19">
        <f>IF(OR(B731&amp;""="",NOT(ISNUMBER(A731))),"",'الإعدادات'!$B$4-A731)</f>
        <v/>
      </c>
      <c r="M731" s="6">
        <f>IF(OR(B731&amp;""="",NOT(ISNUMBER(J731)),I731="تم التعاقد",I731="غير مهتم"),"",IF(J731&lt;'الإعدادات'!$B$4,"متأخرة",IF(J731='الإعدادات'!$B$4,"اليوم",IF(J731&lt;='الإعدادات'!$B$4+3,"خلال 3 أيام",""))))</f>
        <v/>
      </c>
      <c r="N731" s="6">
        <f>IF(OR(B731&amp;""="",H731&amp;""="",NOT(ISNUMBER(E731))),"",IFERROR(IF(E731&lt;INDEX('الوحدات'!$F$6:$F$305,MATCH(H731,'الوحدات'!$A$6:$A$305,0)),"أقل من السعر","مناسب"),"كود غير موجود"))</f>
        <v/>
      </c>
      <c r="O731" s="18">
        <f>IF(OR(B731&amp;""="",I731&lt;&gt;"تم التعاقد",H731&amp;""=""),"",IFERROR(IF(INDEX('الوحدات'!$E$6:$E$305,MATCH(H731,'الوحدات'!$A$6:$A$305,0))="بيع",ROUND(INDEX('الوحدات'!$F$6:$F$305,MATCH(H731,'الوحدات'!$A$6:$A$305,0))*'الإعدادات'!$B$5/100,2),""),""))</f>
        <v/>
      </c>
      <c r="P731" s="19">
        <f>IF(OR(M731="متأخرة",M731="اليوم"),COUNTIFS($M$6:$M$2005,"متأخرة",$J$6:$J$2005,"&lt;"&amp;J731)+COUNTIFS($M$6:$M$2005,"اليوم",$J$6:$J$2005,"&lt;"&amp;J731)+COUNTIFS($M$6:M731,"متأخرة",$J$6:J731,J731&amp;"")+COUNTIFS($M$6:M731,"اليوم",$J$6:J731,J731&amp;""),"")</f>
        <v/>
      </c>
    </row>
    <row r="732">
      <c r="A732" s="20" t="n"/>
      <c r="B732" s="5" t="n"/>
      <c r="C732" s="21" t="n"/>
      <c r="D732" s="5" t="n"/>
      <c r="E732" s="17" t="n"/>
      <c r="F732" s="5" t="n"/>
      <c r="G732" s="5" t="n"/>
      <c r="H732" s="5" t="n"/>
      <c r="I732" s="5" t="n"/>
      <c r="J732" s="20" t="n"/>
      <c r="K732" s="5" t="n"/>
      <c r="L732" s="19">
        <f>IF(OR(B732&amp;""="",NOT(ISNUMBER(A732))),"",'الإعدادات'!$B$4-A732)</f>
        <v/>
      </c>
      <c r="M732" s="6">
        <f>IF(OR(B732&amp;""="",NOT(ISNUMBER(J732)),I732="تم التعاقد",I732="غير مهتم"),"",IF(J732&lt;'الإعدادات'!$B$4,"متأخرة",IF(J732='الإعدادات'!$B$4,"اليوم",IF(J732&lt;='الإعدادات'!$B$4+3,"خلال 3 أيام",""))))</f>
        <v/>
      </c>
      <c r="N732" s="6">
        <f>IF(OR(B732&amp;""="",H732&amp;""="",NOT(ISNUMBER(E732))),"",IFERROR(IF(E732&lt;INDEX('الوحدات'!$F$6:$F$305,MATCH(H732,'الوحدات'!$A$6:$A$305,0)),"أقل من السعر","مناسب"),"كود غير موجود"))</f>
        <v/>
      </c>
      <c r="O732" s="18">
        <f>IF(OR(B732&amp;""="",I732&lt;&gt;"تم التعاقد",H732&amp;""=""),"",IFERROR(IF(INDEX('الوحدات'!$E$6:$E$305,MATCH(H732,'الوحدات'!$A$6:$A$305,0))="بيع",ROUND(INDEX('الوحدات'!$F$6:$F$305,MATCH(H732,'الوحدات'!$A$6:$A$305,0))*'الإعدادات'!$B$5/100,2),""),""))</f>
        <v/>
      </c>
      <c r="P732" s="19">
        <f>IF(OR(M732="متأخرة",M732="اليوم"),COUNTIFS($M$6:$M$2005,"متأخرة",$J$6:$J$2005,"&lt;"&amp;J732)+COUNTIFS($M$6:$M$2005,"اليوم",$J$6:$J$2005,"&lt;"&amp;J732)+COUNTIFS($M$6:M732,"متأخرة",$J$6:J732,J732&amp;"")+COUNTIFS($M$6:M732,"اليوم",$J$6:J732,J732&amp;""),"")</f>
        <v/>
      </c>
    </row>
    <row r="733">
      <c r="A733" s="20" t="n"/>
      <c r="B733" s="5" t="n"/>
      <c r="C733" s="21" t="n"/>
      <c r="D733" s="5" t="n"/>
      <c r="E733" s="17" t="n"/>
      <c r="F733" s="5" t="n"/>
      <c r="G733" s="5" t="n"/>
      <c r="H733" s="5" t="n"/>
      <c r="I733" s="5" t="n"/>
      <c r="J733" s="20" t="n"/>
      <c r="K733" s="5" t="n"/>
      <c r="L733" s="19">
        <f>IF(OR(B733&amp;""="",NOT(ISNUMBER(A733))),"",'الإعدادات'!$B$4-A733)</f>
        <v/>
      </c>
      <c r="M733" s="6">
        <f>IF(OR(B733&amp;""="",NOT(ISNUMBER(J733)),I733="تم التعاقد",I733="غير مهتم"),"",IF(J733&lt;'الإعدادات'!$B$4,"متأخرة",IF(J733='الإعدادات'!$B$4,"اليوم",IF(J733&lt;='الإعدادات'!$B$4+3,"خلال 3 أيام",""))))</f>
        <v/>
      </c>
      <c r="N733" s="6">
        <f>IF(OR(B733&amp;""="",H733&amp;""="",NOT(ISNUMBER(E733))),"",IFERROR(IF(E733&lt;INDEX('الوحدات'!$F$6:$F$305,MATCH(H733,'الوحدات'!$A$6:$A$305,0)),"أقل من السعر","مناسب"),"كود غير موجود"))</f>
        <v/>
      </c>
      <c r="O733" s="18">
        <f>IF(OR(B733&amp;""="",I733&lt;&gt;"تم التعاقد",H733&amp;""=""),"",IFERROR(IF(INDEX('الوحدات'!$E$6:$E$305,MATCH(H733,'الوحدات'!$A$6:$A$305,0))="بيع",ROUND(INDEX('الوحدات'!$F$6:$F$305,MATCH(H733,'الوحدات'!$A$6:$A$305,0))*'الإعدادات'!$B$5/100,2),""),""))</f>
        <v/>
      </c>
      <c r="P733" s="19">
        <f>IF(OR(M733="متأخرة",M733="اليوم"),COUNTIFS($M$6:$M$2005,"متأخرة",$J$6:$J$2005,"&lt;"&amp;J733)+COUNTIFS($M$6:$M$2005,"اليوم",$J$6:$J$2005,"&lt;"&amp;J733)+COUNTIFS($M$6:M733,"متأخرة",$J$6:J733,J733&amp;"")+COUNTIFS($M$6:M733,"اليوم",$J$6:J733,J733&amp;""),"")</f>
        <v/>
      </c>
    </row>
    <row r="734">
      <c r="A734" s="20" t="n"/>
      <c r="B734" s="5" t="n"/>
      <c r="C734" s="21" t="n"/>
      <c r="D734" s="5" t="n"/>
      <c r="E734" s="17" t="n"/>
      <c r="F734" s="5" t="n"/>
      <c r="G734" s="5" t="n"/>
      <c r="H734" s="5" t="n"/>
      <c r="I734" s="5" t="n"/>
      <c r="J734" s="20" t="n"/>
      <c r="K734" s="5" t="n"/>
      <c r="L734" s="19">
        <f>IF(OR(B734&amp;""="",NOT(ISNUMBER(A734))),"",'الإعدادات'!$B$4-A734)</f>
        <v/>
      </c>
      <c r="M734" s="6">
        <f>IF(OR(B734&amp;""="",NOT(ISNUMBER(J734)),I734="تم التعاقد",I734="غير مهتم"),"",IF(J734&lt;'الإعدادات'!$B$4,"متأخرة",IF(J734='الإعدادات'!$B$4,"اليوم",IF(J734&lt;='الإعدادات'!$B$4+3,"خلال 3 أيام",""))))</f>
        <v/>
      </c>
      <c r="N734" s="6">
        <f>IF(OR(B734&amp;""="",H734&amp;""="",NOT(ISNUMBER(E734))),"",IFERROR(IF(E734&lt;INDEX('الوحدات'!$F$6:$F$305,MATCH(H734,'الوحدات'!$A$6:$A$305,0)),"أقل من السعر","مناسب"),"كود غير موجود"))</f>
        <v/>
      </c>
      <c r="O734" s="18">
        <f>IF(OR(B734&amp;""="",I734&lt;&gt;"تم التعاقد",H734&amp;""=""),"",IFERROR(IF(INDEX('الوحدات'!$E$6:$E$305,MATCH(H734,'الوحدات'!$A$6:$A$305,0))="بيع",ROUND(INDEX('الوحدات'!$F$6:$F$305,MATCH(H734,'الوحدات'!$A$6:$A$305,0))*'الإعدادات'!$B$5/100,2),""),""))</f>
        <v/>
      </c>
      <c r="P734" s="19">
        <f>IF(OR(M734="متأخرة",M734="اليوم"),COUNTIFS($M$6:$M$2005,"متأخرة",$J$6:$J$2005,"&lt;"&amp;J734)+COUNTIFS($M$6:$M$2005,"اليوم",$J$6:$J$2005,"&lt;"&amp;J734)+COUNTIFS($M$6:M734,"متأخرة",$J$6:J734,J734&amp;"")+COUNTIFS($M$6:M734,"اليوم",$J$6:J734,J734&amp;""),"")</f>
        <v/>
      </c>
    </row>
    <row r="735">
      <c r="A735" s="20" t="n"/>
      <c r="B735" s="5" t="n"/>
      <c r="C735" s="21" t="n"/>
      <c r="D735" s="5" t="n"/>
      <c r="E735" s="17" t="n"/>
      <c r="F735" s="5" t="n"/>
      <c r="G735" s="5" t="n"/>
      <c r="H735" s="5" t="n"/>
      <c r="I735" s="5" t="n"/>
      <c r="J735" s="20" t="n"/>
      <c r="K735" s="5" t="n"/>
      <c r="L735" s="19">
        <f>IF(OR(B735&amp;""="",NOT(ISNUMBER(A735))),"",'الإعدادات'!$B$4-A735)</f>
        <v/>
      </c>
      <c r="M735" s="6">
        <f>IF(OR(B735&amp;""="",NOT(ISNUMBER(J735)),I735="تم التعاقد",I735="غير مهتم"),"",IF(J735&lt;'الإعدادات'!$B$4,"متأخرة",IF(J735='الإعدادات'!$B$4,"اليوم",IF(J735&lt;='الإعدادات'!$B$4+3,"خلال 3 أيام",""))))</f>
        <v/>
      </c>
      <c r="N735" s="6">
        <f>IF(OR(B735&amp;""="",H735&amp;""="",NOT(ISNUMBER(E735))),"",IFERROR(IF(E735&lt;INDEX('الوحدات'!$F$6:$F$305,MATCH(H735,'الوحدات'!$A$6:$A$305,0)),"أقل من السعر","مناسب"),"كود غير موجود"))</f>
        <v/>
      </c>
      <c r="O735" s="18">
        <f>IF(OR(B735&amp;""="",I735&lt;&gt;"تم التعاقد",H735&amp;""=""),"",IFERROR(IF(INDEX('الوحدات'!$E$6:$E$305,MATCH(H735,'الوحدات'!$A$6:$A$305,0))="بيع",ROUND(INDEX('الوحدات'!$F$6:$F$305,MATCH(H735,'الوحدات'!$A$6:$A$305,0))*'الإعدادات'!$B$5/100,2),""),""))</f>
        <v/>
      </c>
      <c r="P735" s="19">
        <f>IF(OR(M735="متأخرة",M735="اليوم"),COUNTIFS($M$6:$M$2005,"متأخرة",$J$6:$J$2005,"&lt;"&amp;J735)+COUNTIFS($M$6:$M$2005,"اليوم",$J$6:$J$2005,"&lt;"&amp;J735)+COUNTIFS($M$6:M735,"متأخرة",$J$6:J735,J735&amp;"")+COUNTIFS($M$6:M735,"اليوم",$J$6:J735,J735&amp;""),"")</f>
        <v/>
      </c>
    </row>
    <row r="736">
      <c r="A736" s="20" t="n"/>
      <c r="B736" s="5" t="n"/>
      <c r="C736" s="21" t="n"/>
      <c r="D736" s="5" t="n"/>
      <c r="E736" s="17" t="n"/>
      <c r="F736" s="5" t="n"/>
      <c r="G736" s="5" t="n"/>
      <c r="H736" s="5" t="n"/>
      <c r="I736" s="5" t="n"/>
      <c r="J736" s="20" t="n"/>
      <c r="K736" s="5" t="n"/>
      <c r="L736" s="19">
        <f>IF(OR(B736&amp;""="",NOT(ISNUMBER(A736))),"",'الإعدادات'!$B$4-A736)</f>
        <v/>
      </c>
      <c r="M736" s="6">
        <f>IF(OR(B736&amp;""="",NOT(ISNUMBER(J736)),I736="تم التعاقد",I736="غير مهتم"),"",IF(J736&lt;'الإعدادات'!$B$4,"متأخرة",IF(J736='الإعدادات'!$B$4,"اليوم",IF(J736&lt;='الإعدادات'!$B$4+3,"خلال 3 أيام",""))))</f>
        <v/>
      </c>
      <c r="N736" s="6">
        <f>IF(OR(B736&amp;""="",H736&amp;""="",NOT(ISNUMBER(E736))),"",IFERROR(IF(E736&lt;INDEX('الوحدات'!$F$6:$F$305,MATCH(H736,'الوحدات'!$A$6:$A$305,0)),"أقل من السعر","مناسب"),"كود غير موجود"))</f>
        <v/>
      </c>
      <c r="O736" s="18">
        <f>IF(OR(B736&amp;""="",I736&lt;&gt;"تم التعاقد",H736&amp;""=""),"",IFERROR(IF(INDEX('الوحدات'!$E$6:$E$305,MATCH(H736,'الوحدات'!$A$6:$A$305,0))="بيع",ROUND(INDEX('الوحدات'!$F$6:$F$305,MATCH(H736,'الوحدات'!$A$6:$A$305,0))*'الإعدادات'!$B$5/100,2),""),""))</f>
        <v/>
      </c>
      <c r="P736" s="19">
        <f>IF(OR(M736="متأخرة",M736="اليوم"),COUNTIFS($M$6:$M$2005,"متأخرة",$J$6:$J$2005,"&lt;"&amp;J736)+COUNTIFS($M$6:$M$2005,"اليوم",$J$6:$J$2005,"&lt;"&amp;J736)+COUNTIFS($M$6:M736,"متأخرة",$J$6:J736,J736&amp;"")+COUNTIFS($M$6:M736,"اليوم",$J$6:J736,J736&amp;""),"")</f>
        <v/>
      </c>
    </row>
    <row r="737">
      <c r="A737" s="20" t="n"/>
      <c r="B737" s="5" t="n"/>
      <c r="C737" s="21" t="n"/>
      <c r="D737" s="5" t="n"/>
      <c r="E737" s="17" t="n"/>
      <c r="F737" s="5" t="n"/>
      <c r="G737" s="5" t="n"/>
      <c r="H737" s="5" t="n"/>
      <c r="I737" s="5" t="n"/>
      <c r="J737" s="20" t="n"/>
      <c r="K737" s="5" t="n"/>
      <c r="L737" s="19">
        <f>IF(OR(B737&amp;""="",NOT(ISNUMBER(A737))),"",'الإعدادات'!$B$4-A737)</f>
        <v/>
      </c>
      <c r="M737" s="6">
        <f>IF(OR(B737&amp;""="",NOT(ISNUMBER(J737)),I737="تم التعاقد",I737="غير مهتم"),"",IF(J737&lt;'الإعدادات'!$B$4,"متأخرة",IF(J737='الإعدادات'!$B$4,"اليوم",IF(J737&lt;='الإعدادات'!$B$4+3,"خلال 3 أيام",""))))</f>
        <v/>
      </c>
      <c r="N737" s="6">
        <f>IF(OR(B737&amp;""="",H737&amp;""="",NOT(ISNUMBER(E737))),"",IFERROR(IF(E737&lt;INDEX('الوحدات'!$F$6:$F$305,MATCH(H737,'الوحدات'!$A$6:$A$305,0)),"أقل من السعر","مناسب"),"كود غير موجود"))</f>
        <v/>
      </c>
      <c r="O737" s="18">
        <f>IF(OR(B737&amp;""="",I737&lt;&gt;"تم التعاقد",H737&amp;""=""),"",IFERROR(IF(INDEX('الوحدات'!$E$6:$E$305,MATCH(H737,'الوحدات'!$A$6:$A$305,0))="بيع",ROUND(INDEX('الوحدات'!$F$6:$F$305,MATCH(H737,'الوحدات'!$A$6:$A$305,0))*'الإعدادات'!$B$5/100,2),""),""))</f>
        <v/>
      </c>
      <c r="P737" s="19">
        <f>IF(OR(M737="متأخرة",M737="اليوم"),COUNTIFS($M$6:$M$2005,"متأخرة",$J$6:$J$2005,"&lt;"&amp;J737)+COUNTIFS($M$6:$M$2005,"اليوم",$J$6:$J$2005,"&lt;"&amp;J737)+COUNTIFS($M$6:M737,"متأخرة",$J$6:J737,J737&amp;"")+COUNTIFS($M$6:M737,"اليوم",$J$6:J737,J737&amp;""),"")</f>
        <v/>
      </c>
    </row>
    <row r="738">
      <c r="A738" s="20" t="n"/>
      <c r="B738" s="5" t="n"/>
      <c r="C738" s="21" t="n"/>
      <c r="D738" s="5" t="n"/>
      <c r="E738" s="17" t="n"/>
      <c r="F738" s="5" t="n"/>
      <c r="G738" s="5" t="n"/>
      <c r="H738" s="5" t="n"/>
      <c r="I738" s="5" t="n"/>
      <c r="J738" s="20" t="n"/>
      <c r="K738" s="5" t="n"/>
      <c r="L738" s="19">
        <f>IF(OR(B738&amp;""="",NOT(ISNUMBER(A738))),"",'الإعدادات'!$B$4-A738)</f>
        <v/>
      </c>
      <c r="M738" s="6">
        <f>IF(OR(B738&amp;""="",NOT(ISNUMBER(J738)),I738="تم التعاقد",I738="غير مهتم"),"",IF(J738&lt;'الإعدادات'!$B$4,"متأخرة",IF(J738='الإعدادات'!$B$4,"اليوم",IF(J738&lt;='الإعدادات'!$B$4+3,"خلال 3 أيام",""))))</f>
        <v/>
      </c>
      <c r="N738" s="6">
        <f>IF(OR(B738&amp;""="",H738&amp;""="",NOT(ISNUMBER(E738))),"",IFERROR(IF(E738&lt;INDEX('الوحدات'!$F$6:$F$305,MATCH(H738,'الوحدات'!$A$6:$A$305,0)),"أقل من السعر","مناسب"),"كود غير موجود"))</f>
        <v/>
      </c>
      <c r="O738" s="18">
        <f>IF(OR(B738&amp;""="",I738&lt;&gt;"تم التعاقد",H738&amp;""=""),"",IFERROR(IF(INDEX('الوحدات'!$E$6:$E$305,MATCH(H738,'الوحدات'!$A$6:$A$305,0))="بيع",ROUND(INDEX('الوحدات'!$F$6:$F$305,MATCH(H738,'الوحدات'!$A$6:$A$305,0))*'الإعدادات'!$B$5/100,2),""),""))</f>
        <v/>
      </c>
      <c r="P738" s="19">
        <f>IF(OR(M738="متأخرة",M738="اليوم"),COUNTIFS($M$6:$M$2005,"متأخرة",$J$6:$J$2005,"&lt;"&amp;J738)+COUNTIFS($M$6:$M$2005,"اليوم",$J$6:$J$2005,"&lt;"&amp;J738)+COUNTIFS($M$6:M738,"متأخرة",$J$6:J738,J738&amp;"")+COUNTIFS($M$6:M738,"اليوم",$J$6:J738,J738&amp;""),"")</f>
        <v/>
      </c>
    </row>
    <row r="739">
      <c r="A739" s="20" t="n"/>
      <c r="B739" s="5" t="n"/>
      <c r="C739" s="21" t="n"/>
      <c r="D739" s="5" t="n"/>
      <c r="E739" s="17" t="n"/>
      <c r="F739" s="5" t="n"/>
      <c r="G739" s="5" t="n"/>
      <c r="H739" s="5" t="n"/>
      <c r="I739" s="5" t="n"/>
      <c r="J739" s="20" t="n"/>
      <c r="K739" s="5" t="n"/>
      <c r="L739" s="19">
        <f>IF(OR(B739&amp;""="",NOT(ISNUMBER(A739))),"",'الإعدادات'!$B$4-A739)</f>
        <v/>
      </c>
      <c r="M739" s="6">
        <f>IF(OR(B739&amp;""="",NOT(ISNUMBER(J739)),I739="تم التعاقد",I739="غير مهتم"),"",IF(J739&lt;'الإعدادات'!$B$4,"متأخرة",IF(J739='الإعدادات'!$B$4,"اليوم",IF(J739&lt;='الإعدادات'!$B$4+3,"خلال 3 أيام",""))))</f>
        <v/>
      </c>
      <c r="N739" s="6">
        <f>IF(OR(B739&amp;""="",H739&amp;""="",NOT(ISNUMBER(E739))),"",IFERROR(IF(E739&lt;INDEX('الوحدات'!$F$6:$F$305,MATCH(H739,'الوحدات'!$A$6:$A$305,0)),"أقل من السعر","مناسب"),"كود غير موجود"))</f>
        <v/>
      </c>
      <c r="O739" s="18">
        <f>IF(OR(B739&amp;""="",I739&lt;&gt;"تم التعاقد",H739&amp;""=""),"",IFERROR(IF(INDEX('الوحدات'!$E$6:$E$305,MATCH(H739,'الوحدات'!$A$6:$A$305,0))="بيع",ROUND(INDEX('الوحدات'!$F$6:$F$305,MATCH(H739,'الوحدات'!$A$6:$A$305,0))*'الإعدادات'!$B$5/100,2),""),""))</f>
        <v/>
      </c>
      <c r="P739" s="19">
        <f>IF(OR(M739="متأخرة",M739="اليوم"),COUNTIFS($M$6:$M$2005,"متأخرة",$J$6:$J$2005,"&lt;"&amp;J739)+COUNTIFS($M$6:$M$2005,"اليوم",$J$6:$J$2005,"&lt;"&amp;J739)+COUNTIFS($M$6:M739,"متأخرة",$J$6:J739,J739&amp;"")+COUNTIFS($M$6:M739,"اليوم",$J$6:J739,J739&amp;""),"")</f>
        <v/>
      </c>
    </row>
    <row r="740">
      <c r="A740" s="20" t="n"/>
      <c r="B740" s="5" t="n"/>
      <c r="C740" s="21" t="n"/>
      <c r="D740" s="5" t="n"/>
      <c r="E740" s="17" t="n"/>
      <c r="F740" s="5" t="n"/>
      <c r="G740" s="5" t="n"/>
      <c r="H740" s="5" t="n"/>
      <c r="I740" s="5" t="n"/>
      <c r="J740" s="20" t="n"/>
      <c r="K740" s="5" t="n"/>
      <c r="L740" s="19">
        <f>IF(OR(B740&amp;""="",NOT(ISNUMBER(A740))),"",'الإعدادات'!$B$4-A740)</f>
        <v/>
      </c>
      <c r="M740" s="6">
        <f>IF(OR(B740&amp;""="",NOT(ISNUMBER(J740)),I740="تم التعاقد",I740="غير مهتم"),"",IF(J740&lt;'الإعدادات'!$B$4,"متأخرة",IF(J740='الإعدادات'!$B$4,"اليوم",IF(J740&lt;='الإعدادات'!$B$4+3,"خلال 3 أيام",""))))</f>
        <v/>
      </c>
      <c r="N740" s="6">
        <f>IF(OR(B740&amp;""="",H740&amp;""="",NOT(ISNUMBER(E740))),"",IFERROR(IF(E740&lt;INDEX('الوحدات'!$F$6:$F$305,MATCH(H740,'الوحدات'!$A$6:$A$305,0)),"أقل من السعر","مناسب"),"كود غير موجود"))</f>
        <v/>
      </c>
      <c r="O740" s="18">
        <f>IF(OR(B740&amp;""="",I740&lt;&gt;"تم التعاقد",H740&amp;""=""),"",IFERROR(IF(INDEX('الوحدات'!$E$6:$E$305,MATCH(H740,'الوحدات'!$A$6:$A$305,0))="بيع",ROUND(INDEX('الوحدات'!$F$6:$F$305,MATCH(H740,'الوحدات'!$A$6:$A$305,0))*'الإعدادات'!$B$5/100,2),""),""))</f>
        <v/>
      </c>
      <c r="P740" s="19">
        <f>IF(OR(M740="متأخرة",M740="اليوم"),COUNTIFS($M$6:$M$2005,"متأخرة",$J$6:$J$2005,"&lt;"&amp;J740)+COUNTIFS($M$6:$M$2005,"اليوم",$J$6:$J$2005,"&lt;"&amp;J740)+COUNTIFS($M$6:M740,"متأخرة",$J$6:J740,J740&amp;"")+COUNTIFS($M$6:M740,"اليوم",$J$6:J740,J740&amp;""),"")</f>
        <v/>
      </c>
    </row>
    <row r="741">
      <c r="A741" s="20" t="n"/>
      <c r="B741" s="5" t="n"/>
      <c r="C741" s="21" t="n"/>
      <c r="D741" s="5" t="n"/>
      <c r="E741" s="17" t="n"/>
      <c r="F741" s="5" t="n"/>
      <c r="G741" s="5" t="n"/>
      <c r="H741" s="5" t="n"/>
      <c r="I741" s="5" t="n"/>
      <c r="J741" s="20" t="n"/>
      <c r="K741" s="5" t="n"/>
      <c r="L741" s="19">
        <f>IF(OR(B741&amp;""="",NOT(ISNUMBER(A741))),"",'الإعدادات'!$B$4-A741)</f>
        <v/>
      </c>
      <c r="M741" s="6">
        <f>IF(OR(B741&amp;""="",NOT(ISNUMBER(J741)),I741="تم التعاقد",I741="غير مهتم"),"",IF(J741&lt;'الإعدادات'!$B$4,"متأخرة",IF(J741='الإعدادات'!$B$4,"اليوم",IF(J741&lt;='الإعدادات'!$B$4+3,"خلال 3 أيام",""))))</f>
        <v/>
      </c>
      <c r="N741" s="6">
        <f>IF(OR(B741&amp;""="",H741&amp;""="",NOT(ISNUMBER(E741))),"",IFERROR(IF(E741&lt;INDEX('الوحدات'!$F$6:$F$305,MATCH(H741,'الوحدات'!$A$6:$A$305,0)),"أقل من السعر","مناسب"),"كود غير موجود"))</f>
        <v/>
      </c>
      <c r="O741" s="18">
        <f>IF(OR(B741&amp;""="",I741&lt;&gt;"تم التعاقد",H741&amp;""=""),"",IFERROR(IF(INDEX('الوحدات'!$E$6:$E$305,MATCH(H741,'الوحدات'!$A$6:$A$305,0))="بيع",ROUND(INDEX('الوحدات'!$F$6:$F$305,MATCH(H741,'الوحدات'!$A$6:$A$305,0))*'الإعدادات'!$B$5/100,2),""),""))</f>
        <v/>
      </c>
      <c r="P741" s="19">
        <f>IF(OR(M741="متأخرة",M741="اليوم"),COUNTIFS($M$6:$M$2005,"متأخرة",$J$6:$J$2005,"&lt;"&amp;J741)+COUNTIFS($M$6:$M$2005,"اليوم",$J$6:$J$2005,"&lt;"&amp;J741)+COUNTIFS($M$6:M741,"متأخرة",$J$6:J741,J741&amp;"")+COUNTIFS($M$6:M741,"اليوم",$J$6:J741,J741&amp;""),"")</f>
        <v/>
      </c>
    </row>
    <row r="742">
      <c r="A742" s="20" t="n"/>
      <c r="B742" s="5" t="n"/>
      <c r="C742" s="21" t="n"/>
      <c r="D742" s="5" t="n"/>
      <c r="E742" s="17" t="n"/>
      <c r="F742" s="5" t="n"/>
      <c r="G742" s="5" t="n"/>
      <c r="H742" s="5" t="n"/>
      <c r="I742" s="5" t="n"/>
      <c r="J742" s="20" t="n"/>
      <c r="K742" s="5" t="n"/>
      <c r="L742" s="19">
        <f>IF(OR(B742&amp;""="",NOT(ISNUMBER(A742))),"",'الإعدادات'!$B$4-A742)</f>
        <v/>
      </c>
      <c r="M742" s="6">
        <f>IF(OR(B742&amp;""="",NOT(ISNUMBER(J742)),I742="تم التعاقد",I742="غير مهتم"),"",IF(J742&lt;'الإعدادات'!$B$4,"متأخرة",IF(J742='الإعدادات'!$B$4,"اليوم",IF(J742&lt;='الإعدادات'!$B$4+3,"خلال 3 أيام",""))))</f>
        <v/>
      </c>
      <c r="N742" s="6">
        <f>IF(OR(B742&amp;""="",H742&amp;""="",NOT(ISNUMBER(E742))),"",IFERROR(IF(E742&lt;INDEX('الوحدات'!$F$6:$F$305,MATCH(H742,'الوحدات'!$A$6:$A$305,0)),"أقل من السعر","مناسب"),"كود غير موجود"))</f>
        <v/>
      </c>
      <c r="O742" s="18">
        <f>IF(OR(B742&amp;""="",I742&lt;&gt;"تم التعاقد",H742&amp;""=""),"",IFERROR(IF(INDEX('الوحدات'!$E$6:$E$305,MATCH(H742,'الوحدات'!$A$6:$A$305,0))="بيع",ROUND(INDEX('الوحدات'!$F$6:$F$305,MATCH(H742,'الوحدات'!$A$6:$A$305,0))*'الإعدادات'!$B$5/100,2),""),""))</f>
        <v/>
      </c>
      <c r="P742" s="19">
        <f>IF(OR(M742="متأخرة",M742="اليوم"),COUNTIFS($M$6:$M$2005,"متأخرة",$J$6:$J$2005,"&lt;"&amp;J742)+COUNTIFS($M$6:$M$2005,"اليوم",$J$6:$J$2005,"&lt;"&amp;J742)+COUNTIFS($M$6:M742,"متأخرة",$J$6:J742,J742&amp;"")+COUNTIFS($M$6:M742,"اليوم",$J$6:J742,J742&amp;""),"")</f>
        <v/>
      </c>
    </row>
    <row r="743">
      <c r="A743" s="20" t="n"/>
      <c r="B743" s="5" t="n"/>
      <c r="C743" s="21" t="n"/>
      <c r="D743" s="5" t="n"/>
      <c r="E743" s="17" t="n"/>
      <c r="F743" s="5" t="n"/>
      <c r="G743" s="5" t="n"/>
      <c r="H743" s="5" t="n"/>
      <c r="I743" s="5" t="n"/>
      <c r="J743" s="20" t="n"/>
      <c r="K743" s="5" t="n"/>
      <c r="L743" s="19">
        <f>IF(OR(B743&amp;""="",NOT(ISNUMBER(A743))),"",'الإعدادات'!$B$4-A743)</f>
        <v/>
      </c>
      <c r="M743" s="6">
        <f>IF(OR(B743&amp;""="",NOT(ISNUMBER(J743)),I743="تم التعاقد",I743="غير مهتم"),"",IF(J743&lt;'الإعدادات'!$B$4,"متأخرة",IF(J743='الإعدادات'!$B$4,"اليوم",IF(J743&lt;='الإعدادات'!$B$4+3,"خلال 3 أيام",""))))</f>
        <v/>
      </c>
      <c r="N743" s="6">
        <f>IF(OR(B743&amp;""="",H743&amp;""="",NOT(ISNUMBER(E743))),"",IFERROR(IF(E743&lt;INDEX('الوحدات'!$F$6:$F$305,MATCH(H743,'الوحدات'!$A$6:$A$305,0)),"أقل من السعر","مناسب"),"كود غير موجود"))</f>
        <v/>
      </c>
      <c r="O743" s="18">
        <f>IF(OR(B743&amp;""="",I743&lt;&gt;"تم التعاقد",H743&amp;""=""),"",IFERROR(IF(INDEX('الوحدات'!$E$6:$E$305,MATCH(H743,'الوحدات'!$A$6:$A$305,0))="بيع",ROUND(INDEX('الوحدات'!$F$6:$F$305,MATCH(H743,'الوحدات'!$A$6:$A$305,0))*'الإعدادات'!$B$5/100,2),""),""))</f>
        <v/>
      </c>
      <c r="P743" s="19">
        <f>IF(OR(M743="متأخرة",M743="اليوم"),COUNTIFS($M$6:$M$2005,"متأخرة",$J$6:$J$2005,"&lt;"&amp;J743)+COUNTIFS($M$6:$M$2005,"اليوم",$J$6:$J$2005,"&lt;"&amp;J743)+COUNTIFS($M$6:M743,"متأخرة",$J$6:J743,J743&amp;"")+COUNTIFS($M$6:M743,"اليوم",$J$6:J743,J743&amp;""),"")</f>
        <v/>
      </c>
    </row>
    <row r="744">
      <c r="A744" s="20" t="n"/>
      <c r="B744" s="5" t="n"/>
      <c r="C744" s="21" t="n"/>
      <c r="D744" s="5" t="n"/>
      <c r="E744" s="17" t="n"/>
      <c r="F744" s="5" t="n"/>
      <c r="G744" s="5" t="n"/>
      <c r="H744" s="5" t="n"/>
      <c r="I744" s="5" t="n"/>
      <c r="J744" s="20" t="n"/>
      <c r="K744" s="5" t="n"/>
      <c r="L744" s="19">
        <f>IF(OR(B744&amp;""="",NOT(ISNUMBER(A744))),"",'الإعدادات'!$B$4-A744)</f>
        <v/>
      </c>
      <c r="M744" s="6">
        <f>IF(OR(B744&amp;""="",NOT(ISNUMBER(J744)),I744="تم التعاقد",I744="غير مهتم"),"",IF(J744&lt;'الإعدادات'!$B$4,"متأخرة",IF(J744='الإعدادات'!$B$4,"اليوم",IF(J744&lt;='الإعدادات'!$B$4+3,"خلال 3 أيام",""))))</f>
        <v/>
      </c>
      <c r="N744" s="6">
        <f>IF(OR(B744&amp;""="",H744&amp;""="",NOT(ISNUMBER(E744))),"",IFERROR(IF(E744&lt;INDEX('الوحدات'!$F$6:$F$305,MATCH(H744,'الوحدات'!$A$6:$A$305,0)),"أقل من السعر","مناسب"),"كود غير موجود"))</f>
        <v/>
      </c>
      <c r="O744" s="18">
        <f>IF(OR(B744&amp;""="",I744&lt;&gt;"تم التعاقد",H744&amp;""=""),"",IFERROR(IF(INDEX('الوحدات'!$E$6:$E$305,MATCH(H744,'الوحدات'!$A$6:$A$305,0))="بيع",ROUND(INDEX('الوحدات'!$F$6:$F$305,MATCH(H744,'الوحدات'!$A$6:$A$305,0))*'الإعدادات'!$B$5/100,2),""),""))</f>
        <v/>
      </c>
      <c r="P744" s="19">
        <f>IF(OR(M744="متأخرة",M744="اليوم"),COUNTIFS($M$6:$M$2005,"متأخرة",$J$6:$J$2005,"&lt;"&amp;J744)+COUNTIFS($M$6:$M$2005,"اليوم",$J$6:$J$2005,"&lt;"&amp;J744)+COUNTIFS($M$6:M744,"متأخرة",$J$6:J744,J744&amp;"")+COUNTIFS($M$6:M744,"اليوم",$J$6:J744,J744&amp;""),"")</f>
        <v/>
      </c>
    </row>
    <row r="745">
      <c r="A745" s="20" t="n"/>
      <c r="B745" s="5" t="n"/>
      <c r="C745" s="21" t="n"/>
      <c r="D745" s="5" t="n"/>
      <c r="E745" s="17" t="n"/>
      <c r="F745" s="5" t="n"/>
      <c r="G745" s="5" t="n"/>
      <c r="H745" s="5" t="n"/>
      <c r="I745" s="5" t="n"/>
      <c r="J745" s="20" t="n"/>
      <c r="K745" s="5" t="n"/>
      <c r="L745" s="19">
        <f>IF(OR(B745&amp;""="",NOT(ISNUMBER(A745))),"",'الإعدادات'!$B$4-A745)</f>
        <v/>
      </c>
      <c r="M745" s="6">
        <f>IF(OR(B745&amp;""="",NOT(ISNUMBER(J745)),I745="تم التعاقد",I745="غير مهتم"),"",IF(J745&lt;'الإعدادات'!$B$4,"متأخرة",IF(J745='الإعدادات'!$B$4,"اليوم",IF(J745&lt;='الإعدادات'!$B$4+3,"خلال 3 أيام",""))))</f>
        <v/>
      </c>
      <c r="N745" s="6">
        <f>IF(OR(B745&amp;""="",H745&amp;""="",NOT(ISNUMBER(E745))),"",IFERROR(IF(E745&lt;INDEX('الوحدات'!$F$6:$F$305,MATCH(H745,'الوحدات'!$A$6:$A$305,0)),"أقل من السعر","مناسب"),"كود غير موجود"))</f>
        <v/>
      </c>
      <c r="O745" s="18">
        <f>IF(OR(B745&amp;""="",I745&lt;&gt;"تم التعاقد",H745&amp;""=""),"",IFERROR(IF(INDEX('الوحدات'!$E$6:$E$305,MATCH(H745,'الوحدات'!$A$6:$A$305,0))="بيع",ROUND(INDEX('الوحدات'!$F$6:$F$305,MATCH(H745,'الوحدات'!$A$6:$A$305,0))*'الإعدادات'!$B$5/100,2),""),""))</f>
        <v/>
      </c>
      <c r="P745" s="19">
        <f>IF(OR(M745="متأخرة",M745="اليوم"),COUNTIFS($M$6:$M$2005,"متأخرة",$J$6:$J$2005,"&lt;"&amp;J745)+COUNTIFS($M$6:$M$2005,"اليوم",$J$6:$J$2005,"&lt;"&amp;J745)+COUNTIFS($M$6:M745,"متأخرة",$J$6:J745,J745&amp;"")+COUNTIFS($M$6:M745,"اليوم",$J$6:J745,J745&amp;""),"")</f>
        <v/>
      </c>
    </row>
    <row r="746">
      <c r="A746" s="20" t="n"/>
      <c r="B746" s="5" t="n"/>
      <c r="C746" s="21" t="n"/>
      <c r="D746" s="5" t="n"/>
      <c r="E746" s="17" t="n"/>
      <c r="F746" s="5" t="n"/>
      <c r="G746" s="5" t="n"/>
      <c r="H746" s="5" t="n"/>
      <c r="I746" s="5" t="n"/>
      <c r="J746" s="20" t="n"/>
      <c r="K746" s="5" t="n"/>
      <c r="L746" s="19">
        <f>IF(OR(B746&amp;""="",NOT(ISNUMBER(A746))),"",'الإعدادات'!$B$4-A746)</f>
        <v/>
      </c>
      <c r="M746" s="6">
        <f>IF(OR(B746&amp;""="",NOT(ISNUMBER(J746)),I746="تم التعاقد",I746="غير مهتم"),"",IF(J746&lt;'الإعدادات'!$B$4,"متأخرة",IF(J746='الإعدادات'!$B$4,"اليوم",IF(J746&lt;='الإعدادات'!$B$4+3,"خلال 3 أيام",""))))</f>
        <v/>
      </c>
      <c r="N746" s="6">
        <f>IF(OR(B746&amp;""="",H746&amp;""="",NOT(ISNUMBER(E746))),"",IFERROR(IF(E746&lt;INDEX('الوحدات'!$F$6:$F$305,MATCH(H746,'الوحدات'!$A$6:$A$305,0)),"أقل من السعر","مناسب"),"كود غير موجود"))</f>
        <v/>
      </c>
      <c r="O746" s="18">
        <f>IF(OR(B746&amp;""="",I746&lt;&gt;"تم التعاقد",H746&amp;""=""),"",IFERROR(IF(INDEX('الوحدات'!$E$6:$E$305,MATCH(H746,'الوحدات'!$A$6:$A$305,0))="بيع",ROUND(INDEX('الوحدات'!$F$6:$F$305,MATCH(H746,'الوحدات'!$A$6:$A$305,0))*'الإعدادات'!$B$5/100,2),""),""))</f>
        <v/>
      </c>
      <c r="P746" s="19">
        <f>IF(OR(M746="متأخرة",M746="اليوم"),COUNTIFS($M$6:$M$2005,"متأخرة",$J$6:$J$2005,"&lt;"&amp;J746)+COUNTIFS($M$6:$M$2005,"اليوم",$J$6:$J$2005,"&lt;"&amp;J746)+COUNTIFS($M$6:M746,"متأخرة",$J$6:J746,J746&amp;"")+COUNTIFS($M$6:M746,"اليوم",$J$6:J746,J746&amp;""),"")</f>
        <v/>
      </c>
    </row>
    <row r="747">
      <c r="A747" s="20" t="n"/>
      <c r="B747" s="5" t="n"/>
      <c r="C747" s="21" t="n"/>
      <c r="D747" s="5" t="n"/>
      <c r="E747" s="17" t="n"/>
      <c r="F747" s="5" t="n"/>
      <c r="G747" s="5" t="n"/>
      <c r="H747" s="5" t="n"/>
      <c r="I747" s="5" t="n"/>
      <c r="J747" s="20" t="n"/>
      <c r="K747" s="5" t="n"/>
      <c r="L747" s="19">
        <f>IF(OR(B747&amp;""="",NOT(ISNUMBER(A747))),"",'الإعدادات'!$B$4-A747)</f>
        <v/>
      </c>
      <c r="M747" s="6">
        <f>IF(OR(B747&amp;""="",NOT(ISNUMBER(J747)),I747="تم التعاقد",I747="غير مهتم"),"",IF(J747&lt;'الإعدادات'!$B$4,"متأخرة",IF(J747='الإعدادات'!$B$4,"اليوم",IF(J747&lt;='الإعدادات'!$B$4+3,"خلال 3 أيام",""))))</f>
        <v/>
      </c>
      <c r="N747" s="6">
        <f>IF(OR(B747&amp;""="",H747&amp;""="",NOT(ISNUMBER(E747))),"",IFERROR(IF(E747&lt;INDEX('الوحدات'!$F$6:$F$305,MATCH(H747,'الوحدات'!$A$6:$A$305,0)),"أقل من السعر","مناسب"),"كود غير موجود"))</f>
        <v/>
      </c>
      <c r="O747" s="18">
        <f>IF(OR(B747&amp;""="",I747&lt;&gt;"تم التعاقد",H747&amp;""=""),"",IFERROR(IF(INDEX('الوحدات'!$E$6:$E$305,MATCH(H747,'الوحدات'!$A$6:$A$305,0))="بيع",ROUND(INDEX('الوحدات'!$F$6:$F$305,MATCH(H747,'الوحدات'!$A$6:$A$305,0))*'الإعدادات'!$B$5/100,2),""),""))</f>
        <v/>
      </c>
      <c r="P747" s="19">
        <f>IF(OR(M747="متأخرة",M747="اليوم"),COUNTIFS($M$6:$M$2005,"متأخرة",$J$6:$J$2005,"&lt;"&amp;J747)+COUNTIFS($M$6:$M$2005,"اليوم",$J$6:$J$2005,"&lt;"&amp;J747)+COUNTIFS($M$6:M747,"متأخرة",$J$6:J747,J747&amp;"")+COUNTIFS($M$6:M747,"اليوم",$J$6:J747,J747&amp;""),"")</f>
        <v/>
      </c>
    </row>
    <row r="748">
      <c r="A748" s="20" t="n"/>
      <c r="B748" s="5" t="n"/>
      <c r="C748" s="21" t="n"/>
      <c r="D748" s="5" t="n"/>
      <c r="E748" s="17" t="n"/>
      <c r="F748" s="5" t="n"/>
      <c r="G748" s="5" t="n"/>
      <c r="H748" s="5" t="n"/>
      <c r="I748" s="5" t="n"/>
      <c r="J748" s="20" t="n"/>
      <c r="K748" s="5" t="n"/>
      <c r="L748" s="19">
        <f>IF(OR(B748&amp;""="",NOT(ISNUMBER(A748))),"",'الإعدادات'!$B$4-A748)</f>
        <v/>
      </c>
      <c r="M748" s="6">
        <f>IF(OR(B748&amp;""="",NOT(ISNUMBER(J748)),I748="تم التعاقد",I748="غير مهتم"),"",IF(J748&lt;'الإعدادات'!$B$4,"متأخرة",IF(J748='الإعدادات'!$B$4,"اليوم",IF(J748&lt;='الإعدادات'!$B$4+3,"خلال 3 أيام",""))))</f>
        <v/>
      </c>
      <c r="N748" s="6">
        <f>IF(OR(B748&amp;""="",H748&amp;""="",NOT(ISNUMBER(E748))),"",IFERROR(IF(E748&lt;INDEX('الوحدات'!$F$6:$F$305,MATCH(H748,'الوحدات'!$A$6:$A$305,0)),"أقل من السعر","مناسب"),"كود غير موجود"))</f>
        <v/>
      </c>
      <c r="O748" s="18">
        <f>IF(OR(B748&amp;""="",I748&lt;&gt;"تم التعاقد",H748&amp;""=""),"",IFERROR(IF(INDEX('الوحدات'!$E$6:$E$305,MATCH(H748,'الوحدات'!$A$6:$A$305,0))="بيع",ROUND(INDEX('الوحدات'!$F$6:$F$305,MATCH(H748,'الوحدات'!$A$6:$A$305,0))*'الإعدادات'!$B$5/100,2),""),""))</f>
        <v/>
      </c>
      <c r="P748" s="19">
        <f>IF(OR(M748="متأخرة",M748="اليوم"),COUNTIFS($M$6:$M$2005,"متأخرة",$J$6:$J$2005,"&lt;"&amp;J748)+COUNTIFS($M$6:$M$2005,"اليوم",$J$6:$J$2005,"&lt;"&amp;J748)+COUNTIFS($M$6:M748,"متأخرة",$J$6:J748,J748&amp;"")+COUNTIFS($M$6:M748,"اليوم",$J$6:J748,J748&amp;""),"")</f>
        <v/>
      </c>
    </row>
    <row r="749">
      <c r="A749" s="20" t="n"/>
      <c r="B749" s="5" t="n"/>
      <c r="C749" s="21" t="n"/>
      <c r="D749" s="5" t="n"/>
      <c r="E749" s="17" t="n"/>
      <c r="F749" s="5" t="n"/>
      <c r="G749" s="5" t="n"/>
      <c r="H749" s="5" t="n"/>
      <c r="I749" s="5" t="n"/>
      <c r="J749" s="20" t="n"/>
      <c r="K749" s="5" t="n"/>
      <c r="L749" s="19">
        <f>IF(OR(B749&amp;""="",NOT(ISNUMBER(A749))),"",'الإعدادات'!$B$4-A749)</f>
        <v/>
      </c>
      <c r="M749" s="6">
        <f>IF(OR(B749&amp;""="",NOT(ISNUMBER(J749)),I749="تم التعاقد",I749="غير مهتم"),"",IF(J749&lt;'الإعدادات'!$B$4,"متأخرة",IF(J749='الإعدادات'!$B$4,"اليوم",IF(J749&lt;='الإعدادات'!$B$4+3,"خلال 3 أيام",""))))</f>
        <v/>
      </c>
      <c r="N749" s="6">
        <f>IF(OR(B749&amp;""="",H749&amp;""="",NOT(ISNUMBER(E749))),"",IFERROR(IF(E749&lt;INDEX('الوحدات'!$F$6:$F$305,MATCH(H749,'الوحدات'!$A$6:$A$305,0)),"أقل من السعر","مناسب"),"كود غير موجود"))</f>
        <v/>
      </c>
      <c r="O749" s="18">
        <f>IF(OR(B749&amp;""="",I749&lt;&gt;"تم التعاقد",H749&amp;""=""),"",IFERROR(IF(INDEX('الوحدات'!$E$6:$E$305,MATCH(H749,'الوحدات'!$A$6:$A$305,0))="بيع",ROUND(INDEX('الوحدات'!$F$6:$F$305,MATCH(H749,'الوحدات'!$A$6:$A$305,0))*'الإعدادات'!$B$5/100,2),""),""))</f>
        <v/>
      </c>
      <c r="P749" s="19">
        <f>IF(OR(M749="متأخرة",M749="اليوم"),COUNTIFS($M$6:$M$2005,"متأخرة",$J$6:$J$2005,"&lt;"&amp;J749)+COUNTIFS($M$6:$M$2005,"اليوم",$J$6:$J$2005,"&lt;"&amp;J749)+COUNTIFS($M$6:M749,"متأخرة",$J$6:J749,J749&amp;"")+COUNTIFS($M$6:M749,"اليوم",$J$6:J749,J749&amp;""),"")</f>
        <v/>
      </c>
    </row>
    <row r="750">
      <c r="A750" s="20" t="n"/>
      <c r="B750" s="5" t="n"/>
      <c r="C750" s="21" t="n"/>
      <c r="D750" s="5" t="n"/>
      <c r="E750" s="17" t="n"/>
      <c r="F750" s="5" t="n"/>
      <c r="G750" s="5" t="n"/>
      <c r="H750" s="5" t="n"/>
      <c r="I750" s="5" t="n"/>
      <c r="J750" s="20" t="n"/>
      <c r="K750" s="5" t="n"/>
      <c r="L750" s="19">
        <f>IF(OR(B750&amp;""="",NOT(ISNUMBER(A750))),"",'الإعدادات'!$B$4-A750)</f>
        <v/>
      </c>
      <c r="M750" s="6">
        <f>IF(OR(B750&amp;""="",NOT(ISNUMBER(J750)),I750="تم التعاقد",I750="غير مهتم"),"",IF(J750&lt;'الإعدادات'!$B$4,"متأخرة",IF(J750='الإعدادات'!$B$4,"اليوم",IF(J750&lt;='الإعدادات'!$B$4+3,"خلال 3 أيام",""))))</f>
        <v/>
      </c>
      <c r="N750" s="6">
        <f>IF(OR(B750&amp;""="",H750&amp;""="",NOT(ISNUMBER(E750))),"",IFERROR(IF(E750&lt;INDEX('الوحدات'!$F$6:$F$305,MATCH(H750,'الوحدات'!$A$6:$A$305,0)),"أقل من السعر","مناسب"),"كود غير موجود"))</f>
        <v/>
      </c>
      <c r="O750" s="18">
        <f>IF(OR(B750&amp;""="",I750&lt;&gt;"تم التعاقد",H750&amp;""=""),"",IFERROR(IF(INDEX('الوحدات'!$E$6:$E$305,MATCH(H750,'الوحدات'!$A$6:$A$305,0))="بيع",ROUND(INDEX('الوحدات'!$F$6:$F$305,MATCH(H750,'الوحدات'!$A$6:$A$305,0))*'الإعدادات'!$B$5/100,2),""),""))</f>
        <v/>
      </c>
      <c r="P750" s="19">
        <f>IF(OR(M750="متأخرة",M750="اليوم"),COUNTIFS($M$6:$M$2005,"متأخرة",$J$6:$J$2005,"&lt;"&amp;J750)+COUNTIFS($M$6:$M$2005,"اليوم",$J$6:$J$2005,"&lt;"&amp;J750)+COUNTIFS($M$6:M750,"متأخرة",$J$6:J750,J750&amp;"")+COUNTIFS($M$6:M750,"اليوم",$J$6:J750,J750&amp;""),"")</f>
        <v/>
      </c>
    </row>
    <row r="751">
      <c r="A751" s="20" t="n"/>
      <c r="B751" s="5" t="n"/>
      <c r="C751" s="21" t="n"/>
      <c r="D751" s="5" t="n"/>
      <c r="E751" s="17" t="n"/>
      <c r="F751" s="5" t="n"/>
      <c r="G751" s="5" t="n"/>
      <c r="H751" s="5" t="n"/>
      <c r="I751" s="5" t="n"/>
      <c r="J751" s="20" t="n"/>
      <c r="K751" s="5" t="n"/>
      <c r="L751" s="19">
        <f>IF(OR(B751&amp;""="",NOT(ISNUMBER(A751))),"",'الإعدادات'!$B$4-A751)</f>
        <v/>
      </c>
      <c r="M751" s="6">
        <f>IF(OR(B751&amp;""="",NOT(ISNUMBER(J751)),I751="تم التعاقد",I751="غير مهتم"),"",IF(J751&lt;'الإعدادات'!$B$4,"متأخرة",IF(J751='الإعدادات'!$B$4,"اليوم",IF(J751&lt;='الإعدادات'!$B$4+3,"خلال 3 أيام",""))))</f>
        <v/>
      </c>
      <c r="N751" s="6">
        <f>IF(OR(B751&amp;""="",H751&amp;""="",NOT(ISNUMBER(E751))),"",IFERROR(IF(E751&lt;INDEX('الوحدات'!$F$6:$F$305,MATCH(H751,'الوحدات'!$A$6:$A$305,0)),"أقل من السعر","مناسب"),"كود غير موجود"))</f>
        <v/>
      </c>
      <c r="O751" s="18">
        <f>IF(OR(B751&amp;""="",I751&lt;&gt;"تم التعاقد",H751&amp;""=""),"",IFERROR(IF(INDEX('الوحدات'!$E$6:$E$305,MATCH(H751,'الوحدات'!$A$6:$A$305,0))="بيع",ROUND(INDEX('الوحدات'!$F$6:$F$305,MATCH(H751,'الوحدات'!$A$6:$A$305,0))*'الإعدادات'!$B$5/100,2),""),""))</f>
        <v/>
      </c>
      <c r="P751" s="19">
        <f>IF(OR(M751="متأخرة",M751="اليوم"),COUNTIFS($M$6:$M$2005,"متأخرة",$J$6:$J$2005,"&lt;"&amp;J751)+COUNTIFS($M$6:$M$2005,"اليوم",$J$6:$J$2005,"&lt;"&amp;J751)+COUNTIFS($M$6:M751,"متأخرة",$J$6:J751,J751&amp;"")+COUNTIFS($M$6:M751,"اليوم",$J$6:J751,J751&amp;""),"")</f>
        <v/>
      </c>
    </row>
    <row r="752">
      <c r="A752" s="20" t="n"/>
      <c r="B752" s="5" t="n"/>
      <c r="C752" s="21" t="n"/>
      <c r="D752" s="5" t="n"/>
      <c r="E752" s="17" t="n"/>
      <c r="F752" s="5" t="n"/>
      <c r="G752" s="5" t="n"/>
      <c r="H752" s="5" t="n"/>
      <c r="I752" s="5" t="n"/>
      <c r="J752" s="20" t="n"/>
      <c r="K752" s="5" t="n"/>
      <c r="L752" s="19">
        <f>IF(OR(B752&amp;""="",NOT(ISNUMBER(A752))),"",'الإعدادات'!$B$4-A752)</f>
        <v/>
      </c>
      <c r="M752" s="6">
        <f>IF(OR(B752&amp;""="",NOT(ISNUMBER(J752)),I752="تم التعاقد",I752="غير مهتم"),"",IF(J752&lt;'الإعدادات'!$B$4,"متأخرة",IF(J752='الإعدادات'!$B$4,"اليوم",IF(J752&lt;='الإعدادات'!$B$4+3,"خلال 3 أيام",""))))</f>
        <v/>
      </c>
      <c r="N752" s="6">
        <f>IF(OR(B752&amp;""="",H752&amp;""="",NOT(ISNUMBER(E752))),"",IFERROR(IF(E752&lt;INDEX('الوحدات'!$F$6:$F$305,MATCH(H752,'الوحدات'!$A$6:$A$305,0)),"أقل من السعر","مناسب"),"كود غير موجود"))</f>
        <v/>
      </c>
      <c r="O752" s="18">
        <f>IF(OR(B752&amp;""="",I752&lt;&gt;"تم التعاقد",H752&amp;""=""),"",IFERROR(IF(INDEX('الوحدات'!$E$6:$E$305,MATCH(H752,'الوحدات'!$A$6:$A$305,0))="بيع",ROUND(INDEX('الوحدات'!$F$6:$F$305,MATCH(H752,'الوحدات'!$A$6:$A$305,0))*'الإعدادات'!$B$5/100,2),""),""))</f>
        <v/>
      </c>
      <c r="P752" s="19">
        <f>IF(OR(M752="متأخرة",M752="اليوم"),COUNTIFS($M$6:$M$2005,"متأخرة",$J$6:$J$2005,"&lt;"&amp;J752)+COUNTIFS($M$6:$M$2005,"اليوم",$J$6:$J$2005,"&lt;"&amp;J752)+COUNTIFS($M$6:M752,"متأخرة",$J$6:J752,J752&amp;"")+COUNTIFS($M$6:M752,"اليوم",$J$6:J752,J752&amp;""),"")</f>
        <v/>
      </c>
    </row>
    <row r="753">
      <c r="A753" s="20" t="n"/>
      <c r="B753" s="5" t="n"/>
      <c r="C753" s="21" t="n"/>
      <c r="D753" s="5" t="n"/>
      <c r="E753" s="17" t="n"/>
      <c r="F753" s="5" t="n"/>
      <c r="G753" s="5" t="n"/>
      <c r="H753" s="5" t="n"/>
      <c r="I753" s="5" t="n"/>
      <c r="J753" s="20" t="n"/>
      <c r="K753" s="5" t="n"/>
      <c r="L753" s="19">
        <f>IF(OR(B753&amp;""="",NOT(ISNUMBER(A753))),"",'الإعدادات'!$B$4-A753)</f>
        <v/>
      </c>
      <c r="M753" s="6">
        <f>IF(OR(B753&amp;""="",NOT(ISNUMBER(J753)),I753="تم التعاقد",I753="غير مهتم"),"",IF(J753&lt;'الإعدادات'!$B$4,"متأخرة",IF(J753='الإعدادات'!$B$4,"اليوم",IF(J753&lt;='الإعدادات'!$B$4+3,"خلال 3 أيام",""))))</f>
        <v/>
      </c>
      <c r="N753" s="6">
        <f>IF(OR(B753&amp;""="",H753&amp;""="",NOT(ISNUMBER(E753))),"",IFERROR(IF(E753&lt;INDEX('الوحدات'!$F$6:$F$305,MATCH(H753,'الوحدات'!$A$6:$A$305,0)),"أقل من السعر","مناسب"),"كود غير موجود"))</f>
        <v/>
      </c>
      <c r="O753" s="18">
        <f>IF(OR(B753&amp;""="",I753&lt;&gt;"تم التعاقد",H753&amp;""=""),"",IFERROR(IF(INDEX('الوحدات'!$E$6:$E$305,MATCH(H753,'الوحدات'!$A$6:$A$305,0))="بيع",ROUND(INDEX('الوحدات'!$F$6:$F$305,MATCH(H753,'الوحدات'!$A$6:$A$305,0))*'الإعدادات'!$B$5/100,2),""),""))</f>
        <v/>
      </c>
      <c r="P753" s="19">
        <f>IF(OR(M753="متأخرة",M753="اليوم"),COUNTIFS($M$6:$M$2005,"متأخرة",$J$6:$J$2005,"&lt;"&amp;J753)+COUNTIFS($M$6:$M$2005,"اليوم",$J$6:$J$2005,"&lt;"&amp;J753)+COUNTIFS($M$6:M753,"متأخرة",$J$6:J753,J753&amp;"")+COUNTIFS($M$6:M753,"اليوم",$J$6:J753,J753&amp;""),"")</f>
        <v/>
      </c>
    </row>
    <row r="754">
      <c r="A754" s="20" t="n"/>
      <c r="B754" s="5" t="n"/>
      <c r="C754" s="21" t="n"/>
      <c r="D754" s="5" t="n"/>
      <c r="E754" s="17" t="n"/>
      <c r="F754" s="5" t="n"/>
      <c r="G754" s="5" t="n"/>
      <c r="H754" s="5" t="n"/>
      <c r="I754" s="5" t="n"/>
      <c r="J754" s="20" t="n"/>
      <c r="K754" s="5" t="n"/>
      <c r="L754" s="19">
        <f>IF(OR(B754&amp;""="",NOT(ISNUMBER(A754))),"",'الإعدادات'!$B$4-A754)</f>
        <v/>
      </c>
      <c r="M754" s="6">
        <f>IF(OR(B754&amp;""="",NOT(ISNUMBER(J754)),I754="تم التعاقد",I754="غير مهتم"),"",IF(J754&lt;'الإعدادات'!$B$4,"متأخرة",IF(J754='الإعدادات'!$B$4,"اليوم",IF(J754&lt;='الإعدادات'!$B$4+3,"خلال 3 أيام",""))))</f>
        <v/>
      </c>
      <c r="N754" s="6">
        <f>IF(OR(B754&amp;""="",H754&amp;""="",NOT(ISNUMBER(E754))),"",IFERROR(IF(E754&lt;INDEX('الوحدات'!$F$6:$F$305,MATCH(H754,'الوحدات'!$A$6:$A$305,0)),"أقل من السعر","مناسب"),"كود غير موجود"))</f>
        <v/>
      </c>
      <c r="O754" s="18">
        <f>IF(OR(B754&amp;""="",I754&lt;&gt;"تم التعاقد",H754&amp;""=""),"",IFERROR(IF(INDEX('الوحدات'!$E$6:$E$305,MATCH(H754,'الوحدات'!$A$6:$A$305,0))="بيع",ROUND(INDEX('الوحدات'!$F$6:$F$305,MATCH(H754,'الوحدات'!$A$6:$A$305,0))*'الإعدادات'!$B$5/100,2),""),""))</f>
        <v/>
      </c>
      <c r="P754" s="19">
        <f>IF(OR(M754="متأخرة",M754="اليوم"),COUNTIFS($M$6:$M$2005,"متأخرة",$J$6:$J$2005,"&lt;"&amp;J754)+COUNTIFS($M$6:$M$2005,"اليوم",$J$6:$J$2005,"&lt;"&amp;J754)+COUNTIFS($M$6:M754,"متأخرة",$J$6:J754,J754&amp;"")+COUNTIFS($M$6:M754,"اليوم",$J$6:J754,J754&amp;""),"")</f>
        <v/>
      </c>
    </row>
    <row r="755">
      <c r="A755" s="20" t="n"/>
      <c r="B755" s="5" t="n"/>
      <c r="C755" s="21" t="n"/>
      <c r="D755" s="5" t="n"/>
      <c r="E755" s="17" t="n"/>
      <c r="F755" s="5" t="n"/>
      <c r="G755" s="5" t="n"/>
      <c r="H755" s="5" t="n"/>
      <c r="I755" s="5" t="n"/>
      <c r="J755" s="20" t="n"/>
      <c r="K755" s="5" t="n"/>
      <c r="L755" s="19">
        <f>IF(OR(B755&amp;""="",NOT(ISNUMBER(A755))),"",'الإعدادات'!$B$4-A755)</f>
        <v/>
      </c>
      <c r="M755" s="6">
        <f>IF(OR(B755&amp;""="",NOT(ISNUMBER(J755)),I755="تم التعاقد",I755="غير مهتم"),"",IF(J755&lt;'الإعدادات'!$B$4,"متأخرة",IF(J755='الإعدادات'!$B$4,"اليوم",IF(J755&lt;='الإعدادات'!$B$4+3,"خلال 3 أيام",""))))</f>
        <v/>
      </c>
      <c r="N755" s="6">
        <f>IF(OR(B755&amp;""="",H755&amp;""="",NOT(ISNUMBER(E755))),"",IFERROR(IF(E755&lt;INDEX('الوحدات'!$F$6:$F$305,MATCH(H755,'الوحدات'!$A$6:$A$305,0)),"أقل من السعر","مناسب"),"كود غير موجود"))</f>
        <v/>
      </c>
      <c r="O755" s="18">
        <f>IF(OR(B755&amp;""="",I755&lt;&gt;"تم التعاقد",H755&amp;""=""),"",IFERROR(IF(INDEX('الوحدات'!$E$6:$E$305,MATCH(H755,'الوحدات'!$A$6:$A$305,0))="بيع",ROUND(INDEX('الوحدات'!$F$6:$F$305,MATCH(H755,'الوحدات'!$A$6:$A$305,0))*'الإعدادات'!$B$5/100,2),""),""))</f>
        <v/>
      </c>
      <c r="P755" s="19">
        <f>IF(OR(M755="متأخرة",M755="اليوم"),COUNTIFS($M$6:$M$2005,"متأخرة",$J$6:$J$2005,"&lt;"&amp;J755)+COUNTIFS($M$6:$M$2005,"اليوم",$J$6:$J$2005,"&lt;"&amp;J755)+COUNTIFS($M$6:M755,"متأخرة",$J$6:J755,J755&amp;"")+COUNTIFS($M$6:M755,"اليوم",$J$6:J755,J755&amp;""),"")</f>
        <v/>
      </c>
    </row>
    <row r="756">
      <c r="A756" s="20" t="n"/>
      <c r="B756" s="5" t="n"/>
      <c r="C756" s="21" t="n"/>
      <c r="D756" s="5" t="n"/>
      <c r="E756" s="17" t="n"/>
      <c r="F756" s="5" t="n"/>
      <c r="G756" s="5" t="n"/>
      <c r="H756" s="5" t="n"/>
      <c r="I756" s="5" t="n"/>
      <c r="J756" s="20" t="n"/>
      <c r="K756" s="5" t="n"/>
      <c r="L756" s="19">
        <f>IF(OR(B756&amp;""="",NOT(ISNUMBER(A756))),"",'الإعدادات'!$B$4-A756)</f>
        <v/>
      </c>
      <c r="M756" s="6">
        <f>IF(OR(B756&amp;""="",NOT(ISNUMBER(J756)),I756="تم التعاقد",I756="غير مهتم"),"",IF(J756&lt;'الإعدادات'!$B$4,"متأخرة",IF(J756='الإعدادات'!$B$4,"اليوم",IF(J756&lt;='الإعدادات'!$B$4+3,"خلال 3 أيام",""))))</f>
        <v/>
      </c>
      <c r="N756" s="6">
        <f>IF(OR(B756&amp;""="",H756&amp;""="",NOT(ISNUMBER(E756))),"",IFERROR(IF(E756&lt;INDEX('الوحدات'!$F$6:$F$305,MATCH(H756,'الوحدات'!$A$6:$A$305,0)),"أقل من السعر","مناسب"),"كود غير موجود"))</f>
        <v/>
      </c>
      <c r="O756" s="18">
        <f>IF(OR(B756&amp;""="",I756&lt;&gt;"تم التعاقد",H756&amp;""=""),"",IFERROR(IF(INDEX('الوحدات'!$E$6:$E$305,MATCH(H756,'الوحدات'!$A$6:$A$305,0))="بيع",ROUND(INDEX('الوحدات'!$F$6:$F$305,MATCH(H756,'الوحدات'!$A$6:$A$305,0))*'الإعدادات'!$B$5/100,2),""),""))</f>
        <v/>
      </c>
      <c r="P756" s="19">
        <f>IF(OR(M756="متأخرة",M756="اليوم"),COUNTIFS($M$6:$M$2005,"متأخرة",$J$6:$J$2005,"&lt;"&amp;J756)+COUNTIFS($M$6:$M$2005,"اليوم",$J$6:$J$2005,"&lt;"&amp;J756)+COUNTIFS($M$6:M756,"متأخرة",$J$6:J756,J756&amp;"")+COUNTIFS($M$6:M756,"اليوم",$J$6:J756,J756&amp;""),"")</f>
        <v/>
      </c>
    </row>
    <row r="757">
      <c r="A757" s="20" t="n"/>
      <c r="B757" s="5" t="n"/>
      <c r="C757" s="21" t="n"/>
      <c r="D757" s="5" t="n"/>
      <c r="E757" s="17" t="n"/>
      <c r="F757" s="5" t="n"/>
      <c r="G757" s="5" t="n"/>
      <c r="H757" s="5" t="n"/>
      <c r="I757" s="5" t="n"/>
      <c r="J757" s="20" t="n"/>
      <c r="K757" s="5" t="n"/>
      <c r="L757" s="19">
        <f>IF(OR(B757&amp;""="",NOT(ISNUMBER(A757))),"",'الإعدادات'!$B$4-A757)</f>
        <v/>
      </c>
      <c r="M757" s="6">
        <f>IF(OR(B757&amp;""="",NOT(ISNUMBER(J757)),I757="تم التعاقد",I757="غير مهتم"),"",IF(J757&lt;'الإعدادات'!$B$4,"متأخرة",IF(J757='الإعدادات'!$B$4,"اليوم",IF(J757&lt;='الإعدادات'!$B$4+3,"خلال 3 أيام",""))))</f>
        <v/>
      </c>
      <c r="N757" s="6">
        <f>IF(OR(B757&amp;""="",H757&amp;""="",NOT(ISNUMBER(E757))),"",IFERROR(IF(E757&lt;INDEX('الوحدات'!$F$6:$F$305,MATCH(H757,'الوحدات'!$A$6:$A$305,0)),"أقل من السعر","مناسب"),"كود غير موجود"))</f>
        <v/>
      </c>
      <c r="O757" s="18">
        <f>IF(OR(B757&amp;""="",I757&lt;&gt;"تم التعاقد",H757&amp;""=""),"",IFERROR(IF(INDEX('الوحدات'!$E$6:$E$305,MATCH(H757,'الوحدات'!$A$6:$A$305,0))="بيع",ROUND(INDEX('الوحدات'!$F$6:$F$305,MATCH(H757,'الوحدات'!$A$6:$A$305,0))*'الإعدادات'!$B$5/100,2),""),""))</f>
        <v/>
      </c>
      <c r="P757" s="19">
        <f>IF(OR(M757="متأخرة",M757="اليوم"),COUNTIFS($M$6:$M$2005,"متأخرة",$J$6:$J$2005,"&lt;"&amp;J757)+COUNTIFS($M$6:$M$2005,"اليوم",$J$6:$J$2005,"&lt;"&amp;J757)+COUNTIFS($M$6:M757,"متأخرة",$J$6:J757,J757&amp;"")+COUNTIFS($M$6:M757,"اليوم",$J$6:J757,J757&amp;""),"")</f>
        <v/>
      </c>
    </row>
    <row r="758">
      <c r="A758" s="20" t="n"/>
      <c r="B758" s="5" t="n"/>
      <c r="C758" s="21" t="n"/>
      <c r="D758" s="5" t="n"/>
      <c r="E758" s="17" t="n"/>
      <c r="F758" s="5" t="n"/>
      <c r="G758" s="5" t="n"/>
      <c r="H758" s="5" t="n"/>
      <c r="I758" s="5" t="n"/>
      <c r="J758" s="20" t="n"/>
      <c r="K758" s="5" t="n"/>
      <c r="L758" s="19">
        <f>IF(OR(B758&amp;""="",NOT(ISNUMBER(A758))),"",'الإعدادات'!$B$4-A758)</f>
        <v/>
      </c>
      <c r="M758" s="6">
        <f>IF(OR(B758&amp;""="",NOT(ISNUMBER(J758)),I758="تم التعاقد",I758="غير مهتم"),"",IF(J758&lt;'الإعدادات'!$B$4,"متأخرة",IF(J758='الإعدادات'!$B$4,"اليوم",IF(J758&lt;='الإعدادات'!$B$4+3,"خلال 3 أيام",""))))</f>
        <v/>
      </c>
      <c r="N758" s="6">
        <f>IF(OR(B758&amp;""="",H758&amp;""="",NOT(ISNUMBER(E758))),"",IFERROR(IF(E758&lt;INDEX('الوحدات'!$F$6:$F$305,MATCH(H758,'الوحدات'!$A$6:$A$305,0)),"أقل من السعر","مناسب"),"كود غير موجود"))</f>
        <v/>
      </c>
      <c r="O758" s="18">
        <f>IF(OR(B758&amp;""="",I758&lt;&gt;"تم التعاقد",H758&amp;""=""),"",IFERROR(IF(INDEX('الوحدات'!$E$6:$E$305,MATCH(H758,'الوحدات'!$A$6:$A$305,0))="بيع",ROUND(INDEX('الوحدات'!$F$6:$F$305,MATCH(H758,'الوحدات'!$A$6:$A$305,0))*'الإعدادات'!$B$5/100,2),""),""))</f>
        <v/>
      </c>
      <c r="P758" s="19">
        <f>IF(OR(M758="متأخرة",M758="اليوم"),COUNTIFS($M$6:$M$2005,"متأخرة",$J$6:$J$2005,"&lt;"&amp;J758)+COUNTIFS($M$6:$M$2005,"اليوم",$J$6:$J$2005,"&lt;"&amp;J758)+COUNTIFS($M$6:M758,"متأخرة",$J$6:J758,J758&amp;"")+COUNTIFS($M$6:M758,"اليوم",$J$6:J758,J758&amp;""),"")</f>
        <v/>
      </c>
    </row>
    <row r="759">
      <c r="A759" s="20" t="n"/>
      <c r="B759" s="5" t="n"/>
      <c r="C759" s="21" t="n"/>
      <c r="D759" s="5" t="n"/>
      <c r="E759" s="17" t="n"/>
      <c r="F759" s="5" t="n"/>
      <c r="G759" s="5" t="n"/>
      <c r="H759" s="5" t="n"/>
      <c r="I759" s="5" t="n"/>
      <c r="J759" s="20" t="n"/>
      <c r="K759" s="5" t="n"/>
      <c r="L759" s="19">
        <f>IF(OR(B759&amp;""="",NOT(ISNUMBER(A759))),"",'الإعدادات'!$B$4-A759)</f>
        <v/>
      </c>
      <c r="M759" s="6">
        <f>IF(OR(B759&amp;""="",NOT(ISNUMBER(J759)),I759="تم التعاقد",I759="غير مهتم"),"",IF(J759&lt;'الإعدادات'!$B$4,"متأخرة",IF(J759='الإعدادات'!$B$4,"اليوم",IF(J759&lt;='الإعدادات'!$B$4+3,"خلال 3 أيام",""))))</f>
        <v/>
      </c>
      <c r="N759" s="6">
        <f>IF(OR(B759&amp;""="",H759&amp;""="",NOT(ISNUMBER(E759))),"",IFERROR(IF(E759&lt;INDEX('الوحدات'!$F$6:$F$305,MATCH(H759,'الوحدات'!$A$6:$A$305,0)),"أقل من السعر","مناسب"),"كود غير موجود"))</f>
        <v/>
      </c>
      <c r="O759" s="18">
        <f>IF(OR(B759&amp;""="",I759&lt;&gt;"تم التعاقد",H759&amp;""=""),"",IFERROR(IF(INDEX('الوحدات'!$E$6:$E$305,MATCH(H759,'الوحدات'!$A$6:$A$305,0))="بيع",ROUND(INDEX('الوحدات'!$F$6:$F$305,MATCH(H759,'الوحدات'!$A$6:$A$305,0))*'الإعدادات'!$B$5/100,2),""),""))</f>
        <v/>
      </c>
      <c r="P759" s="19">
        <f>IF(OR(M759="متأخرة",M759="اليوم"),COUNTIFS($M$6:$M$2005,"متأخرة",$J$6:$J$2005,"&lt;"&amp;J759)+COUNTIFS($M$6:$M$2005,"اليوم",$J$6:$J$2005,"&lt;"&amp;J759)+COUNTIFS($M$6:M759,"متأخرة",$J$6:J759,J759&amp;"")+COUNTIFS($M$6:M759,"اليوم",$J$6:J759,J759&amp;""),"")</f>
        <v/>
      </c>
    </row>
    <row r="760">
      <c r="A760" s="20" t="n"/>
      <c r="B760" s="5" t="n"/>
      <c r="C760" s="21" t="n"/>
      <c r="D760" s="5" t="n"/>
      <c r="E760" s="17" t="n"/>
      <c r="F760" s="5" t="n"/>
      <c r="G760" s="5" t="n"/>
      <c r="H760" s="5" t="n"/>
      <c r="I760" s="5" t="n"/>
      <c r="J760" s="20" t="n"/>
      <c r="K760" s="5" t="n"/>
      <c r="L760" s="19">
        <f>IF(OR(B760&amp;""="",NOT(ISNUMBER(A760))),"",'الإعدادات'!$B$4-A760)</f>
        <v/>
      </c>
      <c r="M760" s="6">
        <f>IF(OR(B760&amp;""="",NOT(ISNUMBER(J760)),I760="تم التعاقد",I760="غير مهتم"),"",IF(J760&lt;'الإعدادات'!$B$4,"متأخرة",IF(J760='الإعدادات'!$B$4,"اليوم",IF(J760&lt;='الإعدادات'!$B$4+3,"خلال 3 أيام",""))))</f>
        <v/>
      </c>
      <c r="N760" s="6">
        <f>IF(OR(B760&amp;""="",H760&amp;""="",NOT(ISNUMBER(E760))),"",IFERROR(IF(E760&lt;INDEX('الوحدات'!$F$6:$F$305,MATCH(H760,'الوحدات'!$A$6:$A$305,0)),"أقل من السعر","مناسب"),"كود غير موجود"))</f>
        <v/>
      </c>
      <c r="O760" s="18">
        <f>IF(OR(B760&amp;""="",I760&lt;&gt;"تم التعاقد",H760&amp;""=""),"",IFERROR(IF(INDEX('الوحدات'!$E$6:$E$305,MATCH(H760,'الوحدات'!$A$6:$A$305,0))="بيع",ROUND(INDEX('الوحدات'!$F$6:$F$305,MATCH(H760,'الوحدات'!$A$6:$A$305,0))*'الإعدادات'!$B$5/100,2),""),""))</f>
        <v/>
      </c>
      <c r="P760" s="19">
        <f>IF(OR(M760="متأخرة",M760="اليوم"),COUNTIFS($M$6:$M$2005,"متأخرة",$J$6:$J$2005,"&lt;"&amp;J760)+COUNTIFS($M$6:$M$2005,"اليوم",$J$6:$J$2005,"&lt;"&amp;J760)+COUNTIFS($M$6:M760,"متأخرة",$J$6:J760,J760&amp;"")+COUNTIFS($M$6:M760,"اليوم",$J$6:J760,J760&amp;""),"")</f>
        <v/>
      </c>
    </row>
    <row r="761">
      <c r="A761" s="20" t="n"/>
      <c r="B761" s="5" t="n"/>
      <c r="C761" s="21" t="n"/>
      <c r="D761" s="5" t="n"/>
      <c r="E761" s="17" t="n"/>
      <c r="F761" s="5" t="n"/>
      <c r="G761" s="5" t="n"/>
      <c r="H761" s="5" t="n"/>
      <c r="I761" s="5" t="n"/>
      <c r="J761" s="20" t="n"/>
      <c r="K761" s="5" t="n"/>
      <c r="L761" s="19">
        <f>IF(OR(B761&amp;""="",NOT(ISNUMBER(A761))),"",'الإعدادات'!$B$4-A761)</f>
        <v/>
      </c>
      <c r="M761" s="6">
        <f>IF(OR(B761&amp;""="",NOT(ISNUMBER(J761)),I761="تم التعاقد",I761="غير مهتم"),"",IF(J761&lt;'الإعدادات'!$B$4,"متأخرة",IF(J761='الإعدادات'!$B$4,"اليوم",IF(J761&lt;='الإعدادات'!$B$4+3,"خلال 3 أيام",""))))</f>
        <v/>
      </c>
      <c r="N761" s="6">
        <f>IF(OR(B761&amp;""="",H761&amp;""="",NOT(ISNUMBER(E761))),"",IFERROR(IF(E761&lt;INDEX('الوحدات'!$F$6:$F$305,MATCH(H761,'الوحدات'!$A$6:$A$305,0)),"أقل من السعر","مناسب"),"كود غير موجود"))</f>
        <v/>
      </c>
      <c r="O761" s="18">
        <f>IF(OR(B761&amp;""="",I761&lt;&gt;"تم التعاقد",H761&amp;""=""),"",IFERROR(IF(INDEX('الوحدات'!$E$6:$E$305,MATCH(H761,'الوحدات'!$A$6:$A$305,0))="بيع",ROUND(INDEX('الوحدات'!$F$6:$F$305,MATCH(H761,'الوحدات'!$A$6:$A$305,0))*'الإعدادات'!$B$5/100,2),""),""))</f>
        <v/>
      </c>
      <c r="P761" s="19">
        <f>IF(OR(M761="متأخرة",M761="اليوم"),COUNTIFS($M$6:$M$2005,"متأخرة",$J$6:$J$2005,"&lt;"&amp;J761)+COUNTIFS($M$6:$M$2005,"اليوم",$J$6:$J$2005,"&lt;"&amp;J761)+COUNTIFS($M$6:M761,"متأخرة",$J$6:J761,J761&amp;"")+COUNTIFS($M$6:M761,"اليوم",$J$6:J761,J761&amp;""),"")</f>
        <v/>
      </c>
    </row>
    <row r="762">
      <c r="A762" s="20" t="n"/>
      <c r="B762" s="5" t="n"/>
      <c r="C762" s="21" t="n"/>
      <c r="D762" s="5" t="n"/>
      <c r="E762" s="17" t="n"/>
      <c r="F762" s="5" t="n"/>
      <c r="G762" s="5" t="n"/>
      <c r="H762" s="5" t="n"/>
      <c r="I762" s="5" t="n"/>
      <c r="J762" s="20" t="n"/>
      <c r="K762" s="5" t="n"/>
      <c r="L762" s="19">
        <f>IF(OR(B762&amp;""="",NOT(ISNUMBER(A762))),"",'الإعدادات'!$B$4-A762)</f>
        <v/>
      </c>
      <c r="M762" s="6">
        <f>IF(OR(B762&amp;""="",NOT(ISNUMBER(J762)),I762="تم التعاقد",I762="غير مهتم"),"",IF(J762&lt;'الإعدادات'!$B$4,"متأخرة",IF(J762='الإعدادات'!$B$4,"اليوم",IF(J762&lt;='الإعدادات'!$B$4+3,"خلال 3 أيام",""))))</f>
        <v/>
      </c>
      <c r="N762" s="6">
        <f>IF(OR(B762&amp;""="",H762&amp;""="",NOT(ISNUMBER(E762))),"",IFERROR(IF(E762&lt;INDEX('الوحدات'!$F$6:$F$305,MATCH(H762,'الوحدات'!$A$6:$A$305,0)),"أقل من السعر","مناسب"),"كود غير موجود"))</f>
        <v/>
      </c>
      <c r="O762" s="18">
        <f>IF(OR(B762&amp;""="",I762&lt;&gt;"تم التعاقد",H762&amp;""=""),"",IFERROR(IF(INDEX('الوحدات'!$E$6:$E$305,MATCH(H762,'الوحدات'!$A$6:$A$305,0))="بيع",ROUND(INDEX('الوحدات'!$F$6:$F$305,MATCH(H762,'الوحدات'!$A$6:$A$305,0))*'الإعدادات'!$B$5/100,2),""),""))</f>
        <v/>
      </c>
      <c r="P762" s="19">
        <f>IF(OR(M762="متأخرة",M762="اليوم"),COUNTIFS($M$6:$M$2005,"متأخرة",$J$6:$J$2005,"&lt;"&amp;J762)+COUNTIFS($M$6:$M$2005,"اليوم",$J$6:$J$2005,"&lt;"&amp;J762)+COUNTIFS($M$6:M762,"متأخرة",$J$6:J762,J762&amp;"")+COUNTIFS($M$6:M762,"اليوم",$J$6:J762,J762&amp;""),"")</f>
        <v/>
      </c>
    </row>
    <row r="763">
      <c r="A763" s="20" t="n"/>
      <c r="B763" s="5" t="n"/>
      <c r="C763" s="21" t="n"/>
      <c r="D763" s="5" t="n"/>
      <c r="E763" s="17" t="n"/>
      <c r="F763" s="5" t="n"/>
      <c r="G763" s="5" t="n"/>
      <c r="H763" s="5" t="n"/>
      <c r="I763" s="5" t="n"/>
      <c r="J763" s="20" t="n"/>
      <c r="K763" s="5" t="n"/>
      <c r="L763" s="19">
        <f>IF(OR(B763&amp;""="",NOT(ISNUMBER(A763))),"",'الإعدادات'!$B$4-A763)</f>
        <v/>
      </c>
      <c r="M763" s="6">
        <f>IF(OR(B763&amp;""="",NOT(ISNUMBER(J763)),I763="تم التعاقد",I763="غير مهتم"),"",IF(J763&lt;'الإعدادات'!$B$4,"متأخرة",IF(J763='الإعدادات'!$B$4,"اليوم",IF(J763&lt;='الإعدادات'!$B$4+3,"خلال 3 أيام",""))))</f>
        <v/>
      </c>
      <c r="N763" s="6">
        <f>IF(OR(B763&amp;""="",H763&amp;""="",NOT(ISNUMBER(E763))),"",IFERROR(IF(E763&lt;INDEX('الوحدات'!$F$6:$F$305,MATCH(H763,'الوحدات'!$A$6:$A$305,0)),"أقل من السعر","مناسب"),"كود غير موجود"))</f>
        <v/>
      </c>
      <c r="O763" s="18">
        <f>IF(OR(B763&amp;""="",I763&lt;&gt;"تم التعاقد",H763&amp;""=""),"",IFERROR(IF(INDEX('الوحدات'!$E$6:$E$305,MATCH(H763,'الوحدات'!$A$6:$A$305,0))="بيع",ROUND(INDEX('الوحدات'!$F$6:$F$305,MATCH(H763,'الوحدات'!$A$6:$A$305,0))*'الإعدادات'!$B$5/100,2),""),""))</f>
        <v/>
      </c>
      <c r="P763" s="19">
        <f>IF(OR(M763="متأخرة",M763="اليوم"),COUNTIFS($M$6:$M$2005,"متأخرة",$J$6:$J$2005,"&lt;"&amp;J763)+COUNTIFS($M$6:$M$2005,"اليوم",$J$6:$J$2005,"&lt;"&amp;J763)+COUNTIFS($M$6:M763,"متأخرة",$J$6:J763,J763&amp;"")+COUNTIFS($M$6:M763,"اليوم",$J$6:J763,J763&amp;""),"")</f>
        <v/>
      </c>
    </row>
    <row r="764">
      <c r="A764" s="20" t="n"/>
      <c r="B764" s="5" t="n"/>
      <c r="C764" s="21" t="n"/>
      <c r="D764" s="5" t="n"/>
      <c r="E764" s="17" t="n"/>
      <c r="F764" s="5" t="n"/>
      <c r="G764" s="5" t="n"/>
      <c r="H764" s="5" t="n"/>
      <c r="I764" s="5" t="n"/>
      <c r="J764" s="20" t="n"/>
      <c r="K764" s="5" t="n"/>
      <c r="L764" s="19">
        <f>IF(OR(B764&amp;""="",NOT(ISNUMBER(A764))),"",'الإعدادات'!$B$4-A764)</f>
        <v/>
      </c>
      <c r="M764" s="6">
        <f>IF(OR(B764&amp;""="",NOT(ISNUMBER(J764)),I764="تم التعاقد",I764="غير مهتم"),"",IF(J764&lt;'الإعدادات'!$B$4,"متأخرة",IF(J764='الإعدادات'!$B$4,"اليوم",IF(J764&lt;='الإعدادات'!$B$4+3,"خلال 3 أيام",""))))</f>
        <v/>
      </c>
      <c r="N764" s="6">
        <f>IF(OR(B764&amp;""="",H764&amp;""="",NOT(ISNUMBER(E764))),"",IFERROR(IF(E764&lt;INDEX('الوحدات'!$F$6:$F$305,MATCH(H764,'الوحدات'!$A$6:$A$305,0)),"أقل من السعر","مناسب"),"كود غير موجود"))</f>
        <v/>
      </c>
      <c r="O764" s="18">
        <f>IF(OR(B764&amp;""="",I764&lt;&gt;"تم التعاقد",H764&amp;""=""),"",IFERROR(IF(INDEX('الوحدات'!$E$6:$E$305,MATCH(H764,'الوحدات'!$A$6:$A$305,0))="بيع",ROUND(INDEX('الوحدات'!$F$6:$F$305,MATCH(H764,'الوحدات'!$A$6:$A$305,0))*'الإعدادات'!$B$5/100,2),""),""))</f>
        <v/>
      </c>
      <c r="P764" s="19">
        <f>IF(OR(M764="متأخرة",M764="اليوم"),COUNTIFS($M$6:$M$2005,"متأخرة",$J$6:$J$2005,"&lt;"&amp;J764)+COUNTIFS($M$6:$M$2005,"اليوم",$J$6:$J$2005,"&lt;"&amp;J764)+COUNTIFS($M$6:M764,"متأخرة",$J$6:J764,J764&amp;"")+COUNTIFS($M$6:M764,"اليوم",$J$6:J764,J764&amp;""),"")</f>
        <v/>
      </c>
    </row>
    <row r="765">
      <c r="A765" s="20" t="n"/>
      <c r="B765" s="5" t="n"/>
      <c r="C765" s="21" t="n"/>
      <c r="D765" s="5" t="n"/>
      <c r="E765" s="17" t="n"/>
      <c r="F765" s="5" t="n"/>
      <c r="G765" s="5" t="n"/>
      <c r="H765" s="5" t="n"/>
      <c r="I765" s="5" t="n"/>
      <c r="J765" s="20" t="n"/>
      <c r="K765" s="5" t="n"/>
      <c r="L765" s="19">
        <f>IF(OR(B765&amp;""="",NOT(ISNUMBER(A765))),"",'الإعدادات'!$B$4-A765)</f>
        <v/>
      </c>
      <c r="M765" s="6">
        <f>IF(OR(B765&amp;""="",NOT(ISNUMBER(J765)),I765="تم التعاقد",I765="غير مهتم"),"",IF(J765&lt;'الإعدادات'!$B$4,"متأخرة",IF(J765='الإعدادات'!$B$4,"اليوم",IF(J765&lt;='الإعدادات'!$B$4+3,"خلال 3 أيام",""))))</f>
        <v/>
      </c>
      <c r="N765" s="6">
        <f>IF(OR(B765&amp;""="",H765&amp;""="",NOT(ISNUMBER(E765))),"",IFERROR(IF(E765&lt;INDEX('الوحدات'!$F$6:$F$305,MATCH(H765,'الوحدات'!$A$6:$A$305,0)),"أقل من السعر","مناسب"),"كود غير موجود"))</f>
        <v/>
      </c>
      <c r="O765" s="18">
        <f>IF(OR(B765&amp;""="",I765&lt;&gt;"تم التعاقد",H765&amp;""=""),"",IFERROR(IF(INDEX('الوحدات'!$E$6:$E$305,MATCH(H765,'الوحدات'!$A$6:$A$305,0))="بيع",ROUND(INDEX('الوحدات'!$F$6:$F$305,MATCH(H765,'الوحدات'!$A$6:$A$305,0))*'الإعدادات'!$B$5/100,2),""),""))</f>
        <v/>
      </c>
      <c r="P765" s="19">
        <f>IF(OR(M765="متأخرة",M765="اليوم"),COUNTIFS($M$6:$M$2005,"متأخرة",$J$6:$J$2005,"&lt;"&amp;J765)+COUNTIFS($M$6:$M$2005,"اليوم",$J$6:$J$2005,"&lt;"&amp;J765)+COUNTIFS($M$6:M765,"متأخرة",$J$6:J765,J765&amp;"")+COUNTIFS($M$6:M765,"اليوم",$J$6:J765,J765&amp;""),"")</f>
        <v/>
      </c>
    </row>
    <row r="766">
      <c r="A766" s="20" t="n"/>
      <c r="B766" s="5" t="n"/>
      <c r="C766" s="21" t="n"/>
      <c r="D766" s="5" t="n"/>
      <c r="E766" s="17" t="n"/>
      <c r="F766" s="5" t="n"/>
      <c r="G766" s="5" t="n"/>
      <c r="H766" s="5" t="n"/>
      <c r="I766" s="5" t="n"/>
      <c r="J766" s="20" t="n"/>
      <c r="K766" s="5" t="n"/>
      <c r="L766" s="19">
        <f>IF(OR(B766&amp;""="",NOT(ISNUMBER(A766))),"",'الإعدادات'!$B$4-A766)</f>
        <v/>
      </c>
      <c r="M766" s="6">
        <f>IF(OR(B766&amp;""="",NOT(ISNUMBER(J766)),I766="تم التعاقد",I766="غير مهتم"),"",IF(J766&lt;'الإعدادات'!$B$4,"متأخرة",IF(J766='الإعدادات'!$B$4,"اليوم",IF(J766&lt;='الإعدادات'!$B$4+3,"خلال 3 أيام",""))))</f>
        <v/>
      </c>
      <c r="N766" s="6">
        <f>IF(OR(B766&amp;""="",H766&amp;""="",NOT(ISNUMBER(E766))),"",IFERROR(IF(E766&lt;INDEX('الوحدات'!$F$6:$F$305,MATCH(H766,'الوحدات'!$A$6:$A$305,0)),"أقل من السعر","مناسب"),"كود غير موجود"))</f>
        <v/>
      </c>
      <c r="O766" s="18">
        <f>IF(OR(B766&amp;""="",I766&lt;&gt;"تم التعاقد",H766&amp;""=""),"",IFERROR(IF(INDEX('الوحدات'!$E$6:$E$305,MATCH(H766,'الوحدات'!$A$6:$A$305,0))="بيع",ROUND(INDEX('الوحدات'!$F$6:$F$305,MATCH(H766,'الوحدات'!$A$6:$A$305,0))*'الإعدادات'!$B$5/100,2),""),""))</f>
        <v/>
      </c>
      <c r="P766" s="19">
        <f>IF(OR(M766="متأخرة",M766="اليوم"),COUNTIFS($M$6:$M$2005,"متأخرة",$J$6:$J$2005,"&lt;"&amp;J766)+COUNTIFS($M$6:$M$2005,"اليوم",$J$6:$J$2005,"&lt;"&amp;J766)+COUNTIFS($M$6:M766,"متأخرة",$J$6:J766,J766&amp;"")+COUNTIFS($M$6:M766,"اليوم",$J$6:J766,J766&amp;""),"")</f>
        <v/>
      </c>
    </row>
    <row r="767">
      <c r="A767" s="20" t="n"/>
      <c r="B767" s="5" t="n"/>
      <c r="C767" s="21" t="n"/>
      <c r="D767" s="5" t="n"/>
      <c r="E767" s="17" t="n"/>
      <c r="F767" s="5" t="n"/>
      <c r="G767" s="5" t="n"/>
      <c r="H767" s="5" t="n"/>
      <c r="I767" s="5" t="n"/>
      <c r="J767" s="20" t="n"/>
      <c r="K767" s="5" t="n"/>
      <c r="L767" s="19">
        <f>IF(OR(B767&amp;""="",NOT(ISNUMBER(A767))),"",'الإعدادات'!$B$4-A767)</f>
        <v/>
      </c>
      <c r="M767" s="6">
        <f>IF(OR(B767&amp;""="",NOT(ISNUMBER(J767)),I767="تم التعاقد",I767="غير مهتم"),"",IF(J767&lt;'الإعدادات'!$B$4,"متأخرة",IF(J767='الإعدادات'!$B$4,"اليوم",IF(J767&lt;='الإعدادات'!$B$4+3,"خلال 3 أيام",""))))</f>
        <v/>
      </c>
      <c r="N767" s="6">
        <f>IF(OR(B767&amp;""="",H767&amp;""="",NOT(ISNUMBER(E767))),"",IFERROR(IF(E767&lt;INDEX('الوحدات'!$F$6:$F$305,MATCH(H767,'الوحدات'!$A$6:$A$305,0)),"أقل من السعر","مناسب"),"كود غير موجود"))</f>
        <v/>
      </c>
      <c r="O767" s="18">
        <f>IF(OR(B767&amp;""="",I767&lt;&gt;"تم التعاقد",H767&amp;""=""),"",IFERROR(IF(INDEX('الوحدات'!$E$6:$E$305,MATCH(H767,'الوحدات'!$A$6:$A$305,0))="بيع",ROUND(INDEX('الوحدات'!$F$6:$F$305,MATCH(H767,'الوحدات'!$A$6:$A$305,0))*'الإعدادات'!$B$5/100,2),""),""))</f>
        <v/>
      </c>
      <c r="P767" s="19">
        <f>IF(OR(M767="متأخرة",M767="اليوم"),COUNTIFS($M$6:$M$2005,"متأخرة",$J$6:$J$2005,"&lt;"&amp;J767)+COUNTIFS($M$6:$M$2005,"اليوم",$J$6:$J$2005,"&lt;"&amp;J767)+COUNTIFS($M$6:M767,"متأخرة",$J$6:J767,J767&amp;"")+COUNTIFS($M$6:M767,"اليوم",$J$6:J767,J767&amp;""),"")</f>
        <v/>
      </c>
    </row>
    <row r="768">
      <c r="A768" s="20" t="n"/>
      <c r="B768" s="5" t="n"/>
      <c r="C768" s="21" t="n"/>
      <c r="D768" s="5" t="n"/>
      <c r="E768" s="17" t="n"/>
      <c r="F768" s="5" t="n"/>
      <c r="G768" s="5" t="n"/>
      <c r="H768" s="5" t="n"/>
      <c r="I768" s="5" t="n"/>
      <c r="J768" s="20" t="n"/>
      <c r="K768" s="5" t="n"/>
      <c r="L768" s="19">
        <f>IF(OR(B768&amp;""="",NOT(ISNUMBER(A768))),"",'الإعدادات'!$B$4-A768)</f>
        <v/>
      </c>
      <c r="M768" s="6">
        <f>IF(OR(B768&amp;""="",NOT(ISNUMBER(J768)),I768="تم التعاقد",I768="غير مهتم"),"",IF(J768&lt;'الإعدادات'!$B$4,"متأخرة",IF(J768='الإعدادات'!$B$4,"اليوم",IF(J768&lt;='الإعدادات'!$B$4+3,"خلال 3 أيام",""))))</f>
        <v/>
      </c>
      <c r="N768" s="6">
        <f>IF(OR(B768&amp;""="",H768&amp;""="",NOT(ISNUMBER(E768))),"",IFERROR(IF(E768&lt;INDEX('الوحدات'!$F$6:$F$305,MATCH(H768,'الوحدات'!$A$6:$A$305,0)),"أقل من السعر","مناسب"),"كود غير موجود"))</f>
        <v/>
      </c>
      <c r="O768" s="18">
        <f>IF(OR(B768&amp;""="",I768&lt;&gt;"تم التعاقد",H768&amp;""=""),"",IFERROR(IF(INDEX('الوحدات'!$E$6:$E$305,MATCH(H768,'الوحدات'!$A$6:$A$305,0))="بيع",ROUND(INDEX('الوحدات'!$F$6:$F$305,MATCH(H768,'الوحدات'!$A$6:$A$305,0))*'الإعدادات'!$B$5/100,2),""),""))</f>
        <v/>
      </c>
      <c r="P768" s="19">
        <f>IF(OR(M768="متأخرة",M768="اليوم"),COUNTIFS($M$6:$M$2005,"متأخرة",$J$6:$J$2005,"&lt;"&amp;J768)+COUNTIFS($M$6:$M$2005,"اليوم",$J$6:$J$2005,"&lt;"&amp;J768)+COUNTIFS($M$6:M768,"متأخرة",$J$6:J768,J768&amp;"")+COUNTIFS($M$6:M768,"اليوم",$J$6:J768,J768&amp;""),"")</f>
        <v/>
      </c>
    </row>
    <row r="769">
      <c r="A769" s="20" t="n"/>
      <c r="B769" s="5" t="n"/>
      <c r="C769" s="21" t="n"/>
      <c r="D769" s="5" t="n"/>
      <c r="E769" s="17" t="n"/>
      <c r="F769" s="5" t="n"/>
      <c r="G769" s="5" t="n"/>
      <c r="H769" s="5" t="n"/>
      <c r="I769" s="5" t="n"/>
      <c r="J769" s="20" t="n"/>
      <c r="K769" s="5" t="n"/>
      <c r="L769" s="19">
        <f>IF(OR(B769&amp;""="",NOT(ISNUMBER(A769))),"",'الإعدادات'!$B$4-A769)</f>
        <v/>
      </c>
      <c r="M769" s="6">
        <f>IF(OR(B769&amp;""="",NOT(ISNUMBER(J769)),I769="تم التعاقد",I769="غير مهتم"),"",IF(J769&lt;'الإعدادات'!$B$4,"متأخرة",IF(J769='الإعدادات'!$B$4,"اليوم",IF(J769&lt;='الإعدادات'!$B$4+3,"خلال 3 أيام",""))))</f>
        <v/>
      </c>
      <c r="N769" s="6">
        <f>IF(OR(B769&amp;""="",H769&amp;""="",NOT(ISNUMBER(E769))),"",IFERROR(IF(E769&lt;INDEX('الوحدات'!$F$6:$F$305,MATCH(H769,'الوحدات'!$A$6:$A$305,0)),"أقل من السعر","مناسب"),"كود غير موجود"))</f>
        <v/>
      </c>
      <c r="O769" s="18">
        <f>IF(OR(B769&amp;""="",I769&lt;&gt;"تم التعاقد",H769&amp;""=""),"",IFERROR(IF(INDEX('الوحدات'!$E$6:$E$305,MATCH(H769,'الوحدات'!$A$6:$A$305,0))="بيع",ROUND(INDEX('الوحدات'!$F$6:$F$305,MATCH(H769,'الوحدات'!$A$6:$A$305,0))*'الإعدادات'!$B$5/100,2),""),""))</f>
        <v/>
      </c>
      <c r="P769" s="19">
        <f>IF(OR(M769="متأخرة",M769="اليوم"),COUNTIFS($M$6:$M$2005,"متأخرة",$J$6:$J$2005,"&lt;"&amp;J769)+COUNTIFS($M$6:$M$2005,"اليوم",$J$6:$J$2005,"&lt;"&amp;J769)+COUNTIFS($M$6:M769,"متأخرة",$J$6:J769,J769&amp;"")+COUNTIFS($M$6:M769,"اليوم",$J$6:J769,J769&amp;""),"")</f>
        <v/>
      </c>
    </row>
    <row r="770">
      <c r="A770" s="20" t="n"/>
      <c r="B770" s="5" t="n"/>
      <c r="C770" s="21" t="n"/>
      <c r="D770" s="5" t="n"/>
      <c r="E770" s="17" t="n"/>
      <c r="F770" s="5" t="n"/>
      <c r="G770" s="5" t="n"/>
      <c r="H770" s="5" t="n"/>
      <c r="I770" s="5" t="n"/>
      <c r="J770" s="20" t="n"/>
      <c r="K770" s="5" t="n"/>
      <c r="L770" s="19">
        <f>IF(OR(B770&amp;""="",NOT(ISNUMBER(A770))),"",'الإعدادات'!$B$4-A770)</f>
        <v/>
      </c>
      <c r="M770" s="6">
        <f>IF(OR(B770&amp;""="",NOT(ISNUMBER(J770)),I770="تم التعاقد",I770="غير مهتم"),"",IF(J770&lt;'الإعدادات'!$B$4,"متأخرة",IF(J770='الإعدادات'!$B$4,"اليوم",IF(J770&lt;='الإعدادات'!$B$4+3,"خلال 3 أيام",""))))</f>
        <v/>
      </c>
      <c r="N770" s="6">
        <f>IF(OR(B770&amp;""="",H770&amp;""="",NOT(ISNUMBER(E770))),"",IFERROR(IF(E770&lt;INDEX('الوحدات'!$F$6:$F$305,MATCH(H770,'الوحدات'!$A$6:$A$305,0)),"أقل من السعر","مناسب"),"كود غير موجود"))</f>
        <v/>
      </c>
      <c r="O770" s="18">
        <f>IF(OR(B770&amp;""="",I770&lt;&gt;"تم التعاقد",H770&amp;""=""),"",IFERROR(IF(INDEX('الوحدات'!$E$6:$E$305,MATCH(H770,'الوحدات'!$A$6:$A$305,0))="بيع",ROUND(INDEX('الوحدات'!$F$6:$F$305,MATCH(H770,'الوحدات'!$A$6:$A$305,0))*'الإعدادات'!$B$5/100,2),""),""))</f>
        <v/>
      </c>
      <c r="P770" s="19">
        <f>IF(OR(M770="متأخرة",M770="اليوم"),COUNTIFS($M$6:$M$2005,"متأخرة",$J$6:$J$2005,"&lt;"&amp;J770)+COUNTIFS($M$6:$M$2005,"اليوم",$J$6:$J$2005,"&lt;"&amp;J770)+COUNTIFS($M$6:M770,"متأخرة",$J$6:J770,J770&amp;"")+COUNTIFS($M$6:M770,"اليوم",$J$6:J770,J770&amp;""),"")</f>
        <v/>
      </c>
    </row>
    <row r="771">
      <c r="A771" s="20" t="n"/>
      <c r="B771" s="5" t="n"/>
      <c r="C771" s="21" t="n"/>
      <c r="D771" s="5" t="n"/>
      <c r="E771" s="17" t="n"/>
      <c r="F771" s="5" t="n"/>
      <c r="G771" s="5" t="n"/>
      <c r="H771" s="5" t="n"/>
      <c r="I771" s="5" t="n"/>
      <c r="J771" s="20" t="n"/>
      <c r="K771" s="5" t="n"/>
      <c r="L771" s="19">
        <f>IF(OR(B771&amp;""="",NOT(ISNUMBER(A771))),"",'الإعدادات'!$B$4-A771)</f>
        <v/>
      </c>
      <c r="M771" s="6">
        <f>IF(OR(B771&amp;""="",NOT(ISNUMBER(J771)),I771="تم التعاقد",I771="غير مهتم"),"",IF(J771&lt;'الإعدادات'!$B$4,"متأخرة",IF(J771='الإعدادات'!$B$4,"اليوم",IF(J771&lt;='الإعدادات'!$B$4+3,"خلال 3 أيام",""))))</f>
        <v/>
      </c>
      <c r="N771" s="6">
        <f>IF(OR(B771&amp;""="",H771&amp;""="",NOT(ISNUMBER(E771))),"",IFERROR(IF(E771&lt;INDEX('الوحدات'!$F$6:$F$305,MATCH(H771,'الوحدات'!$A$6:$A$305,0)),"أقل من السعر","مناسب"),"كود غير موجود"))</f>
        <v/>
      </c>
      <c r="O771" s="18">
        <f>IF(OR(B771&amp;""="",I771&lt;&gt;"تم التعاقد",H771&amp;""=""),"",IFERROR(IF(INDEX('الوحدات'!$E$6:$E$305,MATCH(H771,'الوحدات'!$A$6:$A$305,0))="بيع",ROUND(INDEX('الوحدات'!$F$6:$F$305,MATCH(H771,'الوحدات'!$A$6:$A$305,0))*'الإعدادات'!$B$5/100,2),""),""))</f>
        <v/>
      </c>
      <c r="P771" s="19">
        <f>IF(OR(M771="متأخرة",M771="اليوم"),COUNTIFS($M$6:$M$2005,"متأخرة",$J$6:$J$2005,"&lt;"&amp;J771)+COUNTIFS($M$6:$M$2005,"اليوم",$J$6:$J$2005,"&lt;"&amp;J771)+COUNTIFS($M$6:M771,"متأخرة",$J$6:J771,J771&amp;"")+COUNTIFS($M$6:M771,"اليوم",$J$6:J771,J771&amp;""),"")</f>
        <v/>
      </c>
    </row>
    <row r="772">
      <c r="A772" s="20" t="n"/>
      <c r="B772" s="5" t="n"/>
      <c r="C772" s="21" t="n"/>
      <c r="D772" s="5" t="n"/>
      <c r="E772" s="17" t="n"/>
      <c r="F772" s="5" t="n"/>
      <c r="G772" s="5" t="n"/>
      <c r="H772" s="5" t="n"/>
      <c r="I772" s="5" t="n"/>
      <c r="J772" s="20" t="n"/>
      <c r="K772" s="5" t="n"/>
      <c r="L772" s="19">
        <f>IF(OR(B772&amp;""="",NOT(ISNUMBER(A772))),"",'الإعدادات'!$B$4-A772)</f>
        <v/>
      </c>
      <c r="M772" s="6">
        <f>IF(OR(B772&amp;""="",NOT(ISNUMBER(J772)),I772="تم التعاقد",I772="غير مهتم"),"",IF(J772&lt;'الإعدادات'!$B$4,"متأخرة",IF(J772='الإعدادات'!$B$4,"اليوم",IF(J772&lt;='الإعدادات'!$B$4+3,"خلال 3 أيام",""))))</f>
        <v/>
      </c>
      <c r="N772" s="6">
        <f>IF(OR(B772&amp;""="",H772&amp;""="",NOT(ISNUMBER(E772))),"",IFERROR(IF(E772&lt;INDEX('الوحدات'!$F$6:$F$305,MATCH(H772,'الوحدات'!$A$6:$A$305,0)),"أقل من السعر","مناسب"),"كود غير موجود"))</f>
        <v/>
      </c>
      <c r="O772" s="18">
        <f>IF(OR(B772&amp;""="",I772&lt;&gt;"تم التعاقد",H772&amp;""=""),"",IFERROR(IF(INDEX('الوحدات'!$E$6:$E$305,MATCH(H772,'الوحدات'!$A$6:$A$305,0))="بيع",ROUND(INDEX('الوحدات'!$F$6:$F$305,MATCH(H772,'الوحدات'!$A$6:$A$305,0))*'الإعدادات'!$B$5/100,2),""),""))</f>
        <v/>
      </c>
      <c r="P772" s="19">
        <f>IF(OR(M772="متأخرة",M772="اليوم"),COUNTIFS($M$6:$M$2005,"متأخرة",$J$6:$J$2005,"&lt;"&amp;J772)+COUNTIFS($M$6:$M$2005,"اليوم",$J$6:$J$2005,"&lt;"&amp;J772)+COUNTIFS($M$6:M772,"متأخرة",$J$6:J772,J772&amp;"")+COUNTIFS($M$6:M772,"اليوم",$J$6:J772,J772&amp;""),"")</f>
        <v/>
      </c>
    </row>
    <row r="773">
      <c r="A773" s="20" t="n"/>
      <c r="B773" s="5" t="n"/>
      <c r="C773" s="21" t="n"/>
      <c r="D773" s="5" t="n"/>
      <c r="E773" s="17" t="n"/>
      <c r="F773" s="5" t="n"/>
      <c r="G773" s="5" t="n"/>
      <c r="H773" s="5" t="n"/>
      <c r="I773" s="5" t="n"/>
      <c r="J773" s="20" t="n"/>
      <c r="K773" s="5" t="n"/>
      <c r="L773" s="19">
        <f>IF(OR(B773&amp;""="",NOT(ISNUMBER(A773))),"",'الإعدادات'!$B$4-A773)</f>
        <v/>
      </c>
      <c r="M773" s="6">
        <f>IF(OR(B773&amp;""="",NOT(ISNUMBER(J773)),I773="تم التعاقد",I773="غير مهتم"),"",IF(J773&lt;'الإعدادات'!$B$4,"متأخرة",IF(J773='الإعدادات'!$B$4,"اليوم",IF(J773&lt;='الإعدادات'!$B$4+3,"خلال 3 أيام",""))))</f>
        <v/>
      </c>
      <c r="N773" s="6">
        <f>IF(OR(B773&amp;""="",H773&amp;""="",NOT(ISNUMBER(E773))),"",IFERROR(IF(E773&lt;INDEX('الوحدات'!$F$6:$F$305,MATCH(H773,'الوحدات'!$A$6:$A$305,0)),"أقل من السعر","مناسب"),"كود غير موجود"))</f>
        <v/>
      </c>
      <c r="O773" s="18">
        <f>IF(OR(B773&amp;""="",I773&lt;&gt;"تم التعاقد",H773&amp;""=""),"",IFERROR(IF(INDEX('الوحدات'!$E$6:$E$305,MATCH(H773,'الوحدات'!$A$6:$A$305,0))="بيع",ROUND(INDEX('الوحدات'!$F$6:$F$305,MATCH(H773,'الوحدات'!$A$6:$A$305,0))*'الإعدادات'!$B$5/100,2),""),""))</f>
        <v/>
      </c>
      <c r="P773" s="19">
        <f>IF(OR(M773="متأخرة",M773="اليوم"),COUNTIFS($M$6:$M$2005,"متأخرة",$J$6:$J$2005,"&lt;"&amp;J773)+COUNTIFS($M$6:$M$2005,"اليوم",$J$6:$J$2005,"&lt;"&amp;J773)+COUNTIFS($M$6:M773,"متأخرة",$J$6:J773,J773&amp;"")+COUNTIFS($M$6:M773,"اليوم",$J$6:J773,J773&amp;""),"")</f>
        <v/>
      </c>
    </row>
    <row r="774">
      <c r="A774" s="20" t="n"/>
      <c r="B774" s="5" t="n"/>
      <c r="C774" s="21" t="n"/>
      <c r="D774" s="5" t="n"/>
      <c r="E774" s="17" t="n"/>
      <c r="F774" s="5" t="n"/>
      <c r="G774" s="5" t="n"/>
      <c r="H774" s="5" t="n"/>
      <c r="I774" s="5" t="n"/>
      <c r="J774" s="20" t="n"/>
      <c r="K774" s="5" t="n"/>
      <c r="L774" s="19">
        <f>IF(OR(B774&amp;""="",NOT(ISNUMBER(A774))),"",'الإعدادات'!$B$4-A774)</f>
        <v/>
      </c>
      <c r="M774" s="6">
        <f>IF(OR(B774&amp;""="",NOT(ISNUMBER(J774)),I774="تم التعاقد",I774="غير مهتم"),"",IF(J774&lt;'الإعدادات'!$B$4,"متأخرة",IF(J774='الإعدادات'!$B$4,"اليوم",IF(J774&lt;='الإعدادات'!$B$4+3,"خلال 3 أيام",""))))</f>
        <v/>
      </c>
      <c r="N774" s="6">
        <f>IF(OR(B774&amp;""="",H774&amp;""="",NOT(ISNUMBER(E774))),"",IFERROR(IF(E774&lt;INDEX('الوحدات'!$F$6:$F$305,MATCH(H774,'الوحدات'!$A$6:$A$305,0)),"أقل من السعر","مناسب"),"كود غير موجود"))</f>
        <v/>
      </c>
      <c r="O774" s="18">
        <f>IF(OR(B774&amp;""="",I774&lt;&gt;"تم التعاقد",H774&amp;""=""),"",IFERROR(IF(INDEX('الوحدات'!$E$6:$E$305,MATCH(H774,'الوحدات'!$A$6:$A$305,0))="بيع",ROUND(INDEX('الوحدات'!$F$6:$F$305,MATCH(H774,'الوحدات'!$A$6:$A$305,0))*'الإعدادات'!$B$5/100,2),""),""))</f>
        <v/>
      </c>
      <c r="P774" s="19">
        <f>IF(OR(M774="متأخرة",M774="اليوم"),COUNTIFS($M$6:$M$2005,"متأخرة",$J$6:$J$2005,"&lt;"&amp;J774)+COUNTIFS($M$6:$M$2005,"اليوم",$J$6:$J$2005,"&lt;"&amp;J774)+COUNTIFS($M$6:M774,"متأخرة",$J$6:J774,J774&amp;"")+COUNTIFS($M$6:M774,"اليوم",$J$6:J774,J774&amp;""),"")</f>
        <v/>
      </c>
    </row>
    <row r="775">
      <c r="A775" s="20" t="n"/>
      <c r="B775" s="5" t="n"/>
      <c r="C775" s="21" t="n"/>
      <c r="D775" s="5" t="n"/>
      <c r="E775" s="17" t="n"/>
      <c r="F775" s="5" t="n"/>
      <c r="G775" s="5" t="n"/>
      <c r="H775" s="5" t="n"/>
      <c r="I775" s="5" t="n"/>
      <c r="J775" s="20" t="n"/>
      <c r="K775" s="5" t="n"/>
      <c r="L775" s="19">
        <f>IF(OR(B775&amp;""="",NOT(ISNUMBER(A775))),"",'الإعدادات'!$B$4-A775)</f>
        <v/>
      </c>
      <c r="M775" s="6">
        <f>IF(OR(B775&amp;""="",NOT(ISNUMBER(J775)),I775="تم التعاقد",I775="غير مهتم"),"",IF(J775&lt;'الإعدادات'!$B$4,"متأخرة",IF(J775='الإعدادات'!$B$4,"اليوم",IF(J775&lt;='الإعدادات'!$B$4+3,"خلال 3 أيام",""))))</f>
        <v/>
      </c>
      <c r="N775" s="6">
        <f>IF(OR(B775&amp;""="",H775&amp;""="",NOT(ISNUMBER(E775))),"",IFERROR(IF(E775&lt;INDEX('الوحدات'!$F$6:$F$305,MATCH(H775,'الوحدات'!$A$6:$A$305,0)),"أقل من السعر","مناسب"),"كود غير موجود"))</f>
        <v/>
      </c>
      <c r="O775" s="18">
        <f>IF(OR(B775&amp;""="",I775&lt;&gt;"تم التعاقد",H775&amp;""=""),"",IFERROR(IF(INDEX('الوحدات'!$E$6:$E$305,MATCH(H775,'الوحدات'!$A$6:$A$305,0))="بيع",ROUND(INDEX('الوحدات'!$F$6:$F$305,MATCH(H775,'الوحدات'!$A$6:$A$305,0))*'الإعدادات'!$B$5/100,2),""),""))</f>
        <v/>
      </c>
      <c r="P775" s="19">
        <f>IF(OR(M775="متأخرة",M775="اليوم"),COUNTIFS($M$6:$M$2005,"متأخرة",$J$6:$J$2005,"&lt;"&amp;J775)+COUNTIFS($M$6:$M$2005,"اليوم",$J$6:$J$2005,"&lt;"&amp;J775)+COUNTIFS($M$6:M775,"متأخرة",$J$6:J775,J775&amp;"")+COUNTIFS($M$6:M775,"اليوم",$J$6:J775,J775&amp;""),"")</f>
        <v/>
      </c>
    </row>
    <row r="776">
      <c r="A776" s="20" t="n"/>
      <c r="B776" s="5" t="n"/>
      <c r="C776" s="21" t="n"/>
      <c r="D776" s="5" t="n"/>
      <c r="E776" s="17" t="n"/>
      <c r="F776" s="5" t="n"/>
      <c r="G776" s="5" t="n"/>
      <c r="H776" s="5" t="n"/>
      <c r="I776" s="5" t="n"/>
      <c r="J776" s="20" t="n"/>
      <c r="K776" s="5" t="n"/>
      <c r="L776" s="19">
        <f>IF(OR(B776&amp;""="",NOT(ISNUMBER(A776))),"",'الإعدادات'!$B$4-A776)</f>
        <v/>
      </c>
      <c r="M776" s="6">
        <f>IF(OR(B776&amp;""="",NOT(ISNUMBER(J776)),I776="تم التعاقد",I776="غير مهتم"),"",IF(J776&lt;'الإعدادات'!$B$4,"متأخرة",IF(J776='الإعدادات'!$B$4,"اليوم",IF(J776&lt;='الإعدادات'!$B$4+3,"خلال 3 أيام",""))))</f>
        <v/>
      </c>
      <c r="N776" s="6">
        <f>IF(OR(B776&amp;""="",H776&amp;""="",NOT(ISNUMBER(E776))),"",IFERROR(IF(E776&lt;INDEX('الوحدات'!$F$6:$F$305,MATCH(H776,'الوحدات'!$A$6:$A$305,0)),"أقل من السعر","مناسب"),"كود غير موجود"))</f>
        <v/>
      </c>
      <c r="O776" s="18">
        <f>IF(OR(B776&amp;""="",I776&lt;&gt;"تم التعاقد",H776&amp;""=""),"",IFERROR(IF(INDEX('الوحدات'!$E$6:$E$305,MATCH(H776,'الوحدات'!$A$6:$A$305,0))="بيع",ROUND(INDEX('الوحدات'!$F$6:$F$305,MATCH(H776,'الوحدات'!$A$6:$A$305,0))*'الإعدادات'!$B$5/100,2),""),""))</f>
        <v/>
      </c>
      <c r="P776" s="19">
        <f>IF(OR(M776="متأخرة",M776="اليوم"),COUNTIFS($M$6:$M$2005,"متأخرة",$J$6:$J$2005,"&lt;"&amp;J776)+COUNTIFS($M$6:$M$2005,"اليوم",$J$6:$J$2005,"&lt;"&amp;J776)+COUNTIFS($M$6:M776,"متأخرة",$J$6:J776,J776&amp;"")+COUNTIFS($M$6:M776,"اليوم",$J$6:J776,J776&amp;""),"")</f>
        <v/>
      </c>
    </row>
    <row r="777">
      <c r="A777" s="20" t="n"/>
      <c r="B777" s="5" t="n"/>
      <c r="C777" s="21" t="n"/>
      <c r="D777" s="5" t="n"/>
      <c r="E777" s="17" t="n"/>
      <c r="F777" s="5" t="n"/>
      <c r="G777" s="5" t="n"/>
      <c r="H777" s="5" t="n"/>
      <c r="I777" s="5" t="n"/>
      <c r="J777" s="20" t="n"/>
      <c r="K777" s="5" t="n"/>
      <c r="L777" s="19">
        <f>IF(OR(B777&amp;""="",NOT(ISNUMBER(A777))),"",'الإعدادات'!$B$4-A777)</f>
        <v/>
      </c>
      <c r="M777" s="6">
        <f>IF(OR(B777&amp;""="",NOT(ISNUMBER(J777)),I777="تم التعاقد",I777="غير مهتم"),"",IF(J777&lt;'الإعدادات'!$B$4,"متأخرة",IF(J777='الإعدادات'!$B$4,"اليوم",IF(J777&lt;='الإعدادات'!$B$4+3,"خلال 3 أيام",""))))</f>
        <v/>
      </c>
      <c r="N777" s="6">
        <f>IF(OR(B777&amp;""="",H777&amp;""="",NOT(ISNUMBER(E777))),"",IFERROR(IF(E777&lt;INDEX('الوحدات'!$F$6:$F$305,MATCH(H777,'الوحدات'!$A$6:$A$305,0)),"أقل من السعر","مناسب"),"كود غير موجود"))</f>
        <v/>
      </c>
      <c r="O777" s="18">
        <f>IF(OR(B777&amp;""="",I777&lt;&gt;"تم التعاقد",H777&amp;""=""),"",IFERROR(IF(INDEX('الوحدات'!$E$6:$E$305,MATCH(H777,'الوحدات'!$A$6:$A$305,0))="بيع",ROUND(INDEX('الوحدات'!$F$6:$F$305,MATCH(H777,'الوحدات'!$A$6:$A$305,0))*'الإعدادات'!$B$5/100,2),""),""))</f>
        <v/>
      </c>
      <c r="P777" s="19">
        <f>IF(OR(M777="متأخرة",M777="اليوم"),COUNTIFS($M$6:$M$2005,"متأخرة",$J$6:$J$2005,"&lt;"&amp;J777)+COUNTIFS($M$6:$M$2005,"اليوم",$J$6:$J$2005,"&lt;"&amp;J777)+COUNTIFS($M$6:M777,"متأخرة",$J$6:J777,J777&amp;"")+COUNTIFS($M$6:M777,"اليوم",$J$6:J777,J777&amp;""),"")</f>
        <v/>
      </c>
    </row>
    <row r="778">
      <c r="A778" s="20" t="n"/>
      <c r="B778" s="5" t="n"/>
      <c r="C778" s="21" t="n"/>
      <c r="D778" s="5" t="n"/>
      <c r="E778" s="17" t="n"/>
      <c r="F778" s="5" t="n"/>
      <c r="G778" s="5" t="n"/>
      <c r="H778" s="5" t="n"/>
      <c r="I778" s="5" t="n"/>
      <c r="J778" s="20" t="n"/>
      <c r="K778" s="5" t="n"/>
      <c r="L778" s="19">
        <f>IF(OR(B778&amp;""="",NOT(ISNUMBER(A778))),"",'الإعدادات'!$B$4-A778)</f>
        <v/>
      </c>
      <c r="M778" s="6">
        <f>IF(OR(B778&amp;""="",NOT(ISNUMBER(J778)),I778="تم التعاقد",I778="غير مهتم"),"",IF(J778&lt;'الإعدادات'!$B$4,"متأخرة",IF(J778='الإعدادات'!$B$4,"اليوم",IF(J778&lt;='الإعدادات'!$B$4+3,"خلال 3 أيام",""))))</f>
        <v/>
      </c>
      <c r="N778" s="6">
        <f>IF(OR(B778&amp;""="",H778&amp;""="",NOT(ISNUMBER(E778))),"",IFERROR(IF(E778&lt;INDEX('الوحدات'!$F$6:$F$305,MATCH(H778,'الوحدات'!$A$6:$A$305,0)),"أقل من السعر","مناسب"),"كود غير موجود"))</f>
        <v/>
      </c>
      <c r="O778" s="18">
        <f>IF(OR(B778&amp;""="",I778&lt;&gt;"تم التعاقد",H778&amp;""=""),"",IFERROR(IF(INDEX('الوحدات'!$E$6:$E$305,MATCH(H778,'الوحدات'!$A$6:$A$305,0))="بيع",ROUND(INDEX('الوحدات'!$F$6:$F$305,MATCH(H778,'الوحدات'!$A$6:$A$305,0))*'الإعدادات'!$B$5/100,2),""),""))</f>
        <v/>
      </c>
      <c r="P778" s="19">
        <f>IF(OR(M778="متأخرة",M778="اليوم"),COUNTIFS($M$6:$M$2005,"متأخرة",$J$6:$J$2005,"&lt;"&amp;J778)+COUNTIFS($M$6:$M$2005,"اليوم",$J$6:$J$2005,"&lt;"&amp;J778)+COUNTIFS($M$6:M778,"متأخرة",$J$6:J778,J778&amp;"")+COUNTIFS($M$6:M778,"اليوم",$J$6:J778,J778&amp;""),"")</f>
        <v/>
      </c>
    </row>
    <row r="779">
      <c r="A779" s="20" t="n"/>
      <c r="B779" s="5" t="n"/>
      <c r="C779" s="21" t="n"/>
      <c r="D779" s="5" t="n"/>
      <c r="E779" s="17" t="n"/>
      <c r="F779" s="5" t="n"/>
      <c r="G779" s="5" t="n"/>
      <c r="H779" s="5" t="n"/>
      <c r="I779" s="5" t="n"/>
      <c r="J779" s="20" t="n"/>
      <c r="K779" s="5" t="n"/>
      <c r="L779" s="19">
        <f>IF(OR(B779&amp;""="",NOT(ISNUMBER(A779))),"",'الإعدادات'!$B$4-A779)</f>
        <v/>
      </c>
      <c r="M779" s="6">
        <f>IF(OR(B779&amp;""="",NOT(ISNUMBER(J779)),I779="تم التعاقد",I779="غير مهتم"),"",IF(J779&lt;'الإعدادات'!$B$4,"متأخرة",IF(J779='الإعدادات'!$B$4,"اليوم",IF(J779&lt;='الإعدادات'!$B$4+3,"خلال 3 أيام",""))))</f>
        <v/>
      </c>
      <c r="N779" s="6">
        <f>IF(OR(B779&amp;""="",H779&amp;""="",NOT(ISNUMBER(E779))),"",IFERROR(IF(E779&lt;INDEX('الوحدات'!$F$6:$F$305,MATCH(H779,'الوحدات'!$A$6:$A$305,0)),"أقل من السعر","مناسب"),"كود غير موجود"))</f>
        <v/>
      </c>
      <c r="O779" s="18">
        <f>IF(OR(B779&amp;""="",I779&lt;&gt;"تم التعاقد",H779&amp;""=""),"",IFERROR(IF(INDEX('الوحدات'!$E$6:$E$305,MATCH(H779,'الوحدات'!$A$6:$A$305,0))="بيع",ROUND(INDEX('الوحدات'!$F$6:$F$305,MATCH(H779,'الوحدات'!$A$6:$A$305,0))*'الإعدادات'!$B$5/100,2),""),""))</f>
        <v/>
      </c>
      <c r="P779" s="19">
        <f>IF(OR(M779="متأخرة",M779="اليوم"),COUNTIFS($M$6:$M$2005,"متأخرة",$J$6:$J$2005,"&lt;"&amp;J779)+COUNTIFS($M$6:$M$2005,"اليوم",$J$6:$J$2005,"&lt;"&amp;J779)+COUNTIFS($M$6:M779,"متأخرة",$J$6:J779,J779&amp;"")+COUNTIFS($M$6:M779,"اليوم",$J$6:J779,J779&amp;""),"")</f>
        <v/>
      </c>
    </row>
    <row r="780">
      <c r="A780" s="20" t="n"/>
      <c r="B780" s="5" t="n"/>
      <c r="C780" s="21" t="n"/>
      <c r="D780" s="5" t="n"/>
      <c r="E780" s="17" t="n"/>
      <c r="F780" s="5" t="n"/>
      <c r="G780" s="5" t="n"/>
      <c r="H780" s="5" t="n"/>
      <c r="I780" s="5" t="n"/>
      <c r="J780" s="20" t="n"/>
      <c r="K780" s="5" t="n"/>
      <c r="L780" s="19">
        <f>IF(OR(B780&amp;""="",NOT(ISNUMBER(A780))),"",'الإعدادات'!$B$4-A780)</f>
        <v/>
      </c>
      <c r="M780" s="6">
        <f>IF(OR(B780&amp;""="",NOT(ISNUMBER(J780)),I780="تم التعاقد",I780="غير مهتم"),"",IF(J780&lt;'الإعدادات'!$B$4,"متأخرة",IF(J780='الإعدادات'!$B$4,"اليوم",IF(J780&lt;='الإعدادات'!$B$4+3,"خلال 3 أيام",""))))</f>
        <v/>
      </c>
      <c r="N780" s="6">
        <f>IF(OR(B780&amp;""="",H780&amp;""="",NOT(ISNUMBER(E780))),"",IFERROR(IF(E780&lt;INDEX('الوحدات'!$F$6:$F$305,MATCH(H780,'الوحدات'!$A$6:$A$305,0)),"أقل من السعر","مناسب"),"كود غير موجود"))</f>
        <v/>
      </c>
      <c r="O780" s="18">
        <f>IF(OR(B780&amp;""="",I780&lt;&gt;"تم التعاقد",H780&amp;""=""),"",IFERROR(IF(INDEX('الوحدات'!$E$6:$E$305,MATCH(H780,'الوحدات'!$A$6:$A$305,0))="بيع",ROUND(INDEX('الوحدات'!$F$6:$F$305,MATCH(H780,'الوحدات'!$A$6:$A$305,0))*'الإعدادات'!$B$5/100,2),""),""))</f>
        <v/>
      </c>
      <c r="P780" s="19">
        <f>IF(OR(M780="متأخرة",M780="اليوم"),COUNTIFS($M$6:$M$2005,"متأخرة",$J$6:$J$2005,"&lt;"&amp;J780)+COUNTIFS($M$6:$M$2005,"اليوم",$J$6:$J$2005,"&lt;"&amp;J780)+COUNTIFS($M$6:M780,"متأخرة",$J$6:J780,J780&amp;"")+COUNTIFS($M$6:M780,"اليوم",$J$6:J780,J780&amp;""),"")</f>
        <v/>
      </c>
    </row>
    <row r="781">
      <c r="A781" s="20" t="n"/>
      <c r="B781" s="5" t="n"/>
      <c r="C781" s="21" t="n"/>
      <c r="D781" s="5" t="n"/>
      <c r="E781" s="17" t="n"/>
      <c r="F781" s="5" t="n"/>
      <c r="G781" s="5" t="n"/>
      <c r="H781" s="5" t="n"/>
      <c r="I781" s="5" t="n"/>
      <c r="J781" s="20" t="n"/>
      <c r="K781" s="5" t="n"/>
      <c r="L781" s="19">
        <f>IF(OR(B781&amp;""="",NOT(ISNUMBER(A781))),"",'الإعدادات'!$B$4-A781)</f>
        <v/>
      </c>
      <c r="M781" s="6">
        <f>IF(OR(B781&amp;""="",NOT(ISNUMBER(J781)),I781="تم التعاقد",I781="غير مهتم"),"",IF(J781&lt;'الإعدادات'!$B$4,"متأخرة",IF(J781='الإعدادات'!$B$4,"اليوم",IF(J781&lt;='الإعدادات'!$B$4+3,"خلال 3 أيام",""))))</f>
        <v/>
      </c>
      <c r="N781" s="6">
        <f>IF(OR(B781&amp;""="",H781&amp;""="",NOT(ISNUMBER(E781))),"",IFERROR(IF(E781&lt;INDEX('الوحدات'!$F$6:$F$305,MATCH(H781,'الوحدات'!$A$6:$A$305,0)),"أقل من السعر","مناسب"),"كود غير موجود"))</f>
        <v/>
      </c>
      <c r="O781" s="18">
        <f>IF(OR(B781&amp;""="",I781&lt;&gt;"تم التعاقد",H781&amp;""=""),"",IFERROR(IF(INDEX('الوحدات'!$E$6:$E$305,MATCH(H781,'الوحدات'!$A$6:$A$305,0))="بيع",ROUND(INDEX('الوحدات'!$F$6:$F$305,MATCH(H781,'الوحدات'!$A$6:$A$305,0))*'الإعدادات'!$B$5/100,2),""),""))</f>
        <v/>
      </c>
      <c r="P781" s="19">
        <f>IF(OR(M781="متأخرة",M781="اليوم"),COUNTIFS($M$6:$M$2005,"متأخرة",$J$6:$J$2005,"&lt;"&amp;J781)+COUNTIFS($M$6:$M$2005,"اليوم",$J$6:$J$2005,"&lt;"&amp;J781)+COUNTIFS($M$6:M781,"متأخرة",$J$6:J781,J781&amp;"")+COUNTIFS($M$6:M781,"اليوم",$J$6:J781,J781&amp;""),"")</f>
        <v/>
      </c>
    </row>
    <row r="782">
      <c r="A782" s="20" t="n"/>
      <c r="B782" s="5" t="n"/>
      <c r="C782" s="21" t="n"/>
      <c r="D782" s="5" t="n"/>
      <c r="E782" s="17" t="n"/>
      <c r="F782" s="5" t="n"/>
      <c r="G782" s="5" t="n"/>
      <c r="H782" s="5" t="n"/>
      <c r="I782" s="5" t="n"/>
      <c r="J782" s="20" t="n"/>
      <c r="K782" s="5" t="n"/>
      <c r="L782" s="19">
        <f>IF(OR(B782&amp;""="",NOT(ISNUMBER(A782))),"",'الإعدادات'!$B$4-A782)</f>
        <v/>
      </c>
      <c r="M782" s="6">
        <f>IF(OR(B782&amp;""="",NOT(ISNUMBER(J782)),I782="تم التعاقد",I782="غير مهتم"),"",IF(J782&lt;'الإعدادات'!$B$4,"متأخرة",IF(J782='الإعدادات'!$B$4,"اليوم",IF(J782&lt;='الإعدادات'!$B$4+3,"خلال 3 أيام",""))))</f>
        <v/>
      </c>
      <c r="N782" s="6">
        <f>IF(OR(B782&amp;""="",H782&amp;""="",NOT(ISNUMBER(E782))),"",IFERROR(IF(E782&lt;INDEX('الوحدات'!$F$6:$F$305,MATCH(H782,'الوحدات'!$A$6:$A$305,0)),"أقل من السعر","مناسب"),"كود غير موجود"))</f>
        <v/>
      </c>
      <c r="O782" s="18">
        <f>IF(OR(B782&amp;""="",I782&lt;&gt;"تم التعاقد",H782&amp;""=""),"",IFERROR(IF(INDEX('الوحدات'!$E$6:$E$305,MATCH(H782,'الوحدات'!$A$6:$A$305,0))="بيع",ROUND(INDEX('الوحدات'!$F$6:$F$305,MATCH(H782,'الوحدات'!$A$6:$A$305,0))*'الإعدادات'!$B$5/100,2),""),""))</f>
        <v/>
      </c>
      <c r="P782" s="19">
        <f>IF(OR(M782="متأخرة",M782="اليوم"),COUNTIFS($M$6:$M$2005,"متأخرة",$J$6:$J$2005,"&lt;"&amp;J782)+COUNTIFS($M$6:$M$2005,"اليوم",$J$6:$J$2005,"&lt;"&amp;J782)+COUNTIFS($M$6:M782,"متأخرة",$J$6:J782,J782&amp;"")+COUNTIFS($M$6:M782,"اليوم",$J$6:J782,J782&amp;""),"")</f>
        <v/>
      </c>
    </row>
    <row r="783">
      <c r="A783" s="20" t="n"/>
      <c r="B783" s="5" t="n"/>
      <c r="C783" s="21" t="n"/>
      <c r="D783" s="5" t="n"/>
      <c r="E783" s="17" t="n"/>
      <c r="F783" s="5" t="n"/>
      <c r="G783" s="5" t="n"/>
      <c r="H783" s="5" t="n"/>
      <c r="I783" s="5" t="n"/>
      <c r="J783" s="20" t="n"/>
      <c r="K783" s="5" t="n"/>
      <c r="L783" s="19">
        <f>IF(OR(B783&amp;""="",NOT(ISNUMBER(A783))),"",'الإعدادات'!$B$4-A783)</f>
        <v/>
      </c>
      <c r="M783" s="6">
        <f>IF(OR(B783&amp;""="",NOT(ISNUMBER(J783)),I783="تم التعاقد",I783="غير مهتم"),"",IF(J783&lt;'الإعدادات'!$B$4,"متأخرة",IF(J783='الإعدادات'!$B$4,"اليوم",IF(J783&lt;='الإعدادات'!$B$4+3,"خلال 3 أيام",""))))</f>
        <v/>
      </c>
      <c r="N783" s="6">
        <f>IF(OR(B783&amp;""="",H783&amp;""="",NOT(ISNUMBER(E783))),"",IFERROR(IF(E783&lt;INDEX('الوحدات'!$F$6:$F$305,MATCH(H783,'الوحدات'!$A$6:$A$305,0)),"أقل من السعر","مناسب"),"كود غير موجود"))</f>
        <v/>
      </c>
      <c r="O783" s="18">
        <f>IF(OR(B783&amp;""="",I783&lt;&gt;"تم التعاقد",H783&amp;""=""),"",IFERROR(IF(INDEX('الوحدات'!$E$6:$E$305,MATCH(H783,'الوحدات'!$A$6:$A$305,0))="بيع",ROUND(INDEX('الوحدات'!$F$6:$F$305,MATCH(H783,'الوحدات'!$A$6:$A$305,0))*'الإعدادات'!$B$5/100,2),""),""))</f>
        <v/>
      </c>
      <c r="P783" s="19">
        <f>IF(OR(M783="متأخرة",M783="اليوم"),COUNTIFS($M$6:$M$2005,"متأخرة",$J$6:$J$2005,"&lt;"&amp;J783)+COUNTIFS($M$6:$M$2005,"اليوم",$J$6:$J$2005,"&lt;"&amp;J783)+COUNTIFS($M$6:M783,"متأخرة",$J$6:J783,J783&amp;"")+COUNTIFS($M$6:M783,"اليوم",$J$6:J783,J783&amp;""),"")</f>
        <v/>
      </c>
    </row>
    <row r="784">
      <c r="A784" s="20" t="n"/>
      <c r="B784" s="5" t="n"/>
      <c r="C784" s="21" t="n"/>
      <c r="D784" s="5" t="n"/>
      <c r="E784" s="17" t="n"/>
      <c r="F784" s="5" t="n"/>
      <c r="G784" s="5" t="n"/>
      <c r="H784" s="5" t="n"/>
      <c r="I784" s="5" t="n"/>
      <c r="J784" s="20" t="n"/>
      <c r="K784" s="5" t="n"/>
      <c r="L784" s="19">
        <f>IF(OR(B784&amp;""="",NOT(ISNUMBER(A784))),"",'الإعدادات'!$B$4-A784)</f>
        <v/>
      </c>
      <c r="M784" s="6">
        <f>IF(OR(B784&amp;""="",NOT(ISNUMBER(J784)),I784="تم التعاقد",I784="غير مهتم"),"",IF(J784&lt;'الإعدادات'!$B$4,"متأخرة",IF(J784='الإعدادات'!$B$4,"اليوم",IF(J784&lt;='الإعدادات'!$B$4+3,"خلال 3 أيام",""))))</f>
        <v/>
      </c>
      <c r="N784" s="6">
        <f>IF(OR(B784&amp;""="",H784&amp;""="",NOT(ISNUMBER(E784))),"",IFERROR(IF(E784&lt;INDEX('الوحدات'!$F$6:$F$305,MATCH(H784,'الوحدات'!$A$6:$A$305,0)),"أقل من السعر","مناسب"),"كود غير موجود"))</f>
        <v/>
      </c>
      <c r="O784" s="18">
        <f>IF(OR(B784&amp;""="",I784&lt;&gt;"تم التعاقد",H784&amp;""=""),"",IFERROR(IF(INDEX('الوحدات'!$E$6:$E$305,MATCH(H784,'الوحدات'!$A$6:$A$305,0))="بيع",ROUND(INDEX('الوحدات'!$F$6:$F$305,MATCH(H784,'الوحدات'!$A$6:$A$305,0))*'الإعدادات'!$B$5/100,2),""),""))</f>
        <v/>
      </c>
      <c r="P784" s="19">
        <f>IF(OR(M784="متأخرة",M784="اليوم"),COUNTIFS($M$6:$M$2005,"متأخرة",$J$6:$J$2005,"&lt;"&amp;J784)+COUNTIFS($M$6:$M$2005,"اليوم",$J$6:$J$2005,"&lt;"&amp;J784)+COUNTIFS($M$6:M784,"متأخرة",$J$6:J784,J784&amp;"")+COUNTIFS($M$6:M784,"اليوم",$J$6:J784,J784&amp;""),"")</f>
        <v/>
      </c>
    </row>
    <row r="785">
      <c r="A785" s="20" t="n"/>
      <c r="B785" s="5" t="n"/>
      <c r="C785" s="21" t="n"/>
      <c r="D785" s="5" t="n"/>
      <c r="E785" s="17" t="n"/>
      <c r="F785" s="5" t="n"/>
      <c r="G785" s="5" t="n"/>
      <c r="H785" s="5" t="n"/>
      <c r="I785" s="5" t="n"/>
      <c r="J785" s="20" t="n"/>
      <c r="K785" s="5" t="n"/>
      <c r="L785" s="19">
        <f>IF(OR(B785&amp;""="",NOT(ISNUMBER(A785))),"",'الإعدادات'!$B$4-A785)</f>
        <v/>
      </c>
      <c r="M785" s="6">
        <f>IF(OR(B785&amp;""="",NOT(ISNUMBER(J785)),I785="تم التعاقد",I785="غير مهتم"),"",IF(J785&lt;'الإعدادات'!$B$4,"متأخرة",IF(J785='الإعدادات'!$B$4,"اليوم",IF(J785&lt;='الإعدادات'!$B$4+3,"خلال 3 أيام",""))))</f>
        <v/>
      </c>
      <c r="N785" s="6">
        <f>IF(OR(B785&amp;""="",H785&amp;""="",NOT(ISNUMBER(E785))),"",IFERROR(IF(E785&lt;INDEX('الوحدات'!$F$6:$F$305,MATCH(H785,'الوحدات'!$A$6:$A$305,0)),"أقل من السعر","مناسب"),"كود غير موجود"))</f>
        <v/>
      </c>
      <c r="O785" s="18">
        <f>IF(OR(B785&amp;""="",I785&lt;&gt;"تم التعاقد",H785&amp;""=""),"",IFERROR(IF(INDEX('الوحدات'!$E$6:$E$305,MATCH(H785,'الوحدات'!$A$6:$A$305,0))="بيع",ROUND(INDEX('الوحدات'!$F$6:$F$305,MATCH(H785,'الوحدات'!$A$6:$A$305,0))*'الإعدادات'!$B$5/100,2),""),""))</f>
        <v/>
      </c>
      <c r="P785" s="19">
        <f>IF(OR(M785="متأخرة",M785="اليوم"),COUNTIFS($M$6:$M$2005,"متأخرة",$J$6:$J$2005,"&lt;"&amp;J785)+COUNTIFS($M$6:$M$2005,"اليوم",$J$6:$J$2005,"&lt;"&amp;J785)+COUNTIFS($M$6:M785,"متأخرة",$J$6:J785,J785&amp;"")+COUNTIFS($M$6:M785,"اليوم",$J$6:J785,J785&amp;""),"")</f>
        <v/>
      </c>
    </row>
    <row r="786">
      <c r="A786" s="20" t="n"/>
      <c r="B786" s="5" t="n"/>
      <c r="C786" s="21" t="n"/>
      <c r="D786" s="5" t="n"/>
      <c r="E786" s="17" t="n"/>
      <c r="F786" s="5" t="n"/>
      <c r="G786" s="5" t="n"/>
      <c r="H786" s="5" t="n"/>
      <c r="I786" s="5" t="n"/>
      <c r="J786" s="20" t="n"/>
      <c r="K786" s="5" t="n"/>
      <c r="L786" s="19">
        <f>IF(OR(B786&amp;""="",NOT(ISNUMBER(A786))),"",'الإعدادات'!$B$4-A786)</f>
        <v/>
      </c>
      <c r="M786" s="6">
        <f>IF(OR(B786&amp;""="",NOT(ISNUMBER(J786)),I786="تم التعاقد",I786="غير مهتم"),"",IF(J786&lt;'الإعدادات'!$B$4,"متأخرة",IF(J786='الإعدادات'!$B$4,"اليوم",IF(J786&lt;='الإعدادات'!$B$4+3,"خلال 3 أيام",""))))</f>
        <v/>
      </c>
      <c r="N786" s="6">
        <f>IF(OR(B786&amp;""="",H786&amp;""="",NOT(ISNUMBER(E786))),"",IFERROR(IF(E786&lt;INDEX('الوحدات'!$F$6:$F$305,MATCH(H786,'الوحدات'!$A$6:$A$305,0)),"أقل من السعر","مناسب"),"كود غير موجود"))</f>
        <v/>
      </c>
      <c r="O786" s="18">
        <f>IF(OR(B786&amp;""="",I786&lt;&gt;"تم التعاقد",H786&amp;""=""),"",IFERROR(IF(INDEX('الوحدات'!$E$6:$E$305,MATCH(H786,'الوحدات'!$A$6:$A$305,0))="بيع",ROUND(INDEX('الوحدات'!$F$6:$F$305,MATCH(H786,'الوحدات'!$A$6:$A$305,0))*'الإعدادات'!$B$5/100,2),""),""))</f>
        <v/>
      </c>
      <c r="P786" s="19">
        <f>IF(OR(M786="متأخرة",M786="اليوم"),COUNTIFS($M$6:$M$2005,"متأخرة",$J$6:$J$2005,"&lt;"&amp;J786)+COUNTIFS($M$6:$M$2005,"اليوم",$J$6:$J$2005,"&lt;"&amp;J786)+COUNTIFS($M$6:M786,"متأخرة",$J$6:J786,J786&amp;"")+COUNTIFS($M$6:M786,"اليوم",$J$6:J786,J786&amp;""),"")</f>
        <v/>
      </c>
    </row>
    <row r="787">
      <c r="A787" s="20" t="n"/>
      <c r="B787" s="5" t="n"/>
      <c r="C787" s="21" t="n"/>
      <c r="D787" s="5" t="n"/>
      <c r="E787" s="17" t="n"/>
      <c r="F787" s="5" t="n"/>
      <c r="G787" s="5" t="n"/>
      <c r="H787" s="5" t="n"/>
      <c r="I787" s="5" t="n"/>
      <c r="J787" s="20" t="n"/>
      <c r="K787" s="5" t="n"/>
      <c r="L787" s="19">
        <f>IF(OR(B787&amp;""="",NOT(ISNUMBER(A787))),"",'الإعدادات'!$B$4-A787)</f>
        <v/>
      </c>
      <c r="M787" s="6">
        <f>IF(OR(B787&amp;""="",NOT(ISNUMBER(J787)),I787="تم التعاقد",I787="غير مهتم"),"",IF(J787&lt;'الإعدادات'!$B$4,"متأخرة",IF(J787='الإعدادات'!$B$4,"اليوم",IF(J787&lt;='الإعدادات'!$B$4+3,"خلال 3 أيام",""))))</f>
        <v/>
      </c>
      <c r="N787" s="6">
        <f>IF(OR(B787&amp;""="",H787&amp;""="",NOT(ISNUMBER(E787))),"",IFERROR(IF(E787&lt;INDEX('الوحدات'!$F$6:$F$305,MATCH(H787,'الوحدات'!$A$6:$A$305,0)),"أقل من السعر","مناسب"),"كود غير موجود"))</f>
        <v/>
      </c>
      <c r="O787" s="18">
        <f>IF(OR(B787&amp;""="",I787&lt;&gt;"تم التعاقد",H787&amp;""=""),"",IFERROR(IF(INDEX('الوحدات'!$E$6:$E$305,MATCH(H787,'الوحدات'!$A$6:$A$305,0))="بيع",ROUND(INDEX('الوحدات'!$F$6:$F$305,MATCH(H787,'الوحدات'!$A$6:$A$305,0))*'الإعدادات'!$B$5/100,2),""),""))</f>
        <v/>
      </c>
      <c r="P787" s="19">
        <f>IF(OR(M787="متأخرة",M787="اليوم"),COUNTIFS($M$6:$M$2005,"متأخرة",$J$6:$J$2005,"&lt;"&amp;J787)+COUNTIFS($M$6:$M$2005,"اليوم",$J$6:$J$2005,"&lt;"&amp;J787)+COUNTIFS($M$6:M787,"متأخرة",$J$6:J787,J787&amp;"")+COUNTIFS($M$6:M787,"اليوم",$J$6:J787,J787&amp;""),"")</f>
        <v/>
      </c>
    </row>
    <row r="788">
      <c r="A788" s="20" t="n"/>
      <c r="B788" s="5" t="n"/>
      <c r="C788" s="21" t="n"/>
      <c r="D788" s="5" t="n"/>
      <c r="E788" s="17" t="n"/>
      <c r="F788" s="5" t="n"/>
      <c r="G788" s="5" t="n"/>
      <c r="H788" s="5" t="n"/>
      <c r="I788" s="5" t="n"/>
      <c r="J788" s="20" t="n"/>
      <c r="K788" s="5" t="n"/>
      <c r="L788" s="19">
        <f>IF(OR(B788&amp;""="",NOT(ISNUMBER(A788))),"",'الإعدادات'!$B$4-A788)</f>
        <v/>
      </c>
      <c r="M788" s="6">
        <f>IF(OR(B788&amp;""="",NOT(ISNUMBER(J788)),I788="تم التعاقد",I788="غير مهتم"),"",IF(J788&lt;'الإعدادات'!$B$4,"متأخرة",IF(J788='الإعدادات'!$B$4,"اليوم",IF(J788&lt;='الإعدادات'!$B$4+3,"خلال 3 أيام",""))))</f>
        <v/>
      </c>
      <c r="N788" s="6">
        <f>IF(OR(B788&amp;""="",H788&amp;""="",NOT(ISNUMBER(E788))),"",IFERROR(IF(E788&lt;INDEX('الوحدات'!$F$6:$F$305,MATCH(H788,'الوحدات'!$A$6:$A$305,0)),"أقل من السعر","مناسب"),"كود غير موجود"))</f>
        <v/>
      </c>
      <c r="O788" s="18">
        <f>IF(OR(B788&amp;""="",I788&lt;&gt;"تم التعاقد",H788&amp;""=""),"",IFERROR(IF(INDEX('الوحدات'!$E$6:$E$305,MATCH(H788,'الوحدات'!$A$6:$A$305,0))="بيع",ROUND(INDEX('الوحدات'!$F$6:$F$305,MATCH(H788,'الوحدات'!$A$6:$A$305,0))*'الإعدادات'!$B$5/100,2),""),""))</f>
        <v/>
      </c>
      <c r="P788" s="19">
        <f>IF(OR(M788="متأخرة",M788="اليوم"),COUNTIFS($M$6:$M$2005,"متأخرة",$J$6:$J$2005,"&lt;"&amp;J788)+COUNTIFS($M$6:$M$2005,"اليوم",$J$6:$J$2005,"&lt;"&amp;J788)+COUNTIFS($M$6:M788,"متأخرة",$J$6:J788,J788&amp;"")+COUNTIFS($M$6:M788,"اليوم",$J$6:J788,J788&amp;""),"")</f>
        <v/>
      </c>
    </row>
    <row r="789">
      <c r="A789" s="20" t="n"/>
      <c r="B789" s="5" t="n"/>
      <c r="C789" s="21" t="n"/>
      <c r="D789" s="5" t="n"/>
      <c r="E789" s="17" t="n"/>
      <c r="F789" s="5" t="n"/>
      <c r="G789" s="5" t="n"/>
      <c r="H789" s="5" t="n"/>
      <c r="I789" s="5" t="n"/>
      <c r="J789" s="20" t="n"/>
      <c r="K789" s="5" t="n"/>
      <c r="L789" s="19">
        <f>IF(OR(B789&amp;""="",NOT(ISNUMBER(A789))),"",'الإعدادات'!$B$4-A789)</f>
        <v/>
      </c>
      <c r="M789" s="6">
        <f>IF(OR(B789&amp;""="",NOT(ISNUMBER(J789)),I789="تم التعاقد",I789="غير مهتم"),"",IF(J789&lt;'الإعدادات'!$B$4,"متأخرة",IF(J789='الإعدادات'!$B$4,"اليوم",IF(J789&lt;='الإعدادات'!$B$4+3,"خلال 3 أيام",""))))</f>
        <v/>
      </c>
      <c r="N789" s="6">
        <f>IF(OR(B789&amp;""="",H789&amp;""="",NOT(ISNUMBER(E789))),"",IFERROR(IF(E789&lt;INDEX('الوحدات'!$F$6:$F$305,MATCH(H789,'الوحدات'!$A$6:$A$305,0)),"أقل من السعر","مناسب"),"كود غير موجود"))</f>
        <v/>
      </c>
      <c r="O789" s="18">
        <f>IF(OR(B789&amp;""="",I789&lt;&gt;"تم التعاقد",H789&amp;""=""),"",IFERROR(IF(INDEX('الوحدات'!$E$6:$E$305,MATCH(H789,'الوحدات'!$A$6:$A$305,0))="بيع",ROUND(INDEX('الوحدات'!$F$6:$F$305,MATCH(H789,'الوحدات'!$A$6:$A$305,0))*'الإعدادات'!$B$5/100,2),""),""))</f>
        <v/>
      </c>
      <c r="P789" s="19">
        <f>IF(OR(M789="متأخرة",M789="اليوم"),COUNTIFS($M$6:$M$2005,"متأخرة",$J$6:$J$2005,"&lt;"&amp;J789)+COUNTIFS($M$6:$M$2005,"اليوم",$J$6:$J$2005,"&lt;"&amp;J789)+COUNTIFS($M$6:M789,"متأخرة",$J$6:J789,J789&amp;"")+COUNTIFS($M$6:M789,"اليوم",$J$6:J789,J789&amp;""),"")</f>
        <v/>
      </c>
    </row>
    <row r="790">
      <c r="A790" s="20" t="n"/>
      <c r="B790" s="5" t="n"/>
      <c r="C790" s="21" t="n"/>
      <c r="D790" s="5" t="n"/>
      <c r="E790" s="17" t="n"/>
      <c r="F790" s="5" t="n"/>
      <c r="G790" s="5" t="n"/>
      <c r="H790" s="5" t="n"/>
      <c r="I790" s="5" t="n"/>
      <c r="J790" s="20" t="n"/>
      <c r="K790" s="5" t="n"/>
      <c r="L790" s="19">
        <f>IF(OR(B790&amp;""="",NOT(ISNUMBER(A790))),"",'الإعدادات'!$B$4-A790)</f>
        <v/>
      </c>
      <c r="M790" s="6">
        <f>IF(OR(B790&amp;""="",NOT(ISNUMBER(J790)),I790="تم التعاقد",I790="غير مهتم"),"",IF(J790&lt;'الإعدادات'!$B$4,"متأخرة",IF(J790='الإعدادات'!$B$4,"اليوم",IF(J790&lt;='الإعدادات'!$B$4+3,"خلال 3 أيام",""))))</f>
        <v/>
      </c>
      <c r="N790" s="6">
        <f>IF(OR(B790&amp;""="",H790&amp;""="",NOT(ISNUMBER(E790))),"",IFERROR(IF(E790&lt;INDEX('الوحدات'!$F$6:$F$305,MATCH(H790,'الوحدات'!$A$6:$A$305,0)),"أقل من السعر","مناسب"),"كود غير موجود"))</f>
        <v/>
      </c>
      <c r="O790" s="18">
        <f>IF(OR(B790&amp;""="",I790&lt;&gt;"تم التعاقد",H790&amp;""=""),"",IFERROR(IF(INDEX('الوحدات'!$E$6:$E$305,MATCH(H790,'الوحدات'!$A$6:$A$305,0))="بيع",ROUND(INDEX('الوحدات'!$F$6:$F$305,MATCH(H790,'الوحدات'!$A$6:$A$305,0))*'الإعدادات'!$B$5/100,2),""),""))</f>
        <v/>
      </c>
      <c r="P790" s="19">
        <f>IF(OR(M790="متأخرة",M790="اليوم"),COUNTIFS($M$6:$M$2005,"متأخرة",$J$6:$J$2005,"&lt;"&amp;J790)+COUNTIFS($M$6:$M$2005,"اليوم",$J$6:$J$2005,"&lt;"&amp;J790)+COUNTIFS($M$6:M790,"متأخرة",$J$6:J790,J790&amp;"")+COUNTIFS($M$6:M790,"اليوم",$J$6:J790,J790&amp;""),"")</f>
        <v/>
      </c>
    </row>
    <row r="791">
      <c r="A791" s="20" t="n"/>
      <c r="B791" s="5" t="n"/>
      <c r="C791" s="21" t="n"/>
      <c r="D791" s="5" t="n"/>
      <c r="E791" s="17" t="n"/>
      <c r="F791" s="5" t="n"/>
      <c r="G791" s="5" t="n"/>
      <c r="H791" s="5" t="n"/>
      <c r="I791" s="5" t="n"/>
      <c r="J791" s="20" t="n"/>
      <c r="K791" s="5" t="n"/>
      <c r="L791" s="19">
        <f>IF(OR(B791&amp;""="",NOT(ISNUMBER(A791))),"",'الإعدادات'!$B$4-A791)</f>
        <v/>
      </c>
      <c r="M791" s="6">
        <f>IF(OR(B791&amp;""="",NOT(ISNUMBER(J791)),I791="تم التعاقد",I791="غير مهتم"),"",IF(J791&lt;'الإعدادات'!$B$4,"متأخرة",IF(J791='الإعدادات'!$B$4,"اليوم",IF(J791&lt;='الإعدادات'!$B$4+3,"خلال 3 أيام",""))))</f>
        <v/>
      </c>
      <c r="N791" s="6">
        <f>IF(OR(B791&amp;""="",H791&amp;""="",NOT(ISNUMBER(E791))),"",IFERROR(IF(E791&lt;INDEX('الوحدات'!$F$6:$F$305,MATCH(H791,'الوحدات'!$A$6:$A$305,0)),"أقل من السعر","مناسب"),"كود غير موجود"))</f>
        <v/>
      </c>
      <c r="O791" s="18">
        <f>IF(OR(B791&amp;""="",I791&lt;&gt;"تم التعاقد",H791&amp;""=""),"",IFERROR(IF(INDEX('الوحدات'!$E$6:$E$305,MATCH(H791,'الوحدات'!$A$6:$A$305,0))="بيع",ROUND(INDEX('الوحدات'!$F$6:$F$305,MATCH(H791,'الوحدات'!$A$6:$A$305,0))*'الإعدادات'!$B$5/100,2),""),""))</f>
        <v/>
      </c>
      <c r="P791" s="19">
        <f>IF(OR(M791="متأخرة",M791="اليوم"),COUNTIFS($M$6:$M$2005,"متأخرة",$J$6:$J$2005,"&lt;"&amp;J791)+COUNTIFS($M$6:$M$2005,"اليوم",$J$6:$J$2005,"&lt;"&amp;J791)+COUNTIFS($M$6:M791,"متأخرة",$J$6:J791,J791&amp;"")+COUNTIFS($M$6:M791,"اليوم",$J$6:J791,J791&amp;""),"")</f>
        <v/>
      </c>
    </row>
    <row r="792">
      <c r="A792" s="20" t="n"/>
      <c r="B792" s="5" t="n"/>
      <c r="C792" s="21" t="n"/>
      <c r="D792" s="5" t="n"/>
      <c r="E792" s="17" t="n"/>
      <c r="F792" s="5" t="n"/>
      <c r="G792" s="5" t="n"/>
      <c r="H792" s="5" t="n"/>
      <c r="I792" s="5" t="n"/>
      <c r="J792" s="20" t="n"/>
      <c r="K792" s="5" t="n"/>
      <c r="L792" s="19">
        <f>IF(OR(B792&amp;""="",NOT(ISNUMBER(A792))),"",'الإعدادات'!$B$4-A792)</f>
        <v/>
      </c>
      <c r="M792" s="6">
        <f>IF(OR(B792&amp;""="",NOT(ISNUMBER(J792)),I792="تم التعاقد",I792="غير مهتم"),"",IF(J792&lt;'الإعدادات'!$B$4,"متأخرة",IF(J792='الإعدادات'!$B$4,"اليوم",IF(J792&lt;='الإعدادات'!$B$4+3,"خلال 3 أيام",""))))</f>
        <v/>
      </c>
      <c r="N792" s="6">
        <f>IF(OR(B792&amp;""="",H792&amp;""="",NOT(ISNUMBER(E792))),"",IFERROR(IF(E792&lt;INDEX('الوحدات'!$F$6:$F$305,MATCH(H792,'الوحدات'!$A$6:$A$305,0)),"أقل من السعر","مناسب"),"كود غير موجود"))</f>
        <v/>
      </c>
      <c r="O792" s="18">
        <f>IF(OR(B792&amp;""="",I792&lt;&gt;"تم التعاقد",H792&amp;""=""),"",IFERROR(IF(INDEX('الوحدات'!$E$6:$E$305,MATCH(H792,'الوحدات'!$A$6:$A$305,0))="بيع",ROUND(INDEX('الوحدات'!$F$6:$F$305,MATCH(H792,'الوحدات'!$A$6:$A$305,0))*'الإعدادات'!$B$5/100,2),""),""))</f>
        <v/>
      </c>
      <c r="P792" s="19">
        <f>IF(OR(M792="متأخرة",M792="اليوم"),COUNTIFS($M$6:$M$2005,"متأخرة",$J$6:$J$2005,"&lt;"&amp;J792)+COUNTIFS($M$6:$M$2005,"اليوم",$J$6:$J$2005,"&lt;"&amp;J792)+COUNTIFS($M$6:M792,"متأخرة",$J$6:J792,J792&amp;"")+COUNTIFS($M$6:M792,"اليوم",$J$6:J792,J792&amp;""),"")</f>
        <v/>
      </c>
    </row>
    <row r="793">
      <c r="A793" s="20" t="n"/>
      <c r="B793" s="5" t="n"/>
      <c r="C793" s="21" t="n"/>
      <c r="D793" s="5" t="n"/>
      <c r="E793" s="17" t="n"/>
      <c r="F793" s="5" t="n"/>
      <c r="G793" s="5" t="n"/>
      <c r="H793" s="5" t="n"/>
      <c r="I793" s="5" t="n"/>
      <c r="J793" s="20" t="n"/>
      <c r="K793" s="5" t="n"/>
      <c r="L793" s="19">
        <f>IF(OR(B793&amp;""="",NOT(ISNUMBER(A793))),"",'الإعدادات'!$B$4-A793)</f>
        <v/>
      </c>
      <c r="M793" s="6">
        <f>IF(OR(B793&amp;""="",NOT(ISNUMBER(J793)),I793="تم التعاقد",I793="غير مهتم"),"",IF(J793&lt;'الإعدادات'!$B$4,"متأخرة",IF(J793='الإعدادات'!$B$4,"اليوم",IF(J793&lt;='الإعدادات'!$B$4+3,"خلال 3 أيام",""))))</f>
        <v/>
      </c>
      <c r="N793" s="6">
        <f>IF(OR(B793&amp;""="",H793&amp;""="",NOT(ISNUMBER(E793))),"",IFERROR(IF(E793&lt;INDEX('الوحدات'!$F$6:$F$305,MATCH(H793,'الوحدات'!$A$6:$A$305,0)),"أقل من السعر","مناسب"),"كود غير موجود"))</f>
        <v/>
      </c>
      <c r="O793" s="18">
        <f>IF(OR(B793&amp;""="",I793&lt;&gt;"تم التعاقد",H793&amp;""=""),"",IFERROR(IF(INDEX('الوحدات'!$E$6:$E$305,MATCH(H793,'الوحدات'!$A$6:$A$305,0))="بيع",ROUND(INDEX('الوحدات'!$F$6:$F$305,MATCH(H793,'الوحدات'!$A$6:$A$305,0))*'الإعدادات'!$B$5/100,2),""),""))</f>
        <v/>
      </c>
      <c r="P793" s="19">
        <f>IF(OR(M793="متأخرة",M793="اليوم"),COUNTIFS($M$6:$M$2005,"متأخرة",$J$6:$J$2005,"&lt;"&amp;J793)+COUNTIFS($M$6:$M$2005,"اليوم",$J$6:$J$2005,"&lt;"&amp;J793)+COUNTIFS($M$6:M793,"متأخرة",$J$6:J793,J793&amp;"")+COUNTIFS($M$6:M793,"اليوم",$J$6:J793,J793&amp;""),"")</f>
        <v/>
      </c>
    </row>
    <row r="794">
      <c r="A794" s="20" t="n"/>
      <c r="B794" s="5" t="n"/>
      <c r="C794" s="21" t="n"/>
      <c r="D794" s="5" t="n"/>
      <c r="E794" s="17" t="n"/>
      <c r="F794" s="5" t="n"/>
      <c r="G794" s="5" t="n"/>
      <c r="H794" s="5" t="n"/>
      <c r="I794" s="5" t="n"/>
      <c r="J794" s="20" t="n"/>
      <c r="K794" s="5" t="n"/>
      <c r="L794" s="19">
        <f>IF(OR(B794&amp;""="",NOT(ISNUMBER(A794))),"",'الإعدادات'!$B$4-A794)</f>
        <v/>
      </c>
      <c r="M794" s="6">
        <f>IF(OR(B794&amp;""="",NOT(ISNUMBER(J794)),I794="تم التعاقد",I794="غير مهتم"),"",IF(J794&lt;'الإعدادات'!$B$4,"متأخرة",IF(J794='الإعدادات'!$B$4,"اليوم",IF(J794&lt;='الإعدادات'!$B$4+3,"خلال 3 أيام",""))))</f>
        <v/>
      </c>
      <c r="N794" s="6">
        <f>IF(OR(B794&amp;""="",H794&amp;""="",NOT(ISNUMBER(E794))),"",IFERROR(IF(E794&lt;INDEX('الوحدات'!$F$6:$F$305,MATCH(H794,'الوحدات'!$A$6:$A$305,0)),"أقل من السعر","مناسب"),"كود غير موجود"))</f>
        <v/>
      </c>
      <c r="O794" s="18">
        <f>IF(OR(B794&amp;""="",I794&lt;&gt;"تم التعاقد",H794&amp;""=""),"",IFERROR(IF(INDEX('الوحدات'!$E$6:$E$305,MATCH(H794,'الوحدات'!$A$6:$A$305,0))="بيع",ROUND(INDEX('الوحدات'!$F$6:$F$305,MATCH(H794,'الوحدات'!$A$6:$A$305,0))*'الإعدادات'!$B$5/100,2),""),""))</f>
        <v/>
      </c>
      <c r="P794" s="19">
        <f>IF(OR(M794="متأخرة",M794="اليوم"),COUNTIFS($M$6:$M$2005,"متأخرة",$J$6:$J$2005,"&lt;"&amp;J794)+COUNTIFS($M$6:$M$2005,"اليوم",$J$6:$J$2005,"&lt;"&amp;J794)+COUNTIFS($M$6:M794,"متأخرة",$J$6:J794,J794&amp;"")+COUNTIFS($M$6:M794,"اليوم",$J$6:J794,J794&amp;""),"")</f>
        <v/>
      </c>
    </row>
    <row r="795">
      <c r="A795" s="20" t="n"/>
      <c r="B795" s="5" t="n"/>
      <c r="C795" s="21" t="n"/>
      <c r="D795" s="5" t="n"/>
      <c r="E795" s="17" t="n"/>
      <c r="F795" s="5" t="n"/>
      <c r="G795" s="5" t="n"/>
      <c r="H795" s="5" t="n"/>
      <c r="I795" s="5" t="n"/>
      <c r="J795" s="20" t="n"/>
      <c r="K795" s="5" t="n"/>
      <c r="L795" s="19">
        <f>IF(OR(B795&amp;""="",NOT(ISNUMBER(A795))),"",'الإعدادات'!$B$4-A795)</f>
        <v/>
      </c>
      <c r="M795" s="6">
        <f>IF(OR(B795&amp;""="",NOT(ISNUMBER(J795)),I795="تم التعاقد",I795="غير مهتم"),"",IF(J795&lt;'الإعدادات'!$B$4,"متأخرة",IF(J795='الإعدادات'!$B$4,"اليوم",IF(J795&lt;='الإعدادات'!$B$4+3,"خلال 3 أيام",""))))</f>
        <v/>
      </c>
      <c r="N795" s="6">
        <f>IF(OR(B795&amp;""="",H795&amp;""="",NOT(ISNUMBER(E795))),"",IFERROR(IF(E795&lt;INDEX('الوحدات'!$F$6:$F$305,MATCH(H795,'الوحدات'!$A$6:$A$305,0)),"أقل من السعر","مناسب"),"كود غير موجود"))</f>
        <v/>
      </c>
      <c r="O795" s="18">
        <f>IF(OR(B795&amp;""="",I795&lt;&gt;"تم التعاقد",H795&amp;""=""),"",IFERROR(IF(INDEX('الوحدات'!$E$6:$E$305,MATCH(H795,'الوحدات'!$A$6:$A$305,0))="بيع",ROUND(INDEX('الوحدات'!$F$6:$F$305,MATCH(H795,'الوحدات'!$A$6:$A$305,0))*'الإعدادات'!$B$5/100,2),""),""))</f>
        <v/>
      </c>
      <c r="P795" s="19">
        <f>IF(OR(M795="متأخرة",M795="اليوم"),COUNTIFS($M$6:$M$2005,"متأخرة",$J$6:$J$2005,"&lt;"&amp;J795)+COUNTIFS($M$6:$M$2005,"اليوم",$J$6:$J$2005,"&lt;"&amp;J795)+COUNTIFS($M$6:M795,"متأخرة",$J$6:J795,J795&amp;"")+COUNTIFS($M$6:M795,"اليوم",$J$6:J795,J795&amp;""),"")</f>
        <v/>
      </c>
    </row>
    <row r="796">
      <c r="A796" s="20" t="n"/>
      <c r="B796" s="5" t="n"/>
      <c r="C796" s="21" t="n"/>
      <c r="D796" s="5" t="n"/>
      <c r="E796" s="17" t="n"/>
      <c r="F796" s="5" t="n"/>
      <c r="G796" s="5" t="n"/>
      <c r="H796" s="5" t="n"/>
      <c r="I796" s="5" t="n"/>
      <c r="J796" s="20" t="n"/>
      <c r="K796" s="5" t="n"/>
      <c r="L796" s="19">
        <f>IF(OR(B796&amp;""="",NOT(ISNUMBER(A796))),"",'الإعدادات'!$B$4-A796)</f>
        <v/>
      </c>
      <c r="M796" s="6">
        <f>IF(OR(B796&amp;""="",NOT(ISNUMBER(J796)),I796="تم التعاقد",I796="غير مهتم"),"",IF(J796&lt;'الإعدادات'!$B$4,"متأخرة",IF(J796='الإعدادات'!$B$4,"اليوم",IF(J796&lt;='الإعدادات'!$B$4+3,"خلال 3 أيام",""))))</f>
        <v/>
      </c>
      <c r="N796" s="6">
        <f>IF(OR(B796&amp;""="",H796&amp;""="",NOT(ISNUMBER(E796))),"",IFERROR(IF(E796&lt;INDEX('الوحدات'!$F$6:$F$305,MATCH(H796,'الوحدات'!$A$6:$A$305,0)),"أقل من السعر","مناسب"),"كود غير موجود"))</f>
        <v/>
      </c>
      <c r="O796" s="18">
        <f>IF(OR(B796&amp;""="",I796&lt;&gt;"تم التعاقد",H796&amp;""=""),"",IFERROR(IF(INDEX('الوحدات'!$E$6:$E$305,MATCH(H796,'الوحدات'!$A$6:$A$305,0))="بيع",ROUND(INDEX('الوحدات'!$F$6:$F$305,MATCH(H796,'الوحدات'!$A$6:$A$305,0))*'الإعدادات'!$B$5/100,2),""),""))</f>
        <v/>
      </c>
      <c r="P796" s="19">
        <f>IF(OR(M796="متأخرة",M796="اليوم"),COUNTIFS($M$6:$M$2005,"متأخرة",$J$6:$J$2005,"&lt;"&amp;J796)+COUNTIFS($M$6:$M$2005,"اليوم",$J$6:$J$2005,"&lt;"&amp;J796)+COUNTIFS($M$6:M796,"متأخرة",$J$6:J796,J796&amp;"")+COUNTIFS($M$6:M796,"اليوم",$J$6:J796,J796&amp;""),"")</f>
        <v/>
      </c>
    </row>
    <row r="797">
      <c r="A797" s="20" t="n"/>
      <c r="B797" s="5" t="n"/>
      <c r="C797" s="21" t="n"/>
      <c r="D797" s="5" t="n"/>
      <c r="E797" s="17" t="n"/>
      <c r="F797" s="5" t="n"/>
      <c r="G797" s="5" t="n"/>
      <c r="H797" s="5" t="n"/>
      <c r="I797" s="5" t="n"/>
      <c r="J797" s="20" t="n"/>
      <c r="K797" s="5" t="n"/>
      <c r="L797" s="19">
        <f>IF(OR(B797&amp;""="",NOT(ISNUMBER(A797))),"",'الإعدادات'!$B$4-A797)</f>
        <v/>
      </c>
      <c r="M797" s="6">
        <f>IF(OR(B797&amp;""="",NOT(ISNUMBER(J797)),I797="تم التعاقد",I797="غير مهتم"),"",IF(J797&lt;'الإعدادات'!$B$4,"متأخرة",IF(J797='الإعدادات'!$B$4,"اليوم",IF(J797&lt;='الإعدادات'!$B$4+3,"خلال 3 أيام",""))))</f>
        <v/>
      </c>
      <c r="N797" s="6">
        <f>IF(OR(B797&amp;""="",H797&amp;""="",NOT(ISNUMBER(E797))),"",IFERROR(IF(E797&lt;INDEX('الوحدات'!$F$6:$F$305,MATCH(H797,'الوحدات'!$A$6:$A$305,0)),"أقل من السعر","مناسب"),"كود غير موجود"))</f>
        <v/>
      </c>
      <c r="O797" s="18">
        <f>IF(OR(B797&amp;""="",I797&lt;&gt;"تم التعاقد",H797&amp;""=""),"",IFERROR(IF(INDEX('الوحدات'!$E$6:$E$305,MATCH(H797,'الوحدات'!$A$6:$A$305,0))="بيع",ROUND(INDEX('الوحدات'!$F$6:$F$305,MATCH(H797,'الوحدات'!$A$6:$A$305,0))*'الإعدادات'!$B$5/100,2),""),""))</f>
        <v/>
      </c>
      <c r="P797" s="19">
        <f>IF(OR(M797="متأخرة",M797="اليوم"),COUNTIFS($M$6:$M$2005,"متأخرة",$J$6:$J$2005,"&lt;"&amp;J797)+COUNTIFS($M$6:$M$2005,"اليوم",$J$6:$J$2005,"&lt;"&amp;J797)+COUNTIFS($M$6:M797,"متأخرة",$J$6:J797,J797&amp;"")+COUNTIFS($M$6:M797,"اليوم",$J$6:J797,J797&amp;""),"")</f>
        <v/>
      </c>
    </row>
    <row r="798">
      <c r="A798" s="20" t="n"/>
      <c r="B798" s="5" t="n"/>
      <c r="C798" s="21" t="n"/>
      <c r="D798" s="5" t="n"/>
      <c r="E798" s="17" t="n"/>
      <c r="F798" s="5" t="n"/>
      <c r="G798" s="5" t="n"/>
      <c r="H798" s="5" t="n"/>
      <c r="I798" s="5" t="n"/>
      <c r="J798" s="20" t="n"/>
      <c r="K798" s="5" t="n"/>
      <c r="L798" s="19">
        <f>IF(OR(B798&amp;""="",NOT(ISNUMBER(A798))),"",'الإعدادات'!$B$4-A798)</f>
        <v/>
      </c>
      <c r="M798" s="6">
        <f>IF(OR(B798&amp;""="",NOT(ISNUMBER(J798)),I798="تم التعاقد",I798="غير مهتم"),"",IF(J798&lt;'الإعدادات'!$B$4,"متأخرة",IF(J798='الإعدادات'!$B$4,"اليوم",IF(J798&lt;='الإعدادات'!$B$4+3,"خلال 3 أيام",""))))</f>
        <v/>
      </c>
      <c r="N798" s="6">
        <f>IF(OR(B798&amp;""="",H798&amp;""="",NOT(ISNUMBER(E798))),"",IFERROR(IF(E798&lt;INDEX('الوحدات'!$F$6:$F$305,MATCH(H798,'الوحدات'!$A$6:$A$305,0)),"أقل من السعر","مناسب"),"كود غير موجود"))</f>
        <v/>
      </c>
      <c r="O798" s="18">
        <f>IF(OR(B798&amp;""="",I798&lt;&gt;"تم التعاقد",H798&amp;""=""),"",IFERROR(IF(INDEX('الوحدات'!$E$6:$E$305,MATCH(H798,'الوحدات'!$A$6:$A$305,0))="بيع",ROUND(INDEX('الوحدات'!$F$6:$F$305,MATCH(H798,'الوحدات'!$A$6:$A$305,0))*'الإعدادات'!$B$5/100,2),""),""))</f>
        <v/>
      </c>
      <c r="P798" s="19">
        <f>IF(OR(M798="متأخرة",M798="اليوم"),COUNTIFS($M$6:$M$2005,"متأخرة",$J$6:$J$2005,"&lt;"&amp;J798)+COUNTIFS($M$6:$M$2005,"اليوم",$J$6:$J$2005,"&lt;"&amp;J798)+COUNTIFS($M$6:M798,"متأخرة",$J$6:J798,J798&amp;"")+COUNTIFS($M$6:M798,"اليوم",$J$6:J798,J798&amp;""),"")</f>
        <v/>
      </c>
    </row>
    <row r="799">
      <c r="A799" s="20" t="n"/>
      <c r="B799" s="5" t="n"/>
      <c r="C799" s="21" t="n"/>
      <c r="D799" s="5" t="n"/>
      <c r="E799" s="17" t="n"/>
      <c r="F799" s="5" t="n"/>
      <c r="G799" s="5" t="n"/>
      <c r="H799" s="5" t="n"/>
      <c r="I799" s="5" t="n"/>
      <c r="J799" s="20" t="n"/>
      <c r="K799" s="5" t="n"/>
      <c r="L799" s="19">
        <f>IF(OR(B799&amp;""="",NOT(ISNUMBER(A799))),"",'الإعدادات'!$B$4-A799)</f>
        <v/>
      </c>
      <c r="M799" s="6">
        <f>IF(OR(B799&amp;""="",NOT(ISNUMBER(J799)),I799="تم التعاقد",I799="غير مهتم"),"",IF(J799&lt;'الإعدادات'!$B$4,"متأخرة",IF(J799='الإعدادات'!$B$4,"اليوم",IF(J799&lt;='الإعدادات'!$B$4+3,"خلال 3 أيام",""))))</f>
        <v/>
      </c>
      <c r="N799" s="6">
        <f>IF(OR(B799&amp;""="",H799&amp;""="",NOT(ISNUMBER(E799))),"",IFERROR(IF(E799&lt;INDEX('الوحدات'!$F$6:$F$305,MATCH(H799,'الوحدات'!$A$6:$A$305,0)),"أقل من السعر","مناسب"),"كود غير موجود"))</f>
        <v/>
      </c>
      <c r="O799" s="18">
        <f>IF(OR(B799&amp;""="",I799&lt;&gt;"تم التعاقد",H799&amp;""=""),"",IFERROR(IF(INDEX('الوحدات'!$E$6:$E$305,MATCH(H799,'الوحدات'!$A$6:$A$305,0))="بيع",ROUND(INDEX('الوحدات'!$F$6:$F$305,MATCH(H799,'الوحدات'!$A$6:$A$305,0))*'الإعدادات'!$B$5/100,2),""),""))</f>
        <v/>
      </c>
      <c r="P799" s="19">
        <f>IF(OR(M799="متأخرة",M799="اليوم"),COUNTIFS($M$6:$M$2005,"متأخرة",$J$6:$J$2005,"&lt;"&amp;J799)+COUNTIFS($M$6:$M$2005,"اليوم",$J$6:$J$2005,"&lt;"&amp;J799)+COUNTIFS($M$6:M799,"متأخرة",$J$6:J799,J799&amp;"")+COUNTIFS($M$6:M799,"اليوم",$J$6:J799,J799&amp;""),"")</f>
        <v/>
      </c>
    </row>
    <row r="800">
      <c r="A800" s="20" t="n"/>
      <c r="B800" s="5" t="n"/>
      <c r="C800" s="21" t="n"/>
      <c r="D800" s="5" t="n"/>
      <c r="E800" s="17" t="n"/>
      <c r="F800" s="5" t="n"/>
      <c r="G800" s="5" t="n"/>
      <c r="H800" s="5" t="n"/>
      <c r="I800" s="5" t="n"/>
      <c r="J800" s="20" t="n"/>
      <c r="K800" s="5" t="n"/>
      <c r="L800" s="19">
        <f>IF(OR(B800&amp;""="",NOT(ISNUMBER(A800))),"",'الإعدادات'!$B$4-A800)</f>
        <v/>
      </c>
      <c r="M800" s="6">
        <f>IF(OR(B800&amp;""="",NOT(ISNUMBER(J800)),I800="تم التعاقد",I800="غير مهتم"),"",IF(J800&lt;'الإعدادات'!$B$4,"متأخرة",IF(J800='الإعدادات'!$B$4,"اليوم",IF(J800&lt;='الإعدادات'!$B$4+3,"خلال 3 أيام",""))))</f>
        <v/>
      </c>
      <c r="N800" s="6">
        <f>IF(OR(B800&amp;""="",H800&amp;""="",NOT(ISNUMBER(E800))),"",IFERROR(IF(E800&lt;INDEX('الوحدات'!$F$6:$F$305,MATCH(H800,'الوحدات'!$A$6:$A$305,0)),"أقل من السعر","مناسب"),"كود غير موجود"))</f>
        <v/>
      </c>
      <c r="O800" s="18">
        <f>IF(OR(B800&amp;""="",I800&lt;&gt;"تم التعاقد",H800&amp;""=""),"",IFERROR(IF(INDEX('الوحدات'!$E$6:$E$305,MATCH(H800,'الوحدات'!$A$6:$A$305,0))="بيع",ROUND(INDEX('الوحدات'!$F$6:$F$305,MATCH(H800,'الوحدات'!$A$6:$A$305,0))*'الإعدادات'!$B$5/100,2),""),""))</f>
        <v/>
      </c>
      <c r="P800" s="19">
        <f>IF(OR(M800="متأخرة",M800="اليوم"),COUNTIFS($M$6:$M$2005,"متأخرة",$J$6:$J$2005,"&lt;"&amp;J800)+COUNTIFS($M$6:$M$2005,"اليوم",$J$6:$J$2005,"&lt;"&amp;J800)+COUNTIFS($M$6:M800,"متأخرة",$J$6:J800,J800&amp;"")+COUNTIFS($M$6:M800,"اليوم",$J$6:J800,J800&amp;""),"")</f>
        <v/>
      </c>
    </row>
    <row r="801">
      <c r="A801" s="20" t="n"/>
      <c r="B801" s="5" t="n"/>
      <c r="C801" s="21" t="n"/>
      <c r="D801" s="5" t="n"/>
      <c r="E801" s="17" t="n"/>
      <c r="F801" s="5" t="n"/>
      <c r="G801" s="5" t="n"/>
      <c r="H801" s="5" t="n"/>
      <c r="I801" s="5" t="n"/>
      <c r="J801" s="20" t="n"/>
      <c r="K801" s="5" t="n"/>
      <c r="L801" s="19">
        <f>IF(OR(B801&amp;""="",NOT(ISNUMBER(A801))),"",'الإعدادات'!$B$4-A801)</f>
        <v/>
      </c>
      <c r="M801" s="6">
        <f>IF(OR(B801&amp;""="",NOT(ISNUMBER(J801)),I801="تم التعاقد",I801="غير مهتم"),"",IF(J801&lt;'الإعدادات'!$B$4,"متأخرة",IF(J801='الإعدادات'!$B$4,"اليوم",IF(J801&lt;='الإعدادات'!$B$4+3,"خلال 3 أيام",""))))</f>
        <v/>
      </c>
      <c r="N801" s="6">
        <f>IF(OR(B801&amp;""="",H801&amp;""="",NOT(ISNUMBER(E801))),"",IFERROR(IF(E801&lt;INDEX('الوحدات'!$F$6:$F$305,MATCH(H801,'الوحدات'!$A$6:$A$305,0)),"أقل من السعر","مناسب"),"كود غير موجود"))</f>
        <v/>
      </c>
      <c r="O801" s="18">
        <f>IF(OR(B801&amp;""="",I801&lt;&gt;"تم التعاقد",H801&amp;""=""),"",IFERROR(IF(INDEX('الوحدات'!$E$6:$E$305,MATCH(H801,'الوحدات'!$A$6:$A$305,0))="بيع",ROUND(INDEX('الوحدات'!$F$6:$F$305,MATCH(H801,'الوحدات'!$A$6:$A$305,0))*'الإعدادات'!$B$5/100,2),""),""))</f>
        <v/>
      </c>
      <c r="P801" s="19">
        <f>IF(OR(M801="متأخرة",M801="اليوم"),COUNTIFS($M$6:$M$2005,"متأخرة",$J$6:$J$2005,"&lt;"&amp;J801)+COUNTIFS($M$6:$M$2005,"اليوم",$J$6:$J$2005,"&lt;"&amp;J801)+COUNTIFS($M$6:M801,"متأخرة",$J$6:J801,J801&amp;"")+COUNTIFS($M$6:M801,"اليوم",$J$6:J801,J801&amp;""),"")</f>
        <v/>
      </c>
    </row>
    <row r="802">
      <c r="A802" s="20" t="n"/>
      <c r="B802" s="5" t="n"/>
      <c r="C802" s="21" t="n"/>
      <c r="D802" s="5" t="n"/>
      <c r="E802" s="17" t="n"/>
      <c r="F802" s="5" t="n"/>
      <c r="G802" s="5" t="n"/>
      <c r="H802" s="5" t="n"/>
      <c r="I802" s="5" t="n"/>
      <c r="J802" s="20" t="n"/>
      <c r="K802" s="5" t="n"/>
      <c r="L802" s="19">
        <f>IF(OR(B802&amp;""="",NOT(ISNUMBER(A802))),"",'الإعدادات'!$B$4-A802)</f>
        <v/>
      </c>
      <c r="M802" s="6">
        <f>IF(OR(B802&amp;""="",NOT(ISNUMBER(J802)),I802="تم التعاقد",I802="غير مهتم"),"",IF(J802&lt;'الإعدادات'!$B$4,"متأخرة",IF(J802='الإعدادات'!$B$4,"اليوم",IF(J802&lt;='الإعدادات'!$B$4+3,"خلال 3 أيام",""))))</f>
        <v/>
      </c>
      <c r="N802" s="6">
        <f>IF(OR(B802&amp;""="",H802&amp;""="",NOT(ISNUMBER(E802))),"",IFERROR(IF(E802&lt;INDEX('الوحدات'!$F$6:$F$305,MATCH(H802,'الوحدات'!$A$6:$A$305,0)),"أقل من السعر","مناسب"),"كود غير موجود"))</f>
        <v/>
      </c>
      <c r="O802" s="18">
        <f>IF(OR(B802&amp;""="",I802&lt;&gt;"تم التعاقد",H802&amp;""=""),"",IFERROR(IF(INDEX('الوحدات'!$E$6:$E$305,MATCH(H802,'الوحدات'!$A$6:$A$305,0))="بيع",ROUND(INDEX('الوحدات'!$F$6:$F$305,MATCH(H802,'الوحدات'!$A$6:$A$305,0))*'الإعدادات'!$B$5/100,2),""),""))</f>
        <v/>
      </c>
      <c r="P802" s="19">
        <f>IF(OR(M802="متأخرة",M802="اليوم"),COUNTIFS($M$6:$M$2005,"متأخرة",$J$6:$J$2005,"&lt;"&amp;J802)+COUNTIFS($M$6:$M$2005,"اليوم",$J$6:$J$2005,"&lt;"&amp;J802)+COUNTIFS($M$6:M802,"متأخرة",$J$6:J802,J802&amp;"")+COUNTIFS($M$6:M802,"اليوم",$J$6:J802,J802&amp;""),"")</f>
        <v/>
      </c>
    </row>
    <row r="803">
      <c r="A803" s="20" t="n"/>
      <c r="B803" s="5" t="n"/>
      <c r="C803" s="21" t="n"/>
      <c r="D803" s="5" t="n"/>
      <c r="E803" s="17" t="n"/>
      <c r="F803" s="5" t="n"/>
      <c r="G803" s="5" t="n"/>
      <c r="H803" s="5" t="n"/>
      <c r="I803" s="5" t="n"/>
      <c r="J803" s="20" t="n"/>
      <c r="K803" s="5" t="n"/>
      <c r="L803" s="19">
        <f>IF(OR(B803&amp;""="",NOT(ISNUMBER(A803))),"",'الإعدادات'!$B$4-A803)</f>
        <v/>
      </c>
      <c r="M803" s="6">
        <f>IF(OR(B803&amp;""="",NOT(ISNUMBER(J803)),I803="تم التعاقد",I803="غير مهتم"),"",IF(J803&lt;'الإعدادات'!$B$4,"متأخرة",IF(J803='الإعدادات'!$B$4,"اليوم",IF(J803&lt;='الإعدادات'!$B$4+3,"خلال 3 أيام",""))))</f>
        <v/>
      </c>
      <c r="N803" s="6">
        <f>IF(OR(B803&amp;""="",H803&amp;""="",NOT(ISNUMBER(E803))),"",IFERROR(IF(E803&lt;INDEX('الوحدات'!$F$6:$F$305,MATCH(H803,'الوحدات'!$A$6:$A$305,0)),"أقل من السعر","مناسب"),"كود غير موجود"))</f>
        <v/>
      </c>
      <c r="O803" s="18">
        <f>IF(OR(B803&amp;""="",I803&lt;&gt;"تم التعاقد",H803&amp;""=""),"",IFERROR(IF(INDEX('الوحدات'!$E$6:$E$305,MATCH(H803,'الوحدات'!$A$6:$A$305,0))="بيع",ROUND(INDEX('الوحدات'!$F$6:$F$305,MATCH(H803,'الوحدات'!$A$6:$A$305,0))*'الإعدادات'!$B$5/100,2),""),""))</f>
        <v/>
      </c>
      <c r="P803" s="19">
        <f>IF(OR(M803="متأخرة",M803="اليوم"),COUNTIFS($M$6:$M$2005,"متأخرة",$J$6:$J$2005,"&lt;"&amp;J803)+COUNTIFS($M$6:$M$2005,"اليوم",$J$6:$J$2005,"&lt;"&amp;J803)+COUNTIFS($M$6:M803,"متأخرة",$J$6:J803,J803&amp;"")+COUNTIFS($M$6:M803,"اليوم",$J$6:J803,J803&amp;""),"")</f>
        <v/>
      </c>
    </row>
    <row r="804">
      <c r="A804" s="20" t="n"/>
      <c r="B804" s="5" t="n"/>
      <c r="C804" s="21" t="n"/>
      <c r="D804" s="5" t="n"/>
      <c r="E804" s="17" t="n"/>
      <c r="F804" s="5" t="n"/>
      <c r="G804" s="5" t="n"/>
      <c r="H804" s="5" t="n"/>
      <c r="I804" s="5" t="n"/>
      <c r="J804" s="20" t="n"/>
      <c r="K804" s="5" t="n"/>
      <c r="L804" s="19">
        <f>IF(OR(B804&amp;""="",NOT(ISNUMBER(A804))),"",'الإعدادات'!$B$4-A804)</f>
        <v/>
      </c>
      <c r="M804" s="6">
        <f>IF(OR(B804&amp;""="",NOT(ISNUMBER(J804)),I804="تم التعاقد",I804="غير مهتم"),"",IF(J804&lt;'الإعدادات'!$B$4,"متأخرة",IF(J804='الإعدادات'!$B$4,"اليوم",IF(J804&lt;='الإعدادات'!$B$4+3,"خلال 3 أيام",""))))</f>
        <v/>
      </c>
      <c r="N804" s="6">
        <f>IF(OR(B804&amp;""="",H804&amp;""="",NOT(ISNUMBER(E804))),"",IFERROR(IF(E804&lt;INDEX('الوحدات'!$F$6:$F$305,MATCH(H804,'الوحدات'!$A$6:$A$305,0)),"أقل من السعر","مناسب"),"كود غير موجود"))</f>
        <v/>
      </c>
      <c r="O804" s="18">
        <f>IF(OR(B804&amp;""="",I804&lt;&gt;"تم التعاقد",H804&amp;""=""),"",IFERROR(IF(INDEX('الوحدات'!$E$6:$E$305,MATCH(H804,'الوحدات'!$A$6:$A$305,0))="بيع",ROUND(INDEX('الوحدات'!$F$6:$F$305,MATCH(H804,'الوحدات'!$A$6:$A$305,0))*'الإعدادات'!$B$5/100,2),""),""))</f>
        <v/>
      </c>
      <c r="P804" s="19">
        <f>IF(OR(M804="متأخرة",M804="اليوم"),COUNTIFS($M$6:$M$2005,"متأخرة",$J$6:$J$2005,"&lt;"&amp;J804)+COUNTIFS($M$6:$M$2005,"اليوم",$J$6:$J$2005,"&lt;"&amp;J804)+COUNTIFS($M$6:M804,"متأخرة",$J$6:J804,J804&amp;"")+COUNTIFS($M$6:M804,"اليوم",$J$6:J804,J804&amp;""),"")</f>
        <v/>
      </c>
    </row>
    <row r="805">
      <c r="A805" s="20" t="n"/>
      <c r="B805" s="5" t="n"/>
      <c r="C805" s="21" t="n"/>
      <c r="D805" s="5" t="n"/>
      <c r="E805" s="17" t="n"/>
      <c r="F805" s="5" t="n"/>
      <c r="G805" s="5" t="n"/>
      <c r="H805" s="5" t="n"/>
      <c r="I805" s="5" t="n"/>
      <c r="J805" s="20" t="n"/>
      <c r="K805" s="5" t="n"/>
      <c r="L805" s="19">
        <f>IF(OR(B805&amp;""="",NOT(ISNUMBER(A805))),"",'الإعدادات'!$B$4-A805)</f>
        <v/>
      </c>
      <c r="M805" s="6">
        <f>IF(OR(B805&amp;""="",NOT(ISNUMBER(J805)),I805="تم التعاقد",I805="غير مهتم"),"",IF(J805&lt;'الإعدادات'!$B$4,"متأخرة",IF(J805='الإعدادات'!$B$4,"اليوم",IF(J805&lt;='الإعدادات'!$B$4+3,"خلال 3 أيام",""))))</f>
        <v/>
      </c>
      <c r="N805" s="6">
        <f>IF(OR(B805&amp;""="",H805&amp;""="",NOT(ISNUMBER(E805))),"",IFERROR(IF(E805&lt;INDEX('الوحدات'!$F$6:$F$305,MATCH(H805,'الوحدات'!$A$6:$A$305,0)),"أقل من السعر","مناسب"),"كود غير موجود"))</f>
        <v/>
      </c>
      <c r="O805" s="18">
        <f>IF(OR(B805&amp;""="",I805&lt;&gt;"تم التعاقد",H805&amp;""=""),"",IFERROR(IF(INDEX('الوحدات'!$E$6:$E$305,MATCH(H805,'الوحدات'!$A$6:$A$305,0))="بيع",ROUND(INDEX('الوحدات'!$F$6:$F$305,MATCH(H805,'الوحدات'!$A$6:$A$305,0))*'الإعدادات'!$B$5/100,2),""),""))</f>
        <v/>
      </c>
      <c r="P805" s="19">
        <f>IF(OR(M805="متأخرة",M805="اليوم"),COUNTIFS($M$6:$M$2005,"متأخرة",$J$6:$J$2005,"&lt;"&amp;J805)+COUNTIFS($M$6:$M$2005,"اليوم",$J$6:$J$2005,"&lt;"&amp;J805)+COUNTIFS($M$6:M805,"متأخرة",$J$6:J805,J805&amp;"")+COUNTIFS($M$6:M805,"اليوم",$J$6:J805,J805&amp;""),"")</f>
        <v/>
      </c>
    </row>
    <row r="806">
      <c r="A806" s="20" t="n"/>
      <c r="B806" s="5" t="n"/>
      <c r="C806" s="21" t="n"/>
      <c r="D806" s="5" t="n"/>
      <c r="E806" s="17" t="n"/>
      <c r="F806" s="5" t="n"/>
      <c r="G806" s="5" t="n"/>
      <c r="H806" s="5" t="n"/>
      <c r="I806" s="5" t="n"/>
      <c r="J806" s="20" t="n"/>
      <c r="K806" s="5" t="n"/>
      <c r="L806" s="19">
        <f>IF(OR(B806&amp;""="",NOT(ISNUMBER(A806))),"",'الإعدادات'!$B$4-A806)</f>
        <v/>
      </c>
      <c r="M806" s="6">
        <f>IF(OR(B806&amp;""="",NOT(ISNUMBER(J806)),I806="تم التعاقد",I806="غير مهتم"),"",IF(J806&lt;'الإعدادات'!$B$4,"متأخرة",IF(J806='الإعدادات'!$B$4,"اليوم",IF(J806&lt;='الإعدادات'!$B$4+3,"خلال 3 أيام",""))))</f>
        <v/>
      </c>
      <c r="N806" s="6">
        <f>IF(OR(B806&amp;""="",H806&amp;""="",NOT(ISNUMBER(E806))),"",IFERROR(IF(E806&lt;INDEX('الوحدات'!$F$6:$F$305,MATCH(H806,'الوحدات'!$A$6:$A$305,0)),"أقل من السعر","مناسب"),"كود غير موجود"))</f>
        <v/>
      </c>
      <c r="O806" s="18">
        <f>IF(OR(B806&amp;""="",I806&lt;&gt;"تم التعاقد",H806&amp;""=""),"",IFERROR(IF(INDEX('الوحدات'!$E$6:$E$305,MATCH(H806,'الوحدات'!$A$6:$A$305,0))="بيع",ROUND(INDEX('الوحدات'!$F$6:$F$305,MATCH(H806,'الوحدات'!$A$6:$A$305,0))*'الإعدادات'!$B$5/100,2),""),""))</f>
        <v/>
      </c>
      <c r="P806" s="19">
        <f>IF(OR(M806="متأخرة",M806="اليوم"),COUNTIFS($M$6:$M$2005,"متأخرة",$J$6:$J$2005,"&lt;"&amp;J806)+COUNTIFS($M$6:$M$2005,"اليوم",$J$6:$J$2005,"&lt;"&amp;J806)+COUNTIFS($M$6:M806,"متأخرة",$J$6:J806,J806&amp;"")+COUNTIFS($M$6:M806,"اليوم",$J$6:J806,J806&amp;""),"")</f>
        <v/>
      </c>
    </row>
    <row r="807">
      <c r="A807" s="20" t="n"/>
      <c r="B807" s="5" t="n"/>
      <c r="C807" s="21" t="n"/>
      <c r="D807" s="5" t="n"/>
      <c r="E807" s="17" t="n"/>
      <c r="F807" s="5" t="n"/>
      <c r="G807" s="5" t="n"/>
      <c r="H807" s="5" t="n"/>
      <c r="I807" s="5" t="n"/>
      <c r="J807" s="20" t="n"/>
      <c r="K807" s="5" t="n"/>
      <c r="L807" s="19">
        <f>IF(OR(B807&amp;""="",NOT(ISNUMBER(A807))),"",'الإعدادات'!$B$4-A807)</f>
        <v/>
      </c>
      <c r="M807" s="6">
        <f>IF(OR(B807&amp;""="",NOT(ISNUMBER(J807)),I807="تم التعاقد",I807="غير مهتم"),"",IF(J807&lt;'الإعدادات'!$B$4,"متأخرة",IF(J807='الإعدادات'!$B$4,"اليوم",IF(J807&lt;='الإعدادات'!$B$4+3,"خلال 3 أيام",""))))</f>
        <v/>
      </c>
      <c r="N807" s="6">
        <f>IF(OR(B807&amp;""="",H807&amp;""="",NOT(ISNUMBER(E807))),"",IFERROR(IF(E807&lt;INDEX('الوحدات'!$F$6:$F$305,MATCH(H807,'الوحدات'!$A$6:$A$305,0)),"أقل من السعر","مناسب"),"كود غير موجود"))</f>
        <v/>
      </c>
      <c r="O807" s="18">
        <f>IF(OR(B807&amp;""="",I807&lt;&gt;"تم التعاقد",H807&amp;""=""),"",IFERROR(IF(INDEX('الوحدات'!$E$6:$E$305,MATCH(H807,'الوحدات'!$A$6:$A$305,0))="بيع",ROUND(INDEX('الوحدات'!$F$6:$F$305,MATCH(H807,'الوحدات'!$A$6:$A$305,0))*'الإعدادات'!$B$5/100,2),""),""))</f>
        <v/>
      </c>
      <c r="P807" s="19">
        <f>IF(OR(M807="متأخرة",M807="اليوم"),COUNTIFS($M$6:$M$2005,"متأخرة",$J$6:$J$2005,"&lt;"&amp;J807)+COUNTIFS($M$6:$M$2005,"اليوم",$J$6:$J$2005,"&lt;"&amp;J807)+COUNTIFS($M$6:M807,"متأخرة",$J$6:J807,J807&amp;"")+COUNTIFS($M$6:M807,"اليوم",$J$6:J807,J807&amp;""),"")</f>
        <v/>
      </c>
    </row>
    <row r="808">
      <c r="A808" s="20" t="n"/>
      <c r="B808" s="5" t="n"/>
      <c r="C808" s="21" t="n"/>
      <c r="D808" s="5" t="n"/>
      <c r="E808" s="17" t="n"/>
      <c r="F808" s="5" t="n"/>
      <c r="G808" s="5" t="n"/>
      <c r="H808" s="5" t="n"/>
      <c r="I808" s="5" t="n"/>
      <c r="J808" s="20" t="n"/>
      <c r="K808" s="5" t="n"/>
      <c r="L808" s="19">
        <f>IF(OR(B808&amp;""="",NOT(ISNUMBER(A808))),"",'الإعدادات'!$B$4-A808)</f>
        <v/>
      </c>
      <c r="M808" s="6">
        <f>IF(OR(B808&amp;""="",NOT(ISNUMBER(J808)),I808="تم التعاقد",I808="غير مهتم"),"",IF(J808&lt;'الإعدادات'!$B$4,"متأخرة",IF(J808='الإعدادات'!$B$4,"اليوم",IF(J808&lt;='الإعدادات'!$B$4+3,"خلال 3 أيام",""))))</f>
        <v/>
      </c>
      <c r="N808" s="6">
        <f>IF(OR(B808&amp;""="",H808&amp;""="",NOT(ISNUMBER(E808))),"",IFERROR(IF(E808&lt;INDEX('الوحدات'!$F$6:$F$305,MATCH(H808,'الوحدات'!$A$6:$A$305,0)),"أقل من السعر","مناسب"),"كود غير موجود"))</f>
        <v/>
      </c>
      <c r="O808" s="18">
        <f>IF(OR(B808&amp;""="",I808&lt;&gt;"تم التعاقد",H808&amp;""=""),"",IFERROR(IF(INDEX('الوحدات'!$E$6:$E$305,MATCH(H808,'الوحدات'!$A$6:$A$305,0))="بيع",ROUND(INDEX('الوحدات'!$F$6:$F$305,MATCH(H808,'الوحدات'!$A$6:$A$305,0))*'الإعدادات'!$B$5/100,2),""),""))</f>
        <v/>
      </c>
      <c r="P808" s="19">
        <f>IF(OR(M808="متأخرة",M808="اليوم"),COUNTIFS($M$6:$M$2005,"متأخرة",$J$6:$J$2005,"&lt;"&amp;J808)+COUNTIFS($M$6:$M$2005,"اليوم",$J$6:$J$2005,"&lt;"&amp;J808)+COUNTIFS($M$6:M808,"متأخرة",$J$6:J808,J808&amp;"")+COUNTIFS($M$6:M808,"اليوم",$J$6:J808,J808&amp;""),"")</f>
        <v/>
      </c>
    </row>
    <row r="809">
      <c r="A809" s="20" t="n"/>
      <c r="B809" s="5" t="n"/>
      <c r="C809" s="21" t="n"/>
      <c r="D809" s="5" t="n"/>
      <c r="E809" s="17" t="n"/>
      <c r="F809" s="5" t="n"/>
      <c r="G809" s="5" t="n"/>
      <c r="H809" s="5" t="n"/>
      <c r="I809" s="5" t="n"/>
      <c r="J809" s="20" t="n"/>
      <c r="K809" s="5" t="n"/>
      <c r="L809" s="19">
        <f>IF(OR(B809&amp;""="",NOT(ISNUMBER(A809))),"",'الإعدادات'!$B$4-A809)</f>
        <v/>
      </c>
      <c r="M809" s="6">
        <f>IF(OR(B809&amp;""="",NOT(ISNUMBER(J809)),I809="تم التعاقد",I809="غير مهتم"),"",IF(J809&lt;'الإعدادات'!$B$4,"متأخرة",IF(J809='الإعدادات'!$B$4,"اليوم",IF(J809&lt;='الإعدادات'!$B$4+3,"خلال 3 أيام",""))))</f>
        <v/>
      </c>
      <c r="N809" s="6">
        <f>IF(OR(B809&amp;""="",H809&amp;""="",NOT(ISNUMBER(E809))),"",IFERROR(IF(E809&lt;INDEX('الوحدات'!$F$6:$F$305,MATCH(H809,'الوحدات'!$A$6:$A$305,0)),"أقل من السعر","مناسب"),"كود غير موجود"))</f>
        <v/>
      </c>
      <c r="O809" s="18">
        <f>IF(OR(B809&amp;""="",I809&lt;&gt;"تم التعاقد",H809&amp;""=""),"",IFERROR(IF(INDEX('الوحدات'!$E$6:$E$305,MATCH(H809,'الوحدات'!$A$6:$A$305,0))="بيع",ROUND(INDEX('الوحدات'!$F$6:$F$305,MATCH(H809,'الوحدات'!$A$6:$A$305,0))*'الإعدادات'!$B$5/100,2),""),""))</f>
        <v/>
      </c>
      <c r="P809" s="19">
        <f>IF(OR(M809="متأخرة",M809="اليوم"),COUNTIFS($M$6:$M$2005,"متأخرة",$J$6:$J$2005,"&lt;"&amp;J809)+COUNTIFS($M$6:$M$2005,"اليوم",$J$6:$J$2005,"&lt;"&amp;J809)+COUNTIFS($M$6:M809,"متأخرة",$J$6:J809,J809&amp;"")+COUNTIFS($M$6:M809,"اليوم",$J$6:J809,J809&amp;""),"")</f>
        <v/>
      </c>
    </row>
    <row r="810">
      <c r="A810" s="20" t="n"/>
      <c r="B810" s="5" t="n"/>
      <c r="C810" s="21" t="n"/>
      <c r="D810" s="5" t="n"/>
      <c r="E810" s="17" t="n"/>
      <c r="F810" s="5" t="n"/>
      <c r="G810" s="5" t="n"/>
      <c r="H810" s="5" t="n"/>
      <c r="I810" s="5" t="n"/>
      <c r="J810" s="20" t="n"/>
      <c r="K810" s="5" t="n"/>
      <c r="L810" s="19">
        <f>IF(OR(B810&amp;""="",NOT(ISNUMBER(A810))),"",'الإعدادات'!$B$4-A810)</f>
        <v/>
      </c>
      <c r="M810" s="6">
        <f>IF(OR(B810&amp;""="",NOT(ISNUMBER(J810)),I810="تم التعاقد",I810="غير مهتم"),"",IF(J810&lt;'الإعدادات'!$B$4,"متأخرة",IF(J810='الإعدادات'!$B$4,"اليوم",IF(J810&lt;='الإعدادات'!$B$4+3,"خلال 3 أيام",""))))</f>
        <v/>
      </c>
      <c r="N810" s="6">
        <f>IF(OR(B810&amp;""="",H810&amp;""="",NOT(ISNUMBER(E810))),"",IFERROR(IF(E810&lt;INDEX('الوحدات'!$F$6:$F$305,MATCH(H810,'الوحدات'!$A$6:$A$305,0)),"أقل من السعر","مناسب"),"كود غير موجود"))</f>
        <v/>
      </c>
      <c r="O810" s="18">
        <f>IF(OR(B810&amp;""="",I810&lt;&gt;"تم التعاقد",H810&amp;""=""),"",IFERROR(IF(INDEX('الوحدات'!$E$6:$E$305,MATCH(H810,'الوحدات'!$A$6:$A$305,0))="بيع",ROUND(INDEX('الوحدات'!$F$6:$F$305,MATCH(H810,'الوحدات'!$A$6:$A$305,0))*'الإعدادات'!$B$5/100,2),""),""))</f>
        <v/>
      </c>
      <c r="P810" s="19">
        <f>IF(OR(M810="متأخرة",M810="اليوم"),COUNTIFS($M$6:$M$2005,"متأخرة",$J$6:$J$2005,"&lt;"&amp;J810)+COUNTIFS($M$6:$M$2005,"اليوم",$J$6:$J$2005,"&lt;"&amp;J810)+COUNTIFS($M$6:M810,"متأخرة",$J$6:J810,J810&amp;"")+COUNTIFS($M$6:M810,"اليوم",$J$6:J810,J810&amp;""),"")</f>
        <v/>
      </c>
    </row>
    <row r="811">
      <c r="A811" s="20" t="n"/>
      <c r="B811" s="5" t="n"/>
      <c r="C811" s="21" t="n"/>
      <c r="D811" s="5" t="n"/>
      <c r="E811" s="17" t="n"/>
      <c r="F811" s="5" t="n"/>
      <c r="G811" s="5" t="n"/>
      <c r="H811" s="5" t="n"/>
      <c r="I811" s="5" t="n"/>
      <c r="J811" s="20" t="n"/>
      <c r="K811" s="5" t="n"/>
      <c r="L811" s="19">
        <f>IF(OR(B811&amp;""="",NOT(ISNUMBER(A811))),"",'الإعدادات'!$B$4-A811)</f>
        <v/>
      </c>
      <c r="M811" s="6">
        <f>IF(OR(B811&amp;""="",NOT(ISNUMBER(J811)),I811="تم التعاقد",I811="غير مهتم"),"",IF(J811&lt;'الإعدادات'!$B$4,"متأخرة",IF(J811='الإعدادات'!$B$4,"اليوم",IF(J811&lt;='الإعدادات'!$B$4+3,"خلال 3 أيام",""))))</f>
        <v/>
      </c>
      <c r="N811" s="6">
        <f>IF(OR(B811&amp;""="",H811&amp;""="",NOT(ISNUMBER(E811))),"",IFERROR(IF(E811&lt;INDEX('الوحدات'!$F$6:$F$305,MATCH(H811,'الوحدات'!$A$6:$A$305,0)),"أقل من السعر","مناسب"),"كود غير موجود"))</f>
        <v/>
      </c>
      <c r="O811" s="18">
        <f>IF(OR(B811&amp;""="",I811&lt;&gt;"تم التعاقد",H811&amp;""=""),"",IFERROR(IF(INDEX('الوحدات'!$E$6:$E$305,MATCH(H811,'الوحدات'!$A$6:$A$305,0))="بيع",ROUND(INDEX('الوحدات'!$F$6:$F$305,MATCH(H811,'الوحدات'!$A$6:$A$305,0))*'الإعدادات'!$B$5/100,2),""),""))</f>
        <v/>
      </c>
      <c r="P811" s="19">
        <f>IF(OR(M811="متأخرة",M811="اليوم"),COUNTIFS($M$6:$M$2005,"متأخرة",$J$6:$J$2005,"&lt;"&amp;J811)+COUNTIFS($M$6:$M$2005,"اليوم",$J$6:$J$2005,"&lt;"&amp;J811)+COUNTIFS($M$6:M811,"متأخرة",$J$6:J811,J811&amp;"")+COUNTIFS($M$6:M811,"اليوم",$J$6:J811,J811&amp;""),"")</f>
        <v/>
      </c>
    </row>
    <row r="812">
      <c r="A812" s="20" t="n"/>
      <c r="B812" s="5" t="n"/>
      <c r="C812" s="21" t="n"/>
      <c r="D812" s="5" t="n"/>
      <c r="E812" s="17" t="n"/>
      <c r="F812" s="5" t="n"/>
      <c r="G812" s="5" t="n"/>
      <c r="H812" s="5" t="n"/>
      <c r="I812" s="5" t="n"/>
      <c r="J812" s="20" t="n"/>
      <c r="K812" s="5" t="n"/>
      <c r="L812" s="19">
        <f>IF(OR(B812&amp;""="",NOT(ISNUMBER(A812))),"",'الإعدادات'!$B$4-A812)</f>
        <v/>
      </c>
      <c r="M812" s="6">
        <f>IF(OR(B812&amp;""="",NOT(ISNUMBER(J812)),I812="تم التعاقد",I812="غير مهتم"),"",IF(J812&lt;'الإعدادات'!$B$4,"متأخرة",IF(J812='الإعدادات'!$B$4,"اليوم",IF(J812&lt;='الإعدادات'!$B$4+3,"خلال 3 أيام",""))))</f>
        <v/>
      </c>
      <c r="N812" s="6">
        <f>IF(OR(B812&amp;""="",H812&amp;""="",NOT(ISNUMBER(E812))),"",IFERROR(IF(E812&lt;INDEX('الوحدات'!$F$6:$F$305,MATCH(H812,'الوحدات'!$A$6:$A$305,0)),"أقل من السعر","مناسب"),"كود غير موجود"))</f>
        <v/>
      </c>
      <c r="O812" s="18">
        <f>IF(OR(B812&amp;""="",I812&lt;&gt;"تم التعاقد",H812&amp;""=""),"",IFERROR(IF(INDEX('الوحدات'!$E$6:$E$305,MATCH(H812,'الوحدات'!$A$6:$A$305,0))="بيع",ROUND(INDEX('الوحدات'!$F$6:$F$305,MATCH(H812,'الوحدات'!$A$6:$A$305,0))*'الإعدادات'!$B$5/100,2),""),""))</f>
        <v/>
      </c>
      <c r="P812" s="19">
        <f>IF(OR(M812="متأخرة",M812="اليوم"),COUNTIFS($M$6:$M$2005,"متأخرة",$J$6:$J$2005,"&lt;"&amp;J812)+COUNTIFS($M$6:$M$2005,"اليوم",$J$6:$J$2005,"&lt;"&amp;J812)+COUNTIFS($M$6:M812,"متأخرة",$J$6:J812,J812&amp;"")+COUNTIFS($M$6:M812,"اليوم",$J$6:J812,J812&amp;""),"")</f>
        <v/>
      </c>
    </row>
    <row r="813">
      <c r="A813" s="20" t="n"/>
      <c r="B813" s="5" t="n"/>
      <c r="C813" s="21" t="n"/>
      <c r="D813" s="5" t="n"/>
      <c r="E813" s="17" t="n"/>
      <c r="F813" s="5" t="n"/>
      <c r="G813" s="5" t="n"/>
      <c r="H813" s="5" t="n"/>
      <c r="I813" s="5" t="n"/>
      <c r="J813" s="20" t="n"/>
      <c r="K813" s="5" t="n"/>
      <c r="L813" s="19">
        <f>IF(OR(B813&amp;""="",NOT(ISNUMBER(A813))),"",'الإعدادات'!$B$4-A813)</f>
        <v/>
      </c>
      <c r="M813" s="6">
        <f>IF(OR(B813&amp;""="",NOT(ISNUMBER(J813)),I813="تم التعاقد",I813="غير مهتم"),"",IF(J813&lt;'الإعدادات'!$B$4,"متأخرة",IF(J813='الإعدادات'!$B$4,"اليوم",IF(J813&lt;='الإعدادات'!$B$4+3,"خلال 3 أيام",""))))</f>
        <v/>
      </c>
      <c r="N813" s="6">
        <f>IF(OR(B813&amp;""="",H813&amp;""="",NOT(ISNUMBER(E813))),"",IFERROR(IF(E813&lt;INDEX('الوحدات'!$F$6:$F$305,MATCH(H813,'الوحدات'!$A$6:$A$305,0)),"أقل من السعر","مناسب"),"كود غير موجود"))</f>
        <v/>
      </c>
      <c r="O813" s="18">
        <f>IF(OR(B813&amp;""="",I813&lt;&gt;"تم التعاقد",H813&amp;""=""),"",IFERROR(IF(INDEX('الوحدات'!$E$6:$E$305,MATCH(H813,'الوحدات'!$A$6:$A$305,0))="بيع",ROUND(INDEX('الوحدات'!$F$6:$F$305,MATCH(H813,'الوحدات'!$A$6:$A$305,0))*'الإعدادات'!$B$5/100,2),""),""))</f>
        <v/>
      </c>
      <c r="P813" s="19">
        <f>IF(OR(M813="متأخرة",M813="اليوم"),COUNTIFS($M$6:$M$2005,"متأخرة",$J$6:$J$2005,"&lt;"&amp;J813)+COUNTIFS($M$6:$M$2005,"اليوم",$J$6:$J$2005,"&lt;"&amp;J813)+COUNTIFS($M$6:M813,"متأخرة",$J$6:J813,J813&amp;"")+COUNTIFS($M$6:M813,"اليوم",$J$6:J813,J813&amp;""),"")</f>
        <v/>
      </c>
    </row>
    <row r="814">
      <c r="A814" s="20" t="n"/>
      <c r="B814" s="5" t="n"/>
      <c r="C814" s="21" t="n"/>
      <c r="D814" s="5" t="n"/>
      <c r="E814" s="17" t="n"/>
      <c r="F814" s="5" t="n"/>
      <c r="G814" s="5" t="n"/>
      <c r="H814" s="5" t="n"/>
      <c r="I814" s="5" t="n"/>
      <c r="J814" s="20" t="n"/>
      <c r="K814" s="5" t="n"/>
      <c r="L814" s="19">
        <f>IF(OR(B814&amp;""="",NOT(ISNUMBER(A814))),"",'الإعدادات'!$B$4-A814)</f>
        <v/>
      </c>
      <c r="M814" s="6">
        <f>IF(OR(B814&amp;""="",NOT(ISNUMBER(J814)),I814="تم التعاقد",I814="غير مهتم"),"",IF(J814&lt;'الإعدادات'!$B$4,"متأخرة",IF(J814='الإعدادات'!$B$4,"اليوم",IF(J814&lt;='الإعدادات'!$B$4+3,"خلال 3 أيام",""))))</f>
        <v/>
      </c>
      <c r="N814" s="6">
        <f>IF(OR(B814&amp;""="",H814&amp;""="",NOT(ISNUMBER(E814))),"",IFERROR(IF(E814&lt;INDEX('الوحدات'!$F$6:$F$305,MATCH(H814,'الوحدات'!$A$6:$A$305,0)),"أقل من السعر","مناسب"),"كود غير موجود"))</f>
        <v/>
      </c>
      <c r="O814" s="18">
        <f>IF(OR(B814&amp;""="",I814&lt;&gt;"تم التعاقد",H814&amp;""=""),"",IFERROR(IF(INDEX('الوحدات'!$E$6:$E$305,MATCH(H814,'الوحدات'!$A$6:$A$305,0))="بيع",ROUND(INDEX('الوحدات'!$F$6:$F$305,MATCH(H814,'الوحدات'!$A$6:$A$305,0))*'الإعدادات'!$B$5/100,2),""),""))</f>
        <v/>
      </c>
      <c r="P814" s="19">
        <f>IF(OR(M814="متأخرة",M814="اليوم"),COUNTIFS($M$6:$M$2005,"متأخرة",$J$6:$J$2005,"&lt;"&amp;J814)+COUNTIFS($M$6:$M$2005,"اليوم",$J$6:$J$2005,"&lt;"&amp;J814)+COUNTIFS($M$6:M814,"متأخرة",$J$6:J814,J814&amp;"")+COUNTIFS($M$6:M814,"اليوم",$J$6:J814,J814&amp;""),"")</f>
        <v/>
      </c>
    </row>
    <row r="815">
      <c r="A815" s="20" t="n"/>
      <c r="B815" s="5" t="n"/>
      <c r="C815" s="21" t="n"/>
      <c r="D815" s="5" t="n"/>
      <c r="E815" s="17" t="n"/>
      <c r="F815" s="5" t="n"/>
      <c r="G815" s="5" t="n"/>
      <c r="H815" s="5" t="n"/>
      <c r="I815" s="5" t="n"/>
      <c r="J815" s="20" t="n"/>
      <c r="K815" s="5" t="n"/>
      <c r="L815" s="19">
        <f>IF(OR(B815&amp;""="",NOT(ISNUMBER(A815))),"",'الإعدادات'!$B$4-A815)</f>
        <v/>
      </c>
      <c r="M815" s="6">
        <f>IF(OR(B815&amp;""="",NOT(ISNUMBER(J815)),I815="تم التعاقد",I815="غير مهتم"),"",IF(J815&lt;'الإعدادات'!$B$4,"متأخرة",IF(J815='الإعدادات'!$B$4,"اليوم",IF(J815&lt;='الإعدادات'!$B$4+3,"خلال 3 أيام",""))))</f>
        <v/>
      </c>
      <c r="N815" s="6">
        <f>IF(OR(B815&amp;""="",H815&amp;""="",NOT(ISNUMBER(E815))),"",IFERROR(IF(E815&lt;INDEX('الوحدات'!$F$6:$F$305,MATCH(H815,'الوحدات'!$A$6:$A$305,0)),"أقل من السعر","مناسب"),"كود غير موجود"))</f>
        <v/>
      </c>
      <c r="O815" s="18">
        <f>IF(OR(B815&amp;""="",I815&lt;&gt;"تم التعاقد",H815&amp;""=""),"",IFERROR(IF(INDEX('الوحدات'!$E$6:$E$305,MATCH(H815,'الوحدات'!$A$6:$A$305,0))="بيع",ROUND(INDEX('الوحدات'!$F$6:$F$305,MATCH(H815,'الوحدات'!$A$6:$A$305,0))*'الإعدادات'!$B$5/100,2),""),""))</f>
        <v/>
      </c>
      <c r="P815" s="19">
        <f>IF(OR(M815="متأخرة",M815="اليوم"),COUNTIFS($M$6:$M$2005,"متأخرة",$J$6:$J$2005,"&lt;"&amp;J815)+COUNTIFS($M$6:$M$2005,"اليوم",$J$6:$J$2005,"&lt;"&amp;J815)+COUNTIFS($M$6:M815,"متأخرة",$J$6:J815,J815&amp;"")+COUNTIFS($M$6:M815,"اليوم",$J$6:J815,J815&amp;""),"")</f>
        <v/>
      </c>
    </row>
    <row r="816">
      <c r="A816" s="20" t="n"/>
      <c r="B816" s="5" t="n"/>
      <c r="C816" s="21" t="n"/>
      <c r="D816" s="5" t="n"/>
      <c r="E816" s="17" t="n"/>
      <c r="F816" s="5" t="n"/>
      <c r="G816" s="5" t="n"/>
      <c r="H816" s="5" t="n"/>
      <c r="I816" s="5" t="n"/>
      <c r="J816" s="20" t="n"/>
      <c r="K816" s="5" t="n"/>
      <c r="L816" s="19">
        <f>IF(OR(B816&amp;""="",NOT(ISNUMBER(A816))),"",'الإعدادات'!$B$4-A816)</f>
        <v/>
      </c>
      <c r="M816" s="6">
        <f>IF(OR(B816&amp;""="",NOT(ISNUMBER(J816)),I816="تم التعاقد",I816="غير مهتم"),"",IF(J816&lt;'الإعدادات'!$B$4,"متأخرة",IF(J816='الإعدادات'!$B$4,"اليوم",IF(J816&lt;='الإعدادات'!$B$4+3,"خلال 3 أيام",""))))</f>
        <v/>
      </c>
      <c r="N816" s="6">
        <f>IF(OR(B816&amp;""="",H816&amp;""="",NOT(ISNUMBER(E816))),"",IFERROR(IF(E816&lt;INDEX('الوحدات'!$F$6:$F$305,MATCH(H816,'الوحدات'!$A$6:$A$305,0)),"أقل من السعر","مناسب"),"كود غير موجود"))</f>
        <v/>
      </c>
      <c r="O816" s="18">
        <f>IF(OR(B816&amp;""="",I816&lt;&gt;"تم التعاقد",H816&amp;""=""),"",IFERROR(IF(INDEX('الوحدات'!$E$6:$E$305,MATCH(H816,'الوحدات'!$A$6:$A$305,0))="بيع",ROUND(INDEX('الوحدات'!$F$6:$F$305,MATCH(H816,'الوحدات'!$A$6:$A$305,0))*'الإعدادات'!$B$5/100,2),""),""))</f>
        <v/>
      </c>
      <c r="P816" s="19">
        <f>IF(OR(M816="متأخرة",M816="اليوم"),COUNTIFS($M$6:$M$2005,"متأخرة",$J$6:$J$2005,"&lt;"&amp;J816)+COUNTIFS($M$6:$M$2005,"اليوم",$J$6:$J$2005,"&lt;"&amp;J816)+COUNTIFS($M$6:M816,"متأخرة",$J$6:J816,J816&amp;"")+COUNTIFS($M$6:M816,"اليوم",$J$6:J816,J816&amp;""),"")</f>
        <v/>
      </c>
    </row>
    <row r="817">
      <c r="A817" s="20" t="n"/>
      <c r="B817" s="5" t="n"/>
      <c r="C817" s="21" t="n"/>
      <c r="D817" s="5" t="n"/>
      <c r="E817" s="17" t="n"/>
      <c r="F817" s="5" t="n"/>
      <c r="G817" s="5" t="n"/>
      <c r="H817" s="5" t="n"/>
      <c r="I817" s="5" t="n"/>
      <c r="J817" s="20" t="n"/>
      <c r="K817" s="5" t="n"/>
      <c r="L817" s="19">
        <f>IF(OR(B817&amp;""="",NOT(ISNUMBER(A817))),"",'الإعدادات'!$B$4-A817)</f>
        <v/>
      </c>
      <c r="M817" s="6">
        <f>IF(OR(B817&amp;""="",NOT(ISNUMBER(J817)),I817="تم التعاقد",I817="غير مهتم"),"",IF(J817&lt;'الإعدادات'!$B$4,"متأخرة",IF(J817='الإعدادات'!$B$4,"اليوم",IF(J817&lt;='الإعدادات'!$B$4+3,"خلال 3 أيام",""))))</f>
        <v/>
      </c>
      <c r="N817" s="6">
        <f>IF(OR(B817&amp;""="",H817&amp;""="",NOT(ISNUMBER(E817))),"",IFERROR(IF(E817&lt;INDEX('الوحدات'!$F$6:$F$305,MATCH(H817,'الوحدات'!$A$6:$A$305,0)),"أقل من السعر","مناسب"),"كود غير موجود"))</f>
        <v/>
      </c>
      <c r="O817" s="18">
        <f>IF(OR(B817&amp;""="",I817&lt;&gt;"تم التعاقد",H817&amp;""=""),"",IFERROR(IF(INDEX('الوحدات'!$E$6:$E$305,MATCH(H817,'الوحدات'!$A$6:$A$305,0))="بيع",ROUND(INDEX('الوحدات'!$F$6:$F$305,MATCH(H817,'الوحدات'!$A$6:$A$305,0))*'الإعدادات'!$B$5/100,2),""),""))</f>
        <v/>
      </c>
      <c r="P817" s="19">
        <f>IF(OR(M817="متأخرة",M817="اليوم"),COUNTIFS($M$6:$M$2005,"متأخرة",$J$6:$J$2005,"&lt;"&amp;J817)+COUNTIFS($M$6:$M$2005,"اليوم",$J$6:$J$2005,"&lt;"&amp;J817)+COUNTIFS($M$6:M817,"متأخرة",$J$6:J817,J817&amp;"")+COUNTIFS($M$6:M817,"اليوم",$J$6:J817,J817&amp;""),"")</f>
        <v/>
      </c>
    </row>
    <row r="818">
      <c r="A818" s="20" t="n"/>
      <c r="B818" s="5" t="n"/>
      <c r="C818" s="21" t="n"/>
      <c r="D818" s="5" t="n"/>
      <c r="E818" s="17" t="n"/>
      <c r="F818" s="5" t="n"/>
      <c r="G818" s="5" t="n"/>
      <c r="H818" s="5" t="n"/>
      <c r="I818" s="5" t="n"/>
      <c r="J818" s="20" t="n"/>
      <c r="K818" s="5" t="n"/>
      <c r="L818" s="19">
        <f>IF(OR(B818&amp;""="",NOT(ISNUMBER(A818))),"",'الإعدادات'!$B$4-A818)</f>
        <v/>
      </c>
      <c r="M818" s="6">
        <f>IF(OR(B818&amp;""="",NOT(ISNUMBER(J818)),I818="تم التعاقد",I818="غير مهتم"),"",IF(J818&lt;'الإعدادات'!$B$4,"متأخرة",IF(J818='الإعدادات'!$B$4,"اليوم",IF(J818&lt;='الإعدادات'!$B$4+3,"خلال 3 أيام",""))))</f>
        <v/>
      </c>
      <c r="N818" s="6">
        <f>IF(OR(B818&amp;""="",H818&amp;""="",NOT(ISNUMBER(E818))),"",IFERROR(IF(E818&lt;INDEX('الوحدات'!$F$6:$F$305,MATCH(H818,'الوحدات'!$A$6:$A$305,0)),"أقل من السعر","مناسب"),"كود غير موجود"))</f>
        <v/>
      </c>
      <c r="O818" s="18">
        <f>IF(OR(B818&amp;""="",I818&lt;&gt;"تم التعاقد",H818&amp;""=""),"",IFERROR(IF(INDEX('الوحدات'!$E$6:$E$305,MATCH(H818,'الوحدات'!$A$6:$A$305,0))="بيع",ROUND(INDEX('الوحدات'!$F$6:$F$305,MATCH(H818,'الوحدات'!$A$6:$A$305,0))*'الإعدادات'!$B$5/100,2),""),""))</f>
        <v/>
      </c>
      <c r="P818" s="19">
        <f>IF(OR(M818="متأخرة",M818="اليوم"),COUNTIFS($M$6:$M$2005,"متأخرة",$J$6:$J$2005,"&lt;"&amp;J818)+COUNTIFS($M$6:$M$2005,"اليوم",$J$6:$J$2005,"&lt;"&amp;J818)+COUNTIFS($M$6:M818,"متأخرة",$J$6:J818,J818&amp;"")+COUNTIFS($M$6:M818,"اليوم",$J$6:J818,J818&amp;""),"")</f>
        <v/>
      </c>
    </row>
    <row r="819">
      <c r="A819" s="20" t="n"/>
      <c r="B819" s="5" t="n"/>
      <c r="C819" s="21" t="n"/>
      <c r="D819" s="5" t="n"/>
      <c r="E819" s="17" t="n"/>
      <c r="F819" s="5" t="n"/>
      <c r="G819" s="5" t="n"/>
      <c r="H819" s="5" t="n"/>
      <c r="I819" s="5" t="n"/>
      <c r="J819" s="20" t="n"/>
      <c r="K819" s="5" t="n"/>
      <c r="L819" s="19">
        <f>IF(OR(B819&amp;""="",NOT(ISNUMBER(A819))),"",'الإعدادات'!$B$4-A819)</f>
        <v/>
      </c>
      <c r="M819" s="6">
        <f>IF(OR(B819&amp;""="",NOT(ISNUMBER(J819)),I819="تم التعاقد",I819="غير مهتم"),"",IF(J819&lt;'الإعدادات'!$B$4,"متأخرة",IF(J819='الإعدادات'!$B$4,"اليوم",IF(J819&lt;='الإعدادات'!$B$4+3,"خلال 3 أيام",""))))</f>
        <v/>
      </c>
      <c r="N819" s="6">
        <f>IF(OR(B819&amp;""="",H819&amp;""="",NOT(ISNUMBER(E819))),"",IFERROR(IF(E819&lt;INDEX('الوحدات'!$F$6:$F$305,MATCH(H819,'الوحدات'!$A$6:$A$305,0)),"أقل من السعر","مناسب"),"كود غير موجود"))</f>
        <v/>
      </c>
      <c r="O819" s="18">
        <f>IF(OR(B819&amp;""="",I819&lt;&gt;"تم التعاقد",H819&amp;""=""),"",IFERROR(IF(INDEX('الوحدات'!$E$6:$E$305,MATCH(H819,'الوحدات'!$A$6:$A$305,0))="بيع",ROUND(INDEX('الوحدات'!$F$6:$F$305,MATCH(H819,'الوحدات'!$A$6:$A$305,0))*'الإعدادات'!$B$5/100,2),""),""))</f>
        <v/>
      </c>
      <c r="P819" s="19">
        <f>IF(OR(M819="متأخرة",M819="اليوم"),COUNTIFS($M$6:$M$2005,"متأخرة",$J$6:$J$2005,"&lt;"&amp;J819)+COUNTIFS($M$6:$M$2005,"اليوم",$J$6:$J$2005,"&lt;"&amp;J819)+COUNTIFS($M$6:M819,"متأخرة",$J$6:J819,J819&amp;"")+COUNTIFS($M$6:M819,"اليوم",$J$6:J819,J819&amp;""),"")</f>
        <v/>
      </c>
    </row>
    <row r="820">
      <c r="A820" s="20" t="n"/>
      <c r="B820" s="5" t="n"/>
      <c r="C820" s="21" t="n"/>
      <c r="D820" s="5" t="n"/>
      <c r="E820" s="17" t="n"/>
      <c r="F820" s="5" t="n"/>
      <c r="G820" s="5" t="n"/>
      <c r="H820" s="5" t="n"/>
      <c r="I820" s="5" t="n"/>
      <c r="J820" s="20" t="n"/>
      <c r="K820" s="5" t="n"/>
      <c r="L820" s="19">
        <f>IF(OR(B820&amp;""="",NOT(ISNUMBER(A820))),"",'الإعدادات'!$B$4-A820)</f>
        <v/>
      </c>
      <c r="M820" s="6">
        <f>IF(OR(B820&amp;""="",NOT(ISNUMBER(J820)),I820="تم التعاقد",I820="غير مهتم"),"",IF(J820&lt;'الإعدادات'!$B$4,"متأخرة",IF(J820='الإعدادات'!$B$4,"اليوم",IF(J820&lt;='الإعدادات'!$B$4+3,"خلال 3 أيام",""))))</f>
        <v/>
      </c>
      <c r="N820" s="6">
        <f>IF(OR(B820&amp;""="",H820&amp;""="",NOT(ISNUMBER(E820))),"",IFERROR(IF(E820&lt;INDEX('الوحدات'!$F$6:$F$305,MATCH(H820,'الوحدات'!$A$6:$A$305,0)),"أقل من السعر","مناسب"),"كود غير موجود"))</f>
        <v/>
      </c>
      <c r="O820" s="18">
        <f>IF(OR(B820&amp;""="",I820&lt;&gt;"تم التعاقد",H820&amp;""=""),"",IFERROR(IF(INDEX('الوحدات'!$E$6:$E$305,MATCH(H820,'الوحدات'!$A$6:$A$305,0))="بيع",ROUND(INDEX('الوحدات'!$F$6:$F$305,MATCH(H820,'الوحدات'!$A$6:$A$305,0))*'الإعدادات'!$B$5/100,2),""),""))</f>
        <v/>
      </c>
      <c r="P820" s="19">
        <f>IF(OR(M820="متأخرة",M820="اليوم"),COUNTIFS($M$6:$M$2005,"متأخرة",$J$6:$J$2005,"&lt;"&amp;J820)+COUNTIFS($M$6:$M$2005,"اليوم",$J$6:$J$2005,"&lt;"&amp;J820)+COUNTIFS($M$6:M820,"متأخرة",$J$6:J820,J820&amp;"")+COUNTIFS($M$6:M820,"اليوم",$J$6:J820,J820&amp;""),"")</f>
        <v/>
      </c>
    </row>
    <row r="821">
      <c r="A821" s="20" t="n"/>
      <c r="B821" s="5" t="n"/>
      <c r="C821" s="21" t="n"/>
      <c r="D821" s="5" t="n"/>
      <c r="E821" s="17" t="n"/>
      <c r="F821" s="5" t="n"/>
      <c r="G821" s="5" t="n"/>
      <c r="H821" s="5" t="n"/>
      <c r="I821" s="5" t="n"/>
      <c r="J821" s="20" t="n"/>
      <c r="K821" s="5" t="n"/>
      <c r="L821" s="19">
        <f>IF(OR(B821&amp;""="",NOT(ISNUMBER(A821))),"",'الإعدادات'!$B$4-A821)</f>
        <v/>
      </c>
      <c r="M821" s="6">
        <f>IF(OR(B821&amp;""="",NOT(ISNUMBER(J821)),I821="تم التعاقد",I821="غير مهتم"),"",IF(J821&lt;'الإعدادات'!$B$4,"متأخرة",IF(J821='الإعدادات'!$B$4,"اليوم",IF(J821&lt;='الإعدادات'!$B$4+3,"خلال 3 أيام",""))))</f>
        <v/>
      </c>
      <c r="N821" s="6">
        <f>IF(OR(B821&amp;""="",H821&amp;""="",NOT(ISNUMBER(E821))),"",IFERROR(IF(E821&lt;INDEX('الوحدات'!$F$6:$F$305,MATCH(H821,'الوحدات'!$A$6:$A$305,0)),"أقل من السعر","مناسب"),"كود غير موجود"))</f>
        <v/>
      </c>
      <c r="O821" s="18">
        <f>IF(OR(B821&amp;""="",I821&lt;&gt;"تم التعاقد",H821&amp;""=""),"",IFERROR(IF(INDEX('الوحدات'!$E$6:$E$305,MATCH(H821,'الوحدات'!$A$6:$A$305,0))="بيع",ROUND(INDEX('الوحدات'!$F$6:$F$305,MATCH(H821,'الوحدات'!$A$6:$A$305,0))*'الإعدادات'!$B$5/100,2),""),""))</f>
        <v/>
      </c>
      <c r="P821" s="19">
        <f>IF(OR(M821="متأخرة",M821="اليوم"),COUNTIFS($M$6:$M$2005,"متأخرة",$J$6:$J$2005,"&lt;"&amp;J821)+COUNTIFS($M$6:$M$2005,"اليوم",$J$6:$J$2005,"&lt;"&amp;J821)+COUNTIFS($M$6:M821,"متأخرة",$J$6:J821,J821&amp;"")+COUNTIFS($M$6:M821,"اليوم",$J$6:J821,J821&amp;""),"")</f>
        <v/>
      </c>
    </row>
    <row r="822">
      <c r="A822" s="20" t="n"/>
      <c r="B822" s="5" t="n"/>
      <c r="C822" s="21" t="n"/>
      <c r="D822" s="5" t="n"/>
      <c r="E822" s="17" t="n"/>
      <c r="F822" s="5" t="n"/>
      <c r="G822" s="5" t="n"/>
      <c r="H822" s="5" t="n"/>
      <c r="I822" s="5" t="n"/>
      <c r="J822" s="20" t="n"/>
      <c r="K822" s="5" t="n"/>
      <c r="L822" s="19">
        <f>IF(OR(B822&amp;""="",NOT(ISNUMBER(A822))),"",'الإعدادات'!$B$4-A822)</f>
        <v/>
      </c>
      <c r="M822" s="6">
        <f>IF(OR(B822&amp;""="",NOT(ISNUMBER(J822)),I822="تم التعاقد",I822="غير مهتم"),"",IF(J822&lt;'الإعدادات'!$B$4,"متأخرة",IF(J822='الإعدادات'!$B$4,"اليوم",IF(J822&lt;='الإعدادات'!$B$4+3,"خلال 3 أيام",""))))</f>
        <v/>
      </c>
      <c r="N822" s="6">
        <f>IF(OR(B822&amp;""="",H822&amp;""="",NOT(ISNUMBER(E822))),"",IFERROR(IF(E822&lt;INDEX('الوحدات'!$F$6:$F$305,MATCH(H822,'الوحدات'!$A$6:$A$305,0)),"أقل من السعر","مناسب"),"كود غير موجود"))</f>
        <v/>
      </c>
      <c r="O822" s="18">
        <f>IF(OR(B822&amp;""="",I822&lt;&gt;"تم التعاقد",H822&amp;""=""),"",IFERROR(IF(INDEX('الوحدات'!$E$6:$E$305,MATCH(H822,'الوحدات'!$A$6:$A$305,0))="بيع",ROUND(INDEX('الوحدات'!$F$6:$F$305,MATCH(H822,'الوحدات'!$A$6:$A$305,0))*'الإعدادات'!$B$5/100,2),""),""))</f>
        <v/>
      </c>
      <c r="P822" s="19">
        <f>IF(OR(M822="متأخرة",M822="اليوم"),COUNTIFS($M$6:$M$2005,"متأخرة",$J$6:$J$2005,"&lt;"&amp;J822)+COUNTIFS($M$6:$M$2005,"اليوم",$J$6:$J$2005,"&lt;"&amp;J822)+COUNTIFS($M$6:M822,"متأخرة",$J$6:J822,J822&amp;"")+COUNTIFS($M$6:M822,"اليوم",$J$6:J822,J822&amp;""),"")</f>
        <v/>
      </c>
    </row>
    <row r="823">
      <c r="A823" s="20" t="n"/>
      <c r="B823" s="5" t="n"/>
      <c r="C823" s="21" t="n"/>
      <c r="D823" s="5" t="n"/>
      <c r="E823" s="17" t="n"/>
      <c r="F823" s="5" t="n"/>
      <c r="G823" s="5" t="n"/>
      <c r="H823" s="5" t="n"/>
      <c r="I823" s="5" t="n"/>
      <c r="J823" s="20" t="n"/>
      <c r="K823" s="5" t="n"/>
      <c r="L823" s="19">
        <f>IF(OR(B823&amp;""="",NOT(ISNUMBER(A823))),"",'الإعدادات'!$B$4-A823)</f>
        <v/>
      </c>
      <c r="M823" s="6">
        <f>IF(OR(B823&amp;""="",NOT(ISNUMBER(J823)),I823="تم التعاقد",I823="غير مهتم"),"",IF(J823&lt;'الإعدادات'!$B$4,"متأخرة",IF(J823='الإعدادات'!$B$4,"اليوم",IF(J823&lt;='الإعدادات'!$B$4+3,"خلال 3 أيام",""))))</f>
        <v/>
      </c>
      <c r="N823" s="6">
        <f>IF(OR(B823&amp;""="",H823&amp;""="",NOT(ISNUMBER(E823))),"",IFERROR(IF(E823&lt;INDEX('الوحدات'!$F$6:$F$305,MATCH(H823,'الوحدات'!$A$6:$A$305,0)),"أقل من السعر","مناسب"),"كود غير موجود"))</f>
        <v/>
      </c>
      <c r="O823" s="18">
        <f>IF(OR(B823&amp;""="",I823&lt;&gt;"تم التعاقد",H823&amp;""=""),"",IFERROR(IF(INDEX('الوحدات'!$E$6:$E$305,MATCH(H823,'الوحدات'!$A$6:$A$305,0))="بيع",ROUND(INDEX('الوحدات'!$F$6:$F$305,MATCH(H823,'الوحدات'!$A$6:$A$305,0))*'الإعدادات'!$B$5/100,2),""),""))</f>
        <v/>
      </c>
      <c r="P823" s="19">
        <f>IF(OR(M823="متأخرة",M823="اليوم"),COUNTIFS($M$6:$M$2005,"متأخرة",$J$6:$J$2005,"&lt;"&amp;J823)+COUNTIFS($M$6:$M$2005,"اليوم",$J$6:$J$2005,"&lt;"&amp;J823)+COUNTIFS($M$6:M823,"متأخرة",$J$6:J823,J823&amp;"")+COUNTIFS($M$6:M823,"اليوم",$J$6:J823,J823&amp;""),"")</f>
        <v/>
      </c>
    </row>
    <row r="824">
      <c r="A824" s="20" t="n"/>
      <c r="B824" s="5" t="n"/>
      <c r="C824" s="21" t="n"/>
      <c r="D824" s="5" t="n"/>
      <c r="E824" s="17" t="n"/>
      <c r="F824" s="5" t="n"/>
      <c r="G824" s="5" t="n"/>
      <c r="H824" s="5" t="n"/>
      <c r="I824" s="5" t="n"/>
      <c r="J824" s="20" t="n"/>
      <c r="K824" s="5" t="n"/>
      <c r="L824" s="19">
        <f>IF(OR(B824&amp;""="",NOT(ISNUMBER(A824))),"",'الإعدادات'!$B$4-A824)</f>
        <v/>
      </c>
      <c r="M824" s="6">
        <f>IF(OR(B824&amp;""="",NOT(ISNUMBER(J824)),I824="تم التعاقد",I824="غير مهتم"),"",IF(J824&lt;'الإعدادات'!$B$4,"متأخرة",IF(J824='الإعدادات'!$B$4,"اليوم",IF(J824&lt;='الإعدادات'!$B$4+3,"خلال 3 أيام",""))))</f>
        <v/>
      </c>
      <c r="N824" s="6">
        <f>IF(OR(B824&amp;""="",H824&amp;""="",NOT(ISNUMBER(E824))),"",IFERROR(IF(E824&lt;INDEX('الوحدات'!$F$6:$F$305,MATCH(H824,'الوحدات'!$A$6:$A$305,0)),"أقل من السعر","مناسب"),"كود غير موجود"))</f>
        <v/>
      </c>
      <c r="O824" s="18">
        <f>IF(OR(B824&amp;""="",I824&lt;&gt;"تم التعاقد",H824&amp;""=""),"",IFERROR(IF(INDEX('الوحدات'!$E$6:$E$305,MATCH(H824,'الوحدات'!$A$6:$A$305,0))="بيع",ROUND(INDEX('الوحدات'!$F$6:$F$305,MATCH(H824,'الوحدات'!$A$6:$A$305,0))*'الإعدادات'!$B$5/100,2),""),""))</f>
        <v/>
      </c>
      <c r="P824" s="19">
        <f>IF(OR(M824="متأخرة",M824="اليوم"),COUNTIFS($M$6:$M$2005,"متأخرة",$J$6:$J$2005,"&lt;"&amp;J824)+COUNTIFS($M$6:$M$2005,"اليوم",$J$6:$J$2005,"&lt;"&amp;J824)+COUNTIFS($M$6:M824,"متأخرة",$J$6:J824,J824&amp;"")+COUNTIFS($M$6:M824,"اليوم",$J$6:J824,J824&amp;""),"")</f>
        <v/>
      </c>
    </row>
    <row r="825">
      <c r="A825" s="20" t="n"/>
      <c r="B825" s="5" t="n"/>
      <c r="C825" s="21" t="n"/>
      <c r="D825" s="5" t="n"/>
      <c r="E825" s="17" t="n"/>
      <c r="F825" s="5" t="n"/>
      <c r="G825" s="5" t="n"/>
      <c r="H825" s="5" t="n"/>
      <c r="I825" s="5" t="n"/>
      <c r="J825" s="20" t="n"/>
      <c r="K825" s="5" t="n"/>
      <c r="L825" s="19">
        <f>IF(OR(B825&amp;""="",NOT(ISNUMBER(A825))),"",'الإعدادات'!$B$4-A825)</f>
        <v/>
      </c>
      <c r="M825" s="6">
        <f>IF(OR(B825&amp;""="",NOT(ISNUMBER(J825)),I825="تم التعاقد",I825="غير مهتم"),"",IF(J825&lt;'الإعدادات'!$B$4,"متأخرة",IF(J825='الإعدادات'!$B$4,"اليوم",IF(J825&lt;='الإعدادات'!$B$4+3,"خلال 3 أيام",""))))</f>
        <v/>
      </c>
      <c r="N825" s="6">
        <f>IF(OR(B825&amp;""="",H825&amp;""="",NOT(ISNUMBER(E825))),"",IFERROR(IF(E825&lt;INDEX('الوحدات'!$F$6:$F$305,MATCH(H825,'الوحدات'!$A$6:$A$305,0)),"أقل من السعر","مناسب"),"كود غير موجود"))</f>
        <v/>
      </c>
      <c r="O825" s="18">
        <f>IF(OR(B825&amp;""="",I825&lt;&gt;"تم التعاقد",H825&amp;""=""),"",IFERROR(IF(INDEX('الوحدات'!$E$6:$E$305,MATCH(H825,'الوحدات'!$A$6:$A$305,0))="بيع",ROUND(INDEX('الوحدات'!$F$6:$F$305,MATCH(H825,'الوحدات'!$A$6:$A$305,0))*'الإعدادات'!$B$5/100,2),""),""))</f>
        <v/>
      </c>
      <c r="P825" s="19">
        <f>IF(OR(M825="متأخرة",M825="اليوم"),COUNTIFS($M$6:$M$2005,"متأخرة",$J$6:$J$2005,"&lt;"&amp;J825)+COUNTIFS($M$6:$M$2005,"اليوم",$J$6:$J$2005,"&lt;"&amp;J825)+COUNTIFS($M$6:M825,"متأخرة",$J$6:J825,J825&amp;"")+COUNTIFS($M$6:M825,"اليوم",$J$6:J825,J825&amp;""),"")</f>
        <v/>
      </c>
    </row>
    <row r="826">
      <c r="A826" s="20" t="n"/>
      <c r="B826" s="5" t="n"/>
      <c r="C826" s="21" t="n"/>
      <c r="D826" s="5" t="n"/>
      <c r="E826" s="17" t="n"/>
      <c r="F826" s="5" t="n"/>
      <c r="G826" s="5" t="n"/>
      <c r="H826" s="5" t="n"/>
      <c r="I826" s="5" t="n"/>
      <c r="J826" s="20" t="n"/>
      <c r="K826" s="5" t="n"/>
      <c r="L826" s="19">
        <f>IF(OR(B826&amp;""="",NOT(ISNUMBER(A826))),"",'الإعدادات'!$B$4-A826)</f>
        <v/>
      </c>
      <c r="M826" s="6">
        <f>IF(OR(B826&amp;""="",NOT(ISNUMBER(J826)),I826="تم التعاقد",I826="غير مهتم"),"",IF(J826&lt;'الإعدادات'!$B$4,"متأخرة",IF(J826='الإعدادات'!$B$4,"اليوم",IF(J826&lt;='الإعدادات'!$B$4+3,"خلال 3 أيام",""))))</f>
        <v/>
      </c>
      <c r="N826" s="6">
        <f>IF(OR(B826&amp;""="",H826&amp;""="",NOT(ISNUMBER(E826))),"",IFERROR(IF(E826&lt;INDEX('الوحدات'!$F$6:$F$305,MATCH(H826,'الوحدات'!$A$6:$A$305,0)),"أقل من السعر","مناسب"),"كود غير موجود"))</f>
        <v/>
      </c>
      <c r="O826" s="18">
        <f>IF(OR(B826&amp;""="",I826&lt;&gt;"تم التعاقد",H826&amp;""=""),"",IFERROR(IF(INDEX('الوحدات'!$E$6:$E$305,MATCH(H826,'الوحدات'!$A$6:$A$305,0))="بيع",ROUND(INDEX('الوحدات'!$F$6:$F$305,MATCH(H826,'الوحدات'!$A$6:$A$305,0))*'الإعدادات'!$B$5/100,2),""),""))</f>
        <v/>
      </c>
      <c r="P826" s="19">
        <f>IF(OR(M826="متأخرة",M826="اليوم"),COUNTIFS($M$6:$M$2005,"متأخرة",$J$6:$J$2005,"&lt;"&amp;J826)+COUNTIFS($M$6:$M$2005,"اليوم",$J$6:$J$2005,"&lt;"&amp;J826)+COUNTIFS($M$6:M826,"متأخرة",$J$6:J826,J826&amp;"")+COUNTIFS($M$6:M826,"اليوم",$J$6:J826,J826&amp;""),"")</f>
        <v/>
      </c>
    </row>
    <row r="827">
      <c r="A827" s="20" t="n"/>
      <c r="B827" s="5" t="n"/>
      <c r="C827" s="21" t="n"/>
      <c r="D827" s="5" t="n"/>
      <c r="E827" s="17" t="n"/>
      <c r="F827" s="5" t="n"/>
      <c r="G827" s="5" t="n"/>
      <c r="H827" s="5" t="n"/>
      <c r="I827" s="5" t="n"/>
      <c r="J827" s="20" t="n"/>
      <c r="K827" s="5" t="n"/>
      <c r="L827" s="19">
        <f>IF(OR(B827&amp;""="",NOT(ISNUMBER(A827))),"",'الإعدادات'!$B$4-A827)</f>
        <v/>
      </c>
      <c r="M827" s="6">
        <f>IF(OR(B827&amp;""="",NOT(ISNUMBER(J827)),I827="تم التعاقد",I827="غير مهتم"),"",IF(J827&lt;'الإعدادات'!$B$4,"متأخرة",IF(J827='الإعدادات'!$B$4,"اليوم",IF(J827&lt;='الإعدادات'!$B$4+3,"خلال 3 أيام",""))))</f>
        <v/>
      </c>
      <c r="N827" s="6">
        <f>IF(OR(B827&amp;""="",H827&amp;""="",NOT(ISNUMBER(E827))),"",IFERROR(IF(E827&lt;INDEX('الوحدات'!$F$6:$F$305,MATCH(H827,'الوحدات'!$A$6:$A$305,0)),"أقل من السعر","مناسب"),"كود غير موجود"))</f>
        <v/>
      </c>
      <c r="O827" s="18">
        <f>IF(OR(B827&amp;""="",I827&lt;&gt;"تم التعاقد",H827&amp;""=""),"",IFERROR(IF(INDEX('الوحدات'!$E$6:$E$305,MATCH(H827,'الوحدات'!$A$6:$A$305,0))="بيع",ROUND(INDEX('الوحدات'!$F$6:$F$305,MATCH(H827,'الوحدات'!$A$6:$A$305,0))*'الإعدادات'!$B$5/100,2),""),""))</f>
        <v/>
      </c>
      <c r="P827" s="19">
        <f>IF(OR(M827="متأخرة",M827="اليوم"),COUNTIFS($M$6:$M$2005,"متأخرة",$J$6:$J$2005,"&lt;"&amp;J827)+COUNTIFS($M$6:$M$2005,"اليوم",$J$6:$J$2005,"&lt;"&amp;J827)+COUNTIFS($M$6:M827,"متأخرة",$J$6:J827,J827&amp;"")+COUNTIFS($M$6:M827,"اليوم",$J$6:J827,J827&amp;""),"")</f>
        <v/>
      </c>
    </row>
    <row r="828">
      <c r="A828" s="20" t="n"/>
      <c r="B828" s="5" t="n"/>
      <c r="C828" s="21" t="n"/>
      <c r="D828" s="5" t="n"/>
      <c r="E828" s="17" t="n"/>
      <c r="F828" s="5" t="n"/>
      <c r="G828" s="5" t="n"/>
      <c r="H828" s="5" t="n"/>
      <c r="I828" s="5" t="n"/>
      <c r="J828" s="20" t="n"/>
      <c r="K828" s="5" t="n"/>
      <c r="L828" s="19">
        <f>IF(OR(B828&amp;""="",NOT(ISNUMBER(A828))),"",'الإعدادات'!$B$4-A828)</f>
        <v/>
      </c>
      <c r="M828" s="6">
        <f>IF(OR(B828&amp;""="",NOT(ISNUMBER(J828)),I828="تم التعاقد",I828="غير مهتم"),"",IF(J828&lt;'الإعدادات'!$B$4,"متأخرة",IF(J828='الإعدادات'!$B$4,"اليوم",IF(J828&lt;='الإعدادات'!$B$4+3,"خلال 3 أيام",""))))</f>
        <v/>
      </c>
      <c r="N828" s="6">
        <f>IF(OR(B828&amp;""="",H828&amp;""="",NOT(ISNUMBER(E828))),"",IFERROR(IF(E828&lt;INDEX('الوحدات'!$F$6:$F$305,MATCH(H828,'الوحدات'!$A$6:$A$305,0)),"أقل من السعر","مناسب"),"كود غير موجود"))</f>
        <v/>
      </c>
      <c r="O828" s="18">
        <f>IF(OR(B828&amp;""="",I828&lt;&gt;"تم التعاقد",H828&amp;""=""),"",IFERROR(IF(INDEX('الوحدات'!$E$6:$E$305,MATCH(H828,'الوحدات'!$A$6:$A$305,0))="بيع",ROUND(INDEX('الوحدات'!$F$6:$F$305,MATCH(H828,'الوحدات'!$A$6:$A$305,0))*'الإعدادات'!$B$5/100,2),""),""))</f>
        <v/>
      </c>
      <c r="P828" s="19">
        <f>IF(OR(M828="متأخرة",M828="اليوم"),COUNTIFS($M$6:$M$2005,"متأخرة",$J$6:$J$2005,"&lt;"&amp;J828)+COUNTIFS($M$6:$M$2005,"اليوم",$J$6:$J$2005,"&lt;"&amp;J828)+COUNTIFS($M$6:M828,"متأخرة",$J$6:J828,J828&amp;"")+COUNTIFS($M$6:M828,"اليوم",$J$6:J828,J828&amp;""),"")</f>
        <v/>
      </c>
    </row>
    <row r="829">
      <c r="A829" s="20" t="n"/>
      <c r="B829" s="5" t="n"/>
      <c r="C829" s="21" t="n"/>
      <c r="D829" s="5" t="n"/>
      <c r="E829" s="17" t="n"/>
      <c r="F829" s="5" t="n"/>
      <c r="G829" s="5" t="n"/>
      <c r="H829" s="5" t="n"/>
      <c r="I829" s="5" t="n"/>
      <c r="J829" s="20" t="n"/>
      <c r="K829" s="5" t="n"/>
      <c r="L829" s="19">
        <f>IF(OR(B829&amp;""="",NOT(ISNUMBER(A829))),"",'الإعدادات'!$B$4-A829)</f>
        <v/>
      </c>
      <c r="M829" s="6">
        <f>IF(OR(B829&amp;""="",NOT(ISNUMBER(J829)),I829="تم التعاقد",I829="غير مهتم"),"",IF(J829&lt;'الإعدادات'!$B$4,"متأخرة",IF(J829='الإعدادات'!$B$4,"اليوم",IF(J829&lt;='الإعدادات'!$B$4+3,"خلال 3 أيام",""))))</f>
        <v/>
      </c>
      <c r="N829" s="6">
        <f>IF(OR(B829&amp;""="",H829&amp;""="",NOT(ISNUMBER(E829))),"",IFERROR(IF(E829&lt;INDEX('الوحدات'!$F$6:$F$305,MATCH(H829,'الوحدات'!$A$6:$A$305,0)),"أقل من السعر","مناسب"),"كود غير موجود"))</f>
        <v/>
      </c>
      <c r="O829" s="18">
        <f>IF(OR(B829&amp;""="",I829&lt;&gt;"تم التعاقد",H829&amp;""=""),"",IFERROR(IF(INDEX('الوحدات'!$E$6:$E$305,MATCH(H829,'الوحدات'!$A$6:$A$305,0))="بيع",ROUND(INDEX('الوحدات'!$F$6:$F$305,MATCH(H829,'الوحدات'!$A$6:$A$305,0))*'الإعدادات'!$B$5/100,2),""),""))</f>
        <v/>
      </c>
      <c r="P829" s="19">
        <f>IF(OR(M829="متأخرة",M829="اليوم"),COUNTIFS($M$6:$M$2005,"متأخرة",$J$6:$J$2005,"&lt;"&amp;J829)+COUNTIFS($M$6:$M$2005,"اليوم",$J$6:$J$2005,"&lt;"&amp;J829)+COUNTIFS($M$6:M829,"متأخرة",$J$6:J829,J829&amp;"")+COUNTIFS($M$6:M829,"اليوم",$J$6:J829,J829&amp;""),"")</f>
        <v/>
      </c>
    </row>
    <row r="830">
      <c r="A830" s="20" t="n"/>
      <c r="B830" s="5" t="n"/>
      <c r="C830" s="21" t="n"/>
      <c r="D830" s="5" t="n"/>
      <c r="E830" s="17" t="n"/>
      <c r="F830" s="5" t="n"/>
      <c r="G830" s="5" t="n"/>
      <c r="H830" s="5" t="n"/>
      <c r="I830" s="5" t="n"/>
      <c r="J830" s="20" t="n"/>
      <c r="K830" s="5" t="n"/>
      <c r="L830" s="19">
        <f>IF(OR(B830&amp;""="",NOT(ISNUMBER(A830))),"",'الإعدادات'!$B$4-A830)</f>
        <v/>
      </c>
      <c r="M830" s="6">
        <f>IF(OR(B830&amp;""="",NOT(ISNUMBER(J830)),I830="تم التعاقد",I830="غير مهتم"),"",IF(J830&lt;'الإعدادات'!$B$4,"متأخرة",IF(J830='الإعدادات'!$B$4,"اليوم",IF(J830&lt;='الإعدادات'!$B$4+3,"خلال 3 أيام",""))))</f>
        <v/>
      </c>
      <c r="N830" s="6">
        <f>IF(OR(B830&amp;""="",H830&amp;""="",NOT(ISNUMBER(E830))),"",IFERROR(IF(E830&lt;INDEX('الوحدات'!$F$6:$F$305,MATCH(H830,'الوحدات'!$A$6:$A$305,0)),"أقل من السعر","مناسب"),"كود غير موجود"))</f>
        <v/>
      </c>
      <c r="O830" s="18">
        <f>IF(OR(B830&amp;""="",I830&lt;&gt;"تم التعاقد",H830&amp;""=""),"",IFERROR(IF(INDEX('الوحدات'!$E$6:$E$305,MATCH(H830,'الوحدات'!$A$6:$A$305,0))="بيع",ROUND(INDEX('الوحدات'!$F$6:$F$305,MATCH(H830,'الوحدات'!$A$6:$A$305,0))*'الإعدادات'!$B$5/100,2),""),""))</f>
        <v/>
      </c>
      <c r="P830" s="19">
        <f>IF(OR(M830="متأخرة",M830="اليوم"),COUNTIFS($M$6:$M$2005,"متأخرة",$J$6:$J$2005,"&lt;"&amp;J830)+COUNTIFS($M$6:$M$2005,"اليوم",$J$6:$J$2005,"&lt;"&amp;J830)+COUNTIFS($M$6:M830,"متأخرة",$J$6:J830,J830&amp;"")+COUNTIFS($M$6:M830,"اليوم",$J$6:J830,J830&amp;""),"")</f>
        <v/>
      </c>
    </row>
    <row r="831">
      <c r="A831" s="20" t="n"/>
      <c r="B831" s="5" t="n"/>
      <c r="C831" s="21" t="n"/>
      <c r="D831" s="5" t="n"/>
      <c r="E831" s="17" t="n"/>
      <c r="F831" s="5" t="n"/>
      <c r="G831" s="5" t="n"/>
      <c r="H831" s="5" t="n"/>
      <c r="I831" s="5" t="n"/>
      <c r="J831" s="20" t="n"/>
      <c r="K831" s="5" t="n"/>
      <c r="L831" s="19">
        <f>IF(OR(B831&amp;""="",NOT(ISNUMBER(A831))),"",'الإعدادات'!$B$4-A831)</f>
        <v/>
      </c>
      <c r="M831" s="6">
        <f>IF(OR(B831&amp;""="",NOT(ISNUMBER(J831)),I831="تم التعاقد",I831="غير مهتم"),"",IF(J831&lt;'الإعدادات'!$B$4,"متأخرة",IF(J831='الإعدادات'!$B$4,"اليوم",IF(J831&lt;='الإعدادات'!$B$4+3,"خلال 3 أيام",""))))</f>
        <v/>
      </c>
      <c r="N831" s="6">
        <f>IF(OR(B831&amp;""="",H831&amp;""="",NOT(ISNUMBER(E831))),"",IFERROR(IF(E831&lt;INDEX('الوحدات'!$F$6:$F$305,MATCH(H831,'الوحدات'!$A$6:$A$305,0)),"أقل من السعر","مناسب"),"كود غير موجود"))</f>
        <v/>
      </c>
      <c r="O831" s="18">
        <f>IF(OR(B831&amp;""="",I831&lt;&gt;"تم التعاقد",H831&amp;""=""),"",IFERROR(IF(INDEX('الوحدات'!$E$6:$E$305,MATCH(H831,'الوحدات'!$A$6:$A$305,0))="بيع",ROUND(INDEX('الوحدات'!$F$6:$F$305,MATCH(H831,'الوحدات'!$A$6:$A$305,0))*'الإعدادات'!$B$5/100,2),""),""))</f>
        <v/>
      </c>
      <c r="P831" s="19">
        <f>IF(OR(M831="متأخرة",M831="اليوم"),COUNTIFS($M$6:$M$2005,"متأخرة",$J$6:$J$2005,"&lt;"&amp;J831)+COUNTIFS($M$6:$M$2005,"اليوم",$J$6:$J$2005,"&lt;"&amp;J831)+COUNTIFS($M$6:M831,"متأخرة",$J$6:J831,J831&amp;"")+COUNTIFS($M$6:M831,"اليوم",$J$6:J831,J831&amp;""),"")</f>
        <v/>
      </c>
    </row>
    <row r="832">
      <c r="A832" s="20" t="n"/>
      <c r="B832" s="5" t="n"/>
      <c r="C832" s="21" t="n"/>
      <c r="D832" s="5" t="n"/>
      <c r="E832" s="17" t="n"/>
      <c r="F832" s="5" t="n"/>
      <c r="G832" s="5" t="n"/>
      <c r="H832" s="5" t="n"/>
      <c r="I832" s="5" t="n"/>
      <c r="J832" s="20" t="n"/>
      <c r="K832" s="5" t="n"/>
      <c r="L832" s="19">
        <f>IF(OR(B832&amp;""="",NOT(ISNUMBER(A832))),"",'الإعدادات'!$B$4-A832)</f>
        <v/>
      </c>
      <c r="M832" s="6">
        <f>IF(OR(B832&amp;""="",NOT(ISNUMBER(J832)),I832="تم التعاقد",I832="غير مهتم"),"",IF(J832&lt;'الإعدادات'!$B$4,"متأخرة",IF(J832='الإعدادات'!$B$4,"اليوم",IF(J832&lt;='الإعدادات'!$B$4+3,"خلال 3 أيام",""))))</f>
        <v/>
      </c>
      <c r="N832" s="6">
        <f>IF(OR(B832&amp;""="",H832&amp;""="",NOT(ISNUMBER(E832))),"",IFERROR(IF(E832&lt;INDEX('الوحدات'!$F$6:$F$305,MATCH(H832,'الوحدات'!$A$6:$A$305,0)),"أقل من السعر","مناسب"),"كود غير موجود"))</f>
        <v/>
      </c>
      <c r="O832" s="18">
        <f>IF(OR(B832&amp;""="",I832&lt;&gt;"تم التعاقد",H832&amp;""=""),"",IFERROR(IF(INDEX('الوحدات'!$E$6:$E$305,MATCH(H832,'الوحدات'!$A$6:$A$305,0))="بيع",ROUND(INDEX('الوحدات'!$F$6:$F$305,MATCH(H832,'الوحدات'!$A$6:$A$305,0))*'الإعدادات'!$B$5/100,2),""),""))</f>
        <v/>
      </c>
      <c r="P832" s="19">
        <f>IF(OR(M832="متأخرة",M832="اليوم"),COUNTIFS($M$6:$M$2005,"متأخرة",$J$6:$J$2005,"&lt;"&amp;J832)+COUNTIFS($M$6:$M$2005,"اليوم",$J$6:$J$2005,"&lt;"&amp;J832)+COUNTIFS($M$6:M832,"متأخرة",$J$6:J832,J832&amp;"")+COUNTIFS($M$6:M832,"اليوم",$J$6:J832,J832&amp;""),"")</f>
        <v/>
      </c>
    </row>
    <row r="833">
      <c r="A833" s="20" t="n"/>
      <c r="B833" s="5" t="n"/>
      <c r="C833" s="21" t="n"/>
      <c r="D833" s="5" t="n"/>
      <c r="E833" s="17" t="n"/>
      <c r="F833" s="5" t="n"/>
      <c r="G833" s="5" t="n"/>
      <c r="H833" s="5" t="n"/>
      <c r="I833" s="5" t="n"/>
      <c r="J833" s="20" t="n"/>
      <c r="K833" s="5" t="n"/>
      <c r="L833" s="19">
        <f>IF(OR(B833&amp;""="",NOT(ISNUMBER(A833))),"",'الإعدادات'!$B$4-A833)</f>
        <v/>
      </c>
      <c r="M833" s="6">
        <f>IF(OR(B833&amp;""="",NOT(ISNUMBER(J833)),I833="تم التعاقد",I833="غير مهتم"),"",IF(J833&lt;'الإعدادات'!$B$4,"متأخرة",IF(J833='الإعدادات'!$B$4,"اليوم",IF(J833&lt;='الإعدادات'!$B$4+3,"خلال 3 أيام",""))))</f>
        <v/>
      </c>
      <c r="N833" s="6">
        <f>IF(OR(B833&amp;""="",H833&amp;""="",NOT(ISNUMBER(E833))),"",IFERROR(IF(E833&lt;INDEX('الوحدات'!$F$6:$F$305,MATCH(H833,'الوحدات'!$A$6:$A$305,0)),"أقل من السعر","مناسب"),"كود غير موجود"))</f>
        <v/>
      </c>
      <c r="O833" s="18">
        <f>IF(OR(B833&amp;""="",I833&lt;&gt;"تم التعاقد",H833&amp;""=""),"",IFERROR(IF(INDEX('الوحدات'!$E$6:$E$305,MATCH(H833,'الوحدات'!$A$6:$A$305,0))="بيع",ROUND(INDEX('الوحدات'!$F$6:$F$305,MATCH(H833,'الوحدات'!$A$6:$A$305,0))*'الإعدادات'!$B$5/100,2),""),""))</f>
        <v/>
      </c>
      <c r="P833" s="19">
        <f>IF(OR(M833="متأخرة",M833="اليوم"),COUNTIFS($M$6:$M$2005,"متأخرة",$J$6:$J$2005,"&lt;"&amp;J833)+COUNTIFS($M$6:$M$2005,"اليوم",$J$6:$J$2005,"&lt;"&amp;J833)+COUNTIFS($M$6:M833,"متأخرة",$J$6:J833,J833&amp;"")+COUNTIFS($M$6:M833,"اليوم",$J$6:J833,J833&amp;""),"")</f>
        <v/>
      </c>
    </row>
    <row r="834">
      <c r="A834" s="20" t="n"/>
      <c r="B834" s="5" t="n"/>
      <c r="C834" s="21" t="n"/>
      <c r="D834" s="5" t="n"/>
      <c r="E834" s="17" t="n"/>
      <c r="F834" s="5" t="n"/>
      <c r="G834" s="5" t="n"/>
      <c r="H834" s="5" t="n"/>
      <c r="I834" s="5" t="n"/>
      <c r="J834" s="20" t="n"/>
      <c r="K834" s="5" t="n"/>
      <c r="L834" s="19">
        <f>IF(OR(B834&amp;""="",NOT(ISNUMBER(A834))),"",'الإعدادات'!$B$4-A834)</f>
        <v/>
      </c>
      <c r="M834" s="6">
        <f>IF(OR(B834&amp;""="",NOT(ISNUMBER(J834)),I834="تم التعاقد",I834="غير مهتم"),"",IF(J834&lt;'الإعدادات'!$B$4,"متأخرة",IF(J834='الإعدادات'!$B$4,"اليوم",IF(J834&lt;='الإعدادات'!$B$4+3,"خلال 3 أيام",""))))</f>
        <v/>
      </c>
      <c r="N834" s="6">
        <f>IF(OR(B834&amp;""="",H834&amp;""="",NOT(ISNUMBER(E834))),"",IFERROR(IF(E834&lt;INDEX('الوحدات'!$F$6:$F$305,MATCH(H834,'الوحدات'!$A$6:$A$305,0)),"أقل من السعر","مناسب"),"كود غير موجود"))</f>
        <v/>
      </c>
      <c r="O834" s="18">
        <f>IF(OR(B834&amp;""="",I834&lt;&gt;"تم التعاقد",H834&amp;""=""),"",IFERROR(IF(INDEX('الوحدات'!$E$6:$E$305,MATCH(H834,'الوحدات'!$A$6:$A$305,0))="بيع",ROUND(INDEX('الوحدات'!$F$6:$F$305,MATCH(H834,'الوحدات'!$A$6:$A$305,0))*'الإعدادات'!$B$5/100,2),""),""))</f>
        <v/>
      </c>
      <c r="P834" s="19">
        <f>IF(OR(M834="متأخرة",M834="اليوم"),COUNTIFS($M$6:$M$2005,"متأخرة",$J$6:$J$2005,"&lt;"&amp;J834)+COUNTIFS($M$6:$M$2005,"اليوم",$J$6:$J$2005,"&lt;"&amp;J834)+COUNTIFS($M$6:M834,"متأخرة",$J$6:J834,J834&amp;"")+COUNTIFS($M$6:M834,"اليوم",$J$6:J834,J834&amp;""),"")</f>
        <v/>
      </c>
    </row>
    <row r="835">
      <c r="A835" s="20" t="n"/>
      <c r="B835" s="5" t="n"/>
      <c r="C835" s="21" t="n"/>
      <c r="D835" s="5" t="n"/>
      <c r="E835" s="17" t="n"/>
      <c r="F835" s="5" t="n"/>
      <c r="G835" s="5" t="n"/>
      <c r="H835" s="5" t="n"/>
      <c r="I835" s="5" t="n"/>
      <c r="J835" s="20" t="n"/>
      <c r="K835" s="5" t="n"/>
      <c r="L835" s="19">
        <f>IF(OR(B835&amp;""="",NOT(ISNUMBER(A835))),"",'الإعدادات'!$B$4-A835)</f>
        <v/>
      </c>
      <c r="M835" s="6">
        <f>IF(OR(B835&amp;""="",NOT(ISNUMBER(J835)),I835="تم التعاقد",I835="غير مهتم"),"",IF(J835&lt;'الإعدادات'!$B$4,"متأخرة",IF(J835='الإعدادات'!$B$4,"اليوم",IF(J835&lt;='الإعدادات'!$B$4+3,"خلال 3 أيام",""))))</f>
        <v/>
      </c>
      <c r="N835" s="6">
        <f>IF(OR(B835&amp;""="",H835&amp;""="",NOT(ISNUMBER(E835))),"",IFERROR(IF(E835&lt;INDEX('الوحدات'!$F$6:$F$305,MATCH(H835,'الوحدات'!$A$6:$A$305,0)),"أقل من السعر","مناسب"),"كود غير موجود"))</f>
        <v/>
      </c>
      <c r="O835" s="18">
        <f>IF(OR(B835&amp;""="",I835&lt;&gt;"تم التعاقد",H835&amp;""=""),"",IFERROR(IF(INDEX('الوحدات'!$E$6:$E$305,MATCH(H835,'الوحدات'!$A$6:$A$305,0))="بيع",ROUND(INDEX('الوحدات'!$F$6:$F$305,MATCH(H835,'الوحدات'!$A$6:$A$305,0))*'الإعدادات'!$B$5/100,2),""),""))</f>
        <v/>
      </c>
      <c r="P835" s="19">
        <f>IF(OR(M835="متأخرة",M835="اليوم"),COUNTIFS($M$6:$M$2005,"متأخرة",$J$6:$J$2005,"&lt;"&amp;J835)+COUNTIFS($M$6:$M$2005,"اليوم",$J$6:$J$2005,"&lt;"&amp;J835)+COUNTIFS($M$6:M835,"متأخرة",$J$6:J835,J835&amp;"")+COUNTIFS($M$6:M835,"اليوم",$J$6:J835,J835&amp;""),"")</f>
        <v/>
      </c>
    </row>
    <row r="836">
      <c r="A836" s="20" t="n"/>
      <c r="B836" s="5" t="n"/>
      <c r="C836" s="21" t="n"/>
      <c r="D836" s="5" t="n"/>
      <c r="E836" s="17" t="n"/>
      <c r="F836" s="5" t="n"/>
      <c r="G836" s="5" t="n"/>
      <c r="H836" s="5" t="n"/>
      <c r="I836" s="5" t="n"/>
      <c r="J836" s="20" t="n"/>
      <c r="K836" s="5" t="n"/>
      <c r="L836" s="19">
        <f>IF(OR(B836&amp;""="",NOT(ISNUMBER(A836))),"",'الإعدادات'!$B$4-A836)</f>
        <v/>
      </c>
      <c r="M836" s="6">
        <f>IF(OR(B836&amp;""="",NOT(ISNUMBER(J836)),I836="تم التعاقد",I836="غير مهتم"),"",IF(J836&lt;'الإعدادات'!$B$4,"متأخرة",IF(J836='الإعدادات'!$B$4,"اليوم",IF(J836&lt;='الإعدادات'!$B$4+3,"خلال 3 أيام",""))))</f>
        <v/>
      </c>
      <c r="N836" s="6">
        <f>IF(OR(B836&amp;""="",H836&amp;""="",NOT(ISNUMBER(E836))),"",IFERROR(IF(E836&lt;INDEX('الوحدات'!$F$6:$F$305,MATCH(H836,'الوحدات'!$A$6:$A$305,0)),"أقل من السعر","مناسب"),"كود غير موجود"))</f>
        <v/>
      </c>
      <c r="O836" s="18">
        <f>IF(OR(B836&amp;""="",I836&lt;&gt;"تم التعاقد",H836&amp;""=""),"",IFERROR(IF(INDEX('الوحدات'!$E$6:$E$305,MATCH(H836,'الوحدات'!$A$6:$A$305,0))="بيع",ROUND(INDEX('الوحدات'!$F$6:$F$305,MATCH(H836,'الوحدات'!$A$6:$A$305,0))*'الإعدادات'!$B$5/100,2),""),""))</f>
        <v/>
      </c>
      <c r="P836" s="19">
        <f>IF(OR(M836="متأخرة",M836="اليوم"),COUNTIFS($M$6:$M$2005,"متأخرة",$J$6:$J$2005,"&lt;"&amp;J836)+COUNTIFS($M$6:$M$2005,"اليوم",$J$6:$J$2005,"&lt;"&amp;J836)+COUNTIFS($M$6:M836,"متأخرة",$J$6:J836,J836&amp;"")+COUNTIFS($M$6:M836,"اليوم",$J$6:J836,J836&amp;""),"")</f>
        <v/>
      </c>
    </row>
    <row r="837">
      <c r="A837" s="20" t="n"/>
      <c r="B837" s="5" t="n"/>
      <c r="C837" s="21" t="n"/>
      <c r="D837" s="5" t="n"/>
      <c r="E837" s="17" t="n"/>
      <c r="F837" s="5" t="n"/>
      <c r="G837" s="5" t="n"/>
      <c r="H837" s="5" t="n"/>
      <c r="I837" s="5" t="n"/>
      <c r="J837" s="20" t="n"/>
      <c r="K837" s="5" t="n"/>
      <c r="L837" s="19">
        <f>IF(OR(B837&amp;""="",NOT(ISNUMBER(A837))),"",'الإعدادات'!$B$4-A837)</f>
        <v/>
      </c>
      <c r="M837" s="6">
        <f>IF(OR(B837&amp;""="",NOT(ISNUMBER(J837)),I837="تم التعاقد",I837="غير مهتم"),"",IF(J837&lt;'الإعدادات'!$B$4,"متأخرة",IF(J837='الإعدادات'!$B$4,"اليوم",IF(J837&lt;='الإعدادات'!$B$4+3,"خلال 3 أيام",""))))</f>
        <v/>
      </c>
      <c r="N837" s="6">
        <f>IF(OR(B837&amp;""="",H837&amp;""="",NOT(ISNUMBER(E837))),"",IFERROR(IF(E837&lt;INDEX('الوحدات'!$F$6:$F$305,MATCH(H837,'الوحدات'!$A$6:$A$305,0)),"أقل من السعر","مناسب"),"كود غير موجود"))</f>
        <v/>
      </c>
      <c r="O837" s="18">
        <f>IF(OR(B837&amp;""="",I837&lt;&gt;"تم التعاقد",H837&amp;""=""),"",IFERROR(IF(INDEX('الوحدات'!$E$6:$E$305,MATCH(H837,'الوحدات'!$A$6:$A$305,0))="بيع",ROUND(INDEX('الوحدات'!$F$6:$F$305,MATCH(H837,'الوحدات'!$A$6:$A$305,0))*'الإعدادات'!$B$5/100,2),""),""))</f>
        <v/>
      </c>
      <c r="P837" s="19">
        <f>IF(OR(M837="متأخرة",M837="اليوم"),COUNTIFS($M$6:$M$2005,"متأخرة",$J$6:$J$2005,"&lt;"&amp;J837)+COUNTIFS($M$6:$M$2005,"اليوم",$J$6:$J$2005,"&lt;"&amp;J837)+COUNTIFS($M$6:M837,"متأخرة",$J$6:J837,J837&amp;"")+COUNTIFS($M$6:M837,"اليوم",$J$6:J837,J837&amp;""),"")</f>
        <v/>
      </c>
    </row>
    <row r="838">
      <c r="A838" s="20" t="n"/>
      <c r="B838" s="5" t="n"/>
      <c r="C838" s="21" t="n"/>
      <c r="D838" s="5" t="n"/>
      <c r="E838" s="17" t="n"/>
      <c r="F838" s="5" t="n"/>
      <c r="G838" s="5" t="n"/>
      <c r="H838" s="5" t="n"/>
      <c r="I838" s="5" t="n"/>
      <c r="J838" s="20" t="n"/>
      <c r="K838" s="5" t="n"/>
      <c r="L838" s="19">
        <f>IF(OR(B838&amp;""="",NOT(ISNUMBER(A838))),"",'الإعدادات'!$B$4-A838)</f>
        <v/>
      </c>
      <c r="M838" s="6">
        <f>IF(OR(B838&amp;""="",NOT(ISNUMBER(J838)),I838="تم التعاقد",I838="غير مهتم"),"",IF(J838&lt;'الإعدادات'!$B$4,"متأخرة",IF(J838='الإعدادات'!$B$4,"اليوم",IF(J838&lt;='الإعدادات'!$B$4+3,"خلال 3 أيام",""))))</f>
        <v/>
      </c>
      <c r="N838" s="6">
        <f>IF(OR(B838&amp;""="",H838&amp;""="",NOT(ISNUMBER(E838))),"",IFERROR(IF(E838&lt;INDEX('الوحدات'!$F$6:$F$305,MATCH(H838,'الوحدات'!$A$6:$A$305,0)),"أقل من السعر","مناسب"),"كود غير موجود"))</f>
        <v/>
      </c>
      <c r="O838" s="18">
        <f>IF(OR(B838&amp;""="",I838&lt;&gt;"تم التعاقد",H838&amp;""=""),"",IFERROR(IF(INDEX('الوحدات'!$E$6:$E$305,MATCH(H838,'الوحدات'!$A$6:$A$305,0))="بيع",ROUND(INDEX('الوحدات'!$F$6:$F$305,MATCH(H838,'الوحدات'!$A$6:$A$305,0))*'الإعدادات'!$B$5/100,2),""),""))</f>
        <v/>
      </c>
      <c r="P838" s="19">
        <f>IF(OR(M838="متأخرة",M838="اليوم"),COUNTIFS($M$6:$M$2005,"متأخرة",$J$6:$J$2005,"&lt;"&amp;J838)+COUNTIFS($M$6:$M$2005,"اليوم",$J$6:$J$2005,"&lt;"&amp;J838)+COUNTIFS($M$6:M838,"متأخرة",$J$6:J838,J838&amp;"")+COUNTIFS($M$6:M838,"اليوم",$J$6:J838,J838&amp;""),"")</f>
        <v/>
      </c>
    </row>
    <row r="839">
      <c r="A839" s="20" t="n"/>
      <c r="B839" s="5" t="n"/>
      <c r="C839" s="21" t="n"/>
      <c r="D839" s="5" t="n"/>
      <c r="E839" s="17" t="n"/>
      <c r="F839" s="5" t="n"/>
      <c r="G839" s="5" t="n"/>
      <c r="H839" s="5" t="n"/>
      <c r="I839" s="5" t="n"/>
      <c r="J839" s="20" t="n"/>
      <c r="K839" s="5" t="n"/>
      <c r="L839" s="19">
        <f>IF(OR(B839&amp;""="",NOT(ISNUMBER(A839))),"",'الإعدادات'!$B$4-A839)</f>
        <v/>
      </c>
      <c r="M839" s="6">
        <f>IF(OR(B839&amp;""="",NOT(ISNUMBER(J839)),I839="تم التعاقد",I839="غير مهتم"),"",IF(J839&lt;'الإعدادات'!$B$4,"متأخرة",IF(J839='الإعدادات'!$B$4,"اليوم",IF(J839&lt;='الإعدادات'!$B$4+3,"خلال 3 أيام",""))))</f>
        <v/>
      </c>
      <c r="N839" s="6">
        <f>IF(OR(B839&amp;""="",H839&amp;""="",NOT(ISNUMBER(E839))),"",IFERROR(IF(E839&lt;INDEX('الوحدات'!$F$6:$F$305,MATCH(H839,'الوحدات'!$A$6:$A$305,0)),"أقل من السعر","مناسب"),"كود غير موجود"))</f>
        <v/>
      </c>
      <c r="O839" s="18">
        <f>IF(OR(B839&amp;""="",I839&lt;&gt;"تم التعاقد",H839&amp;""=""),"",IFERROR(IF(INDEX('الوحدات'!$E$6:$E$305,MATCH(H839,'الوحدات'!$A$6:$A$305,0))="بيع",ROUND(INDEX('الوحدات'!$F$6:$F$305,MATCH(H839,'الوحدات'!$A$6:$A$305,0))*'الإعدادات'!$B$5/100,2),""),""))</f>
        <v/>
      </c>
      <c r="P839" s="19">
        <f>IF(OR(M839="متأخرة",M839="اليوم"),COUNTIFS($M$6:$M$2005,"متأخرة",$J$6:$J$2005,"&lt;"&amp;J839)+COUNTIFS($M$6:$M$2005,"اليوم",$J$6:$J$2005,"&lt;"&amp;J839)+COUNTIFS($M$6:M839,"متأخرة",$J$6:J839,J839&amp;"")+COUNTIFS($M$6:M839,"اليوم",$J$6:J839,J839&amp;""),"")</f>
        <v/>
      </c>
    </row>
    <row r="840">
      <c r="A840" s="20" t="n"/>
      <c r="B840" s="5" t="n"/>
      <c r="C840" s="21" t="n"/>
      <c r="D840" s="5" t="n"/>
      <c r="E840" s="17" t="n"/>
      <c r="F840" s="5" t="n"/>
      <c r="G840" s="5" t="n"/>
      <c r="H840" s="5" t="n"/>
      <c r="I840" s="5" t="n"/>
      <c r="J840" s="20" t="n"/>
      <c r="K840" s="5" t="n"/>
      <c r="L840" s="19">
        <f>IF(OR(B840&amp;""="",NOT(ISNUMBER(A840))),"",'الإعدادات'!$B$4-A840)</f>
        <v/>
      </c>
      <c r="M840" s="6">
        <f>IF(OR(B840&amp;""="",NOT(ISNUMBER(J840)),I840="تم التعاقد",I840="غير مهتم"),"",IF(J840&lt;'الإعدادات'!$B$4,"متأخرة",IF(J840='الإعدادات'!$B$4,"اليوم",IF(J840&lt;='الإعدادات'!$B$4+3,"خلال 3 أيام",""))))</f>
        <v/>
      </c>
      <c r="N840" s="6">
        <f>IF(OR(B840&amp;""="",H840&amp;""="",NOT(ISNUMBER(E840))),"",IFERROR(IF(E840&lt;INDEX('الوحدات'!$F$6:$F$305,MATCH(H840,'الوحدات'!$A$6:$A$305,0)),"أقل من السعر","مناسب"),"كود غير موجود"))</f>
        <v/>
      </c>
      <c r="O840" s="18">
        <f>IF(OR(B840&amp;""="",I840&lt;&gt;"تم التعاقد",H840&amp;""=""),"",IFERROR(IF(INDEX('الوحدات'!$E$6:$E$305,MATCH(H840,'الوحدات'!$A$6:$A$305,0))="بيع",ROUND(INDEX('الوحدات'!$F$6:$F$305,MATCH(H840,'الوحدات'!$A$6:$A$305,0))*'الإعدادات'!$B$5/100,2),""),""))</f>
        <v/>
      </c>
      <c r="P840" s="19">
        <f>IF(OR(M840="متأخرة",M840="اليوم"),COUNTIFS($M$6:$M$2005,"متأخرة",$J$6:$J$2005,"&lt;"&amp;J840)+COUNTIFS($M$6:$M$2005,"اليوم",$J$6:$J$2005,"&lt;"&amp;J840)+COUNTIFS($M$6:M840,"متأخرة",$J$6:J840,J840&amp;"")+COUNTIFS($M$6:M840,"اليوم",$J$6:J840,J840&amp;""),"")</f>
        <v/>
      </c>
    </row>
    <row r="841">
      <c r="A841" s="20" t="n"/>
      <c r="B841" s="5" t="n"/>
      <c r="C841" s="21" t="n"/>
      <c r="D841" s="5" t="n"/>
      <c r="E841" s="17" t="n"/>
      <c r="F841" s="5" t="n"/>
      <c r="G841" s="5" t="n"/>
      <c r="H841" s="5" t="n"/>
      <c r="I841" s="5" t="n"/>
      <c r="J841" s="20" t="n"/>
      <c r="K841" s="5" t="n"/>
      <c r="L841" s="19">
        <f>IF(OR(B841&amp;""="",NOT(ISNUMBER(A841))),"",'الإعدادات'!$B$4-A841)</f>
        <v/>
      </c>
      <c r="M841" s="6">
        <f>IF(OR(B841&amp;""="",NOT(ISNUMBER(J841)),I841="تم التعاقد",I841="غير مهتم"),"",IF(J841&lt;'الإعدادات'!$B$4,"متأخرة",IF(J841='الإعدادات'!$B$4,"اليوم",IF(J841&lt;='الإعدادات'!$B$4+3,"خلال 3 أيام",""))))</f>
        <v/>
      </c>
      <c r="N841" s="6">
        <f>IF(OR(B841&amp;""="",H841&amp;""="",NOT(ISNUMBER(E841))),"",IFERROR(IF(E841&lt;INDEX('الوحدات'!$F$6:$F$305,MATCH(H841,'الوحدات'!$A$6:$A$305,0)),"أقل من السعر","مناسب"),"كود غير موجود"))</f>
        <v/>
      </c>
      <c r="O841" s="18">
        <f>IF(OR(B841&amp;""="",I841&lt;&gt;"تم التعاقد",H841&amp;""=""),"",IFERROR(IF(INDEX('الوحدات'!$E$6:$E$305,MATCH(H841,'الوحدات'!$A$6:$A$305,0))="بيع",ROUND(INDEX('الوحدات'!$F$6:$F$305,MATCH(H841,'الوحدات'!$A$6:$A$305,0))*'الإعدادات'!$B$5/100,2),""),""))</f>
        <v/>
      </c>
      <c r="P841" s="19">
        <f>IF(OR(M841="متأخرة",M841="اليوم"),COUNTIFS($M$6:$M$2005,"متأخرة",$J$6:$J$2005,"&lt;"&amp;J841)+COUNTIFS($M$6:$M$2005,"اليوم",$J$6:$J$2005,"&lt;"&amp;J841)+COUNTIFS($M$6:M841,"متأخرة",$J$6:J841,J841&amp;"")+COUNTIFS($M$6:M841,"اليوم",$J$6:J841,J841&amp;""),"")</f>
        <v/>
      </c>
    </row>
    <row r="842">
      <c r="A842" s="20" t="n"/>
      <c r="B842" s="5" t="n"/>
      <c r="C842" s="21" t="n"/>
      <c r="D842" s="5" t="n"/>
      <c r="E842" s="17" t="n"/>
      <c r="F842" s="5" t="n"/>
      <c r="G842" s="5" t="n"/>
      <c r="H842" s="5" t="n"/>
      <c r="I842" s="5" t="n"/>
      <c r="J842" s="20" t="n"/>
      <c r="K842" s="5" t="n"/>
      <c r="L842" s="19">
        <f>IF(OR(B842&amp;""="",NOT(ISNUMBER(A842))),"",'الإعدادات'!$B$4-A842)</f>
        <v/>
      </c>
      <c r="M842" s="6">
        <f>IF(OR(B842&amp;""="",NOT(ISNUMBER(J842)),I842="تم التعاقد",I842="غير مهتم"),"",IF(J842&lt;'الإعدادات'!$B$4,"متأخرة",IF(J842='الإعدادات'!$B$4,"اليوم",IF(J842&lt;='الإعدادات'!$B$4+3,"خلال 3 أيام",""))))</f>
        <v/>
      </c>
      <c r="N842" s="6">
        <f>IF(OR(B842&amp;""="",H842&amp;""="",NOT(ISNUMBER(E842))),"",IFERROR(IF(E842&lt;INDEX('الوحدات'!$F$6:$F$305,MATCH(H842,'الوحدات'!$A$6:$A$305,0)),"أقل من السعر","مناسب"),"كود غير موجود"))</f>
        <v/>
      </c>
      <c r="O842" s="18">
        <f>IF(OR(B842&amp;""="",I842&lt;&gt;"تم التعاقد",H842&amp;""=""),"",IFERROR(IF(INDEX('الوحدات'!$E$6:$E$305,MATCH(H842,'الوحدات'!$A$6:$A$305,0))="بيع",ROUND(INDEX('الوحدات'!$F$6:$F$305,MATCH(H842,'الوحدات'!$A$6:$A$305,0))*'الإعدادات'!$B$5/100,2),""),""))</f>
        <v/>
      </c>
      <c r="P842" s="19">
        <f>IF(OR(M842="متأخرة",M842="اليوم"),COUNTIFS($M$6:$M$2005,"متأخرة",$J$6:$J$2005,"&lt;"&amp;J842)+COUNTIFS($M$6:$M$2005,"اليوم",$J$6:$J$2005,"&lt;"&amp;J842)+COUNTIFS($M$6:M842,"متأخرة",$J$6:J842,J842&amp;"")+COUNTIFS($M$6:M842,"اليوم",$J$6:J842,J842&amp;""),"")</f>
        <v/>
      </c>
    </row>
    <row r="843">
      <c r="A843" s="20" t="n"/>
      <c r="B843" s="5" t="n"/>
      <c r="C843" s="21" t="n"/>
      <c r="D843" s="5" t="n"/>
      <c r="E843" s="17" t="n"/>
      <c r="F843" s="5" t="n"/>
      <c r="G843" s="5" t="n"/>
      <c r="H843" s="5" t="n"/>
      <c r="I843" s="5" t="n"/>
      <c r="J843" s="20" t="n"/>
      <c r="K843" s="5" t="n"/>
      <c r="L843" s="19">
        <f>IF(OR(B843&amp;""="",NOT(ISNUMBER(A843))),"",'الإعدادات'!$B$4-A843)</f>
        <v/>
      </c>
      <c r="M843" s="6">
        <f>IF(OR(B843&amp;""="",NOT(ISNUMBER(J843)),I843="تم التعاقد",I843="غير مهتم"),"",IF(J843&lt;'الإعدادات'!$B$4,"متأخرة",IF(J843='الإعدادات'!$B$4,"اليوم",IF(J843&lt;='الإعدادات'!$B$4+3,"خلال 3 أيام",""))))</f>
        <v/>
      </c>
      <c r="N843" s="6">
        <f>IF(OR(B843&amp;""="",H843&amp;""="",NOT(ISNUMBER(E843))),"",IFERROR(IF(E843&lt;INDEX('الوحدات'!$F$6:$F$305,MATCH(H843,'الوحدات'!$A$6:$A$305,0)),"أقل من السعر","مناسب"),"كود غير موجود"))</f>
        <v/>
      </c>
      <c r="O843" s="18">
        <f>IF(OR(B843&amp;""="",I843&lt;&gt;"تم التعاقد",H843&amp;""=""),"",IFERROR(IF(INDEX('الوحدات'!$E$6:$E$305,MATCH(H843,'الوحدات'!$A$6:$A$305,0))="بيع",ROUND(INDEX('الوحدات'!$F$6:$F$305,MATCH(H843,'الوحدات'!$A$6:$A$305,0))*'الإعدادات'!$B$5/100,2),""),""))</f>
        <v/>
      </c>
      <c r="P843" s="19">
        <f>IF(OR(M843="متأخرة",M843="اليوم"),COUNTIFS($M$6:$M$2005,"متأخرة",$J$6:$J$2005,"&lt;"&amp;J843)+COUNTIFS($M$6:$M$2005,"اليوم",$J$6:$J$2005,"&lt;"&amp;J843)+COUNTIFS($M$6:M843,"متأخرة",$J$6:J843,J843&amp;"")+COUNTIFS($M$6:M843,"اليوم",$J$6:J843,J843&amp;""),"")</f>
        <v/>
      </c>
    </row>
    <row r="844">
      <c r="A844" s="20" t="n"/>
      <c r="B844" s="5" t="n"/>
      <c r="C844" s="21" t="n"/>
      <c r="D844" s="5" t="n"/>
      <c r="E844" s="17" t="n"/>
      <c r="F844" s="5" t="n"/>
      <c r="G844" s="5" t="n"/>
      <c r="H844" s="5" t="n"/>
      <c r="I844" s="5" t="n"/>
      <c r="J844" s="20" t="n"/>
      <c r="K844" s="5" t="n"/>
      <c r="L844" s="19">
        <f>IF(OR(B844&amp;""="",NOT(ISNUMBER(A844))),"",'الإعدادات'!$B$4-A844)</f>
        <v/>
      </c>
      <c r="M844" s="6">
        <f>IF(OR(B844&amp;""="",NOT(ISNUMBER(J844)),I844="تم التعاقد",I844="غير مهتم"),"",IF(J844&lt;'الإعدادات'!$B$4,"متأخرة",IF(J844='الإعدادات'!$B$4,"اليوم",IF(J844&lt;='الإعدادات'!$B$4+3,"خلال 3 أيام",""))))</f>
        <v/>
      </c>
      <c r="N844" s="6">
        <f>IF(OR(B844&amp;""="",H844&amp;""="",NOT(ISNUMBER(E844))),"",IFERROR(IF(E844&lt;INDEX('الوحدات'!$F$6:$F$305,MATCH(H844,'الوحدات'!$A$6:$A$305,0)),"أقل من السعر","مناسب"),"كود غير موجود"))</f>
        <v/>
      </c>
      <c r="O844" s="18">
        <f>IF(OR(B844&amp;""="",I844&lt;&gt;"تم التعاقد",H844&amp;""=""),"",IFERROR(IF(INDEX('الوحدات'!$E$6:$E$305,MATCH(H844,'الوحدات'!$A$6:$A$305,0))="بيع",ROUND(INDEX('الوحدات'!$F$6:$F$305,MATCH(H844,'الوحدات'!$A$6:$A$305,0))*'الإعدادات'!$B$5/100,2),""),""))</f>
        <v/>
      </c>
      <c r="P844" s="19">
        <f>IF(OR(M844="متأخرة",M844="اليوم"),COUNTIFS($M$6:$M$2005,"متأخرة",$J$6:$J$2005,"&lt;"&amp;J844)+COUNTIFS($M$6:$M$2005,"اليوم",$J$6:$J$2005,"&lt;"&amp;J844)+COUNTIFS($M$6:M844,"متأخرة",$J$6:J844,J844&amp;"")+COUNTIFS($M$6:M844,"اليوم",$J$6:J844,J844&amp;""),"")</f>
        <v/>
      </c>
    </row>
    <row r="845">
      <c r="A845" s="20" t="n"/>
      <c r="B845" s="5" t="n"/>
      <c r="C845" s="21" t="n"/>
      <c r="D845" s="5" t="n"/>
      <c r="E845" s="17" t="n"/>
      <c r="F845" s="5" t="n"/>
      <c r="G845" s="5" t="n"/>
      <c r="H845" s="5" t="n"/>
      <c r="I845" s="5" t="n"/>
      <c r="J845" s="20" t="n"/>
      <c r="K845" s="5" t="n"/>
      <c r="L845" s="19">
        <f>IF(OR(B845&amp;""="",NOT(ISNUMBER(A845))),"",'الإعدادات'!$B$4-A845)</f>
        <v/>
      </c>
      <c r="M845" s="6">
        <f>IF(OR(B845&amp;""="",NOT(ISNUMBER(J845)),I845="تم التعاقد",I845="غير مهتم"),"",IF(J845&lt;'الإعدادات'!$B$4,"متأخرة",IF(J845='الإعدادات'!$B$4,"اليوم",IF(J845&lt;='الإعدادات'!$B$4+3,"خلال 3 أيام",""))))</f>
        <v/>
      </c>
      <c r="N845" s="6">
        <f>IF(OR(B845&amp;""="",H845&amp;""="",NOT(ISNUMBER(E845))),"",IFERROR(IF(E845&lt;INDEX('الوحدات'!$F$6:$F$305,MATCH(H845,'الوحدات'!$A$6:$A$305,0)),"أقل من السعر","مناسب"),"كود غير موجود"))</f>
        <v/>
      </c>
      <c r="O845" s="18">
        <f>IF(OR(B845&amp;""="",I845&lt;&gt;"تم التعاقد",H845&amp;""=""),"",IFERROR(IF(INDEX('الوحدات'!$E$6:$E$305,MATCH(H845,'الوحدات'!$A$6:$A$305,0))="بيع",ROUND(INDEX('الوحدات'!$F$6:$F$305,MATCH(H845,'الوحدات'!$A$6:$A$305,0))*'الإعدادات'!$B$5/100,2),""),""))</f>
        <v/>
      </c>
      <c r="P845" s="19">
        <f>IF(OR(M845="متأخرة",M845="اليوم"),COUNTIFS($M$6:$M$2005,"متأخرة",$J$6:$J$2005,"&lt;"&amp;J845)+COUNTIFS($M$6:$M$2005,"اليوم",$J$6:$J$2005,"&lt;"&amp;J845)+COUNTIFS($M$6:M845,"متأخرة",$J$6:J845,J845&amp;"")+COUNTIFS($M$6:M845,"اليوم",$J$6:J845,J845&amp;""),"")</f>
        <v/>
      </c>
    </row>
    <row r="846">
      <c r="A846" s="20" t="n"/>
      <c r="B846" s="5" t="n"/>
      <c r="C846" s="21" t="n"/>
      <c r="D846" s="5" t="n"/>
      <c r="E846" s="17" t="n"/>
      <c r="F846" s="5" t="n"/>
      <c r="G846" s="5" t="n"/>
      <c r="H846" s="5" t="n"/>
      <c r="I846" s="5" t="n"/>
      <c r="J846" s="20" t="n"/>
      <c r="K846" s="5" t="n"/>
      <c r="L846" s="19">
        <f>IF(OR(B846&amp;""="",NOT(ISNUMBER(A846))),"",'الإعدادات'!$B$4-A846)</f>
        <v/>
      </c>
      <c r="M846" s="6">
        <f>IF(OR(B846&amp;""="",NOT(ISNUMBER(J846)),I846="تم التعاقد",I846="غير مهتم"),"",IF(J846&lt;'الإعدادات'!$B$4,"متأخرة",IF(J846='الإعدادات'!$B$4,"اليوم",IF(J846&lt;='الإعدادات'!$B$4+3,"خلال 3 أيام",""))))</f>
        <v/>
      </c>
      <c r="N846" s="6">
        <f>IF(OR(B846&amp;""="",H846&amp;""="",NOT(ISNUMBER(E846))),"",IFERROR(IF(E846&lt;INDEX('الوحدات'!$F$6:$F$305,MATCH(H846,'الوحدات'!$A$6:$A$305,0)),"أقل من السعر","مناسب"),"كود غير موجود"))</f>
        <v/>
      </c>
      <c r="O846" s="18">
        <f>IF(OR(B846&amp;""="",I846&lt;&gt;"تم التعاقد",H846&amp;""=""),"",IFERROR(IF(INDEX('الوحدات'!$E$6:$E$305,MATCH(H846,'الوحدات'!$A$6:$A$305,0))="بيع",ROUND(INDEX('الوحدات'!$F$6:$F$305,MATCH(H846,'الوحدات'!$A$6:$A$305,0))*'الإعدادات'!$B$5/100,2),""),""))</f>
        <v/>
      </c>
      <c r="P846" s="19">
        <f>IF(OR(M846="متأخرة",M846="اليوم"),COUNTIFS($M$6:$M$2005,"متأخرة",$J$6:$J$2005,"&lt;"&amp;J846)+COUNTIFS($M$6:$M$2005,"اليوم",$J$6:$J$2005,"&lt;"&amp;J846)+COUNTIFS($M$6:M846,"متأخرة",$J$6:J846,J846&amp;"")+COUNTIFS($M$6:M846,"اليوم",$J$6:J846,J846&amp;""),"")</f>
        <v/>
      </c>
    </row>
    <row r="847">
      <c r="A847" s="20" t="n"/>
      <c r="B847" s="5" t="n"/>
      <c r="C847" s="21" t="n"/>
      <c r="D847" s="5" t="n"/>
      <c r="E847" s="17" t="n"/>
      <c r="F847" s="5" t="n"/>
      <c r="G847" s="5" t="n"/>
      <c r="H847" s="5" t="n"/>
      <c r="I847" s="5" t="n"/>
      <c r="J847" s="20" t="n"/>
      <c r="K847" s="5" t="n"/>
      <c r="L847" s="19">
        <f>IF(OR(B847&amp;""="",NOT(ISNUMBER(A847))),"",'الإعدادات'!$B$4-A847)</f>
        <v/>
      </c>
      <c r="M847" s="6">
        <f>IF(OR(B847&amp;""="",NOT(ISNUMBER(J847)),I847="تم التعاقد",I847="غير مهتم"),"",IF(J847&lt;'الإعدادات'!$B$4,"متأخرة",IF(J847='الإعدادات'!$B$4,"اليوم",IF(J847&lt;='الإعدادات'!$B$4+3,"خلال 3 أيام",""))))</f>
        <v/>
      </c>
      <c r="N847" s="6">
        <f>IF(OR(B847&amp;""="",H847&amp;""="",NOT(ISNUMBER(E847))),"",IFERROR(IF(E847&lt;INDEX('الوحدات'!$F$6:$F$305,MATCH(H847,'الوحدات'!$A$6:$A$305,0)),"أقل من السعر","مناسب"),"كود غير موجود"))</f>
        <v/>
      </c>
      <c r="O847" s="18">
        <f>IF(OR(B847&amp;""="",I847&lt;&gt;"تم التعاقد",H847&amp;""=""),"",IFERROR(IF(INDEX('الوحدات'!$E$6:$E$305,MATCH(H847,'الوحدات'!$A$6:$A$305,0))="بيع",ROUND(INDEX('الوحدات'!$F$6:$F$305,MATCH(H847,'الوحدات'!$A$6:$A$305,0))*'الإعدادات'!$B$5/100,2),""),""))</f>
        <v/>
      </c>
      <c r="P847" s="19">
        <f>IF(OR(M847="متأخرة",M847="اليوم"),COUNTIFS($M$6:$M$2005,"متأخرة",$J$6:$J$2005,"&lt;"&amp;J847)+COUNTIFS($M$6:$M$2005,"اليوم",$J$6:$J$2005,"&lt;"&amp;J847)+COUNTIFS($M$6:M847,"متأخرة",$J$6:J847,J847&amp;"")+COUNTIFS($M$6:M847,"اليوم",$J$6:J847,J847&amp;""),"")</f>
        <v/>
      </c>
    </row>
    <row r="848">
      <c r="A848" s="20" t="n"/>
      <c r="B848" s="5" t="n"/>
      <c r="C848" s="21" t="n"/>
      <c r="D848" s="5" t="n"/>
      <c r="E848" s="17" t="n"/>
      <c r="F848" s="5" t="n"/>
      <c r="G848" s="5" t="n"/>
      <c r="H848" s="5" t="n"/>
      <c r="I848" s="5" t="n"/>
      <c r="J848" s="20" t="n"/>
      <c r="K848" s="5" t="n"/>
      <c r="L848" s="19">
        <f>IF(OR(B848&amp;""="",NOT(ISNUMBER(A848))),"",'الإعدادات'!$B$4-A848)</f>
        <v/>
      </c>
      <c r="M848" s="6">
        <f>IF(OR(B848&amp;""="",NOT(ISNUMBER(J848)),I848="تم التعاقد",I848="غير مهتم"),"",IF(J848&lt;'الإعدادات'!$B$4,"متأخرة",IF(J848='الإعدادات'!$B$4,"اليوم",IF(J848&lt;='الإعدادات'!$B$4+3,"خلال 3 أيام",""))))</f>
        <v/>
      </c>
      <c r="N848" s="6">
        <f>IF(OR(B848&amp;""="",H848&amp;""="",NOT(ISNUMBER(E848))),"",IFERROR(IF(E848&lt;INDEX('الوحدات'!$F$6:$F$305,MATCH(H848,'الوحدات'!$A$6:$A$305,0)),"أقل من السعر","مناسب"),"كود غير موجود"))</f>
        <v/>
      </c>
      <c r="O848" s="18">
        <f>IF(OR(B848&amp;""="",I848&lt;&gt;"تم التعاقد",H848&amp;""=""),"",IFERROR(IF(INDEX('الوحدات'!$E$6:$E$305,MATCH(H848,'الوحدات'!$A$6:$A$305,0))="بيع",ROUND(INDEX('الوحدات'!$F$6:$F$305,MATCH(H848,'الوحدات'!$A$6:$A$305,0))*'الإعدادات'!$B$5/100,2),""),""))</f>
        <v/>
      </c>
      <c r="P848" s="19">
        <f>IF(OR(M848="متأخرة",M848="اليوم"),COUNTIFS($M$6:$M$2005,"متأخرة",$J$6:$J$2005,"&lt;"&amp;J848)+COUNTIFS($M$6:$M$2005,"اليوم",$J$6:$J$2005,"&lt;"&amp;J848)+COUNTIFS($M$6:M848,"متأخرة",$J$6:J848,J848&amp;"")+COUNTIFS($M$6:M848,"اليوم",$J$6:J848,J848&amp;""),"")</f>
        <v/>
      </c>
    </row>
    <row r="849">
      <c r="A849" s="20" t="n"/>
      <c r="B849" s="5" t="n"/>
      <c r="C849" s="21" t="n"/>
      <c r="D849" s="5" t="n"/>
      <c r="E849" s="17" t="n"/>
      <c r="F849" s="5" t="n"/>
      <c r="G849" s="5" t="n"/>
      <c r="H849" s="5" t="n"/>
      <c r="I849" s="5" t="n"/>
      <c r="J849" s="20" t="n"/>
      <c r="K849" s="5" t="n"/>
      <c r="L849" s="19">
        <f>IF(OR(B849&amp;""="",NOT(ISNUMBER(A849))),"",'الإعدادات'!$B$4-A849)</f>
        <v/>
      </c>
      <c r="M849" s="6">
        <f>IF(OR(B849&amp;""="",NOT(ISNUMBER(J849)),I849="تم التعاقد",I849="غير مهتم"),"",IF(J849&lt;'الإعدادات'!$B$4,"متأخرة",IF(J849='الإعدادات'!$B$4,"اليوم",IF(J849&lt;='الإعدادات'!$B$4+3,"خلال 3 أيام",""))))</f>
        <v/>
      </c>
      <c r="N849" s="6">
        <f>IF(OR(B849&amp;""="",H849&amp;""="",NOT(ISNUMBER(E849))),"",IFERROR(IF(E849&lt;INDEX('الوحدات'!$F$6:$F$305,MATCH(H849,'الوحدات'!$A$6:$A$305,0)),"أقل من السعر","مناسب"),"كود غير موجود"))</f>
        <v/>
      </c>
      <c r="O849" s="18">
        <f>IF(OR(B849&amp;""="",I849&lt;&gt;"تم التعاقد",H849&amp;""=""),"",IFERROR(IF(INDEX('الوحدات'!$E$6:$E$305,MATCH(H849,'الوحدات'!$A$6:$A$305,0))="بيع",ROUND(INDEX('الوحدات'!$F$6:$F$305,MATCH(H849,'الوحدات'!$A$6:$A$305,0))*'الإعدادات'!$B$5/100,2),""),""))</f>
        <v/>
      </c>
      <c r="P849" s="19">
        <f>IF(OR(M849="متأخرة",M849="اليوم"),COUNTIFS($M$6:$M$2005,"متأخرة",$J$6:$J$2005,"&lt;"&amp;J849)+COUNTIFS($M$6:$M$2005,"اليوم",$J$6:$J$2005,"&lt;"&amp;J849)+COUNTIFS($M$6:M849,"متأخرة",$J$6:J849,J849&amp;"")+COUNTIFS($M$6:M849,"اليوم",$J$6:J849,J849&amp;""),"")</f>
        <v/>
      </c>
    </row>
    <row r="850">
      <c r="A850" s="20" t="n"/>
      <c r="B850" s="5" t="n"/>
      <c r="C850" s="21" t="n"/>
      <c r="D850" s="5" t="n"/>
      <c r="E850" s="17" t="n"/>
      <c r="F850" s="5" t="n"/>
      <c r="G850" s="5" t="n"/>
      <c r="H850" s="5" t="n"/>
      <c r="I850" s="5" t="n"/>
      <c r="J850" s="20" t="n"/>
      <c r="K850" s="5" t="n"/>
      <c r="L850" s="19">
        <f>IF(OR(B850&amp;""="",NOT(ISNUMBER(A850))),"",'الإعدادات'!$B$4-A850)</f>
        <v/>
      </c>
      <c r="M850" s="6">
        <f>IF(OR(B850&amp;""="",NOT(ISNUMBER(J850)),I850="تم التعاقد",I850="غير مهتم"),"",IF(J850&lt;'الإعدادات'!$B$4,"متأخرة",IF(J850='الإعدادات'!$B$4,"اليوم",IF(J850&lt;='الإعدادات'!$B$4+3,"خلال 3 أيام",""))))</f>
        <v/>
      </c>
      <c r="N850" s="6">
        <f>IF(OR(B850&amp;""="",H850&amp;""="",NOT(ISNUMBER(E850))),"",IFERROR(IF(E850&lt;INDEX('الوحدات'!$F$6:$F$305,MATCH(H850,'الوحدات'!$A$6:$A$305,0)),"أقل من السعر","مناسب"),"كود غير موجود"))</f>
        <v/>
      </c>
      <c r="O850" s="18">
        <f>IF(OR(B850&amp;""="",I850&lt;&gt;"تم التعاقد",H850&amp;""=""),"",IFERROR(IF(INDEX('الوحدات'!$E$6:$E$305,MATCH(H850,'الوحدات'!$A$6:$A$305,0))="بيع",ROUND(INDEX('الوحدات'!$F$6:$F$305,MATCH(H850,'الوحدات'!$A$6:$A$305,0))*'الإعدادات'!$B$5/100,2),""),""))</f>
        <v/>
      </c>
      <c r="P850" s="19">
        <f>IF(OR(M850="متأخرة",M850="اليوم"),COUNTIFS($M$6:$M$2005,"متأخرة",$J$6:$J$2005,"&lt;"&amp;J850)+COUNTIFS($M$6:$M$2005,"اليوم",$J$6:$J$2005,"&lt;"&amp;J850)+COUNTIFS($M$6:M850,"متأخرة",$J$6:J850,J850&amp;"")+COUNTIFS($M$6:M850,"اليوم",$J$6:J850,J850&amp;""),"")</f>
        <v/>
      </c>
    </row>
    <row r="851">
      <c r="A851" s="20" t="n"/>
      <c r="B851" s="5" t="n"/>
      <c r="C851" s="21" t="n"/>
      <c r="D851" s="5" t="n"/>
      <c r="E851" s="17" t="n"/>
      <c r="F851" s="5" t="n"/>
      <c r="G851" s="5" t="n"/>
      <c r="H851" s="5" t="n"/>
      <c r="I851" s="5" t="n"/>
      <c r="J851" s="20" t="n"/>
      <c r="K851" s="5" t="n"/>
      <c r="L851" s="19">
        <f>IF(OR(B851&amp;""="",NOT(ISNUMBER(A851))),"",'الإعدادات'!$B$4-A851)</f>
        <v/>
      </c>
      <c r="M851" s="6">
        <f>IF(OR(B851&amp;""="",NOT(ISNUMBER(J851)),I851="تم التعاقد",I851="غير مهتم"),"",IF(J851&lt;'الإعدادات'!$B$4,"متأخرة",IF(J851='الإعدادات'!$B$4,"اليوم",IF(J851&lt;='الإعدادات'!$B$4+3,"خلال 3 أيام",""))))</f>
        <v/>
      </c>
      <c r="N851" s="6">
        <f>IF(OR(B851&amp;""="",H851&amp;""="",NOT(ISNUMBER(E851))),"",IFERROR(IF(E851&lt;INDEX('الوحدات'!$F$6:$F$305,MATCH(H851,'الوحدات'!$A$6:$A$305,0)),"أقل من السعر","مناسب"),"كود غير موجود"))</f>
        <v/>
      </c>
      <c r="O851" s="18">
        <f>IF(OR(B851&amp;""="",I851&lt;&gt;"تم التعاقد",H851&amp;""=""),"",IFERROR(IF(INDEX('الوحدات'!$E$6:$E$305,MATCH(H851,'الوحدات'!$A$6:$A$305,0))="بيع",ROUND(INDEX('الوحدات'!$F$6:$F$305,MATCH(H851,'الوحدات'!$A$6:$A$305,0))*'الإعدادات'!$B$5/100,2),""),""))</f>
        <v/>
      </c>
      <c r="P851" s="19">
        <f>IF(OR(M851="متأخرة",M851="اليوم"),COUNTIFS($M$6:$M$2005,"متأخرة",$J$6:$J$2005,"&lt;"&amp;J851)+COUNTIFS($M$6:$M$2005,"اليوم",$J$6:$J$2005,"&lt;"&amp;J851)+COUNTIFS($M$6:M851,"متأخرة",$J$6:J851,J851&amp;"")+COUNTIFS($M$6:M851,"اليوم",$J$6:J851,J851&amp;""),"")</f>
        <v/>
      </c>
    </row>
    <row r="852">
      <c r="A852" s="20" t="n"/>
      <c r="B852" s="5" t="n"/>
      <c r="C852" s="21" t="n"/>
      <c r="D852" s="5" t="n"/>
      <c r="E852" s="17" t="n"/>
      <c r="F852" s="5" t="n"/>
      <c r="G852" s="5" t="n"/>
      <c r="H852" s="5" t="n"/>
      <c r="I852" s="5" t="n"/>
      <c r="J852" s="20" t="n"/>
      <c r="K852" s="5" t="n"/>
      <c r="L852" s="19">
        <f>IF(OR(B852&amp;""="",NOT(ISNUMBER(A852))),"",'الإعدادات'!$B$4-A852)</f>
        <v/>
      </c>
      <c r="M852" s="6">
        <f>IF(OR(B852&amp;""="",NOT(ISNUMBER(J852)),I852="تم التعاقد",I852="غير مهتم"),"",IF(J852&lt;'الإعدادات'!$B$4,"متأخرة",IF(J852='الإعدادات'!$B$4,"اليوم",IF(J852&lt;='الإعدادات'!$B$4+3,"خلال 3 أيام",""))))</f>
        <v/>
      </c>
      <c r="N852" s="6">
        <f>IF(OR(B852&amp;""="",H852&amp;""="",NOT(ISNUMBER(E852))),"",IFERROR(IF(E852&lt;INDEX('الوحدات'!$F$6:$F$305,MATCH(H852,'الوحدات'!$A$6:$A$305,0)),"أقل من السعر","مناسب"),"كود غير موجود"))</f>
        <v/>
      </c>
      <c r="O852" s="18">
        <f>IF(OR(B852&amp;""="",I852&lt;&gt;"تم التعاقد",H852&amp;""=""),"",IFERROR(IF(INDEX('الوحدات'!$E$6:$E$305,MATCH(H852,'الوحدات'!$A$6:$A$305,0))="بيع",ROUND(INDEX('الوحدات'!$F$6:$F$305,MATCH(H852,'الوحدات'!$A$6:$A$305,0))*'الإعدادات'!$B$5/100,2),""),""))</f>
        <v/>
      </c>
      <c r="P852" s="19">
        <f>IF(OR(M852="متأخرة",M852="اليوم"),COUNTIFS($M$6:$M$2005,"متأخرة",$J$6:$J$2005,"&lt;"&amp;J852)+COUNTIFS($M$6:$M$2005,"اليوم",$J$6:$J$2005,"&lt;"&amp;J852)+COUNTIFS($M$6:M852,"متأخرة",$J$6:J852,J852&amp;"")+COUNTIFS($M$6:M852,"اليوم",$J$6:J852,J852&amp;""),"")</f>
        <v/>
      </c>
    </row>
    <row r="853">
      <c r="A853" s="20" t="n"/>
      <c r="B853" s="5" t="n"/>
      <c r="C853" s="21" t="n"/>
      <c r="D853" s="5" t="n"/>
      <c r="E853" s="17" t="n"/>
      <c r="F853" s="5" t="n"/>
      <c r="G853" s="5" t="n"/>
      <c r="H853" s="5" t="n"/>
      <c r="I853" s="5" t="n"/>
      <c r="J853" s="20" t="n"/>
      <c r="K853" s="5" t="n"/>
      <c r="L853" s="19">
        <f>IF(OR(B853&amp;""="",NOT(ISNUMBER(A853))),"",'الإعدادات'!$B$4-A853)</f>
        <v/>
      </c>
      <c r="M853" s="6">
        <f>IF(OR(B853&amp;""="",NOT(ISNUMBER(J853)),I853="تم التعاقد",I853="غير مهتم"),"",IF(J853&lt;'الإعدادات'!$B$4,"متأخرة",IF(J853='الإعدادات'!$B$4,"اليوم",IF(J853&lt;='الإعدادات'!$B$4+3,"خلال 3 أيام",""))))</f>
        <v/>
      </c>
      <c r="N853" s="6">
        <f>IF(OR(B853&amp;""="",H853&amp;""="",NOT(ISNUMBER(E853))),"",IFERROR(IF(E853&lt;INDEX('الوحدات'!$F$6:$F$305,MATCH(H853,'الوحدات'!$A$6:$A$305,0)),"أقل من السعر","مناسب"),"كود غير موجود"))</f>
        <v/>
      </c>
      <c r="O853" s="18">
        <f>IF(OR(B853&amp;""="",I853&lt;&gt;"تم التعاقد",H853&amp;""=""),"",IFERROR(IF(INDEX('الوحدات'!$E$6:$E$305,MATCH(H853,'الوحدات'!$A$6:$A$305,0))="بيع",ROUND(INDEX('الوحدات'!$F$6:$F$305,MATCH(H853,'الوحدات'!$A$6:$A$305,0))*'الإعدادات'!$B$5/100,2),""),""))</f>
        <v/>
      </c>
      <c r="P853" s="19">
        <f>IF(OR(M853="متأخرة",M853="اليوم"),COUNTIFS($M$6:$M$2005,"متأخرة",$J$6:$J$2005,"&lt;"&amp;J853)+COUNTIFS($M$6:$M$2005,"اليوم",$J$6:$J$2005,"&lt;"&amp;J853)+COUNTIFS($M$6:M853,"متأخرة",$J$6:J853,J853&amp;"")+COUNTIFS($M$6:M853,"اليوم",$J$6:J853,J853&amp;""),"")</f>
        <v/>
      </c>
    </row>
    <row r="854">
      <c r="A854" s="20" t="n"/>
      <c r="B854" s="5" t="n"/>
      <c r="C854" s="21" t="n"/>
      <c r="D854" s="5" t="n"/>
      <c r="E854" s="17" t="n"/>
      <c r="F854" s="5" t="n"/>
      <c r="G854" s="5" t="n"/>
      <c r="H854" s="5" t="n"/>
      <c r="I854" s="5" t="n"/>
      <c r="J854" s="20" t="n"/>
      <c r="K854" s="5" t="n"/>
      <c r="L854" s="19">
        <f>IF(OR(B854&amp;""="",NOT(ISNUMBER(A854))),"",'الإعدادات'!$B$4-A854)</f>
        <v/>
      </c>
      <c r="M854" s="6">
        <f>IF(OR(B854&amp;""="",NOT(ISNUMBER(J854)),I854="تم التعاقد",I854="غير مهتم"),"",IF(J854&lt;'الإعدادات'!$B$4,"متأخرة",IF(J854='الإعدادات'!$B$4,"اليوم",IF(J854&lt;='الإعدادات'!$B$4+3,"خلال 3 أيام",""))))</f>
        <v/>
      </c>
      <c r="N854" s="6">
        <f>IF(OR(B854&amp;""="",H854&amp;""="",NOT(ISNUMBER(E854))),"",IFERROR(IF(E854&lt;INDEX('الوحدات'!$F$6:$F$305,MATCH(H854,'الوحدات'!$A$6:$A$305,0)),"أقل من السعر","مناسب"),"كود غير موجود"))</f>
        <v/>
      </c>
      <c r="O854" s="18">
        <f>IF(OR(B854&amp;""="",I854&lt;&gt;"تم التعاقد",H854&amp;""=""),"",IFERROR(IF(INDEX('الوحدات'!$E$6:$E$305,MATCH(H854,'الوحدات'!$A$6:$A$305,0))="بيع",ROUND(INDEX('الوحدات'!$F$6:$F$305,MATCH(H854,'الوحدات'!$A$6:$A$305,0))*'الإعدادات'!$B$5/100,2),""),""))</f>
        <v/>
      </c>
      <c r="P854" s="19">
        <f>IF(OR(M854="متأخرة",M854="اليوم"),COUNTIFS($M$6:$M$2005,"متأخرة",$J$6:$J$2005,"&lt;"&amp;J854)+COUNTIFS($M$6:$M$2005,"اليوم",$J$6:$J$2005,"&lt;"&amp;J854)+COUNTIFS($M$6:M854,"متأخرة",$J$6:J854,J854&amp;"")+COUNTIFS($M$6:M854,"اليوم",$J$6:J854,J854&amp;""),"")</f>
        <v/>
      </c>
    </row>
    <row r="855">
      <c r="A855" s="20" t="n"/>
      <c r="B855" s="5" t="n"/>
      <c r="C855" s="21" t="n"/>
      <c r="D855" s="5" t="n"/>
      <c r="E855" s="17" t="n"/>
      <c r="F855" s="5" t="n"/>
      <c r="G855" s="5" t="n"/>
      <c r="H855" s="5" t="n"/>
      <c r="I855" s="5" t="n"/>
      <c r="J855" s="20" t="n"/>
      <c r="K855" s="5" t="n"/>
      <c r="L855" s="19">
        <f>IF(OR(B855&amp;""="",NOT(ISNUMBER(A855))),"",'الإعدادات'!$B$4-A855)</f>
        <v/>
      </c>
      <c r="M855" s="6">
        <f>IF(OR(B855&amp;""="",NOT(ISNUMBER(J855)),I855="تم التعاقد",I855="غير مهتم"),"",IF(J855&lt;'الإعدادات'!$B$4,"متأخرة",IF(J855='الإعدادات'!$B$4,"اليوم",IF(J855&lt;='الإعدادات'!$B$4+3,"خلال 3 أيام",""))))</f>
        <v/>
      </c>
      <c r="N855" s="6">
        <f>IF(OR(B855&amp;""="",H855&amp;""="",NOT(ISNUMBER(E855))),"",IFERROR(IF(E855&lt;INDEX('الوحدات'!$F$6:$F$305,MATCH(H855,'الوحدات'!$A$6:$A$305,0)),"أقل من السعر","مناسب"),"كود غير موجود"))</f>
        <v/>
      </c>
      <c r="O855" s="18">
        <f>IF(OR(B855&amp;""="",I855&lt;&gt;"تم التعاقد",H855&amp;""=""),"",IFERROR(IF(INDEX('الوحدات'!$E$6:$E$305,MATCH(H855,'الوحدات'!$A$6:$A$305,0))="بيع",ROUND(INDEX('الوحدات'!$F$6:$F$305,MATCH(H855,'الوحدات'!$A$6:$A$305,0))*'الإعدادات'!$B$5/100,2),""),""))</f>
        <v/>
      </c>
      <c r="P855" s="19">
        <f>IF(OR(M855="متأخرة",M855="اليوم"),COUNTIFS($M$6:$M$2005,"متأخرة",$J$6:$J$2005,"&lt;"&amp;J855)+COUNTIFS($M$6:$M$2005,"اليوم",$J$6:$J$2005,"&lt;"&amp;J855)+COUNTIFS($M$6:M855,"متأخرة",$J$6:J855,J855&amp;"")+COUNTIFS($M$6:M855,"اليوم",$J$6:J855,J855&amp;""),"")</f>
        <v/>
      </c>
    </row>
    <row r="856">
      <c r="A856" s="20" t="n"/>
      <c r="B856" s="5" t="n"/>
      <c r="C856" s="21" t="n"/>
      <c r="D856" s="5" t="n"/>
      <c r="E856" s="17" t="n"/>
      <c r="F856" s="5" t="n"/>
      <c r="G856" s="5" t="n"/>
      <c r="H856" s="5" t="n"/>
      <c r="I856" s="5" t="n"/>
      <c r="J856" s="20" t="n"/>
      <c r="K856" s="5" t="n"/>
      <c r="L856" s="19">
        <f>IF(OR(B856&amp;""="",NOT(ISNUMBER(A856))),"",'الإعدادات'!$B$4-A856)</f>
        <v/>
      </c>
      <c r="M856" s="6">
        <f>IF(OR(B856&amp;""="",NOT(ISNUMBER(J856)),I856="تم التعاقد",I856="غير مهتم"),"",IF(J856&lt;'الإعدادات'!$B$4,"متأخرة",IF(J856='الإعدادات'!$B$4,"اليوم",IF(J856&lt;='الإعدادات'!$B$4+3,"خلال 3 أيام",""))))</f>
        <v/>
      </c>
      <c r="N856" s="6">
        <f>IF(OR(B856&amp;""="",H856&amp;""="",NOT(ISNUMBER(E856))),"",IFERROR(IF(E856&lt;INDEX('الوحدات'!$F$6:$F$305,MATCH(H856,'الوحدات'!$A$6:$A$305,0)),"أقل من السعر","مناسب"),"كود غير موجود"))</f>
        <v/>
      </c>
      <c r="O856" s="18">
        <f>IF(OR(B856&amp;""="",I856&lt;&gt;"تم التعاقد",H856&amp;""=""),"",IFERROR(IF(INDEX('الوحدات'!$E$6:$E$305,MATCH(H856,'الوحدات'!$A$6:$A$305,0))="بيع",ROUND(INDEX('الوحدات'!$F$6:$F$305,MATCH(H856,'الوحدات'!$A$6:$A$305,0))*'الإعدادات'!$B$5/100,2),""),""))</f>
        <v/>
      </c>
      <c r="P856" s="19">
        <f>IF(OR(M856="متأخرة",M856="اليوم"),COUNTIFS($M$6:$M$2005,"متأخرة",$J$6:$J$2005,"&lt;"&amp;J856)+COUNTIFS($M$6:$M$2005,"اليوم",$J$6:$J$2005,"&lt;"&amp;J856)+COUNTIFS($M$6:M856,"متأخرة",$J$6:J856,J856&amp;"")+COUNTIFS($M$6:M856,"اليوم",$J$6:J856,J856&amp;""),"")</f>
        <v/>
      </c>
    </row>
    <row r="857">
      <c r="A857" s="20" t="n"/>
      <c r="B857" s="5" t="n"/>
      <c r="C857" s="21" t="n"/>
      <c r="D857" s="5" t="n"/>
      <c r="E857" s="17" t="n"/>
      <c r="F857" s="5" t="n"/>
      <c r="G857" s="5" t="n"/>
      <c r="H857" s="5" t="n"/>
      <c r="I857" s="5" t="n"/>
      <c r="J857" s="20" t="n"/>
      <c r="K857" s="5" t="n"/>
      <c r="L857" s="19">
        <f>IF(OR(B857&amp;""="",NOT(ISNUMBER(A857))),"",'الإعدادات'!$B$4-A857)</f>
        <v/>
      </c>
      <c r="M857" s="6">
        <f>IF(OR(B857&amp;""="",NOT(ISNUMBER(J857)),I857="تم التعاقد",I857="غير مهتم"),"",IF(J857&lt;'الإعدادات'!$B$4,"متأخرة",IF(J857='الإعدادات'!$B$4,"اليوم",IF(J857&lt;='الإعدادات'!$B$4+3,"خلال 3 أيام",""))))</f>
        <v/>
      </c>
      <c r="N857" s="6">
        <f>IF(OR(B857&amp;""="",H857&amp;""="",NOT(ISNUMBER(E857))),"",IFERROR(IF(E857&lt;INDEX('الوحدات'!$F$6:$F$305,MATCH(H857,'الوحدات'!$A$6:$A$305,0)),"أقل من السعر","مناسب"),"كود غير موجود"))</f>
        <v/>
      </c>
      <c r="O857" s="18">
        <f>IF(OR(B857&amp;""="",I857&lt;&gt;"تم التعاقد",H857&amp;""=""),"",IFERROR(IF(INDEX('الوحدات'!$E$6:$E$305,MATCH(H857,'الوحدات'!$A$6:$A$305,0))="بيع",ROUND(INDEX('الوحدات'!$F$6:$F$305,MATCH(H857,'الوحدات'!$A$6:$A$305,0))*'الإعدادات'!$B$5/100,2),""),""))</f>
        <v/>
      </c>
      <c r="P857" s="19">
        <f>IF(OR(M857="متأخرة",M857="اليوم"),COUNTIFS($M$6:$M$2005,"متأخرة",$J$6:$J$2005,"&lt;"&amp;J857)+COUNTIFS($M$6:$M$2005,"اليوم",$J$6:$J$2005,"&lt;"&amp;J857)+COUNTIFS($M$6:M857,"متأخرة",$J$6:J857,J857&amp;"")+COUNTIFS($M$6:M857,"اليوم",$J$6:J857,J857&amp;""),"")</f>
        <v/>
      </c>
    </row>
    <row r="858">
      <c r="A858" s="20" t="n"/>
      <c r="B858" s="5" t="n"/>
      <c r="C858" s="21" t="n"/>
      <c r="D858" s="5" t="n"/>
      <c r="E858" s="17" t="n"/>
      <c r="F858" s="5" t="n"/>
      <c r="G858" s="5" t="n"/>
      <c r="H858" s="5" t="n"/>
      <c r="I858" s="5" t="n"/>
      <c r="J858" s="20" t="n"/>
      <c r="K858" s="5" t="n"/>
      <c r="L858" s="19">
        <f>IF(OR(B858&amp;""="",NOT(ISNUMBER(A858))),"",'الإعدادات'!$B$4-A858)</f>
        <v/>
      </c>
      <c r="M858" s="6">
        <f>IF(OR(B858&amp;""="",NOT(ISNUMBER(J858)),I858="تم التعاقد",I858="غير مهتم"),"",IF(J858&lt;'الإعدادات'!$B$4,"متأخرة",IF(J858='الإعدادات'!$B$4,"اليوم",IF(J858&lt;='الإعدادات'!$B$4+3,"خلال 3 أيام",""))))</f>
        <v/>
      </c>
      <c r="N858" s="6">
        <f>IF(OR(B858&amp;""="",H858&amp;""="",NOT(ISNUMBER(E858))),"",IFERROR(IF(E858&lt;INDEX('الوحدات'!$F$6:$F$305,MATCH(H858,'الوحدات'!$A$6:$A$305,0)),"أقل من السعر","مناسب"),"كود غير موجود"))</f>
        <v/>
      </c>
      <c r="O858" s="18">
        <f>IF(OR(B858&amp;""="",I858&lt;&gt;"تم التعاقد",H858&amp;""=""),"",IFERROR(IF(INDEX('الوحدات'!$E$6:$E$305,MATCH(H858,'الوحدات'!$A$6:$A$305,0))="بيع",ROUND(INDEX('الوحدات'!$F$6:$F$305,MATCH(H858,'الوحدات'!$A$6:$A$305,0))*'الإعدادات'!$B$5/100,2),""),""))</f>
        <v/>
      </c>
      <c r="P858" s="19">
        <f>IF(OR(M858="متأخرة",M858="اليوم"),COUNTIFS($M$6:$M$2005,"متأخرة",$J$6:$J$2005,"&lt;"&amp;J858)+COUNTIFS($M$6:$M$2005,"اليوم",$J$6:$J$2005,"&lt;"&amp;J858)+COUNTIFS($M$6:M858,"متأخرة",$J$6:J858,J858&amp;"")+COUNTIFS($M$6:M858,"اليوم",$J$6:J858,J858&amp;""),"")</f>
        <v/>
      </c>
    </row>
    <row r="859">
      <c r="A859" s="20" t="n"/>
      <c r="B859" s="5" t="n"/>
      <c r="C859" s="21" t="n"/>
      <c r="D859" s="5" t="n"/>
      <c r="E859" s="17" t="n"/>
      <c r="F859" s="5" t="n"/>
      <c r="G859" s="5" t="n"/>
      <c r="H859" s="5" t="n"/>
      <c r="I859" s="5" t="n"/>
      <c r="J859" s="20" t="n"/>
      <c r="K859" s="5" t="n"/>
      <c r="L859" s="19">
        <f>IF(OR(B859&amp;""="",NOT(ISNUMBER(A859))),"",'الإعدادات'!$B$4-A859)</f>
        <v/>
      </c>
      <c r="M859" s="6">
        <f>IF(OR(B859&amp;""="",NOT(ISNUMBER(J859)),I859="تم التعاقد",I859="غير مهتم"),"",IF(J859&lt;'الإعدادات'!$B$4,"متأخرة",IF(J859='الإعدادات'!$B$4,"اليوم",IF(J859&lt;='الإعدادات'!$B$4+3,"خلال 3 أيام",""))))</f>
        <v/>
      </c>
      <c r="N859" s="6">
        <f>IF(OR(B859&amp;""="",H859&amp;""="",NOT(ISNUMBER(E859))),"",IFERROR(IF(E859&lt;INDEX('الوحدات'!$F$6:$F$305,MATCH(H859,'الوحدات'!$A$6:$A$305,0)),"أقل من السعر","مناسب"),"كود غير موجود"))</f>
        <v/>
      </c>
      <c r="O859" s="18">
        <f>IF(OR(B859&amp;""="",I859&lt;&gt;"تم التعاقد",H859&amp;""=""),"",IFERROR(IF(INDEX('الوحدات'!$E$6:$E$305,MATCH(H859,'الوحدات'!$A$6:$A$305,0))="بيع",ROUND(INDEX('الوحدات'!$F$6:$F$305,MATCH(H859,'الوحدات'!$A$6:$A$305,0))*'الإعدادات'!$B$5/100,2),""),""))</f>
        <v/>
      </c>
      <c r="P859" s="19">
        <f>IF(OR(M859="متأخرة",M859="اليوم"),COUNTIFS($M$6:$M$2005,"متأخرة",$J$6:$J$2005,"&lt;"&amp;J859)+COUNTIFS($M$6:$M$2005,"اليوم",$J$6:$J$2005,"&lt;"&amp;J859)+COUNTIFS($M$6:M859,"متأخرة",$J$6:J859,J859&amp;"")+COUNTIFS($M$6:M859,"اليوم",$J$6:J859,J859&amp;""),"")</f>
        <v/>
      </c>
    </row>
    <row r="860">
      <c r="A860" s="20" t="n"/>
      <c r="B860" s="5" t="n"/>
      <c r="C860" s="21" t="n"/>
      <c r="D860" s="5" t="n"/>
      <c r="E860" s="17" t="n"/>
      <c r="F860" s="5" t="n"/>
      <c r="G860" s="5" t="n"/>
      <c r="H860" s="5" t="n"/>
      <c r="I860" s="5" t="n"/>
      <c r="J860" s="20" t="n"/>
      <c r="K860" s="5" t="n"/>
      <c r="L860" s="19">
        <f>IF(OR(B860&amp;""="",NOT(ISNUMBER(A860))),"",'الإعدادات'!$B$4-A860)</f>
        <v/>
      </c>
      <c r="M860" s="6">
        <f>IF(OR(B860&amp;""="",NOT(ISNUMBER(J860)),I860="تم التعاقد",I860="غير مهتم"),"",IF(J860&lt;'الإعدادات'!$B$4,"متأخرة",IF(J860='الإعدادات'!$B$4,"اليوم",IF(J860&lt;='الإعدادات'!$B$4+3,"خلال 3 أيام",""))))</f>
        <v/>
      </c>
      <c r="N860" s="6">
        <f>IF(OR(B860&amp;""="",H860&amp;""="",NOT(ISNUMBER(E860))),"",IFERROR(IF(E860&lt;INDEX('الوحدات'!$F$6:$F$305,MATCH(H860,'الوحدات'!$A$6:$A$305,0)),"أقل من السعر","مناسب"),"كود غير موجود"))</f>
        <v/>
      </c>
      <c r="O860" s="18">
        <f>IF(OR(B860&amp;""="",I860&lt;&gt;"تم التعاقد",H860&amp;""=""),"",IFERROR(IF(INDEX('الوحدات'!$E$6:$E$305,MATCH(H860,'الوحدات'!$A$6:$A$305,0))="بيع",ROUND(INDEX('الوحدات'!$F$6:$F$305,MATCH(H860,'الوحدات'!$A$6:$A$305,0))*'الإعدادات'!$B$5/100,2),""),""))</f>
        <v/>
      </c>
      <c r="P860" s="19">
        <f>IF(OR(M860="متأخرة",M860="اليوم"),COUNTIFS($M$6:$M$2005,"متأخرة",$J$6:$J$2005,"&lt;"&amp;J860)+COUNTIFS($M$6:$M$2005,"اليوم",$J$6:$J$2005,"&lt;"&amp;J860)+COUNTIFS($M$6:M860,"متأخرة",$J$6:J860,J860&amp;"")+COUNTIFS($M$6:M860,"اليوم",$J$6:J860,J860&amp;""),"")</f>
        <v/>
      </c>
    </row>
    <row r="861">
      <c r="A861" s="20" t="n"/>
      <c r="B861" s="5" t="n"/>
      <c r="C861" s="21" t="n"/>
      <c r="D861" s="5" t="n"/>
      <c r="E861" s="17" t="n"/>
      <c r="F861" s="5" t="n"/>
      <c r="G861" s="5" t="n"/>
      <c r="H861" s="5" t="n"/>
      <c r="I861" s="5" t="n"/>
      <c r="J861" s="20" t="n"/>
      <c r="K861" s="5" t="n"/>
      <c r="L861" s="19">
        <f>IF(OR(B861&amp;""="",NOT(ISNUMBER(A861))),"",'الإعدادات'!$B$4-A861)</f>
        <v/>
      </c>
      <c r="M861" s="6">
        <f>IF(OR(B861&amp;""="",NOT(ISNUMBER(J861)),I861="تم التعاقد",I861="غير مهتم"),"",IF(J861&lt;'الإعدادات'!$B$4,"متأخرة",IF(J861='الإعدادات'!$B$4,"اليوم",IF(J861&lt;='الإعدادات'!$B$4+3,"خلال 3 أيام",""))))</f>
        <v/>
      </c>
      <c r="N861" s="6">
        <f>IF(OR(B861&amp;""="",H861&amp;""="",NOT(ISNUMBER(E861))),"",IFERROR(IF(E861&lt;INDEX('الوحدات'!$F$6:$F$305,MATCH(H861,'الوحدات'!$A$6:$A$305,0)),"أقل من السعر","مناسب"),"كود غير موجود"))</f>
        <v/>
      </c>
      <c r="O861" s="18">
        <f>IF(OR(B861&amp;""="",I861&lt;&gt;"تم التعاقد",H861&amp;""=""),"",IFERROR(IF(INDEX('الوحدات'!$E$6:$E$305,MATCH(H861,'الوحدات'!$A$6:$A$305,0))="بيع",ROUND(INDEX('الوحدات'!$F$6:$F$305,MATCH(H861,'الوحدات'!$A$6:$A$305,0))*'الإعدادات'!$B$5/100,2),""),""))</f>
        <v/>
      </c>
      <c r="P861" s="19">
        <f>IF(OR(M861="متأخرة",M861="اليوم"),COUNTIFS($M$6:$M$2005,"متأخرة",$J$6:$J$2005,"&lt;"&amp;J861)+COUNTIFS($M$6:$M$2005,"اليوم",$J$6:$J$2005,"&lt;"&amp;J861)+COUNTIFS($M$6:M861,"متأخرة",$J$6:J861,J861&amp;"")+COUNTIFS($M$6:M861,"اليوم",$J$6:J861,J861&amp;""),"")</f>
        <v/>
      </c>
    </row>
    <row r="862">
      <c r="A862" s="20" t="n"/>
      <c r="B862" s="5" t="n"/>
      <c r="C862" s="21" t="n"/>
      <c r="D862" s="5" t="n"/>
      <c r="E862" s="17" t="n"/>
      <c r="F862" s="5" t="n"/>
      <c r="G862" s="5" t="n"/>
      <c r="H862" s="5" t="n"/>
      <c r="I862" s="5" t="n"/>
      <c r="J862" s="20" t="n"/>
      <c r="K862" s="5" t="n"/>
      <c r="L862" s="19">
        <f>IF(OR(B862&amp;""="",NOT(ISNUMBER(A862))),"",'الإعدادات'!$B$4-A862)</f>
        <v/>
      </c>
      <c r="M862" s="6">
        <f>IF(OR(B862&amp;""="",NOT(ISNUMBER(J862)),I862="تم التعاقد",I862="غير مهتم"),"",IF(J862&lt;'الإعدادات'!$B$4,"متأخرة",IF(J862='الإعدادات'!$B$4,"اليوم",IF(J862&lt;='الإعدادات'!$B$4+3,"خلال 3 أيام",""))))</f>
        <v/>
      </c>
      <c r="N862" s="6">
        <f>IF(OR(B862&amp;""="",H862&amp;""="",NOT(ISNUMBER(E862))),"",IFERROR(IF(E862&lt;INDEX('الوحدات'!$F$6:$F$305,MATCH(H862,'الوحدات'!$A$6:$A$305,0)),"أقل من السعر","مناسب"),"كود غير موجود"))</f>
        <v/>
      </c>
      <c r="O862" s="18">
        <f>IF(OR(B862&amp;""="",I862&lt;&gt;"تم التعاقد",H862&amp;""=""),"",IFERROR(IF(INDEX('الوحدات'!$E$6:$E$305,MATCH(H862,'الوحدات'!$A$6:$A$305,0))="بيع",ROUND(INDEX('الوحدات'!$F$6:$F$305,MATCH(H862,'الوحدات'!$A$6:$A$305,0))*'الإعدادات'!$B$5/100,2),""),""))</f>
        <v/>
      </c>
      <c r="P862" s="19">
        <f>IF(OR(M862="متأخرة",M862="اليوم"),COUNTIFS($M$6:$M$2005,"متأخرة",$J$6:$J$2005,"&lt;"&amp;J862)+COUNTIFS($M$6:$M$2005,"اليوم",$J$6:$J$2005,"&lt;"&amp;J862)+COUNTIFS($M$6:M862,"متأخرة",$J$6:J862,J862&amp;"")+COUNTIFS($M$6:M862,"اليوم",$J$6:J862,J862&amp;""),"")</f>
        <v/>
      </c>
    </row>
    <row r="863">
      <c r="A863" s="20" t="n"/>
      <c r="B863" s="5" t="n"/>
      <c r="C863" s="21" t="n"/>
      <c r="D863" s="5" t="n"/>
      <c r="E863" s="17" t="n"/>
      <c r="F863" s="5" t="n"/>
      <c r="G863" s="5" t="n"/>
      <c r="H863" s="5" t="n"/>
      <c r="I863" s="5" t="n"/>
      <c r="J863" s="20" t="n"/>
      <c r="K863" s="5" t="n"/>
      <c r="L863" s="19">
        <f>IF(OR(B863&amp;""="",NOT(ISNUMBER(A863))),"",'الإعدادات'!$B$4-A863)</f>
        <v/>
      </c>
      <c r="M863" s="6">
        <f>IF(OR(B863&amp;""="",NOT(ISNUMBER(J863)),I863="تم التعاقد",I863="غير مهتم"),"",IF(J863&lt;'الإعدادات'!$B$4,"متأخرة",IF(J863='الإعدادات'!$B$4,"اليوم",IF(J863&lt;='الإعدادات'!$B$4+3,"خلال 3 أيام",""))))</f>
        <v/>
      </c>
      <c r="N863" s="6">
        <f>IF(OR(B863&amp;""="",H863&amp;""="",NOT(ISNUMBER(E863))),"",IFERROR(IF(E863&lt;INDEX('الوحدات'!$F$6:$F$305,MATCH(H863,'الوحدات'!$A$6:$A$305,0)),"أقل من السعر","مناسب"),"كود غير موجود"))</f>
        <v/>
      </c>
      <c r="O863" s="18">
        <f>IF(OR(B863&amp;""="",I863&lt;&gt;"تم التعاقد",H863&amp;""=""),"",IFERROR(IF(INDEX('الوحدات'!$E$6:$E$305,MATCH(H863,'الوحدات'!$A$6:$A$305,0))="بيع",ROUND(INDEX('الوحدات'!$F$6:$F$305,MATCH(H863,'الوحدات'!$A$6:$A$305,0))*'الإعدادات'!$B$5/100,2),""),""))</f>
        <v/>
      </c>
      <c r="P863" s="19">
        <f>IF(OR(M863="متأخرة",M863="اليوم"),COUNTIFS($M$6:$M$2005,"متأخرة",$J$6:$J$2005,"&lt;"&amp;J863)+COUNTIFS($M$6:$M$2005,"اليوم",$J$6:$J$2005,"&lt;"&amp;J863)+COUNTIFS($M$6:M863,"متأخرة",$J$6:J863,J863&amp;"")+COUNTIFS($M$6:M863,"اليوم",$J$6:J863,J863&amp;""),"")</f>
        <v/>
      </c>
    </row>
    <row r="864">
      <c r="A864" s="20" t="n"/>
      <c r="B864" s="5" t="n"/>
      <c r="C864" s="21" t="n"/>
      <c r="D864" s="5" t="n"/>
      <c r="E864" s="17" t="n"/>
      <c r="F864" s="5" t="n"/>
      <c r="G864" s="5" t="n"/>
      <c r="H864" s="5" t="n"/>
      <c r="I864" s="5" t="n"/>
      <c r="J864" s="20" t="n"/>
      <c r="K864" s="5" t="n"/>
      <c r="L864" s="19">
        <f>IF(OR(B864&amp;""="",NOT(ISNUMBER(A864))),"",'الإعدادات'!$B$4-A864)</f>
        <v/>
      </c>
      <c r="M864" s="6">
        <f>IF(OR(B864&amp;""="",NOT(ISNUMBER(J864)),I864="تم التعاقد",I864="غير مهتم"),"",IF(J864&lt;'الإعدادات'!$B$4,"متأخرة",IF(J864='الإعدادات'!$B$4,"اليوم",IF(J864&lt;='الإعدادات'!$B$4+3,"خلال 3 أيام",""))))</f>
        <v/>
      </c>
      <c r="N864" s="6">
        <f>IF(OR(B864&amp;""="",H864&amp;""="",NOT(ISNUMBER(E864))),"",IFERROR(IF(E864&lt;INDEX('الوحدات'!$F$6:$F$305,MATCH(H864,'الوحدات'!$A$6:$A$305,0)),"أقل من السعر","مناسب"),"كود غير موجود"))</f>
        <v/>
      </c>
      <c r="O864" s="18">
        <f>IF(OR(B864&amp;""="",I864&lt;&gt;"تم التعاقد",H864&amp;""=""),"",IFERROR(IF(INDEX('الوحدات'!$E$6:$E$305,MATCH(H864,'الوحدات'!$A$6:$A$305,0))="بيع",ROUND(INDEX('الوحدات'!$F$6:$F$305,MATCH(H864,'الوحدات'!$A$6:$A$305,0))*'الإعدادات'!$B$5/100,2),""),""))</f>
        <v/>
      </c>
      <c r="P864" s="19">
        <f>IF(OR(M864="متأخرة",M864="اليوم"),COUNTIFS($M$6:$M$2005,"متأخرة",$J$6:$J$2005,"&lt;"&amp;J864)+COUNTIFS($M$6:$M$2005,"اليوم",$J$6:$J$2005,"&lt;"&amp;J864)+COUNTIFS($M$6:M864,"متأخرة",$J$6:J864,J864&amp;"")+COUNTIFS($M$6:M864,"اليوم",$J$6:J864,J864&amp;""),"")</f>
        <v/>
      </c>
    </row>
    <row r="865">
      <c r="A865" s="20" t="n"/>
      <c r="B865" s="5" t="n"/>
      <c r="C865" s="21" t="n"/>
      <c r="D865" s="5" t="n"/>
      <c r="E865" s="17" t="n"/>
      <c r="F865" s="5" t="n"/>
      <c r="G865" s="5" t="n"/>
      <c r="H865" s="5" t="n"/>
      <c r="I865" s="5" t="n"/>
      <c r="J865" s="20" t="n"/>
      <c r="K865" s="5" t="n"/>
      <c r="L865" s="19">
        <f>IF(OR(B865&amp;""="",NOT(ISNUMBER(A865))),"",'الإعدادات'!$B$4-A865)</f>
        <v/>
      </c>
      <c r="M865" s="6">
        <f>IF(OR(B865&amp;""="",NOT(ISNUMBER(J865)),I865="تم التعاقد",I865="غير مهتم"),"",IF(J865&lt;'الإعدادات'!$B$4,"متأخرة",IF(J865='الإعدادات'!$B$4,"اليوم",IF(J865&lt;='الإعدادات'!$B$4+3,"خلال 3 أيام",""))))</f>
        <v/>
      </c>
      <c r="N865" s="6">
        <f>IF(OR(B865&amp;""="",H865&amp;""="",NOT(ISNUMBER(E865))),"",IFERROR(IF(E865&lt;INDEX('الوحدات'!$F$6:$F$305,MATCH(H865,'الوحدات'!$A$6:$A$305,0)),"أقل من السعر","مناسب"),"كود غير موجود"))</f>
        <v/>
      </c>
      <c r="O865" s="18">
        <f>IF(OR(B865&amp;""="",I865&lt;&gt;"تم التعاقد",H865&amp;""=""),"",IFERROR(IF(INDEX('الوحدات'!$E$6:$E$305,MATCH(H865,'الوحدات'!$A$6:$A$305,0))="بيع",ROUND(INDEX('الوحدات'!$F$6:$F$305,MATCH(H865,'الوحدات'!$A$6:$A$305,0))*'الإعدادات'!$B$5/100,2),""),""))</f>
        <v/>
      </c>
      <c r="P865" s="19">
        <f>IF(OR(M865="متأخرة",M865="اليوم"),COUNTIFS($M$6:$M$2005,"متأخرة",$J$6:$J$2005,"&lt;"&amp;J865)+COUNTIFS($M$6:$M$2005,"اليوم",$J$6:$J$2005,"&lt;"&amp;J865)+COUNTIFS($M$6:M865,"متأخرة",$J$6:J865,J865&amp;"")+COUNTIFS($M$6:M865,"اليوم",$J$6:J865,J865&amp;""),"")</f>
        <v/>
      </c>
    </row>
    <row r="866">
      <c r="A866" s="20" t="n"/>
      <c r="B866" s="5" t="n"/>
      <c r="C866" s="21" t="n"/>
      <c r="D866" s="5" t="n"/>
      <c r="E866" s="17" t="n"/>
      <c r="F866" s="5" t="n"/>
      <c r="G866" s="5" t="n"/>
      <c r="H866" s="5" t="n"/>
      <c r="I866" s="5" t="n"/>
      <c r="J866" s="20" t="n"/>
      <c r="K866" s="5" t="n"/>
      <c r="L866" s="19">
        <f>IF(OR(B866&amp;""="",NOT(ISNUMBER(A866))),"",'الإعدادات'!$B$4-A866)</f>
        <v/>
      </c>
      <c r="M866" s="6">
        <f>IF(OR(B866&amp;""="",NOT(ISNUMBER(J866)),I866="تم التعاقد",I866="غير مهتم"),"",IF(J866&lt;'الإعدادات'!$B$4,"متأخرة",IF(J866='الإعدادات'!$B$4,"اليوم",IF(J866&lt;='الإعدادات'!$B$4+3,"خلال 3 أيام",""))))</f>
        <v/>
      </c>
      <c r="N866" s="6">
        <f>IF(OR(B866&amp;""="",H866&amp;""="",NOT(ISNUMBER(E866))),"",IFERROR(IF(E866&lt;INDEX('الوحدات'!$F$6:$F$305,MATCH(H866,'الوحدات'!$A$6:$A$305,0)),"أقل من السعر","مناسب"),"كود غير موجود"))</f>
        <v/>
      </c>
      <c r="O866" s="18">
        <f>IF(OR(B866&amp;""="",I866&lt;&gt;"تم التعاقد",H866&amp;""=""),"",IFERROR(IF(INDEX('الوحدات'!$E$6:$E$305,MATCH(H866,'الوحدات'!$A$6:$A$305,0))="بيع",ROUND(INDEX('الوحدات'!$F$6:$F$305,MATCH(H866,'الوحدات'!$A$6:$A$305,0))*'الإعدادات'!$B$5/100,2),""),""))</f>
        <v/>
      </c>
      <c r="P866" s="19">
        <f>IF(OR(M866="متأخرة",M866="اليوم"),COUNTIFS($M$6:$M$2005,"متأخرة",$J$6:$J$2005,"&lt;"&amp;J866)+COUNTIFS($M$6:$M$2005,"اليوم",$J$6:$J$2005,"&lt;"&amp;J866)+COUNTIFS($M$6:M866,"متأخرة",$J$6:J866,J866&amp;"")+COUNTIFS($M$6:M866,"اليوم",$J$6:J866,J866&amp;""),"")</f>
        <v/>
      </c>
    </row>
    <row r="867">
      <c r="A867" s="20" t="n"/>
      <c r="B867" s="5" t="n"/>
      <c r="C867" s="21" t="n"/>
      <c r="D867" s="5" t="n"/>
      <c r="E867" s="17" t="n"/>
      <c r="F867" s="5" t="n"/>
      <c r="G867" s="5" t="n"/>
      <c r="H867" s="5" t="n"/>
      <c r="I867" s="5" t="n"/>
      <c r="J867" s="20" t="n"/>
      <c r="K867" s="5" t="n"/>
      <c r="L867" s="19">
        <f>IF(OR(B867&amp;""="",NOT(ISNUMBER(A867))),"",'الإعدادات'!$B$4-A867)</f>
        <v/>
      </c>
      <c r="M867" s="6">
        <f>IF(OR(B867&amp;""="",NOT(ISNUMBER(J867)),I867="تم التعاقد",I867="غير مهتم"),"",IF(J867&lt;'الإعدادات'!$B$4,"متأخرة",IF(J867='الإعدادات'!$B$4,"اليوم",IF(J867&lt;='الإعدادات'!$B$4+3,"خلال 3 أيام",""))))</f>
        <v/>
      </c>
      <c r="N867" s="6">
        <f>IF(OR(B867&amp;""="",H867&amp;""="",NOT(ISNUMBER(E867))),"",IFERROR(IF(E867&lt;INDEX('الوحدات'!$F$6:$F$305,MATCH(H867,'الوحدات'!$A$6:$A$305,0)),"أقل من السعر","مناسب"),"كود غير موجود"))</f>
        <v/>
      </c>
      <c r="O867" s="18">
        <f>IF(OR(B867&amp;""="",I867&lt;&gt;"تم التعاقد",H867&amp;""=""),"",IFERROR(IF(INDEX('الوحدات'!$E$6:$E$305,MATCH(H867,'الوحدات'!$A$6:$A$305,0))="بيع",ROUND(INDEX('الوحدات'!$F$6:$F$305,MATCH(H867,'الوحدات'!$A$6:$A$305,0))*'الإعدادات'!$B$5/100,2),""),""))</f>
        <v/>
      </c>
      <c r="P867" s="19">
        <f>IF(OR(M867="متأخرة",M867="اليوم"),COUNTIFS($M$6:$M$2005,"متأخرة",$J$6:$J$2005,"&lt;"&amp;J867)+COUNTIFS($M$6:$M$2005,"اليوم",$J$6:$J$2005,"&lt;"&amp;J867)+COUNTIFS($M$6:M867,"متأخرة",$J$6:J867,J867&amp;"")+COUNTIFS($M$6:M867,"اليوم",$J$6:J867,J867&amp;""),"")</f>
        <v/>
      </c>
    </row>
    <row r="868">
      <c r="A868" s="20" t="n"/>
      <c r="B868" s="5" t="n"/>
      <c r="C868" s="21" t="n"/>
      <c r="D868" s="5" t="n"/>
      <c r="E868" s="17" t="n"/>
      <c r="F868" s="5" t="n"/>
      <c r="G868" s="5" t="n"/>
      <c r="H868" s="5" t="n"/>
      <c r="I868" s="5" t="n"/>
      <c r="J868" s="20" t="n"/>
      <c r="K868" s="5" t="n"/>
      <c r="L868" s="19">
        <f>IF(OR(B868&amp;""="",NOT(ISNUMBER(A868))),"",'الإعدادات'!$B$4-A868)</f>
        <v/>
      </c>
      <c r="M868" s="6">
        <f>IF(OR(B868&amp;""="",NOT(ISNUMBER(J868)),I868="تم التعاقد",I868="غير مهتم"),"",IF(J868&lt;'الإعدادات'!$B$4,"متأخرة",IF(J868='الإعدادات'!$B$4,"اليوم",IF(J868&lt;='الإعدادات'!$B$4+3,"خلال 3 أيام",""))))</f>
        <v/>
      </c>
      <c r="N868" s="6">
        <f>IF(OR(B868&amp;""="",H868&amp;""="",NOT(ISNUMBER(E868))),"",IFERROR(IF(E868&lt;INDEX('الوحدات'!$F$6:$F$305,MATCH(H868,'الوحدات'!$A$6:$A$305,0)),"أقل من السعر","مناسب"),"كود غير موجود"))</f>
        <v/>
      </c>
      <c r="O868" s="18">
        <f>IF(OR(B868&amp;""="",I868&lt;&gt;"تم التعاقد",H868&amp;""=""),"",IFERROR(IF(INDEX('الوحدات'!$E$6:$E$305,MATCH(H868,'الوحدات'!$A$6:$A$305,0))="بيع",ROUND(INDEX('الوحدات'!$F$6:$F$305,MATCH(H868,'الوحدات'!$A$6:$A$305,0))*'الإعدادات'!$B$5/100,2),""),""))</f>
        <v/>
      </c>
      <c r="P868" s="19">
        <f>IF(OR(M868="متأخرة",M868="اليوم"),COUNTIFS($M$6:$M$2005,"متأخرة",$J$6:$J$2005,"&lt;"&amp;J868)+COUNTIFS($M$6:$M$2005,"اليوم",$J$6:$J$2005,"&lt;"&amp;J868)+COUNTIFS($M$6:M868,"متأخرة",$J$6:J868,J868&amp;"")+COUNTIFS($M$6:M868,"اليوم",$J$6:J868,J868&amp;""),"")</f>
        <v/>
      </c>
    </row>
    <row r="869">
      <c r="A869" s="20" t="n"/>
      <c r="B869" s="5" t="n"/>
      <c r="C869" s="21" t="n"/>
      <c r="D869" s="5" t="n"/>
      <c r="E869" s="17" t="n"/>
      <c r="F869" s="5" t="n"/>
      <c r="G869" s="5" t="n"/>
      <c r="H869" s="5" t="n"/>
      <c r="I869" s="5" t="n"/>
      <c r="J869" s="20" t="n"/>
      <c r="K869" s="5" t="n"/>
      <c r="L869" s="19">
        <f>IF(OR(B869&amp;""="",NOT(ISNUMBER(A869))),"",'الإعدادات'!$B$4-A869)</f>
        <v/>
      </c>
      <c r="M869" s="6">
        <f>IF(OR(B869&amp;""="",NOT(ISNUMBER(J869)),I869="تم التعاقد",I869="غير مهتم"),"",IF(J869&lt;'الإعدادات'!$B$4,"متأخرة",IF(J869='الإعدادات'!$B$4,"اليوم",IF(J869&lt;='الإعدادات'!$B$4+3,"خلال 3 أيام",""))))</f>
        <v/>
      </c>
      <c r="N869" s="6">
        <f>IF(OR(B869&amp;""="",H869&amp;""="",NOT(ISNUMBER(E869))),"",IFERROR(IF(E869&lt;INDEX('الوحدات'!$F$6:$F$305,MATCH(H869,'الوحدات'!$A$6:$A$305,0)),"أقل من السعر","مناسب"),"كود غير موجود"))</f>
        <v/>
      </c>
      <c r="O869" s="18">
        <f>IF(OR(B869&amp;""="",I869&lt;&gt;"تم التعاقد",H869&amp;""=""),"",IFERROR(IF(INDEX('الوحدات'!$E$6:$E$305,MATCH(H869,'الوحدات'!$A$6:$A$305,0))="بيع",ROUND(INDEX('الوحدات'!$F$6:$F$305,MATCH(H869,'الوحدات'!$A$6:$A$305,0))*'الإعدادات'!$B$5/100,2),""),""))</f>
        <v/>
      </c>
      <c r="P869" s="19">
        <f>IF(OR(M869="متأخرة",M869="اليوم"),COUNTIFS($M$6:$M$2005,"متأخرة",$J$6:$J$2005,"&lt;"&amp;J869)+COUNTIFS($M$6:$M$2005,"اليوم",$J$6:$J$2005,"&lt;"&amp;J869)+COUNTIFS($M$6:M869,"متأخرة",$J$6:J869,J869&amp;"")+COUNTIFS($M$6:M869,"اليوم",$J$6:J869,J869&amp;""),"")</f>
        <v/>
      </c>
    </row>
    <row r="870">
      <c r="A870" s="20" t="n"/>
      <c r="B870" s="5" t="n"/>
      <c r="C870" s="21" t="n"/>
      <c r="D870" s="5" t="n"/>
      <c r="E870" s="17" t="n"/>
      <c r="F870" s="5" t="n"/>
      <c r="G870" s="5" t="n"/>
      <c r="H870" s="5" t="n"/>
      <c r="I870" s="5" t="n"/>
      <c r="J870" s="20" t="n"/>
      <c r="K870" s="5" t="n"/>
      <c r="L870" s="19">
        <f>IF(OR(B870&amp;""="",NOT(ISNUMBER(A870))),"",'الإعدادات'!$B$4-A870)</f>
        <v/>
      </c>
      <c r="M870" s="6">
        <f>IF(OR(B870&amp;""="",NOT(ISNUMBER(J870)),I870="تم التعاقد",I870="غير مهتم"),"",IF(J870&lt;'الإعدادات'!$B$4,"متأخرة",IF(J870='الإعدادات'!$B$4,"اليوم",IF(J870&lt;='الإعدادات'!$B$4+3,"خلال 3 أيام",""))))</f>
        <v/>
      </c>
      <c r="N870" s="6">
        <f>IF(OR(B870&amp;""="",H870&amp;""="",NOT(ISNUMBER(E870))),"",IFERROR(IF(E870&lt;INDEX('الوحدات'!$F$6:$F$305,MATCH(H870,'الوحدات'!$A$6:$A$305,0)),"أقل من السعر","مناسب"),"كود غير موجود"))</f>
        <v/>
      </c>
      <c r="O870" s="18">
        <f>IF(OR(B870&amp;""="",I870&lt;&gt;"تم التعاقد",H870&amp;""=""),"",IFERROR(IF(INDEX('الوحدات'!$E$6:$E$305,MATCH(H870,'الوحدات'!$A$6:$A$305,0))="بيع",ROUND(INDEX('الوحدات'!$F$6:$F$305,MATCH(H870,'الوحدات'!$A$6:$A$305,0))*'الإعدادات'!$B$5/100,2),""),""))</f>
        <v/>
      </c>
      <c r="P870" s="19">
        <f>IF(OR(M870="متأخرة",M870="اليوم"),COUNTIFS($M$6:$M$2005,"متأخرة",$J$6:$J$2005,"&lt;"&amp;J870)+COUNTIFS($M$6:$M$2005,"اليوم",$J$6:$J$2005,"&lt;"&amp;J870)+COUNTIFS($M$6:M870,"متأخرة",$J$6:J870,J870&amp;"")+COUNTIFS($M$6:M870,"اليوم",$J$6:J870,J870&amp;""),"")</f>
        <v/>
      </c>
    </row>
    <row r="871">
      <c r="A871" s="20" t="n"/>
      <c r="B871" s="5" t="n"/>
      <c r="C871" s="21" t="n"/>
      <c r="D871" s="5" t="n"/>
      <c r="E871" s="17" t="n"/>
      <c r="F871" s="5" t="n"/>
      <c r="G871" s="5" t="n"/>
      <c r="H871" s="5" t="n"/>
      <c r="I871" s="5" t="n"/>
      <c r="J871" s="20" t="n"/>
      <c r="K871" s="5" t="n"/>
      <c r="L871" s="19">
        <f>IF(OR(B871&amp;""="",NOT(ISNUMBER(A871))),"",'الإعدادات'!$B$4-A871)</f>
        <v/>
      </c>
      <c r="M871" s="6">
        <f>IF(OR(B871&amp;""="",NOT(ISNUMBER(J871)),I871="تم التعاقد",I871="غير مهتم"),"",IF(J871&lt;'الإعدادات'!$B$4,"متأخرة",IF(J871='الإعدادات'!$B$4,"اليوم",IF(J871&lt;='الإعدادات'!$B$4+3,"خلال 3 أيام",""))))</f>
        <v/>
      </c>
      <c r="N871" s="6">
        <f>IF(OR(B871&amp;""="",H871&amp;""="",NOT(ISNUMBER(E871))),"",IFERROR(IF(E871&lt;INDEX('الوحدات'!$F$6:$F$305,MATCH(H871,'الوحدات'!$A$6:$A$305,0)),"أقل من السعر","مناسب"),"كود غير موجود"))</f>
        <v/>
      </c>
      <c r="O871" s="18">
        <f>IF(OR(B871&amp;""="",I871&lt;&gt;"تم التعاقد",H871&amp;""=""),"",IFERROR(IF(INDEX('الوحدات'!$E$6:$E$305,MATCH(H871,'الوحدات'!$A$6:$A$305,0))="بيع",ROUND(INDEX('الوحدات'!$F$6:$F$305,MATCH(H871,'الوحدات'!$A$6:$A$305,0))*'الإعدادات'!$B$5/100,2),""),""))</f>
        <v/>
      </c>
      <c r="P871" s="19">
        <f>IF(OR(M871="متأخرة",M871="اليوم"),COUNTIFS($M$6:$M$2005,"متأخرة",$J$6:$J$2005,"&lt;"&amp;J871)+COUNTIFS($M$6:$M$2005,"اليوم",$J$6:$J$2005,"&lt;"&amp;J871)+COUNTIFS($M$6:M871,"متأخرة",$J$6:J871,J871&amp;"")+COUNTIFS($M$6:M871,"اليوم",$J$6:J871,J871&amp;""),"")</f>
        <v/>
      </c>
    </row>
    <row r="872">
      <c r="A872" s="20" t="n"/>
      <c r="B872" s="5" t="n"/>
      <c r="C872" s="21" t="n"/>
      <c r="D872" s="5" t="n"/>
      <c r="E872" s="17" t="n"/>
      <c r="F872" s="5" t="n"/>
      <c r="G872" s="5" t="n"/>
      <c r="H872" s="5" t="n"/>
      <c r="I872" s="5" t="n"/>
      <c r="J872" s="20" t="n"/>
      <c r="K872" s="5" t="n"/>
      <c r="L872" s="19">
        <f>IF(OR(B872&amp;""="",NOT(ISNUMBER(A872))),"",'الإعدادات'!$B$4-A872)</f>
        <v/>
      </c>
      <c r="M872" s="6">
        <f>IF(OR(B872&amp;""="",NOT(ISNUMBER(J872)),I872="تم التعاقد",I872="غير مهتم"),"",IF(J872&lt;'الإعدادات'!$B$4,"متأخرة",IF(J872='الإعدادات'!$B$4,"اليوم",IF(J872&lt;='الإعدادات'!$B$4+3,"خلال 3 أيام",""))))</f>
        <v/>
      </c>
      <c r="N872" s="6">
        <f>IF(OR(B872&amp;""="",H872&amp;""="",NOT(ISNUMBER(E872))),"",IFERROR(IF(E872&lt;INDEX('الوحدات'!$F$6:$F$305,MATCH(H872,'الوحدات'!$A$6:$A$305,0)),"أقل من السعر","مناسب"),"كود غير موجود"))</f>
        <v/>
      </c>
      <c r="O872" s="18">
        <f>IF(OR(B872&amp;""="",I872&lt;&gt;"تم التعاقد",H872&amp;""=""),"",IFERROR(IF(INDEX('الوحدات'!$E$6:$E$305,MATCH(H872,'الوحدات'!$A$6:$A$305,0))="بيع",ROUND(INDEX('الوحدات'!$F$6:$F$305,MATCH(H872,'الوحدات'!$A$6:$A$305,0))*'الإعدادات'!$B$5/100,2),""),""))</f>
        <v/>
      </c>
      <c r="P872" s="19">
        <f>IF(OR(M872="متأخرة",M872="اليوم"),COUNTIFS($M$6:$M$2005,"متأخرة",$J$6:$J$2005,"&lt;"&amp;J872)+COUNTIFS($M$6:$M$2005,"اليوم",$J$6:$J$2005,"&lt;"&amp;J872)+COUNTIFS($M$6:M872,"متأخرة",$J$6:J872,J872&amp;"")+COUNTIFS($M$6:M872,"اليوم",$J$6:J872,J872&amp;""),"")</f>
        <v/>
      </c>
    </row>
    <row r="873">
      <c r="A873" s="20" t="n"/>
      <c r="B873" s="5" t="n"/>
      <c r="C873" s="21" t="n"/>
      <c r="D873" s="5" t="n"/>
      <c r="E873" s="17" t="n"/>
      <c r="F873" s="5" t="n"/>
      <c r="G873" s="5" t="n"/>
      <c r="H873" s="5" t="n"/>
      <c r="I873" s="5" t="n"/>
      <c r="J873" s="20" t="n"/>
      <c r="K873" s="5" t="n"/>
      <c r="L873" s="19">
        <f>IF(OR(B873&amp;""="",NOT(ISNUMBER(A873))),"",'الإعدادات'!$B$4-A873)</f>
        <v/>
      </c>
      <c r="M873" s="6">
        <f>IF(OR(B873&amp;""="",NOT(ISNUMBER(J873)),I873="تم التعاقد",I873="غير مهتم"),"",IF(J873&lt;'الإعدادات'!$B$4,"متأخرة",IF(J873='الإعدادات'!$B$4,"اليوم",IF(J873&lt;='الإعدادات'!$B$4+3,"خلال 3 أيام",""))))</f>
        <v/>
      </c>
      <c r="N873" s="6">
        <f>IF(OR(B873&amp;""="",H873&amp;""="",NOT(ISNUMBER(E873))),"",IFERROR(IF(E873&lt;INDEX('الوحدات'!$F$6:$F$305,MATCH(H873,'الوحدات'!$A$6:$A$305,0)),"أقل من السعر","مناسب"),"كود غير موجود"))</f>
        <v/>
      </c>
      <c r="O873" s="18">
        <f>IF(OR(B873&amp;""="",I873&lt;&gt;"تم التعاقد",H873&amp;""=""),"",IFERROR(IF(INDEX('الوحدات'!$E$6:$E$305,MATCH(H873,'الوحدات'!$A$6:$A$305,0))="بيع",ROUND(INDEX('الوحدات'!$F$6:$F$305,MATCH(H873,'الوحدات'!$A$6:$A$305,0))*'الإعدادات'!$B$5/100,2),""),""))</f>
        <v/>
      </c>
      <c r="P873" s="19">
        <f>IF(OR(M873="متأخرة",M873="اليوم"),COUNTIFS($M$6:$M$2005,"متأخرة",$J$6:$J$2005,"&lt;"&amp;J873)+COUNTIFS($M$6:$M$2005,"اليوم",$J$6:$J$2005,"&lt;"&amp;J873)+COUNTIFS($M$6:M873,"متأخرة",$J$6:J873,J873&amp;"")+COUNTIFS($M$6:M873,"اليوم",$J$6:J873,J873&amp;""),"")</f>
        <v/>
      </c>
    </row>
    <row r="874">
      <c r="A874" s="20" t="n"/>
      <c r="B874" s="5" t="n"/>
      <c r="C874" s="21" t="n"/>
      <c r="D874" s="5" t="n"/>
      <c r="E874" s="17" t="n"/>
      <c r="F874" s="5" t="n"/>
      <c r="G874" s="5" t="n"/>
      <c r="H874" s="5" t="n"/>
      <c r="I874" s="5" t="n"/>
      <c r="J874" s="20" t="n"/>
      <c r="K874" s="5" t="n"/>
      <c r="L874" s="19">
        <f>IF(OR(B874&amp;""="",NOT(ISNUMBER(A874))),"",'الإعدادات'!$B$4-A874)</f>
        <v/>
      </c>
      <c r="M874" s="6">
        <f>IF(OR(B874&amp;""="",NOT(ISNUMBER(J874)),I874="تم التعاقد",I874="غير مهتم"),"",IF(J874&lt;'الإعدادات'!$B$4,"متأخرة",IF(J874='الإعدادات'!$B$4,"اليوم",IF(J874&lt;='الإعدادات'!$B$4+3,"خلال 3 أيام",""))))</f>
        <v/>
      </c>
      <c r="N874" s="6">
        <f>IF(OR(B874&amp;""="",H874&amp;""="",NOT(ISNUMBER(E874))),"",IFERROR(IF(E874&lt;INDEX('الوحدات'!$F$6:$F$305,MATCH(H874,'الوحدات'!$A$6:$A$305,0)),"أقل من السعر","مناسب"),"كود غير موجود"))</f>
        <v/>
      </c>
      <c r="O874" s="18">
        <f>IF(OR(B874&amp;""="",I874&lt;&gt;"تم التعاقد",H874&amp;""=""),"",IFERROR(IF(INDEX('الوحدات'!$E$6:$E$305,MATCH(H874,'الوحدات'!$A$6:$A$305,0))="بيع",ROUND(INDEX('الوحدات'!$F$6:$F$305,MATCH(H874,'الوحدات'!$A$6:$A$305,0))*'الإعدادات'!$B$5/100,2),""),""))</f>
        <v/>
      </c>
      <c r="P874" s="19">
        <f>IF(OR(M874="متأخرة",M874="اليوم"),COUNTIFS($M$6:$M$2005,"متأخرة",$J$6:$J$2005,"&lt;"&amp;J874)+COUNTIFS($M$6:$M$2005,"اليوم",$J$6:$J$2005,"&lt;"&amp;J874)+COUNTIFS($M$6:M874,"متأخرة",$J$6:J874,J874&amp;"")+COUNTIFS($M$6:M874,"اليوم",$J$6:J874,J874&amp;""),"")</f>
        <v/>
      </c>
    </row>
    <row r="875">
      <c r="A875" s="20" t="n"/>
      <c r="B875" s="5" t="n"/>
      <c r="C875" s="21" t="n"/>
      <c r="D875" s="5" t="n"/>
      <c r="E875" s="17" t="n"/>
      <c r="F875" s="5" t="n"/>
      <c r="G875" s="5" t="n"/>
      <c r="H875" s="5" t="n"/>
      <c r="I875" s="5" t="n"/>
      <c r="J875" s="20" t="n"/>
      <c r="K875" s="5" t="n"/>
      <c r="L875" s="19">
        <f>IF(OR(B875&amp;""="",NOT(ISNUMBER(A875))),"",'الإعدادات'!$B$4-A875)</f>
        <v/>
      </c>
      <c r="M875" s="6">
        <f>IF(OR(B875&amp;""="",NOT(ISNUMBER(J875)),I875="تم التعاقد",I875="غير مهتم"),"",IF(J875&lt;'الإعدادات'!$B$4,"متأخرة",IF(J875='الإعدادات'!$B$4,"اليوم",IF(J875&lt;='الإعدادات'!$B$4+3,"خلال 3 أيام",""))))</f>
        <v/>
      </c>
      <c r="N875" s="6">
        <f>IF(OR(B875&amp;""="",H875&amp;""="",NOT(ISNUMBER(E875))),"",IFERROR(IF(E875&lt;INDEX('الوحدات'!$F$6:$F$305,MATCH(H875,'الوحدات'!$A$6:$A$305,0)),"أقل من السعر","مناسب"),"كود غير موجود"))</f>
        <v/>
      </c>
      <c r="O875" s="18">
        <f>IF(OR(B875&amp;""="",I875&lt;&gt;"تم التعاقد",H875&amp;""=""),"",IFERROR(IF(INDEX('الوحدات'!$E$6:$E$305,MATCH(H875,'الوحدات'!$A$6:$A$305,0))="بيع",ROUND(INDEX('الوحدات'!$F$6:$F$305,MATCH(H875,'الوحدات'!$A$6:$A$305,0))*'الإعدادات'!$B$5/100,2),""),""))</f>
        <v/>
      </c>
      <c r="P875" s="19">
        <f>IF(OR(M875="متأخرة",M875="اليوم"),COUNTIFS($M$6:$M$2005,"متأخرة",$J$6:$J$2005,"&lt;"&amp;J875)+COUNTIFS($M$6:$M$2005,"اليوم",$J$6:$J$2005,"&lt;"&amp;J875)+COUNTIFS($M$6:M875,"متأخرة",$J$6:J875,J875&amp;"")+COUNTIFS($M$6:M875,"اليوم",$J$6:J875,J875&amp;""),"")</f>
        <v/>
      </c>
    </row>
    <row r="876">
      <c r="A876" s="20" t="n"/>
      <c r="B876" s="5" t="n"/>
      <c r="C876" s="21" t="n"/>
      <c r="D876" s="5" t="n"/>
      <c r="E876" s="17" t="n"/>
      <c r="F876" s="5" t="n"/>
      <c r="G876" s="5" t="n"/>
      <c r="H876" s="5" t="n"/>
      <c r="I876" s="5" t="n"/>
      <c r="J876" s="20" t="n"/>
      <c r="K876" s="5" t="n"/>
      <c r="L876" s="19">
        <f>IF(OR(B876&amp;""="",NOT(ISNUMBER(A876))),"",'الإعدادات'!$B$4-A876)</f>
        <v/>
      </c>
      <c r="M876" s="6">
        <f>IF(OR(B876&amp;""="",NOT(ISNUMBER(J876)),I876="تم التعاقد",I876="غير مهتم"),"",IF(J876&lt;'الإعدادات'!$B$4,"متأخرة",IF(J876='الإعدادات'!$B$4,"اليوم",IF(J876&lt;='الإعدادات'!$B$4+3,"خلال 3 أيام",""))))</f>
        <v/>
      </c>
      <c r="N876" s="6">
        <f>IF(OR(B876&amp;""="",H876&amp;""="",NOT(ISNUMBER(E876))),"",IFERROR(IF(E876&lt;INDEX('الوحدات'!$F$6:$F$305,MATCH(H876,'الوحدات'!$A$6:$A$305,0)),"أقل من السعر","مناسب"),"كود غير موجود"))</f>
        <v/>
      </c>
      <c r="O876" s="18">
        <f>IF(OR(B876&amp;""="",I876&lt;&gt;"تم التعاقد",H876&amp;""=""),"",IFERROR(IF(INDEX('الوحدات'!$E$6:$E$305,MATCH(H876,'الوحدات'!$A$6:$A$305,0))="بيع",ROUND(INDEX('الوحدات'!$F$6:$F$305,MATCH(H876,'الوحدات'!$A$6:$A$305,0))*'الإعدادات'!$B$5/100,2),""),""))</f>
        <v/>
      </c>
      <c r="P876" s="19">
        <f>IF(OR(M876="متأخرة",M876="اليوم"),COUNTIFS($M$6:$M$2005,"متأخرة",$J$6:$J$2005,"&lt;"&amp;J876)+COUNTIFS($M$6:$M$2005,"اليوم",$J$6:$J$2005,"&lt;"&amp;J876)+COUNTIFS($M$6:M876,"متأخرة",$J$6:J876,J876&amp;"")+COUNTIFS($M$6:M876,"اليوم",$J$6:J876,J876&amp;""),"")</f>
        <v/>
      </c>
    </row>
    <row r="877">
      <c r="A877" s="20" t="n"/>
      <c r="B877" s="5" t="n"/>
      <c r="C877" s="21" t="n"/>
      <c r="D877" s="5" t="n"/>
      <c r="E877" s="17" t="n"/>
      <c r="F877" s="5" t="n"/>
      <c r="G877" s="5" t="n"/>
      <c r="H877" s="5" t="n"/>
      <c r="I877" s="5" t="n"/>
      <c r="J877" s="20" t="n"/>
      <c r="K877" s="5" t="n"/>
      <c r="L877" s="19">
        <f>IF(OR(B877&amp;""="",NOT(ISNUMBER(A877))),"",'الإعدادات'!$B$4-A877)</f>
        <v/>
      </c>
      <c r="M877" s="6">
        <f>IF(OR(B877&amp;""="",NOT(ISNUMBER(J877)),I877="تم التعاقد",I877="غير مهتم"),"",IF(J877&lt;'الإعدادات'!$B$4,"متأخرة",IF(J877='الإعدادات'!$B$4,"اليوم",IF(J877&lt;='الإعدادات'!$B$4+3,"خلال 3 أيام",""))))</f>
        <v/>
      </c>
      <c r="N877" s="6">
        <f>IF(OR(B877&amp;""="",H877&amp;""="",NOT(ISNUMBER(E877))),"",IFERROR(IF(E877&lt;INDEX('الوحدات'!$F$6:$F$305,MATCH(H877,'الوحدات'!$A$6:$A$305,0)),"أقل من السعر","مناسب"),"كود غير موجود"))</f>
        <v/>
      </c>
      <c r="O877" s="18">
        <f>IF(OR(B877&amp;""="",I877&lt;&gt;"تم التعاقد",H877&amp;""=""),"",IFERROR(IF(INDEX('الوحدات'!$E$6:$E$305,MATCH(H877,'الوحدات'!$A$6:$A$305,0))="بيع",ROUND(INDEX('الوحدات'!$F$6:$F$305,MATCH(H877,'الوحدات'!$A$6:$A$305,0))*'الإعدادات'!$B$5/100,2),""),""))</f>
        <v/>
      </c>
      <c r="P877" s="19">
        <f>IF(OR(M877="متأخرة",M877="اليوم"),COUNTIFS($M$6:$M$2005,"متأخرة",$J$6:$J$2005,"&lt;"&amp;J877)+COUNTIFS($M$6:$M$2005,"اليوم",$J$6:$J$2005,"&lt;"&amp;J877)+COUNTIFS($M$6:M877,"متأخرة",$J$6:J877,J877&amp;"")+COUNTIFS($M$6:M877,"اليوم",$J$6:J877,J877&amp;""),"")</f>
        <v/>
      </c>
    </row>
    <row r="878">
      <c r="A878" s="20" t="n"/>
      <c r="B878" s="5" t="n"/>
      <c r="C878" s="21" t="n"/>
      <c r="D878" s="5" t="n"/>
      <c r="E878" s="17" t="n"/>
      <c r="F878" s="5" t="n"/>
      <c r="G878" s="5" t="n"/>
      <c r="H878" s="5" t="n"/>
      <c r="I878" s="5" t="n"/>
      <c r="J878" s="20" t="n"/>
      <c r="K878" s="5" t="n"/>
      <c r="L878" s="19">
        <f>IF(OR(B878&amp;""="",NOT(ISNUMBER(A878))),"",'الإعدادات'!$B$4-A878)</f>
        <v/>
      </c>
      <c r="M878" s="6">
        <f>IF(OR(B878&amp;""="",NOT(ISNUMBER(J878)),I878="تم التعاقد",I878="غير مهتم"),"",IF(J878&lt;'الإعدادات'!$B$4,"متأخرة",IF(J878='الإعدادات'!$B$4,"اليوم",IF(J878&lt;='الإعدادات'!$B$4+3,"خلال 3 أيام",""))))</f>
        <v/>
      </c>
      <c r="N878" s="6">
        <f>IF(OR(B878&amp;""="",H878&amp;""="",NOT(ISNUMBER(E878))),"",IFERROR(IF(E878&lt;INDEX('الوحدات'!$F$6:$F$305,MATCH(H878,'الوحدات'!$A$6:$A$305,0)),"أقل من السعر","مناسب"),"كود غير موجود"))</f>
        <v/>
      </c>
      <c r="O878" s="18">
        <f>IF(OR(B878&amp;""="",I878&lt;&gt;"تم التعاقد",H878&amp;""=""),"",IFERROR(IF(INDEX('الوحدات'!$E$6:$E$305,MATCH(H878,'الوحدات'!$A$6:$A$305,0))="بيع",ROUND(INDEX('الوحدات'!$F$6:$F$305,MATCH(H878,'الوحدات'!$A$6:$A$305,0))*'الإعدادات'!$B$5/100,2),""),""))</f>
        <v/>
      </c>
      <c r="P878" s="19">
        <f>IF(OR(M878="متأخرة",M878="اليوم"),COUNTIFS($M$6:$M$2005,"متأخرة",$J$6:$J$2005,"&lt;"&amp;J878)+COUNTIFS($M$6:$M$2005,"اليوم",$J$6:$J$2005,"&lt;"&amp;J878)+COUNTIFS($M$6:M878,"متأخرة",$J$6:J878,J878&amp;"")+COUNTIFS($M$6:M878,"اليوم",$J$6:J878,J878&amp;""),"")</f>
        <v/>
      </c>
    </row>
    <row r="879">
      <c r="A879" s="20" t="n"/>
      <c r="B879" s="5" t="n"/>
      <c r="C879" s="21" t="n"/>
      <c r="D879" s="5" t="n"/>
      <c r="E879" s="17" t="n"/>
      <c r="F879" s="5" t="n"/>
      <c r="G879" s="5" t="n"/>
      <c r="H879" s="5" t="n"/>
      <c r="I879" s="5" t="n"/>
      <c r="J879" s="20" t="n"/>
      <c r="K879" s="5" t="n"/>
      <c r="L879" s="19">
        <f>IF(OR(B879&amp;""="",NOT(ISNUMBER(A879))),"",'الإعدادات'!$B$4-A879)</f>
        <v/>
      </c>
      <c r="M879" s="6">
        <f>IF(OR(B879&amp;""="",NOT(ISNUMBER(J879)),I879="تم التعاقد",I879="غير مهتم"),"",IF(J879&lt;'الإعدادات'!$B$4,"متأخرة",IF(J879='الإعدادات'!$B$4,"اليوم",IF(J879&lt;='الإعدادات'!$B$4+3,"خلال 3 أيام",""))))</f>
        <v/>
      </c>
      <c r="N879" s="6">
        <f>IF(OR(B879&amp;""="",H879&amp;""="",NOT(ISNUMBER(E879))),"",IFERROR(IF(E879&lt;INDEX('الوحدات'!$F$6:$F$305,MATCH(H879,'الوحدات'!$A$6:$A$305,0)),"أقل من السعر","مناسب"),"كود غير موجود"))</f>
        <v/>
      </c>
      <c r="O879" s="18">
        <f>IF(OR(B879&amp;""="",I879&lt;&gt;"تم التعاقد",H879&amp;""=""),"",IFERROR(IF(INDEX('الوحدات'!$E$6:$E$305,MATCH(H879,'الوحدات'!$A$6:$A$305,0))="بيع",ROUND(INDEX('الوحدات'!$F$6:$F$305,MATCH(H879,'الوحدات'!$A$6:$A$305,0))*'الإعدادات'!$B$5/100,2),""),""))</f>
        <v/>
      </c>
      <c r="P879" s="19">
        <f>IF(OR(M879="متأخرة",M879="اليوم"),COUNTIFS($M$6:$M$2005,"متأخرة",$J$6:$J$2005,"&lt;"&amp;J879)+COUNTIFS($M$6:$M$2005,"اليوم",$J$6:$J$2005,"&lt;"&amp;J879)+COUNTIFS($M$6:M879,"متأخرة",$J$6:J879,J879&amp;"")+COUNTIFS($M$6:M879,"اليوم",$J$6:J879,J879&amp;""),"")</f>
        <v/>
      </c>
    </row>
    <row r="880">
      <c r="A880" s="20" t="n"/>
      <c r="B880" s="5" t="n"/>
      <c r="C880" s="21" t="n"/>
      <c r="D880" s="5" t="n"/>
      <c r="E880" s="17" t="n"/>
      <c r="F880" s="5" t="n"/>
      <c r="G880" s="5" t="n"/>
      <c r="H880" s="5" t="n"/>
      <c r="I880" s="5" t="n"/>
      <c r="J880" s="20" t="n"/>
      <c r="K880" s="5" t="n"/>
      <c r="L880" s="19">
        <f>IF(OR(B880&amp;""="",NOT(ISNUMBER(A880))),"",'الإعدادات'!$B$4-A880)</f>
        <v/>
      </c>
      <c r="M880" s="6">
        <f>IF(OR(B880&amp;""="",NOT(ISNUMBER(J880)),I880="تم التعاقد",I880="غير مهتم"),"",IF(J880&lt;'الإعدادات'!$B$4,"متأخرة",IF(J880='الإعدادات'!$B$4,"اليوم",IF(J880&lt;='الإعدادات'!$B$4+3,"خلال 3 أيام",""))))</f>
        <v/>
      </c>
      <c r="N880" s="6">
        <f>IF(OR(B880&amp;""="",H880&amp;""="",NOT(ISNUMBER(E880))),"",IFERROR(IF(E880&lt;INDEX('الوحدات'!$F$6:$F$305,MATCH(H880,'الوحدات'!$A$6:$A$305,0)),"أقل من السعر","مناسب"),"كود غير موجود"))</f>
        <v/>
      </c>
      <c r="O880" s="18">
        <f>IF(OR(B880&amp;""="",I880&lt;&gt;"تم التعاقد",H880&amp;""=""),"",IFERROR(IF(INDEX('الوحدات'!$E$6:$E$305,MATCH(H880,'الوحدات'!$A$6:$A$305,0))="بيع",ROUND(INDEX('الوحدات'!$F$6:$F$305,MATCH(H880,'الوحدات'!$A$6:$A$305,0))*'الإعدادات'!$B$5/100,2),""),""))</f>
        <v/>
      </c>
      <c r="P880" s="19">
        <f>IF(OR(M880="متأخرة",M880="اليوم"),COUNTIFS($M$6:$M$2005,"متأخرة",$J$6:$J$2005,"&lt;"&amp;J880)+COUNTIFS($M$6:$M$2005,"اليوم",$J$6:$J$2005,"&lt;"&amp;J880)+COUNTIFS($M$6:M880,"متأخرة",$J$6:J880,J880&amp;"")+COUNTIFS($M$6:M880,"اليوم",$J$6:J880,J880&amp;""),"")</f>
        <v/>
      </c>
    </row>
    <row r="881">
      <c r="A881" s="20" t="n"/>
      <c r="B881" s="5" t="n"/>
      <c r="C881" s="21" t="n"/>
      <c r="D881" s="5" t="n"/>
      <c r="E881" s="17" t="n"/>
      <c r="F881" s="5" t="n"/>
      <c r="G881" s="5" t="n"/>
      <c r="H881" s="5" t="n"/>
      <c r="I881" s="5" t="n"/>
      <c r="J881" s="20" t="n"/>
      <c r="K881" s="5" t="n"/>
      <c r="L881" s="19">
        <f>IF(OR(B881&amp;""="",NOT(ISNUMBER(A881))),"",'الإعدادات'!$B$4-A881)</f>
        <v/>
      </c>
      <c r="M881" s="6">
        <f>IF(OR(B881&amp;""="",NOT(ISNUMBER(J881)),I881="تم التعاقد",I881="غير مهتم"),"",IF(J881&lt;'الإعدادات'!$B$4,"متأخرة",IF(J881='الإعدادات'!$B$4,"اليوم",IF(J881&lt;='الإعدادات'!$B$4+3,"خلال 3 أيام",""))))</f>
        <v/>
      </c>
      <c r="N881" s="6">
        <f>IF(OR(B881&amp;""="",H881&amp;""="",NOT(ISNUMBER(E881))),"",IFERROR(IF(E881&lt;INDEX('الوحدات'!$F$6:$F$305,MATCH(H881,'الوحدات'!$A$6:$A$305,0)),"أقل من السعر","مناسب"),"كود غير موجود"))</f>
        <v/>
      </c>
      <c r="O881" s="18">
        <f>IF(OR(B881&amp;""="",I881&lt;&gt;"تم التعاقد",H881&amp;""=""),"",IFERROR(IF(INDEX('الوحدات'!$E$6:$E$305,MATCH(H881,'الوحدات'!$A$6:$A$305,0))="بيع",ROUND(INDEX('الوحدات'!$F$6:$F$305,MATCH(H881,'الوحدات'!$A$6:$A$305,0))*'الإعدادات'!$B$5/100,2),""),""))</f>
        <v/>
      </c>
      <c r="P881" s="19">
        <f>IF(OR(M881="متأخرة",M881="اليوم"),COUNTIFS($M$6:$M$2005,"متأخرة",$J$6:$J$2005,"&lt;"&amp;J881)+COUNTIFS($M$6:$M$2005,"اليوم",$J$6:$J$2005,"&lt;"&amp;J881)+COUNTIFS($M$6:M881,"متأخرة",$J$6:J881,J881&amp;"")+COUNTIFS($M$6:M881,"اليوم",$J$6:J881,J881&amp;""),"")</f>
        <v/>
      </c>
    </row>
    <row r="882">
      <c r="A882" s="20" t="n"/>
      <c r="B882" s="5" t="n"/>
      <c r="C882" s="21" t="n"/>
      <c r="D882" s="5" t="n"/>
      <c r="E882" s="17" t="n"/>
      <c r="F882" s="5" t="n"/>
      <c r="G882" s="5" t="n"/>
      <c r="H882" s="5" t="n"/>
      <c r="I882" s="5" t="n"/>
      <c r="J882" s="20" t="n"/>
      <c r="K882" s="5" t="n"/>
      <c r="L882" s="19">
        <f>IF(OR(B882&amp;""="",NOT(ISNUMBER(A882))),"",'الإعدادات'!$B$4-A882)</f>
        <v/>
      </c>
      <c r="M882" s="6">
        <f>IF(OR(B882&amp;""="",NOT(ISNUMBER(J882)),I882="تم التعاقد",I882="غير مهتم"),"",IF(J882&lt;'الإعدادات'!$B$4,"متأخرة",IF(J882='الإعدادات'!$B$4,"اليوم",IF(J882&lt;='الإعدادات'!$B$4+3,"خلال 3 أيام",""))))</f>
        <v/>
      </c>
      <c r="N882" s="6">
        <f>IF(OR(B882&amp;""="",H882&amp;""="",NOT(ISNUMBER(E882))),"",IFERROR(IF(E882&lt;INDEX('الوحدات'!$F$6:$F$305,MATCH(H882,'الوحدات'!$A$6:$A$305,0)),"أقل من السعر","مناسب"),"كود غير موجود"))</f>
        <v/>
      </c>
      <c r="O882" s="18">
        <f>IF(OR(B882&amp;""="",I882&lt;&gt;"تم التعاقد",H882&amp;""=""),"",IFERROR(IF(INDEX('الوحدات'!$E$6:$E$305,MATCH(H882,'الوحدات'!$A$6:$A$305,0))="بيع",ROUND(INDEX('الوحدات'!$F$6:$F$305,MATCH(H882,'الوحدات'!$A$6:$A$305,0))*'الإعدادات'!$B$5/100,2),""),""))</f>
        <v/>
      </c>
      <c r="P882" s="19">
        <f>IF(OR(M882="متأخرة",M882="اليوم"),COUNTIFS($M$6:$M$2005,"متأخرة",$J$6:$J$2005,"&lt;"&amp;J882)+COUNTIFS($M$6:$M$2005,"اليوم",$J$6:$J$2005,"&lt;"&amp;J882)+COUNTIFS($M$6:M882,"متأخرة",$J$6:J882,J882&amp;"")+COUNTIFS($M$6:M882,"اليوم",$J$6:J882,J882&amp;""),"")</f>
        <v/>
      </c>
    </row>
    <row r="883">
      <c r="A883" s="20" t="n"/>
      <c r="B883" s="5" t="n"/>
      <c r="C883" s="21" t="n"/>
      <c r="D883" s="5" t="n"/>
      <c r="E883" s="17" t="n"/>
      <c r="F883" s="5" t="n"/>
      <c r="G883" s="5" t="n"/>
      <c r="H883" s="5" t="n"/>
      <c r="I883" s="5" t="n"/>
      <c r="J883" s="20" t="n"/>
      <c r="K883" s="5" t="n"/>
      <c r="L883" s="19">
        <f>IF(OR(B883&amp;""="",NOT(ISNUMBER(A883))),"",'الإعدادات'!$B$4-A883)</f>
        <v/>
      </c>
      <c r="M883" s="6">
        <f>IF(OR(B883&amp;""="",NOT(ISNUMBER(J883)),I883="تم التعاقد",I883="غير مهتم"),"",IF(J883&lt;'الإعدادات'!$B$4,"متأخرة",IF(J883='الإعدادات'!$B$4,"اليوم",IF(J883&lt;='الإعدادات'!$B$4+3,"خلال 3 أيام",""))))</f>
        <v/>
      </c>
      <c r="N883" s="6">
        <f>IF(OR(B883&amp;""="",H883&amp;""="",NOT(ISNUMBER(E883))),"",IFERROR(IF(E883&lt;INDEX('الوحدات'!$F$6:$F$305,MATCH(H883,'الوحدات'!$A$6:$A$305,0)),"أقل من السعر","مناسب"),"كود غير موجود"))</f>
        <v/>
      </c>
      <c r="O883" s="18">
        <f>IF(OR(B883&amp;""="",I883&lt;&gt;"تم التعاقد",H883&amp;""=""),"",IFERROR(IF(INDEX('الوحدات'!$E$6:$E$305,MATCH(H883,'الوحدات'!$A$6:$A$305,0))="بيع",ROUND(INDEX('الوحدات'!$F$6:$F$305,MATCH(H883,'الوحدات'!$A$6:$A$305,0))*'الإعدادات'!$B$5/100,2),""),""))</f>
        <v/>
      </c>
      <c r="P883" s="19">
        <f>IF(OR(M883="متأخرة",M883="اليوم"),COUNTIFS($M$6:$M$2005,"متأخرة",$J$6:$J$2005,"&lt;"&amp;J883)+COUNTIFS($M$6:$M$2005,"اليوم",$J$6:$J$2005,"&lt;"&amp;J883)+COUNTIFS($M$6:M883,"متأخرة",$J$6:J883,J883&amp;"")+COUNTIFS($M$6:M883,"اليوم",$J$6:J883,J883&amp;""),"")</f>
        <v/>
      </c>
    </row>
    <row r="884">
      <c r="A884" s="20" t="n"/>
      <c r="B884" s="5" t="n"/>
      <c r="C884" s="21" t="n"/>
      <c r="D884" s="5" t="n"/>
      <c r="E884" s="17" t="n"/>
      <c r="F884" s="5" t="n"/>
      <c r="G884" s="5" t="n"/>
      <c r="H884" s="5" t="n"/>
      <c r="I884" s="5" t="n"/>
      <c r="J884" s="20" t="n"/>
      <c r="K884" s="5" t="n"/>
      <c r="L884" s="19">
        <f>IF(OR(B884&amp;""="",NOT(ISNUMBER(A884))),"",'الإعدادات'!$B$4-A884)</f>
        <v/>
      </c>
      <c r="M884" s="6">
        <f>IF(OR(B884&amp;""="",NOT(ISNUMBER(J884)),I884="تم التعاقد",I884="غير مهتم"),"",IF(J884&lt;'الإعدادات'!$B$4,"متأخرة",IF(J884='الإعدادات'!$B$4,"اليوم",IF(J884&lt;='الإعدادات'!$B$4+3,"خلال 3 أيام",""))))</f>
        <v/>
      </c>
      <c r="N884" s="6">
        <f>IF(OR(B884&amp;""="",H884&amp;""="",NOT(ISNUMBER(E884))),"",IFERROR(IF(E884&lt;INDEX('الوحدات'!$F$6:$F$305,MATCH(H884,'الوحدات'!$A$6:$A$305,0)),"أقل من السعر","مناسب"),"كود غير موجود"))</f>
        <v/>
      </c>
      <c r="O884" s="18">
        <f>IF(OR(B884&amp;""="",I884&lt;&gt;"تم التعاقد",H884&amp;""=""),"",IFERROR(IF(INDEX('الوحدات'!$E$6:$E$305,MATCH(H884,'الوحدات'!$A$6:$A$305,0))="بيع",ROUND(INDEX('الوحدات'!$F$6:$F$305,MATCH(H884,'الوحدات'!$A$6:$A$305,0))*'الإعدادات'!$B$5/100,2),""),""))</f>
        <v/>
      </c>
      <c r="P884" s="19">
        <f>IF(OR(M884="متأخرة",M884="اليوم"),COUNTIFS($M$6:$M$2005,"متأخرة",$J$6:$J$2005,"&lt;"&amp;J884)+COUNTIFS($M$6:$M$2005,"اليوم",$J$6:$J$2005,"&lt;"&amp;J884)+COUNTIFS($M$6:M884,"متأخرة",$J$6:J884,J884&amp;"")+COUNTIFS($M$6:M884,"اليوم",$J$6:J884,J884&amp;""),"")</f>
        <v/>
      </c>
    </row>
    <row r="885">
      <c r="A885" s="20" t="n"/>
      <c r="B885" s="5" t="n"/>
      <c r="C885" s="21" t="n"/>
      <c r="D885" s="5" t="n"/>
      <c r="E885" s="17" t="n"/>
      <c r="F885" s="5" t="n"/>
      <c r="G885" s="5" t="n"/>
      <c r="H885" s="5" t="n"/>
      <c r="I885" s="5" t="n"/>
      <c r="J885" s="20" t="n"/>
      <c r="K885" s="5" t="n"/>
      <c r="L885" s="19">
        <f>IF(OR(B885&amp;""="",NOT(ISNUMBER(A885))),"",'الإعدادات'!$B$4-A885)</f>
        <v/>
      </c>
      <c r="M885" s="6">
        <f>IF(OR(B885&amp;""="",NOT(ISNUMBER(J885)),I885="تم التعاقد",I885="غير مهتم"),"",IF(J885&lt;'الإعدادات'!$B$4,"متأخرة",IF(J885='الإعدادات'!$B$4,"اليوم",IF(J885&lt;='الإعدادات'!$B$4+3,"خلال 3 أيام",""))))</f>
        <v/>
      </c>
      <c r="N885" s="6">
        <f>IF(OR(B885&amp;""="",H885&amp;""="",NOT(ISNUMBER(E885))),"",IFERROR(IF(E885&lt;INDEX('الوحدات'!$F$6:$F$305,MATCH(H885,'الوحدات'!$A$6:$A$305,0)),"أقل من السعر","مناسب"),"كود غير موجود"))</f>
        <v/>
      </c>
      <c r="O885" s="18">
        <f>IF(OR(B885&amp;""="",I885&lt;&gt;"تم التعاقد",H885&amp;""=""),"",IFERROR(IF(INDEX('الوحدات'!$E$6:$E$305,MATCH(H885,'الوحدات'!$A$6:$A$305,0))="بيع",ROUND(INDEX('الوحدات'!$F$6:$F$305,MATCH(H885,'الوحدات'!$A$6:$A$305,0))*'الإعدادات'!$B$5/100,2),""),""))</f>
        <v/>
      </c>
      <c r="P885" s="19">
        <f>IF(OR(M885="متأخرة",M885="اليوم"),COUNTIFS($M$6:$M$2005,"متأخرة",$J$6:$J$2005,"&lt;"&amp;J885)+COUNTIFS($M$6:$M$2005,"اليوم",$J$6:$J$2005,"&lt;"&amp;J885)+COUNTIFS($M$6:M885,"متأخرة",$J$6:J885,J885&amp;"")+COUNTIFS($M$6:M885,"اليوم",$J$6:J885,J885&amp;""),"")</f>
        <v/>
      </c>
    </row>
    <row r="886">
      <c r="A886" s="20" t="n"/>
      <c r="B886" s="5" t="n"/>
      <c r="C886" s="21" t="n"/>
      <c r="D886" s="5" t="n"/>
      <c r="E886" s="17" t="n"/>
      <c r="F886" s="5" t="n"/>
      <c r="G886" s="5" t="n"/>
      <c r="H886" s="5" t="n"/>
      <c r="I886" s="5" t="n"/>
      <c r="J886" s="20" t="n"/>
      <c r="K886" s="5" t="n"/>
      <c r="L886" s="19">
        <f>IF(OR(B886&amp;""="",NOT(ISNUMBER(A886))),"",'الإعدادات'!$B$4-A886)</f>
        <v/>
      </c>
      <c r="M886" s="6">
        <f>IF(OR(B886&amp;""="",NOT(ISNUMBER(J886)),I886="تم التعاقد",I886="غير مهتم"),"",IF(J886&lt;'الإعدادات'!$B$4,"متأخرة",IF(J886='الإعدادات'!$B$4,"اليوم",IF(J886&lt;='الإعدادات'!$B$4+3,"خلال 3 أيام",""))))</f>
        <v/>
      </c>
      <c r="N886" s="6">
        <f>IF(OR(B886&amp;""="",H886&amp;""="",NOT(ISNUMBER(E886))),"",IFERROR(IF(E886&lt;INDEX('الوحدات'!$F$6:$F$305,MATCH(H886,'الوحدات'!$A$6:$A$305,0)),"أقل من السعر","مناسب"),"كود غير موجود"))</f>
        <v/>
      </c>
      <c r="O886" s="18">
        <f>IF(OR(B886&amp;""="",I886&lt;&gt;"تم التعاقد",H886&amp;""=""),"",IFERROR(IF(INDEX('الوحدات'!$E$6:$E$305,MATCH(H886,'الوحدات'!$A$6:$A$305,0))="بيع",ROUND(INDEX('الوحدات'!$F$6:$F$305,MATCH(H886,'الوحدات'!$A$6:$A$305,0))*'الإعدادات'!$B$5/100,2),""),""))</f>
        <v/>
      </c>
      <c r="P886" s="19">
        <f>IF(OR(M886="متأخرة",M886="اليوم"),COUNTIFS($M$6:$M$2005,"متأخرة",$J$6:$J$2005,"&lt;"&amp;J886)+COUNTIFS($M$6:$M$2005,"اليوم",$J$6:$J$2005,"&lt;"&amp;J886)+COUNTIFS($M$6:M886,"متأخرة",$J$6:J886,J886&amp;"")+COUNTIFS($M$6:M886,"اليوم",$J$6:J886,J886&amp;""),"")</f>
        <v/>
      </c>
    </row>
    <row r="887">
      <c r="A887" s="20" t="n"/>
      <c r="B887" s="5" t="n"/>
      <c r="C887" s="21" t="n"/>
      <c r="D887" s="5" t="n"/>
      <c r="E887" s="17" t="n"/>
      <c r="F887" s="5" t="n"/>
      <c r="G887" s="5" t="n"/>
      <c r="H887" s="5" t="n"/>
      <c r="I887" s="5" t="n"/>
      <c r="J887" s="20" t="n"/>
      <c r="K887" s="5" t="n"/>
      <c r="L887" s="19">
        <f>IF(OR(B887&amp;""="",NOT(ISNUMBER(A887))),"",'الإعدادات'!$B$4-A887)</f>
        <v/>
      </c>
      <c r="M887" s="6">
        <f>IF(OR(B887&amp;""="",NOT(ISNUMBER(J887)),I887="تم التعاقد",I887="غير مهتم"),"",IF(J887&lt;'الإعدادات'!$B$4,"متأخرة",IF(J887='الإعدادات'!$B$4,"اليوم",IF(J887&lt;='الإعدادات'!$B$4+3,"خلال 3 أيام",""))))</f>
        <v/>
      </c>
      <c r="N887" s="6">
        <f>IF(OR(B887&amp;""="",H887&amp;""="",NOT(ISNUMBER(E887))),"",IFERROR(IF(E887&lt;INDEX('الوحدات'!$F$6:$F$305,MATCH(H887,'الوحدات'!$A$6:$A$305,0)),"أقل من السعر","مناسب"),"كود غير موجود"))</f>
        <v/>
      </c>
      <c r="O887" s="18">
        <f>IF(OR(B887&amp;""="",I887&lt;&gt;"تم التعاقد",H887&amp;""=""),"",IFERROR(IF(INDEX('الوحدات'!$E$6:$E$305,MATCH(H887,'الوحدات'!$A$6:$A$305,0))="بيع",ROUND(INDEX('الوحدات'!$F$6:$F$305,MATCH(H887,'الوحدات'!$A$6:$A$305,0))*'الإعدادات'!$B$5/100,2),""),""))</f>
        <v/>
      </c>
      <c r="P887" s="19">
        <f>IF(OR(M887="متأخرة",M887="اليوم"),COUNTIFS($M$6:$M$2005,"متأخرة",$J$6:$J$2005,"&lt;"&amp;J887)+COUNTIFS($M$6:$M$2005,"اليوم",$J$6:$J$2005,"&lt;"&amp;J887)+COUNTIFS($M$6:M887,"متأخرة",$J$6:J887,J887&amp;"")+COUNTIFS($M$6:M887,"اليوم",$J$6:J887,J887&amp;""),"")</f>
        <v/>
      </c>
    </row>
    <row r="888">
      <c r="A888" s="20" t="n"/>
      <c r="B888" s="5" t="n"/>
      <c r="C888" s="21" t="n"/>
      <c r="D888" s="5" t="n"/>
      <c r="E888" s="17" t="n"/>
      <c r="F888" s="5" t="n"/>
      <c r="G888" s="5" t="n"/>
      <c r="H888" s="5" t="n"/>
      <c r="I888" s="5" t="n"/>
      <c r="J888" s="20" t="n"/>
      <c r="K888" s="5" t="n"/>
      <c r="L888" s="19">
        <f>IF(OR(B888&amp;""="",NOT(ISNUMBER(A888))),"",'الإعدادات'!$B$4-A888)</f>
        <v/>
      </c>
      <c r="M888" s="6">
        <f>IF(OR(B888&amp;""="",NOT(ISNUMBER(J888)),I888="تم التعاقد",I888="غير مهتم"),"",IF(J888&lt;'الإعدادات'!$B$4,"متأخرة",IF(J888='الإعدادات'!$B$4,"اليوم",IF(J888&lt;='الإعدادات'!$B$4+3,"خلال 3 أيام",""))))</f>
        <v/>
      </c>
      <c r="N888" s="6">
        <f>IF(OR(B888&amp;""="",H888&amp;""="",NOT(ISNUMBER(E888))),"",IFERROR(IF(E888&lt;INDEX('الوحدات'!$F$6:$F$305,MATCH(H888,'الوحدات'!$A$6:$A$305,0)),"أقل من السعر","مناسب"),"كود غير موجود"))</f>
        <v/>
      </c>
      <c r="O888" s="18">
        <f>IF(OR(B888&amp;""="",I888&lt;&gt;"تم التعاقد",H888&amp;""=""),"",IFERROR(IF(INDEX('الوحدات'!$E$6:$E$305,MATCH(H888,'الوحدات'!$A$6:$A$305,0))="بيع",ROUND(INDEX('الوحدات'!$F$6:$F$305,MATCH(H888,'الوحدات'!$A$6:$A$305,0))*'الإعدادات'!$B$5/100,2),""),""))</f>
        <v/>
      </c>
      <c r="P888" s="19">
        <f>IF(OR(M888="متأخرة",M888="اليوم"),COUNTIFS($M$6:$M$2005,"متأخرة",$J$6:$J$2005,"&lt;"&amp;J888)+COUNTIFS($M$6:$M$2005,"اليوم",$J$6:$J$2005,"&lt;"&amp;J888)+COUNTIFS($M$6:M888,"متأخرة",$J$6:J888,J888&amp;"")+COUNTIFS($M$6:M888,"اليوم",$J$6:J888,J888&amp;""),"")</f>
        <v/>
      </c>
    </row>
    <row r="889">
      <c r="A889" s="20" t="n"/>
      <c r="B889" s="5" t="n"/>
      <c r="C889" s="21" t="n"/>
      <c r="D889" s="5" t="n"/>
      <c r="E889" s="17" t="n"/>
      <c r="F889" s="5" t="n"/>
      <c r="G889" s="5" t="n"/>
      <c r="H889" s="5" t="n"/>
      <c r="I889" s="5" t="n"/>
      <c r="J889" s="20" t="n"/>
      <c r="K889" s="5" t="n"/>
      <c r="L889" s="19">
        <f>IF(OR(B889&amp;""="",NOT(ISNUMBER(A889))),"",'الإعدادات'!$B$4-A889)</f>
        <v/>
      </c>
      <c r="M889" s="6">
        <f>IF(OR(B889&amp;""="",NOT(ISNUMBER(J889)),I889="تم التعاقد",I889="غير مهتم"),"",IF(J889&lt;'الإعدادات'!$B$4,"متأخرة",IF(J889='الإعدادات'!$B$4,"اليوم",IF(J889&lt;='الإعدادات'!$B$4+3,"خلال 3 أيام",""))))</f>
        <v/>
      </c>
      <c r="N889" s="6">
        <f>IF(OR(B889&amp;""="",H889&amp;""="",NOT(ISNUMBER(E889))),"",IFERROR(IF(E889&lt;INDEX('الوحدات'!$F$6:$F$305,MATCH(H889,'الوحدات'!$A$6:$A$305,0)),"أقل من السعر","مناسب"),"كود غير موجود"))</f>
        <v/>
      </c>
      <c r="O889" s="18">
        <f>IF(OR(B889&amp;""="",I889&lt;&gt;"تم التعاقد",H889&amp;""=""),"",IFERROR(IF(INDEX('الوحدات'!$E$6:$E$305,MATCH(H889,'الوحدات'!$A$6:$A$305,0))="بيع",ROUND(INDEX('الوحدات'!$F$6:$F$305,MATCH(H889,'الوحدات'!$A$6:$A$305,0))*'الإعدادات'!$B$5/100,2),""),""))</f>
        <v/>
      </c>
      <c r="P889" s="19">
        <f>IF(OR(M889="متأخرة",M889="اليوم"),COUNTIFS($M$6:$M$2005,"متأخرة",$J$6:$J$2005,"&lt;"&amp;J889)+COUNTIFS($M$6:$M$2005,"اليوم",$J$6:$J$2005,"&lt;"&amp;J889)+COUNTIFS($M$6:M889,"متأخرة",$J$6:J889,J889&amp;"")+COUNTIFS($M$6:M889,"اليوم",$J$6:J889,J889&amp;""),"")</f>
        <v/>
      </c>
    </row>
    <row r="890">
      <c r="A890" s="20" t="n"/>
      <c r="B890" s="5" t="n"/>
      <c r="C890" s="21" t="n"/>
      <c r="D890" s="5" t="n"/>
      <c r="E890" s="17" t="n"/>
      <c r="F890" s="5" t="n"/>
      <c r="G890" s="5" t="n"/>
      <c r="H890" s="5" t="n"/>
      <c r="I890" s="5" t="n"/>
      <c r="J890" s="20" t="n"/>
      <c r="K890" s="5" t="n"/>
      <c r="L890" s="19">
        <f>IF(OR(B890&amp;""="",NOT(ISNUMBER(A890))),"",'الإعدادات'!$B$4-A890)</f>
        <v/>
      </c>
      <c r="M890" s="6">
        <f>IF(OR(B890&amp;""="",NOT(ISNUMBER(J890)),I890="تم التعاقد",I890="غير مهتم"),"",IF(J890&lt;'الإعدادات'!$B$4,"متأخرة",IF(J890='الإعدادات'!$B$4,"اليوم",IF(J890&lt;='الإعدادات'!$B$4+3,"خلال 3 أيام",""))))</f>
        <v/>
      </c>
      <c r="N890" s="6">
        <f>IF(OR(B890&amp;""="",H890&amp;""="",NOT(ISNUMBER(E890))),"",IFERROR(IF(E890&lt;INDEX('الوحدات'!$F$6:$F$305,MATCH(H890,'الوحدات'!$A$6:$A$305,0)),"أقل من السعر","مناسب"),"كود غير موجود"))</f>
        <v/>
      </c>
      <c r="O890" s="18">
        <f>IF(OR(B890&amp;""="",I890&lt;&gt;"تم التعاقد",H890&amp;""=""),"",IFERROR(IF(INDEX('الوحدات'!$E$6:$E$305,MATCH(H890,'الوحدات'!$A$6:$A$305,0))="بيع",ROUND(INDEX('الوحدات'!$F$6:$F$305,MATCH(H890,'الوحدات'!$A$6:$A$305,0))*'الإعدادات'!$B$5/100,2),""),""))</f>
        <v/>
      </c>
      <c r="P890" s="19">
        <f>IF(OR(M890="متأخرة",M890="اليوم"),COUNTIFS($M$6:$M$2005,"متأخرة",$J$6:$J$2005,"&lt;"&amp;J890)+COUNTIFS($M$6:$M$2005,"اليوم",$J$6:$J$2005,"&lt;"&amp;J890)+COUNTIFS($M$6:M890,"متأخرة",$J$6:J890,J890&amp;"")+COUNTIFS($M$6:M890,"اليوم",$J$6:J890,J890&amp;""),"")</f>
        <v/>
      </c>
    </row>
    <row r="891">
      <c r="A891" s="20" t="n"/>
      <c r="B891" s="5" t="n"/>
      <c r="C891" s="21" t="n"/>
      <c r="D891" s="5" t="n"/>
      <c r="E891" s="17" t="n"/>
      <c r="F891" s="5" t="n"/>
      <c r="G891" s="5" t="n"/>
      <c r="H891" s="5" t="n"/>
      <c r="I891" s="5" t="n"/>
      <c r="J891" s="20" t="n"/>
      <c r="K891" s="5" t="n"/>
      <c r="L891" s="19">
        <f>IF(OR(B891&amp;""="",NOT(ISNUMBER(A891))),"",'الإعدادات'!$B$4-A891)</f>
        <v/>
      </c>
      <c r="M891" s="6">
        <f>IF(OR(B891&amp;""="",NOT(ISNUMBER(J891)),I891="تم التعاقد",I891="غير مهتم"),"",IF(J891&lt;'الإعدادات'!$B$4,"متأخرة",IF(J891='الإعدادات'!$B$4,"اليوم",IF(J891&lt;='الإعدادات'!$B$4+3,"خلال 3 أيام",""))))</f>
        <v/>
      </c>
      <c r="N891" s="6">
        <f>IF(OR(B891&amp;""="",H891&amp;""="",NOT(ISNUMBER(E891))),"",IFERROR(IF(E891&lt;INDEX('الوحدات'!$F$6:$F$305,MATCH(H891,'الوحدات'!$A$6:$A$305,0)),"أقل من السعر","مناسب"),"كود غير موجود"))</f>
        <v/>
      </c>
      <c r="O891" s="18">
        <f>IF(OR(B891&amp;""="",I891&lt;&gt;"تم التعاقد",H891&amp;""=""),"",IFERROR(IF(INDEX('الوحدات'!$E$6:$E$305,MATCH(H891,'الوحدات'!$A$6:$A$305,0))="بيع",ROUND(INDEX('الوحدات'!$F$6:$F$305,MATCH(H891,'الوحدات'!$A$6:$A$305,0))*'الإعدادات'!$B$5/100,2),""),""))</f>
        <v/>
      </c>
      <c r="P891" s="19">
        <f>IF(OR(M891="متأخرة",M891="اليوم"),COUNTIFS($M$6:$M$2005,"متأخرة",$J$6:$J$2005,"&lt;"&amp;J891)+COUNTIFS($M$6:$M$2005,"اليوم",$J$6:$J$2005,"&lt;"&amp;J891)+COUNTIFS($M$6:M891,"متأخرة",$J$6:J891,J891&amp;"")+COUNTIFS($M$6:M891,"اليوم",$J$6:J891,J891&amp;""),"")</f>
        <v/>
      </c>
    </row>
    <row r="892">
      <c r="A892" s="20" t="n"/>
      <c r="B892" s="5" t="n"/>
      <c r="C892" s="21" t="n"/>
      <c r="D892" s="5" t="n"/>
      <c r="E892" s="17" t="n"/>
      <c r="F892" s="5" t="n"/>
      <c r="G892" s="5" t="n"/>
      <c r="H892" s="5" t="n"/>
      <c r="I892" s="5" t="n"/>
      <c r="J892" s="20" t="n"/>
      <c r="K892" s="5" t="n"/>
      <c r="L892" s="19">
        <f>IF(OR(B892&amp;""="",NOT(ISNUMBER(A892))),"",'الإعدادات'!$B$4-A892)</f>
        <v/>
      </c>
      <c r="M892" s="6">
        <f>IF(OR(B892&amp;""="",NOT(ISNUMBER(J892)),I892="تم التعاقد",I892="غير مهتم"),"",IF(J892&lt;'الإعدادات'!$B$4,"متأخرة",IF(J892='الإعدادات'!$B$4,"اليوم",IF(J892&lt;='الإعدادات'!$B$4+3,"خلال 3 أيام",""))))</f>
        <v/>
      </c>
      <c r="N892" s="6">
        <f>IF(OR(B892&amp;""="",H892&amp;""="",NOT(ISNUMBER(E892))),"",IFERROR(IF(E892&lt;INDEX('الوحدات'!$F$6:$F$305,MATCH(H892,'الوحدات'!$A$6:$A$305,0)),"أقل من السعر","مناسب"),"كود غير موجود"))</f>
        <v/>
      </c>
      <c r="O892" s="18">
        <f>IF(OR(B892&amp;""="",I892&lt;&gt;"تم التعاقد",H892&amp;""=""),"",IFERROR(IF(INDEX('الوحدات'!$E$6:$E$305,MATCH(H892,'الوحدات'!$A$6:$A$305,0))="بيع",ROUND(INDEX('الوحدات'!$F$6:$F$305,MATCH(H892,'الوحدات'!$A$6:$A$305,0))*'الإعدادات'!$B$5/100,2),""),""))</f>
        <v/>
      </c>
      <c r="P892" s="19">
        <f>IF(OR(M892="متأخرة",M892="اليوم"),COUNTIFS($M$6:$M$2005,"متأخرة",$J$6:$J$2005,"&lt;"&amp;J892)+COUNTIFS($M$6:$M$2005,"اليوم",$J$6:$J$2005,"&lt;"&amp;J892)+COUNTIFS($M$6:M892,"متأخرة",$J$6:J892,J892&amp;"")+COUNTIFS($M$6:M892,"اليوم",$J$6:J892,J892&amp;""),"")</f>
        <v/>
      </c>
    </row>
    <row r="893">
      <c r="A893" s="20" t="n"/>
      <c r="B893" s="5" t="n"/>
      <c r="C893" s="21" t="n"/>
      <c r="D893" s="5" t="n"/>
      <c r="E893" s="17" t="n"/>
      <c r="F893" s="5" t="n"/>
      <c r="G893" s="5" t="n"/>
      <c r="H893" s="5" t="n"/>
      <c r="I893" s="5" t="n"/>
      <c r="J893" s="20" t="n"/>
      <c r="K893" s="5" t="n"/>
      <c r="L893" s="19">
        <f>IF(OR(B893&amp;""="",NOT(ISNUMBER(A893))),"",'الإعدادات'!$B$4-A893)</f>
        <v/>
      </c>
      <c r="M893" s="6">
        <f>IF(OR(B893&amp;""="",NOT(ISNUMBER(J893)),I893="تم التعاقد",I893="غير مهتم"),"",IF(J893&lt;'الإعدادات'!$B$4,"متأخرة",IF(J893='الإعدادات'!$B$4,"اليوم",IF(J893&lt;='الإعدادات'!$B$4+3,"خلال 3 أيام",""))))</f>
        <v/>
      </c>
      <c r="N893" s="6">
        <f>IF(OR(B893&amp;""="",H893&amp;""="",NOT(ISNUMBER(E893))),"",IFERROR(IF(E893&lt;INDEX('الوحدات'!$F$6:$F$305,MATCH(H893,'الوحدات'!$A$6:$A$305,0)),"أقل من السعر","مناسب"),"كود غير موجود"))</f>
        <v/>
      </c>
      <c r="O893" s="18">
        <f>IF(OR(B893&amp;""="",I893&lt;&gt;"تم التعاقد",H893&amp;""=""),"",IFERROR(IF(INDEX('الوحدات'!$E$6:$E$305,MATCH(H893,'الوحدات'!$A$6:$A$305,0))="بيع",ROUND(INDEX('الوحدات'!$F$6:$F$305,MATCH(H893,'الوحدات'!$A$6:$A$305,0))*'الإعدادات'!$B$5/100,2),""),""))</f>
        <v/>
      </c>
      <c r="P893" s="19">
        <f>IF(OR(M893="متأخرة",M893="اليوم"),COUNTIFS($M$6:$M$2005,"متأخرة",$J$6:$J$2005,"&lt;"&amp;J893)+COUNTIFS($M$6:$M$2005,"اليوم",$J$6:$J$2005,"&lt;"&amp;J893)+COUNTIFS($M$6:M893,"متأخرة",$J$6:J893,J893&amp;"")+COUNTIFS($M$6:M893,"اليوم",$J$6:J893,J893&amp;""),"")</f>
        <v/>
      </c>
    </row>
    <row r="894">
      <c r="A894" s="20" t="n"/>
      <c r="B894" s="5" t="n"/>
      <c r="C894" s="21" t="n"/>
      <c r="D894" s="5" t="n"/>
      <c r="E894" s="17" t="n"/>
      <c r="F894" s="5" t="n"/>
      <c r="G894" s="5" t="n"/>
      <c r="H894" s="5" t="n"/>
      <c r="I894" s="5" t="n"/>
      <c r="J894" s="20" t="n"/>
      <c r="K894" s="5" t="n"/>
      <c r="L894" s="19">
        <f>IF(OR(B894&amp;""="",NOT(ISNUMBER(A894))),"",'الإعدادات'!$B$4-A894)</f>
        <v/>
      </c>
      <c r="M894" s="6">
        <f>IF(OR(B894&amp;""="",NOT(ISNUMBER(J894)),I894="تم التعاقد",I894="غير مهتم"),"",IF(J894&lt;'الإعدادات'!$B$4,"متأخرة",IF(J894='الإعدادات'!$B$4,"اليوم",IF(J894&lt;='الإعدادات'!$B$4+3,"خلال 3 أيام",""))))</f>
        <v/>
      </c>
      <c r="N894" s="6">
        <f>IF(OR(B894&amp;""="",H894&amp;""="",NOT(ISNUMBER(E894))),"",IFERROR(IF(E894&lt;INDEX('الوحدات'!$F$6:$F$305,MATCH(H894,'الوحدات'!$A$6:$A$305,0)),"أقل من السعر","مناسب"),"كود غير موجود"))</f>
        <v/>
      </c>
      <c r="O894" s="18">
        <f>IF(OR(B894&amp;""="",I894&lt;&gt;"تم التعاقد",H894&amp;""=""),"",IFERROR(IF(INDEX('الوحدات'!$E$6:$E$305,MATCH(H894,'الوحدات'!$A$6:$A$305,0))="بيع",ROUND(INDEX('الوحدات'!$F$6:$F$305,MATCH(H894,'الوحدات'!$A$6:$A$305,0))*'الإعدادات'!$B$5/100,2),""),""))</f>
        <v/>
      </c>
      <c r="P894" s="19">
        <f>IF(OR(M894="متأخرة",M894="اليوم"),COUNTIFS($M$6:$M$2005,"متأخرة",$J$6:$J$2005,"&lt;"&amp;J894)+COUNTIFS($M$6:$M$2005,"اليوم",$J$6:$J$2005,"&lt;"&amp;J894)+COUNTIFS($M$6:M894,"متأخرة",$J$6:J894,J894&amp;"")+COUNTIFS($M$6:M894,"اليوم",$J$6:J894,J894&amp;""),"")</f>
        <v/>
      </c>
    </row>
    <row r="895">
      <c r="A895" s="20" t="n"/>
      <c r="B895" s="5" t="n"/>
      <c r="C895" s="21" t="n"/>
      <c r="D895" s="5" t="n"/>
      <c r="E895" s="17" t="n"/>
      <c r="F895" s="5" t="n"/>
      <c r="G895" s="5" t="n"/>
      <c r="H895" s="5" t="n"/>
      <c r="I895" s="5" t="n"/>
      <c r="J895" s="20" t="n"/>
      <c r="K895" s="5" t="n"/>
      <c r="L895" s="19">
        <f>IF(OR(B895&amp;""="",NOT(ISNUMBER(A895))),"",'الإعدادات'!$B$4-A895)</f>
        <v/>
      </c>
      <c r="M895" s="6">
        <f>IF(OR(B895&amp;""="",NOT(ISNUMBER(J895)),I895="تم التعاقد",I895="غير مهتم"),"",IF(J895&lt;'الإعدادات'!$B$4,"متأخرة",IF(J895='الإعدادات'!$B$4,"اليوم",IF(J895&lt;='الإعدادات'!$B$4+3,"خلال 3 أيام",""))))</f>
        <v/>
      </c>
      <c r="N895" s="6">
        <f>IF(OR(B895&amp;""="",H895&amp;""="",NOT(ISNUMBER(E895))),"",IFERROR(IF(E895&lt;INDEX('الوحدات'!$F$6:$F$305,MATCH(H895,'الوحدات'!$A$6:$A$305,0)),"أقل من السعر","مناسب"),"كود غير موجود"))</f>
        <v/>
      </c>
      <c r="O895" s="18">
        <f>IF(OR(B895&amp;""="",I895&lt;&gt;"تم التعاقد",H895&amp;""=""),"",IFERROR(IF(INDEX('الوحدات'!$E$6:$E$305,MATCH(H895,'الوحدات'!$A$6:$A$305,0))="بيع",ROUND(INDEX('الوحدات'!$F$6:$F$305,MATCH(H895,'الوحدات'!$A$6:$A$305,0))*'الإعدادات'!$B$5/100,2),""),""))</f>
        <v/>
      </c>
      <c r="P895" s="19">
        <f>IF(OR(M895="متأخرة",M895="اليوم"),COUNTIFS($M$6:$M$2005,"متأخرة",$J$6:$J$2005,"&lt;"&amp;J895)+COUNTIFS($M$6:$M$2005,"اليوم",$J$6:$J$2005,"&lt;"&amp;J895)+COUNTIFS($M$6:M895,"متأخرة",$J$6:J895,J895&amp;"")+COUNTIFS($M$6:M895,"اليوم",$J$6:J895,J895&amp;""),"")</f>
        <v/>
      </c>
    </row>
    <row r="896">
      <c r="A896" s="20" t="n"/>
      <c r="B896" s="5" t="n"/>
      <c r="C896" s="21" t="n"/>
      <c r="D896" s="5" t="n"/>
      <c r="E896" s="17" t="n"/>
      <c r="F896" s="5" t="n"/>
      <c r="G896" s="5" t="n"/>
      <c r="H896" s="5" t="n"/>
      <c r="I896" s="5" t="n"/>
      <c r="J896" s="20" t="n"/>
      <c r="K896" s="5" t="n"/>
      <c r="L896" s="19">
        <f>IF(OR(B896&amp;""="",NOT(ISNUMBER(A896))),"",'الإعدادات'!$B$4-A896)</f>
        <v/>
      </c>
      <c r="M896" s="6">
        <f>IF(OR(B896&amp;""="",NOT(ISNUMBER(J896)),I896="تم التعاقد",I896="غير مهتم"),"",IF(J896&lt;'الإعدادات'!$B$4,"متأخرة",IF(J896='الإعدادات'!$B$4,"اليوم",IF(J896&lt;='الإعدادات'!$B$4+3,"خلال 3 أيام",""))))</f>
        <v/>
      </c>
      <c r="N896" s="6">
        <f>IF(OR(B896&amp;""="",H896&amp;""="",NOT(ISNUMBER(E896))),"",IFERROR(IF(E896&lt;INDEX('الوحدات'!$F$6:$F$305,MATCH(H896,'الوحدات'!$A$6:$A$305,0)),"أقل من السعر","مناسب"),"كود غير موجود"))</f>
        <v/>
      </c>
      <c r="O896" s="18">
        <f>IF(OR(B896&amp;""="",I896&lt;&gt;"تم التعاقد",H896&amp;""=""),"",IFERROR(IF(INDEX('الوحدات'!$E$6:$E$305,MATCH(H896,'الوحدات'!$A$6:$A$305,0))="بيع",ROUND(INDEX('الوحدات'!$F$6:$F$305,MATCH(H896,'الوحدات'!$A$6:$A$305,0))*'الإعدادات'!$B$5/100,2),""),""))</f>
        <v/>
      </c>
      <c r="P896" s="19">
        <f>IF(OR(M896="متأخرة",M896="اليوم"),COUNTIFS($M$6:$M$2005,"متأخرة",$J$6:$J$2005,"&lt;"&amp;J896)+COUNTIFS($M$6:$M$2005,"اليوم",$J$6:$J$2005,"&lt;"&amp;J896)+COUNTIFS($M$6:M896,"متأخرة",$J$6:J896,J896&amp;"")+COUNTIFS($M$6:M896,"اليوم",$J$6:J896,J896&amp;""),"")</f>
        <v/>
      </c>
    </row>
    <row r="897">
      <c r="A897" s="20" t="n"/>
      <c r="B897" s="5" t="n"/>
      <c r="C897" s="21" t="n"/>
      <c r="D897" s="5" t="n"/>
      <c r="E897" s="17" t="n"/>
      <c r="F897" s="5" t="n"/>
      <c r="G897" s="5" t="n"/>
      <c r="H897" s="5" t="n"/>
      <c r="I897" s="5" t="n"/>
      <c r="J897" s="20" t="n"/>
      <c r="K897" s="5" t="n"/>
      <c r="L897" s="19">
        <f>IF(OR(B897&amp;""="",NOT(ISNUMBER(A897))),"",'الإعدادات'!$B$4-A897)</f>
        <v/>
      </c>
      <c r="M897" s="6">
        <f>IF(OR(B897&amp;""="",NOT(ISNUMBER(J897)),I897="تم التعاقد",I897="غير مهتم"),"",IF(J897&lt;'الإعدادات'!$B$4,"متأخرة",IF(J897='الإعدادات'!$B$4,"اليوم",IF(J897&lt;='الإعدادات'!$B$4+3,"خلال 3 أيام",""))))</f>
        <v/>
      </c>
      <c r="N897" s="6">
        <f>IF(OR(B897&amp;""="",H897&amp;""="",NOT(ISNUMBER(E897))),"",IFERROR(IF(E897&lt;INDEX('الوحدات'!$F$6:$F$305,MATCH(H897,'الوحدات'!$A$6:$A$305,0)),"أقل من السعر","مناسب"),"كود غير موجود"))</f>
        <v/>
      </c>
      <c r="O897" s="18">
        <f>IF(OR(B897&amp;""="",I897&lt;&gt;"تم التعاقد",H897&amp;""=""),"",IFERROR(IF(INDEX('الوحدات'!$E$6:$E$305,MATCH(H897,'الوحدات'!$A$6:$A$305,0))="بيع",ROUND(INDEX('الوحدات'!$F$6:$F$305,MATCH(H897,'الوحدات'!$A$6:$A$305,0))*'الإعدادات'!$B$5/100,2),""),""))</f>
        <v/>
      </c>
      <c r="P897" s="19">
        <f>IF(OR(M897="متأخرة",M897="اليوم"),COUNTIFS($M$6:$M$2005,"متأخرة",$J$6:$J$2005,"&lt;"&amp;J897)+COUNTIFS($M$6:$M$2005,"اليوم",$J$6:$J$2005,"&lt;"&amp;J897)+COUNTIFS($M$6:M897,"متأخرة",$J$6:J897,J897&amp;"")+COUNTIFS($M$6:M897,"اليوم",$J$6:J897,J897&amp;""),"")</f>
        <v/>
      </c>
    </row>
    <row r="898">
      <c r="A898" s="20" t="n"/>
      <c r="B898" s="5" t="n"/>
      <c r="C898" s="21" t="n"/>
      <c r="D898" s="5" t="n"/>
      <c r="E898" s="17" t="n"/>
      <c r="F898" s="5" t="n"/>
      <c r="G898" s="5" t="n"/>
      <c r="H898" s="5" t="n"/>
      <c r="I898" s="5" t="n"/>
      <c r="J898" s="20" t="n"/>
      <c r="K898" s="5" t="n"/>
      <c r="L898" s="19">
        <f>IF(OR(B898&amp;""="",NOT(ISNUMBER(A898))),"",'الإعدادات'!$B$4-A898)</f>
        <v/>
      </c>
      <c r="M898" s="6">
        <f>IF(OR(B898&amp;""="",NOT(ISNUMBER(J898)),I898="تم التعاقد",I898="غير مهتم"),"",IF(J898&lt;'الإعدادات'!$B$4,"متأخرة",IF(J898='الإعدادات'!$B$4,"اليوم",IF(J898&lt;='الإعدادات'!$B$4+3,"خلال 3 أيام",""))))</f>
        <v/>
      </c>
      <c r="N898" s="6">
        <f>IF(OR(B898&amp;""="",H898&amp;""="",NOT(ISNUMBER(E898))),"",IFERROR(IF(E898&lt;INDEX('الوحدات'!$F$6:$F$305,MATCH(H898,'الوحدات'!$A$6:$A$305,0)),"أقل من السعر","مناسب"),"كود غير موجود"))</f>
        <v/>
      </c>
      <c r="O898" s="18">
        <f>IF(OR(B898&amp;""="",I898&lt;&gt;"تم التعاقد",H898&amp;""=""),"",IFERROR(IF(INDEX('الوحدات'!$E$6:$E$305,MATCH(H898,'الوحدات'!$A$6:$A$305,0))="بيع",ROUND(INDEX('الوحدات'!$F$6:$F$305,MATCH(H898,'الوحدات'!$A$6:$A$305,0))*'الإعدادات'!$B$5/100,2),""),""))</f>
        <v/>
      </c>
      <c r="P898" s="19">
        <f>IF(OR(M898="متأخرة",M898="اليوم"),COUNTIFS($M$6:$M$2005,"متأخرة",$J$6:$J$2005,"&lt;"&amp;J898)+COUNTIFS($M$6:$M$2005,"اليوم",$J$6:$J$2005,"&lt;"&amp;J898)+COUNTIFS($M$6:M898,"متأخرة",$J$6:J898,J898&amp;"")+COUNTIFS($M$6:M898,"اليوم",$J$6:J898,J898&amp;""),"")</f>
        <v/>
      </c>
    </row>
    <row r="899">
      <c r="A899" s="20" t="n"/>
      <c r="B899" s="5" t="n"/>
      <c r="C899" s="21" t="n"/>
      <c r="D899" s="5" t="n"/>
      <c r="E899" s="17" t="n"/>
      <c r="F899" s="5" t="n"/>
      <c r="G899" s="5" t="n"/>
      <c r="H899" s="5" t="n"/>
      <c r="I899" s="5" t="n"/>
      <c r="J899" s="20" t="n"/>
      <c r="K899" s="5" t="n"/>
      <c r="L899" s="19">
        <f>IF(OR(B899&amp;""="",NOT(ISNUMBER(A899))),"",'الإعدادات'!$B$4-A899)</f>
        <v/>
      </c>
      <c r="M899" s="6">
        <f>IF(OR(B899&amp;""="",NOT(ISNUMBER(J899)),I899="تم التعاقد",I899="غير مهتم"),"",IF(J899&lt;'الإعدادات'!$B$4,"متأخرة",IF(J899='الإعدادات'!$B$4,"اليوم",IF(J899&lt;='الإعدادات'!$B$4+3,"خلال 3 أيام",""))))</f>
        <v/>
      </c>
      <c r="N899" s="6">
        <f>IF(OR(B899&amp;""="",H899&amp;""="",NOT(ISNUMBER(E899))),"",IFERROR(IF(E899&lt;INDEX('الوحدات'!$F$6:$F$305,MATCH(H899,'الوحدات'!$A$6:$A$305,0)),"أقل من السعر","مناسب"),"كود غير موجود"))</f>
        <v/>
      </c>
      <c r="O899" s="18">
        <f>IF(OR(B899&amp;""="",I899&lt;&gt;"تم التعاقد",H899&amp;""=""),"",IFERROR(IF(INDEX('الوحدات'!$E$6:$E$305,MATCH(H899,'الوحدات'!$A$6:$A$305,0))="بيع",ROUND(INDEX('الوحدات'!$F$6:$F$305,MATCH(H899,'الوحدات'!$A$6:$A$305,0))*'الإعدادات'!$B$5/100,2),""),""))</f>
        <v/>
      </c>
      <c r="P899" s="19">
        <f>IF(OR(M899="متأخرة",M899="اليوم"),COUNTIFS($M$6:$M$2005,"متأخرة",$J$6:$J$2005,"&lt;"&amp;J899)+COUNTIFS($M$6:$M$2005,"اليوم",$J$6:$J$2005,"&lt;"&amp;J899)+COUNTIFS($M$6:M899,"متأخرة",$J$6:J899,J899&amp;"")+COUNTIFS($M$6:M899,"اليوم",$J$6:J899,J899&amp;""),"")</f>
        <v/>
      </c>
    </row>
    <row r="900">
      <c r="A900" s="20" t="n"/>
      <c r="B900" s="5" t="n"/>
      <c r="C900" s="21" t="n"/>
      <c r="D900" s="5" t="n"/>
      <c r="E900" s="17" t="n"/>
      <c r="F900" s="5" t="n"/>
      <c r="G900" s="5" t="n"/>
      <c r="H900" s="5" t="n"/>
      <c r="I900" s="5" t="n"/>
      <c r="J900" s="20" t="n"/>
      <c r="K900" s="5" t="n"/>
      <c r="L900" s="19">
        <f>IF(OR(B900&amp;""="",NOT(ISNUMBER(A900))),"",'الإعدادات'!$B$4-A900)</f>
        <v/>
      </c>
      <c r="M900" s="6">
        <f>IF(OR(B900&amp;""="",NOT(ISNUMBER(J900)),I900="تم التعاقد",I900="غير مهتم"),"",IF(J900&lt;'الإعدادات'!$B$4,"متأخرة",IF(J900='الإعدادات'!$B$4,"اليوم",IF(J900&lt;='الإعدادات'!$B$4+3,"خلال 3 أيام",""))))</f>
        <v/>
      </c>
      <c r="N900" s="6">
        <f>IF(OR(B900&amp;""="",H900&amp;""="",NOT(ISNUMBER(E900))),"",IFERROR(IF(E900&lt;INDEX('الوحدات'!$F$6:$F$305,MATCH(H900,'الوحدات'!$A$6:$A$305,0)),"أقل من السعر","مناسب"),"كود غير موجود"))</f>
        <v/>
      </c>
      <c r="O900" s="18">
        <f>IF(OR(B900&amp;""="",I900&lt;&gt;"تم التعاقد",H900&amp;""=""),"",IFERROR(IF(INDEX('الوحدات'!$E$6:$E$305,MATCH(H900,'الوحدات'!$A$6:$A$305,0))="بيع",ROUND(INDEX('الوحدات'!$F$6:$F$305,MATCH(H900,'الوحدات'!$A$6:$A$305,0))*'الإعدادات'!$B$5/100,2),""),""))</f>
        <v/>
      </c>
      <c r="P900" s="19">
        <f>IF(OR(M900="متأخرة",M900="اليوم"),COUNTIFS($M$6:$M$2005,"متأخرة",$J$6:$J$2005,"&lt;"&amp;J900)+COUNTIFS($M$6:$M$2005,"اليوم",$J$6:$J$2005,"&lt;"&amp;J900)+COUNTIFS($M$6:M900,"متأخرة",$J$6:J900,J900&amp;"")+COUNTIFS($M$6:M900,"اليوم",$J$6:J900,J900&amp;""),"")</f>
        <v/>
      </c>
    </row>
    <row r="901">
      <c r="A901" s="20" t="n"/>
      <c r="B901" s="5" t="n"/>
      <c r="C901" s="21" t="n"/>
      <c r="D901" s="5" t="n"/>
      <c r="E901" s="17" t="n"/>
      <c r="F901" s="5" t="n"/>
      <c r="G901" s="5" t="n"/>
      <c r="H901" s="5" t="n"/>
      <c r="I901" s="5" t="n"/>
      <c r="J901" s="20" t="n"/>
      <c r="K901" s="5" t="n"/>
      <c r="L901" s="19">
        <f>IF(OR(B901&amp;""="",NOT(ISNUMBER(A901))),"",'الإعدادات'!$B$4-A901)</f>
        <v/>
      </c>
      <c r="M901" s="6">
        <f>IF(OR(B901&amp;""="",NOT(ISNUMBER(J901)),I901="تم التعاقد",I901="غير مهتم"),"",IF(J901&lt;'الإعدادات'!$B$4,"متأخرة",IF(J901='الإعدادات'!$B$4,"اليوم",IF(J901&lt;='الإعدادات'!$B$4+3,"خلال 3 أيام",""))))</f>
        <v/>
      </c>
      <c r="N901" s="6">
        <f>IF(OR(B901&amp;""="",H901&amp;""="",NOT(ISNUMBER(E901))),"",IFERROR(IF(E901&lt;INDEX('الوحدات'!$F$6:$F$305,MATCH(H901,'الوحدات'!$A$6:$A$305,0)),"أقل من السعر","مناسب"),"كود غير موجود"))</f>
        <v/>
      </c>
      <c r="O901" s="18">
        <f>IF(OR(B901&amp;""="",I901&lt;&gt;"تم التعاقد",H901&amp;""=""),"",IFERROR(IF(INDEX('الوحدات'!$E$6:$E$305,MATCH(H901,'الوحدات'!$A$6:$A$305,0))="بيع",ROUND(INDEX('الوحدات'!$F$6:$F$305,MATCH(H901,'الوحدات'!$A$6:$A$305,0))*'الإعدادات'!$B$5/100,2),""),""))</f>
        <v/>
      </c>
      <c r="P901" s="19">
        <f>IF(OR(M901="متأخرة",M901="اليوم"),COUNTIFS($M$6:$M$2005,"متأخرة",$J$6:$J$2005,"&lt;"&amp;J901)+COUNTIFS($M$6:$M$2005,"اليوم",$J$6:$J$2005,"&lt;"&amp;J901)+COUNTIFS($M$6:M901,"متأخرة",$J$6:J901,J901&amp;"")+COUNTIFS($M$6:M901,"اليوم",$J$6:J901,J901&amp;""),"")</f>
        <v/>
      </c>
    </row>
    <row r="902">
      <c r="A902" s="20" t="n"/>
      <c r="B902" s="5" t="n"/>
      <c r="C902" s="21" t="n"/>
      <c r="D902" s="5" t="n"/>
      <c r="E902" s="17" t="n"/>
      <c r="F902" s="5" t="n"/>
      <c r="G902" s="5" t="n"/>
      <c r="H902" s="5" t="n"/>
      <c r="I902" s="5" t="n"/>
      <c r="J902" s="20" t="n"/>
      <c r="K902" s="5" t="n"/>
      <c r="L902" s="19">
        <f>IF(OR(B902&amp;""="",NOT(ISNUMBER(A902))),"",'الإعدادات'!$B$4-A902)</f>
        <v/>
      </c>
      <c r="M902" s="6">
        <f>IF(OR(B902&amp;""="",NOT(ISNUMBER(J902)),I902="تم التعاقد",I902="غير مهتم"),"",IF(J902&lt;'الإعدادات'!$B$4,"متأخرة",IF(J902='الإعدادات'!$B$4,"اليوم",IF(J902&lt;='الإعدادات'!$B$4+3,"خلال 3 أيام",""))))</f>
        <v/>
      </c>
      <c r="N902" s="6">
        <f>IF(OR(B902&amp;""="",H902&amp;""="",NOT(ISNUMBER(E902))),"",IFERROR(IF(E902&lt;INDEX('الوحدات'!$F$6:$F$305,MATCH(H902,'الوحدات'!$A$6:$A$305,0)),"أقل من السعر","مناسب"),"كود غير موجود"))</f>
        <v/>
      </c>
      <c r="O902" s="18">
        <f>IF(OR(B902&amp;""="",I902&lt;&gt;"تم التعاقد",H902&amp;""=""),"",IFERROR(IF(INDEX('الوحدات'!$E$6:$E$305,MATCH(H902,'الوحدات'!$A$6:$A$305,0))="بيع",ROUND(INDEX('الوحدات'!$F$6:$F$305,MATCH(H902,'الوحدات'!$A$6:$A$305,0))*'الإعدادات'!$B$5/100,2),""),""))</f>
        <v/>
      </c>
      <c r="P902" s="19">
        <f>IF(OR(M902="متأخرة",M902="اليوم"),COUNTIFS($M$6:$M$2005,"متأخرة",$J$6:$J$2005,"&lt;"&amp;J902)+COUNTIFS($M$6:$M$2005,"اليوم",$J$6:$J$2005,"&lt;"&amp;J902)+COUNTIFS($M$6:M902,"متأخرة",$J$6:J902,J902&amp;"")+COUNTIFS($M$6:M902,"اليوم",$J$6:J902,J902&amp;""),"")</f>
        <v/>
      </c>
    </row>
    <row r="903">
      <c r="A903" s="20" t="n"/>
      <c r="B903" s="5" t="n"/>
      <c r="C903" s="21" t="n"/>
      <c r="D903" s="5" t="n"/>
      <c r="E903" s="17" t="n"/>
      <c r="F903" s="5" t="n"/>
      <c r="G903" s="5" t="n"/>
      <c r="H903" s="5" t="n"/>
      <c r="I903" s="5" t="n"/>
      <c r="J903" s="20" t="n"/>
      <c r="K903" s="5" t="n"/>
      <c r="L903" s="19">
        <f>IF(OR(B903&amp;""="",NOT(ISNUMBER(A903))),"",'الإعدادات'!$B$4-A903)</f>
        <v/>
      </c>
      <c r="M903" s="6">
        <f>IF(OR(B903&amp;""="",NOT(ISNUMBER(J903)),I903="تم التعاقد",I903="غير مهتم"),"",IF(J903&lt;'الإعدادات'!$B$4,"متأخرة",IF(J903='الإعدادات'!$B$4,"اليوم",IF(J903&lt;='الإعدادات'!$B$4+3,"خلال 3 أيام",""))))</f>
        <v/>
      </c>
      <c r="N903" s="6">
        <f>IF(OR(B903&amp;""="",H903&amp;""="",NOT(ISNUMBER(E903))),"",IFERROR(IF(E903&lt;INDEX('الوحدات'!$F$6:$F$305,MATCH(H903,'الوحدات'!$A$6:$A$305,0)),"أقل من السعر","مناسب"),"كود غير موجود"))</f>
        <v/>
      </c>
      <c r="O903" s="18">
        <f>IF(OR(B903&amp;""="",I903&lt;&gt;"تم التعاقد",H903&amp;""=""),"",IFERROR(IF(INDEX('الوحدات'!$E$6:$E$305,MATCH(H903,'الوحدات'!$A$6:$A$305,0))="بيع",ROUND(INDEX('الوحدات'!$F$6:$F$305,MATCH(H903,'الوحدات'!$A$6:$A$305,0))*'الإعدادات'!$B$5/100,2),""),""))</f>
        <v/>
      </c>
      <c r="P903" s="19">
        <f>IF(OR(M903="متأخرة",M903="اليوم"),COUNTIFS($M$6:$M$2005,"متأخرة",$J$6:$J$2005,"&lt;"&amp;J903)+COUNTIFS($M$6:$M$2005,"اليوم",$J$6:$J$2005,"&lt;"&amp;J903)+COUNTIFS($M$6:M903,"متأخرة",$J$6:J903,J903&amp;"")+COUNTIFS($M$6:M903,"اليوم",$J$6:J903,J903&amp;""),"")</f>
        <v/>
      </c>
    </row>
    <row r="904">
      <c r="A904" s="20" t="n"/>
      <c r="B904" s="5" t="n"/>
      <c r="C904" s="21" t="n"/>
      <c r="D904" s="5" t="n"/>
      <c r="E904" s="17" t="n"/>
      <c r="F904" s="5" t="n"/>
      <c r="G904" s="5" t="n"/>
      <c r="H904" s="5" t="n"/>
      <c r="I904" s="5" t="n"/>
      <c r="J904" s="20" t="n"/>
      <c r="K904" s="5" t="n"/>
      <c r="L904" s="19">
        <f>IF(OR(B904&amp;""="",NOT(ISNUMBER(A904))),"",'الإعدادات'!$B$4-A904)</f>
        <v/>
      </c>
      <c r="M904" s="6">
        <f>IF(OR(B904&amp;""="",NOT(ISNUMBER(J904)),I904="تم التعاقد",I904="غير مهتم"),"",IF(J904&lt;'الإعدادات'!$B$4,"متأخرة",IF(J904='الإعدادات'!$B$4,"اليوم",IF(J904&lt;='الإعدادات'!$B$4+3,"خلال 3 أيام",""))))</f>
        <v/>
      </c>
      <c r="N904" s="6">
        <f>IF(OR(B904&amp;""="",H904&amp;""="",NOT(ISNUMBER(E904))),"",IFERROR(IF(E904&lt;INDEX('الوحدات'!$F$6:$F$305,MATCH(H904,'الوحدات'!$A$6:$A$305,0)),"أقل من السعر","مناسب"),"كود غير موجود"))</f>
        <v/>
      </c>
      <c r="O904" s="18">
        <f>IF(OR(B904&amp;""="",I904&lt;&gt;"تم التعاقد",H904&amp;""=""),"",IFERROR(IF(INDEX('الوحدات'!$E$6:$E$305,MATCH(H904,'الوحدات'!$A$6:$A$305,0))="بيع",ROUND(INDEX('الوحدات'!$F$6:$F$305,MATCH(H904,'الوحدات'!$A$6:$A$305,0))*'الإعدادات'!$B$5/100,2),""),""))</f>
        <v/>
      </c>
      <c r="P904" s="19">
        <f>IF(OR(M904="متأخرة",M904="اليوم"),COUNTIFS($M$6:$M$2005,"متأخرة",$J$6:$J$2005,"&lt;"&amp;J904)+COUNTIFS($M$6:$M$2005,"اليوم",$J$6:$J$2005,"&lt;"&amp;J904)+COUNTIFS($M$6:M904,"متأخرة",$J$6:J904,J904&amp;"")+COUNTIFS($M$6:M904,"اليوم",$J$6:J904,J904&amp;""),"")</f>
        <v/>
      </c>
    </row>
    <row r="905">
      <c r="A905" s="20" t="n"/>
      <c r="B905" s="5" t="n"/>
      <c r="C905" s="21" t="n"/>
      <c r="D905" s="5" t="n"/>
      <c r="E905" s="17" t="n"/>
      <c r="F905" s="5" t="n"/>
      <c r="G905" s="5" t="n"/>
      <c r="H905" s="5" t="n"/>
      <c r="I905" s="5" t="n"/>
      <c r="J905" s="20" t="n"/>
      <c r="K905" s="5" t="n"/>
      <c r="L905" s="19">
        <f>IF(OR(B905&amp;""="",NOT(ISNUMBER(A905))),"",'الإعدادات'!$B$4-A905)</f>
        <v/>
      </c>
      <c r="M905" s="6">
        <f>IF(OR(B905&amp;""="",NOT(ISNUMBER(J905)),I905="تم التعاقد",I905="غير مهتم"),"",IF(J905&lt;'الإعدادات'!$B$4,"متأخرة",IF(J905='الإعدادات'!$B$4,"اليوم",IF(J905&lt;='الإعدادات'!$B$4+3,"خلال 3 أيام",""))))</f>
        <v/>
      </c>
      <c r="N905" s="6">
        <f>IF(OR(B905&amp;""="",H905&amp;""="",NOT(ISNUMBER(E905))),"",IFERROR(IF(E905&lt;INDEX('الوحدات'!$F$6:$F$305,MATCH(H905,'الوحدات'!$A$6:$A$305,0)),"أقل من السعر","مناسب"),"كود غير موجود"))</f>
        <v/>
      </c>
      <c r="O905" s="18">
        <f>IF(OR(B905&amp;""="",I905&lt;&gt;"تم التعاقد",H905&amp;""=""),"",IFERROR(IF(INDEX('الوحدات'!$E$6:$E$305,MATCH(H905,'الوحدات'!$A$6:$A$305,0))="بيع",ROUND(INDEX('الوحدات'!$F$6:$F$305,MATCH(H905,'الوحدات'!$A$6:$A$305,0))*'الإعدادات'!$B$5/100,2),""),""))</f>
        <v/>
      </c>
      <c r="P905" s="19">
        <f>IF(OR(M905="متأخرة",M905="اليوم"),COUNTIFS($M$6:$M$2005,"متأخرة",$J$6:$J$2005,"&lt;"&amp;J905)+COUNTIFS($M$6:$M$2005,"اليوم",$J$6:$J$2005,"&lt;"&amp;J905)+COUNTIFS($M$6:M905,"متأخرة",$J$6:J905,J905&amp;"")+COUNTIFS($M$6:M905,"اليوم",$J$6:J905,J905&amp;""),"")</f>
        <v/>
      </c>
    </row>
    <row r="906">
      <c r="A906" s="20" t="n"/>
      <c r="B906" s="5" t="n"/>
      <c r="C906" s="21" t="n"/>
      <c r="D906" s="5" t="n"/>
      <c r="E906" s="17" t="n"/>
      <c r="F906" s="5" t="n"/>
      <c r="G906" s="5" t="n"/>
      <c r="H906" s="5" t="n"/>
      <c r="I906" s="5" t="n"/>
      <c r="J906" s="20" t="n"/>
      <c r="K906" s="5" t="n"/>
      <c r="L906" s="19">
        <f>IF(OR(B906&amp;""="",NOT(ISNUMBER(A906))),"",'الإعدادات'!$B$4-A906)</f>
        <v/>
      </c>
      <c r="M906" s="6">
        <f>IF(OR(B906&amp;""="",NOT(ISNUMBER(J906)),I906="تم التعاقد",I906="غير مهتم"),"",IF(J906&lt;'الإعدادات'!$B$4,"متأخرة",IF(J906='الإعدادات'!$B$4,"اليوم",IF(J906&lt;='الإعدادات'!$B$4+3,"خلال 3 أيام",""))))</f>
        <v/>
      </c>
      <c r="N906" s="6">
        <f>IF(OR(B906&amp;""="",H906&amp;""="",NOT(ISNUMBER(E906))),"",IFERROR(IF(E906&lt;INDEX('الوحدات'!$F$6:$F$305,MATCH(H906,'الوحدات'!$A$6:$A$305,0)),"أقل من السعر","مناسب"),"كود غير موجود"))</f>
        <v/>
      </c>
      <c r="O906" s="18">
        <f>IF(OR(B906&amp;""="",I906&lt;&gt;"تم التعاقد",H906&amp;""=""),"",IFERROR(IF(INDEX('الوحدات'!$E$6:$E$305,MATCH(H906,'الوحدات'!$A$6:$A$305,0))="بيع",ROUND(INDEX('الوحدات'!$F$6:$F$305,MATCH(H906,'الوحدات'!$A$6:$A$305,0))*'الإعدادات'!$B$5/100,2),""),""))</f>
        <v/>
      </c>
      <c r="P906" s="19">
        <f>IF(OR(M906="متأخرة",M906="اليوم"),COUNTIFS($M$6:$M$2005,"متأخرة",$J$6:$J$2005,"&lt;"&amp;J906)+COUNTIFS($M$6:$M$2005,"اليوم",$J$6:$J$2005,"&lt;"&amp;J906)+COUNTIFS($M$6:M906,"متأخرة",$J$6:J906,J906&amp;"")+COUNTIFS($M$6:M906,"اليوم",$J$6:J906,J906&amp;""),"")</f>
        <v/>
      </c>
    </row>
    <row r="907">
      <c r="A907" s="20" t="n"/>
      <c r="B907" s="5" t="n"/>
      <c r="C907" s="21" t="n"/>
      <c r="D907" s="5" t="n"/>
      <c r="E907" s="17" t="n"/>
      <c r="F907" s="5" t="n"/>
      <c r="G907" s="5" t="n"/>
      <c r="H907" s="5" t="n"/>
      <c r="I907" s="5" t="n"/>
      <c r="J907" s="20" t="n"/>
      <c r="K907" s="5" t="n"/>
      <c r="L907" s="19">
        <f>IF(OR(B907&amp;""="",NOT(ISNUMBER(A907))),"",'الإعدادات'!$B$4-A907)</f>
        <v/>
      </c>
      <c r="M907" s="6">
        <f>IF(OR(B907&amp;""="",NOT(ISNUMBER(J907)),I907="تم التعاقد",I907="غير مهتم"),"",IF(J907&lt;'الإعدادات'!$B$4,"متأخرة",IF(J907='الإعدادات'!$B$4,"اليوم",IF(J907&lt;='الإعدادات'!$B$4+3,"خلال 3 أيام",""))))</f>
        <v/>
      </c>
      <c r="N907" s="6">
        <f>IF(OR(B907&amp;""="",H907&amp;""="",NOT(ISNUMBER(E907))),"",IFERROR(IF(E907&lt;INDEX('الوحدات'!$F$6:$F$305,MATCH(H907,'الوحدات'!$A$6:$A$305,0)),"أقل من السعر","مناسب"),"كود غير موجود"))</f>
        <v/>
      </c>
      <c r="O907" s="18">
        <f>IF(OR(B907&amp;""="",I907&lt;&gt;"تم التعاقد",H907&amp;""=""),"",IFERROR(IF(INDEX('الوحدات'!$E$6:$E$305,MATCH(H907,'الوحدات'!$A$6:$A$305,0))="بيع",ROUND(INDEX('الوحدات'!$F$6:$F$305,MATCH(H907,'الوحدات'!$A$6:$A$305,0))*'الإعدادات'!$B$5/100,2),""),""))</f>
        <v/>
      </c>
      <c r="P907" s="19">
        <f>IF(OR(M907="متأخرة",M907="اليوم"),COUNTIFS($M$6:$M$2005,"متأخرة",$J$6:$J$2005,"&lt;"&amp;J907)+COUNTIFS($M$6:$M$2005,"اليوم",$J$6:$J$2005,"&lt;"&amp;J907)+COUNTIFS($M$6:M907,"متأخرة",$J$6:J907,J907&amp;"")+COUNTIFS($M$6:M907,"اليوم",$J$6:J907,J907&amp;""),"")</f>
        <v/>
      </c>
    </row>
    <row r="908">
      <c r="A908" s="20" t="n"/>
      <c r="B908" s="5" t="n"/>
      <c r="C908" s="21" t="n"/>
      <c r="D908" s="5" t="n"/>
      <c r="E908" s="17" t="n"/>
      <c r="F908" s="5" t="n"/>
      <c r="G908" s="5" t="n"/>
      <c r="H908" s="5" t="n"/>
      <c r="I908" s="5" t="n"/>
      <c r="J908" s="20" t="n"/>
      <c r="K908" s="5" t="n"/>
      <c r="L908" s="19">
        <f>IF(OR(B908&amp;""="",NOT(ISNUMBER(A908))),"",'الإعدادات'!$B$4-A908)</f>
        <v/>
      </c>
      <c r="M908" s="6">
        <f>IF(OR(B908&amp;""="",NOT(ISNUMBER(J908)),I908="تم التعاقد",I908="غير مهتم"),"",IF(J908&lt;'الإعدادات'!$B$4,"متأخرة",IF(J908='الإعدادات'!$B$4,"اليوم",IF(J908&lt;='الإعدادات'!$B$4+3,"خلال 3 أيام",""))))</f>
        <v/>
      </c>
      <c r="N908" s="6">
        <f>IF(OR(B908&amp;""="",H908&amp;""="",NOT(ISNUMBER(E908))),"",IFERROR(IF(E908&lt;INDEX('الوحدات'!$F$6:$F$305,MATCH(H908,'الوحدات'!$A$6:$A$305,0)),"أقل من السعر","مناسب"),"كود غير موجود"))</f>
        <v/>
      </c>
      <c r="O908" s="18">
        <f>IF(OR(B908&amp;""="",I908&lt;&gt;"تم التعاقد",H908&amp;""=""),"",IFERROR(IF(INDEX('الوحدات'!$E$6:$E$305,MATCH(H908,'الوحدات'!$A$6:$A$305,0))="بيع",ROUND(INDEX('الوحدات'!$F$6:$F$305,MATCH(H908,'الوحدات'!$A$6:$A$305,0))*'الإعدادات'!$B$5/100,2),""),""))</f>
        <v/>
      </c>
      <c r="P908" s="19">
        <f>IF(OR(M908="متأخرة",M908="اليوم"),COUNTIFS($M$6:$M$2005,"متأخرة",$J$6:$J$2005,"&lt;"&amp;J908)+COUNTIFS($M$6:$M$2005,"اليوم",$J$6:$J$2005,"&lt;"&amp;J908)+COUNTIFS($M$6:M908,"متأخرة",$J$6:J908,J908&amp;"")+COUNTIFS($M$6:M908,"اليوم",$J$6:J908,J908&amp;""),"")</f>
        <v/>
      </c>
    </row>
    <row r="909">
      <c r="A909" s="20" t="n"/>
      <c r="B909" s="5" t="n"/>
      <c r="C909" s="21" t="n"/>
      <c r="D909" s="5" t="n"/>
      <c r="E909" s="17" t="n"/>
      <c r="F909" s="5" t="n"/>
      <c r="G909" s="5" t="n"/>
      <c r="H909" s="5" t="n"/>
      <c r="I909" s="5" t="n"/>
      <c r="J909" s="20" t="n"/>
      <c r="K909" s="5" t="n"/>
      <c r="L909" s="19">
        <f>IF(OR(B909&amp;""="",NOT(ISNUMBER(A909))),"",'الإعدادات'!$B$4-A909)</f>
        <v/>
      </c>
      <c r="M909" s="6">
        <f>IF(OR(B909&amp;""="",NOT(ISNUMBER(J909)),I909="تم التعاقد",I909="غير مهتم"),"",IF(J909&lt;'الإعدادات'!$B$4,"متأخرة",IF(J909='الإعدادات'!$B$4,"اليوم",IF(J909&lt;='الإعدادات'!$B$4+3,"خلال 3 أيام",""))))</f>
        <v/>
      </c>
      <c r="N909" s="6">
        <f>IF(OR(B909&amp;""="",H909&amp;""="",NOT(ISNUMBER(E909))),"",IFERROR(IF(E909&lt;INDEX('الوحدات'!$F$6:$F$305,MATCH(H909,'الوحدات'!$A$6:$A$305,0)),"أقل من السعر","مناسب"),"كود غير موجود"))</f>
        <v/>
      </c>
      <c r="O909" s="18">
        <f>IF(OR(B909&amp;""="",I909&lt;&gt;"تم التعاقد",H909&amp;""=""),"",IFERROR(IF(INDEX('الوحدات'!$E$6:$E$305,MATCH(H909,'الوحدات'!$A$6:$A$305,0))="بيع",ROUND(INDEX('الوحدات'!$F$6:$F$305,MATCH(H909,'الوحدات'!$A$6:$A$305,0))*'الإعدادات'!$B$5/100,2),""),""))</f>
        <v/>
      </c>
      <c r="P909" s="19">
        <f>IF(OR(M909="متأخرة",M909="اليوم"),COUNTIFS($M$6:$M$2005,"متأخرة",$J$6:$J$2005,"&lt;"&amp;J909)+COUNTIFS($M$6:$M$2005,"اليوم",$J$6:$J$2005,"&lt;"&amp;J909)+COUNTIFS($M$6:M909,"متأخرة",$J$6:J909,J909&amp;"")+COUNTIFS($M$6:M909,"اليوم",$J$6:J909,J909&amp;""),"")</f>
        <v/>
      </c>
    </row>
    <row r="910">
      <c r="A910" s="20" t="n"/>
      <c r="B910" s="5" t="n"/>
      <c r="C910" s="21" t="n"/>
      <c r="D910" s="5" t="n"/>
      <c r="E910" s="17" t="n"/>
      <c r="F910" s="5" t="n"/>
      <c r="G910" s="5" t="n"/>
      <c r="H910" s="5" t="n"/>
      <c r="I910" s="5" t="n"/>
      <c r="J910" s="20" t="n"/>
      <c r="K910" s="5" t="n"/>
      <c r="L910" s="19">
        <f>IF(OR(B910&amp;""="",NOT(ISNUMBER(A910))),"",'الإعدادات'!$B$4-A910)</f>
        <v/>
      </c>
      <c r="M910" s="6">
        <f>IF(OR(B910&amp;""="",NOT(ISNUMBER(J910)),I910="تم التعاقد",I910="غير مهتم"),"",IF(J910&lt;'الإعدادات'!$B$4,"متأخرة",IF(J910='الإعدادات'!$B$4,"اليوم",IF(J910&lt;='الإعدادات'!$B$4+3,"خلال 3 أيام",""))))</f>
        <v/>
      </c>
      <c r="N910" s="6">
        <f>IF(OR(B910&amp;""="",H910&amp;""="",NOT(ISNUMBER(E910))),"",IFERROR(IF(E910&lt;INDEX('الوحدات'!$F$6:$F$305,MATCH(H910,'الوحدات'!$A$6:$A$305,0)),"أقل من السعر","مناسب"),"كود غير موجود"))</f>
        <v/>
      </c>
      <c r="O910" s="18">
        <f>IF(OR(B910&amp;""="",I910&lt;&gt;"تم التعاقد",H910&amp;""=""),"",IFERROR(IF(INDEX('الوحدات'!$E$6:$E$305,MATCH(H910,'الوحدات'!$A$6:$A$305,0))="بيع",ROUND(INDEX('الوحدات'!$F$6:$F$305,MATCH(H910,'الوحدات'!$A$6:$A$305,0))*'الإعدادات'!$B$5/100,2),""),""))</f>
        <v/>
      </c>
      <c r="P910" s="19">
        <f>IF(OR(M910="متأخرة",M910="اليوم"),COUNTIFS($M$6:$M$2005,"متأخرة",$J$6:$J$2005,"&lt;"&amp;J910)+COUNTIFS($M$6:$M$2005,"اليوم",$J$6:$J$2005,"&lt;"&amp;J910)+COUNTIFS($M$6:M910,"متأخرة",$J$6:J910,J910&amp;"")+COUNTIFS($M$6:M910,"اليوم",$J$6:J910,J910&amp;""),"")</f>
        <v/>
      </c>
    </row>
    <row r="911">
      <c r="A911" s="20" t="n"/>
      <c r="B911" s="5" t="n"/>
      <c r="C911" s="21" t="n"/>
      <c r="D911" s="5" t="n"/>
      <c r="E911" s="17" t="n"/>
      <c r="F911" s="5" t="n"/>
      <c r="G911" s="5" t="n"/>
      <c r="H911" s="5" t="n"/>
      <c r="I911" s="5" t="n"/>
      <c r="J911" s="20" t="n"/>
      <c r="K911" s="5" t="n"/>
      <c r="L911" s="19">
        <f>IF(OR(B911&amp;""="",NOT(ISNUMBER(A911))),"",'الإعدادات'!$B$4-A911)</f>
        <v/>
      </c>
      <c r="M911" s="6">
        <f>IF(OR(B911&amp;""="",NOT(ISNUMBER(J911)),I911="تم التعاقد",I911="غير مهتم"),"",IF(J911&lt;'الإعدادات'!$B$4,"متأخرة",IF(J911='الإعدادات'!$B$4,"اليوم",IF(J911&lt;='الإعدادات'!$B$4+3,"خلال 3 أيام",""))))</f>
        <v/>
      </c>
      <c r="N911" s="6">
        <f>IF(OR(B911&amp;""="",H911&amp;""="",NOT(ISNUMBER(E911))),"",IFERROR(IF(E911&lt;INDEX('الوحدات'!$F$6:$F$305,MATCH(H911,'الوحدات'!$A$6:$A$305,0)),"أقل من السعر","مناسب"),"كود غير موجود"))</f>
        <v/>
      </c>
      <c r="O911" s="18">
        <f>IF(OR(B911&amp;""="",I911&lt;&gt;"تم التعاقد",H911&amp;""=""),"",IFERROR(IF(INDEX('الوحدات'!$E$6:$E$305,MATCH(H911,'الوحدات'!$A$6:$A$305,0))="بيع",ROUND(INDEX('الوحدات'!$F$6:$F$305,MATCH(H911,'الوحدات'!$A$6:$A$305,0))*'الإعدادات'!$B$5/100,2),""),""))</f>
        <v/>
      </c>
      <c r="P911" s="19">
        <f>IF(OR(M911="متأخرة",M911="اليوم"),COUNTIFS($M$6:$M$2005,"متأخرة",$J$6:$J$2005,"&lt;"&amp;J911)+COUNTIFS($M$6:$M$2005,"اليوم",$J$6:$J$2005,"&lt;"&amp;J911)+COUNTIFS($M$6:M911,"متأخرة",$J$6:J911,J911&amp;"")+COUNTIFS($M$6:M911,"اليوم",$J$6:J911,J911&amp;""),"")</f>
        <v/>
      </c>
    </row>
    <row r="912">
      <c r="A912" s="20" t="n"/>
      <c r="B912" s="5" t="n"/>
      <c r="C912" s="21" t="n"/>
      <c r="D912" s="5" t="n"/>
      <c r="E912" s="17" t="n"/>
      <c r="F912" s="5" t="n"/>
      <c r="G912" s="5" t="n"/>
      <c r="H912" s="5" t="n"/>
      <c r="I912" s="5" t="n"/>
      <c r="J912" s="20" t="n"/>
      <c r="K912" s="5" t="n"/>
      <c r="L912" s="19">
        <f>IF(OR(B912&amp;""="",NOT(ISNUMBER(A912))),"",'الإعدادات'!$B$4-A912)</f>
        <v/>
      </c>
      <c r="M912" s="6">
        <f>IF(OR(B912&amp;""="",NOT(ISNUMBER(J912)),I912="تم التعاقد",I912="غير مهتم"),"",IF(J912&lt;'الإعدادات'!$B$4,"متأخرة",IF(J912='الإعدادات'!$B$4,"اليوم",IF(J912&lt;='الإعدادات'!$B$4+3,"خلال 3 أيام",""))))</f>
        <v/>
      </c>
      <c r="N912" s="6">
        <f>IF(OR(B912&amp;""="",H912&amp;""="",NOT(ISNUMBER(E912))),"",IFERROR(IF(E912&lt;INDEX('الوحدات'!$F$6:$F$305,MATCH(H912,'الوحدات'!$A$6:$A$305,0)),"أقل من السعر","مناسب"),"كود غير موجود"))</f>
        <v/>
      </c>
      <c r="O912" s="18">
        <f>IF(OR(B912&amp;""="",I912&lt;&gt;"تم التعاقد",H912&amp;""=""),"",IFERROR(IF(INDEX('الوحدات'!$E$6:$E$305,MATCH(H912,'الوحدات'!$A$6:$A$305,0))="بيع",ROUND(INDEX('الوحدات'!$F$6:$F$305,MATCH(H912,'الوحدات'!$A$6:$A$305,0))*'الإعدادات'!$B$5/100,2),""),""))</f>
        <v/>
      </c>
      <c r="P912" s="19">
        <f>IF(OR(M912="متأخرة",M912="اليوم"),COUNTIFS($M$6:$M$2005,"متأخرة",$J$6:$J$2005,"&lt;"&amp;J912)+COUNTIFS($M$6:$M$2005,"اليوم",$J$6:$J$2005,"&lt;"&amp;J912)+COUNTIFS($M$6:M912,"متأخرة",$J$6:J912,J912&amp;"")+COUNTIFS($M$6:M912,"اليوم",$J$6:J912,J912&amp;""),"")</f>
        <v/>
      </c>
    </row>
    <row r="913">
      <c r="A913" s="20" t="n"/>
      <c r="B913" s="5" t="n"/>
      <c r="C913" s="21" t="n"/>
      <c r="D913" s="5" t="n"/>
      <c r="E913" s="17" t="n"/>
      <c r="F913" s="5" t="n"/>
      <c r="G913" s="5" t="n"/>
      <c r="H913" s="5" t="n"/>
      <c r="I913" s="5" t="n"/>
      <c r="J913" s="20" t="n"/>
      <c r="K913" s="5" t="n"/>
      <c r="L913" s="19">
        <f>IF(OR(B913&amp;""="",NOT(ISNUMBER(A913))),"",'الإعدادات'!$B$4-A913)</f>
        <v/>
      </c>
      <c r="M913" s="6">
        <f>IF(OR(B913&amp;""="",NOT(ISNUMBER(J913)),I913="تم التعاقد",I913="غير مهتم"),"",IF(J913&lt;'الإعدادات'!$B$4,"متأخرة",IF(J913='الإعدادات'!$B$4,"اليوم",IF(J913&lt;='الإعدادات'!$B$4+3,"خلال 3 أيام",""))))</f>
        <v/>
      </c>
      <c r="N913" s="6">
        <f>IF(OR(B913&amp;""="",H913&amp;""="",NOT(ISNUMBER(E913))),"",IFERROR(IF(E913&lt;INDEX('الوحدات'!$F$6:$F$305,MATCH(H913,'الوحدات'!$A$6:$A$305,0)),"أقل من السعر","مناسب"),"كود غير موجود"))</f>
        <v/>
      </c>
      <c r="O913" s="18">
        <f>IF(OR(B913&amp;""="",I913&lt;&gt;"تم التعاقد",H913&amp;""=""),"",IFERROR(IF(INDEX('الوحدات'!$E$6:$E$305,MATCH(H913,'الوحدات'!$A$6:$A$305,0))="بيع",ROUND(INDEX('الوحدات'!$F$6:$F$305,MATCH(H913,'الوحدات'!$A$6:$A$305,0))*'الإعدادات'!$B$5/100,2),""),""))</f>
        <v/>
      </c>
      <c r="P913" s="19">
        <f>IF(OR(M913="متأخرة",M913="اليوم"),COUNTIFS($M$6:$M$2005,"متأخرة",$J$6:$J$2005,"&lt;"&amp;J913)+COUNTIFS($M$6:$M$2005,"اليوم",$J$6:$J$2005,"&lt;"&amp;J913)+COUNTIFS($M$6:M913,"متأخرة",$J$6:J913,J913&amp;"")+COUNTIFS($M$6:M913,"اليوم",$J$6:J913,J913&amp;""),"")</f>
        <v/>
      </c>
    </row>
    <row r="914">
      <c r="A914" s="20" t="n"/>
      <c r="B914" s="5" t="n"/>
      <c r="C914" s="21" t="n"/>
      <c r="D914" s="5" t="n"/>
      <c r="E914" s="17" t="n"/>
      <c r="F914" s="5" t="n"/>
      <c r="G914" s="5" t="n"/>
      <c r="H914" s="5" t="n"/>
      <c r="I914" s="5" t="n"/>
      <c r="J914" s="20" t="n"/>
      <c r="K914" s="5" t="n"/>
      <c r="L914" s="19">
        <f>IF(OR(B914&amp;""="",NOT(ISNUMBER(A914))),"",'الإعدادات'!$B$4-A914)</f>
        <v/>
      </c>
      <c r="M914" s="6">
        <f>IF(OR(B914&amp;""="",NOT(ISNUMBER(J914)),I914="تم التعاقد",I914="غير مهتم"),"",IF(J914&lt;'الإعدادات'!$B$4,"متأخرة",IF(J914='الإعدادات'!$B$4,"اليوم",IF(J914&lt;='الإعدادات'!$B$4+3,"خلال 3 أيام",""))))</f>
        <v/>
      </c>
      <c r="N914" s="6">
        <f>IF(OR(B914&amp;""="",H914&amp;""="",NOT(ISNUMBER(E914))),"",IFERROR(IF(E914&lt;INDEX('الوحدات'!$F$6:$F$305,MATCH(H914,'الوحدات'!$A$6:$A$305,0)),"أقل من السعر","مناسب"),"كود غير موجود"))</f>
        <v/>
      </c>
      <c r="O914" s="18">
        <f>IF(OR(B914&amp;""="",I914&lt;&gt;"تم التعاقد",H914&amp;""=""),"",IFERROR(IF(INDEX('الوحدات'!$E$6:$E$305,MATCH(H914,'الوحدات'!$A$6:$A$305,0))="بيع",ROUND(INDEX('الوحدات'!$F$6:$F$305,MATCH(H914,'الوحدات'!$A$6:$A$305,0))*'الإعدادات'!$B$5/100,2),""),""))</f>
        <v/>
      </c>
      <c r="P914" s="19">
        <f>IF(OR(M914="متأخرة",M914="اليوم"),COUNTIFS($M$6:$M$2005,"متأخرة",$J$6:$J$2005,"&lt;"&amp;J914)+COUNTIFS($M$6:$M$2005,"اليوم",$J$6:$J$2005,"&lt;"&amp;J914)+COUNTIFS($M$6:M914,"متأخرة",$J$6:J914,J914&amp;"")+COUNTIFS($M$6:M914,"اليوم",$J$6:J914,J914&amp;""),"")</f>
        <v/>
      </c>
    </row>
    <row r="915">
      <c r="A915" s="20" t="n"/>
      <c r="B915" s="5" t="n"/>
      <c r="C915" s="21" t="n"/>
      <c r="D915" s="5" t="n"/>
      <c r="E915" s="17" t="n"/>
      <c r="F915" s="5" t="n"/>
      <c r="G915" s="5" t="n"/>
      <c r="H915" s="5" t="n"/>
      <c r="I915" s="5" t="n"/>
      <c r="J915" s="20" t="n"/>
      <c r="K915" s="5" t="n"/>
      <c r="L915" s="19">
        <f>IF(OR(B915&amp;""="",NOT(ISNUMBER(A915))),"",'الإعدادات'!$B$4-A915)</f>
        <v/>
      </c>
      <c r="M915" s="6">
        <f>IF(OR(B915&amp;""="",NOT(ISNUMBER(J915)),I915="تم التعاقد",I915="غير مهتم"),"",IF(J915&lt;'الإعدادات'!$B$4,"متأخرة",IF(J915='الإعدادات'!$B$4,"اليوم",IF(J915&lt;='الإعدادات'!$B$4+3,"خلال 3 أيام",""))))</f>
        <v/>
      </c>
      <c r="N915" s="6">
        <f>IF(OR(B915&amp;""="",H915&amp;""="",NOT(ISNUMBER(E915))),"",IFERROR(IF(E915&lt;INDEX('الوحدات'!$F$6:$F$305,MATCH(H915,'الوحدات'!$A$6:$A$305,0)),"أقل من السعر","مناسب"),"كود غير موجود"))</f>
        <v/>
      </c>
      <c r="O915" s="18">
        <f>IF(OR(B915&amp;""="",I915&lt;&gt;"تم التعاقد",H915&amp;""=""),"",IFERROR(IF(INDEX('الوحدات'!$E$6:$E$305,MATCH(H915,'الوحدات'!$A$6:$A$305,0))="بيع",ROUND(INDEX('الوحدات'!$F$6:$F$305,MATCH(H915,'الوحدات'!$A$6:$A$305,0))*'الإعدادات'!$B$5/100,2),""),""))</f>
        <v/>
      </c>
      <c r="P915" s="19">
        <f>IF(OR(M915="متأخرة",M915="اليوم"),COUNTIFS($M$6:$M$2005,"متأخرة",$J$6:$J$2005,"&lt;"&amp;J915)+COUNTIFS($M$6:$M$2005,"اليوم",$J$6:$J$2005,"&lt;"&amp;J915)+COUNTIFS($M$6:M915,"متأخرة",$J$6:J915,J915&amp;"")+COUNTIFS($M$6:M915,"اليوم",$J$6:J915,J915&amp;""),"")</f>
        <v/>
      </c>
    </row>
    <row r="916">
      <c r="A916" s="20" t="n"/>
      <c r="B916" s="5" t="n"/>
      <c r="C916" s="21" t="n"/>
      <c r="D916" s="5" t="n"/>
      <c r="E916" s="17" t="n"/>
      <c r="F916" s="5" t="n"/>
      <c r="G916" s="5" t="n"/>
      <c r="H916" s="5" t="n"/>
      <c r="I916" s="5" t="n"/>
      <c r="J916" s="20" t="n"/>
      <c r="K916" s="5" t="n"/>
      <c r="L916" s="19">
        <f>IF(OR(B916&amp;""="",NOT(ISNUMBER(A916))),"",'الإعدادات'!$B$4-A916)</f>
        <v/>
      </c>
      <c r="M916" s="6">
        <f>IF(OR(B916&amp;""="",NOT(ISNUMBER(J916)),I916="تم التعاقد",I916="غير مهتم"),"",IF(J916&lt;'الإعدادات'!$B$4,"متأخرة",IF(J916='الإعدادات'!$B$4,"اليوم",IF(J916&lt;='الإعدادات'!$B$4+3,"خلال 3 أيام",""))))</f>
        <v/>
      </c>
      <c r="N916" s="6">
        <f>IF(OR(B916&amp;""="",H916&amp;""="",NOT(ISNUMBER(E916))),"",IFERROR(IF(E916&lt;INDEX('الوحدات'!$F$6:$F$305,MATCH(H916,'الوحدات'!$A$6:$A$305,0)),"أقل من السعر","مناسب"),"كود غير موجود"))</f>
        <v/>
      </c>
      <c r="O916" s="18">
        <f>IF(OR(B916&amp;""="",I916&lt;&gt;"تم التعاقد",H916&amp;""=""),"",IFERROR(IF(INDEX('الوحدات'!$E$6:$E$305,MATCH(H916,'الوحدات'!$A$6:$A$305,0))="بيع",ROUND(INDEX('الوحدات'!$F$6:$F$305,MATCH(H916,'الوحدات'!$A$6:$A$305,0))*'الإعدادات'!$B$5/100,2),""),""))</f>
        <v/>
      </c>
      <c r="P916" s="19">
        <f>IF(OR(M916="متأخرة",M916="اليوم"),COUNTIFS($M$6:$M$2005,"متأخرة",$J$6:$J$2005,"&lt;"&amp;J916)+COUNTIFS($M$6:$M$2005,"اليوم",$J$6:$J$2005,"&lt;"&amp;J916)+COUNTIFS($M$6:M916,"متأخرة",$J$6:J916,J916&amp;"")+COUNTIFS($M$6:M916,"اليوم",$J$6:J916,J916&amp;""),"")</f>
        <v/>
      </c>
    </row>
    <row r="917">
      <c r="A917" s="20" t="n"/>
      <c r="B917" s="5" t="n"/>
      <c r="C917" s="21" t="n"/>
      <c r="D917" s="5" t="n"/>
      <c r="E917" s="17" t="n"/>
      <c r="F917" s="5" t="n"/>
      <c r="G917" s="5" t="n"/>
      <c r="H917" s="5" t="n"/>
      <c r="I917" s="5" t="n"/>
      <c r="J917" s="20" t="n"/>
      <c r="K917" s="5" t="n"/>
      <c r="L917" s="19">
        <f>IF(OR(B917&amp;""="",NOT(ISNUMBER(A917))),"",'الإعدادات'!$B$4-A917)</f>
        <v/>
      </c>
      <c r="M917" s="6">
        <f>IF(OR(B917&amp;""="",NOT(ISNUMBER(J917)),I917="تم التعاقد",I917="غير مهتم"),"",IF(J917&lt;'الإعدادات'!$B$4,"متأخرة",IF(J917='الإعدادات'!$B$4,"اليوم",IF(J917&lt;='الإعدادات'!$B$4+3,"خلال 3 أيام",""))))</f>
        <v/>
      </c>
      <c r="N917" s="6">
        <f>IF(OR(B917&amp;""="",H917&amp;""="",NOT(ISNUMBER(E917))),"",IFERROR(IF(E917&lt;INDEX('الوحدات'!$F$6:$F$305,MATCH(H917,'الوحدات'!$A$6:$A$305,0)),"أقل من السعر","مناسب"),"كود غير موجود"))</f>
        <v/>
      </c>
      <c r="O917" s="18">
        <f>IF(OR(B917&amp;""="",I917&lt;&gt;"تم التعاقد",H917&amp;""=""),"",IFERROR(IF(INDEX('الوحدات'!$E$6:$E$305,MATCH(H917,'الوحدات'!$A$6:$A$305,0))="بيع",ROUND(INDEX('الوحدات'!$F$6:$F$305,MATCH(H917,'الوحدات'!$A$6:$A$305,0))*'الإعدادات'!$B$5/100,2),""),""))</f>
        <v/>
      </c>
      <c r="P917" s="19">
        <f>IF(OR(M917="متأخرة",M917="اليوم"),COUNTIFS($M$6:$M$2005,"متأخرة",$J$6:$J$2005,"&lt;"&amp;J917)+COUNTIFS($M$6:$M$2005,"اليوم",$J$6:$J$2005,"&lt;"&amp;J917)+COUNTIFS($M$6:M917,"متأخرة",$J$6:J917,J917&amp;"")+COUNTIFS($M$6:M917,"اليوم",$J$6:J917,J917&amp;""),"")</f>
        <v/>
      </c>
    </row>
    <row r="918">
      <c r="A918" s="20" t="n"/>
      <c r="B918" s="5" t="n"/>
      <c r="C918" s="21" t="n"/>
      <c r="D918" s="5" t="n"/>
      <c r="E918" s="17" t="n"/>
      <c r="F918" s="5" t="n"/>
      <c r="G918" s="5" t="n"/>
      <c r="H918" s="5" t="n"/>
      <c r="I918" s="5" t="n"/>
      <c r="J918" s="20" t="n"/>
      <c r="K918" s="5" t="n"/>
      <c r="L918" s="19">
        <f>IF(OR(B918&amp;""="",NOT(ISNUMBER(A918))),"",'الإعدادات'!$B$4-A918)</f>
        <v/>
      </c>
      <c r="M918" s="6">
        <f>IF(OR(B918&amp;""="",NOT(ISNUMBER(J918)),I918="تم التعاقد",I918="غير مهتم"),"",IF(J918&lt;'الإعدادات'!$B$4,"متأخرة",IF(J918='الإعدادات'!$B$4,"اليوم",IF(J918&lt;='الإعدادات'!$B$4+3,"خلال 3 أيام",""))))</f>
        <v/>
      </c>
      <c r="N918" s="6">
        <f>IF(OR(B918&amp;""="",H918&amp;""="",NOT(ISNUMBER(E918))),"",IFERROR(IF(E918&lt;INDEX('الوحدات'!$F$6:$F$305,MATCH(H918,'الوحدات'!$A$6:$A$305,0)),"أقل من السعر","مناسب"),"كود غير موجود"))</f>
        <v/>
      </c>
      <c r="O918" s="18">
        <f>IF(OR(B918&amp;""="",I918&lt;&gt;"تم التعاقد",H918&amp;""=""),"",IFERROR(IF(INDEX('الوحدات'!$E$6:$E$305,MATCH(H918,'الوحدات'!$A$6:$A$305,0))="بيع",ROUND(INDEX('الوحدات'!$F$6:$F$305,MATCH(H918,'الوحدات'!$A$6:$A$305,0))*'الإعدادات'!$B$5/100,2),""),""))</f>
        <v/>
      </c>
      <c r="P918" s="19">
        <f>IF(OR(M918="متأخرة",M918="اليوم"),COUNTIFS($M$6:$M$2005,"متأخرة",$J$6:$J$2005,"&lt;"&amp;J918)+COUNTIFS($M$6:$M$2005,"اليوم",$J$6:$J$2005,"&lt;"&amp;J918)+COUNTIFS($M$6:M918,"متأخرة",$J$6:J918,J918&amp;"")+COUNTIFS($M$6:M918,"اليوم",$J$6:J918,J918&amp;""),"")</f>
        <v/>
      </c>
    </row>
    <row r="919">
      <c r="A919" s="20" t="n"/>
      <c r="B919" s="5" t="n"/>
      <c r="C919" s="21" t="n"/>
      <c r="D919" s="5" t="n"/>
      <c r="E919" s="17" t="n"/>
      <c r="F919" s="5" t="n"/>
      <c r="G919" s="5" t="n"/>
      <c r="H919" s="5" t="n"/>
      <c r="I919" s="5" t="n"/>
      <c r="J919" s="20" t="n"/>
      <c r="K919" s="5" t="n"/>
      <c r="L919" s="19">
        <f>IF(OR(B919&amp;""="",NOT(ISNUMBER(A919))),"",'الإعدادات'!$B$4-A919)</f>
        <v/>
      </c>
      <c r="M919" s="6">
        <f>IF(OR(B919&amp;""="",NOT(ISNUMBER(J919)),I919="تم التعاقد",I919="غير مهتم"),"",IF(J919&lt;'الإعدادات'!$B$4,"متأخرة",IF(J919='الإعدادات'!$B$4,"اليوم",IF(J919&lt;='الإعدادات'!$B$4+3,"خلال 3 أيام",""))))</f>
        <v/>
      </c>
      <c r="N919" s="6">
        <f>IF(OR(B919&amp;""="",H919&amp;""="",NOT(ISNUMBER(E919))),"",IFERROR(IF(E919&lt;INDEX('الوحدات'!$F$6:$F$305,MATCH(H919,'الوحدات'!$A$6:$A$305,0)),"أقل من السعر","مناسب"),"كود غير موجود"))</f>
        <v/>
      </c>
      <c r="O919" s="18">
        <f>IF(OR(B919&amp;""="",I919&lt;&gt;"تم التعاقد",H919&amp;""=""),"",IFERROR(IF(INDEX('الوحدات'!$E$6:$E$305,MATCH(H919,'الوحدات'!$A$6:$A$305,0))="بيع",ROUND(INDEX('الوحدات'!$F$6:$F$305,MATCH(H919,'الوحدات'!$A$6:$A$305,0))*'الإعدادات'!$B$5/100,2),""),""))</f>
        <v/>
      </c>
      <c r="P919" s="19">
        <f>IF(OR(M919="متأخرة",M919="اليوم"),COUNTIFS($M$6:$M$2005,"متأخرة",$J$6:$J$2005,"&lt;"&amp;J919)+COUNTIFS($M$6:$M$2005,"اليوم",$J$6:$J$2005,"&lt;"&amp;J919)+COUNTIFS($M$6:M919,"متأخرة",$J$6:J919,J919&amp;"")+COUNTIFS($M$6:M919,"اليوم",$J$6:J919,J919&amp;""),"")</f>
        <v/>
      </c>
    </row>
    <row r="920">
      <c r="A920" s="20" t="n"/>
      <c r="B920" s="5" t="n"/>
      <c r="C920" s="21" t="n"/>
      <c r="D920" s="5" t="n"/>
      <c r="E920" s="17" t="n"/>
      <c r="F920" s="5" t="n"/>
      <c r="G920" s="5" t="n"/>
      <c r="H920" s="5" t="n"/>
      <c r="I920" s="5" t="n"/>
      <c r="J920" s="20" t="n"/>
      <c r="K920" s="5" t="n"/>
      <c r="L920" s="19">
        <f>IF(OR(B920&amp;""="",NOT(ISNUMBER(A920))),"",'الإعدادات'!$B$4-A920)</f>
        <v/>
      </c>
      <c r="M920" s="6">
        <f>IF(OR(B920&amp;""="",NOT(ISNUMBER(J920)),I920="تم التعاقد",I920="غير مهتم"),"",IF(J920&lt;'الإعدادات'!$B$4,"متأخرة",IF(J920='الإعدادات'!$B$4,"اليوم",IF(J920&lt;='الإعدادات'!$B$4+3,"خلال 3 أيام",""))))</f>
        <v/>
      </c>
      <c r="N920" s="6">
        <f>IF(OR(B920&amp;""="",H920&amp;""="",NOT(ISNUMBER(E920))),"",IFERROR(IF(E920&lt;INDEX('الوحدات'!$F$6:$F$305,MATCH(H920,'الوحدات'!$A$6:$A$305,0)),"أقل من السعر","مناسب"),"كود غير موجود"))</f>
        <v/>
      </c>
      <c r="O920" s="18">
        <f>IF(OR(B920&amp;""="",I920&lt;&gt;"تم التعاقد",H920&amp;""=""),"",IFERROR(IF(INDEX('الوحدات'!$E$6:$E$305,MATCH(H920,'الوحدات'!$A$6:$A$305,0))="بيع",ROUND(INDEX('الوحدات'!$F$6:$F$305,MATCH(H920,'الوحدات'!$A$6:$A$305,0))*'الإعدادات'!$B$5/100,2),""),""))</f>
        <v/>
      </c>
      <c r="P920" s="19">
        <f>IF(OR(M920="متأخرة",M920="اليوم"),COUNTIFS($M$6:$M$2005,"متأخرة",$J$6:$J$2005,"&lt;"&amp;J920)+COUNTIFS($M$6:$M$2005,"اليوم",$J$6:$J$2005,"&lt;"&amp;J920)+COUNTIFS($M$6:M920,"متأخرة",$J$6:J920,J920&amp;"")+COUNTIFS($M$6:M920,"اليوم",$J$6:J920,J920&amp;""),"")</f>
        <v/>
      </c>
    </row>
    <row r="921">
      <c r="A921" s="20" t="n"/>
      <c r="B921" s="5" t="n"/>
      <c r="C921" s="21" t="n"/>
      <c r="D921" s="5" t="n"/>
      <c r="E921" s="17" t="n"/>
      <c r="F921" s="5" t="n"/>
      <c r="G921" s="5" t="n"/>
      <c r="H921" s="5" t="n"/>
      <c r="I921" s="5" t="n"/>
      <c r="J921" s="20" t="n"/>
      <c r="K921" s="5" t="n"/>
      <c r="L921" s="19">
        <f>IF(OR(B921&amp;""="",NOT(ISNUMBER(A921))),"",'الإعدادات'!$B$4-A921)</f>
        <v/>
      </c>
      <c r="M921" s="6">
        <f>IF(OR(B921&amp;""="",NOT(ISNUMBER(J921)),I921="تم التعاقد",I921="غير مهتم"),"",IF(J921&lt;'الإعدادات'!$B$4,"متأخرة",IF(J921='الإعدادات'!$B$4,"اليوم",IF(J921&lt;='الإعدادات'!$B$4+3,"خلال 3 أيام",""))))</f>
        <v/>
      </c>
      <c r="N921" s="6">
        <f>IF(OR(B921&amp;""="",H921&amp;""="",NOT(ISNUMBER(E921))),"",IFERROR(IF(E921&lt;INDEX('الوحدات'!$F$6:$F$305,MATCH(H921,'الوحدات'!$A$6:$A$305,0)),"أقل من السعر","مناسب"),"كود غير موجود"))</f>
        <v/>
      </c>
      <c r="O921" s="18">
        <f>IF(OR(B921&amp;""="",I921&lt;&gt;"تم التعاقد",H921&amp;""=""),"",IFERROR(IF(INDEX('الوحدات'!$E$6:$E$305,MATCH(H921,'الوحدات'!$A$6:$A$305,0))="بيع",ROUND(INDEX('الوحدات'!$F$6:$F$305,MATCH(H921,'الوحدات'!$A$6:$A$305,0))*'الإعدادات'!$B$5/100,2),""),""))</f>
        <v/>
      </c>
      <c r="P921" s="19">
        <f>IF(OR(M921="متأخرة",M921="اليوم"),COUNTIFS($M$6:$M$2005,"متأخرة",$J$6:$J$2005,"&lt;"&amp;J921)+COUNTIFS($M$6:$M$2005,"اليوم",$J$6:$J$2005,"&lt;"&amp;J921)+COUNTIFS($M$6:M921,"متأخرة",$J$6:J921,J921&amp;"")+COUNTIFS($M$6:M921,"اليوم",$J$6:J921,J921&amp;""),"")</f>
        <v/>
      </c>
    </row>
    <row r="922">
      <c r="A922" s="20" t="n"/>
      <c r="B922" s="5" t="n"/>
      <c r="C922" s="21" t="n"/>
      <c r="D922" s="5" t="n"/>
      <c r="E922" s="17" t="n"/>
      <c r="F922" s="5" t="n"/>
      <c r="G922" s="5" t="n"/>
      <c r="H922" s="5" t="n"/>
      <c r="I922" s="5" t="n"/>
      <c r="J922" s="20" t="n"/>
      <c r="K922" s="5" t="n"/>
      <c r="L922" s="19">
        <f>IF(OR(B922&amp;""="",NOT(ISNUMBER(A922))),"",'الإعدادات'!$B$4-A922)</f>
        <v/>
      </c>
      <c r="M922" s="6">
        <f>IF(OR(B922&amp;""="",NOT(ISNUMBER(J922)),I922="تم التعاقد",I922="غير مهتم"),"",IF(J922&lt;'الإعدادات'!$B$4,"متأخرة",IF(J922='الإعدادات'!$B$4,"اليوم",IF(J922&lt;='الإعدادات'!$B$4+3,"خلال 3 أيام",""))))</f>
        <v/>
      </c>
      <c r="N922" s="6">
        <f>IF(OR(B922&amp;""="",H922&amp;""="",NOT(ISNUMBER(E922))),"",IFERROR(IF(E922&lt;INDEX('الوحدات'!$F$6:$F$305,MATCH(H922,'الوحدات'!$A$6:$A$305,0)),"أقل من السعر","مناسب"),"كود غير موجود"))</f>
        <v/>
      </c>
      <c r="O922" s="18">
        <f>IF(OR(B922&amp;""="",I922&lt;&gt;"تم التعاقد",H922&amp;""=""),"",IFERROR(IF(INDEX('الوحدات'!$E$6:$E$305,MATCH(H922,'الوحدات'!$A$6:$A$305,0))="بيع",ROUND(INDEX('الوحدات'!$F$6:$F$305,MATCH(H922,'الوحدات'!$A$6:$A$305,0))*'الإعدادات'!$B$5/100,2),""),""))</f>
        <v/>
      </c>
      <c r="P922" s="19">
        <f>IF(OR(M922="متأخرة",M922="اليوم"),COUNTIFS($M$6:$M$2005,"متأخرة",$J$6:$J$2005,"&lt;"&amp;J922)+COUNTIFS($M$6:$M$2005,"اليوم",$J$6:$J$2005,"&lt;"&amp;J922)+COUNTIFS($M$6:M922,"متأخرة",$J$6:J922,J922&amp;"")+COUNTIFS($M$6:M922,"اليوم",$J$6:J922,J922&amp;""),"")</f>
        <v/>
      </c>
    </row>
    <row r="923">
      <c r="A923" s="20" t="n"/>
      <c r="B923" s="5" t="n"/>
      <c r="C923" s="21" t="n"/>
      <c r="D923" s="5" t="n"/>
      <c r="E923" s="17" t="n"/>
      <c r="F923" s="5" t="n"/>
      <c r="G923" s="5" t="n"/>
      <c r="H923" s="5" t="n"/>
      <c r="I923" s="5" t="n"/>
      <c r="J923" s="20" t="n"/>
      <c r="K923" s="5" t="n"/>
      <c r="L923" s="19">
        <f>IF(OR(B923&amp;""="",NOT(ISNUMBER(A923))),"",'الإعدادات'!$B$4-A923)</f>
        <v/>
      </c>
      <c r="M923" s="6">
        <f>IF(OR(B923&amp;""="",NOT(ISNUMBER(J923)),I923="تم التعاقد",I923="غير مهتم"),"",IF(J923&lt;'الإعدادات'!$B$4,"متأخرة",IF(J923='الإعدادات'!$B$4,"اليوم",IF(J923&lt;='الإعدادات'!$B$4+3,"خلال 3 أيام",""))))</f>
        <v/>
      </c>
      <c r="N923" s="6">
        <f>IF(OR(B923&amp;""="",H923&amp;""="",NOT(ISNUMBER(E923))),"",IFERROR(IF(E923&lt;INDEX('الوحدات'!$F$6:$F$305,MATCH(H923,'الوحدات'!$A$6:$A$305,0)),"أقل من السعر","مناسب"),"كود غير موجود"))</f>
        <v/>
      </c>
      <c r="O923" s="18">
        <f>IF(OR(B923&amp;""="",I923&lt;&gt;"تم التعاقد",H923&amp;""=""),"",IFERROR(IF(INDEX('الوحدات'!$E$6:$E$305,MATCH(H923,'الوحدات'!$A$6:$A$305,0))="بيع",ROUND(INDEX('الوحدات'!$F$6:$F$305,MATCH(H923,'الوحدات'!$A$6:$A$305,0))*'الإعدادات'!$B$5/100,2),""),""))</f>
        <v/>
      </c>
      <c r="P923" s="19">
        <f>IF(OR(M923="متأخرة",M923="اليوم"),COUNTIFS($M$6:$M$2005,"متأخرة",$J$6:$J$2005,"&lt;"&amp;J923)+COUNTIFS($M$6:$M$2005,"اليوم",$J$6:$J$2005,"&lt;"&amp;J923)+COUNTIFS($M$6:M923,"متأخرة",$J$6:J923,J923&amp;"")+COUNTIFS($M$6:M923,"اليوم",$J$6:J923,J923&amp;""),"")</f>
        <v/>
      </c>
    </row>
    <row r="924">
      <c r="A924" s="20" t="n"/>
      <c r="B924" s="5" t="n"/>
      <c r="C924" s="21" t="n"/>
      <c r="D924" s="5" t="n"/>
      <c r="E924" s="17" t="n"/>
      <c r="F924" s="5" t="n"/>
      <c r="G924" s="5" t="n"/>
      <c r="H924" s="5" t="n"/>
      <c r="I924" s="5" t="n"/>
      <c r="J924" s="20" t="n"/>
      <c r="K924" s="5" t="n"/>
      <c r="L924" s="19">
        <f>IF(OR(B924&amp;""="",NOT(ISNUMBER(A924))),"",'الإعدادات'!$B$4-A924)</f>
        <v/>
      </c>
      <c r="M924" s="6">
        <f>IF(OR(B924&amp;""="",NOT(ISNUMBER(J924)),I924="تم التعاقد",I924="غير مهتم"),"",IF(J924&lt;'الإعدادات'!$B$4,"متأخرة",IF(J924='الإعدادات'!$B$4,"اليوم",IF(J924&lt;='الإعدادات'!$B$4+3,"خلال 3 أيام",""))))</f>
        <v/>
      </c>
      <c r="N924" s="6">
        <f>IF(OR(B924&amp;""="",H924&amp;""="",NOT(ISNUMBER(E924))),"",IFERROR(IF(E924&lt;INDEX('الوحدات'!$F$6:$F$305,MATCH(H924,'الوحدات'!$A$6:$A$305,0)),"أقل من السعر","مناسب"),"كود غير موجود"))</f>
        <v/>
      </c>
      <c r="O924" s="18">
        <f>IF(OR(B924&amp;""="",I924&lt;&gt;"تم التعاقد",H924&amp;""=""),"",IFERROR(IF(INDEX('الوحدات'!$E$6:$E$305,MATCH(H924,'الوحدات'!$A$6:$A$305,0))="بيع",ROUND(INDEX('الوحدات'!$F$6:$F$305,MATCH(H924,'الوحدات'!$A$6:$A$305,0))*'الإعدادات'!$B$5/100,2),""),""))</f>
        <v/>
      </c>
      <c r="P924" s="19">
        <f>IF(OR(M924="متأخرة",M924="اليوم"),COUNTIFS($M$6:$M$2005,"متأخرة",$J$6:$J$2005,"&lt;"&amp;J924)+COUNTIFS($M$6:$M$2005,"اليوم",$J$6:$J$2005,"&lt;"&amp;J924)+COUNTIFS($M$6:M924,"متأخرة",$J$6:J924,J924&amp;"")+COUNTIFS($M$6:M924,"اليوم",$J$6:J924,J924&amp;""),"")</f>
        <v/>
      </c>
    </row>
    <row r="925">
      <c r="A925" s="20" t="n"/>
      <c r="B925" s="5" t="n"/>
      <c r="C925" s="21" t="n"/>
      <c r="D925" s="5" t="n"/>
      <c r="E925" s="17" t="n"/>
      <c r="F925" s="5" t="n"/>
      <c r="G925" s="5" t="n"/>
      <c r="H925" s="5" t="n"/>
      <c r="I925" s="5" t="n"/>
      <c r="J925" s="20" t="n"/>
      <c r="K925" s="5" t="n"/>
      <c r="L925" s="19">
        <f>IF(OR(B925&amp;""="",NOT(ISNUMBER(A925))),"",'الإعدادات'!$B$4-A925)</f>
        <v/>
      </c>
      <c r="M925" s="6">
        <f>IF(OR(B925&amp;""="",NOT(ISNUMBER(J925)),I925="تم التعاقد",I925="غير مهتم"),"",IF(J925&lt;'الإعدادات'!$B$4,"متأخرة",IF(J925='الإعدادات'!$B$4,"اليوم",IF(J925&lt;='الإعدادات'!$B$4+3,"خلال 3 أيام",""))))</f>
        <v/>
      </c>
      <c r="N925" s="6">
        <f>IF(OR(B925&amp;""="",H925&amp;""="",NOT(ISNUMBER(E925))),"",IFERROR(IF(E925&lt;INDEX('الوحدات'!$F$6:$F$305,MATCH(H925,'الوحدات'!$A$6:$A$305,0)),"أقل من السعر","مناسب"),"كود غير موجود"))</f>
        <v/>
      </c>
      <c r="O925" s="18">
        <f>IF(OR(B925&amp;""="",I925&lt;&gt;"تم التعاقد",H925&amp;""=""),"",IFERROR(IF(INDEX('الوحدات'!$E$6:$E$305,MATCH(H925,'الوحدات'!$A$6:$A$305,0))="بيع",ROUND(INDEX('الوحدات'!$F$6:$F$305,MATCH(H925,'الوحدات'!$A$6:$A$305,0))*'الإعدادات'!$B$5/100,2),""),""))</f>
        <v/>
      </c>
      <c r="P925" s="19">
        <f>IF(OR(M925="متأخرة",M925="اليوم"),COUNTIFS($M$6:$M$2005,"متأخرة",$J$6:$J$2005,"&lt;"&amp;J925)+COUNTIFS($M$6:$M$2005,"اليوم",$J$6:$J$2005,"&lt;"&amp;J925)+COUNTIFS($M$6:M925,"متأخرة",$J$6:J925,J925&amp;"")+COUNTIFS($M$6:M925,"اليوم",$J$6:J925,J925&amp;""),"")</f>
        <v/>
      </c>
    </row>
    <row r="926">
      <c r="A926" s="20" t="n"/>
      <c r="B926" s="5" t="n"/>
      <c r="C926" s="21" t="n"/>
      <c r="D926" s="5" t="n"/>
      <c r="E926" s="17" t="n"/>
      <c r="F926" s="5" t="n"/>
      <c r="G926" s="5" t="n"/>
      <c r="H926" s="5" t="n"/>
      <c r="I926" s="5" t="n"/>
      <c r="J926" s="20" t="n"/>
      <c r="K926" s="5" t="n"/>
      <c r="L926" s="19">
        <f>IF(OR(B926&amp;""="",NOT(ISNUMBER(A926))),"",'الإعدادات'!$B$4-A926)</f>
        <v/>
      </c>
      <c r="M926" s="6">
        <f>IF(OR(B926&amp;""="",NOT(ISNUMBER(J926)),I926="تم التعاقد",I926="غير مهتم"),"",IF(J926&lt;'الإعدادات'!$B$4,"متأخرة",IF(J926='الإعدادات'!$B$4,"اليوم",IF(J926&lt;='الإعدادات'!$B$4+3,"خلال 3 أيام",""))))</f>
        <v/>
      </c>
      <c r="N926" s="6">
        <f>IF(OR(B926&amp;""="",H926&amp;""="",NOT(ISNUMBER(E926))),"",IFERROR(IF(E926&lt;INDEX('الوحدات'!$F$6:$F$305,MATCH(H926,'الوحدات'!$A$6:$A$305,0)),"أقل من السعر","مناسب"),"كود غير موجود"))</f>
        <v/>
      </c>
      <c r="O926" s="18">
        <f>IF(OR(B926&amp;""="",I926&lt;&gt;"تم التعاقد",H926&amp;""=""),"",IFERROR(IF(INDEX('الوحدات'!$E$6:$E$305,MATCH(H926,'الوحدات'!$A$6:$A$305,0))="بيع",ROUND(INDEX('الوحدات'!$F$6:$F$305,MATCH(H926,'الوحدات'!$A$6:$A$305,0))*'الإعدادات'!$B$5/100,2),""),""))</f>
        <v/>
      </c>
      <c r="P926" s="19">
        <f>IF(OR(M926="متأخرة",M926="اليوم"),COUNTIFS($M$6:$M$2005,"متأخرة",$J$6:$J$2005,"&lt;"&amp;J926)+COUNTIFS($M$6:$M$2005,"اليوم",$J$6:$J$2005,"&lt;"&amp;J926)+COUNTIFS($M$6:M926,"متأخرة",$J$6:J926,J926&amp;"")+COUNTIFS($M$6:M926,"اليوم",$J$6:J926,J926&amp;""),"")</f>
        <v/>
      </c>
    </row>
    <row r="927">
      <c r="A927" s="20" t="n"/>
      <c r="B927" s="5" t="n"/>
      <c r="C927" s="21" t="n"/>
      <c r="D927" s="5" t="n"/>
      <c r="E927" s="17" t="n"/>
      <c r="F927" s="5" t="n"/>
      <c r="G927" s="5" t="n"/>
      <c r="H927" s="5" t="n"/>
      <c r="I927" s="5" t="n"/>
      <c r="J927" s="20" t="n"/>
      <c r="K927" s="5" t="n"/>
      <c r="L927" s="19">
        <f>IF(OR(B927&amp;""="",NOT(ISNUMBER(A927))),"",'الإعدادات'!$B$4-A927)</f>
        <v/>
      </c>
      <c r="M927" s="6">
        <f>IF(OR(B927&amp;""="",NOT(ISNUMBER(J927)),I927="تم التعاقد",I927="غير مهتم"),"",IF(J927&lt;'الإعدادات'!$B$4,"متأخرة",IF(J927='الإعدادات'!$B$4,"اليوم",IF(J927&lt;='الإعدادات'!$B$4+3,"خلال 3 أيام",""))))</f>
        <v/>
      </c>
      <c r="N927" s="6">
        <f>IF(OR(B927&amp;""="",H927&amp;""="",NOT(ISNUMBER(E927))),"",IFERROR(IF(E927&lt;INDEX('الوحدات'!$F$6:$F$305,MATCH(H927,'الوحدات'!$A$6:$A$305,0)),"أقل من السعر","مناسب"),"كود غير موجود"))</f>
        <v/>
      </c>
      <c r="O927" s="18">
        <f>IF(OR(B927&amp;""="",I927&lt;&gt;"تم التعاقد",H927&amp;""=""),"",IFERROR(IF(INDEX('الوحدات'!$E$6:$E$305,MATCH(H927,'الوحدات'!$A$6:$A$305,0))="بيع",ROUND(INDEX('الوحدات'!$F$6:$F$305,MATCH(H927,'الوحدات'!$A$6:$A$305,0))*'الإعدادات'!$B$5/100,2),""),""))</f>
        <v/>
      </c>
      <c r="P927" s="19">
        <f>IF(OR(M927="متأخرة",M927="اليوم"),COUNTIFS($M$6:$M$2005,"متأخرة",$J$6:$J$2005,"&lt;"&amp;J927)+COUNTIFS($M$6:$M$2005,"اليوم",$J$6:$J$2005,"&lt;"&amp;J927)+COUNTIFS($M$6:M927,"متأخرة",$J$6:J927,J927&amp;"")+COUNTIFS($M$6:M927,"اليوم",$J$6:J927,J927&amp;""),"")</f>
        <v/>
      </c>
    </row>
    <row r="928">
      <c r="A928" s="20" t="n"/>
      <c r="B928" s="5" t="n"/>
      <c r="C928" s="21" t="n"/>
      <c r="D928" s="5" t="n"/>
      <c r="E928" s="17" t="n"/>
      <c r="F928" s="5" t="n"/>
      <c r="G928" s="5" t="n"/>
      <c r="H928" s="5" t="n"/>
      <c r="I928" s="5" t="n"/>
      <c r="J928" s="20" t="n"/>
      <c r="K928" s="5" t="n"/>
      <c r="L928" s="19">
        <f>IF(OR(B928&amp;""="",NOT(ISNUMBER(A928))),"",'الإعدادات'!$B$4-A928)</f>
        <v/>
      </c>
      <c r="M928" s="6">
        <f>IF(OR(B928&amp;""="",NOT(ISNUMBER(J928)),I928="تم التعاقد",I928="غير مهتم"),"",IF(J928&lt;'الإعدادات'!$B$4,"متأخرة",IF(J928='الإعدادات'!$B$4,"اليوم",IF(J928&lt;='الإعدادات'!$B$4+3,"خلال 3 أيام",""))))</f>
        <v/>
      </c>
      <c r="N928" s="6">
        <f>IF(OR(B928&amp;""="",H928&amp;""="",NOT(ISNUMBER(E928))),"",IFERROR(IF(E928&lt;INDEX('الوحدات'!$F$6:$F$305,MATCH(H928,'الوحدات'!$A$6:$A$305,0)),"أقل من السعر","مناسب"),"كود غير موجود"))</f>
        <v/>
      </c>
      <c r="O928" s="18">
        <f>IF(OR(B928&amp;""="",I928&lt;&gt;"تم التعاقد",H928&amp;""=""),"",IFERROR(IF(INDEX('الوحدات'!$E$6:$E$305,MATCH(H928,'الوحدات'!$A$6:$A$305,0))="بيع",ROUND(INDEX('الوحدات'!$F$6:$F$305,MATCH(H928,'الوحدات'!$A$6:$A$305,0))*'الإعدادات'!$B$5/100,2),""),""))</f>
        <v/>
      </c>
      <c r="P928" s="19">
        <f>IF(OR(M928="متأخرة",M928="اليوم"),COUNTIFS($M$6:$M$2005,"متأخرة",$J$6:$J$2005,"&lt;"&amp;J928)+COUNTIFS($M$6:$M$2005,"اليوم",$J$6:$J$2005,"&lt;"&amp;J928)+COUNTIFS($M$6:M928,"متأخرة",$J$6:J928,J928&amp;"")+COUNTIFS($M$6:M928,"اليوم",$J$6:J928,J928&amp;""),"")</f>
        <v/>
      </c>
    </row>
    <row r="929">
      <c r="A929" s="20" t="n"/>
      <c r="B929" s="5" t="n"/>
      <c r="C929" s="21" t="n"/>
      <c r="D929" s="5" t="n"/>
      <c r="E929" s="17" t="n"/>
      <c r="F929" s="5" t="n"/>
      <c r="G929" s="5" t="n"/>
      <c r="H929" s="5" t="n"/>
      <c r="I929" s="5" t="n"/>
      <c r="J929" s="20" t="n"/>
      <c r="K929" s="5" t="n"/>
      <c r="L929" s="19">
        <f>IF(OR(B929&amp;""="",NOT(ISNUMBER(A929))),"",'الإعدادات'!$B$4-A929)</f>
        <v/>
      </c>
      <c r="M929" s="6">
        <f>IF(OR(B929&amp;""="",NOT(ISNUMBER(J929)),I929="تم التعاقد",I929="غير مهتم"),"",IF(J929&lt;'الإعدادات'!$B$4,"متأخرة",IF(J929='الإعدادات'!$B$4,"اليوم",IF(J929&lt;='الإعدادات'!$B$4+3,"خلال 3 أيام",""))))</f>
        <v/>
      </c>
      <c r="N929" s="6">
        <f>IF(OR(B929&amp;""="",H929&amp;""="",NOT(ISNUMBER(E929))),"",IFERROR(IF(E929&lt;INDEX('الوحدات'!$F$6:$F$305,MATCH(H929,'الوحدات'!$A$6:$A$305,0)),"أقل من السعر","مناسب"),"كود غير موجود"))</f>
        <v/>
      </c>
      <c r="O929" s="18">
        <f>IF(OR(B929&amp;""="",I929&lt;&gt;"تم التعاقد",H929&amp;""=""),"",IFERROR(IF(INDEX('الوحدات'!$E$6:$E$305,MATCH(H929,'الوحدات'!$A$6:$A$305,0))="بيع",ROUND(INDEX('الوحدات'!$F$6:$F$305,MATCH(H929,'الوحدات'!$A$6:$A$305,0))*'الإعدادات'!$B$5/100,2),""),""))</f>
        <v/>
      </c>
      <c r="P929" s="19">
        <f>IF(OR(M929="متأخرة",M929="اليوم"),COUNTIFS($M$6:$M$2005,"متأخرة",$J$6:$J$2005,"&lt;"&amp;J929)+COUNTIFS($M$6:$M$2005,"اليوم",$J$6:$J$2005,"&lt;"&amp;J929)+COUNTIFS($M$6:M929,"متأخرة",$J$6:J929,J929&amp;"")+COUNTIFS($M$6:M929,"اليوم",$J$6:J929,J929&amp;""),"")</f>
        <v/>
      </c>
    </row>
    <row r="930">
      <c r="A930" s="20" t="n"/>
      <c r="B930" s="5" t="n"/>
      <c r="C930" s="21" t="n"/>
      <c r="D930" s="5" t="n"/>
      <c r="E930" s="17" t="n"/>
      <c r="F930" s="5" t="n"/>
      <c r="G930" s="5" t="n"/>
      <c r="H930" s="5" t="n"/>
      <c r="I930" s="5" t="n"/>
      <c r="J930" s="20" t="n"/>
      <c r="K930" s="5" t="n"/>
      <c r="L930" s="19">
        <f>IF(OR(B930&amp;""="",NOT(ISNUMBER(A930))),"",'الإعدادات'!$B$4-A930)</f>
        <v/>
      </c>
      <c r="M930" s="6">
        <f>IF(OR(B930&amp;""="",NOT(ISNUMBER(J930)),I930="تم التعاقد",I930="غير مهتم"),"",IF(J930&lt;'الإعدادات'!$B$4,"متأخرة",IF(J930='الإعدادات'!$B$4,"اليوم",IF(J930&lt;='الإعدادات'!$B$4+3,"خلال 3 أيام",""))))</f>
        <v/>
      </c>
      <c r="N930" s="6">
        <f>IF(OR(B930&amp;""="",H930&amp;""="",NOT(ISNUMBER(E930))),"",IFERROR(IF(E930&lt;INDEX('الوحدات'!$F$6:$F$305,MATCH(H930,'الوحدات'!$A$6:$A$305,0)),"أقل من السعر","مناسب"),"كود غير موجود"))</f>
        <v/>
      </c>
      <c r="O930" s="18">
        <f>IF(OR(B930&amp;""="",I930&lt;&gt;"تم التعاقد",H930&amp;""=""),"",IFERROR(IF(INDEX('الوحدات'!$E$6:$E$305,MATCH(H930,'الوحدات'!$A$6:$A$305,0))="بيع",ROUND(INDEX('الوحدات'!$F$6:$F$305,MATCH(H930,'الوحدات'!$A$6:$A$305,0))*'الإعدادات'!$B$5/100,2),""),""))</f>
        <v/>
      </c>
      <c r="P930" s="19">
        <f>IF(OR(M930="متأخرة",M930="اليوم"),COUNTIFS($M$6:$M$2005,"متأخرة",$J$6:$J$2005,"&lt;"&amp;J930)+COUNTIFS($M$6:$M$2005,"اليوم",$J$6:$J$2005,"&lt;"&amp;J930)+COUNTIFS($M$6:M930,"متأخرة",$J$6:J930,J930&amp;"")+COUNTIFS($M$6:M930,"اليوم",$J$6:J930,J930&amp;""),"")</f>
        <v/>
      </c>
    </row>
    <row r="931">
      <c r="A931" s="20" t="n"/>
      <c r="B931" s="5" t="n"/>
      <c r="C931" s="21" t="n"/>
      <c r="D931" s="5" t="n"/>
      <c r="E931" s="17" t="n"/>
      <c r="F931" s="5" t="n"/>
      <c r="G931" s="5" t="n"/>
      <c r="H931" s="5" t="n"/>
      <c r="I931" s="5" t="n"/>
      <c r="J931" s="20" t="n"/>
      <c r="K931" s="5" t="n"/>
      <c r="L931" s="19">
        <f>IF(OR(B931&amp;""="",NOT(ISNUMBER(A931))),"",'الإعدادات'!$B$4-A931)</f>
        <v/>
      </c>
      <c r="M931" s="6">
        <f>IF(OR(B931&amp;""="",NOT(ISNUMBER(J931)),I931="تم التعاقد",I931="غير مهتم"),"",IF(J931&lt;'الإعدادات'!$B$4,"متأخرة",IF(J931='الإعدادات'!$B$4,"اليوم",IF(J931&lt;='الإعدادات'!$B$4+3,"خلال 3 أيام",""))))</f>
        <v/>
      </c>
      <c r="N931" s="6">
        <f>IF(OR(B931&amp;""="",H931&amp;""="",NOT(ISNUMBER(E931))),"",IFERROR(IF(E931&lt;INDEX('الوحدات'!$F$6:$F$305,MATCH(H931,'الوحدات'!$A$6:$A$305,0)),"أقل من السعر","مناسب"),"كود غير موجود"))</f>
        <v/>
      </c>
      <c r="O931" s="18">
        <f>IF(OR(B931&amp;""="",I931&lt;&gt;"تم التعاقد",H931&amp;""=""),"",IFERROR(IF(INDEX('الوحدات'!$E$6:$E$305,MATCH(H931,'الوحدات'!$A$6:$A$305,0))="بيع",ROUND(INDEX('الوحدات'!$F$6:$F$305,MATCH(H931,'الوحدات'!$A$6:$A$305,0))*'الإعدادات'!$B$5/100,2),""),""))</f>
        <v/>
      </c>
      <c r="P931" s="19">
        <f>IF(OR(M931="متأخرة",M931="اليوم"),COUNTIFS($M$6:$M$2005,"متأخرة",$J$6:$J$2005,"&lt;"&amp;J931)+COUNTIFS($M$6:$M$2005,"اليوم",$J$6:$J$2005,"&lt;"&amp;J931)+COUNTIFS($M$6:M931,"متأخرة",$J$6:J931,J931&amp;"")+COUNTIFS($M$6:M931,"اليوم",$J$6:J931,J931&amp;""),"")</f>
        <v/>
      </c>
    </row>
    <row r="932">
      <c r="A932" s="20" t="n"/>
      <c r="B932" s="5" t="n"/>
      <c r="C932" s="21" t="n"/>
      <c r="D932" s="5" t="n"/>
      <c r="E932" s="17" t="n"/>
      <c r="F932" s="5" t="n"/>
      <c r="G932" s="5" t="n"/>
      <c r="H932" s="5" t="n"/>
      <c r="I932" s="5" t="n"/>
      <c r="J932" s="20" t="n"/>
      <c r="K932" s="5" t="n"/>
      <c r="L932" s="19">
        <f>IF(OR(B932&amp;""="",NOT(ISNUMBER(A932))),"",'الإعدادات'!$B$4-A932)</f>
        <v/>
      </c>
      <c r="M932" s="6">
        <f>IF(OR(B932&amp;""="",NOT(ISNUMBER(J932)),I932="تم التعاقد",I932="غير مهتم"),"",IF(J932&lt;'الإعدادات'!$B$4,"متأخرة",IF(J932='الإعدادات'!$B$4,"اليوم",IF(J932&lt;='الإعدادات'!$B$4+3,"خلال 3 أيام",""))))</f>
        <v/>
      </c>
      <c r="N932" s="6">
        <f>IF(OR(B932&amp;""="",H932&amp;""="",NOT(ISNUMBER(E932))),"",IFERROR(IF(E932&lt;INDEX('الوحدات'!$F$6:$F$305,MATCH(H932,'الوحدات'!$A$6:$A$305,0)),"أقل من السعر","مناسب"),"كود غير موجود"))</f>
        <v/>
      </c>
      <c r="O932" s="18">
        <f>IF(OR(B932&amp;""="",I932&lt;&gt;"تم التعاقد",H932&amp;""=""),"",IFERROR(IF(INDEX('الوحدات'!$E$6:$E$305,MATCH(H932,'الوحدات'!$A$6:$A$305,0))="بيع",ROUND(INDEX('الوحدات'!$F$6:$F$305,MATCH(H932,'الوحدات'!$A$6:$A$305,0))*'الإعدادات'!$B$5/100,2),""),""))</f>
        <v/>
      </c>
      <c r="P932" s="19">
        <f>IF(OR(M932="متأخرة",M932="اليوم"),COUNTIFS($M$6:$M$2005,"متأخرة",$J$6:$J$2005,"&lt;"&amp;J932)+COUNTIFS($M$6:$M$2005,"اليوم",$J$6:$J$2005,"&lt;"&amp;J932)+COUNTIFS($M$6:M932,"متأخرة",$J$6:J932,J932&amp;"")+COUNTIFS($M$6:M932,"اليوم",$J$6:J932,J932&amp;""),"")</f>
        <v/>
      </c>
    </row>
    <row r="933">
      <c r="A933" s="20" t="n"/>
      <c r="B933" s="5" t="n"/>
      <c r="C933" s="21" t="n"/>
      <c r="D933" s="5" t="n"/>
      <c r="E933" s="17" t="n"/>
      <c r="F933" s="5" t="n"/>
      <c r="G933" s="5" t="n"/>
      <c r="H933" s="5" t="n"/>
      <c r="I933" s="5" t="n"/>
      <c r="J933" s="20" t="n"/>
      <c r="K933" s="5" t="n"/>
      <c r="L933" s="19">
        <f>IF(OR(B933&amp;""="",NOT(ISNUMBER(A933))),"",'الإعدادات'!$B$4-A933)</f>
        <v/>
      </c>
      <c r="M933" s="6">
        <f>IF(OR(B933&amp;""="",NOT(ISNUMBER(J933)),I933="تم التعاقد",I933="غير مهتم"),"",IF(J933&lt;'الإعدادات'!$B$4,"متأخرة",IF(J933='الإعدادات'!$B$4,"اليوم",IF(J933&lt;='الإعدادات'!$B$4+3,"خلال 3 أيام",""))))</f>
        <v/>
      </c>
      <c r="N933" s="6">
        <f>IF(OR(B933&amp;""="",H933&amp;""="",NOT(ISNUMBER(E933))),"",IFERROR(IF(E933&lt;INDEX('الوحدات'!$F$6:$F$305,MATCH(H933,'الوحدات'!$A$6:$A$305,0)),"أقل من السعر","مناسب"),"كود غير موجود"))</f>
        <v/>
      </c>
      <c r="O933" s="18">
        <f>IF(OR(B933&amp;""="",I933&lt;&gt;"تم التعاقد",H933&amp;""=""),"",IFERROR(IF(INDEX('الوحدات'!$E$6:$E$305,MATCH(H933,'الوحدات'!$A$6:$A$305,0))="بيع",ROUND(INDEX('الوحدات'!$F$6:$F$305,MATCH(H933,'الوحدات'!$A$6:$A$305,0))*'الإعدادات'!$B$5/100,2),""),""))</f>
        <v/>
      </c>
      <c r="P933" s="19">
        <f>IF(OR(M933="متأخرة",M933="اليوم"),COUNTIFS($M$6:$M$2005,"متأخرة",$J$6:$J$2005,"&lt;"&amp;J933)+COUNTIFS($M$6:$M$2005,"اليوم",$J$6:$J$2005,"&lt;"&amp;J933)+COUNTIFS($M$6:M933,"متأخرة",$J$6:J933,J933&amp;"")+COUNTIFS($M$6:M933,"اليوم",$J$6:J933,J933&amp;""),"")</f>
        <v/>
      </c>
    </row>
    <row r="934">
      <c r="A934" s="20" t="n"/>
      <c r="B934" s="5" t="n"/>
      <c r="C934" s="21" t="n"/>
      <c r="D934" s="5" t="n"/>
      <c r="E934" s="17" t="n"/>
      <c r="F934" s="5" t="n"/>
      <c r="G934" s="5" t="n"/>
      <c r="H934" s="5" t="n"/>
      <c r="I934" s="5" t="n"/>
      <c r="J934" s="20" t="n"/>
      <c r="K934" s="5" t="n"/>
      <c r="L934" s="19">
        <f>IF(OR(B934&amp;""="",NOT(ISNUMBER(A934))),"",'الإعدادات'!$B$4-A934)</f>
        <v/>
      </c>
      <c r="M934" s="6">
        <f>IF(OR(B934&amp;""="",NOT(ISNUMBER(J934)),I934="تم التعاقد",I934="غير مهتم"),"",IF(J934&lt;'الإعدادات'!$B$4,"متأخرة",IF(J934='الإعدادات'!$B$4,"اليوم",IF(J934&lt;='الإعدادات'!$B$4+3,"خلال 3 أيام",""))))</f>
        <v/>
      </c>
      <c r="N934" s="6">
        <f>IF(OR(B934&amp;""="",H934&amp;""="",NOT(ISNUMBER(E934))),"",IFERROR(IF(E934&lt;INDEX('الوحدات'!$F$6:$F$305,MATCH(H934,'الوحدات'!$A$6:$A$305,0)),"أقل من السعر","مناسب"),"كود غير موجود"))</f>
        <v/>
      </c>
      <c r="O934" s="18">
        <f>IF(OR(B934&amp;""="",I934&lt;&gt;"تم التعاقد",H934&amp;""=""),"",IFERROR(IF(INDEX('الوحدات'!$E$6:$E$305,MATCH(H934,'الوحدات'!$A$6:$A$305,0))="بيع",ROUND(INDEX('الوحدات'!$F$6:$F$305,MATCH(H934,'الوحدات'!$A$6:$A$305,0))*'الإعدادات'!$B$5/100,2),""),""))</f>
        <v/>
      </c>
      <c r="P934" s="19">
        <f>IF(OR(M934="متأخرة",M934="اليوم"),COUNTIFS($M$6:$M$2005,"متأخرة",$J$6:$J$2005,"&lt;"&amp;J934)+COUNTIFS($M$6:$M$2005,"اليوم",$J$6:$J$2005,"&lt;"&amp;J934)+COUNTIFS($M$6:M934,"متأخرة",$J$6:J934,J934&amp;"")+COUNTIFS($M$6:M934,"اليوم",$J$6:J934,J934&amp;""),"")</f>
        <v/>
      </c>
    </row>
    <row r="935">
      <c r="A935" s="20" t="n"/>
      <c r="B935" s="5" t="n"/>
      <c r="C935" s="21" t="n"/>
      <c r="D935" s="5" t="n"/>
      <c r="E935" s="17" t="n"/>
      <c r="F935" s="5" t="n"/>
      <c r="G935" s="5" t="n"/>
      <c r="H935" s="5" t="n"/>
      <c r="I935" s="5" t="n"/>
      <c r="J935" s="20" t="n"/>
      <c r="K935" s="5" t="n"/>
      <c r="L935" s="19">
        <f>IF(OR(B935&amp;""="",NOT(ISNUMBER(A935))),"",'الإعدادات'!$B$4-A935)</f>
        <v/>
      </c>
      <c r="M935" s="6">
        <f>IF(OR(B935&amp;""="",NOT(ISNUMBER(J935)),I935="تم التعاقد",I935="غير مهتم"),"",IF(J935&lt;'الإعدادات'!$B$4,"متأخرة",IF(J935='الإعدادات'!$B$4,"اليوم",IF(J935&lt;='الإعدادات'!$B$4+3,"خلال 3 أيام",""))))</f>
        <v/>
      </c>
      <c r="N935" s="6">
        <f>IF(OR(B935&amp;""="",H935&amp;""="",NOT(ISNUMBER(E935))),"",IFERROR(IF(E935&lt;INDEX('الوحدات'!$F$6:$F$305,MATCH(H935,'الوحدات'!$A$6:$A$305,0)),"أقل من السعر","مناسب"),"كود غير موجود"))</f>
        <v/>
      </c>
      <c r="O935" s="18">
        <f>IF(OR(B935&amp;""="",I935&lt;&gt;"تم التعاقد",H935&amp;""=""),"",IFERROR(IF(INDEX('الوحدات'!$E$6:$E$305,MATCH(H935,'الوحدات'!$A$6:$A$305,0))="بيع",ROUND(INDEX('الوحدات'!$F$6:$F$305,MATCH(H935,'الوحدات'!$A$6:$A$305,0))*'الإعدادات'!$B$5/100,2),""),""))</f>
        <v/>
      </c>
      <c r="P935" s="19">
        <f>IF(OR(M935="متأخرة",M935="اليوم"),COUNTIFS($M$6:$M$2005,"متأخرة",$J$6:$J$2005,"&lt;"&amp;J935)+COUNTIFS($M$6:$M$2005,"اليوم",$J$6:$J$2005,"&lt;"&amp;J935)+COUNTIFS($M$6:M935,"متأخرة",$J$6:J935,J935&amp;"")+COUNTIFS($M$6:M935,"اليوم",$J$6:J935,J935&amp;""),"")</f>
        <v/>
      </c>
    </row>
    <row r="936">
      <c r="A936" s="20" t="n"/>
      <c r="B936" s="5" t="n"/>
      <c r="C936" s="21" t="n"/>
      <c r="D936" s="5" t="n"/>
      <c r="E936" s="17" t="n"/>
      <c r="F936" s="5" t="n"/>
      <c r="G936" s="5" t="n"/>
      <c r="H936" s="5" t="n"/>
      <c r="I936" s="5" t="n"/>
      <c r="J936" s="20" t="n"/>
      <c r="K936" s="5" t="n"/>
      <c r="L936" s="19">
        <f>IF(OR(B936&amp;""="",NOT(ISNUMBER(A936))),"",'الإعدادات'!$B$4-A936)</f>
        <v/>
      </c>
      <c r="M936" s="6">
        <f>IF(OR(B936&amp;""="",NOT(ISNUMBER(J936)),I936="تم التعاقد",I936="غير مهتم"),"",IF(J936&lt;'الإعدادات'!$B$4,"متأخرة",IF(J936='الإعدادات'!$B$4,"اليوم",IF(J936&lt;='الإعدادات'!$B$4+3,"خلال 3 أيام",""))))</f>
        <v/>
      </c>
      <c r="N936" s="6">
        <f>IF(OR(B936&amp;""="",H936&amp;""="",NOT(ISNUMBER(E936))),"",IFERROR(IF(E936&lt;INDEX('الوحدات'!$F$6:$F$305,MATCH(H936,'الوحدات'!$A$6:$A$305,0)),"أقل من السعر","مناسب"),"كود غير موجود"))</f>
        <v/>
      </c>
      <c r="O936" s="18">
        <f>IF(OR(B936&amp;""="",I936&lt;&gt;"تم التعاقد",H936&amp;""=""),"",IFERROR(IF(INDEX('الوحدات'!$E$6:$E$305,MATCH(H936,'الوحدات'!$A$6:$A$305,0))="بيع",ROUND(INDEX('الوحدات'!$F$6:$F$305,MATCH(H936,'الوحدات'!$A$6:$A$305,0))*'الإعدادات'!$B$5/100,2),""),""))</f>
        <v/>
      </c>
      <c r="P936" s="19">
        <f>IF(OR(M936="متأخرة",M936="اليوم"),COUNTIFS($M$6:$M$2005,"متأخرة",$J$6:$J$2005,"&lt;"&amp;J936)+COUNTIFS($M$6:$M$2005,"اليوم",$J$6:$J$2005,"&lt;"&amp;J936)+COUNTIFS($M$6:M936,"متأخرة",$J$6:J936,J936&amp;"")+COUNTIFS($M$6:M936,"اليوم",$J$6:J936,J936&amp;""),"")</f>
        <v/>
      </c>
    </row>
    <row r="937">
      <c r="A937" s="20" t="n"/>
      <c r="B937" s="5" t="n"/>
      <c r="C937" s="21" t="n"/>
      <c r="D937" s="5" t="n"/>
      <c r="E937" s="17" t="n"/>
      <c r="F937" s="5" t="n"/>
      <c r="G937" s="5" t="n"/>
      <c r="H937" s="5" t="n"/>
      <c r="I937" s="5" t="n"/>
      <c r="J937" s="20" t="n"/>
      <c r="K937" s="5" t="n"/>
      <c r="L937" s="19">
        <f>IF(OR(B937&amp;""="",NOT(ISNUMBER(A937))),"",'الإعدادات'!$B$4-A937)</f>
        <v/>
      </c>
      <c r="M937" s="6">
        <f>IF(OR(B937&amp;""="",NOT(ISNUMBER(J937)),I937="تم التعاقد",I937="غير مهتم"),"",IF(J937&lt;'الإعدادات'!$B$4,"متأخرة",IF(J937='الإعدادات'!$B$4,"اليوم",IF(J937&lt;='الإعدادات'!$B$4+3,"خلال 3 أيام",""))))</f>
        <v/>
      </c>
      <c r="N937" s="6">
        <f>IF(OR(B937&amp;""="",H937&amp;""="",NOT(ISNUMBER(E937))),"",IFERROR(IF(E937&lt;INDEX('الوحدات'!$F$6:$F$305,MATCH(H937,'الوحدات'!$A$6:$A$305,0)),"أقل من السعر","مناسب"),"كود غير موجود"))</f>
        <v/>
      </c>
      <c r="O937" s="18">
        <f>IF(OR(B937&amp;""="",I937&lt;&gt;"تم التعاقد",H937&amp;""=""),"",IFERROR(IF(INDEX('الوحدات'!$E$6:$E$305,MATCH(H937,'الوحدات'!$A$6:$A$305,0))="بيع",ROUND(INDEX('الوحدات'!$F$6:$F$305,MATCH(H937,'الوحدات'!$A$6:$A$305,0))*'الإعدادات'!$B$5/100,2),""),""))</f>
        <v/>
      </c>
      <c r="P937" s="19">
        <f>IF(OR(M937="متأخرة",M937="اليوم"),COUNTIFS($M$6:$M$2005,"متأخرة",$J$6:$J$2005,"&lt;"&amp;J937)+COUNTIFS($M$6:$M$2005,"اليوم",$J$6:$J$2005,"&lt;"&amp;J937)+COUNTIFS($M$6:M937,"متأخرة",$J$6:J937,J937&amp;"")+COUNTIFS($M$6:M937,"اليوم",$J$6:J937,J937&amp;""),"")</f>
        <v/>
      </c>
    </row>
    <row r="938">
      <c r="A938" s="20" t="n"/>
      <c r="B938" s="5" t="n"/>
      <c r="C938" s="21" t="n"/>
      <c r="D938" s="5" t="n"/>
      <c r="E938" s="17" t="n"/>
      <c r="F938" s="5" t="n"/>
      <c r="G938" s="5" t="n"/>
      <c r="H938" s="5" t="n"/>
      <c r="I938" s="5" t="n"/>
      <c r="J938" s="20" t="n"/>
      <c r="K938" s="5" t="n"/>
      <c r="L938" s="19">
        <f>IF(OR(B938&amp;""="",NOT(ISNUMBER(A938))),"",'الإعدادات'!$B$4-A938)</f>
        <v/>
      </c>
      <c r="M938" s="6">
        <f>IF(OR(B938&amp;""="",NOT(ISNUMBER(J938)),I938="تم التعاقد",I938="غير مهتم"),"",IF(J938&lt;'الإعدادات'!$B$4,"متأخرة",IF(J938='الإعدادات'!$B$4,"اليوم",IF(J938&lt;='الإعدادات'!$B$4+3,"خلال 3 أيام",""))))</f>
        <v/>
      </c>
      <c r="N938" s="6">
        <f>IF(OR(B938&amp;""="",H938&amp;""="",NOT(ISNUMBER(E938))),"",IFERROR(IF(E938&lt;INDEX('الوحدات'!$F$6:$F$305,MATCH(H938,'الوحدات'!$A$6:$A$305,0)),"أقل من السعر","مناسب"),"كود غير موجود"))</f>
        <v/>
      </c>
      <c r="O938" s="18">
        <f>IF(OR(B938&amp;""="",I938&lt;&gt;"تم التعاقد",H938&amp;""=""),"",IFERROR(IF(INDEX('الوحدات'!$E$6:$E$305,MATCH(H938,'الوحدات'!$A$6:$A$305,0))="بيع",ROUND(INDEX('الوحدات'!$F$6:$F$305,MATCH(H938,'الوحدات'!$A$6:$A$305,0))*'الإعدادات'!$B$5/100,2),""),""))</f>
        <v/>
      </c>
      <c r="P938" s="19">
        <f>IF(OR(M938="متأخرة",M938="اليوم"),COUNTIFS($M$6:$M$2005,"متأخرة",$J$6:$J$2005,"&lt;"&amp;J938)+COUNTIFS($M$6:$M$2005,"اليوم",$J$6:$J$2005,"&lt;"&amp;J938)+COUNTIFS($M$6:M938,"متأخرة",$J$6:J938,J938&amp;"")+COUNTIFS($M$6:M938,"اليوم",$J$6:J938,J938&amp;""),"")</f>
        <v/>
      </c>
    </row>
    <row r="939">
      <c r="A939" s="20" t="n"/>
      <c r="B939" s="5" t="n"/>
      <c r="C939" s="21" t="n"/>
      <c r="D939" s="5" t="n"/>
      <c r="E939" s="17" t="n"/>
      <c r="F939" s="5" t="n"/>
      <c r="G939" s="5" t="n"/>
      <c r="H939" s="5" t="n"/>
      <c r="I939" s="5" t="n"/>
      <c r="J939" s="20" t="n"/>
      <c r="K939" s="5" t="n"/>
      <c r="L939" s="19">
        <f>IF(OR(B939&amp;""="",NOT(ISNUMBER(A939))),"",'الإعدادات'!$B$4-A939)</f>
        <v/>
      </c>
      <c r="M939" s="6">
        <f>IF(OR(B939&amp;""="",NOT(ISNUMBER(J939)),I939="تم التعاقد",I939="غير مهتم"),"",IF(J939&lt;'الإعدادات'!$B$4,"متأخرة",IF(J939='الإعدادات'!$B$4,"اليوم",IF(J939&lt;='الإعدادات'!$B$4+3,"خلال 3 أيام",""))))</f>
        <v/>
      </c>
      <c r="N939" s="6">
        <f>IF(OR(B939&amp;""="",H939&amp;""="",NOT(ISNUMBER(E939))),"",IFERROR(IF(E939&lt;INDEX('الوحدات'!$F$6:$F$305,MATCH(H939,'الوحدات'!$A$6:$A$305,0)),"أقل من السعر","مناسب"),"كود غير موجود"))</f>
        <v/>
      </c>
      <c r="O939" s="18">
        <f>IF(OR(B939&amp;""="",I939&lt;&gt;"تم التعاقد",H939&amp;""=""),"",IFERROR(IF(INDEX('الوحدات'!$E$6:$E$305,MATCH(H939,'الوحدات'!$A$6:$A$305,0))="بيع",ROUND(INDEX('الوحدات'!$F$6:$F$305,MATCH(H939,'الوحدات'!$A$6:$A$305,0))*'الإعدادات'!$B$5/100,2),""),""))</f>
        <v/>
      </c>
      <c r="P939" s="19">
        <f>IF(OR(M939="متأخرة",M939="اليوم"),COUNTIFS($M$6:$M$2005,"متأخرة",$J$6:$J$2005,"&lt;"&amp;J939)+COUNTIFS($M$6:$M$2005,"اليوم",$J$6:$J$2005,"&lt;"&amp;J939)+COUNTIFS($M$6:M939,"متأخرة",$J$6:J939,J939&amp;"")+COUNTIFS($M$6:M939,"اليوم",$J$6:J939,J939&amp;""),"")</f>
        <v/>
      </c>
    </row>
    <row r="940">
      <c r="A940" s="20" t="n"/>
      <c r="B940" s="5" t="n"/>
      <c r="C940" s="21" t="n"/>
      <c r="D940" s="5" t="n"/>
      <c r="E940" s="17" t="n"/>
      <c r="F940" s="5" t="n"/>
      <c r="G940" s="5" t="n"/>
      <c r="H940" s="5" t="n"/>
      <c r="I940" s="5" t="n"/>
      <c r="J940" s="20" t="n"/>
      <c r="K940" s="5" t="n"/>
      <c r="L940" s="19">
        <f>IF(OR(B940&amp;""="",NOT(ISNUMBER(A940))),"",'الإعدادات'!$B$4-A940)</f>
        <v/>
      </c>
      <c r="M940" s="6">
        <f>IF(OR(B940&amp;""="",NOT(ISNUMBER(J940)),I940="تم التعاقد",I940="غير مهتم"),"",IF(J940&lt;'الإعدادات'!$B$4,"متأخرة",IF(J940='الإعدادات'!$B$4,"اليوم",IF(J940&lt;='الإعدادات'!$B$4+3,"خلال 3 أيام",""))))</f>
        <v/>
      </c>
      <c r="N940" s="6">
        <f>IF(OR(B940&amp;""="",H940&amp;""="",NOT(ISNUMBER(E940))),"",IFERROR(IF(E940&lt;INDEX('الوحدات'!$F$6:$F$305,MATCH(H940,'الوحدات'!$A$6:$A$305,0)),"أقل من السعر","مناسب"),"كود غير موجود"))</f>
        <v/>
      </c>
      <c r="O940" s="18">
        <f>IF(OR(B940&amp;""="",I940&lt;&gt;"تم التعاقد",H940&amp;""=""),"",IFERROR(IF(INDEX('الوحدات'!$E$6:$E$305,MATCH(H940,'الوحدات'!$A$6:$A$305,0))="بيع",ROUND(INDEX('الوحدات'!$F$6:$F$305,MATCH(H940,'الوحدات'!$A$6:$A$305,0))*'الإعدادات'!$B$5/100,2),""),""))</f>
        <v/>
      </c>
      <c r="P940" s="19">
        <f>IF(OR(M940="متأخرة",M940="اليوم"),COUNTIFS($M$6:$M$2005,"متأخرة",$J$6:$J$2005,"&lt;"&amp;J940)+COUNTIFS($M$6:$M$2005,"اليوم",$J$6:$J$2005,"&lt;"&amp;J940)+COUNTIFS($M$6:M940,"متأخرة",$J$6:J940,J940&amp;"")+COUNTIFS($M$6:M940,"اليوم",$J$6:J940,J940&amp;""),"")</f>
        <v/>
      </c>
    </row>
    <row r="941">
      <c r="A941" s="20" t="n"/>
      <c r="B941" s="5" t="n"/>
      <c r="C941" s="21" t="n"/>
      <c r="D941" s="5" t="n"/>
      <c r="E941" s="17" t="n"/>
      <c r="F941" s="5" t="n"/>
      <c r="G941" s="5" t="n"/>
      <c r="H941" s="5" t="n"/>
      <c r="I941" s="5" t="n"/>
      <c r="J941" s="20" t="n"/>
      <c r="K941" s="5" t="n"/>
      <c r="L941" s="19">
        <f>IF(OR(B941&amp;""="",NOT(ISNUMBER(A941))),"",'الإعدادات'!$B$4-A941)</f>
        <v/>
      </c>
      <c r="M941" s="6">
        <f>IF(OR(B941&amp;""="",NOT(ISNUMBER(J941)),I941="تم التعاقد",I941="غير مهتم"),"",IF(J941&lt;'الإعدادات'!$B$4,"متأخرة",IF(J941='الإعدادات'!$B$4,"اليوم",IF(J941&lt;='الإعدادات'!$B$4+3,"خلال 3 أيام",""))))</f>
        <v/>
      </c>
      <c r="N941" s="6">
        <f>IF(OR(B941&amp;""="",H941&amp;""="",NOT(ISNUMBER(E941))),"",IFERROR(IF(E941&lt;INDEX('الوحدات'!$F$6:$F$305,MATCH(H941,'الوحدات'!$A$6:$A$305,0)),"أقل من السعر","مناسب"),"كود غير موجود"))</f>
        <v/>
      </c>
      <c r="O941" s="18">
        <f>IF(OR(B941&amp;""="",I941&lt;&gt;"تم التعاقد",H941&amp;""=""),"",IFERROR(IF(INDEX('الوحدات'!$E$6:$E$305,MATCH(H941,'الوحدات'!$A$6:$A$305,0))="بيع",ROUND(INDEX('الوحدات'!$F$6:$F$305,MATCH(H941,'الوحدات'!$A$6:$A$305,0))*'الإعدادات'!$B$5/100,2),""),""))</f>
        <v/>
      </c>
      <c r="P941" s="19">
        <f>IF(OR(M941="متأخرة",M941="اليوم"),COUNTIFS($M$6:$M$2005,"متأخرة",$J$6:$J$2005,"&lt;"&amp;J941)+COUNTIFS($M$6:$M$2005,"اليوم",$J$6:$J$2005,"&lt;"&amp;J941)+COUNTIFS($M$6:M941,"متأخرة",$J$6:J941,J941&amp;"")+COUNTIFS($M$6:M941,"اليوم",$J$6:J941,J941&amp;""),"")</f>
        <v/>
      </c>
    </row>
    <row r="942">
      <c r="A942" s="20" t="n"/>
      <c r="B942" s="5" t="n"/>
      <c r="C942" s="21" t="n"/>
      <c r="D942" s="5" t="n"/>
      <c r="E942" s="17" t="n"/>
      <c r="F942" s="5" t="n"/>
      <c r="G942" s="5" t="n"/>
      <c r="H942" s="5" t="n"/>
      <c r="I942" s="5" t="n"/>
      <c r="J942" s="20" t="n"/>
      <c r="K942" s="5" t="n"/>
      <c r="L942" s="19">
        <f>IF(OR(B942&amp;""="",NOT(ISNUMBER(A942))),"",'الإعدادات'!$B$4-A942)</f>
        <v/>
      </c>
      <c r="M942" s="6">
        <f>IF(OR(B942&amp;""="",NOT(ISNUMBER(J942)),I942="تم التعاقد",I942="غير مهتم"),"",IF(J942&lt;'الإعدادات'!$B$4,"متأخرة",IF(J942='الإعدادات'!$B$4,"اليوم",IF(J942&lt;='الإعدادات'!$B$4+3,"خلال 3 أيام",""))))</f>
        <v/>
      </c>
      <c r="N942" s="6">
        <f>IF(OR(B942&amp;""="",H942&amp;""="",NOT(ISNUMBER(E942))),"",IFERROR(IF(E942&lt;INDEX('الوحدات'!$F$6:$F$305,MATCH(H942,'الوحدات'!$A$6:$A$305,0)),"أقل من السعر","مناسب"),"كود غير موجود"))</f>
        <v/>
      </c>
      <c r="O942" s="18">
        <f>IF(OR(B942&amp;""="",I942&lt;&gt;"تم التعاقد",H942&amp;""=""),"",IFERROR(IF(INDEX('الوحدات'!$E$6:$E$305,MATCH(H942,'الوحدات'!$A$6:$A$305,0))="بيع",ROUND(INDEX('الوحدات'!$F$6:$F$305,MATCH(H942,'الوحدات'!$A$6:$A$305,0))*'الإعدادات'!$B$5/100,2),""),""))</f>
        <v/>
      </c>
      <c r="P942" s="19">
        <f>IF(OR(M942="متأخرة",M942="اليوم"),COUNTIFS($M$6:$M$2005,"متأخرة",$J$6:$J$2005,"&lt;"&amp;J942)+COUNTIFS($M$6:$M$2005,"اليوم",$J$6:$J$2005,"&lt;"&amp;J942)+COUNTIFS($M$6:M942,"متأخرة",$J$6:J942,J942&amp;"")+COUNTIFS($M$6:M942,"اليوم",$J$6:J942,J942&amp;""),"")</f>
        <v/>
      </c>
    </row>
    <row r="943">
      <c r="A943" s="20" t="n"/>
      <c r="B943" s="5" t="n"/>
      <c r="C943" s="21" t="n"/>
      <c r="D943" s="5" t="n"/>
      <c r="E943" s="17" t="n"/>
      <c r="F943" s="5" t="n"/>
      <c r="G943" s="5" t="n"/>
      <c r="H943" s="5" t="n"/>
      <c r="I943" s="5" t="n"/>
      <c r="J943" s="20" t="n"/>
      <c r="K943" s="5" t="n"/>
      <c r="L943" s="19">
        <f>IF(OR(B943&amp;""="",NOT(ISNUMBER(A943))),"",'الإعدادات'!$B$4-A943)</f>
        <v/>
      </c>
      <c r="M943" s="6">
        <f>IF(OR(B943&amp;""="",NOT(ISNUMBER(J943)),I943="تم التعاقد",I943="غير مهتم"),"",IF(J943&lt;'الإعدادات'!$B$4,"متأخرة",IF(J943='الإعدادات'!$B$4,"اليوم",IF(J943&lt;='الإعدادات'!$B$4+3,"خلال 3 أيام",""))))</f>
        <v/>
      </c>
      <c r="N943" s="6">
        <f>IF(OR(B943&amp;""="",H943&amp;""="",NOT(ISNUMBER(E943))),"",IFERROR(IF(E943&lt;INDEX('الوحدات'!$F$6:$F$305,MATCH(H943,'الوحدات'!$A$6:$A$305,0)),"أقل من السعر","مناسب"),"كود غير موجود"))</f>
        <v/>
      </c>
      <c r="O943" s="18">
        <f>IF(OR(B943&amp;""="",I943&lt;&gt;"تم التعاقد",H943&amp;""=""),"",IFERROR(IF(INDEX('الوحدات'!$E$6:$E$305,MATCH(H943,'الوحدات'!$A$6:$A$305,0))="بيع",ROUND(INDEX('الوحدات'!$F$6:$F$305,MATCH(H943,'الوحدات'!$A$6:$A$305,0))*'الإعدادات'!$B$5/100,2),""),""))</f>
        <v/>
      </c>
      <c r="P943" s="19">
        <f>IF(OR(M943="متأخرة",M943="اليوم"),COUNTIFS($M$6:$M$2005,"متأخرة",$J$6:$J$2005,"&lt;"&amp;J943)+COUNTIFS($M$6:$M$2005,"اليوم",$J$6:$J$2005,"&lt;"&amp;J943)+COUNTIFS($M$6:M943,"متأخرة",$J$6:J943,J943&amp;"")+COUNTIFS($M$6:M943,"اليوم",$J$6:J943,J943&amp;""),"")</f>
        <v/>
      </c>
    </row>
    <row r="944">
      <c r="A944" s="20" t="n"/>
      <c r="B944" s="5" t="n"/>
      <c r="C944" s="21" t="n"/>
      <c r="D944" s="5" t="n"/>
      <c r="E944" s="17" t="n"/>
      <c r="F944" s="5" t="n"/>
      <c r="G944" s="5" t="n"/>
      <c r="H944" s="5" t="n"/>
      <c r="I944" s="5" t="n"/>
      <c r="J944" s="20" t="n"/>
      <c r="K944" s="5" t="n"/>
      <c r="L944" s="19">
        <f>IF(OR(B944&amp;""="",NOT(ISNUMBER(A944))),"",'الإعدادات'!$B$4-A944)</f>
        <v/>
      </c>
      <c r="M944" s="6">
        <f>IF(OR(B944&amp;""="",NOT(ISNUMBER(J944)),I944="تم التعاقد",I944="غير مهتم"),"",IF(J944&lt;'الإعدادات'!$B$4,"متأخرة",IF(J944='الإعدادات'!$B$4,"اليوم",IF(J944&lt;='الإعدادات'!$B$4+3,"خلال 3 أيام",""))))</f>
        <v/>
      </c>
      <c r="N944" s="6">
        <f>IF(OR(B944&amp;""="",H944&amp;""="",NOT(ISNUMBER(E944))),"",IFERROR(IF(E944&lt;INDEX('الوحدات'!$F$6:$F$305,MATCH(H944,'الوحدات'!$A$6:$A$305,0)),"أقل من السعر","مناسب"),"كود غير موجود"))</f>
        <v/>
      </c>
      <c r="O944" s="18">
        <f>IF(OR(B944&amp;""="",I944&lt;&gt;"تم التعاقد",H944&amp;""=""),"",IFERROR(IF(INDEX('الوحدات'!$E$6:$E$305,MATCH(H944,'الوحدات'!$A$6:$A$305,0))="بيع",ROUND(INDEX('الوحدات'!$F$6:$F$305,MATCH(H944,'الوحدات'!$A$6:$A$305,0))*'الإعدادات'!$B$5/100,2),""),""))</f>
        <v/>
      </c>
      <c r="P944" s="19">
        <f>IF(OR(M944="متأخرة",M944="اليوم"),COUNTIFS($M$6:$M$2005,"متأخرة",$J$6:$J$2005,"&lt;"&amp;J944)+COUNTIFS($M$6:$M$2005,"اليوم",$J$6:$J$2005,"&lt;"&amp;J944)+COUNTIFS($M$6:M944,"متأخرة",$J$6:J944,J944&amp;"")+COUNTIFS($M$6:M944,"اليوم",$J$6:J944,J944&amp;""),"")</f>
        <v/>
      </c>
    </row>
    <row r="945">
      <c r="A945" s="20" t="n"/>
      <c r="B945" s="5" t="n"/>
      <c r="C945" s="21" t="n"/>
      <c r="D945" s="5" t="n"/>
      <c r="E945" s="17" t="n"/>
      <c r="F945" s="5" t="n"/>
      <c r="G945" s="5" t="n"/>
      <c r="H945" s="5" t="n"/>
      <c r="I945" s="5" t="n"/>
      <c r="J945" s="20" t="n"/>
      <c r="K945" s="5" t="n"/>
      <c r="L945" s="19">
        <f>IF(OR(B945&amp;""="",NOT(ISNUMBER(A945))),"",'الإعدادات'!$B$4-A945)</f>
        <v/>
      </c>
      <c r="M945" s="6">
        <f>IF(OR(B945&amp;""="",NOT(ISNUMBER(J945)),I945="تم التعاقد",I945="غير مهتم"),"",IF(J945&lt;'الإعدادات'!$B$4,"متأخرة",IF(J945='الإعدادات'!$B$4,"اليوم",IF(J945&lt;='الإعدادات'!$B$4+3,"خلال 3 أيام",""))))</f>
        <v/>
      </c>
      <c r="N945" s="6">
        <f>IF(OR(B945&amp;""="",H945&amp;""="",NOT(ISNUMBER(E945))),"",IFERROR(IF(E945&lt;INDEX('الوحدات'!$F$6:$F$305,MATCH(H945,'الوحدات'!$A$6:$A$305,0)),"أقل من السعر","مناسب"),"كود غير موجود"))</f>
        <v/>
      </c>
      <c r="O945" s="18">
        <f>IF(OR(B945&amp;""="",I945&lt;&gt;"تم التعاقد",H945&amp;""=""),"",IFERROR(IF(INDEX('الوحدات'!$E$6:$E$305,MATCH(H945,'الوحدات'!$A$6:$A$305,0))="بيع",ROUND(INDEX('الوحدات'!$F$6:$F$305,MATCH(H945,'الوحدات'!$A$6:$A$305,0))*'الإعدادات'!$B$5/100,2),""),""))</f>
        <v/>
      </c>
      <c r="P945" s="19">
        <f>IF(OR(M945="متأخرة",M945="اليوم"),COUNTIFS($M$6:$M$2005,"متأخرة",$J$6:$J$2005,"&lt;"&amp;J945)+COUNTIFS($M$6:$M$2005,"اليوم",$J$6:$J$2005,"&lt;"&amp;J945)+COUNTIFS($M$6:M945,"متأخرة",$J$6:J945,J945&amp;"")+COUNTIFS($M$6:M945,"اليوم",$J$6:J945,J945&amp;""),"")</f>
        <v/>
      </c>
    </row>
    <row r="946">
      <c r="A946" s="20" t="n"/>
      <c r="B946" s="5" t="n"/>
      <c r="C946" s="21" t="n"/>
      <c r="D946" s="5" t="n"/>
      <c r="E946" s="17" t="n"/>
      <c r="F946" s="5" t="n"/>
      <c r="G946" s="5" t="n"/>
      <c r="H946" s="5" t="n"/>
      <c r="I946" s="5" t="n"/>
      <c r="J946" s="20" t="n"/>
      <c r="K946" s="5" t="n"/>
      <c r="L946" s="19">
        <f>IF(OR(B946&amp;""="",NOT(ISNUMBER(A946))),"",'الإعدادات'!$B$4-A946)</f>
        <v/>
      </c>
      <c r="M946" s="6">
        <f>IF(OR(B946&amp;""="",NOT(ISNUMBER(J946)),I946="تم التعاقد",I946="غير مهتم"),"",IF(J946&lt;'الإعدادات'!$B$4,"متأخرة",IF(J946='الإعدادات'!$B$4,"اليوم",IF(J946&lt;='الإعدادات'!$B$4+3,"خلال 3 أيام",""))))</f>
        <v/>
      </c>
      <c r="N946" s="6">
        <f>IF(OR(B946&amp;""="",H946&amp;""="",NOT(ISNUMBER(E946))),"",IFERROR(IF(E946&lt;INDEX('الوحدات'!$F$6:$F$305,MATCH(H946,'الوحدات'!$A$6:$A$305,0)),"أقل من السعر","مناسب"),"كود غير موجود"))</f>
        <v/>
      </c>
      <c r="O946" s="18">
        <f>IF(OR(B946&amp;""="",I946&lt;&gt;"تم التعاقد",H946&amp;""=""),"",IFERROR(IF(INDEX('الوحدات'!$E$6:$E$305,MATCH(H946,'الوحدات'!$A$6:$A$305,0))="بيع",ROUND(INDEX('الوحدات'!$F$6:$F$305,MATCH(H946,'الوحدات'!$A$6:$A$305,0))*'الإعدادات'!$B$5/100,2),""),""))</f>
        <v/>
      </c>
      <c r="P946" s="19">
        <f>IF(OR(M946="متأخرة",M946="اليوم"),COUNTIFS($M$6:$M$2005,"متأخرة",$J$6:$J$2005,"&lt;"&amp;J946)+COUNTIFS($M$6:$M$2005,"اليوم",$J$6:$J$2005,"&lt;"&amp;J946)+COUNTIFS($M$6:M946,"متأخرة",$J$6:J946,J946&amp;"")+COUNTIFS($M$6:M946,"اليوم",$J$6:J946,J946&amp;""),"")</f>
        <v/>
      </c>
    </row>
    <row r="947">
      <c r="A947" s="20" t="n"/>
      <c r="B947" s="5" t="n"/>
      <c r="C947" s="21" t="n"/>
      <c r="D947" s="5" t="n"/>
      <c r="E947" s="17" t="n"/>
      <c r="F947" s="5" t="n"/>
      <c r="G947" s="5" t="n"/>
      <c r="H947" s="5" t="n"/>
      <c r="I947" s="5" t="n"/>
      <c r="J947" s="20" t="n"/>
      <c r="K947" s="5" t="n"/>
      <c r="L947" s="19">
        <f>IF(OR(B947&amp;""="",NOT(ISNUMBER(A947))),"",'الإعدادات'!$B$4-A947)</f>
        <v/>
      </c>
      <c r="M947" s="6">
        <f>IF(OR(B947&amp;""="",NOT(ISNUMBER(J947)),I947="تم التعاقد",I947="غير مهتم"),"",IF(J947&lt;'الإعدادات'!$B$4,"متأخرة",IF(J947='الإعدادات'!$B$4,"اليوم",IF(J947&lt;='الإعدادات'!$B$4+3,"خلال 3 أيام",""))))</f>
        <v/>
      </c>
      <c r="N947" s="6">
        <f>IF(OR(B947&amp;""="",H947&amp;""="",NOT(ISNUMBER(E947))),"",IFERROR(IF(E947&lt;INDEX('الوحدات'!$F$6:$F$305,MATCH(H947,'الوحدات'!$A$6:$A$305,0)),"أقل من السعر","مناسب"),"كود غير موجود"))</f>
        <v/>
      </c>
      <c r="O947" s="18">
        <f>IF(OR(B947&amp;""="",I947&lt;&gt;"تم التعاقد",H947&amp;""=""),"",IFERROR(IF(INDEX('الوحدات'!$E$6:$E$305,MATCH(H947,'الوحدات'!$A$6:$A$305,0))="بيع",ROUND(INDEX('الوحدات'!$F$6:$F$305,MATCH(H947,'الوحدات'!$A$6:$A$305,0))*'الإعدادات'!$B$5/100,2),""),""))</f>
        <v/>
      </c>
      <c r="P947" s="19">
        <f>IF(OR(M947="متأخرة",M947="اليوم"),COUNTIFS($M$6:$M$2005,"متأخرة",$J$6:$J$2005,"&lt;"&amp;J947)+COUNTIFS($M$6:$M$2005,"اليوم",$J$6:$J$2005,"&lt;"&amp;J947)+COUNTIFS($M$6:M947,"متأخرة",$J$6:J947,J947&amp;"")+COUNTIFS($M$6:M947,"اليوم",$J$6:J947,J947&amp;""),"")</f>
        <v/>
      </c>
    </row>
    <row r="948">
      <c r="A948" s="20" t="n"/>
      <c r="B948" s="5" t="n"/>
      <c r="C948" s="21" t="n"/>
      <c r="D948" s="5" t="n"/>
      <c r="E948" s="17" t="n"/>
      <c r="F948" s="5" t="n"/>
      <c r="G948" s="5" t="n"/>
      <c r="H948" s="5" t="n"/>
      <c r="I948" s="5" t="n"/>
      <c r="J948" s="20" t="n"/>
      <c r="K948" s="5" t="n"/>
      <c r="L948" s="19">
        <f>IF(OR(B948&amp;""="",NOT(ISNUMBER(A948))),"",'الإعدادات'!$B$4-A948)</f>
        <v/>
      </c>
      <c r="M948" s="6">
        <f>IF(OR(B948&amp;""="",NOT(ISNUMBER(J948)),I948="تم التعاقد",I948="غير مهتم"),"",IF(J948&lt;'الإعدادات'!$B$4,"متأخرة",IF(J948='الإعدادات'!$B$4,"اليوم",IF(J948&lt;='الإعدادات'!$B$4+3,"خلال 3 أيام",""))))</f>
        <v/>
      </c>
      <c r="N948" s="6">
        <f>IF(OR(B948&amp;""="",H948&amp;""="",NOT(ISNUMBER(E948))),"",IFERROR(IF(E948&lt;INDEX('الوحدات'!$F$6:$F$305,MATCH(H948,'الوحدات'!$A$6:$A$305,0)),"أقل من السعر","مناسب"),"كود غير موجود"))</f>
        <v/>
      </c>
      <c r="O948" s="18">
        <f>IF(OR(B948&amp;""="",I948&lt;&gt;"تم التعاقد",H948&amp;""=""),"",IFERROR(IF(INDEX('الوحدات'!$E$6:$E$305,MATCH(H948,'الوحدات'!$A$6:$A$305,0))="بيع",ROUND(INDEX('الوحدات'!$F$6:$F$305,MATCH(H948,'الوحدات'!$A$6:$A$305,0))*'الإعدادات'!$B$5/100,2),""),""))</f>
        <v/>
      </c>
      <c r="P948" s="19">
        <f>IF(OR(M948="متأخرة",M948="اليوم"),COUNTIFS($M$6:$M$2005,"متأخرة",$J$6:$J$2005,"&lt;"&amp;J948)+COUNTIFS($M$6:$M$2005,"اليوم",$J$6:$J$2005,"&lt;"&amp;J948)+COUNTIFS($M$6:M948,"متأخرة",$J$6:J948,J948&amp;"")+COUNTIFS($M$6:M948,"اليوم",$J$6:J948,J948&amp;""),"")</f>
        <v/>
      </c>
    </row>
    <row r="949">
      <c r="A949" s="20" t="n"/>
      <c r="B949" s="5" t="n"/>
      <c r="C949" s="21" t="n"/>
      <c r="D949" s="5" t="n"/>
      <c r="E949" s="17" t="n"/>
      <c r="F949" s="5" t="n"/>
      <c r="G949" s="5" t="n"/>
      <c r="H949" s="5" t="n"/>
      <c r="I949" s="5" t="n"/>
      <c r="J949" s="20" t="n"/>
      <c r="K949" s="5" t="n"/>
      <c r="L949" s="19">
        <f>IF(OR(B949&amp;""="",NOT(ISNUMBER(A949))),"",'الإعدادات'!$B$4-A949)</f>
        <v/>
      </c>
      <c r="M949" s="6">
        <f>IF(OR(B949&amp;""="",NOT(ISNUMBER(J949)),I949="تم التعاقد",I949="غير مهتم"),"",IF(J949&lt;'الإعدادات'!$B$4,"متأخرة",IF(J949='الإعدادات'!$B$4,"اليوم",IF(J949&lt;='الإعدادات'!$B$4+3,"خلال 3 أيام",""))))</f>
        <v/>
      </c>
      <c r="N949" s="6">
        <f>IF(OR(B949&amp;""="",H949&amp;""="",NOT(ISNUMBER(E949))),"",IFERROR(IF(E949&lt;INDEX('الوحدات'!$F$6:$F$305,MATCH(H949,'الوحدات'!$A$6:$A$305,0)),"أقل من السعر","مناسب"),"كود غير موجود"))</f>
        <v/>
      </c>
      <c r="O949" s="18">
        <f>IF(OR(B949&amp;""="",I949&lt;&gt;"تم التعاقد",H949&amp;""=""),"",IFERROR(IF(INDEX('الوحدات'!$E$6:$E$305,MATCH(H949,'الوحدات'!$A$6:$A$305,0))="بيع",ROUND(INDEX('الوحدات'!$F$6:$F$305,MATCH(H949,'الوحدات'!$A$6:$A$305,0))*'الإعدادات'!$B$5/100,2),""),""))</f>
        <v/>
      </c>
      <c r="P949" s="19">
        <f>IF(OR(M949="متأخرة",M949="اليوم"),COUNTIFS($M$6:$M$2005,"متأخرة",$J$6:$J$2005,"&lt;"&amp;J949)+COUNTIFS($M$6:$M$2005,"اليوم",$J$6:$J$2005,"&lt;"&amp;J949)+COUNTIFS($M$6:M949,"متأخرة",$J$6:J949,J949&amp;"")+COUNTIFS($M$6:M949,"اليوم",$J$6:J949,J949&amp;""),"")</f>
        <v/>
      </c>
    </row>
    <row r="950">
      <c r="A950" s="20" t="n"/>
      <c r="B950" s="5" t="n"/>
      <c r="C950" s="21" t="n"/>
      <c r="D950" s="5" t="n"/>
      <c r="E950" s="17" t="n"/>
      <c r="F950" s="5" t="n"/>
      <c r="G950" s="5" t="n"/>
      <c r="H950" s="5" t="n"/>
      <c r="I950" s="5" t="n"/>
      <c r="J950" s="20" t="n"/>
      <c r="K950" s="5" t="n"/>
      <c r="L950" s="19">
        <f>IF(OR(B950&amp;""="",NOT(ISNUMBER(A950))),"",'الإعدادات'!$B$4-A950)</f>
        <v/>
      </c>
      <c r="M950" s="6">
        <f>IF(OR(B950&amp;""="",NOT(ISNUMBER(J950)),I950="تم التعاقد",I950="غير مهتم"),"",IF(J950&lt;'الإعدادات'!$B$4,"متأخرة",IF(J950='الإعدادات'!$B$4,"اليوم",IF(J950&lt;='الإعدادات'!$B$4+3,"خلال 3 أيام",""))))</f>
        <v/>
      </c>
      <c r="N950" s="6">
        <f>IF(OR(B950&amp;""="",H950&amp;""="",NOT(ISNUMBER(E950))),"",IFERROR(IF(E950&lt;INDEX('الوحدات'!$F$6:$F$305,MATCH(H950,'الوحدات'!$A$6:$A$305,0)),"أقل من السعر","مناسب"),"كود غير موجود"))</f>
        <v/>
      </c>
      <c r="O950" s="18">
        <f>IF(OR(B950&amp;""="",I950&lt;&gt;"تم التعاقد",H950&amp;""=""),"",IFERROR(IF(INDEX('الوحدات'!$E$6:$E$305,MATCH(H950,'الوحدات'!$A$6:$A$305,0))="بيع",ROUND(INDEX('الوحدات'!$F$6:$F$305,MATCH(H950,'الوحدات'!$A$6:$A$305,0))*'الإعدادات'!$B$5/100,2),""),""))</f>
        <v/>
      </c>
      <c r="P950" s="19">
        <f>IF(OR(M950="متأخرة",M950="اليوم"),COUNTIFS($M$6:$M$2005,"متأخرة",$J$6:$J$2005,"&lt;"&amp;J950)+COUNTIFS($M$6:$M$2005,"اليوم",$J$6:$J$2005,"&lt;"&amp;J950)+COUNTIFS($M$6:M950,"متأخرة",$J$6:J950,J950&amp;"")+COUNTIFS($M$6:M950,"اليوم",$J$6:J950,J950&amp;""),"")</f>
        <v/>
      </c>
    </row>
    <row r="951">
      <c r="A951" s="20" t="n"/>
      <c r="B951" s="5" t="n"/>
      <c r="C951" s="21" t="n"/>
      <c r="D951" s="5" t="n"/>
      <c r="E951" s="17" t="n"/>
      <c r="F951" s="5" t="n"/>
      <c r="G951" s="5" t="n"/>
      <c r="H951" s="5" t="n"/>
      <c r="I951" s="5" t="n"/>
      <c r="J951" s="20" t="n"/>
      <c r="K951" s="5" t="n"/>
      <c r="L951" s="19">
        <f>IF(OR(B951&amp;""="",NOT(ISNUMBER(A951))),"",'الإعدادات'!$B$4-A951)</f>
        <v/>
      </c>
      <c r="M951" s="6">
        <f>IF(OR(B951&amp;""="",NOT(ISNUMBER(J951)),I951="تم التعاقد",I951="غير مهتم"),"",IF(J951&lt;'الإعدادات'!$B$4,"متأخرة",IF(J951='الإعدادات'!$B$4,"اليوم",IF(J951&lt;='الإعدادات'!$B$4+3,"خلال 3 أيام",""))))</f>
        <v/>
      </c>
      <c r="N951" s="6">
        <f>IF(OR(B951&amp;""="",H951&amp;""="",NOT(ISNUMBER(E951))),"",IFERROR(IF(E951&lt;INDEX('الوحدات'!$F$6:$F$305,MATCH(H951,'الوحدات'!$A$6:$A$305,0)),"أقل من السعر","مناسب"),"كود غير موجود"))</f>
        <v/>
      </c>
      <c r="O951" s="18">
        <f>IF(OR(B951&amp;""="",I951&lt;&gt;"تم التعاقد",H951&amp;""=""),"",IFERROR(IF(INDEX('الوحدات'!$E$6:$E$305,MATCH(H951,'الوحدات'!$A$6:$A$305,0))="بيع",ROUND(INDEX('الوحدات'!$F$6:$F$305,MATCH(H951,'الوحدات'!$A$6:$A$305,0))*'الإعدادات'!$B$5/100,2),""),""))</f>
        <v/>
      </c>
      <c r="P951" s="19">
        <f>IF(OR(M951="متأخرة",M951="اليوم"),COUNTIFS($M$6:$M$2005,"متأخرة",$J$6:$J$2005,"&lt;"&amp;J951)+COUNTIFS($M$6:$M$2005,"اليوم",$J$6:$J$2005,"&lt;"&amp;J951)+COUNTIFS($M$6:M951,"متأخرة",$J$6:J951,J951&amp;"")+COUNTIFS($M$6:M951,"اليوم",$J$6:J951,J951&amp;""),"")</f>
        <v/>
      </c>
    </row>
    <row r="952">
      <c r="A952" s="20" t="n"/>
      <c r="B952" s="5" t="n"/>
      <c r="C952" s="21" t="n"/>
      <c r="D952" s="5" t="n"/>
      <c r="E952" s="17" t="n"/>
      <c r="F952" s="5" t="n"/>
      <c r="G952" s="5" t="n"/>
      <c r="H952" s="5" t="n"/>
      <c r="I952" s="5" t="n"/>
      <c r="J952" s="20" t="n"/>
      <c r="K952" s="5" t="n"/>
      <c r="L952" s="19">
        <f>IF(OR(B952&amp;""="",NOT(ISNUMBER(A952))),"",'الإعدادات'!$B$4-A952)</f>
        <v/>
      </c>
      <c r="M952" s="6">
        <f>IF(OR(B952&amp;""="",NOT(ISNUMBER(J952)),I952="تم التعاقد",I952="غير مهتم"),"",IF(J952&lt;'الإعدادات'!$B$4,"متأخرة",IF(J952='الإعدادات'!$B$4,"اليوم",IF(J952&lt;='الإعدادات'!$B$4+3,"خلال 3 أيام",""))))</f>
        <v/>
      </c>
      <c r="N952" s="6">
        <f>IF(OR(B952&amp;""="",H952&amp;""="",NOT(ISNUMBER(E952))),"",IFERROR(IF(E952&lt;INDEX('الوحدات'!$F$6:$F$305,MATCH(H952,'الوحدات'!$A$6:$A$305,0)),"أقل من السعر","مناسب"),"كود غير موجود"))</f>
        <v/>
      </c>
      <c r="O952" s="18">
        <f>IF(OR(B952&amp;""="",I952&lt;&gt;"تم التعاقد",H952&amp;""=""),"",IFERROR(IF(INDEX('الوحدات'!$E$6:$E$305,MATCH(H952,'الوحدات'!$A$6:$A$305,0))="بيع",ROUND(INDEX('الوحدات'!$F$6:$F$305,MATCH(H952,'الوحدات'!$A$6:$A$305,0))*'الإعدادات'!$B$5/100,2),""),""))</f>
        <v/>
      </c>
      <c r="P952" s="19">
        <f>IF(OR(M952="متأخرة",M952="اليوم"),COUNTIFS($M$6:$M$2005,"متأخرة",$J$6:$J$2005,"&lt;"&amp;J952)+COUNTIFS($M$6:$M$2005,"اليوم",$J$6:$J$2005,"&lt;"&amp;J952)+COUNTIFS($M$6:M952,"متأخرة",$J$6:J952,J952&amp;"")+COUNTIFS($M$6:M952,"اليوم",$J$6:J952,J952&amp;""),"")</f>
        <v/>
      </c>
    </row>
    <row r="953">
      <c r="A953" s="20" t="n"/>
      <c r="B953" s="5" t="n"/>
      <c r="C953" s="21" t="n"/>
      <c r="D953" s="5" t="n"/>
      <c r="E953" s="17" t="n"/>
      <c r="F953" s="5" t="n"/>
      <c r="G953" s="5" t="n"/>
      <c r="H953" s="5" t="n"/>
      <c r="I953" s="5" t="n"/>
      <c r="J953" s="20" t="n"/>
      <c r="K953" s="5" t="n"/>
      <c r="L953" s="19">
        <f>IF(OR(B953&amp;""="",NOT(ISNUMBER(A953))),"",'الإعدادات'!$B$4-A953)</f>
        <v/>
      </c>
      <c r="M953" s="6">
        <f>IF(OR(B953&amp;""="",NOT(ISNUMBER(J953)),I953="تم التعاقد",I953="غير مهتم"),"",IF(J953&lt;'الإعدادات'!$B$4,"متأخرة",IF(J953='الإعدادات'!$B$4,"اليوم",IF(J953&lt;='الإعدادات'!$B$4+3,"خلال 3 أيام",""))))</f>
        <v/>
      </c>
      <c r="N953" s="6">
        <f>IF(OR(B953&amp;""="",H953&amp;""="",NOT(ISNUMBER(E953))),"",IFERROR(IF(E953&lt;INDEX('الوحدات'!$F$6:$F$305,MATCH(H953,'الوحدات'!$A$6:$A$305,0)),"أقل من السعر","مناسب"),"كود غير موجود"))</f>
        <v/>
      </c>
      <c r="O953" s="18">
        <f>IF(OR(B953&amp;""="",I953&lt;&gt;"تم التعاقد",H953&amp;""=""),"",IFERROR(IF(INDEX('الوحدات'!$E$6:$E$305,MATCH(H953,'الوحدات'!$A$6:$A$305,0))="بيع",ROUND(INDEX('الوحدات'!$F$6:$F$305,MATCH(H953,'الوحدات'!$A$6:$A$305,0))*'الإعدادات'!$B$5/100,2),""),""))</f>
        <v/>
      </c>
      <c r="P953" s="19">
        <f>IF(OR(M953="متأخرة",M953="اليوم"),COUNTIFS($M$6:$M$2005,"متأخرة",$J$6:$J$2005,"&lt;"&amp;J953)+COUNTIFS($M$6:$M$2005,"اليوم",$J$6:$J$2005,"&lt;"&amp;J953)+COUNTIFS($M$6:M953,"متأخرة",$J$6:J953,J953&amp;"")+COUNTIFS($M$6:M953,"اليوم",$J$6:J953,J953&amp;""),"")</f>
        <v/>
      </c>
    </row>
    <row r="954">
      <c r="A954" s="20" t="n"/>
      <c r="B954" s="5" t="n"/>
      <c r="C954" s="21" t="n"/>
      <c r="D954" s="5" t="n"/>
      <c r="E954" s="17" t="n"/>
      <c r="F954" s="5" t="n"/>
      <c r="G954" s="5" t="n"/>
      <c r="H954" s="5" t="n"/>
      <c r="I954" s="5" t="n"/>
      <c r="J954" s="20" t="n"/>
      <c r="K954" s="5" t="n"/>
      <c r="L954" s="19">
        <f>IF(OR(B954&amp;""="",NOT(ISNUMBER(A954))),"",'الإعدادات'!$B$4-A954)</f>
        <v/>
      </c>
      <c r="M954" s="6">
        <f>IF(OR(B954&amp;""="",NOT(ISNUMBER(J954)),I954="تم التعاقد",I954="غير مهتم"),"",IF(J954&lt;'الإعدادات'!$B$4,"متأخرة",IF(J954='الإعدادات'!$B$4,"اليوم",IF(J954&lt;='الإعدادات'!$B$4+3,"خلال 3 أيام",""))))</f>
        <v/>
      </c>
      <c r="N954" s="6">
        <f>IF(OR(B954&amp;""="",H954&amp;""="",NOT(ISNUMBER(E954))),"",IFERROR(IF(E954&lt;INDEX('الوحدات'!$F$6:$F$305,MATCH(H954,'الوحدات'!$A$6:$A$305,0)),"أقل من السعر","مناسب"),"كود غير موجود"))</f>
        <v/>
      </c>
      <c r="O954" s="18">
        <f>IF(OR(B954&amp;""="",I954&lt;&gt;"تم التعاقد",H954&amp;""=""),"",IFERROR(IF(INDEX('الوحدات'!$E$6:$E$305,MATCH(H954,'الوحدات'!$A$6:$A$305,0))="بيع",ROUND(INDEX('الوحدات'!$F$6:$F$305,MATCH(H954,'الوحدات'!$A$6:$A$305,0))*'الإعدادات'!$B$5/100,2),""),""))</f>
        <v/>
      </c>
      <c r="P954" s="19">
        <f>IF(OR(M954="متأخرة",M954="اليوم"),COUNTIFS($M$6:$M$2005,"متأخرة",$J$6:$J$2005,"&lt;"&amp;J954)+COUNTIFS($M$6:$M$2005,"اليوم",$J$6:$J$2005,"&lt;"&amp;J954)+COUNTIFS($M$6:M954,"متأخرة",$J$6:J954,J954&amp;"")+COUNTIFS($M$6:M954,"اليوم",$J$6:J954,J954&amp;""),"")</f>
        <v/>
      </c>
    </row>
    <row r="955">
      <c r="A955" s="20" t="n"/>
      <c r="B955" s="5" t="n"/>
      <c r="C955" s="21" t="n"/>
      <c r="D955" s="5" t="n"/>
      <c r="E955" s="17" t="n"/>
      <c r="F955" s="5" t="n"/>
      <c r="G955" s="5" t="n"/>
      <c r="H955" s="5" t="n"/>
      <c r="I955" s="5" t="n"/>
      <c r="J955" s="20" t="n"/>
      <c r="K955" s="5" t="n"/>
      <c r="L955" s="19">
        <f>IF(OR(B955&amp;""="",NOT(ISNUMBER(A955))),"",'الإعدادات'!$B$4-A955)</f>
        <v/>
      </c>
      <c r="M955" s="6">
        <f>IF(OR(B955&amp;""="",NOT(ISNUMBER(J955)),I955="تم التعاقد",I955="غير مهتم"),"",IF(J955&lt;'الإعدادات'!$B$4,"متأخرة",IF(J955='الإعدادات'!$B$4,"اليوم",IF(J955&lt;='الإعدادات'!$B$4+3,"خلال 3 أيام",""))))</f>
        <v/>
      </c>
      <c r="N955" s="6">
        <f>IF(OR(B955&amp;""="",H955&amp;""="",NOT(ISNUMBER(E955))),"",IFERROR(IF(E955&lt;INDEX('الوحدات'!$F$6:$F$305,MATCH(H955,'الوحدات'!$A$6:$A$305,0)),"أقل من السعر","مناسب"),"كود غير موجود"))</f>
        <v/>
      </c>
      <c r="O955" s="18">
        <f>IF(OR(B955&amp;""="",I955&lt;&gt;"تم التعاقد",H955&amp;""=""),"",IFERROR(IF(INDEX('الوحدات'!$E$6:$E$305,MATCH(H955,'الوحدات'!$A$6:$A$305,0))="بيع",ROUND(INDEX('الوحدات'!$F$6:$F$305,MATCH(H955,'الوحدات'!$A$6:$A$305,0))*'الإعدادات'!$B$5/100,2),""),""))</f>
        <v/>
      </c>
      <c r="P955" s="19">
        <f>IF(OR(M955="متأخرة",M955="اليوم"),COUNTIFS($M$6:$M$2005,"متأخرة",$J$6:$J$2005,"&lt;"&amp;J955)+COUNTIFS($M$6:$M$2005,"اليوم",$J$6:$J$2005,"&lt;"&amp;J955)+COUNTIFS($M$6:M955,"متأخرة",$J$6:J955,J955&amp;"")+COUNTIFS($M$6:M955,"اليوم",$J$6:J955,J955&amp;""),"")</f>
        <v/>
      </c>
    </row>
    <row r="956">
      <c r="A956" s="20" t="n"/>
      <c r="B956" s="5" t="n"/>
      <c r="C956" s="21" t="n"/>
      <c r="D956" s="5" t="n"/>
      <c r="E956" s="17" t="n"/>
      <c r="F956" s="5" t="n"/>
      <c r="G956" s="5" t="n"/>
      <c r="H956" s="5" t="n"/>
      <c r="I956" s="5" t="n"/>
      <c r="J956" s="20" t="n"/>
      <c r="K956" s="5" t="n"/>
      <c r="L956" s="19">
        <f>IF(OR(B956&amp;""="",NOT(ISNUMBER(A956))),"",'الإعدادات'!$B$4-A956)</f>
        <v/>
      </c>
      <c r="M956" s="6">
        <f>IF(OR(B956&amp;""="",NOT(ISNUMBER(J956)),I956="تم التعاقد",I956="غير مهتم"),"",IF(J956&lt;'الإعدادات'!$B$4,"متأخرة",IF(J956='الإعدادات'!$B$4,"اليوم",IF(J956&lt;='الإعدادات'!$B$4+3,"خلال 3 أيام",""))))</f>
        <v/>
      </c>
      <c r="N956" s="6">
        <f>IF(OR(B956&amp;""="",H956&amp;""="",NOT(ISNUMBER(E956))),"",IFERROR(IF(E956&lt;INDEX('الوحدات'!$F$6:$F$305,MATCH(H956,'الوحدات'!$A$6:$A$305,0)),"أقل من السعر","مناسب"),"كود غير موجود"))</f>
        <v/>
      </c>
      <c r="O956" s="18">
        <f>IF(OR(B956&amp;""="",I956&lt;&gt;"تم التعاقد",H956&amp;""=""),"",IFERROR(IF(INDEX('الوحدات'!$E$6:$E$305,MATCH(H956,'الوحدات'!$A$6:$A$305,0))="بيع",ROUND(INDEX('الوحدات'!$F$6:$F$305,MATCH(H956,'الوحدات'!$A$6:$A$305,0))*'الإعدادات'!$B$5/100,2),""),""))</f>
        <v/>
      </c>
      <c r="P956" s="19">
        <f>IF(OR(M956="متأخرة",M956="اليوم"),COUNTIFS($M$6:$M$2005,"متأخرة",$J$6:$J$2005,"&lt;"&amp;J956)+COUNTIFS($M$6:$M$2005,"اليوم",$J$6:$J$2005,"&lt;"&amp;J956)+COUNTIFS($M$6:M956,"متأخرة",$J$6:J956,J956&amp;"")+COUNTIFS($M$6:M956,"اليوم",$J$6:J956,J956&amp;""),"")</f>
        <v/>
      </c>
    </row>
    <row r="957">
      <c r="A957" s="20" t="n"/>
      <c r="B957" s="5" t="n"/>
      <c r="C957" s="21" t="n"/>
      <c r="D957" s="5" t="n"/>
      <c r="E957" s="17" t="n"/>
      <c r="F957" s="5" t="n"/>
      <c r="G957" s="5" t="n"/>
      <c r="H957" s="5" t="n"/>
      <c r="I957" s="5" t="n"/>
      <c r="J957" s="20" t="n"/>
      <c r="K957" s="5" t="n"/>
      <c r="L957" s="19">
        <f>IF(OR(B957&amp;""="",NOT(ISNUMBER(A957))),"",'الإعدادات'!$B$4-A957)</f>
        <v/>
      </c>
      <c r="M957" s="6">
        <f>IF(OR(B957&amp;""="",NOT(ISNUMBER(J957)),I957="تم التعاقد",I957="غير مهتم"),"",IF(J957&lt;'الإعدادات'!$B$4,"متأخرة",IF(J957='الإعدادات'!$B$4,"اليوم",IF(J957&lt;='الإعدادات'!$B$4+3,"خلال 3 أيام",""))))</f>
        <v/>
      </c>
      <c r="N957" s="6">
        <f>IF(OR(B957&amp;""="",H957&amp;""="",NOT(ISNUMBER(E957))),"",IFERROR(IF(E957&lt;INDEX('الوحدات'!$F$6:$F$305,MATCH(H957,'الوحدات'!$A$6:$A$305,0)),"أقل من السعر","مناسب"),"كود غير موجود"))</f>
        <v/>
      </c>
      <c r="O957" s="18">
        <f>IF(OR(B957&amp;""="",I957&lt;&gt;"تم التعاقد",H957&amp;""=""),"",IFERROR(IF(INDEX('الوحدات'!$E$6:$E$305,MATCH(H957,'الوحدات'!$A$6:$A$305,0))="بيع",ROUND(INDEX('الوحدات'!$F$6:$F$305,MATCH(H957,'الوحدات'!$A$6:$A$305,0))*'الإعدادات'!$B$5/100,2),""),""))</f>
        <v/>
      </c>
      <c r="P957" s="19">
        <f>IF(OR(M957="متأخرة",M957="اليوم"),COUNTIFS($M$6:$M$2005,"متأخرة",$J$6:$J$2005,"&lt;"&amp;J957)+COUNTIFS($M$6:$M$2005,"اليوم",$J$6:$J$2005,"&lt;"&amp;J957)+COUNTIFS($M$6:M957,"متأخرة",$J$6:J957,J957&amp;"")+COUNTIFS($M$6:M957,"اليوم",$J$6:J957,J957&amp;""),"")</f>
        <v/>
      </c>
    </row>
    <row r="958">
      <c r="A958" s="20" t="n"/>
      <c r="B958" s="5" t="n"/>
      <c r="C958" s="21" t="n"/>
      <c r="D958" s="5" t="n"/>
      <c r="E958" s="17" t="n"/>
      <c r="F958" s="5" t="n"/>
      <c r="G958" s="5" t="n"/>
      <c r="H958" s="5" t="n"/>
      <c r="I958" s="5" t="n"/>
      <c r="J958" s="20" t="n"/>
      <c r="K958" s="5" t="n"/>
      <c r="L958" s="19">
        <f>IF(OR(B958&amp;""="",NOT(ISNUMBER(A958))),"",'الإعدادات'!$B$4-A958)</f>
        <v/>
      </c>
      <c r="M958" s="6">
        <f>IF(OR(B958&amp;""="",NOT(ISNUMBER(J958)),I958="تم التعاقد",I958="غير مهتم"),"",IF(J958&lt;'الإعدادات'!$B$4,"متأخرة",IF(J958='الإعدادات'!$B$4,"اليوم",IF(J958&lt;='الإعدادات'!$B$4+3,"خلال 3 أيام",""))))</f>
        <v/>
      </c>
      <c r="N958" s="6">
        <f>IF(OR(B958&amp;""="",H958&amp;""="",NOT(ISNUMBER(E958))),"",IFERROR(IF(E958&lt;INDEX('الوحدات'!$F$6:$F$305,MATCH(H958,'الوحدات'!$A$6:$A$305,0)),"أقل من السعر","مناسب"),"كود غير موجود"))</f>
        <v/>
      </c>
      <c r="O958" s="18">
        <f>IF(OR(B958&amp;""="",I958&lt;&gt;"تم التعاقد",H958&amp;""=""),"",IFERROR(IF(INDEX('الوحدات'!$E$6:$E$305,MATCH(H958,'الوحدات'!$A$6:$A$305,0))="بيع",ROUND(INDEX('الوحدات'!$F$6:$F$305,MATCH(H958,'الوحدات'!$A$6:$A$305,0))*'الإعدادات'!$B$5/100,2),""),""))</f>
        <v/>
      </c>
      <c r="P958" s="19">
        <f>IF(OR(M958="متأخرة",M958="اليوم"),COUNTIFS($M$6:$M$2005,"متأخرة",$J$6:$J$2005,"&lt;"&amp;J958)+COUNTIFS($M$6:$M$2005,"اليوم",$J$6:$J$2005,"&lt;"&amp;J958)+COUNTIFS($M$6:M958,"متأخرة",$J$6:J958,J958&amp;"")+COUNTIFS($M$6:M958,"اليوم",$J$6:J958,J958&amp;""),"")</f>
        <v/>
      </c>
    </row>
    <row r="959">
      <c r="A959" s="20" t="n"/>
      <c r="B959" s="5" t="n"/>
      <c r="C959" s="21" t="n"/>
      <c r="D959" s="5" t="n"/>
      <c r="E959" s="17" t="n"/>
      <c r="F959" s="5" t="n"/>
      <c r="G959" s="5" t="n"/>
      <c r="H959" s="5" t="n"/>
      <c r="I959" s="5" t="n"/>
      <c r="J959" s="20" t="n"/>
      <c r="K959" s="5" t="n"/>
      <c r="L959" s="19">
        <f>IF(OR(B959&amp;""="",NOT(ISNUMBER(A959))),"",'الإعدادات'!$B$4-A959)</f>
        <v/>
      </c>
      <c r="M959" s="6">
        <f>IF(OR(B959&amp;""="",NOT(ISNUMBER(J959)),I959="تم التعاقد",I959="غير مهتم"),"",IF(J959&lt;'الإعدادات'!$B$4,"متأخرة",IF(J959='الإعدادات'!$B$4,"اليوم",IF(J959&lt;='الإعدادات'!$B$4+3,"خلال 3 أيام",""))))</f>
        <v/>
      </c>
      <c r="N959" s="6">
        <f>IF(OR(B959&amp;""="",H959&amp;""="",NOT(ISNUMBER(E959))),"",IFERROR(IF(E959&lt;INDEX('الوحدات'!$F$6:$F$305,MATCH(H959,'الوحدات'!$A$6:$A$305,0)),"أقل من السعر","مناسب"),"كود غير موجود"))</f>
        <v/>
      </c>
      <c r="O959" s="18">
        <f>IF(OR(B959&amp;""="",I959&lt;&gt;"تم التعاقد",H959&amp;""=""),"",IFERROR(IF(INDEX('الوحدات'!$E$6:$E$305,MATCH(H959,'الوحدات'!$A$6:$A$305,0))="بيع",ROUND(INDEX('الوحدات'!$F$6:$F$305,MATCH(H959,'الوحدات'!$A$6:$A$305,0))*'الإعدادات'!$B$5/100,2),""),""))</f>
        <v/>
      </c>
      <c r="P959" s="19">
        <f>IF(OR(M959="متأخرة",M959="اليوم"),COUNTIFS($M$6:$M$2005,"متأخرة",$J$6:$J$2005,"&lt;"&amp;J959)+COUNTIFS($M$6:$M$2005,"اليوم",$J$6:$J$2005,"&lt;"&amp;J959)+COUNTIFS($M$6:M959,"متأخرة",$J$6:J959,J959&amp;"")+COUNTIFS($M$6:M959,"اليوم",$J$6:J959,J959&amp;""),"")</f>
        <v/>
      </c>
    </row>
    <row r="960">
      <c r="A960" s="20" t="n"/>
      <c r="B960" s="5" t="n"/>
      <c r="C960" s="21" t="n"/>
      <c r="D960" s="5" t="n"/>
      <c r="E960" s="17" t="n"/>
      <c r="F960" s="5" t="n"/>
      <c r="G960" s="5" t="n"/>
      <c r="H960" s="5" t="n"/>
      <c r="I960" s="5" t="n"/>
      <c r="J960" s="20" t="n"/>
      <c r="K960" s="5" t="n"/>
      <c r="L960" s="19">
        <f>IF(OR(B960&amp;""="",NOT(ISNUMBER(A960))),"",'الإعدادات'!$B$4-A960)</f>
        <v/>
      </c>
      <c r="M960" s="6">
        <f>IF(OR(B960&amp;""="",NOT(ISNUMBER(J960)),I960="تم التعاقد",I960="غير مهتم"),"",IF(J960&lt;'الإعدادات'!$B$4,"متأخرة",IF(J960='الإعدادات'!$B$4,"اليوم",IF(J960&lt;='الإعدادات'!$B$4+3,"خلال 3 أيام",""))))</f>
        <v/>
      </c>
      <c r="N960" s="6">
        <f>IF(OR(B960&amp;""="",H960&amp;""="",NOT(ISNUMBER(E960))),"",IFERROR(IF(E960&lt;INDEX('الوحدات'!$F$6:$F$305,MATCH(H960,'الوحدات'!$A$6:$A$305,0)),"أقل من السعر","مناسب"),"كود غير موجود"))</f>
        <v/>
      </c>
      <c r="O960" s="18">
        <f>IF(OR(B960&amp;""="",I960&lt;&gt;"تم التعاقد",H960&amp;""=""),"",IFERROR(IF(INDEX('الوحدات'!$E$6:$E$305,MATCH(H960,'الوحدات'!$A$6:$A$305,0))="بيع",ROUND(INDEX('الوحدات'!$F$6:$F$305,MATCH(H960,'الوحدات'!$A$6:$A$305,0))*'الإعدادات'!$B$5/100,2),""),""))</f>
        <v/>
      </c>
      <c r="P960" s="19">
        <f>IF(OR(M960="متأخرة",M960="اليوم"),COUNTIFS($M$6:$M$2005,"متأخرة",$J$6:$J$2005,"&lt;"&amp;J960)+COUNTIFS($M$6:$M$2005,"اليوم",$J$6:$J$2005,"&lt;"&amp;J960)+COUNTIFS($M$6:M960,"متأخرة",$J$6:J960,J960&amp;"")+COUNTIFS($M$6:M960,"اليوم",$J$6:J960,J960&amp;""),"")</f>
        <v/>
      </c>
    </row>
    <row r="961">
      <c r="A961" s="20" t="n"/>
      <c r="B961" s="5" t="n"/>
      <c r="C961" s="21" t="n"/>
      <c r="D961" s="5" t="n"/>
      <c r="E961" s="17" t="n"/>
      <c r="F961" s="5" t="n"/>
      <c r="G961" s="5" t="n"/>
      <c r="H961" s="5" t="n"/>
      <c r="I961" s="5" t="n"/>
      <c r="J961" s="20" t="n"/>
      <c r="K961" s="5" t="n"/>
      <c r="L961" s="19">
        <f>IF(OR(B961&amp;""="",NOT(ISNUMBER(A961))),"",'الإعدادات'!$B$4-A961)</f>
        <v/>
      </c>
      <c r="M961" s="6">
        <f>IF(OR(B961&amp;""="",NOT(ISNUMBER(J961)),I961="تم التعاقد",I961="غير مهتم"),"",IF(J961&lt;'الإعدادات'!$B$4,"متأخرة",IF(J961='الإعدادات'!$B$4,"اليوم",IF(J961&lt;='الإعدادات'!$B$4+3,"خلال 3 أيام",""))))</f>
        <v/>
      </c>
      <c r="N961" s="6">
        <f>IF(OR(B961&amp;""="",H961&amp;""="",NOT(ISNUMBER(E961))),"",IFERROR(IF(E961&lt;INDEX('الوحدات'!$F$6:$F$305,MATCH(H961,'الوحدات'!$A$6:$A$305,0)),"أقل من السعر","مناسب"),"كود غير موجود"))</f>
        <v/>
      </c>
      <c r="O961" s="18">
        <f>IF(OR(B961&amp;""="",I961&lt;&gt;"تم التعاقد",H961&amp;""=""),"",IFERROR(IF(INDEX('الوحدات'!$E$6:$E$305,MATCH(H961,'الوحدات'!$A$6:$A$305,0))="بيع",ROUND(INDEX('الوحدات'!$F$6:$F$305,MATCH(H961,'الوحدات'!$A$6:$A$305,0))*'الإعدادات'!$B$5/100,2),""),""))</f>
        <v/>
      </c>
      <c r="P961" s="19">
        <f>IF(OR(M961="متأخرة",M961="اليوم"),COUNTIFS($M$6:$M$2005,"متأخرة",$J$6:$J$2005,"&lt;"&amp;J961)+COUNTIFS($M$6:$M$2005,"اليوم",$J$6:$J$2005,"&lt;"&amp;J961)+COUNTIFS($M$6:M961,"متأخرة",$J$6:J961,J961&amp;"")+COUNTIFS($M$6:M961,"اليوم",$J$6:J961,J961&amp;""),"")</f>
        <v/>
      </c>
    </row>
    <row r="962">
      <c r="A962" s="20" t="n"/>
      <c r="B962" s="5" t="n"/>
      <c r="C962" s="21" t="n"/>
      <c r="D962" s="5" t="n"/>
      <c r="E962" s="17" t="n"/>
      <c r="F962" s="5" t="n"/>
      <c r="G962" s="5" t="n"/>
      <c r="H962" s="5" t="n"/>
      <c r="I962" s="5" t="n"/>
      <c r="J962" s="20" t="n"/>
      <c r="K962" s="5" t="n"/>
      <c r="L962" s="19">
        <f>IF(OR(B962&amp;""="",NOT(ISNUMBER(A962))),"",'الإعدادات'!$B$4-A962)</f>
        <v/>
      </c>
      <c r="M962" s="6">
        <f>IF(OR(B962&amp;""="",NOT(ISNUMBER(J962)),I962="تم التعاقد",I962="غير مهتم"),"",IF(J962&lt;'الإعدادات'!$B$4,"متأخرة",IF(J962='الإعدادات'!$B$4,"اليوم",IF(J962&lt;='الإعدادات'!$B$4+3,"خلال 3 أيام",""))))</f>
        <v/>
      </c>
      <c r="N962" s="6">
        <f>IF(OR(B962&amp;""="",H962&amp;""="",NOT(ISNUMBER(E962))),"",IFERROR(IF(E962&lt;INDEX('الوحدات'!$F$6:$F$305,MATCH(H962,'الوحدات'!$A$6:$A$305,0)),"أقل من السعر","مناسب"),"كود غير موجود"))</f>
        <v/>
      </c>
      <c r="O962" s="18">
        <f>IF(OR(B962&amp;""="",I962&lt;&gt;"تم التعاقد",H962&amp;""=""),"",IFERROR(IF(INDEX('الوحدات'!$E$6:$E$305,MATCH(H962,'الوحدات'!$A$6:$A$305,0))="بيع",ROUND(INDEX('الوحدات'!$F$6:$F$305,MATCH(H962,'الوحدات'!$A$6:$A$305,0))*'الإعدادات'!$B$5/100,2),""),""))</f>
        <v/>
      </c>
      <c r="P962" s="19">
        <f>IF(OR(M962="متأخرة",M962="اليوم"),COUNTIFS($M$6:$M$2005,"متأخرة",$J$6:$J$2005,"&lt;"&amp;J962)+COUNTIFS($M$6:$M$2005,"اليوم",$J$6:$J$2005,"&lt;"&amp;J962)+COUNTIFS($M$6:M962,"متأخرة",$J$6:J962,J962&amp;"")+COUNTIFS($M$6:M962,"اليوم",$J$6:J962,J962&amp;""),"")</f>
        <v/>
      </c>
    </row>
    <row r="963">
      <c r="A963" s="20" t="n"/>
      <c r="B963" s="5" t="n"/>
      <c r="C963" s="21" t="n"/>
      <c r="D963" s="5" t="n"/>
      <c r="E963" s="17" t="n"/>
      <c r="F963" s="5" t="n"/>
      <c r="G963" s="5" t="n"/>
      <c r="H963" s="5" t="n"/>
      <c r="I963" s="5" t="n"/>
      <c r="J963" s="20" t="n"/>
      <c r="K963" s="5" t="n"/>
      <c r="L963" s="19">
        <f>IF(OR(B963&amp;""="",NOT(ISNUMBER(A963))),"",'الإعدادات'!$B$4-A963)</f>
        <v/>
      </c>
      <c r="M963" s="6">
        <f>IF(OR(B963&amp;""="",NOT(ISNUMBER(J963)),I963="تم التعاقد",I963="غير مهتم"),"",IF(J963&lt;'الإعدادات'!$B$4,"متأخرة",IF(J963='الإعدادات'!$B$4,"اليوم",IF(J963&lt;='الإعدادات'!$B$4+3,"خلال 3 أيام",""))))</f>
        <v/>
      </c>
      <c r="N963" s="6">
        <f>IF(OR(B963&amp;""="",H963&amp;""="",NOT(ISNUMBER(E963))),"",IFERROR(IF(E963&lt;INDEX('الوحدات'!$F$6:$F$305,MATCH(H963,'الوحدات'!$A$6:$A$305,0)),"أقل من السعر","مناسب"),"كود غير موجود"))</f>
        <v/>
      </c>
      <c r="O963" s="18">
        <f>IF(OR(B963&amp;""="",I963&lt;&gt;"تم التعاقد",H963&amp;""=""),"",IFERROR(IF(INDEX('الوحدات'!$E$6:$E$305,MATCH(H963,'الوحدات'!$A$6:$A$305,0))="بيع",ROUND(INDEX('الوحدات'!$F$6:$F$305,MATCH(H963,'الوحدات'!$A$6:$A$305,0))*'الإعدادات'!$B$5/100,2),""),""))</f>
        <v/>
      </c>
      <c r="P963" s="19">
        <f>IF(OR(M963="متأخرة",M963="اليوم"),COUNTIFS($M$6:$M$2005,"متأخرة",$J$6:$J$2005,"&lt;"&amp;J963)+COUNTIFS($M$6:$M$2005,"اليوم",$J$6:$J$2005,"&lt;"&amp;J963)+COUNTIFS($M$6:M963,"متأخرة",$J$6:J963,J963&amp;"")+COUNTIFS($M$6:M963,"اليوم",$J$6:J963,J963&amp;""),"")</f>
        <v/>
      </c>
    </row>
    <row r="964">
      <c r="A964" s="20" t="n"/>
      <c r="B964" s="5" t="n"/>
      <c r="C964" s="21" t="n"/>
      <c r="D964" s="5" t="n"/>
      <c r="E964" s="17" t="n"/>
      <c r="F964" s="5" t="n"/>
      <c r="G964" s="5" t="n"/>
      <c r="H964" s="5" t="n"/>
      <c r="I964" s="5" t="n"/>
      <c r="J964" s="20" t="n"/>
      <c r="K964" s="5" t="n"/>
      <c r="L964" s="19">
        <f>IF(OR(B964&amp;""="",NOT(ISNUMBER(A964))),"",'الإعدادات'!$B$4-A964)</f>
        <v/>
      </c>
      <c r="M964" s="6">
        <f>IF(OR(B964&amp;""="",NOT(ISNUMBER(J964)),I964="تم التعاقد",I964="غير مهتم"),"",IF(J964&lt;'الإعدادات'!$B$4,"متأخرة",IF(J964='الإعدادات'!$B$4,"اليوم",IF(J964&lt;='الإعدادات'!$B$4+3,"خلال 3 أيام",""))))</f>
        <v/>
      </c>
      <c r="N964" s="6">
        <f>IF(OR(B964&amp;""="",H964&amp;""="",NOT(ISNUMBER(E964))),"",IFERROR(IF(E964&lt;INDEX('الوحدات'!$F$6:$F$305,MATCH(H964,'الوحدات'!$A$6:$A$305,0)),"أقل من السعر","مناسب"),"كود غير موجود"))</f>
        <v/>
      </c>
      <c r="O964" s="18">
        <f>IF(OR(B964&amp;""="",I964&lt;&gt;"تم التعاقد",H964&amp;""=""),"",IFERROR(IF(INDEX('الوحدات'!$E$6:$E$305,MATCH(H964,'الوحدات'!$A$6:$A$305,0))="بيع",ROUND(INDEX('الوحدات'!$F$6:$F$305,MATCH(H964,'الوحدات'!$A$6:$A$305,0))*'الإعدادات'!$B$5/100,2),""),""))</f>
        <v/>
      </c>
      <c r="P964" s="19">
        <f>IF(OR(M964="متأخرة",M964="اليوم"),COUNTIFS($M$6:$M$2005,"متأخرة",$J$6:$J$2005,"&lt;"&amp;J964)+COUNTIFS($M$6:$M$2005,"اليوم",$J$6:$J$2005,"&lt;"&amp;J964)+COUNTIFS($M$6:M964,"متأخرة",$J$6:J964,J964&amp;"")+COUNTIFS($M$6:M964,"اليوم",$J$6:J964,J964&amp;""),"")</f>
        <v/>
      </c>
    </row>
    <row r="965">
      <c r="A965" s="20" t="n"/>
      <c r="B965" s="5" t="n"/>
      <c r="C965" s="21" t="n"/>
      <c r="D965" s="5" t="n"/>
      <c r="E965" s="17" t="n"/>
      <c r="F965" s="5" t="n"/>
      <c r="G965" s="5" t="n"/>
      <c r="H965" s="5" t="n"/>
      <c r="I965" s="5" t="n"/>
      <c r="J965" s="20" t="n"/>
      <c r="K965" s="5" t="n"/>
      <c r="L965" s="19">
        <f>IF(OR(B965&amp;""="",NOT(ISNUMBER(A965))),"",'الإعدادات'!$B$4-A965)</f>
        <v/>
      </c>
      <c r="M965" s="6">
        <f>IF(OR(B965&amp;""="",NOT(ISNUMBER(J965)),I965="تم التعاقد",I965="غير مهتم"),"",IF(J965&lt;'الإعدادات'!$B$4,"متأخرة",IF(J965='الإعدادات'!$B$4,"اليوم",IF(J965&lt;='الإعدادات'!$B$4+3,"خلال 3 أيام",""))))</f>
        <v/>
      </c>
      <c r="N965" s="6">
        <f>IF(OR(B965&amp;""="",H965&amp;""="",NOT(ISNUMBER(E965))),"",IFERROR(IF(E965&lt;INDEX('الوحدات'!$F$6:$F$305,MATCH(H965,'الوحدات'!$A$6:$A$305,0)),"أقل من السعر","مناسب"),"كود غير موجود"))</f>
        <v/>
      </c>
      <c r="O965" s="18">
        <f>IF(OR(B965&amp;""="",I965&lt;&gt;"تم التعاقد",H965&amp;""=""),"",IFERROR(IF(INDEX('الوحدات'!$E$6:$E$305,MATCH(H965,'الوحدات'!$A$6:$A$305,0))="بيع",ROUND(INDEX('الوحدات'!$F$6:$F$305,MATCH(H965,'الوحدات'!$A$6:$A$305,0))*'الإعدادات'!$B$5/100,2),""),""))</f>
        <v/>
      </c>
      <c r="P965" s="19">
        <f>IF(OR(M965="متأخرة",M965="اليوم"),COUNTIFS($M$6:$M$2005,"متأخرة",$J$6:$J$2005,"&lt;"&amp;J965)+COUNTIFS($M$6:$M$2005,"اليوم",$J$6:$J$2005,"&lt;"&amp;J965)+COUNTIFS($M$6:M965,"متأخرة",$J$6:J965,J965&amp;"")+COUNTIFS($M$6:M965,"اليوم",$J$6:J965,J965&amp;""),"")</f>
        <v/>
      </c>
    </row>
    <row r="966">
      <c r="A966" s="20" t="n"/>
      <c r="B966" s="5" t="n"/>
      <c r="C966" s="21" t="n"/>
      <c r="D966" s="5" t="n"/>
      <c r="E966" s="17" t="n"/>
      <c r="F966" s="5" t="n"/>
      <c r="G966" s="5" t="n"/>
      <c r="H966" s="5" t="n"/>
      <c r="I966" s="5" t="n"/>
      <c r="J966" s="20" t="n"/>
      <c r="K966" s="5" t="n"/>
      <c r="L966" s="19">
        <f>IF(OR(B966&amp;""="",NOT(ISNUMBER(A966))),"",'الإعدادات'!$B$4-A966)</f>
        <v/>
      </c>
      <c r="M966" s="6">
        <f>IF(OR(B966&amp;""="",NOT(ISNUMBER(J966)),I966="تم التعاقد",I966="غير مهتم"),"",IF(J966&lt;'الإعدادات'!$B$4,"متأخرة",IF(J966='الإعدادات'!$B$4,"اليوم",IF(J966&lt;='الإعدادات'!$B$4+3,"خلال 3 أيام",""))))</f>
        <v/>
      </c>
      <c r="N966" s="6">
        <f>IF(OR(B966&amp;""="",H966&amp;""="",NOT(ISNUMBER(E966))),"",IFERROR(IF(E966&lt;INDEX('الوحدات'!$F$6:$F$305,MATCH(H966,'الوحدات'!$A$6:$A$305,0)),"أقل من السعر","مناسب"),"كود غير موجود"))</f>
        <v/>
      </c>
      <c r="O966" s="18">
        <f>IF(OR(B966&amp;""="",I966&lt;&gt;"تم التعاقد",H966&amp;""=""),"",IFERROR(IF(INDEX('الوحدات'!$E$6:$E$305,MATCH(H966,'الوحدات'!$A$6:$A$305,0))="بيع",ROUND(INDEX('الوحدات'!$F$6:$F$305,MATCH(H966,'الوحدات'!$A$6:$A$305,0))*'الإعدادات'!$B$5/100,2),""),""))</f>
        <v/>
      </c>
      <c r="P966" s="19">
        <f>IF(OR(M966="متأخرة",M966="اليوم"),COUNTIFS($M$6:$M$2005,"متأخرة",$J$6:$J$2005,"&lt;"&amp;J966)+COUNTIFS($M$6:$M$2005,"اليوم",$J$6:$J$2005,"&lt;"&amp;J966)+COUNTIFS($M$6:M966,"متأخرة",$J$6:J966,J966&amp;"")+COUNTIFS($M$6:M966,"اليوم",$J$6:J966,J966&amp;""),"")</f>
        <v/>
      </c>
    </row>
    <row r="967">
      <c r="A967" s="20" t="n"/>
      <c r="B967" s="5" t="n"/>
      <c r="C967" s="21" t="n"/>
      <c r="D967" s="5" t="n"/>
      <c r="E967" s="17" t="n"/>
      <c r="F967" s="5" t="n"/>
      <c r="G967" s="5" t="n"/>
      <c r="H967" s="5" t="n"/>
      <c r="I967" s="5" t="n"/>
      <c r="J967" s="20" t="n"/>
      <c r="K967" s="5" t="n"/>
      <c r="L967" s="19">
        <f>IF(OR(B967&amp;""="",NOT(ISNUMBER(A967))),"",'الإعدادات'!$B$4-A967)</f>
        <v/>
      </c>
      <c r="M967" s="6">
        <f>IF(OR(B967&amp;""="",NOT(ISNUMBER(J967)),I967="تم التعاقد",I967="غير مهتم"),"",IF(J967&lt;'الإعدادات'!$B$4,"متأخرة",IF(J967='الإعدادات'!$B$4,"اليوم",IF(J967&lt;='الإعدادات'!$B$4+3,"خلال 3 أيام",""))))</f>
        <v/>
      </c>
      <c r="N967" s="6">
        <f>IF(OR(B967&amp;""="",H967&amp;""="",NOT(ISNUMBER(E967))),"",IFERROR(IF(E967&lt;INDEX('الوحدات'!$F$6:$F$305,MATCH(H967,'الوحدات'!$A$6:$A$305,0)),"أقل من السعر","مناسب"),"كود غير موجود"))</f>
        <v/>
      </c>
      <c r="O967" s="18">
        <f>IF(OR(B967&amp;""="",I967&lt;&gt;"تم التعاقد",H967&amp;""=""),"",IFERROR(IF(INDEX('الوحدات'!$E$6:$E$305,MATCH(H967,'الوحدات'!$A$6:$A$305,0))="بيع",ROUND(INDEX('الوحدات'!$F$6:$F$305,MATCH(H967,'الوحدات'!$A$6:$A$305,0))*'الإعدادات'!$B$5/100,2),""),""))</f>
        <v/>
      </c>
      <c r="P967" s="19">
        <f>IF(OR(M967="متأخرة",M967="اليوم"),COUNTIFS($M$6:$M$2005,"متأخرة",$J$6:$J$2005,"&lt;"&amp;J967)+COUNTIFS($M$6:$M$2005,"اليوم",$J$6:$J$2005,"&lt;"&amp;J967)+COUNTIFS($M$6:M967,"متأخرة",$J$6:J967,J967&amp;"")+COUNTIFS($M$6:M967,"اليوم",$J$6:J967,J967&amp;""),"")</f>
        <v/>
      </c>
    </row>
    <row r="968">
      <c r="A968" s="20" t="n"/>
      <c r="B968" s="5" t="n"/>
      <c r="C968" s="21" t="n"/>
      <c r="D968" s="5" t="n"/>
      <c r="E968" s="17" t="n"/>
      <c r="F968" s="5" t="n"/>
      <c r="G968" s="5" t="n"/>
      <c r="H968" s="5" t="n"/>
      <c r="I968" s="5" t="n"/>
      <c r="J968" s="20" t="n"/>
      <c r="K968" s="5" t="n"/>
      <c r="L968" s="19">
        <f>IF(OR(B968&amp;""="",NOT(ISNUMBER(A968))),"",'الإعدادات'!$B$4-A968)</f>
        <v/>
      </c>
      <c r="M968" s="6">
        <f>IF(OR(B968&amp;""="",NOT(ISNUMBER(J968)),I968="تم التعاقد",I968="غير مهتم"),"",IF(J968&lt;'الإعدادات'!$B$4,"متأخرة",IF(J968='الإعدادات'!$B$4,"اليوم",IF(J968&lt;='الإعدادات'!$B$4+3,"خلال 3 أيام",""))))</f>
        <v/>
      </c>
      <c r="N968" s="6">
        <f>IF(OR(B968&amp;""="",H968&amp;""="",NOT(ISNUMBER(E968))),"",IFERROR(IF(E968&lt;INDEX('الوحدات'!$F$6:$F$305,MATCH(H968,'الوحدات'!$A$6:$A$305,0)),"أقل من السعر","مناسب"),"كود غير موجود"))</f>
        <v/>
      </c>
      <c r="O968" s="18">
        <f>IF(OR(B968&amp;""="",I968&lt;&gt;"تم التعاقد",H968&amp;""=""),"",IFERROR(IF(INDEX('الوحدات'!$E$6:$E$305,MATCH(H968,'الوحدات'!$A$6:$A$305,0))="بيع",ROUND(INDEX('الوحدات'!$F$6:$F$305,MATCH(H968,'الوحدات'!$A$6:$A$305,0))*'الإعدادات'!$B$5/100,2),""),""))</f>
        <v/>
      </c>
      <c r="P968" s="19">
        <f>IF(OR(M968="متأخرة",M968="اليوم"),COUNTIFS($M$6:$M$2005,"متأخرة",$J$6:$J$2005,"&lt;"&amp;J968)+COUNTIFS($M$6:$M$2005,"اليوم",$J$6:$J$2005,"&lt;"&amp;J968)+COUNTIFS($M$6:M968,"متأخرة",$J$6:J968,J968&amp;"")+COUNTIFS($M$6:M968,"اليوم",$J$6:J968,J968&amp;""),"")</f>
        <v/>
      </c>
    </row>
    <row r="969">
      <c r="A969" s="20" t="n"/>
      <c r="B969" s="5" t="n"/>
      <c r="C969" s="21" t="n"/>
      <c r="D969" s="5" t="n"/>
      <c r="E969" s="17" t="n"/>
      <c r="F969" s="5" t="n"/>
      <c r="G969" s="5" t="n"/>
      <c r="H969" s="5" t="n"/>
      <c r="I969" s="5" t="n"/>
      <c r="J969" s="20" t="n"/>
      <c r="K969" s="5" t="n"/>
      <c r="L969" s="19">
        <f>IF(OR(B969&amp;""="",NOT(ISNUMBER(A969))),"",'الإعدادات'!$B$4-A969)</f>
        <v/>
      </c>
      <c r="M969" s="6">
        <f>IF(OR(B969&amp;""="",NOT(ISNUMBER(J969)),I969="تم التعاقد",I969="غير مهتم"),"",IF(J969&lt;'الإعدادات'!$B$4,"متأخرة",IF(J969='الإعدادات'!$B$4,"اليوم",IF(J969&lt;='الإعدادات'!$B$4+3,"خلال 3 أيام",""))))</f>
        <v/>
      </c>
      <c r="N969" s="6">
        <f>IF(OR(B969&amp;""="",H969&amp;""="",NOT(ISNUMBER(E969))),"",IFERROR(IF(E969&lt;INDEX('الوحدات'!$F$6:$F$305,MATCH(H969,'الوحدات'!$A$6:$A$305,0)),"أقل من السعر","مناسب"),"كود غير موجود"))</f>
        <v/>
      </c>
      <c r="O969" s="18">
        <f>IF(OR(B969&amp;""="",I969&lt;&gt;"تم التعاقد",H969&amp;""=""),"",IFERROR(IF(INDEX('الوحدات'!$E$6:$E$305,MATCH(H969,'الوحدات'!$A$6:$A$305,0))="بيع",ROUND(INDEX('الوحدات'!$F$6:$F$305,MATCH(H969,'الوحدات'!$A$6:$A$305,0))*'الإعدادات'!$B$5/100,2),""),""))</f>
        <v/>
      </c>
      <c r="P969" s="19">
        <f>IF(OR(M969="متأخرة",M969="اليوم"),COUNTIFS($M$6:$M$2005,"متأخرة",$J$6:$J$2005,"&lt;"&amp;J969)+COUNTIFS($M$6:$M$2005,"اليوم",$J$6:$J$2005,"&lt;"&amp;J969)+COUNTIFS($M$6:M969,"متأخرة",$J$6:J969,J969&amp;"")+COUNTIFS($M$6:M969,"اليوم",$J$6:J969,J969&amp;""),"")</f>
        <v/>
      </c>
    </row>
    <row r="970">
      <c r="A970" s="20" t="n"/>
      <c r="B970" s="5" t="n"/>
      <c r="C970" s="21" t="n"/>
      <c r="D970" s="5" t="n"/>
      <c r="E970" s="17" t="n"/>
      <c r="F970" s="5" t="n"/>
      <c r="G970" s="5" t="n"/>
      <c r="H970" s="5" t="n"/>
      <c r="I970" s="5" t="n"/>
      <c r="J970" s="20" t="n"/>
      <c r="K970" s="5" t="n"/>
      <c r="L970" s="19">
        <f>IF(OR(B970&amp;""="",NOT(ISNUMBER(A970))),"",'الإعدادات'!$B$4-A970)</f>
        <v/>
      </c>
      <c r="M970" s="6">
        <f>IF(OR(B970&amp;""="",NOT(ISNUMBER(J970)),I970="تم التعاقد",I970="غير مهتم"),"",IF(J970&lt;'الإعدادات'!$B$4,"متأخرة",IF(J970='الإعدادات'!$B$4,"اليوم",IF(J970&lt;='الإعدادات'!$B$4+3,"خلال 3 أيام",""))))</f>
        <v/>
      </c>
      <c r="N970" s="6">
        <f>IF(OR(B970&amp;""="",H970&amp;""="",NOT(ISNUMBER(E970))),"",IFERROR(IF(E970&lt;INDEX('الوحدات'!$F$6:$F$305,MATCH(H970,'الوحدات'!$A$6:$A$305,0)),"أقل من السعر","مناسب"),"كود غير موجود"))</f>
        <v/>
      </c>
      <c r="O970" s="18">
        <f>IF(OR(B970&amp;""="",I970&lt;&gt;"تم التعاقد",H970&amp;""=""),"",IFERROR(IF(INDEX('الوحدات'!$E$6:$E$305,MATCH(H970,'الوحدات'!$A$6:$A$305,0))="بيع",ROUND(INDEX('الوحدات'!$F$6:$F$305,MATCH(H970,'الوحدات'!$A$6:$A$305,0))*'الإعدادات'!$B$5/100,2),""),""))</f>
        <v/>
      </c>
      <c r="P970" s="19">
        <f>IF(OR(M970="متأخرة",M970="اليوم"),COUNTIFS($M$6:$M$2005,"متأخرة",$J$6:$J$2005,"&lt;"&amp;J970)+COUNTIFS($M$6:$M$2005,"اليوم",$J$6:$J$2005,"&lt;"&amp;J970)+COUNTIFS($M$6:M970,"متأخرة",$J$6:J970,J970&amp;"")+COUNTIFS($M$6:M970,"اليوم",$J$6:J970,J970&amp;""),"")</f>
        <v/>
      </c>
    </row>
    <row r="971">
      <c r="A971" s="20" t="n"/>
      <c r="B971" s="5" t="n"/>
      <c r="C971" s="21" t="n"/>
      <c r="D971" s="5" t="n"/>
      <c r="E971" s="17" t="n"/>
      <c r="F971" s="5" t="n"/>
      <c r="G971" s="5" t="n"/>
      <c r="H971" s="5" t="n"/>
      <c r="I971" s="5" t="n"/>
      <c r="J971" s="20" t="n"/>
      <c r="K971" s="5" t="n"/>
      <c r="L971" s="19">
        <f>IF(OR(B971&amp;""="",NOT(ISNUMBER(A971))),"",'الإعدادات'!$B$4-A971)</f>
        <v/>
      </c>
      <c r="M971" s="6">
        <f>IF(OR(B971&amp;""="",NOT(ISNUMBER(J971)),I971="تم التعاقد",I971="غير مهتم"),"",IF(J971&lt;'الإعدادات'!$B$4,"متأخرة",IF(J971='الإعدادات'!$B$4,"اليوم",IF(J971&lt;='الإعدادات'!$B$4+3,"خلال 3 أيام",""))))</f>
        <v/>
      </c>
      <c r="N971" s="6">
        <f>IF(OR(B971&amp;""="",H971&amp;""="",NOT(ISNUMBER(E971))),"",IFERROR(IF(E971&lt;INDEX('الوحدات'!$F$6:$F$305,MATCH(H971,'الوحدات'!$A$6:$A$305,0)),"أقل من السعر","مناسب"),"كود غير موجود"))</f>
        <v/>
      </c>
      <c r="O971" s="18">
        <f>IF(OR(B971&amp;""="",I971&lt;&gt;"تم التعاقد",H971&amp;""=""),"",IFERROR(IF(INDEX('الوحدات'!$E$6:$E$305,MATCH(H971,'الوحدات'!$A$6:$A$305,0))="بيع",ROUND(INDEX('الوحدات'!$F$6:$F$305,MATCH(H971,'الوحدات'!$A$6:$A$305,0))*'الإعدادات'!$B$5/100,2),""),""))</f>
        <v/>
      </c>
      <c r="P971" s="19">
        <f>IF(OR(M971="متأخرة",M971="اليوم"),COUNTIFS($M$6:$M$2005,"متأخرة",$J$6:$J$2005,"&lt;"&amp;J971)+COUNTIFS($M$6:$M$2005,"اليوم",$J$6:$J$2005,"&lt;"&amp;J971)+COUNTIFS($M$6:M971,"متأخرة",$J$6:J971,J971&amp;"")+COUNTIFS($M$6:M971,"اليوم",$J$6:J971,J971&amp;""),"")</f>
        <v/>
      </c>
    </row>
    <row r="972">
      <c r="A972" s="20" t="n"/>
      <c r="B972" s="5" t="n"/>
      <c r="C972" s="21" t="n"/>
      <c r="D972" s="5" t="n"/>
      <c r="E972" s="17" t="n"/>
      <c r="F972" s="5" t="n"/>
      <c r="G972" s="5" t="n"/>
      <c r="H972" s="5" t="n"/>
      <c r="I972" s="5" t="n"/>
      <c r="J972" s="20" t="n"/>
      <c r="K972" s="5" t="n"/>
      <c r="L972" s="19">
        <f>IF(OR(B972&amp;""="",NOT(ISNUMBER(A972))),"",'الإعدادات'!$B$4-A972)</f>
        <v/>
      </c>
      <c r="M972" s="6">
        <f>IF(OR(B972&amp;""="",NOT(ISNUMBER(J972)),I972="تم التعاقد",I972="غير مهتم"),"",IF(J972&lt;'الإعدادات'!$B$4,"متأخرة",IF(J972='الإعدادات'!$B$4,"اليوم",IF(J972&lt;='الإعدادات'!$B$4+3,"خلال 3 أيام",""))))</f>
        <v/>
      </c>
      <c r="N972" s="6">
        <f>IF(OR(B972&amp;""="",H972&amp;""="",NOT(ISNUMBER(E972))),"",IFERROR(IF(E972&lt;INDEX('الوحدات'!$F$6:$F$305,MATCH(H972,'الوحدات'!$A$6:$A$305,0)),"أقل من السعر","مناسب"),"كود غير موجود"))</f>
        <v/>
      </c>
      <c r="O972" s="18">
        <f>IF(OR(B972&amp;""="",I972&lt;&gt;"تم التعاقد",H972&amp;""=""),"",IFERROR(IF(INDEX('الوحدات'!$E$6:$E$305,MATCH(H972,'الوحدات'!$A$6:$A$305,0))="بيع",ROUND(INDEX('الوحدات'!$F$6:$F$305,MATCH(H972,'الوحدات'!$A$6:$A$305,0))*'الإعدادات'!$B$5/100,2),""),""))</f>
        <v/>
      </c>
      <c r="P972" s="19">
        <f>IF(OR(M972="متأخرة",M972="اليوم"),COUNTIFS($M$6:$M$2005,"متأخرة",$J$6:$J$2005,"&lt;"&amp;J972)+COUNTIFS($M$6:$M$2005,"اليوم",$J$6:$J$2005,"&lt;"&amp;J972)+COUNTIFS($M$6:M972,"متأخرة",$J$6:J972,J972&amp;"")+COUNTIFS($M$6:M972,"اليوم",$J$6:J972,J972&amp;""),"")</f>
        <v/>
      </c>
    </row>
    <row r="973">
      <c r="A973" s="20" t="n"/>
      <c r="B973" s="5" t="n"/>
      <c r="C973" s="21" t="n"/>
      <c r="D973" s="5" t="n"/>
      <c r="E973" s="17" t="n"/>
      <c r="F973" s="5" t="n"/>
      <c r="G973" s="5" t="n"/>
      <c r="H973" s="5" t="n"/>
      <c r="I973" s="5" t="n"/>
      <c r="J973" s="20" t="n"/>
      <c r="K973" s="5" t="n"/>
      <c r="L973" s="19">
        <f>IF(OR(B973&amp;""="",NOT(ISNUMBER(A973))),"",'الإعدادات'!$B$4-A973)</f>
        <v/>
      </c>
      <c r="M973" s="6">
        <f>IF(OR(B973&amp;""="",NOT(ISNUMBER(J973)),I973="تم التعاقد",I973="غير مهتم"),"",IF(J973&lt;'الإعدادات'!$B$4,"متأخرة",IF(J973='الإعدادات'!$B$4,"اليوم",IF(J973&lt;='الإعدادات'!$B$4+3,"خلال 3 أيام",""))))</f>
        <v/>
      </c>
      <c r="N973" s="6">
        <f>IF(OR(B973&amp;""="",H973&amp;""="",NOT(ISNUMBER(E973))),"",IFERROR(IF(E973&lt;INDEX('الوحدات'!$F$6:$F$305,MATCH(H973,'الوحدات'!$A$6:$A$305,0)),"أقل من السعر","مناسب"),"كود غير موجود"))</f>
        <v/>
      </c>
      <c r="O973" s="18">
        <f>IF(OR(B973&amp;""="",I973&lt;&gt;"تم التعاقد",H973&amp;""=""),"",IFERROR(IF(INDEX('الوحدات'!$E$6:$E$305,MATCH(H973,'الوحدات'!$A$6:$A$305,0))="بيع",ROUND(INDEX('الوحدات'!$F$6:$F$305,MATCH(H973,'الوحدات'!$A$6:$A$305,0))*'الإعدادات'!$B$5/100,2),""),""))</f>
        <v/>
      </c>
      <c r="P973" s="19">
        <f>IF(OR(M973="متأخرة",M973="اليوم"),COUNTIFS($M$6:$M$2005,"متأخرة",$J$6:$J$2005,"&lt;"&amp;J973)+COUNTIFS($M$6:$M$2005,"اليوم",$J$6:$J$2005,"&lt;"&amp;J973)+COUNTIFS($M$6:M973,"متأخرة",$J$6:J973,J973&amp;"")+COUNTIFS($M$6:M973,"اليوم",$J$6:J973,J973&amp;""),"")</f>
        <v/>
      </c>
    </row>
    <row r="974">
      <c r="A974" s="20" t="n"/>
      <c r="B974" s="5" t="n"/>
      <c r="C974" s="21" t="n"/>
      <c r="D974" s="5" t="n"/>
      <c r="E974" s="17" t="n"/>
      <c r="F974" s="5" t="n"/>
      <c r="G974" s="5" t="n"/>
      <c r="H974" s="5" t="n"/>
      <c r="I974" s="5" t="n"/>
      <c r="J974" s="20" t="n"/>
      <c r="K974" s="5" t="n"/>
      <c r="L974" s="19">
        <f>IF(OR(B974&amp;""="",NOT(ISNUMBER(A974))),"",'الإعدادات'!$B$4-A974)</f>
        <v/>
      </c>
      <c r="M974" s="6">
        <f>IF(OR(B974&amp;""="",NOT(ISNUMBER(J974)),I974="تم التعاقد",I974="غير مهتم"),"",IF(J974&lt;'الإعدادات'!$B$4,"متأخرة",IF(J974='الإعدادات'!$B$4,"اليوم",IF(J974&lt;='الإعدادات'!$B$4+3,"خلال 3 أيام",""))))</f>
        <v/>
      </c>
      <c r="N974" s="6">
        <f>IF(OR(B974&amp;""="",H974&amp;""="",NOT(ISNUMBER(E974))),"",IFERROR(IF(E974&lt;INDEX('الوحدات'!$F$6:$F$305,MATCH(H974,'الوحدات'!$A$6:$A$305,0)),"أقل من السعر","مناسب"),"كود غير موجود"))</f>
        <v/>
      </c>
      <c r="O974" s="18">
        <f>IF(OR(B974&amp;""="",I974&lt;&gt;"تم التعاقد",H974&amp;""=""),"",IFERROR(IF(INDEX('الوحدات'!$E$6:$E$305,MATCH(H974,'الوحدات'!$A$6:$A$305,0))="بيع",ROUND(INDEX('الوحدات'!$F$6:$F$305,MATCH(H974,'الوحدات'!$A$6:$A$305,0))*'الإعدادات'!$B$5/100,2),""),""))</f>
        <v/>
      </c>
      <c r="P974" s="19">
        <f>IF(OR(M974="متأخرة",M974="اليوم"),COUNTIFS($M$6:$M$2005,"متأخرة",$J$6:$J$2005,"&lt;"&amp;J974)+COUNTIFS($M$6:$M$2005,"اليوم",$J$6:$J$2005,"&lt;"&amp;J974)+COUNTIFS($M$6:M974,"متأخرة",$J$6:J974,J974&amp;"")+COUNTIFS($M$6:M974,"اليوم",$J$6:J974,J974&amp;""),"")</f>
        <v/>
      </c>
    </row>
    <row r="975">
      <c r="A975" s="20" t="n"/>
      <c r="B975" s="5" t="n"/>
      <c r="C975" s="21" t="n"/>
      <c r="D975" s="5" t="n"/>
      <c r="E975" s="17" t="n"/>
      <c r="F975" s="5" t="n"/>
      <c r="G975" s="5" t="n"/>
      <c r="H975" s="5" t="n"/>
      <c r="I975" s="5" t="n"/>
      <c r="J975" s="20" t="n"/>
      <c r="K975" s="5" t="n"/>
      <c r="L975" s="19">
        <f>IF(OR(B975&amp;""="",NOT(ISNUMBER(A975))),"",'الإعدادات'!$B$4-A975)</f>
        <v/>
      </c>
      <c r="M975" s="6">
        <f>IF(OR(B975&amp;""="",NOT(ISNUMBER(J975)),I975="تم التعاقد",I975="غير مهتم"),"",IF(J975&lt;'الإعدادات'!$B$4,"متأخرة",IF(J975='الإعدادات'!$B$4,"اليوم",IF(J975&lt;='الإعدادات'!$B$4+3,"خلال 3 أيام",""))))</f>
        <v/>
      </c>
      <c r="N975" s="6">
        <f>IF(OR(B975&amp;""="",H975&amp;""="",NOT(ISNUMBER(E975))),"",IFERROR(IF(E975&lt;INDEX('الوحدات'!$F$6:$F$305,MATCH(H975,'الوحدات'!$A$6:$A$305,0)),"أقل من السعر","مناسب"),"كود غير موجود"))</f>
        <v/>
      </c>
      <c r="O975" s="18">
        <f>IF(OR(B975&amp;""="",I975&lt;&gt;"تم التعاقد",H975&amp;""=""),"",IFERROR(IF(INDEX('الوحدات'!$E$6:$E$305,MATCH(H975,'الوحدات'!$A$6:$A$305,0))="بيع",ROUND(INDEX('الوحدات'!$F$6:$F$305,MATCH(H975,'الوحدات'!$A$6:$A$305,0))*'الإعدادات'!$B$5/100,2),""),""))</f>
        <v/>
      </c>
      <c r="P975" s="19">
        <f>IF(OR(M975="متأخرة",M975="اليوم"),COUNTIFS($M$6:$M$2005,"متأخرة",$J$6:$J$2005,"&lt;"&amp;J975)+COUNTIFS($M$6:$M$2005,"اليوم",$J$6:$J$2005,"&lt;"&amp;J975)+COUNTIFS($M$6:M975,"متأخرة",$J$6:J975,J975&amp;"")+COUNTIFS($M$6:M975,"اليوم",$J$6:J975,J975&amp;""),"")</f>
        <v/>
      </c>
    </row>
    <row r="976">
      <c r="A976" s="20" t="n"/>
      <c r="B976" s="5" t="n"/>
      <c r="C976" s="21" t="n"/>
      <c r="D976" s="5" t="n"/>
      <c r="E976" s="17" t="n"/>
      <c r="F976" s="5" t="n"/>
      <c r="G976" s="5" t="n"/>
      <c r="H976" s="5" t="n"/>
      <c r="I976" s="5" t="n"/>
      <c r="J976" s="20" t="n"/>
      <c r="K976" s="5" t="n"/>
      <c r="L976" s="19">
        <f>IF(OR(B976&amp;""="",NOT(ISNUMBER(A976))),"",'الإعدادات'!$B$4-A976)</f>
        <v/>
      </c>
      <c r="M976" s="6">
        <f>IF(OR(B976&amp;""="",NOT(ISNUMBER(J976)),I976="تم التعاقد",I976="غير مهتم"),"",IF(J976&lt;'الإعدادات'!$B$4,"متأخرة",IF(J976='الإعدادات'!$B$4,"اليوم",IF(J976&lt;='الإعدادات'!$B$4+3,"خلال 3 أيام",""))))</f>
        <v/>
      </c>
      <c r="N976" s="6">
        <f>IF(OR(B976&amp;""="",H976&amp;""="",NOT(ISNUMBER(E976))),"",IFERROR(IF(E976&lt;INDEX('الوحدات'!$F$6:$F$305,MATCH(H976,'الوحدات'!$A$6:$A$305,0)),"أقل من السعر","مناسب"),"كود غير موجود"))</f>
        <v/>
      </c>
      <c r="O976" s="18">
        <f>IF(OR(B976&amp;""="",I976&lt;&gt;"تم التعاقد",H976&amp;""=""),"",IFERROR(IF(INDEX('الوحدات'!$E$6:$E$305,MATCH(H976,'الوحدات'!$A$6:$A$305,0))="بيع",ROUND(INDEX('الوحدات'!$F$6:$F$305,MATCH(H976,'الوحدات'!$A$6:$A$305,0))*'الإعدادات'!$B$5/100,2),""),""))</f>
        <v/>
      </c>
      <c r="P976" s="19">
        <f>IF(OR(M976="متأخرة",M976="اليوم"),COUNTIFS($M$6:$M$2005,"متأخرة",$J$6:$J$2005,"&lt;"&amp;J976)+COUNTIFS($M$6:$M$2005,"اليوم",$J$6:$J$2005,"&lt;"&amp;J976)+COUNTIFS($M$6:M976,"متأخرة",$J$6:J976,J976&amp;"")+COUNTIFS($M$6:M976,"اليوم",$J$6:J976,J976&amp;""),"")</f>
        <v/>
      </c>
    </row>
    <row r="977">
      <c r="A977" s="20" t="n"/>
      <c r="B977" s="5" t="n"/>
      <c r="C977" s="21" t="n"/>
      <c r="D977" s="5" t="n"/>
      <c r="E977" s="17" t="n"/>
      <c r="F977" s="5" t="n"/>
      <c r="G977" s="5" t="n"/>
      <c r="H977" s="5" t="n"/>
      <c r="I977" s="5" t="n"/>
      <c r="J977" s="20" t="n"/>
      <c r="K977" s="5" t="n"/>
      <c r="L977" s="19">
        <f>IF(OR(B977&amp;""="",NOT(ISNUMBER(A977))),"",'الإعدادات'!$B$4-A977)</f>
        <v/>
      </c>
      <c r="M977" s="6">
        <f>IF(OR(B977&amp;""="",NOT(ISNUMBER(J977)),I977="تم التعاقد",I977="غير مهتم"),"",IF(J977&lt;'الإعدادات'!$B$4,"متأخرة",IF(J977='الإعدادات'!$B$4,"اليوم",IF(J977&lt;='الإعدادات'!$B$4+3,"خلال 3 أيام",""))))</f>
        <v/>
      </c>
      <c r="N977" s="6">
        <f>IF(OR(B977&amp;""="",H977&amp;""="",NOT(ISNUMBER(E977))),"",IFERROR(IF(E977&lt;INDEX('الوحدات'!$F$6:$F$305,MATCH(H977,'الوحدات'!$A$6:$A$305,0)),"أقل من السعر","مناسب"),"كود غير موجود"))</f>
        <v/>
      </c>
      <c r="O977" s="18">
        <f>IF(OR(B977&amp;""="",I977&lt;&gt;"تم التعاقد",H977&amp;""=""),"",IFERROR(IF(INDEX('الوحدات'!$E$6:$E$305,MATCH(H977,'الوحدات'!$A$6:$A$305,0))="بيع",ROUND(INDEX('الوحدات'!$F$6:$F$305,MATCH(H977,'الوحدات'!$A$6:$A$305,0))*'الإعدادات'!$B$5/100,2),""),""))</f>
        <v/>
      </c>
      <c r="P977" s="19">
        <f>IF(OR(M977="متأخرة",M977="اليوم"),COUNTIFS($M$6:$M$2005,"متأخرة",$J$6:$J$2005,"&lt;"&amp;J977)+COUNTIFS($M$6:$M$2005,"اليوم",$J$6:$J$2005,"&lt;"&amp;J977)+COUNTIFS($M$6:M977,"متأخرة",$J$6:J977,J977&amp;"")+COUNTIFS($M$6:M977,"اليوم",$J$6:J977,J977&amp;""),"")</f>
        <v/>
      </c>
    </row>
    <row r="978">
      <c r="A978" s="20" t="n"/>
      <c r="B978" s="5" t="n"/>
      <c r="C978" s="21" t="n"/>
      <c r="D978" s="5" t="n"/>
      <c r="E978" s="17" t="n"/>
      <c r="F978" s="5" t="n"/>
      <c r="G978" s="5" t="n"/>
      <c r="H978" s="5" t="n"/>
      <c r="I978" s="5" t="n"/>
      <c r="J978" s="20" t="n"/>
      <c r="K978" s="5" t="n"/>
      <c r="L978" s="19">
        <f>IF(OR(B978&amp;""="",NOT(ISNUMBER(A978))),"",'الإعدادات'!$B$4-A978)</f>
        <v/>
      </c>
      <c r="M978" s="6">
        <f>IF(OR(B978&amp;""="",NOT(ISNUMBER(J978)),I978="تم التعاقد",I978="غير مهتم"),"",IF(J978&lt;'الإعدادات'!$B$4,"متأخرة",IF(J978='الإعدادات'!$B$4,"اليوم",IF(J978&lt;='الإعدادات'!$B$4+3,"خلال 3 أيام",""))))</f>
        <v/>
      </c>
      <c r="N978" s="6">
        <f>IF(OR(B978&amp;""="",H978&amp;""="",NOT(ISNUMBER(E978))),"",IFERROR(IF(E978&lt;INDEX('الوحدات'!$F$6:$F$305,MATCH(H978,'الوحدات'!$A$6:$A$305,0)),"أقل من السعر","مناسب"),"كود غير موجود"))</f>
        <v/>
      </c>
      <c r="O978" s="18">
        <f>IF(OR(B978&amp;""="",I978&lt;&gt;"تم التعاقد",H978&amp;""=""),"",IFERROR(IF(INDEX('الوحدات'!$E$6:$E$305,MATCH(H978,'الوحدات'!$A$6:$A$305,0))="بيع",ROUND(INDEX('الوحدات'!$F$6:$F$305,MATCH(H978,'الوحدات'!$A$6:$A$305,0))*'الإعدادات'!$B$5/100,2),""),""))</f>
        <v/>
      </c>
      <c r="P978" s="19">
        <f>IF(OR(M978="متأخرة",M978="اليوم"),COUNTIFS($M$6:$M$2005,"متأخرة",$J$6:$J$2005,"&lt;"&amp;J978)+COUNTIFS($M$6:$M$2005,"اليوم",$J$6:$J$2005,"&lt;"&amp;J978)+COUNTIFS($M$6:M978,"متأخرة",$J$6:J978,J978&amp;"")+COUNTIFS($M$6:M978,"اليوم",$J$6:J978,J978&amp;""),"")</f>
        <v/>
      </c>
    </row>
    <row r="979">
      <c r="A979" s="20" t="n"/>
      <c r="B979" s="5" t="n"/>
      <c r="C979" s="21" t="n"/>
      <c r="D979" s="5" t="n"/>
      <c r="E979" s="17" t="n"/>
      <c r="F979" s="5" t="n"/>
      <c r="G979" s="5" t="n"/>
      <c r="H979" s="5" t="n"/>
      <c r="I979" s="5" t="n"/>
      <c r="J979" s="20" t="n"/>
      <c r="K979" s="5" t="n"/>
      <c r="L979" s="19">
        <f>IF(OR(B979&amp;""="",NOT(ISNUMBER(A979))),"",'الإعدادات'!$B$4-A979)</f>
        <v/>
      </c>
      <c r="M979" s="6">
        <f>IF(OR(B979&amp;""="",NOT(ISNUMBER(J979)),I979="تم التعاقد",I979="غير مهتم"),"",IF(J979&lt;'الإعدادات'!$B$4,"متأخرة",IF(J979='الإعدادات'!$B$4,"اليوم",IF(J979&lt;='الإعدادات'!$B$4+3,"خلال 3 أيام",""))))</f>
        <v/>
      </c>
      <c r="N979" s="6">
        <f>IF(OR(B979&amp;""="",H979&amp;""="",NOT(ISNUMBER(E979))),"",IFERROR(IF(E979&lt;INDEX('الوحدات'!$F$6:$F$305,MATCH(H979,'الوحدات'!$A$6:$A$305,0)),"أقل من السعر","مناسب"),"كود غير موجود"))</f>
        <v/>
      </c>
      <c r="O979" s="18">
        <f>IF(OR(B979&amp;""="",I979&lt;&gt;"تم التعاقد",H979&amp;""=""),"",IFERROR(IF(INDEX('الوحدات'!$E$6:$E$305,MATCH(H979,'الوحدات'!$A$6:$A$305,0))="بيع",ROUND(INDEX('الوحدات'!$F$6:$F$305,MATCH(H979,'الوحدات'!$A$6:$A$305,0))*'الإعدادات'!$B$5/100,2),""),""))</f>
        <v/>
      </c>
      <c r="P979" s="19">
        <f>IF(OR(M979="متأخرة",M979="اليوم"),COUNTIFS($M$6:$M$2005,"متأخرة",$J$6:$J$2005,"&lt;"&amp;J979)+COUNTIFS($M$6:$M$2005,"اليوم",$J$6:$J$2005,"&lt;"&amp;J979)+COUNTIFS($M$6:M979,"متأخرة",$J$6:J979,J979&amp;"")+COUNTIFS($M$6:M979,"اليوم",$J$6:J979,J979&amp;""),"")</f>
        <v/>
      </c>
    </row>
    <row r="980">
      <c r="A980" s="20" t="n"/>
      <c r="B980" s="5" t="n"/>
      <c r="C980" s="21" t="n"/>
      <c r="D980" s="5" t="n"/>
      <c r="E980" s="17" t="n"/>
      <c r="F980" s="5" t="n"/>
      <c r="G980" s="5" t="n"/>
      <c r="H980" s="5" t="n"/>
      <c r="I980" s="5" t="n"/>
      <c r="J980" s="20" t="n"/>
      <c r="K980" s="5" t="n"/>
      <c r="L980" s="19">
        <f>IF(OR(B980&amp;""="",NOT(ISNUMBER(A980))),"",'الإعدادات'!$B$4-A980)</f>
        <v/>
      </c>
      <c r="M980" s="6">
        <f>IF(OR(B980&amp;""="",NOT(ISNUMBER(J980)),I980="تم التعاقد",I980="غير مهتم"),"",IF(J980&lt;'الإعدادات'!$B$4,"متأخرة",IF(J980='الإعدادات'!$B$4,"اليوم",IF(J980&lt;='الإعدادات'!$B$4+3,"خلال 3 أيام",""))))</f>
        <v/>
      </c>
      <c r="N980" s="6">
        <f>IF(OR(B980&amp;""="",H980&amp;""="",NOT(ISNUMBER(E980))),"",IFERROR(IF(E980&lt;INDEX('الوحدات'!$F$6:$F$305,MATCH(H980,'الوحدات'!$A$6:$A$305,0)),"أقل من السعر","مناسب"),"كود غير موجود"))</f>
        <v/>
      </c>
      <c r="O980" s="18">
        <f>IF(OR(B980&amp;""="",I980&lt;&gt;"تم التعاقد",H980&amp;""=""),"",IFERROR(IF(INDEX('الوحدات'!$E$6:$E$305,MATCH(H980,'الوحدات'!$A$6:$A$305,0))="بيع",ROUND(INDEX('الوحدات'!$F$6:$F$305,MATCH(H980,'الوحدات'!$A$6:$A$305,0))*'الإعدادات'!$B$5/100,2),""),""))</f>
        <v/>
      </c>
      <c r="P980" s="19">
        <f>IF(OR(M980="متأخرة",M980="اليوم"),COUNTIFS($M$6:$M$2005,"متأخرة",$J$6:$J$2005,"&lt;"&amp;J980)+COUNTIFS($M$6:$M$2005,"اليوم",$J$6:$J$2005,"&lt;"&amp;J980)+COUNTIFS($M$6:M980,"متأخرة",$J$6:J980,J980&amp;"")+COUNTIFS($M$6:M980,"اليوم",$J$6:J980,J980&amp;""),"")</f>
        <v/>
      </c>
    </row>
    <row r="981">
      <c r="A981" s="20" t="n"/>
      <c r="B981" s="5" t="n"/>
      <c r="C981" s="21" t="n"/>
      <c r="D981" s="5" t="n"/>
      <c r="E981" s="17" t="n"/>
      <c r="F981" s="5" t="n"/>
      <c r="G981" s="5" t="n"/>
      <c r="H981" s="5" t="n"/>
      <c r="I981" s="5" t="n"/>
      <c r="J981" s="20" t="n"/>
      <c r="K981" s="5" t="n"/>
      <c r="L981" s="19">
        <f>IF(OR(B981&amp;""="",NOT(ISNUMBER(A981))),"",'الإعدادات'!$B$4-A981)</f>
        <v/>
      </c>
      <c r="M981" s="6">
        <f>IF(OR(B981&amp;""="",NOT(ISNUMBER(J981)),I981="تم التعاقد",I981="غير مهتم"),"",IF(J981&lt;'الإعدادات'!$B$4,"متأخرة",IF(J981='الإعدادات'!$B$4,"اليوم",IF(J981&lt;='الإعدادات'!$B$4+3,"خلال 3 أيام",""))))</f>
        <v/>
      </c>
      <c r="N981" s="6">
        <f>IF(OR(B981&amp;""="",H981&amp;""="",NOT(ISNUMBER(E981))),"",IFERROR(IF(E981&lt;INDEX('الوحدات'!$F$6:$F$305,MATCH(H981,'الوحدات'!$A$6:$A$305,0)),"أقل من السعر","مناسب"),"كود غير موجود"))</f>
        <v/>
      </c>
      <c r="O981" s="18">
        <f>IF(OR(B981&amp;""="",I981&lt;&gt;"تم التعاقد",H981&amp;""=""),"",IFERROR(IF(INDEX('الوحدات'!$E$6:$E$305,MATCH(H981,'الوحدات'!$A$6:$A$305,0))="بيع",ROUND(INDEX('الوحدات'!$F$6:$F$305,MATCH(H981,'الوحدات'!$A$6:$A$305,0))*'الإعدادات'!$B$5/100,2),""),""))</f>
        <v/>
      </c>
      <c r="P981" s="19">
        <f>IF(OR(M981="متأخرة",M981="اليوم"),COUNTIFS($M$6:$M$2005,"متأخرة",$J$6:$J$2005,"&lt;"&amp;J981)+COUNTIFS($M$6:$M$2005,"اليوم",$J$6:$J$2005,"&lt;"&amp;J981)+COUNTIFS($M$6:M981,"متأخرة",$J$6:J981,J981&amp;"")+COUNTIFS($M$6:M981,"اليوم",$J$6:J981,J981&amp;""),"")</f>
        <v/>
      </c>
    </row>
    <row r="982">
      <c r="A982" s="20" t="n"/>
      <c r="B982" s="5" t="n"/>
      <c r="C982" s="21" t="n"/>
      <c r="D982" s="5" t="n"/>
      <c r="E982" s="17" t="n"/>
      <c r="F982" s="5" t="n"/>
      <c r="G982" s="5" t="n"/>
      <c r="H982" s="5" t="n"/>
      <c r="I982" s="5" t="n"/>
      <c r="J982" s="20" t="n"/>
      <c r="K982" s="5" t="n"/>
      <c r="L982" s="19">
        <f>IF(OR(B982&amp;""="",NOT(ISNUMBER(A982))),"",'الإعدادات'!$B$4-A982)</f>
        <v/>
      </c>
      <c r="M982" s="6">
        <f>IF(OR(B982&amp;""="",NOT(ISNUMBER(J982)),I982="تم التعاقد",I982="غير مهتم"),"",IF(J982&lt;'الإعدادات'!$B$4,"متأخرة",IF(J982='الإعدادات'!$B$4,"اليوم",IF(J982&lt;='الإعدادات'!$B$4+3,"خلال 3 أيام",""))))</f>
        <v/>
      </c>
      <c r="N982" s="6">
        <f>IF(OR(B982&amp;""="",H982&amp;""="",NOT(ISNUMBER(E982))),"",IFERROR(IF(E982&lt;INDEX('الوحدات'!$F$6:$F$305,MATCH(H982,'الوحدات'!$A$6:$A$305,0)),"أقل من السعر","مناسب"),"كود غير موجود"))</f>
        <v/>
      </c>
      <c r="O982" s="18">
        <f>IF(OR(B982&amp;""="",I982&lt;&gt;"تم التعاقد",H982&amp;""=""),"",IFERROR(IF(INDEX('الوحدات'!$E$6:$E$305,MATCH(H982,'الوحدات'!$A$6:$A$305,0))="بيع",ROUND(INDEX('الوحدات'!$F$6:$F$305,MATCH(H982,'الوحدات'!$A$6:$A$305,0))*'الإعدادات'!$B$5/100,2),""),""))</f>
        <v/>
      </c>
      <c r="P982" s="19">
        <f>IF(OR(M982="متأخرة",M982="اليوم"),COUNTIFS($M$6:$M$2005,"متأخرة",$J$6:$J$2005,"&lt;"&amp;J982)+COUNTIFS($M$6:$M$2005,"اليوم",$J$6:$J$2005,"&lt;"&amp;J982)+COUNTIFS($M$6:M982,"متأخرة",$J$6:J982,J982&amp;"")+COUNTIFS($M$6:M982,"اليوم",$J$6:J982,J982&amp;""),"")</f>
        <v/>
      </c>
    </row>
    <row r="983">
      <c r="A983" s="20" t="n"/>
      <c r="B983" s="5" t="n"/>
      <c r="C983" s="21" t="n"/>
      <c r="D983" s="5" t="n"/>
      <c r="E983" s="17" t="n"/>
      <c r="F983" s="5" t="n"/>
      <c r="G983" s="5" t="n"/>
      <c r="H983" s="5" t="n"/>
      <c r="I983" s="5" t="n"/>
      <c r="J983" s="20" t="n"/>
      <c r="K983" s="5" t="n"/>
      <c r="L983" s="19">
        <f>IF(OR(B983&amp;""="",NOT(ISNUMBER(A983))),"",'الإعدادات'!$B$4-A983)</f>
        <v/>
      </c>
      <c r="M983" s="6">
        <f>IF(OR(B983&amp;""="",NOT(ISNUMBER(J983)),I983="تم التعاقد",I983="غير مهتم"),"",IF(J983&lt;'الإعدادات'!$B$4,"متأخرة",IF(J983='الإعدادات'!$B$4,"اليوم",IF(J983&lt;='الإعدادات'!$B$4+3,"خلال 3 أيام",""))))</f>
        <v/>
      </c>
      <c r="N983" s="6">
        <f>IF(OR(B983&amp;""="",H983&amp;""="",NOT(ISNUMBER(E983))),"",IFERROR(IF(E983&lt;INDEX('الوحدات'!$F$6:$F$305,MATCH(H983,'الوحدات'!$A$6:$A$305,0)),"أقل من السعر","مناسب"),"كود غير موجود"))</f>
        <v/>
      </c>
      <c r="O983" s="18">
        <f>IF(OR(B983&amp;""="",I983&lt;&gt;"تم التعاقد",H983&amp;""=""),"",IFERROR(IF(INDEX('الوحدات'!$E$6:$E$305,MATCH(H983,'الوحدات'!$A$6:$A$305,0))="بيع",ROUND(INDEX('الوحدات'!$F$6:$F$305,MATCH(H983,'الوحدات'!$A$6:$A$305,0))*'الإعدادات'!$B$5/100,2),""),""))</f>
        <v/>
      </c>
      <c r="P983" s="19">
        <f>IF(OR(M983="متأخرة",M983="اليوم"),COUNTIFS($M$6:$M$2005,"متأخرة",$J$6:$J$2005,"&lt;"&amp;J983)+COUNTIFS($M$6:$M$2005,"اليوم",$J$6:$J$2005,"&lt;"&amp;J983)+COUNTIFS($M$6:M983,"متأخرة",$J$6:J983,J983&amp;"")+COUNTIFS($M$6:M983,"اليوم",$J$6:J983,J983&amp;""),"")</f>
        <v/>
      </c>
    </row>
    <row r="984">
      <c r="A984" s="20" t="n"/>
      <c r="B984" s="5" t="n"/>
      <c r="C984" s="21" t="n"/>
      <c r="D984" s="5" t="n"/>
      <c r="E984" s="17" t="n"/>
      <c r="F984" s="5" t="n"/>
      <c r="G984" s="5" t="n"/>
      <c r="H984" s="5" t="n"/>
      <c r="I984" s="5" t="n"/>
      <c r="J984" s="20" t="n"/>
      <c r="K984" s="5" t="n"/>
      <c r="L984" s="19">
        <f>IF(OR(B984&amp;""="",NOT(ISNUMBER(A984))),"",'الإعدادات'!$B$4-A984)</f>
        <v/>
      </c>
      <c r="M984" s="6">
        <f>IF(OR(B984&amp;""="",NOT(ISNUMBER(J984)),I984="تم التعاقد",I984="غير مهتم"),"",IF(J984&lt;'الإعدادات'!$B$4,"متأخرة",IF(J984='الإعدادات'!$B$4,"اليوم",IF(J984&lt;='الإعدادات'!$B$4+3,"خلال 3 أيام",""))))</f>
        <v/>
      </c>
      <c r="N984" s="6">
        <f>IF(OR(B984&amp;""="",H984&amp;""="",NOT(ISNUMBER(E984))),"",IFERROR(IF(E984&lt;INDEX('الوحدات'!$F$6:$F$305,MATCH(H984,'الوحدات'!$A$6:$A$305,0)),"أقل من السعر","مناسب"),"كود غير موجود"))</f>
        <v/>
      </c>
      <c r="O984" s="18">
        <f>IF(OR(B984&amp;""="",I984&lt;&gt;"تم التعاقد",H984&amp;""=""),"",IFERROR(IF(INDEX('الوحدات'!$E$6:$E$305,MATCH(H984,'الوحدات'!$A$6:$A$305,0))="بيع",ROUND(INDEX('الوحدات'!$F$6:$F$305,MATCH(H984,'الوحدات'!$A$6:$A$305,0))*'الإعدادات'!$B$5/100,2),""),""))</f>
        <v/>
      </c>
      <c r="P984" s="19">
        <f>IF(OR(M984="متأخرة",M984="اليوم"),COUNTIFS($M$6:$M$2005,"متأخرة",$J$6:$J$2005,"&lt;"&amp;J984)+COUNTIFS($M$6:$M$2005,"اليوم",$J$6:$J$2005,"&lt;"&amp;J984)+COUNTIFS($M$6:M984,"متأخرة",$J$6:J984,J984&amp;"")+COUNTIFS($M$6:M984,"اليوم",$J$6:J984,J984&amp;""),"")</f>
        <v/>
      </c>
    </row>
    <row r="985">
      <c r="A985" s="20" t="n"/>
      <c r="B985" s="5" t="n"/>
      <c r="C985" s="21" t="n"/>
      <c r="D985" s="5" t="n"/>
      <c r="E985" s="17" t="n"/>
      <c r="F985" s="5" t="n"/>
      <c r="G985" s="5" t="n"/>
      <c r="H985" s="5" t="n"/>
      <c r="I985" s="5" t="n"/>
      <c r="J985" s="20" t="n"/>
      <c r="K985" s="5" t="n"/>
      <c r="L985" s="19">
        <f>IF(OR(B985&amp;""="",NOT(ISNUMBER(A985))),"",'الإعدادات'!$B$4-A985)</f>
        <v/>
      </c>
      <c r="M985" s="6">
        <f>IF(OR(B985&amp;""="",NOT(ISNUMBER(J985)),I985="تم التعاقد",I985="غير مهتم"),"",IF(J985&lt;'الإعدادات'!$B$4,"متأخرة",IF(J985='الإعدادات'!$B$4,"اليوم",IF(J985&lt;='الإعدادات'!$B$4+3,"خلال 3 أيام",""))))</f>
        <v/>
      </c>
      <c r="N985" s="6">
        <f>IF(OR(B985&amp;""="",H985&amp;""="",NOT(ISNUMBER(E985))),"",IFERROR(IF(E985&lt;INDEX('الوحدات'!$F$6:$F$305,MATCH(H985,'الوحدات'!$A$6:$A$305,0)),"أقل من السعر","مناسب"),"كود غير موجود"))</f>
        <v/>
      </c>
      <c r="O985" s="18">
        <f>IF(OR(B985&amp;""="",I985&lt;&gt;"تم التعاقد",H985&amp;""=""),"",IFERROR(IF(INDEX('الوحدات'!$E$6:$E$305,MATCH(H985,'الوحدات'!$A$6:$A$305,0))="بيع",ROUND(INDEX('الوحدات'!$F$6:$F$305,MATCH(H985,'الوحدات'!$A$6:$A$305,0))*'الإعدادات'!$B$5/100,2),""),""))</f>
        <v/>
      </c>
      <c r="P985" s="19">
        <f>IF(OR(M985="متأخرة",M985="اليوم"),COUNTIFS($M$6:$M$2005,"متأخرة",$J$6:$J$2005,"&lt;"&amp;J985)+COUNTIFS($M$6:$M$2005,"اليوم",$J$6:$J$2005,"&lt;"&amp;J985)+COUNTIFS($M$6:M985,"متأخرة",$J$6:J985,J985&amp;"")+COUNTIFS($M$6:M985,"اليوم",$J$6:J985,J985&amp;""),"")</f>
        <v/>
      </c>
    </row>
    <row r="986">
      <c r="A986" s="20" t="n"/>
      <c r="B986" s="5" t="n"/>
      <c r="C986" s="21" t="n"/>
      <c r="D986" s="5" t="n"/>
      <c r="E986" s="17" t="n"/>
      <c r="F986" s="5" t="n"/>
      <c r="G986" s="5" t="n"/>
      <c r="H986" s="5" t="n"/>
      <c r="I986" s="5" t="n"/>
      <c r="J986" s="20" t="n"/>
      <c r="K986" s="5" t="n"/>
      <c r="L986" s="19">
        <f>IF(OR(B986&amp;""="",NOT(ISNUMBER(A986))),"",'الإعدادات'!$B$4-A986)</f>
        <v/>
      </c>
      <c r="M986" s="6">
        <f>IF(OR(B986&amp;""="",NOT(ISNUMBER(J986)),I986="تم التعاقد",I986="غير مهتم"),"",IF(J986&lt;'الإعدادات'!$B$4,"متأخرة",IF(J986='الإعدادات'!$B$4,"اليوم",IF(J986&lt;='الإعدادات'!$B$4+3,"خلال 3 أيام",""))))</f>
        <v/>
      </c>
      <c r="N986" s="6">
        <f>IF(OR(B986&amp;""="",H986&amp;""="",NOT(ISNUMBER(E986))),"",IFERROR(IF(E986&lt;INDEX('الوحدات'!$F$6:$F$305,MATCH(H986,'الوحدات'!$A$6:$A$305,0)),"أقل من السعر","مناسب"),"كود غير موجود"))</f>
        <v/>
      </c>
      <c r="O986" s="18">
        <f>IF(OR(B986&amp;""="",I986&lt;&gt;"تم التعاقد",H986&amp;""=""),"",IFERROR(IF(INDEX('الوحدات'!$E$6:$E$305,MATCH(H986,'الوحدات'!$A$6:$A$305,0))="بيع",ROUND(INDEX('الوحدات'!$F$6:$F$305,MATCH(H986,'الوحدات'!$A$6:$A$305,0))*'الإعدادات'!$B$5/100,2),""),""))</f>
        <v/>
      </c>
      <c r="P986" s="19">
        <f>IF(OR(M986="متأخرة",M986="اليوم"),COUNTIFS($M$6:$M$2005,"متأخرة",$J$6:$J$2005,"&lt;"&amp;J986)+COUNTIFS($M$6:$M$2005,"اليوم",$J$6:$J$2005,"&lt;"&amp;J986)+COUNTIFS($M$6:M986,"متأخرة",$J$6:J986,J986&amp;"")+COUNTIFS($M$6:M986,"اليوم",$J$6:J986,J986&amp;""),"")</f>
        <v/>
      </c>
    </row>
    <row r="987">
      <c r="A987" s="20" t="n"/>
      <c r="B987" s="5" t="n"/>
      <c r="C987" s="21" t="n"/>
      <c r="D987" s="5" t="n"/>
      <c r="E987" s="17" t="n"/>
      <c r="F987" s="5" t="n"/>
      <c r="G987" s="5" t="n"/>
      <c r="H987" s="5" t="n"/>
      <c r="I987" s="5" t="n"/>
      <c r="J987" s="20" t="n"/>
      <c r="K987" s="5" t="n"/>
      <c r="L987" s="19">
        <f>IF(OR(B987&amp;""="",NOT(ISNUMBER(A987))),"",'الإعدادات'!$B$4-A987)</f>
        <v/>
      </c>
      <c r="M987" s="6">
        <f>IF(OR(B987&amp;""="",NOT(ISNUMBER(J987)),I987="تم التعاقد",I987="غير مهتم"),"",IF(J987&lt;'الإعدادات'!$B$4,"متأخرة",IF(J987='الإعدادات'!$B$4,"اليوم",IF(J987&lt;='الإعدادات'!$B$4+3,"خلال 3 أيام",""))))</f>
        <v/>
      </c>
      <c r="N987" s="6">
        <f>IF(OR(B987&amp;""="",H987&amp;""="",NOT(ISNUMBER(E987))),"",IFERROR(IF(E987&lt;INDEX('الوحدات'!$F$6:$F$305,MATCH(H987,'الوحدات'!$A$6:$A$305,0)),"أقل من السعر","مناسب"),"كود غير موجود"))</f>
        <v/>
      </c>
      <c r="O987" s="18">
        <f>IF(OR(B987&amp;""="",I987&lt;&gt;"تم التعاقد",H987&amp;""=""),"",IFERROR(IF(INDEX('الوحدات'!$E$6:$E$305,MATCH(H987,'الوحدات'!$A$6:$A$305,0))="بيع",ROUND(INDEX('الوحدات'!$F$6:$F$305,MATCH(H987,'الوحدات'!$A$6:$A$305,0))*'الإعدادات'!$B$5/100,2),""),""))</f>
        <v/>
      </c>
      <c r="P987" s="19">
        <f>IF(OR(M987="متأخرة",M987="اليوم"),COUNTIFS($M$6:$M$2005,"متأخرة",$J$6:$J$2005,"&lt;"&amp;J987)+COUNTIFS($M$6:$M$2005,"اليوم",$J$6:$J$2005,"&lt;"&amp;J987)+COUNTIFS($M$6:M987,"متأخرة",$J$6:J987,J987&amp;"")+COUNTIFS($M$6:M987,"اليوم",$J$6:J987,J987&amp;""),"")</f>
        <v/>
      </c>
    </row>
    <row r="988">
      <c r="A988" s="20" t="n"/>
      <c r="B988" s="5" t="n"/>
      <c r="C988" s="21" t="n"/>
      <c r="D988" s="5" t="n"/>
      <c r="E988" s="17" t="n"/>
      <c r="F988" s="5" t="n"/>
      <c r="G988" s="5" t="n"/>
      <c r="H988" s="5" t="n"/>
      <c r="I988" s="5" t="n"/>
      <c r="J988" s="20" t="n"/>
      <c r="K988" s="5" t="n"/>
      <c r="L988" s="19">
        <f>IF(OR(B988&amp;""="",NOT(ISNUMBER(A988))),"",'الإعدادات'!$B$4-A988)</f>
        <v/>
      </c>
      <c r="M988" s="6">
        <f>IF(OR(B988&amp;""="",NOT(ISNUMBER(J988)),I988="تم التعاقد",I988="غير مهتم"),"",IF(J988&lt;'الإعدادات'!$B$4,"متأخرة",IF(J988='الإعدادات'!$B$4,"اليوم",IF(J988&lt;='الإعدادات'!$B$4+3,"خلال 3 أيام",""))))</f>
        <v/>
      </c>
      <c r="N988" s="6">
        <f>IF(OR(B988&amp;""="",H988&amp;""="",NOT(ISNUMBER(E988))),"",IFERROR(IF(E988&lt;INDEX('الوحدات'!$F$6:$F$305,MATCH(H988,'الوحدات'!$A$6:$A$305,0)),"أقل من السعر","مناسب"),"كود غير موجود"))</f>
        <v/>
      </c>
      <c r="O988" s="18">
        <f>IF(OR(B988&amp;""="",I988&lt;&gt;"تم التعاقد",H988&amp;""=""),"",IFERROR(IF(INDEX('الوحدات'!$E$6:$E$305,MATCH(H988,'الوحدات'!$A$6:$A$305,0))="بيع",ROUND(INDEX('الوحدات'!$F$6:$F$305,MATCH(H988,'الوحدات'!$A$6:$A$305,0))*'الإعدادات'!$B$5/100,2),""),""))</f>
        <v/>
      </c>
      <c r="P988" s="19">
        <f>IF(OR(M988="متأخرة",M988="اليوم"),COUNTIFS($M$6:$M$2005,"متأخرة",$J$6:$J$2005,"&lt;"&amp;J988)+COUNTIFS($M$6:$M$2005,"اليوم",$J$6:$J$2005,"&lt;"&amp;J988)+COUNTIFS($M$6:M988,"متأخرة",$J$6:J988,J988&amp;"")+COUNTIFS($M$6:M988,"اليوم",$J$6:J988,J988&amp;""),"")</f>
        <v/>
      </c>
    </row>
    <row r="989">
      <c r="A989" s="20" t="n"/>
      <c r="B989" s="5" t="n"/>
      <c r="C989" s="21" t="n"/>
      <c r="D989" s="5" t="n"/>
      <c r="E989" s="17" t="n"/>
      <c r="F989" s="5" t="n"/>
      <c r="G989" s="5" t="n"/>
      <c r="H989" s="5" t="n"/>
      <c r="I989" s="5" t="n"/>
      <c r="J989" s="20" t="n"/>
      <c r="K989" s="5" t="n"/>
      <c r="L989" s="19">
        <f>IF(OR(B989&amp;""="",NOT(ISNUMBER(A989))),"",'الإعدادات'!$B$4-A989)</f>
        <v/>
      </c>
      <c r="M989" s="6">
        <f>IF(OR(B989&amp;""="",NOT(ISNUMBER(J989)),I989="تم التعاقد",I989="غير مهتم"),"",IF(J989&lt;'الإعدادات'!$B$4,"متأخرة",IF(J989='الإعدادات'!$B$4,"اليوم",IF(J989&lt;='الإعدادات'!$B$4+3,"خلال 3 أيام",""))))</f>
        <v/>
      </c>
      <c r="N989" s="6">
        <f>IF(OR(B989&amp;""="",H989&amp;""="",NOT(ISNUMBER(E989))),"",IFERROR(IF(E989&lt;INDEX('الوحدات'!$F$6:$F$305,MATCH(H989,'الوحدات'!$A$6:$A$305,0)),"أقل من السعر","مناسب"),"كود غير موجود"))</f>
        <v/>
      </c>
      <c r="O989" s="18">
        <f>IF(OR(B989&amp;""="",I989&lt;&gt;"تم التعاقد",H989&amp;""=""),"",IFERROR(IF(INDEX('الوحدات'!$E$6:$E$305,MATCH(H989,'الوحدات'!$A$6:$A$305,0))="بيع",ROUND(INDEX('الوحدات'!$F$6:$F$305,MATCH(H989,'الوحدات'!$A$6:$A$305,0))*'الإعدادات'!$B$5/100,2),""),""))</f>
        <v/>
      </c>
      <c r="P989" s="19">
        <f>IF(OR(M989="متأخرة",M989="اليوم"),COUNTIFS($M$6:$M$2005,"متأخرة",$J$6:$J$2005,"&lt;"&amp;J989)+COUNTIFS($M$6:$M$2005,"اليوم",$J$6:$J$2005,"&lt;"&amp;J989)+COUNTIFS($M$6:M989,"متأخرة",$J$6:J989,J989&amp;"")+COUNTIFS($M$6:M989,"اليوم",$J$6:J989,J989&amp;""),"")</f>
        <v/>
      </c>
    </row>
    <row r="990">
      <c r="A990" s="20" t="n"/>
      <c r="B990" s="5" t="n"/>
      <c r="C990" s="21" t="n"/>
      <c r="D990" s="5" t="n"/>
      <c r="E990" s="17" t="n"/>
      <c r="F990" s="5" t="n"/>
      <c r="G990" s="5" t="n"/>
      <c r="H990" s="5" t="n"/>
      <c r="I990" s="5" t="n"/>
      <c r="J990" s="20" t="n"/>
      <c r="K990" s="5" t="n"/>
      <c r="L990" s="19">
        <f>IF(OR(B990&amp;""="",NOT(ISNUMBER(A990))),"",'الإعدادات'!$B$4-A990)</f>
        <v/>
      </c>
      <c r="M990" s="6">
        <f>IF(OR(B990&amp;""="",NOT(ISNUMBER(J990)),I990="تم التعاقد",I990="غير مهتم"),"",IF(J990&lt;'الإعدادات'!$B$4,"متأخرة",IF(J990='الإعدادات'!$B$4,"اليوم",IF(J990&lt;='الإعدادات'!$B$4+3,"خلال 3 أيام",""))))</f>
        <v/>
      </c>
      <c r="N990" s="6">
        <f>IF(OR(B990&amp;""="",H990&amp;""="",NOT(ISNUMBER(E990))),"",IFERROR(IF(E990&lt;INDEX('الوحدات'!$F$6:$F$305,MATCH(H990,'الوحدات'!$A$6:$A$305,0)),"أقل من السعر","مناسب"),"كود غير موجود"))</f>
        <v/>
      </c>
      <c r="O990" s="18">
        <f>IF(OR(B990&amp;""="",I990&lt;&gt;"تم التعاقد",H990&amp;""=""),"",IFERROR(IF(INDEX('الوحدات'!$E$6:$E$305,MATCH(H990,'الوحدات'!$A$6:$A$305,0))="بيع",ROUND(INDEX('الوحدات'!$F$6:$F$305,MATCH(H990,'الوحدات'!$A$6:$A$305,0))*'الإعدادات'!$B$5/100,2),""),""))</f>
        <v/>
      </c>
      <c r="P990" s="19">
        <f>IF(OR(M990="متأخرة",M990="اليوم"),COUNTIFS($M$6:$M$2005,"متأخرة",$J$6:$J$2005,"&lt;"&amp;J990)+COUNTIFS($M$6:$M$2005,"اليوم",$J$6:$J$2005,"&lt;"&amp;J990)+COUNTIFS($M$6:M990,"متأخرة",$J$6:J990,J990&amp;"")+COUNTIFS($M$6:M990,"اليوم",$J$6:J990,J990&amp;""),"")</f>
        <v/>
      </c>
    </row>
    <row r="991">
      <c r="A991" s="20" t="n"/>
      <c r="B991" s="5" t="n"/>
      <c r="C991" s="21" t="n"/>
      <c r="D991" s="5" t="n"/>
      <c r="E991" s="17" t="n"/>
      <c r="F991" s="5" t="n"/>
      <c r="G991" s="5" t="n"/>
      <c r="H991" s="5" t="n"/>
      <c r="I991" s="5" t="n"/>
      <c r="J991" s="20" t="n"/>
      <c r="K991" s="5" t="n"/>
      <c r="L991" s="19">
        <f>IF(OR(B991&amp;""="",NOT(ISNUMBER(A991))),"",'الإعدادات'!$B$4-A991)</f>
        <v/>
      </c>
      <c r="M991" s="6">
        <f>IF(OR(B991&amp;""="",NOT(ISNUMBER(J991)),I991="تم التعاقد",I991="غير مهتم"),"",IF(J991&lt;'الإعدادات'!$B$4,"متأخرة",IF(J991='الإعدادات'!$B$4,"اليوم",IF(J991&lt;='الإعدادات'!$B$4+3,"خلال 3 أيام",""))))</f>
        <v/>
      </c>
      <c r="N991" s="6">
        <f>IF(OR(B991&amp;""="",H991&amp;""="",NOT(ISNUMBER(E991))),"",IFERROR(IF(E991&lt;INDEX('الوحدات'!$F$6:$F$305,MATCH(H991,'الوحدات'!$A$6:$A$305,0)),"أقل من السعر","مناسب"),"كود غير موجود"))</f>
        <v/>
      </c>
      <c r="O991" s="18">
        <f>IF(OR(B991&amp;""="",I991&lt;&gt;"تم التعاقد",H991&amp;""=""),"",IFERROR(IF(INDEX('الوحدات'!$E$6:$E$305,MATCH(H991,'الوحدات'!$A$6:$A$305,0))="بيع",ROUND(INDEX('الوحدات'!$F$6:$F$305,MATCH(H991,'الوحدات'!$A$6:$A$305,0))*'الإعدادات'!$B$5/100,2),""),""))</f>
        <v/>
      </c>
      <c r="P991" s="19">
        <f>IF(OR(M991="متأخرة",M991="اليوم"),COUNTIFS($M$6:$M$2005,"متأخرة",$J$6:$J$2005,"&lt;"&amp;J991)+COUNTIFS($M$6:$M$2005,"اليوم",$J$6:$J$2005,"&lt;"&amp;J991)+COUNTIFS($M$6:M991,"متأخرة",$J$6:J991,J991&amp;"")+COUNTIFS($M$6:M991,"اليوم",$J$6:J991,J991&amp;""),"")</f>
        <v/>
      </c>
    </row>
    <row r="992">
      <c r="A992" s="20" t="n"/>
      <c r="B992" s="5" t="n"/>
      <c r="C992" s="21" t="n"/>
      <c r="D992" s="5" t="n"/>
      <c r="E992" s="17" t="n"/>
      <c r="F992" s="5" t="n"/>
      <c r="G992" s="5" t="n"/>
      <c r="H992" s="5" t="n"/>
      <c r="I992" s="5" t="n"/>
      <c r="J992" s="20" t="n"/>
      <c r="K992" s="5" t="n"/>
      <c r="L992" s="19">
        <f>IF(OR(B992&amp;""="",NOT(ISNUMBER(A992))),"",'الإعدادات'!$B$4-A992)</f>
        <v/>
      </c>
      <c r="M992" s="6">
        <f>IF(OR(B992&amp;""="",NOT(ISNUMBER(J992)),I992="تم التعاقد",I992="غير مهتم"),"",IF(J992&lt;'الإعدادات'!$B$4,"متأخرة",IF(J992='الإعدادات'!$B$4,"اليوم",IF(J992&lt;='الإعدادات'!$B$4+3,"خلال 3 أيام",""))))</f>
        <v/>
      </c>
      <c r="N992" s="6">
        <f>IF(OR(B992&amp;""="",H992&amp;""="",NOT(ISNUMBER(E992))),"",IFERROR(IF(E992&lt;INDEX('الوحدات'!$F$6:$F$305,MATCH(H992,'الوحدات'!$A$6:$A$305,0)),"أقل من السعر","مناسب"),"كود غير موجود"))</f>
        <v/>
      </c>
      <c r="O992" s="18">
        <f>IF(OR(B992&amp;""="",I992&lt;&gt;"تم التعاقد",H992&amp;""=""),"",IFERROR(IF(INDEX('الوحدات'!$E$6:$E$305,MATCH(H992,'الوحدات'!$A$6:$A$305,0))="بيع",ROUND(INDEX('الوحدات'!$F$6:$F$305,MATCH(H992,'الوحدات'!$A$6:$A$305,0))*'الإعدادات'!$B$5/100,2),""),""))</f>
        <v/>
      </c>
      <c r="P992" s="19">
        <f>IF(OR(M992="متأخرة",M992="اليوم"),COUNTIFS($M$6:$M$2005,"متأخرة",$J$6:$J$2005,"&lt;"&amp;J992)+COUNTIFS($M$6:$M$2005,"اليوم",$J$6:$J$2005,"&lt;"&amp;J992)+COUNTIFS($M$6:M992,"متأخرة",$J$6:J992,J992&amp;"")+COUNTIFS($M$6:M992,"اليوم",$J$6:J992,J992&amp;""),"")</f>
        <v/>
      </c>
    </row>
    <row r="993">
      <c r="A993" s="20" t="n"/>
      <c r="B993" s="5" t="n"/>
      <c r="C993" s="21" t="n"/>
      <c r="D993" s="5" t="n"/>
      <c r="E993" s="17" t="n"/>
      <c r="F993" s="5" t="n"/>
      <c r="G993" s="5" t="n"/>
      <c r="H993" s="5" t="n"/>
      <c r="I993" s="5" t="n"/>
      <c r="J993" s="20" t="n"/>
      <c r="K993" s="5" t="n"/>
      <c r="L993" s="19">
        <f>IF(OR(B993&amp;""="",NOT(ISNUMBER(A993))),"",'الإعدادات'!$B$4-A993)</f>
        <v/>
      </c>
      <c r="M993" s="6">
        <f>IF(OR(B993&amp;""="",NOT(ISNUMBER(J993)),I993="تم التعاقد",I993="غير مهتم"),"",IF(J993&lt;'الإعدادات'!$B$4,"متأخرة",IF(J993='الإعدادات'!$B$4,"اليوم",IF(J993&lt;='الإعدادات'!$B$4+3,"خلال 3 أيام",""))))</f>
        <v/>
      </c>
      <c r="N993" s="6">
        <f>IF(OR(B993&amp;""="",H993&amp;""="",NOT(ISNUMBER(E993))),"",IFERROR(IF(E993&lt;INDEX('الوحدات'!$F$6:$F$305,MATCH(H993,'الوحدات'!$A$6:$A$305,0)),"أقل من السعر","مناسب"),"كود غير موجود"))</f>
        <v/>
      </c>
      <c r="O993" s="18">
        <f>IF(OR(B993&amp;""="",I993&lt;&gt;"تم التعاقد",H993&amp;""=""),"",IFERROR(IF(INDEX('الوحدات'!$E$6:$E$305,MATCH(H993,'الوحدات'!$A$6:$A$305,0))="بيع",ROUND(INDEX('الوحدات'!$F$6:$F$305,MATCH(H993,'الوحدات'!$A$6:$A$305,0))*'الإعدادات'!$B$5/100,2),""),""))</f>
        <v/>
      </c>
      <c r="P993" s="19">
        <f>IF(OR(M993="متأخرة",M993="اليوم"),COUNTIFS($M$6:$M$2005,"متأخرة",$J$6:$J$2005,"&lt;"&amp;J993)+COUNTIFS($M$6:$M$2005,"اليوم",$J$6:$J$2005,"&lt;"&amp;J993)+COUNTIFS($M$6:M993,"متأخرة",$J$6:J993,J993&amp;"")+COUNTIFS($M$6:M993,"اليوم",$J$6:J993,J993&amp;""),"")</f>
        <v/>
      </c>
    </row>
    <row r="994">
      <c r="A994" s="20" t="n"/>
      <c r="B994" s="5" t="n"/>
      <c r="C994" s="21" t="n"/>
      <c r="D994" s="5" t="n"/>
      <c r="E994" s="17" t="n"/>
      <c r="F994" s="5" t="n"/>
      <c r="G994" s="5" t="n"/>
      <c r="H994" s="5" t="n"/>
      <c r="I994" s="5" t="n"/>
      <c r="J994" s="20" t="n"/>
      <c r="K994" s="5" t="n"/>
      <c r="L994" s="19">
        <f>IF(OR(B994&amp;""="",NOT(ISNUMBER(A994))),"",'الإعدادات'!$B$4-A994)</f>
        <v/>
      </c>
      <c r="M994" s="6">
        <f>IF(OR(B994&amp;""="",NOT(ISNUMBER(J994)),I994="تم التعاقد",I994="غير مهتم"),"",IF(J994&lt;'الإعدادات'!$B$4,"متأخرة",IF(J994='الإعدادات'!$B$4,"اليوم",IF(J994&lt;='الإعدادات'!$B$4+3,"خلال 3 أيام",""))))</f>
        <v/>
      </c>
      <c r="N994" s="6">
        <f>IF(OR(B994&amp;""="",H994&amp;""="",NOT(ISNUMBER(E994))),"",IFERROR(IF(E994&lt;INDEX('الوحدات'!$F$6:$F$305,MATCH(H994,'الوحدات'!$A$6:$A$305,0)),"أقل من السعر","مناسب"),"كود غير موجود"))</f>
        <v/>
      </c>
      <c r="O994" s="18">
        <f>IF(OR(B994&amp;""="",I994&lt;&gt;"تم التعاقد",H994&amp;""=""),"",IFERROR(IF(INDEX('الوحدات'!$E$6:$E$305,MATCH(H994,'الوحدات'!$A$6:$A$305,0))="بيع",ROUND(INDEX('الوحدات'!$F$6:$F$305,MATCH(H994,'الوحدات'!$A$6:$A$305,0))*'الإعدادات'!$B$5/100,2),""),""))</f>
        <v/>
      </c>
      <c r="P994" s="19">
        <f>IF(OR(M994="متأخرة",M994="اليوم"),COUNTIFS($M$6:$M$2005,"متأخرة",$J$6:$J$2005,"&lt;"&amp;J994)+COUNTIFS($M$6:$M$2005,"اليوم",$J$6:$J$2005,"&lt;"&amp;J994)+COUNTIFS($M$6:M994,"متأخرة",$J$6:J994,J994&amp;"")+COUNTIFS($M$6:M994,"اليوم",$J$6:J994,J994&amp;""),"")</f>
        <v/>
      </c>
    </row>
    <row r="995">
      <c r="A995" s="20" t="n"/>
      <c r="B995" s="5" t="n"/>
      <c r="C995" s="21" t="n"/>
      <c r="D995" s="5" t="n"/>
      <c r="E995" s="17" t="n"/>
      <c r="F995" s="5" t="n"/>
      <c r="G995" s="5" t="n"/>
      <c r="H995" s="5" t="n"/>
      <c r="I995" s="5" t="n"/>
      <c r="J995" s="20" t="n"/>
      <c r="K995" s="5" t="n"/>
      <c r="L995" s="19">
        <f>IF(OR(B995&amp;""="",NOT(ISNUMBER(A995))),"",'الإعدادات'!$B$4-A995)</f>
        <v/>
      </c>
      <c r="M995" s="6">
        <f>IF(OR(B995&amp;""="",NOT(ISNUMBER(J995)),I995="تم التعاقد",I995="غير مهتم"),"",IF(J995&lt;'الإعدادات'!$B$4,"متأخرة",IF(J995='الإعدادات'!$B$4,"اليوم",IF(J995&lt;='الإعدادات'!$B$4+3,"خلال 3 أيام",""))))</f>
        <v/>
      </c>
      <c r="N995" s="6">
        <f>IF(OR(B995&amp;""="",H995&amp;""="",NOT(ISNUMBER(E995))),"",IFERROR(IF(E995&lt;INDEX('الوحدات'!$F$6:$F$305,MATCH(H995,'الوحدات'!$A$6:$A$305,0)),"أقل من السعر","مناسب"),"كود غير موجود"))</f>
        <v/>
      </c>
      <c r="O995" s="18">
        <f>IF(OR(B995&amp;""="",I995&lt;&gt;"تم التعاقد",H995&amp;""=""),"",IFERROR(IF(INDEX('الوحدات'!$E$6:$E$305,MATCH(H995,'الوحدات'!$A$6:$A$305,0))="بيع",ROUND(INDEX('الوحدات'!$F$6:$F$305,MATCH(H995,'الوحدات'!$A$6:$A$305,0))*'الإعدادات'!$B$5/100,2),""),""))</f>
        <v/>
      </c>
      <c r="P995" s="19">
        <f>IF(OR(M995="متأخرة",M995="اليوم"),COUNTIFS($M$6:$M$2005,"متأخرة",$J$6:$J$2005,"&lt;"&amp;J995)+COUNTIFS($M$6:$M$2005,"اليوم",$J$6:$J$2005,"&lt;"&amp;J995)+COUNTIFS($M$6:M995,"متأخرة",$J$6:J995,J995&amp;"")+COUNTIFS($M$6:M995,"اليوم",$J$6:J995,J995&amp;""),"")</f>
        <v/>
      </c>
    </row>
    <row r="996">
      <c r="A996" s="20" t="n"/>
      <c r="B996" s="5" t="n"/>
      <c r="C996" s="21" t="n"/>
      <c r="D996" s="5" t="n"/>
      <c r="E996" s="17" t="n"/>
      <c r="F996" s="5" t="n"/>
      <c r="G996" s="5" t="n"/>
      <c r="H996" s="5" t="n"/>
      <c r="I996" s="5" t="n"/>
      <c r="J996" s="20" t="n"/>
      <c r="K996" s="5" t="n"/>
      <c r="L996" s="19">
        <f>IF(OR(B996&amp;""="",NOT(ISNUMBER(A996))),"",'الإعدادات'!$B$4-A996)</f>
        <v/>
      </c>
      <c r="M996" s="6">
        <f>IF(OR(B996&amp;""="",NOT(ISNUMBER(J996)),I996="تم التعاقد",I996="غير مهتم"),"",IF(J996&lt;'الإعدادات'!$B$4,"متأخرة",IF(J996='الإعدادات'!$B$4,"اليوم",IF(J996&lt;='الإعدادات'!$B$4+3,"خلال 3 أيام",""))))</f>
        <v/>
      </c>
      <c r="N996" s="6">
        <f>IF(OR(B996&amp;""="",H996&amp;""="",NOT(ISNUMBER(E996))),"",IFERROR(IF(E996&lt;INDEX('الوحدات'!$F$6:$F$305,MATCH(H996,'الوحدات'!$A$6:$A$305,0)),"أقل من السعر","مناسب"),"كود غير موجود"))</f>
        <v/>
      </c>
      <c r="O996" s="18">
        <f>IF(OR(B996&amp;""="",I996&lt;&gt;"تم التعاقد",H996&amp;""=""),"",IFERROR(IF(INDEX('الوحدات'!$E$6:$E$305,MATCH(H996,'الوحدات'!$A$6:$A$305,0))="بيع",ROUND(INDEX('الوحدات'!$F$6:$F$305,MATCH(H996,'الوحدات'!$A$6:$A$305,0))*'الإعدادات'!$B$5/100,2),""),""))</f>
        <v/>
      </c>
      <c r="P996" s="19">
        <f>IF(OR(M996="متأخرة",M996="اليوم"),COUNTIFS($M$6:$M$2005,"متأخرة",$J$6:$J$2005,"&lt;"&amp;J996)+COUNTIFS($M$6:$M$2005,"اليوم",$J$6:$J$2005,"&lt;"&amp;J996)+COUNTIFS($M$6:M996,"متأخرة",$J$6:J996,J996&amp;"")+COUNTIFS($M$6:M996,"اليوم",$J$6:J996,J996&amp;""),"")</f>
        <v/>
      </c>
    </row>
    <row r="997">
      <c r="A997" s="20" t="n"/>
      <c r="B997" s="5" t="n"/>
      <c r="C997" s="21" t="n"/>
      <c r="D997" s="5" t="n"/>
      <c r="E997" s="17" t="n"/>
      <c r="F997" s="5" t="n"/>
      <c r="G997" s="5" t="n"/>
      <c r="H997" s="5" t="n"/>
      <c r="I997" s="5" t="n"/>
      <c r="J997" s="20" t="n"/>
      <c r="K997" s="5" t="n"/>
      <c r="L997" s="19">
        <f>IF(OR(B997&amp;""="",NOT(ISNUMBER(A997))),"",'الإعدادات'!$B$4-A997)</f>
        <v/>
      </c>
      <c r="M997" s="6">
        <f>IF(OR(B997&amp;""="",NOT(ISNUMBER(J997)),I997="تم التعاقد",I997="غير مهتم"),"",IF(J997&lt;'الإعدادات'!$B$4,"متأخرة",IF(J997='الإعدادات'!$B$4,"اليوم",IF(J997&lt;='الإعدادات'!$B$4+3,"خلال 3 أيام",""))))</f>
        <v/>
      </c>
      <c r="N997" s="6">
        <f>IF(OR(B997&amp;""="",H997&amp;""="",NOT(ISNUMBER(E997))),"",IFERROR(IF(E997&lt;INDEX('الوحدات'!$F$6:$F$305,MATCH(H997,'الوحدات'!$A$6:$A$305,0)),"أقل من السعر","مناسب"),"كود غير موجود"))</f>
        <v/>
      </c>
      <c r="O997" s="18">
        <f>IF(OR(B997&amp;""="",I997&lt;&gt;"تم التعاقد",H997&amp;""=""),"",IFERROR(IF(INDEX('الوحدات'!$E$6:$E$305,MATCH(H997,'الوحدات'!$A$6:$A$305,0))="بيع",ROUND(INDEX('الوحدات'!$F$6:$F$305,MATCH(H997,'الوحدات'!$A$6:$A$305,0))*'الإعدادات'!$B$5/100,2),""),""))</f>
        <v/>
      </c>
      <c r="P997" s="19">
        <f>IF(OR(M997="متأخرة",M997="اليوم"),COUNTIFS($M$6:$M$2005,"متأخرة",$J$6:$J$2005,"&lt;"&amp;J997)+COUNTIFS($M$6:$M$2005,"اليوم",$J$6:$J$2005,"&lt;"&amp;J997)+COUNTIFS($M$6:M997,"متأخرة",$J$6:J997,J997&amp;"")+COUNTIFS($M$6:M997,"اليوم",$J$6:J997,J997&amp;""),"")</f>
        <v/>
      </c>
    </row>
    <row r="998">
      <c r="A998" s="20" t="n"/>
      <c r="B998" s="5" t="n"/>
      <c r="C998" s="21" t="n"/>
      <c r="D998" s="5" t="n"/>
      <c r="E998" s="17" t="n"/>
      <c r="F998" s="5" t="n"/>
      <c r="G998" s="5" t="n"/>
      <c r="H998" s="5" t="n"/>
      <c r="I998" s="5" t="n"/>
      <c r="J998" s="20" t="n"/>
      <c r="K998" s="5" t="n"/>
      <c r="L998" s="19">
        <f>IF(OR(B998&amp;""="",NOT(ISNUMBER(A998))),"",'الإعدادات'!$B$4-A998)</f>
        <v/>
      </c>
      <c r="M998" s="6">
        <f>IF(OR(B998&amp;""="",NOT(ISNUMBER(J998)),I998="تم التعاقد",I998="غير مهتم"),"",IF(J998&lt;'الإعدادات'!$B$4,"متأخرة",IF(J998='الإعدادات'!$B$4,"اليوم",IF(J998&lt;='الإعدادات'!$B$4+3,"خلال 3 أيام",""))))</f>
        <v/>
      </c>
      <c r="N998" s="6">
        <f>IF(OR(B998&amp;""="",H998&amp;""="",NOT(ISNUMBER(E998))),"",IFERROR(IF(E998&lt;INDEX('الوحدات'!$F$6:$F$305,MATCH(H998,'الوحدات'!$A$6:$A$305,0)),"أقل من السعر","مناسب"),"كود غير موجود"))</f>
        <v/>
      </c>
      <c r="O998" s="18">
        <f>IF(OR(B998&amp;""="",I998&lt;&gt;"تم التعاقد",H998&amp;""=""),"",IFERROR(IF(INDEX('الوحدات'!$E$6:$E$305,MATCH(H998,'الوحدات'!$A$6:$A$305,0))="بيع",ROUND(INDEX('الوحدات'!$F$6:$F$305,MATCH(H998,'الوحدات'!$A$6:$A$305,0))*'الإعدادات'!$B$5/100,2),""),""))</f>
        <v/>
      </c>
      <c r="P998" s="19">
        <f>IF(OR(M998="متأخرة",M998="اليوم"),COUNTIFS($M$6:$M$2005,"متأخرة",$J$6:$J$2005,"&lt;"&amp;J998)+COUNTIFS($M$6:$M$2005,"اليوم",$J$6:$J$2005,"&lt;"&amp;J998)+COUNTIFS($M$6:M998,"متأخرة",$J$6:J998,J998&amp;"")+COUNTIFS($M$6:M998,"اليوم",$J$6:J998,J998&amp;""),"")</f>
        <v/>
      </c>
    </row>
    <row r="999">
      <c r="A999" s="20" t="n"/>
      <c r="B999" s="5" t="n"/>
      <c r="C999" s="21" t="n"/>
      <c r="D999" s="5" t="n"/>
      <c r="E999" s="17" t="n"/>
      <c r="F999" s="5" t="n"/>
      <c r="G999" s="5" t="n"/>
      <c r="H999" s="5" t="n"/>
      <c r="I999" s="5" t="n"/>
      <c r="J999" s="20" t="n"/>
      <c r="K999" s="5" t="n"/>
      <c r="L999" s="19">
        <f>IF(OR(B999&amp;""="",NOT(ISNUMBER(A999))),"",'الإعدادات'!$B$4-A999)</f>
        <v/>
      </c>
      <c r="M999" s="6">
        <f>IF(OR(B999&amp;""="",NOT(ISNUMBER(J999)),I999="تم التعاقد",I999="غير مهتم"),"",IF(J999&lt;'الإعدادات'!$B$4,"متأخرة",IF(J999='الإعدادات'!$B$4,"اليوم",IF(J999&lt;='الإعدادات'!$B$4+3,"خلال 3 أيام",""))))</f>
        <v/>
      </c>
      <c r="N999" s="6">
        <f>IF(OR(B999&amp;""="",H999&amp;""="",NOT(ISNUMBER(E999))),"",IFERROR(IF(E999&lt;INDEX('الوحدات'!$F$6:$F$305,MATCH(H999,'الوحدات'!$A$6:$A$305,0)),"أقل من السعر","مناسب"),"كود غير موجود"))</f>
        <v/>
      </c>
      <c r="O999" s="18">
        <f>IF(OR(B999&amp;""="",I999&lt;&gt;"تم التعاقد",H999&amp;""=""),"",IFERROR(IF(INDEX('الوحدات'!$E$6:$E$305,MATCH(H999,'الوحدات'!$A$6:$A$305,0))="بيع",ROUND(INDEX('الوحدات'!$F$6:$F$305,MATCH(H999,'الوحدات'!$A$6:$A$305,0))*'الإعدادات'!$B$5/100,2),""),""))</f>
        <v/>
      </c>
      <c r="P999" s="19">
        <f>IF(OR(M999="متأخرة",M999="اليوم"),COUNTIFS($M$6:$M$2005,"متأخرة",$J$6:$J$2005,"&lt;"&amp;J999)+COUNTIFS($M$6:$M$2005,"اليوم",$J$6:$J$2005,"&lt;"&amp;J999)+COUNTIFS($M$6:M999,"متأخرة",$J$6:J999,J999&amp;"")+COUNTIFS($M$6:M999,"اليوم",$J$6:J999,J999&amp;""),"")</f>
        <v/>
      </c>
    </row>
    <row r="1000">
      <c r="A1000" s="20" t="n"/>
      <c r="B1000" s="5" t="n"/>
      <c r="C1000" s="21" t="n"/>
      <c r="D1000" s="5" t="n"/>
      <c r="E1000" s="17" t="n"/>
      <c r="F1000" s="5" t="n"/>
      <c r="G1000" s="5" t="n"/>
      <c r="H1000" s="5" t="n"/>
      <c r="I1000" s="5" t="n"/>
      <c r="J1000" s="20" t="n"/>
      <c r="K1000" s="5" t="n"/>
      <c r="L1000" s="19">
        <f>IF(OR(B1000&amp;""="",NOT(ISNUMBER(A1000))),"",'الإعدادات'!$B$4-A1000)</f>
        <v/>
      </c>
      <c r="M1000" s="6">
        <f>IF(OR(B1000&amp;""="",NOT(ISNUMBER(J1000)),I1000="تم التعاقد",I1000="غير مهتم"),"",IF(J1000&lt;'الإعدادات'!$B$4,"متأخرة",IF(J1000='الإعدادات'!$B$4,"اليوم",IF(J1000&lt;='الإعدادات'!$B$4+3,"خلال 3 أيام",""))))</f>
        <v/>
      </c>
      <c r="N1000" s="6">
        <f>IF(OR(B1000&amp;""="",H1000&amp;""="",NOT(ISNUMBER(E1000))),"",IFERROR(IF(E1000&lt;INDEX('الوحدات'!$F$6:$F$305,MATCH(H1000,'الوحدات'!$A$6:$A$305,0)),"أقل من السعر","مناسب"),"كود غير موجود"))</f>
        <v/>
      </c>
      <c r="O1000" s="18">
        <f>IF(OR(B1000&amp;""="",I1000&lt;&gt;"تم التعاقد",H1000&amp;""=""),"",IFERROR(IF(INDEX('الوحدات'!$E$6:$E$305,MATCH(H1000,'الوحدات'!$A$6:$A$305,0))="بيع",ROUND(INDEX('الوحدات'!$F$6:$F$305,MATCH(H1000,'الوحدات'!$A$6:$A$305,0))*'الإعدادات'!$B$5/100,2),""),""))</f>
        <v/>
      </c>
      <c r="P1000" s="19">
        <f>IF(OR(M1000="متأخرة",M1000="اليوم"),COUNTIFS($M$6:$M$2005,"متأخرة",$J$6:$J$2005,"&lt;"&amp;J1000)+COUNTIFS($M$6:$M$2005,"اليوم",$J$6:$J$2005,"&lt;"&amp;J1000)+COUNTIFS($M$6:M1000,"متأخرة",$J$6:J1000,J1000&amp;"")+COUNTIFS($M$6:M1000,"اليوم",$J$6:J1000,J1000&amp;""),"")</f>
        <v/>
      </c>
    </row>
    <row r="1001">
      <c r="A1001" s="20" t="n"/>
      <c r="B1001" s="5" t="n"/>
      <c r="C1001" s="21" t="n"/>
      <c r="D1001" s="5" t="n"/>
      <c r="E1001" s="17" t="n"/>
      <c r="F1001" s="5" t="n"/>
      <c r="G1001" s="5" t="n"/>
      <c r="H1001" s="5" t="n"/>
      <c r="I1001" s="5" t="n"/>
      <c r="J1001" s="20" t="n"/>
      <c r="K1001" s="5" t="n"/>
      <c r="L1001" s="19">
        <f>IF(OR(B1001&amp;""="",NOT(ISNUMBER(A1001))),"",'الإعدادات'!$B$4-A1001)</f>
        <v/>
      </c>
      <c r="M1001" s="6">
        <f>IF(OR(B1001&amp;""="",NOT(ISNUMBER(J1001)),I1001="تم التعاقد",I1001="غير مهتم"),"",IF(J1001&lt;'الإعدادات'!$B$4,"متأخرة",IF(J1001='الإعدادات'!$B$4,"اليوم",IF(J1001&lt;='الإعدادات'!$B$4+3,"خلال 3 أيام",""))))</f>
        <v/>
      </c>
      <c r="N1001" s="6">
        <f>IF(OR(B1001&amp;""="",H1001&amp;""="",NOT(ISNUMBER(E1001))),"",IFERROR(IF(E1001&lt;INDEX('الوحدات'!$F$6:$F$305,MATCH(H1001,'الوحدات'!$A$6:$A$305,0)),"أقل من السعر","مناسب"),"كود غير موجود"))</f>
        <v/>
      </c>
      <c r="O1001" s="18">
        <f>IF(OR(B1001&amp;""="",I1001&lt;&gt;"تم التعاقد",H1001&amp;""=""),"",IFERROR(IF(INDEX('الوحدات'!$E$6:$E$305,MATCH(H1001,'الوحدات'!$A$6:$A$305,0))="بيع",ROUND(INDEX('الوحدات'!$F$6:$F$305,MATCH(H1001,'الوحدات'!$A$6:$A$305,0))*'الإعدادات'!$B$5/100,2),""),""))</f>
        <v/>
      </c>
      <c r="P1001" s="19">
        <f>IF(OR(M1001="متأخرة",M1001="اليوم"),COUNTIFS($M$6:$M$2005,"متأخرة",$J$6:$J$2005,"&lt;"&amp;J1001)+COUNTIFS($M$6:$M$2005,"اليوم",$J$6:$J$2005,"&lt;"&amp;J1001)+COUNTIFS($M$6:M1001,"متأخرة",$J$6:J1001,J1001&amp;"")+COUNTIFS($M$6:M1001,"اليوم",$J$6:J1001,J1001&amp;""),"")</f>
        <v/>
      </c>
    </row>
    <row r="1002">
      <c r="A1002" s="20" t="n"/>
      <c r="B1002" s="5" t="n"/>
      <c r="C1002" s="21" t="n"/>
      <c r="D1002" s="5" t="n"/>
      <c r="E1002" s="17" t="n"/>
      <c r="F1002" s="5" t="n"/>
      <c r="G1002" s="5" t="n"/>
      <c r="H1002" s="5" t="n"/>
      <c r="I1002" s="5" t="n"/>
      <c r="J1002" s="20" t="n"/>
      <c r="K1002" s="5" t="n"/>
      <c r="L1002" s="19">
        <f>IF(OR(B1002&amp;""="",NOT(ISNUMBER(A1002))),"",'الإعدادات'!$B$4-A1002)</f>
        <v/>
      </c>
      <c r="M1002" s="6">
        <f>IF(OR(B1002&amp;""="",NOT(ISNUMBER(J1002)),I1002="تم التعاقد",I1002="غير مهتم"),"",IF(J1002&lt;'الإعدادات'!$B$4,"متأخرة",IF(J1002='الإعدادات'!$B$4,"اليوم",IF(J1002&lt;='الإعدادات'!$B$4+3,"خلال 3 أيام",""))))</f>
        <v/>
      </c>
      <c r="N1002" s="6">
        <f>IF(OR(B1002&amp;""="",H1002&amp;""="",NOT(ISNUMBER(E1002))),"",IFERROR(IF(E1002&lt;INDEX('الوحدات'!$F$6:$F$305,MATCH(H1002,'الوحدات'!$A$6:$A$305,0)),"أقل من السعر","مناسب"),"كود غير موجود"))</f>
        <v/>
      </c>
      <c r="O1002" s="18">
        <f>IF(OR(B1002&amp;""="",I1002&lt;&gt;"تم التعاقد",H1002&amp;""=""),"",IFERROR(IF(INDEX('الوحدات'!$E$6:$E$305,MATCH(H1002,'الوحدات'!$A$6:$A$305,0))="بيع",ROUND(INDEX('الوحدات'!$F$6:$F$305,MATCH(H1002,'الوحدات'!$A$6:$A$305,0))*'الإعدادات'!$B$5/100,2),""),""))</f>
        <v/>
      </c>
      <c r="P1002" s="19">
        <f>IF(OR(M1002="متأخرة",M1002="اليوم"),COUNTIFS($M$6:$M$2005,"متأخرة",$J$6:$J$2005,"&lt;"&amp;J1002)+COUNTIFS($M$6:$M$2005,"اليوم",$J$6:$J$2005,"&lt;"&amp;J1002)+COUNTIFS($M$6:M1002,"متأخرة",$J$6:J1002,J1002&amp;"")+COUNTIFS($M$6:M1002,"اليوم",$J$6:J1002,J1002&amp;""),"")</f>
        <v/>
      </c>
    </row>
    <row r="1003">
      <c r="A1003" s="20" t="n"/>
      <c r="B1003" s="5" t="n"/>
      <c r="C1003" s="21" t="n"/>
      <c r="D1003" s="5" t="n"/>
      <c r="E1003" s="17" t="n"/>
      <c r="F1003" s="5" t="n"/>
      <c r="G1003" s="5" t="n"/>
      <c r="H1003" s="5" t="n"/>
      <c r="I1003" s="5" t="n"/>
      <c r="J1003" s="20" t="n"/>
      <c r="K1003" s="5" t="n"/>
      <c r="L1003" s="19">
        <f>IF(OR(B1003&amp;""="",NOT(ISNUMBER(A1003))),"",'الإعدادات'!$B$4-A1003)</f>
        <v/>
      </c>
      <c r="M1003" s="6">
        <f>IF(OR(B1003&amp;""="",NOT(ISNUMBER(J1003)),I1003="تم التعاقد",I1003="غير مهتم"),"",IF(J1003&lt;'الإعدادات'!$B$4,"متأخرة",IF(J1003='الإعدادات'!$B$4,"اليوم",IF(J1003&lt;='الإعدادات'!$B$4+3,"خلال 3 أيام",""))))</f>
        <v/>
      </c>
      <c r="N1003" s="6">
        <f>IF(OR(B1003&amp;""="",H1003&amp;""="",NOT(ISNUMBER(E1003))),"",IFERROR(IF(E1003&lt;INDEX('الوحدات'!$F$6:$F$305,MATCH(H1003,'الوحدات'!$A$6:$A$305,0)),"أقل من السعر","مناسب"),"كود غير موجود"))</f>
        <v/>
      </c>
      <c r="O1003" s="18">
        <f>IF(OR(B1003&amp;""="",I1003&lt;&gt;"تم التعاقد",H1003&amp;""=""),"",IFERROR(IF(INDEX('الوحدات'!$E$6:$E$305,MATCH(H1003,'الوحدات'!$A$6:$A$305,0))="بيع",ROUND(INDEX('الوحدات'!$F$6:$F$305,MATCH(H1003,'الوحدات'!$A$6:$A$305,0))*'الإعدادات'!$B$5/100,2),""),""))</f>
        <v/>
      </c>
      <c r="P1003" s="19">
        <f>IF(OR(M1003="متأخرة",M1003="اليوم"),COUNTIFS($M$6:$M$2005,"متأخرة",$J$6:$J$2005,"&lt;"&amp;J1003)+COUNTIFS($M$6:$M$2005,"اليوم",$J$6:$J$2005,"&lt;"&amp;J1003)+COUNTIFS($M$6:M1003,"متأخرة",$J$6:J1003,J1003&amp;"")+COUNTIFS($M$6:M1003,"اليوم",$J$6:J1003,J1003&amp;""),"")</f>
        <v/>
      </c>
    </row>
    <row r="1004">
      <c r="A1004" s="20" t="n"/>
      <c r="B1004" s="5" t="n"/>
      <c r="C1004" s="21" t="n"/>
      <c r="D1004" s="5" t="n"/>
      <c r="E1004" s="17" t="n"/>
      <c r="F1004" s="5" t="n"/>
      <c r="G1004" s="5" t="n"/>
      <c r="H1004" s="5" t="n"/>
      <c r="I1004" s="5" t="n"/>
      <c r="J1004" s="20" t="n"/>
      <c r="K1004" s="5" t="n"/>
      <c r="L1004" s="19">
        <f>IF(OR(B1004&amp;""="",NOT(ISNUMBER(A1004))),"",'الإعدادات'!$B$4-A1004)</f>
        <v/>
      </c>
      <c r="M1004" s="6">
        <f>IF(OR(B1004&amp;""="",NOT(ISNUMBER(J1004)),I1004="تم التعاقد",I1004="غير مهتم"),"",IF(J1004&lt;'الإعدادات'!$B$4,"متأخرة",IF(J1004='الإعدادات'!$B$4,"اليوم",IF(J1004&lt;='الإعدادات'!$B$4+3,"خلال 3 أيام",""))))</f>
        <v/>
      </c>
      <c r="N1004" s="6">
        <f>IF(OR(B1004&amp;""="",H1004&amp;""="",NOT(ISNUMBER(E1004))),"",IFERROR(IF(E1004&lt;INDEX('الوحدات'!$F$6:$F$305,MATCH(H1004,'الوحدات'!$A$6:$A$305,0)),"أقل من السعر","مناسب"),"كود غير موجود"))</f>
        <v/>
      </c>
      <c r="O1004" s="18">
        <f>IF(OR(B1004&amp;""="",I1004&lt;&gt;"تم التعاقد",H1004&amp;""=""),"",IFERROR(IF(INDEX('الوحدات'!$E$6:$E$305,MATCH(H1004,'الوحدات'!$A$6:$A$305,0))="بيع",ROUND(INDEX('الوحدات'!$F$6:$F$305,MATCH(H1004,'الوحدات'!$A$6:$A$305,0))*'الإعدادات'!$B$5/100,2),""),""))</f>
        <v/>
      </c>
      <c r="P1004" s="19">
        <f>IF(OR(M1004="متأخرة",M1004="اليوم"),COUNTIFS($M$6:$M$2005,"متأخرة",$J$6:$J$2005,"&lt;"&amp;J1004)+COUNTIFS($M$6:$M$2005,"اليوم",$J$6:$J$2005,"&lt;"&amp;J1004)+COUNTIFS($M$6:M1004,"متأخرة",$J$6:J1004,J1004&amp;"")+COUNTIFS($M$6:M1004,"اليوم",$J$6:J1004,J1004&amp;""),"")</f>
        <v/>
      </c>
    </row>
    <row r="1005">
      <c r="A1005" s="20" t="n"/>
      <c r="B1005" s="5" t="n"/>
      <c r="C1005" s="21" t="n"/>
      <c r="D1005" s="5" t="n"/>
      <c r="E1005" s="17" t="n"/>
      <c r="F1005" s="5" t="n"/>
      <c r="G1005" s="5" t="n"/>
      <c r="H1005" s="5" t="n"/>
      <c r="I1005" s="5" t="n"/>
      <c r="J1005" s="20" t="n"/>
      <c r="K1005" s="5" t="n"/>
      <c r="L1005" s="19">
        <f>IF(OR(B1005&amp;""="",NOT(ISNUMBER(A1005))),"",'الإعدادات'!$B$4-A1005)</f>
        <v/>
      </c>
      <c r="M1005" s="6">
        <f>IF(OR(B1005&amp;""="",NOT(ISNUMBER(J1005)),I1005="تم التعاقد",I1005="غير مهتم"),"",IF(J1005&lt;'الإعدادات'!$B$4,"متأخرة",IF(J1005='الإعدادات'!$B$4,"اليوم",IF(J1005&lt;='الإعدادات'!$B$4+3,"خلال 3 أيام",""))))</f>
        <v/>
      </c>
      <c r="N1005" s="6">
        <f>IF(OR(B1005&amp;""="",H1005&amp;""="",NOT(ISNUMBER(E1005))),"",IFERROR(IF(E1005&lt;INDEX('الوحدات'!$F$6:$F$305,MATCH(H1005,'الوحدات'!$A$6:$A$305,0)),"أقل من السعر","مناسب"),"كود غير موجود"))</f>
        <v/>
      </c>
      <c r="O1005" s="18">
        <f>IF(OR(B1005&amp;""="",I1005&lt;&gt;"تم التعاقد",H1005&amp;""=""),"",IFERROR(IF(INDEX('الوحدات'!$E$6:$E$305,MATCH(H1005,'الوحدات'!$A$6:$A$305,0))="بيع",ROUND(INDEX('الوحدات'!$F$6:$F$305,MATCH(H1005,'الوحدات'!$A$6:$A$305,0))*'الإعدادات'!$B$5/100,2),""),""))</f>
        <v/>
      </c>
      <c r="P1005" s="19">
        <f>IF(OR(M1005="متأخرة",M1005="اليوم"),COUNTIFS($M$6:$M$2005,"متأخرة",$J$6:$J$2005,"&lt;"&amp;J1005)+COUNTIFS($M$6:$M$2005,"اليوم",$J$6:$J$2005,"&lt;"&amp;J1005)+COUNTIFS($M$6:M1005,"متأخرة",$J$6:J1005,J1005&amp;"")+COUNTIFS($M$6:M1005,"اليوم",$J$6:J1005,J1005&amp;""),"")</f>
        <v/>
      </c>
    </row>
    <row r="1006">
      <c r="A1006" s="20" t="n"/>
      <c r="B1006" s="5" t="n"/>
      <c r="C1006" s="21" t="n"/>
      <c r="D1006" s="5" t="n"/>
      <c r="E1006" s="17" t="n"/>
      <c r="F1006" s="5" t="n"/>
      <c r="G1006" s="5" t="n"/>
      <c r="H1006" s="5" t="n"/>
      <c r="I1006" s="5" t="n"/>
      <c r="J1006" s="20" t="n"/>
      <c r="K1006" s="5" t="n"/>
      <c r="L1006" s="19">
        <f>IF(OR(B1006&amp;""="",NOT(ISNUMBER(A1006))),"",'الإعدادات'!$B$4-A1006)</f>
        <v/>
      </c>
      <c r="M1006" s="6">
        <f>IF(OR(B1006&amp;""="",NOT(ISNUMBER(J1006)),I1006="تم التعاقد",I1006="غير مهتم"),"",IF(J1006&lt;'الإعدادات'!$B$4,"متأخرة",IF(J1006='الإعدادات'!$B$4,"اليوم",IF(J1006&lt;='الإعدادات'!$B$4+3,"خلال 3 أيام",""))))</f>
        <v/>
      </c>
      <c r="N1006" s="6">
        <f>IF(OR(B1006&amp;""="",H1006&amp;""="",NOT(ISNUMBER(E1006))),"",IFERROR(IF(E1006&lt;INDEX('الوحدات'!$F$6:$F$305,MATCH(H1006,'الوحدات'!$A$6:$A$305,0)),"أقل من السعر","مناسب"),"كود غير موجود"))</f>
        <v/>
      </c>
      <c r="O1006" s="18">
        <f>IF(OR(B1006&amp;""="",I1006&lt;&gt;"تم التعاقد",H1006&amp;""=""),"",IFERROR(IF(INDEX('الوحدات'!$E$6:$E$305,MATCH(H1006,'الوحدات'!$A$6:$A$305,0))="بيع",ROUND(INDEX('الوحدات'!$F$6:$F$305,MATCH(H1006,'الوحدات'!$A$6:$A$305,0))*'الإعدادات'!$B$5/100,2),""),""))</f>
        <v/>
      </c>
      <c r="P1006" s="19">
        <f>IF(OR(M1006="متأخرة",M1006="اليوم"),COUNTIFS($M$6:$M$2005,"متأخرة",$J$6:$J$2005,"&lt;"&amp;J1006)+COUNTIFS($M$6:$M$2005,"اليوم",$J$6:$J$2005,"&lt;"&amp;J1006)+COUNTIFS($M$6:M1006,"متأخرة",$J$6:J1006,J1006&amp;"")+COUNTIFS($M$6:M1006,"اليوم",$J$6:J1006,J1006&amp;""),"")</f>
        <v/>
      </c>
    </row>
    <row r="1007">
      <c r="A1007" s="20" t="n"/>
      <c r="B1007" s="5" t="n"/>
      <c r="C1007" s="21" t="n"/>
      <c r="D1007" s="5" t="n"/>
      <c r="E1007" s="17" t="n"/>
      <c r="F1007" s="5" t="n"/>
      <c r="G1007" s="5" t="n"/>
      <c r="H1007" s="5" t="n"/>
      <c r="I1007" s="5" t="n"/>
      <c r="J1007" s="20" t="n"/>
      <c r="K1007" s="5" t="n"/>
      <c r="L1007" s="19">
        <f>IF(OR(B1007&amp;""="",NOT(ISNUMBER(A1007))),"",'الإعدادات'!$B$4-A1007)</f>
        <v/>
      </c>
      <c r="M1007" s="6">
        <f>IF(OR(B1007&amp;""="",NOT(ISNUMBER(J1007)),I1007="تم التعاقد",I1007="غير مهتم"),"",IF(J1007&lt;'الإعدادات'!$B$4,"متأخرة",IF(J1007='الإعدادات'!$B$4,"اليوم",IF(J1007&lt;='الإعدادات'!$B$4+3,"خلال 3 أيام",""))))</f>
        <v/>
      </c>
      <c r="N1007" s="6">
        <f>IF(OR(B1007&amp;""="",H1007&amp;""="",NOT(ISNUMBER(E1007))),"",IFERROR(IF(E1007&lt;INDEX('الوحدات'!$F$6:$F$305,MATCH(H1007,'الوحدات'!$A$6:$A$305,0)),"أقل من السعر","مناسب"),"كود غير موجود"))</f>
        <v/>
      </c>
      <c r="O1007" s="18">
        <f>IF(OR(B1007&amp;""="",I1007&lt;&gt;"تم التعاقد",H1007&amp;""=""),"",IFERROR(IF(INDEX('الوحدات'!$E$6:$E$305,MATCH(H1007,'الوحدات'!$A$6:$A$305,0))="بيع",ROUND(INDEX('الوحدات'!$F$6:$F$305,MATCH(H1007,'الوحدات'!$A$6:$A$305,0))*'الإعدادات'!$B$5/100,2),""),""))</f>
        <v/>
      </c>
      <c r="P1007" s="19">
        <f>IF(OR(M1007="متأخرة",M1007="اليوم"),COUNTIFS($M$6:$M$2005,"متأخرة",$J$6:$J$2005,"&lt;"&amp;J1007)+COUNTIFS($M$6:$M$2005,"اليوم",$J$6:$J$2005,"&lt;"&amp;J1007)+COUNTIFS($M$6:M1007,"متأخرة",$J$6:J1007,J1007&amp;"")+COUNTIFS($M$6:M1007,"اليوم",$J$6:J1007,J1007&amp;""),"")</f>
        <v/>
      </c>
    </row>
    <row r="1008">
      <c r="A1008" s="20" t="n"/>
      <c r="B1008" s="5" t="n"/>
      <c r="C1008" s="21" t="n"/>
      <c r="D1008" s="5" t="n"/>
      <c r="E1008" s="17" t="n"/>
      <c r="F1008" s="5" t="n"/>
      <c r="G1008" s="5" t="n"/>
      <c r="H1008" s="5" t="n"/>
      <c r="I1008" s="5" t="n"/>
      <c r="J1008" s="20" t="n"/>
      <c r="K1008" s="5" t="n"/>
      <c r="L1008" s="19">
        <f>IF(OR(B1008&amp;""="",NOT(ISNUMBER(A1008))),"",'الإعدادات'!$B$4-A1008)</f>
        <v/>
      </c>
      <c r="M1008" s="6">
        <f>IF(OR(B1008&amp;""="",NOT(ISNUMBER(J1008)),I1008="تم التعاقد",I1008="غير مهتم"),"",IF(J1008&lt;'الإعدادات'!$B$4,"متأخرة",IF(J1008='الإعدادات'!$B$4,"اليوم",IF(J1008&lt;='الإعدادات'!$B$4+3,"خلال 3 أيام",""))))</f>
        <v/>
      </c>
      <c r="N1008" s="6">
        <f>IF(OR(B1008&amp;""="",H1008&amp;""="",NOT(ISNUMBER(E1008))),"",IFERROR(IF(E1008&lt;INDEX('الوحدات'!$F$6:$F$305,MATCH(H1008,'الوحدات'!$A$6:$A$305,0)),"أقل من السعر","مناسب"),"كود غير موجود"))</f>
        <v/>
      </c>
      <c r="O1008" s="18">
        <f>IF(OR(B1008&amp;""="",I1008&lt;&gt;"تم التعاقد",H1008&amp;""=""),"",IFERROR(IF(INDEX('الوحدات'!$E$6:$E$305,MATCH(H1008,'الوحدات'!$A$6:$A$305,0))="بيع",ROUND(INDEX('الوحدات'!$F$6:$F$305,MATCH(H1008,'الوحدات'!$A$6:$A$305,0))*'الإعدادات'!$B$5/100,2),""),""))</f>
        <v/>
      </c>
      <c r="P1008" s="19">
        <f>IF(OR(M1008="متأخرة",M1008="اليوم"),COUNTIFS($M$6:$M$2005,"متأخرة",$J$6:$J$2005,"&lt;"&amp;J1008)+COUNTIFS($M$6:$M$2005,"اليوم",$J$6:$J$2005,"&lt;"&amp;J1008)+COUNTIFS($M$6:M1008,"متأخرة",$J$6:J1008,J1008&amp;"")+COUNTIFS($M$6:M1008,"اليوم",$J$6:J1008,J1008&amp;""),"")</f>
        <v/>
      </c>
    </row>
    <row r="1009">
      <c r="A1009" s="20" t="n"/>
      <c r="B1009" s="5" t="n"/>
      <c r="C1009" s="21" t="n"/>
      <c r="D1009" s="5" t="n"/>
      <c r="E1009" s="17" t="n"/>
      <c r="F1009" s="5" t="n"/>
      <c r="G1009" s="5" t="n"/>
      <c r="H1009" s="5" t="n"/>
      <c r="I1009" s="5" t="n"/>
      <c r="J1009" s="20" t="n"/>
      <c r="K1009" s="5" t="n"/>
      <c r="L1009" s="19">
        <f>IF(OR(B1009&amp;""="",NOT(ISNUMBER(A1009))),"",'الإعدادات'!$B$4-A1009)</f>
        <v/>
      </c>
      <c r="M1009" s="6">
        <f>IF(OR(B1009&amp;""="",NOT(ISNUMBER(J1009)),I1009="تم التعاقد",I1009="غير مهتم"),"",IF(J1009&lt;'الإعدادات'!$B$4,"متأخرة",IF(J1009='الإعدادات'!$B$4,"اليوم",IF(J1009&lt;='الإعدادات'!$B$4+3,"خلال 3 أيام",""))))</f>
        <v/>
      </c>
      <c r="N1009" s="6">
        <f>IF(OR(B1009&amp;""="",H1009&amp;""="",NOT(ISNUMBER(E1009))),"",IFERROR(IF(E1009&lt;INDEX('الوحدات'!$F$6:$F$305,MATCH(H1009,'الوحدات'!$A$6:$A$305,0)),"أقل من السعر","مناسب"),"كود غير موجود"))</f>
        <v/>
      </c>
      <c r="O1009" s="18">
        <f>IF(OR(B1009&amp;""="",I1009&lt;&gt;"تم التعاقد",H1009&amp;""=""),"",IFERROR(IF(INDEX('الوحدات'!$E$6:$E$305,MATCH(H1009,'الوحدات'!$A$6:$A$305,0))="بيع",ROUND(INDEX('الوحدات'!$F$6:$F$305,MATCH(H1009,'الوحدات'!$A$6:$A$305,0))*'الإعدادات'!$B$5/100,2),""),""))</f>
        <v/>
      </c>
      <c r="P1009" s="19">
        <f>IF(OR(M1009="متأخرة",M1009="اليوم"),COUNTIFS($M$6:$M$2005,"متأخرة",$J$6:$J$2005,"&lt;"&amp;J1009)+COUNTIFS($M$6:$M$2005,"اليوم",$J$6:$J$2005,"&lt;"&amp;J1009)+COUNTIFS($M$6:M1009,"متأخرة",$J$6:J1009,J1009&amp;"")+COUNTIFS($M$6:M1009,"اليوم",$J$6:J1009,J1009&amp;""),"")</f>
        <v/>
      </c>
    </row>
    <row r="1010">
      <c r="A1010" s="20" t="n"/>
      <c r="B1010" s="5" t="n"/>
      <c r="C1010" s="21" t="n"/>
      <c r="D1010" s="5" t="n"/>
      <c r="E1010" s="17" t="n"/>
      <c r="F1010" s="5" t="n"/>
      <c r="G1010" s="5" t="n"/>
      <c r="H1010" s="5" t="n"/>
      <c r="I1010" s="5" t="n"/>
      <c r="J1010" s="20" t="n"/>
      <c r="K1010" s="5" t="n"/>
      <c r="L1010" s="19">
        <f>IF(OR(B1010&amp;""="",NOT(ISNUMBER(A1010))),"",'الإعدادات'!$B$4-A1010)</f>
        <v/>
      </c>
      <c r="M1010" s="6">
        <f>IF(OR(B1010&amp;""="",NOT(ISNUMBER(J1010)),I1010="تم التعاقد",I1010="غير مهتم"),"",IF(J1010&lt;'الإعدادات'!$B$4,"متأخرة",IF(J1010='الإعدادات'!$B$4,"اليوم",IF(J1010&lt;='الإعدادات'!$B$4+3,"خلال 3 أيام",""))))</f>
        <v/>
      </c>
      <c r="N1010" s="6">
        <f>IF(OR(B1010&amp;""="",H1010&amp;""="",NOT(ISNUMBER(E1010))),"",IFERROR(IF(E1010&lt;INDEX('الوحدات'!$F$6:$F$305,MATCH(H1010,'الوحدات'!$A$6:$A$305,0)),"أقل من السعر","مناسب"),"كود غير موجود"))</f>
        <v/>
      </c>
      <c r="O1010" s="18">
        <f>IF(OR(B1010&amp;""="",I1010&lt;&gt;"تم التعاقد",H1010&amp;""=""),"",IFERROR(IF(INDEX('الوحدات'!$E$6:$E$305,MATCH(H1010,'الوحدات'!$A$6:$A$305,0))="بيع",ROUND(INDEX('الوحدات'!$F$6:$F$305,MATCH(H1010,'الوحدات'!$A$6:$A$305,0))*'الإعدادات'!$B$5/100,2),""),""))</f>
        <v/>
      </c>
      <c r="P1010" s="19">
        <f>IF(OR(M1010="متأخرة",M1010="اليوم"),COUNTIFS($M$6:$M$2005,"متأخرة",$J$6:$J$2005,"&lt;"&amp;J1010)+COUNTIFS($M$6:$M$2005,"اليوم",$J$6:$J$2005,"&lt;"&amp;J1010)+COUNTIFS($M$6:M1010,"متأخرة",$J$6:J1010,J1010&amp;"")+COUNTIFS($M$6:M1010,"اليوم",$J$6:J1010,J1010&amp;""),"")</f>
        <v/>
      </c>
    </row>
    <row r="1011">
      <c r="A1011" s="20" t="n"/>
      <c r="B1011" s="5" t="n"/>
      <c r="C1011" s="21" t="n"/>
      <c r="D1011" s="5" t="n"/>
      <c r="E1011" s="17" t="n"/>
      <c r="F1011" s="5" t="n"/>
      <c r="G1011" s="5" t="n"/>
      <c r="H1011" s="5" t="n"/>
      <c r="I1011" s="5" t="n"/>
      <c r="J1011" s="20" t="n"/>
      <c r="K1011" s="5" t="n"/>
      <c r="L1011" s="19">
        <f>IF(OR(B1011&amp;""="",NOT(ISNUMBER(A1011))),"",'الإعدادات'!$B$4-A1011)</f>
        <v/>
      </c>
      <c r="M1011" s="6">
        <f>IF(OR(B1011&amp;""="",NOT(ISNUMBER(J1011)),I1011="تم التعاقد",I1011="غير مهتم"),"",IF(J1011&lt;'الإعدادات'!$B$4,"متأخرة",IF(J1011='الإعدادات'!$B$4,"اليوم",IF(J1011&lt;='الإعدادات'!$B$4+3,"خلال 3 أيام",""))))</f>
        <v/>
      </c>
      <c r="N1011" s="6">
        <f>IF(OR(B1011&amp;""="",H1011&amp;""="",NOT(ISNUMBER(E1011))),"",IFERROR(IF(E1011&lt;INDEX('الوحدات'!$F$6:$F$305,MATCH(H1011,'الوحدات'!$A$6:$A$305,0)),"أقل من السعر","مناسب"),"كود غير موجود"))</f>
        <v/>
      </c>
      <c r="O1011" s="18">
        <f>IF(OR(B1011&amp;""="",I1011&lt;&gt;"تم التعاقد",H1011&amp;""=""),"",IFERROR(IF(INDEX('الوحدات'!$E$6:$E$305,MATCH(H1011,'الوحدات'!$A$6:$A$305,0))="بيع",ROUND(INDEX('الوحدات'!$F$6:$F$305,MATCH(H1011,'الوحدات'!$A$6:$A$305,0))*'الإعدادات'!$B$5/100,2),""),""))</f>
        <v/>
      </c>
      <c r="P1011" s="19">
        <f>IF(OR(M1011="متأخرة",M1011="اليوم"),COUNTIFS($M$6:$M$2005,"متأخرة",$J$6:$J$2005,"&lt;"&amp;J1011)+COUNTIFS($M$6:$M$2005,"اليوم",$J$6:$J$2005,"&lt;"&amp;J1011)+COUNTIFS($M$6:M1011,"متأخرة",$J$6:J1011,J1011&amp;"")+COUNTIFS($M$6:M1011,"اليوم",$J$6:J1011,J1011&amp;""),"")</f>
        <v/>
      </c>
    </row>
    <row r="1012">
      <c r="A1012" s="20" t="n"/>
      <c r="B1012" s="5" t="n"/>
      <c r="C1012" s="21" t="n"/>
      <c r="D1012" s="5" t="n"/>
      <c r="E1012" s="17" t="n"/>
      <c r="F1012" s="5" t="n"/>
      <c r="G1012" s="5" t="n"/>
      <c r="H1012" s="5" t="n"/>
      <c r="I1012" s="5" t="n"/>
      <c r="J1012" s="20" t="n"/>
      <c r="K1012" s="5" t="n"/>
      <c r="L1012" s="19">
        <f>IF(OR(B1012&amp;""="",NOT(ISNUMBER(A1012))),"",'الإعدادات'!$B$4-A1012)</f>
        <v/>
      </c>
      <c r="M1012" s="6">
        <f>IF(OR(B1012&amp;""="",NOT(ISNUMBER(J1012)),I1012="تم التعاقد",I1012="غير مهتم"),"",IF(J1012&lt;'الإعدادات'!$B$4,"متأخرة",IF(J1012='الإعدادات'!$B$4,"اليوم",IF(J1012&lt;='الإعدادات'!$B$4+3,"خلال 3 أيام",""))))</f>
        <v/>
      </c>
      <c r="N1012" s="6">
        <f>IF(OR(B1012&amp;""="",H1012&amp;""="",NOT(ISNUMBER(E1012))),"",IFERROR(IF(E1012&lt;INDEX('الوحدات'!$F$6:$F$305,MATCH(H1012,'الوحدات'!$A$6:$A$305,0)),"أقل من السعر","مناسب"),"كود غير موجود"))</f>
        <v/>
      </c>
      <c r="O1012" s="18">
        <f>IF(OR(B1012&amp;""="",I1012&lt;&gt;"تم التعاقد",H1012&amp;""=""),"",IFERROR(IF(INDEX('الوحدات'!$E$6:$E$305,MATCH(H1012,'الوحدات'!$A$6:$A$305,0))="بيع",ROUND(INDEX('الوحدات'!$F$6:$F$305,MATCH(H1012,'الوحدات'!$A$6:$A$305,0))*'الإعدادات'!$B$5/100,2),""),""))</f>
        <v/>
      </c>
      <c r="P1012" s="19">
        <f>IF(OR(M1012="متأخرة",M1012="اليوم"),COUNTIFS($M$6:$M$2005,"متأخرة",$J$6:$J$2005,"&lt;"&amp;J1012)+COUNTIFS($M$6:$M$2005,"اليوم",$J$6:$J$2005,"&lt;"&amp;J1012)+COUNTIFS($M$6:M1012,"متأخرة",$J$6:J1012,J1012&amp;"")+COUNTIFS($M$6:M1012,"اليوم",$J$6:J1012,J1012&amp;""),"")</f>
        <v/>
      </c>
    </row>
    <row r="1013">
      <c r="A1013" s="20" t="n"/>
      <c r="B1013" s="5" t="n"/>
      <c r="C1013" s="21" t="n"/>
      <c r="D1013" s="5" t="n"/>
      <c r="E1013" s="17" t="n"/>
      <c r="F1013" s="5" t="n"/>
      <c r="G1013" s="5" t="n"/>
      <c r="H1013" s="5" t="n"/>
      <c r="I1013" s="5" t="n"/>
      <c r="J1013" s="20" t="n"/>
      <c r="K1013" s="5" t="n"/>
      <c r="L1013" s="19">
        <f>IF(OR(B1013&amp;""="",NOT(ISNUMBER(A1013))),"",'الإعدادات'!$B$4-A1013)</f>
        <v/>
      </c>
      <c r="M1013" s="6">
        <f>IF(OR(B1013&amp;""="",NOT(ISNUMBER(J1013)),I1013="تم التعاقد",I1013="غير مهتم"),"",IF(J1013&lt;'الإعدادات'!$B$4,"متأخرة",IF(J1013='الإعدادات'!$B$4,"اليوم",IF(J1013&lt;='الإعدادات'!$B$4+3,"خلال 3 أيام",""))))</f>
        <v/>
      </c>
      <c r="N1013" s="6">
        <f>IF(OR(B1013&amp;""="",H1013&amp;""="",NOT(ISNUMBER(E1013))),"",IFERROR(IF(E1013&lt;INDEX('الوحدات'!$F$6:$F$305,MATCH(H1013,'الوحدات'!$A$6:$A$305,0)),"أقل من السعر","مناسب"),"كود غير موجود"))</f>
        <v/>
      </c>
      <c r="O1013" s="18">
        <f>IF(OR(B1013&amp;""="",I1013&lt;&gt;"تم التعاقد",H1013&amp;""=""),"",IFERROR(IF(INDEX('الوحدات'!$E$6:$E$305,MATCH(H1013,'الوحدات'!$A$6:$A$305,0))="بيع",ROUND(INDEX('الوحدات'!$F$6:$F$305,MATCH(H1013,'الوحدات'!$A$6:$A$305,0))*'الإعدادات'!$B$5/100,2),""),""))</f>
        <v/>
      </c>
      <c r="P1013" s="19">
        <f>IF(OR(M1013="متأخرة",M1013="اليوم"),COUNTIFS($M$6:$M$2005,"متأخرة",$J$6:$J$2005,"&lt;"&amp;J1013)+COUNTIFS($M$6:$M$2005,"اليوم",$J$6:$J$2005,"&lt;"&amp;J1013)+COUNTIFS($M$6:M1013,"متأخرة",$J$6:J1013,J1013&amp;"")+COUNTIFS($M$6:M1013,"اليوم",$J$6:J1013,J1013&amp;""),"")</f>
        <v/>
      </c>
    </row>
    <row r="1014">
      <c r="A1014" s="20" t="n"/>
      <c r="B1014" s="5" t="n"/>
      <c r="C1014" s="21" t="n"/>
      <c r="D1014" s="5" t="n"/>
      <c r="E1014" s="17" t="n"/>
      <c r="F1014" s="5" t="n"/>
      <c r="G1014" s="5" t="n"/>
      <c r="H1014" s="5" t="n"/>
      <c r="I1014" s="5" t="n"/>
      <c r="J1014" s="20" t="n"/>
      <c r="K1014" s="5" t="n"/>
      <c r="L1014" s="19">
        <f>IF(OR(B1014&amp;""="",NOT(ISNUMBER(A1014))),"",'الإعدادات'!$B$4-A1014)</f>
        <v/>
      </c>
      <c r="M1014" s="6">
        <f>IF(OR(B1014&amp;""="",NOT(ISNUMBER(J1014)),I1014="تم التعاقد",I1014="غير مهتم"),"",IF(J1014&lt;'الإعدادات'!$B$4,"متأخرة",IF(J1014='الإعدادات'!$B$4,"اليوم",IF(J1014&lt;='الإعدادات'!$B$4+3,"خلال 3 أيام",""))))</f>
        <v/>
      </c>
      <c r="N1014" s="6">
        <f>IF(OR(B1014&amp;""="",H1014&amp;""="",NOT(ISNUMBER(E1014))),"",IFERROR(IF(E1014&lt;INDEX('الوحدات'!$F$6:$F$305,MATCH(H1014,'الوحدات'!$A$6:$A$305,0)),"أقل من السعر","مناسب"),"كود غير موجود"))</f>
        <v/>
      </c>
      <c r="O1014" s="18">
        <f>IF(OR(B1014&amp;""="",I1014&lt;&gt;"تم التعاقد",H1014&amp;""=""),"",IFERROR(IF(INDEX('الوحدات'!$E$6:$E$305,MATCH(H1014,'الوحدات'!$A$6:$A$305,0))="بيع",ROUND(INDEX('الوحدات'!$F$6:$F$305,MATCH(H1014,'الوحدات'!$A$6:$A$305,0))*'الإعدادات'!$B$5/100,2),""),""))</f>
        <v/>
      </c>
      <c r="P1014" s="19">
        <f>IF(OR(M1014="متأخرة",M1014="اليوم"),COUNTIFS($M$6:$M$2005,"متأخرة",$J$6:$J$2005,"&lt;"&amp;J1014)+COUNTIFS($M$6:$M$2005,"اليوم",$J$6:$J$2005,"&lt;"&amp;J1014)+COUNTIFS($M$6:M1014,"متأخرة",$J$6:J1014,J1014&amp;"")+COUNTIFS($M$6:M1014,"اليوم",$J$6:J1014,J1014&amp;""),"")</f>
        <v/>
      </c>
    </row>
    <row r="1015">
      <c r="A1015" s="20" t="n"/>
      <c r="B1015" s="5" t="n"/>
      <c r="C1015" s="21" t="n"/>
      <c r="D1015" s="5" t="n"/>
      <c r="E1015" s="17" t="n"/>
      <c r="F1015" s="5" t="n"/>
      <c r="G1015" s="5" t="n"/>
      <c r="H1015" s="5" t="n"/>
      <c r="I1015" s="5" t="n"/>
      <c r="J1015" s="20" t="n"/>
      <c r="K1015" s="5" t="n"/>
      <c r="L1015" s="19">
        <f>IF(OR(B1015&amp;""="",NOT(ISNUMBER(A1015))),"",'الإعدادات'!$B$4-A1015)</f>
        <v/>
      </c>
      <c r="M1015" s="6">
        <f>IF(OR(B1015&amp;""="",NOT(ISNUMBER(J1015)),I1015="تم التعاقد",I1015="غير مهتم"),"",IF(J1015&lt;'الإعدادات'!$B$4,"متأخرة",IF(J1015='الإعدادات'!$B$4,"اليوم",IF(J1015&lt;='الإعدادات'!$B$4+3,"خلال 3 أيام",""))))</f>
        <v/>
      </c>
      <c r="N1015" s="6">
        <f>IF(OR(B1015&amp;""="",H1015&amp;""="",NOT(ISNUMBER(E1015))),"",IFERROR(IF(E1015&lt;INDEX('الوحدات'!$F$6:$F$305,MATCH(H1015,'الوحدات'!$A$6:$A$305,0)),"أقل من السعر","مناسب"),"كود غير موجود"))</f>
        <v/>
      </c>
      <c r="O1015" s="18">
        <f>IF(OR(B1015&amp;""="",I1015&lt;&gt;"تم التعاقد",H1015&amp;""=""),"",IFERROR(IF(INDEX('الوحدات'!$E$6:$E$305,MATCH(H1015,'الوحدات'!$A$6:$A$305,0))="بيع",ROUND(INDEX('الوحدات'!$F$6:$F$305,MATCH(H1015,'الوحدات'!$A$6:$A$305,0))*'الإعدادات'!$B$5/100,2),""),""))</f>
        <v/>
      </c>
      <c r="P1015" s="19">
        <f>IF(OR(M1015="متأخرة",M1015="اليوم"),COUNTIFS($M$6:$M$2005,"متأخرة",$J$6:$J$2005,"&lt;"&amp;J1015)+COUNTIFS($M$6:$M$2005,"اليوم",$J$6:$J$2005,"&lt;"&amp;J1015)+COUNTIFS($M$6:M1015,"متأخرة",$J$6:J1015,J1015&amp;"")+COUNTIFS($M$6:M1015,"اليوم",$J$6:J1015,J1015&amp;""),"")</f>
        <v/>
      </c>
    </row>
    <row r="1016">
      <c r="A1016" s="20" t="n"/>
      <c r="B1016" s="5" t="n"/>
      <c r="C1016" s="21" t="n"/>
      <c r="D1016" s="5" t="n"/>
      <c r="E1016" s="17" t="n"/>
      <c r="F1016" s="5" t="n"/>
      <c r="G1016" s="5" t="n"/>
      <c r="H1016" s="5" t="n"/>
      <c r="I1016" s="5" t="n"/>
      <c r="J1016" s="20" t="n"/>
      <c r="K1016" s="5" t="n"/>
      <c r="L1016" s="19">
        <f>IF(OR(B1016&amp;""="",NOT(ISNUMBER(A1016))),"",'الإعدادات'!$B$4-A1016)</f>
        <v/>
      </c>
      <c r="M1016" s="6">
        <f>IF(OR(B1016&amp;""="",NOT(ISNUMBER(J1016)),I1016="تم التعاقد",I1016="غير مهتم"),"",IF(J1016&lt;'الإعدادات'!$B$4,"متأخرة",IF(J1016='الإعدادات'!$B$4,"اليوم",IF(J1016&lt;='الإعدادات'!$B$4+3,"خلال 3 أيام",""))))</f>
        <v/>
      </c>
      <c r="N1016" s="6">
        <f>IF(OR(B1016&amp;""="",H1016&amp;""="",NOT(ISNUMBER(E1016))),"",IFERROR(IF(E1016&lt;INDEX('الوحدات'!$F$6:$F$305,MATCH(H1016,'الوحدات'!$A$6:$A$305,0)),"أقل من السعر","مناسب"),"كود غير موجود"))</f>
        <v/>
      </c>
      <c r="O1016" s="18">
        <f>IF(OR(B1016&amp;""="",I1016&lt;&gt;"تم التعاقد",H1016&amp;""=""),"",IFERROR(IF(INDEX('الوحدات'!$E$6:$E$305,MATCH(H1016,'الوحدات'!$A$6:$A$305,0))="بيع",ROUND(INDEX('الوحدات'!$F$6:$F$305,MATCH(H1016,'الوحدات'!$A$6:$A$305,0))*'الإعدادات'!$B$5/100,2),""),""))</f>
        <v/>
      </c>
      <c r="P1016" s="19">
        <f>IF(OR(M1016="متأخرة",M1016="اليوم"),COUNTIFS($M$6:$M$2005,"متأخرة",$J$6:$J$2005,"&lt;"&amp;J1016)+COUNTIFS($M$6:$M$2005,"اليوم",$J$6:$J$2005,"&lt;"&amp;J1016)+COUNTIFS($M$6:M1016,"متأخرة",$J$6:J1016,J1016&amp;"")+COUNTIFS($M$6:M1016,"اليوم",$J$6:J1016,J1016&amp;""),"")</f>
        <v/>
      </c>
    </row>
    <row r="1017">
      <c r="A1017" s="20" t="n"/>
      <c r="B1017" s="5" t="n"/>
      <c r="C1017" s="21" t="n"/>
      <c r="D1017" s="5" t="n"/>
      <c r="E1017" s="17" t="n"/>
      <c r="F1017" s="5" t="n"/>
      <c r="G1017" s="5" t="n"/>
      <c r="H1017" s="5" t="n"/>
      <c r="I1017" s="5" t="n"/>
      <c r="J1017" s="20" t="n"/>
      <c r="K1017" s="5" t="n"/>
      <c r="L1017" s="19">
        <f>IF(OR(B1017&amp;""="",NOT(ISNUMBER(A1017))),"",'الإعدادات'!$B$4-A1017)</f>
        <v/>
      </c>
      <c r="M1017" s="6">
        <f>IF(OR(B1017&amp;""="",NOT(ISNUMBER(J1017)),I1017="تم التعاقد",I1017="غير مهتم"),"",IF(J1017&lt;'الإعدادات'!$B$4,"متأخرة",IF(J1017='الإعدادات'!$B$4,"اليوم",IF(J1017&lt;='الإعدادات'!$B$4+3,"خلال 3 أيام",""))))</f>
        <v/>
      </c>
      <c r="N1017" s="6">
        <f>IF(OR(B1017&amp;""="",H1017&amp;""="",NOT(ISNUMBER(E1017))),"",IFERROR(IF(E1017&lt;INDEX('الوحدات'!$F$6:$F$305,MATCH(H1017,'الوحدات'!$A$6:$A$305,0)),"أقل من السعر","مناسب"),"كود غير موجود"))</f>
        <v/>
      </c>
      <c r="O1017" s="18">
        <f>IF(OR(B1017&amp;""="",I1017&lt;&gt;"تم التعاقد",H1017&amp;""=""),"",IFERROR(IF(INDEX('الوحدات'!$E$6:$E$305,MATCH(H1017,'الوحدات'!$A$6:$A$305,0))="بيع",ROUND(INDEX('الوحدات'!$F$6:$F$305,MATCH(H1017,'الوحدات'!$A$6:$A$305,0))*'الإعدادات'!$B$5/100,2),""),""))</f>
        <v/>
      </c>
      <c r="P1017" s="19">
        <f>IF(OR(M1017="متأخرة",M1017="اليوم"),COUNTIFS($M$6:$M$2005,"متأخرة",$J$6:$J$2005,"&lt;"&amp;J1017)+COUNTIFS($M$6:$M$2005,"اليوم",$J$6:$J$2005,"&lt;"&amp;J1017)+COUNTIFS($M$6:M1017,"متأخرة",$J$6:J1017,J1017&amp;"")+COUNTIFS($M$6:M1017,"اليوم",$J$6:J1017,J1017&amp;""),"")</f>
        <v/>
      </c>
    </row>
    <row r="1018">
      <c r="A1018" s="20" t="n"/>
      <c r="B1018" s="5" t="n"/>
      <c r="C1018" s="21" t="n"/>
      <c r="D1018" s="5" t="n"/>
      <c r="E1018" s="17" t="n"/>
      <c r="F1018" s="5" t="n"/>
      <c r="G1018" s="5" t="n"/>
      <c r="H1018" s="5" t="n"/>
      <c r="I1018" s="5" t="n"/>
      <c r="J1018" s="20" t="n"/>
      <c r="K1018" s="5" t="n"/>
      <c r="L1018" s="19">
        <f>IF(OR(B1018&amp;""="",NOT(ISNUMBER(A1018))),"",'الإعدادات'!$B$4-A1018)</f>
        <v/>
      </c>
      <c r="M1018" s="6">
        <f>IF(OR(B1018&amp;""="",NOT(ISNUMBER(J1018)),I1018="تم التعاقد",I1018="غير مهتم"),"",IF(J1018&lt;'الإعدادات'!$B$4,"متأخرة",IF(J1018='الإعدادات'!$B$4,"اليوم",IF(J1018&lt;='الإعدادات'!$B$4+3,"خلال 3 أيام",""))))</f>
        <v/>
      </c>
      <c r="N1018" s="6">
        <f>IF(OR(B1018&amp;""="",H1018&amp;""="",NOT(ISNUMBER(E1018))),"",IFERROR(IF(E1018&lt;INDEX('الوحدات'!$F$6:$F$305,MATCH(H1018,'الوحدات'!$A$6:$A$305,0)),"أقل من السعر","مناسب"),"كود غير موجود"))</f>
        <v/>
      </c>
      <c r="O1018" s="18">
        <f>IF(OR(B1018&amp;""="",I1018&lt;&gt;"تم التعاقد",H1018&amp;""=""),"",IFERROR(IF(INDEX('الوحدات'!$E$6:$E$305,MATCH(H1018,'الوحدات'!$A$6:$A$305,0))="بيع",ROUND(INDEX('الوحدات'!$F$6:$F$305,MATCH(H1018,'الوحدات'!$A$6:$A$305,0))*'الإعدادات'!$B$5/100,2),""),""))</f>
        <v/>
      </c>
      <c r="P1018" s="19">
        <f>IF(OR(M1018="متأخرة",M1018="اليوم"),COUNTIFS($M$6:$M$2005,"متأخرة",$J$6:$J$2005,"&lt;"&amp;J1018)+COUNTIFS($M$6:$M$2005,"اليوم",$J$6:$J$2005,"&lt;"&amp;J1018)+COUNTIFS($M$6:M1018,"متأخرة",$J$6:J1018,J1018&amp;"")+COUNTIFS($M$6:M1018,"اليوم",$J$6:J1018,J1018&amp;""),"")</f>
        <v/>
      </c>
    </row>
    <row r="1019">
      <c r="A1019" s="20" t="n"/>
      <c r="B1019" s="5" t="n"/>
      <c r="C1019" s="21" t="n"/>
      <c r="D1019" s="5" t="n"/>
      <c r="E1019" s="17" t="n"/>
      <c r="F1019" s="5" t="n"/>
      <c r="G1019" s="5" t="n"/>
      <c r="H1019" s="5" t="n"/>
      <c r="I1019" s="5" t="n"/>
      <c r="J1019" s="20" t="n"/>
      <c r="K1019" s="5" t="n"/>
      <c r="L1019" s="19">
        <f>IF(OR(B1019&amp;""="",NOT(ISNUMBER(A1019))),"",'الإعدادات'!$B$4-A1019)</f>
        <v/>
      </c>
      <c r="M1019" s="6">
        <f>IF(OR(B1019&amp;""="",NOT(ISNUMBER(J1019)),I1019="تم التعاقد",I1019="غير مهتم"),"",IF(J1019&lt;'الإعدادات'!$B$4,"متأخرة",IF(J1019='الإعدادات'!$B$4,"اليوم",IF(J1019&lt;='الإعدادات'!$B$4+3,"خلال 3 أيام",""))))</f>
        <v/>
      </c>
      <c r="N1019" s="6">
        <f>IF(OR(B1019&amp;""="",H1019&amp;""="",NOT(ISNUMBER(E1019))),"",IFERROR(IF(E1019&lt;INDEX('الوحدات'!$F$6:$F$305,MATCH(H1019,'الوحدات'!$A$6:$A$305,0)),"أقل من السعر","مناسب"),"كود غير موجود"))</f>
        <v/>
      </c>
      <c r="O1019" s="18">
        <f>IF(OR(B1019&amp;""="",I1019&lt;&gt;"تم التعاقد",H1019&amp;""=""),"",IFERROR(IF(INDEX('الوحدات'!$E$6:$E$305,MATCH(H1019,'الوحدات'!$A$6:$A$305,0))="بيع",ROUND(INDEX('الوحدات'!$F$6:$F$305,MATCH(H1019,'الوحدات'!$A$6:$A$305,0))*'الإعدادات'!$B$5/100,2),""),""))</f>
        <v/>
      </c>
      <c r="P1019" s="19">
        <f>IF(OR(M1019="متأخرة",M1019="اليوم"),COUNTIFS($M$6:$M$2005,"متأخرة",$J$6:$J$2005,"&lt;"&amp;J1019)+COUNTIFS($M$6:$M$2005,"اليوم",$J$6:$J$2005,"&lt;"&amp;J1019)+COUNTIFS($M$6:M1019,"متأخرة",$J$6:J1019,J1019&amp;"")+COUNTIFS($M$6:M1019,"اليوم",$J$6:J1019,J1019&amp;""),"")</f>
        <v/>
      </c>
    </row>
    <row r="1020">
      <c r="A1020" s="20" t="n"/>
      <c r="B1020" s="5" t="n"/>
      <c r="C1020" s="21" t="n"/>
      <c r="D1020" s="5" t="n"/>
      <c r="E1020" s="17" t="n"/>
      <c r="F1020" s="5" t="n"/>
      <c r="G1020" s="5" t="n"/>
      <c r="H1020" s="5" t="n"/>
      <c r="I1020" s="5" t="n"/>
      <c r="J1020" s="20" t="n"/>
      <c r="K1020" s="5" t="n"/>
      <c r="L1020" s="19">
        <f>IF(OR(B1020&amp;""="",NOT(ISNUMBER(A1020))),"",'الإعدادات'!$B$4-A1020)</f>
        <v/>
      </c>
      <c r="M1020" s="6">
        <f>IF(OR(B1020&amp;""="",NOT(ISNUMBER(J1020)),I1020="تم التعاقد",I1020="غير مهتم"),"",IF(J1020&lt;'الإعدادات'!$B$4,"متأخرة",IF(J1020='الإعدادات'!$B$4,"اليوم",IF(J1020&lt;='الإعدادات'!$B$4+3,"خلال 3 أيام",""))))</f>
        <v/>
      </c>
      <c r="N1020" s="6">
        <f>IF(OR(B1020&amp;""="",H1020&amp;""="",NOT(ISNUMBER(E1020))),"",IFERROR(IF(E1020&lt;INDEX('الوحدات'!$F$6:$F$305,MATCH(H1020,'الوحدات'!$A$6:$A$305,0)),"أقل من السعر","مناسب"),"كود غير موجود"))</f>
        <v/>
      </c>
      <c r="O1020" s="18">
        <f>IF(OR(B1020&amp;""="",I1020&lt;&gt;"تم التعاقد",H1020&amp;""=""),"",IFERROR(IF(INDEX('الوحدات'!$E$6:$E$305,MATCH(H1020,'الوحدات'!$A$6:$A$305,0))="بيع",ROUND(INDEX('الوحدات'!$F$6:$F$305,MATCH(H1020,'الوحدات'!$A$6:$A$305,0))*'الإعدادات'!$B$5/100,2),""),""))</f>
        <v/>
      </c>
      <c r="P1020" s="19">
        <f>IF(OR(M1020="متأخرة",M1020="اليوم"),COUNTIFS($M$6:$M$2005,"متأخرة",$J$6:$J$2005,"&lt;"&amp;J1020)+COUNTIFS($M$6:$M$2005,"اليوم",$J$6:$J$2005,"&lt;"&amp;J1020)+COUNTIFS($M$6:M1020,"متأخرة",$J$6:J1020,J1020&amp;"")+COUNTIFS($M$6:M1020,"اليوم",$J$6:J1020,J1020&amp;""),"")</f>
        <v/>
      </c>
    </row>
    <row r="1021">
      <c r="A1021" s="20" t="n"/>
      <c r="B1021" s="5" t="n"/>
      <c r="C1021" s="21" t="n"/>
      <c r="D1021" s="5" t="n"/>
      <c r="E1021" s="17" t="n"/>
      <c r="F1021" s="5" t="n"/>
      <c r="G1021" s="5" t="n"/>
      <c r="H1021" s="5" t="n"/>
      <c r="I1021" s="5" t="n"/>
      <c r="J1021" s="20" t="n"/>
      <c r="K1021" s="5" t="n"/>
      <c r="L1021" s="19">
        <f>IF(OR(B1021&amp;""="",NOT(ISNUMBER(A1021))),"",'الإعدادات'!$B$4-A1021)</f>
        <v/>
      </c>
      <c r="M1021" s="6">
        <f>IF(OR(B1021&amp;""="",NOT(ISNUMBER(J1021)),I1021="تم التعاقد",I1021="غير مهتم"),"",IF(J1021&lt;'الإعدادات'!$B$4,"متأخرة",IF(J1021='الإعدادات'!$B$4,"اليوم",IF(J1021&lt;='الإعدادات'!$B$4+3,"خلال 3 أيام",""))))</f>
        <v/>
      </c>
      <c r="N1021" s="6">
        <f>IF(OR(B1021&amp;""="",H1021&amp;""="",NOT(ISNUMBER(E1021))),"",IFERROR(IF(E1021&lt;INDEX('الوحدات'!$F$6:$F$305,MATCH(H1021,'الوحدات'!$A$6:$A$305,0)),"أقل من السعر","مناسب"),"كود غير موجود"))</f>
        <v/>
      </c>
      <c r="O1021" s="18">
        <f>IF(OR(B1021&amp;""="",I1021&lt;&gt;"تم التعاقد",H1021&amp;""=""),"",IFERROR(IF(INDEX('الوحدات'!$E$6:$E$305,MATCH(H1021,'الوحدات'!$A$6:$A$305,0))="بيع",ROUND(INDEX('الوحدات'!$F$6:$F$305,MATCH(H1021,'الوحدات'!$A$6:$A$305,0))*'الإعدادات'!$B$5/100,2),""),""))</f>
        <v/>
      </c>
      <c r="P1021" s="19">
        <f>IF(OR(M1021="متأخرة",M1021="اليوم"),COUNTIFS($M$6:$M$2005,"متأخرة",$J$6:$J$2005,"&lt;"&amp;J1021)+COUNTIFS($M$6:$M$2005,"اليوم",$J$6:$J$2005,"&lt;"&amp;J1021)+COUNTIFS($M$6:M1021,"متأخرة",$J$6:J1021,J1021&amp;"")+COUNTIFS($M$6:M1021,"اليوم",$J$6:J1021,J1021&amp;""),"")</f>
        <v/>
      </c>
    </row>
    <row r="1022">
      <c r="A1022" s="20" t="n"/>
      <c r="B1022" s="5" t="n"/>
      <c r="C1022" s="21" t="n"/>
      <c r="D1022" s="5" t="n"/>
      <c r="E1022" s="17" t="n"/>
      <c r="F1022" s="5" t="n"/>
      <c r="G1022" s="5" t="n"/>
      <c r="H1022" s="5" t="n"/>
      <c r="I1022" s="5" t="n"/>
      <c r="J1022" s="20" t="n"/>
      <c r="K1022" s="5" t="n"/>
      <c r="L1022" s="19">
        <f>IF(OR(B1022&amp;""="",NOT(ISNUMBER(A1022))),"",'الإعدادات'!$B$4-A1022)</f>
        <v/>
      </c>
      <c r="M1022" s="6">
        <f>IF(OR(B1022&amp;""="",NOT(ISNUMBER(J1022)),I1022="تم التعاقد",I1022="غير مهتم"),"",IF(J1022&lt;'الإعدادات'!$B$4,"متأخرة",IF(J1022='الإعدادات'!$B$4,"اليوم",IF(J1022&lt;='الإعدادات'!$B$4+3,"خلال 3 أيام",""))))</f>
        <v/>
      </c>
      <c r="N1022" s="6">
        <f>IF(OR(B1022&amp;""="",H1022&amp;""="",NOT(ISNUMBER(E1022))),"",IFERROR(IF(E1022&lt;INDEX('الوحدات'!$F$6:$F$305,MATCH(H1022,'الوحدات'!$A$6:$A$305,0)),"أقل من السعر","مناسب"),"كود غير موجود"))</f>
        <v/>
      </c>
      <c r="O1022" s="18">
        <f>IF(OR(B1022&amp;""="",I1022&lt;&gt;"تم التعاقد",H1022&amp;""=""),"",IFERROR(IF(INDEX('الوحدات'!$E$6:$E$305,MATCH(H1022,'الوحدات'!$A$6:$A$305,0))="بيع",ROUND(INDEX('الوحدات'!$F$6:$F$305,MATCH(H1022,'الوحدات'!$A$6:$A$305,0))*'الإعدادات'!$B$5/100,2),""),""))</f>
        <v/>
      </c>
      <c r="P1022" s="19">
        <f>IF(OR(M1022="متأخرة",M1022="اليوم"),COUNTIFS($M$6:$M$2005,"متأخرة",$J$6:$J$2005,"&lt;"&amp;J1022)+COUNTIFS($M$6:$M$2005,"اليوم",$J$6:$J$2005,"&lt;"&amp;J1022)+COUNTIFS($M$6:M1022,"متأخرة",$J$6:J1022,J1022&amp;"")+COUNTIFS($M$6:M1022,"اليوم",$J$6:J1022,J1022&amp;""),"")</f>
        <v/>
      </c>
    </row>
    <row r="1023">
      <c r="A1023" s="20" t="n"/>
      <c r="B1023" s="5" t="n"/>
      <c r="C1023" s="21" t="n"/>
      <c r="D1023" s="5" t="n"/>
      <c r="E1023" s="17" t="n"/>
      <c r="F1023" s="5" t="n"/>
      <c r="G1023" s="5" t="n"/>
      <c r="H1023" s="5" t="n"/>
      <c r="I1023" s="5" t="n"/>
      <c r="J1023" s="20" t="n"/>
      <c r="K1023" s="5" t="n"/>
      <c r="L1023" s="19">
        <f>IF(OR(B1023&amp;""="",NOT(ISNUMBER(A1023))),"",'الإعدادات'!$B$4-A1023)</f>
        <v/>
      </c>
      <c r="M1023" s="6">
        <f>IF(OR(B1023&amp;""="",NOT(ISNUMBER(J1023)),I1023="تم التعاقد",I1023="غير مهتم"),"",IF(J1023&lt;'الإعدادات'!$B$4,"متأخرة",IF(J1023='الإعدادات'!$B$4,"اليوم",IF(J1023&lt;='الإعدادات'!$B$4+3,"خلال 3 أيام",""))))</f>
        <v/>
      </c>
      <c r="N1023" s="6">
        <f>IF(OR(B1023&amp;""="",H1023&amp;""="",NOT(ISNUMBER(E1023))),"",IFERROR(IF(E1023&lt;INDEX('الوحدات'!$F$6:$F$305,MATCH(H1023,'الوحدات'!$A$6:$A$305,0)),"أقل من السعر","مناسب"),"كود غير موجود"))</f>
        <v/>
      </c>
      <c r="O1023" s="18">
        <f>IF(OR(B1023&amp;""="",I1023&lt;&gt;"تم التعاقد",H1023&amp;""=""),"",IFERROR(IF(INDEX('الوحدات'!$E$6:$E$305,MATCH(H1023,'الوحدات'!$A$6:$A$305,0))="بيع",ROUND(INDEX('الوحدات'!$F$6:$F$305,MATCH(H1023,'الوحدات'!$A$6:$A$305,0))*'الإعدادات'!$B$5/100,2),""),""))</f>
        <v/>
      </c>
      <c r="P1023" s="19">
        <f>IF(OR(M1023="متأخرة",M1023="اليوم"),COUNTIFS($M$6:$M$2005,"متأخرة",$J$6:$J$2005,"&lt;"&amp;J1023)+COUNTIFS($M$6:$M$2005,"اليوم",$J$6:$J$2005,"&lt;"&amp;J1023)+COUNTIFS($M$6:M1023,"متأخرة",$J$6:J1023,J1023&amp;"")+COUNTIFS($M$6:M1023,"اليوم",$J$6:J1023,J1023&amp;""),"")</f>
        <v/>
      </c>
    </row>
    <row r="1024">
      <c r="A1024" s="20" t="n"/>
      <c r="B1024" s="5" t="n"/>
      <c r="C1024" s="21" t="n"/>
      <c r="D1024" s="5" t="n"/>
      <c r="E1024" s="17" t="n"/>
      <c r="F1024" s="5" t="n"/>
      <c r="G1024" s="5" t="n"/>
      <c r="H1024" s="5" t="n"/>
      <c r="I1024" s="5" t="n"/>
      <c r="J1024" s="20" t="n"/>
      <c r="K1024" s="5" t="n"/>
      <c r="L1024" s="19">
        <f>IF(OR(B1024&amp;""="",NOT(ISNUMBER(A1024))),"",'الإعدادات'!$B$4-A1024)</f>
        <v/>
      </c>
      <c r="M1024" s="6">
        <f>IF(OR(B1024&amp;""="",NOT(ISNUMBER(J1024)),I1024="تم التعاقد",I1024="غير مهتم"),"",IF(J1024&lt;'الإعدادات'!$B$4,"متأخرة",IF(J1024='الإعدادات'!$B$4,"اليوم",IF(J1024&lt;='الإعدادات'!$B$4+3,"خلال 3 أيام",""))))</f>
        <v/>
      </c>
      <c r="N1024" s="6">
        <f>IF(OR(B1024&amp;""="",H1024&amp;""="",NOT(ISNUMBER(E1024))),"",IFERROR(IF(E1024&lt;INDEX('الوحدات'!$F$6:$F$305,MATCH(H1024,'الوحدات'!$A$6:$A$305,0)),"أقل من السعر","مناسب"),"كود غير موجود"))</f>
        <v/>
      </c>
      <c r="O1024" s="18">
        <f>IF(OR(B1024&amp;""="",I1024&lt;&gt;"تم التعاقد",H1024&amp;""=""),"",IFERROR(IF(INDEX('الوحدات'!$E$6:$E$305,MATCH(H1024,'الوحدات'!$A$6:$A$305,0))="بيع",ROUND(INDEX('الوحدات'!$F$6:$F$305,MATCH(H1024,'الوحدات'!$A$6:$A$305,0))*'الإعدادات'!$B$5/100,2),""),""))</f>
        <v/>
      </c>
      <c r="P1024" s="19">
        <f>IF(OR(M1024="متأخرة",M1024="اليوم"),COUNTIFS($M$6:$M$2005,"متأخرة",$J$6:$J$2005,"&lt;"&amp;J1024)+COUNTIFS($M$6:$M$2005,"اليوم",$J$6:$J$2005,"&lt;"&amp;J1024)+COUNTIFS($M$6:M1024,"متأخرة",$J$6:J1024,J1024&amp;"")+COUNTIFS($M$6:M1024,"اليوم",$J$6:J1024,J1024&amp;""),"")</f>
        <v/>
      </c>
    </row>
    <row r="1025">
      <c r="A1025" s="20" t="n"/>
      <c r="B1025" s="5" t="n"/>
      <c r="C1025" s="21" t="n"/>
      <c r="D1025" s="5" t="n"/>
      <c r="E1025" s="17" t="n"/>
      <c r="F1025" s="5" t="n"/>
      <c r="G1025" s="5" t="n"/>
      <c r="H1025" s="5" t="n"/>
      <c r="I1025" s="5" t="n"/>
      <c r="J1025" s="20" t="n"/>
      <c r="K1025" s="5" t="n"/>
      <c r="L1025" s="19">
        <f>IF(OR(B1025&amp;""="",NOT(ISNUMBER(A1025))),"",'الإعدادات'!$B$4-A1025)</f>
        <v/>
      </c>
      <c r="M1025" s="6">
        <f>IF(OR(B1025&amp;""="",NOT(ISNUMBER(J1025)),I1025="تم التعاقد",I1025="غير مهتم"),"",IF(J1025&lt;'الإعدادات'!$B$4,"متأخرة",IF(J1025='الإعدادات'!$B$4,"اليوم",IF(J1025&lt;='الإعدادات'!$B$4+3,"خلال 3 أيام",""))))</f>
        <v/>
      </c>
      <c r="N1025" s="6">
        <f>IF(OR(B1025&amp;""="",H1025&amp;""="",NOT(ISNUMBER(E1025))),"",IFERROR(IF(E1025&lt;INDEX('الوحدات'!$F$6:$F$305,MATCH(H1025,'الوحدات'!$A$6:$A$305,0)),"أقل من السعر","مناسب"),"كود غير موجود"))</f>
        <v/>
      </c>
      <c r="O1025" s="18">
        <f>IF(OR(B1025&amp;""="",I1025&lt;&gt;"تم التعاقد",H1025&amp;""=""),"",IFERROR(IF(INDEX('الوحدات'!$E$6:$E$305,MATCH(H1025,'الوحدات'!$A$6:$A$305,0))="بيع",ROUND(INDEX('الوحدات'!$F$6:$F$305,MATCH(H1025,'الوحدات'!$A$6:$A$305,0))*'الإعدادات'!$B$5/100,2),""),""))</f>
        <v/>
      </c>
      <c r="P1025" s="19">
        <f>IF(OR(M1025="متأخرة",M1025="اليوم"),COUNTIFS($M$6:$M$2005,"متأخرة",$J$6:$J$2005,"&lt;"&amp;J1025)+COUNTIFS($M$6:$M$2005,"اليوم",$J$6:$J$2005,"&lt;"&amp;J1025)+COUNTIFS($M$6:M1025,"متأخرة",$J$6:J1025,J1025&amp;"")+COUNTIFS($M$6:M1025,"اليوم",$J$6:J1025,J1025&amp;""),"")</f>
        <v/>
      </c>
    </row>
    <row r="1026">
      <c r="A1026" s="20" t="n"/>
      <c r="B1026" s="5" t="n"/>
      <c r="C1026" s="21" t="n"/>
      <c r="D1026" s="5" t="n"/>
      <c r="E1026" s="17" t="n"/>
      <c r="F1026" s="5" t="n"/>
      <c r="G1026" s="5" t="n"/>
      <c r="H1026" s="5" t="n"/>
      <c r="I1026" s="5" t="n"/>
      <c r="J1026" s="20" t="n"/>
      <c r="K1026" s="5" t="n"/>
      <c r="L1026" s="19">
        <f>IF(OR(B1026&amp;""="",NOT(ISNUMBER(A1026))),"",'الإعدادات'!$B$4-A1026)</f>
        <v/>
      </c>
      <c r="M1026" s="6">
        <f>IF(OR(B1026&amp;""="",NOT(ISNUMBER(J1026)),I1026="تم التعاقد",I1026="غير مهتم"),"",IF(J1026&lt;'الإعدادات'!$B$4,"متأخرة",IF(J1026='الإعدادات'!$B$4,"اليوم",IF(J1026&lt;='الإعدادات'!$B$4+3,"خلال 3 أيام",""))))</f>
        <v/>
      </c>
      <c r="N1026" s="6">
        <f>IF(OR(B1026&amp;""="",H1026&amp;""="",NOT(ISNUMBER(E1026))),"",IFERROR(IF(E1026&lt;INDEX('الوحدات'!$F$6:$F$305,MATCH(H1026,'الوحدات'!$A$6:$A$305,0)),"أقل من السعر","مناسب"),"كود غير موجود"))</f>
        <v/>
      </c>
      <c r="O1026" s="18">
        <f>IF(OR(B1026&amp;""="",I1026&lt;&gt;"تم التعاقد",H1026&amp;""=""),"",IFERROR(IF(INDEX('الوحدات'!$E$6:$E$305,MATCH(H1026,'الوحدات'!$A$6:$A$305,0))="بيع",ROUND(INDEX('الوحدات'!$F$6:$F$305,MATCH(H1026,'الوحدات'!$A$6:$A$305,0))*'الإعدادات'!$B$5/100,2),""),""))</f>
        <v/>
      </c>
      <c r="P1026" s="19">
        <f>IF(OR(M1026="متأخرة",M1026="اليوم"),COUNTIFS($M$6:$M$2005,"متأخرة",$J$6:$J$2005,"&lt;"&amp;J1026)+COUNTIFS($M$6:$M$2005,"اليوم",$J$6:$J$2005,"&lt;"&amp;J1026)+COUNTIFS($M$6:M1026,"متأخرة",$J$6:J1026,J1026&amp;"")+COUNTIFS($M$6:M1026,"اليوم",$J$6:J1026,J1026&amp;""),"")</f>
        <v/>
      </c>
    </row>
    <row r="1027">
      <c r="A1027" s="20" t="n"/>
      <c r="B1027" s="5" t="n"/>
      <c r="C1027" s="21" t="n"/>
      <c r="D1027" s="5" t="n"/>
      <c r="E1027" s="17" t="n"/>
      <c r="F1027" s="5" t="n"/>
      <c r="G1027" s="5" t="n"/>
      <c r="H1027" s="5" t="n"/>
      <c r="I1027" s="5" t="n"/>
      <c r="J1027" s="20" t="n"/>
      <c r="K1027" s="5" t="n"/>
      <c r="L1027" s="19">
        <f>IF(OR(B1027&amp;""="",NOT(ISNUMBER(A1027))),"",'الإعدادات'!$B$4-A1027)</f>
        <v/>
      </c>
      <c r="M1027" s="6">
        <f>IF(OR(B1027&amp;""="",NOT(ISNUMBER(J1027)),I1027="تم التعاقد",I1027="غير مهتم"),"",IF(J1027&lt;'الإعدادات'!$B$4,"متأخرة",IF(J1027='الإعدادات'!$B$4,"اليوم",IF(J1027&lt;='الإعدادات'!$B$4+3,"خلال 3 أيام",""))))</f>
        <v/>
      </c>
      <c r="N1027" s="6">
        <f>IF(OR(B1027&amp;""="",H1027&amp;""="",NOT(ISNUMBER(E1027))),"",IFERROR(IF(E1027&lt;INDEX('الوحدات'!$F$6:$F$305,MATCH(H1027,'الوحدات'!$A$6:$A$305,0)),"أقل من السعر","مناسب"),"كود غير موجود"))</f>
        <v/>
      </c>
      <c r="O1027" s="18">
        <f>IF(OR(B1027&amp;""="",I1027&lt;&gt;"تم التعاقد",H1027&amp;""=""),"",IFERROR(IF(INDEX('الوحدات'!$E$6:$E$305,MATCH(H1027,'الوحدات'!$A$6:$A$305,0))="بيع",ROUND(INDEX('الوحدات'!$F$6:$F$305,MATCH(H1027,'الوحدات'!$A$6:$A$305,0))*'الإعدادات'!$B$5/100,2),""),""))</f>
        <v/>
      </c>
      <c r="P1027" s="19">
        <f>IF(OR(M1027="متأخرة",M1027="اليوم"),COUNTIFS($M$6:$M$2005,"متأخرة",$J$6:$J$2005,"&lt;"&amp;J1027)+COUNTIFS($M$6:$M$2005,"اليوم",$J$6:$J$2005,"&lt;"&amp;J1027)+COUNTIFS($M$6:M1027,"متأخرة",$J$6:J1027,J1027&amp;"")+COUNTIFS($M$6:M1027,"اليوم",$J$6:J1027,J1027&amp;""),"")</f>
        <v/>
      </c>
    </row>
    <row r="1028">
      <c r="A1028" s="20" t="n"/>
      <c r="B1028" s="5" t="n"/>
      <c r="C1028" s="21" t="n"/>
      <c r="D1028" s="5" t="n"/>
      <c r="E1028" s="17" t="n"/>
      <c r="F1028" s="5" t="n"/>
      <c r="G1028" s="5" t="n"/>
      <c r="H1028" s="5" t="n"/>
      <c r="I1028" s="5" t="n"/>
      <c r="J1028" s="20" t="n"/>
      <c r="K1028" s="5" t="n"/>
      <c r="L1028" s="19">
        <f>IF(OR(B1028&amp;""="",NOT(ISNUMBER(A1028))),"",'الإعدادات'!$B$4-A1028)</f>
        <v/>
      </c>
      <c r="M1028" s="6">
        <f>IF(OR(B1028&amp;""="",NOT(ISNUMBER(J1028)),I1028="تم التعاقد",I1028="غير مهتم"),"",IF(J1028&lt;'الإعدادات'!$B$4,"متأخرة",IF(J1028='الإعدادات'!$B$4,"اليوم",IF(J1028&lt;='الإعدادات'!$B$4+3,"خلال 3 أيام",""))))</f>
        <v/>
      </c>
      <c r="N1028" s="6">
        <f>IF(OR(B1028&amp;""="",H1028&amp;""="",NOT(ISNUMBER(E1028))),"",IFERROR(IF(E1028&lt;INDEX('الوحدات'!$F$6:$F$305,MATCH(H1028,'الوحدات'!$A$6:$A$305,0)),"أقل من السعر","مناسب"),"كود غير موجود"))</f>
        <v/>
      </c>
      <c r="O1028" s="18">
        <f>IF(OR(B1028&amp;""="",I1028&lt;&gt;"تم التعاقد",H1028&amp;""=""),"",IFERROR(IF(INDEX('الوحدات'!$E$6:$E$305,MATCH(H1028,'الوحدات'!$A$6:$A$305,0))="بيع",ROUND(INDEX('الوحدات'!$F$6:$F$305,MATCH(H1028,'الوحدات'!$A$6:$A$305,0))*'الإعدادات'!$B$5/100,2),""),""))</f>
        <v/>
      </c>
      <c r="P1028" s="19">
        <f>IF(OR(M1028="متأخرة",M1028="اليوم"),COUNTIFS($M$6:$M$2005,"متأخرة",$J$6:$J$2005,"&lt;"&amp;J1028)+COUNTIFS($M$6:$M$2005,"اليوم",$J$6:$J$2005,"&lt;"&amp;J1028)+COUNTIFS($M$6:M1028,"متأخرة",$J$6:J1028,J1028&amp;"")+COUNTIFS($M$6:M1028,"اليوم",$J$6:J1028,J1028&amp;""),"")</f>
        <v/>
      </c>
    </row>
    <row r="1029">
      <c r="A1029" s="20" t="n"/>
      <c r="B1029" s="5" t="n"/>
      <c r="C1029" s="21" t="n"/>
      <c r="D1029" s="5" t="n"/>
      <c r="E1029" s="17" t="n"/>
      <c r="F1029" s="5" t="n"/>
      <c r="G1029" s="5" t="n"/>
      <c r="H1029" s="5" t="n"/>
      <c r="I1029" s="5" t="n"/>
      <c r="J1029" s="20" t="n"/>
      <c r="K1029" s="5" t="n"/>
      <c r="L1029" s="19">
        <f>IF(OR(B1029&amp;""="",NOT(ISNUMBER(A1029))),"",'الإعدادات'!$B$4-A1029)</f>
        <v/>
      </c>
      <c r="M1029" s="6">
        <f>IF(OR(B1029&amp;""="",NOT(ISNUMBER(J1029)),I1029="تم التعاقد",I1029="غير مهتم"),"",IF(J1029&lt;'الإعدادات'!$B$4,"متأخرة",IF(J1029='الإعدادات'!$B$4,"اليوم",IF(J1029&lt;='الإعدادات'!$B$4+3,"خلال 3 أيام",""))))</f>
        <v/>
      </c>
      <c r="N1029" s="6">
        <f>IF(OR(B1029&amp;""="",H1029&amp;""="",NOT(ISNUMBER(E1029))),"",IFERROR(IF(E1029&lt;INDEX('الوحدات'!$F$6:$F$305,MATCH(H1029,'الوحدات'!$A$6:$A$305,0)),"أقل من السعر","مناسب"),"كود غير موجود"))</f>
        <v/>
      </c>
      <c r="O1029" s="18">
        <f>IF(OR(B1029&amp;""="",I1029&lt;&gt;"تم التعاقد",H1029&amp;""=""),"",IFERROR(IF(INDEX('الوحدات'!$E$6:$E$305,MATCH(H1029,'الوحدات'!$A$6:$A$305,0))="بيع",ROUND(INDEX('الوحدات'!$F$6:$F$305,MATCH(H1029,'الوحدات'!$A$6:$A$305,0))*'الإعدادات'!$B$5/100,2),""),""))</f>
        <v/>
      </c>
      <c r="P1029" s="19">
        <f>IF(OR(M1029="متأخرة",M1029="اليوم"),COUNTIFS($M$6:$M$2005,"متأخرة",$J$6:$J$2005,"&lt;"&amp;J1029)+COUNTIFS($M$6:$M$2005,"اليوم",$J$6:$J$2005,"&lt;"&amp;J1029)+COUNTIFS($M$6:M1029,"متأخرة",$J$6:J1029,J1029&amp;"")+COUNTIFS($M$6:M1029,"اليوم",$J$6:J1029,J1029&amp;""),"")</f>
        <v/>
      </c>
    </row>
    <row r="1030">
      <c r="A1030" s="20" t="n"/>
      <c r="B1030" s="5" t="n"/>
      <c r="C1030" s="21" t="n"/>
      <c r="D1030" s="5" t="n"/>
      <c r="E1030" s="17" t="n"/>
      <c r="F1030" s="5" t="n"/>
      <c r="G1030" s="5" t="n"/>
      <c r="H1030" s="5" t="n"/>
      <c r="I1030" s="5" t="n"/>
      <c r="J1030" s="20" t="n"/>
      <c r="K1030" s="5" t="n"/>
      <c r="L1030" s="19">
        <f>IF(OR(B1030&amp;""="",NOT(ISNUMBER(A1030))),"",'الإعدادات'!$B$4-A1030)</f>
        <v/>
      </c>
      <c r="M1030" s="6">
        <f>IF(OR(B1030&amp;""="",NOT(ISNUMBER(J1030)),I1030="تم التعاقد",I1030="غير مهتم"),"",IF(J1030&lt;'الإعدادات'!$B$4,"متأخرة",IF(J1030='الإعدادات'!$B$4,"اليوم",IF(J1030&lt;='الإعدادات'!$B$4+3,"خلال 3 أيام",""))))</f>
        <v/>
      </c>
      <c r="N1030" s="6">
        <f>IF(OR(B1030&amp;""="",H1030&amp;""="",NOT(ISNUMBER(E1030))),"",IFERROR(IF(E1030&lt;INDEX('الوحدات'!$F$6:$F$305,MATCH(H1030,'الوحدات'!$A$6:$A$305,0)),"أقل من السعر","مناسب"),"كود غير موجود"))</f>
        <v/>
      </c>
      <c r="O1030" s="18">
        <f>IF(OR(B1030&amp;""="",I1030&lt;&gt;"تم التعاقد",H1030&amp;""=""),"",IFERROR(IF(INDEX('الوحدات'!$E$6:$E$305,MATCH(H1030,'الوحدات'!$A$6:$A$305,0))="بيع",ROUND(INDEX('الوحدات'!$F$6:$F$305,MATCH(H1030,'الوحدات'!$A$6:$A$305,0))*'الإعدادات'!$B$5/100,2),""),""))</f>
        <v/>
      </c>
      <c r="P1030" s="19">
        <f>IF(OR(M1030="متأخرة",M1030="اليوم"),COUNTIFS($M$6:$M$2005,"متأخرة",$J$6:$J$2005,"&lt;"&amp;J1030)+COUNTIFS($M$6:$M$2005,"اليوم",$J$6:$J$2005,"&lt;"&amp;J1030)+COUNTIFS($M$6:M1030,"متأخرة",$J$6:J1030,J1030&amp;"")+COUNTIFS($M$6:M1030,"اليوم",$J$6:J1030,J1030&amp;""),"")</f>
        <v/>
      </c>
    </row>
    <row r="1031">
      <c r="A1031" s="20" t="n"/>
      <c r="B1031" s="5" t="n"/>
      <c r="C1031" s="21" t="n"/>
      <c r="D1031" s="5" t="n"/>
      <c r="E1031" s="17" t="n"/>
      <c r="F1031" s="5" t="n"/>
      <c r="G1031" s="5" t="n"/>
      <c r="H1031" s="5" t="n"/>
      <c r="I1031" s="5" t="n"/>
      <c r="J1031" s="20" t="n"/>
      <c r="K1031" s="5" t="n"/>
      <c r="L1031" s="19">
        <f>IF(OR(B1031&amp;""="",NOT(ISNUMBER(A1031))),"",'الإعدادات'!$B$4-A1031)</f>
        <v/>
      </c>
      <c r="M1031" s="6">
        <f>IF(OR(B1031&amp;""="",NOT(ISNUMBER(J1031)),I1031="تم التعاقد",I1031="غير مهتم"),"",IF(J1031&lt;'الإعدادات'!$B$4,"متأخرة",IF(J1031='الإعدادات'!$B$4,"اليوم",IF(J1031&lt;='الإعدادات'!$B$4+3,"خلال 3 أيام",""))))</f>
        <v/>
      </c>
      <c r="N1031" s="6">
        <f>IF(OR(B1031&amp;""="",H1031&amp;""="",NOT(ISNUMBER(E1031))),"",IFERROR(IF(E1031&lt;INDEX('الوحدات'!$F$6:$F$305,MATCH(H1031,'الوحدات'!$A$6:$A$305,0)),"أقل من السعر","مناسب"),"كود غير موجود"))</f>
        <v/>
      </c>
      <c r="O1031" s="18">
        <f>IF(OR(B1031&amp;""="",I1031&lt;&gt;"تم التعاقد",H1031&amp;""=""),"",IFERROR(IF(INDEX('الوحدات'!$E$6:$E$305,MATCH(H1031,'الوحدات'!$A$6:$A$305,0))="بيع",ROUND(INDEX('الوحدات'!$F$6:$F$305,MATCH(H1031,'الوحدات'!$A$6:$A$305,0))*'الإعدادات'!$B$5/100,2),""),""))</f>
        <v/>
      </c>
      <c r="P1031" s="19">
        <f>IF(OR(M1031="متأخرة",M1031="اليوم"),COUNTIFS($M$6:$M$2005,"متأخرة",$J$6:$J$2005,"&lt;"&amp;J1031)+COUNTIFS($M$6:$M$2005,"اليوم",$J$6:$J$2005,"&lt;"&amp;J1031)+COUNTIFS($M$6:M1031,"متأخرة",$J$6:J1031,J1031&amp;"")+COUNTIFS($M$6:M1031,"اليوم",$J$6:J1031,J1031&amp;""),"")</f>
        <v/>
      </c>
    </row>
    <row r="1032">
      <c r="A1032" s="20" t="n"/>
      <c r="B1032" s="5" t="n"/>
      <c r="C1032" s="21" t="n"/>
      <c r="D1032" s="5" t="n"/>
      <c r="E1032" s="17" t="n"/>
      <c r="F1032" s="5" t="n"/>
      <c r="G1032" s="5" t="n"/>
      <c r="H1032" s="5" t="n"/>
      <c r="I1032" s="5" t="n"/>
      <c r="J1032" s="20" t="n"/>
      <c r="K1032" s="5" t="n"/>
      <c r="L1032" s="19">
        <f>IF(OR(B1032&amp;""="",NOT(ISNUMBER(A1032))),"",'الإعدادات'!$B$4-A1032)</f>
        <v/>
      </c>
      <c r="M1032" s="6">
        <f>IF(OR(B1032&amp;""="",NOT(ISNUMBER(J1032)),I1032="تم التعاقد",I1032="غير مهتم"),"",IF(J1032&lt;'الإعدادات'!$B$4,"متأخرة",IF(J1032='الإعدادات'!$B$4,"اليوم",IF(J1032&lt;='الإعدادات'!$B$4+3,"خلال 3 أيام",""))))</f>
        <v/>
      </c>
      <c r="N1032" s="6">
        <f>IF(OR(B1032&amp;""="",H1032&amp;""="",NOT(ISNUMBER(E1032))),"",IFERROR(IF(E1032&lt;INDEX('الوحدات'!$F$6:$F$305,MATCH(H1032,'الوحدات'!$A$6:$A$305,0)),"أقل من السعر","مناسب"),"كود غير موجود"))</f>
        <v/>
      </c>
      <c r="O1032" s="18">
        <f>IF(OR(B1032&amp;""="",I1032&lt;&gt;"تم التعاقد",H1032&amp;""=""),"",IFERROR(IF(INDEX('الوحدات'!$E$6:$E$305,MATCH(H1032,'الوحدات'!$A$6:$A$305,0))="بيع",ROUND(INDEX('الوحدات'!$F$6:$F$305,MATCH(H1032,'الوحدات'!$A$6:$A$305,0))*'الإعدادات'!$B$5/100,2),""),""))</f>
        <v/>
      </c>
      <c r="P1032" s="19">
        <f>IF(OR(M1032="متأخرة",M1032="اليوم"),COUNTIFS($M$6:$M$2005,"متأخرة",$J$6:$J$2005,"&lt;"&amp;J1032)+COUNTIFS($M$6:$M$2005,"اليوم",$J$6:$J$2005,"&lt;"&amp;J1032)+COUNTIFS($M$6:M1032,"متأخرة",$J$6:J1032,J1032&amp;"")+COUNTIFS($M$6:M1032,"اليوم",$J$6:J1032,J1032&amp;""),"")</f>
        <v/>
      </c>
    </row>
    <row r="1033">
      <c r="A1033" s="20" t="n"/>
      <c r="B1033" s="5" t="n"/>
      <c r="C1033" s="21" t="n"/>
      <c r="D1033" s="5" t="n"/>
      <c r="E1033" s="17" t="n"/>
      <c r="F1033" s="5" t="n"/>
      <c r="G1033" s="5" t="n"/>
      <c r="H1033" s="5" t="n"/>
      <c r="I1033" s="5" t="n"/>
      <c r="J1033" s="20" t="n"/>
      <c r="K1033" s="5" t="n"/>
      <c r="L1033" s="19">
        <f>IF(OR(B1033&amp;""="",NOT(ISNUMBER(A1033))),"",'الإعدادات'!$B$4-A1033)</f>
        <v/>
      </c>
      <c r="M1033" s="6">
        <f>IF(OR(B1033&amp;""="",NOT(ISNUMBER(J1033)),I1033="تم التعاقد",I1033="غير مهتم"),"",IF(J1033&lt;'الإعدادات'!$B$4,"متأخرة",IF(J1033='الإعدادات'!$B$4,"اليوم",IF(J1033&lt;='الإعدادات'!$B$4+3,"خلال 3 أيام",""))))</f>
        <v/>
      </c>
      <c r="N1033" s="6">
        <f>IF(OR(B1033&amp;""="",H1033&amp;""="",NOT(ISNUMBER(E1033))),"",IFERROR(IF(E1033&lt;INDEX('الوحدات'!$F$6:$F$305,MATCH(H1033,'الوحدات'!$A$6:$A$305,0)),"أقل من السعر","مناسب"),"كود غير موجود"))</f>
        <v/>
      </c>
      <c r="O1033" s="18">
        <f>IF(OR(B1033&amp;""="",I1033&lt;&gt;"تم التعاقد",H1033&amp;""=""),"",IFERROR(IF(INDEX('الوحدات'!$E$6:$E$305,MATCH(H1033,'الوحدات'!$A$6:$A$305,0))="بيع",ROUND(INDEX('الوحدات'!$F$6:$F$305,MATCH(H1033,'الوحدات'!$A$6:$A$305,0))*'الإعدادات'!$B$5/100,2),""),""))</f>
        <v/>
      </c>
      <c r="P1033" s="19">
        <f>IF(OR(M1033="متأخرة",M1033="اليوم"),COUNTIFS($M$6:$M$2005,"متأخرة",$J$6:$J$2005,"&lt;"&amp;J1033)+COUNTIFS($M$6:$M$2005,"اليوم",$J$6:$J$2005,"&lt;"&amp;J1033)+COUNTIFS($M$6:M1033,"متأخرة",$J$6:J1033,J1033&amp;"")+COUNTIFS($M$6:M1033,"اليوم",$J$6:J1033,J1033&amp;""),"")</f>
        <v/>
      </c>
    </row>
    <row r="1034">
      <c r="A1034" s="20" t="n"/>
      <c r="B1034" s="5" t="n"/>
      <c r="C1034" s="21" t="n"/>
      <c r="D1034" s="5" t="n"/>
      <c r="E1034" s="17" t="n"/>
      <c r="F1034" s="5" t="n"/>
      <c r="G1034" s="5" t="n"/>
      <c r="H1034" s="5" t="n"/>
      <c r="I1034" s="5" t="n"/>
      <c r="J1034" s="20" t="n"/>
      <c r="K1034" s="5" t="n"/>
      <c r="L1034" s="19">
        <f>IF(OR(B1034&amp;""="",NOT(ISNUMBER(A1034))),"",'الإعدادات'!$B$4-A1034)</f>
        <v/>
      </c>
      <c r="M1034" s="6">
        <f>IF(OR(B1034&amp;""="",NOT(ISNUMBER(J1034)),I1034="تم التعاقد",I1034="غير مهتم"),"",IF(J1034&lt;'الإعدادات'!$B$4,"متأخرة",IF(J1034='الإعدادات'!$B$4,"اليوم",IF(J1034&lt;='الإعدادات'!$B$4+3,"خلال 3 أيام",""))))</f>
        <v/>
      </c>
      <c r="N1034" s="6">
        <f>IF(OR(B1034&amp;""="",H1034&amp;""="",NOT(ISNUMBER(E1034))),"",IFERROR(IF(E1034&lt;INDEX('الوحدات'!$F$6:$F$305,MATCH(H1034,'الوحدات'!$A$6:$A$305,0)),"أقل من السعر","مناسب"),"كود غير موجود"))</f>
        <v/>
      </c>
      <c r="O1034" s="18">
        <f>IF(OR(B1034&amp;""="",I1034&lt;&gt;"تم التعاقد",H1034&amp;""=""),"",IFERROR(IF(INDEX('الوحدات'!$E$6:$E$305,MATCH(H1034,'الوحدات'!$A$6:$A$305,0))="بيع",ROUND(INDEX('الوحدات'!$F$6:$F$305,MATCH(H1034,'الوحدات'!$A$6:$A$305,0))*'الإعدادات'!$B$5/100,2),""),""))</f>
        <v/>
      </c>
      <c r="P1034" s="19">
        <f>IF(OR(M1034="متأخرة",M1034="اليوم"),COUNTIFS($M$6:$M$2005,"متأخرة",$J$6:$J$2005,"&lt;"&amp;J1034)+COUNTIFS($M$6:$M$2005,"اليوم",$J$6:$J$2005,"&lt;"&amp;J1034)+COUNTIFS($M$6:M1034,"متأخرة",$J$6:J1034,J1034&amp;"")+COUNTIFS($M$6:M1034,"اليوم",$J$6:J1034,J1034&amp;""),"")</f>
        <v/>
      </c>
    </row>
    <row r="1035">
      <c r="A1035" s="20" t="n"/>
      <c r="B1035" s="5" t="n"/>
      <c r="C1035" s="21" t="n"/>
      <c r="D1035" s="5" t="n"/>
      <c r="E1035" s="17" t="n"/>
      <c r="F1035" s="5" t="n"/>
      <c r="G1035" s="5" t="n"/>
      <c r="H1035" s="5" t="n"/>
      <c r="I1035" s="5" t="n"/>
      <c r="J1035" s="20" t="n"/>
      <c r="K1035" s="5" t="n"/>
      <c r="L1035" s="19">
        <f>IF(OR(B1035&amp;""="",NOT(ISNUMBER(A1035))),"",'الإعدادات'!$B$4-A1035)</f>
        <v/>
      </c>
      <c r="M1035" s="6">
        <f>IF(OR(B1035&amp;""="",NOT(ISNUMBER(J1035)),I1035="تم التعاقد",I1035="غير مهتم"),"",IF(J1035&lt;'الإعدادات'!$B$4,"متأخرة",IF(J1035='الإعدادات'!$B$4,"اليوم",IF(J1035&lt;='الإعدادات'!$B$4+3,"خلال 3 أيام",""))))</f>
        <v/>
      </c>
      <c r="N1035" s="6">
        <f>IF(OR(B1035&amp;""="",H1035&amp;""="",NOT(ISNUMBER(E1035))),"",IFERROR(IF(E1035&lt;INDEX('الوحدات'!$F$6:$F$305,MATCH(H1035,'الوحدات'!$A$6:$A$305,0)),"أقل من السعر","مناسب"),"كود غير موجود"))</f>
        <v/>
      </c>
      <c r="O1035" s="18">
        <f>IF(OR(B1035&amp;""="",I1035&lt;&gt;"تم التعاقد",H1035&amp;""=""),"",IFERROR(IF(INDEX('الوحدات'!$E$6:$E$305,MATCH(H1035,'الوحدات'!$A$6:$A$305,0))="بيع",ROUND(INDEX('الوحدات'!$F$6:$F$305,MATCH(H1035,'الوحدات'!$A$6:$A$305,0))*'الإعدادات'!$B$5/100,2),""),""))</f>
        <v/>
      </c>
      <c r="P1035" s="19">
        <f>IF(OR(M1035="متأخرة",M1035="اليوم"),COUNTIFS($M$6:$M$2005,"متأخرة",$J$6:$J$2005,"&lt;"&amp;J1035)+COUNTIFS($M$6:$M$2005,"اليوم",$J$6:$J$2005,"&lt;"&amp;J1035)+COUNTIFS($M$6:M1035,"متأخرة",$J$6:J1035,J1035&amp;"")+COUNTIFS($M$6:M1035,"اليوم",$J$6:J1035,J1035&amp;""),"")</f>
        <v/>
      </c>
    </row>
    <row r="1036">
      <c r="A1036" s="20" t="n"/>
      <c r="B1036" s="5" t="n"/>
      <c r="C1036" s="21" t="n"/>
      <c r="D1036" s="5" t="n"/>
      <c r="E1036" s="17" t="n"/>
      <c r="F1036" s="5" t="n"/>
      <c r="G1036" s="5" t="n"/>
      <c r="H1036" s="5" t="n"/>
      <c r="I1036" s="5" t="n"/>
      <c r="J1036" s="20" t="n"/>
      <c r="K1036" s="5" t="n"/>
      <c r="L1036" s="19">
        <f>IF(OR(B1036&amp;""="",NOT(ISNUMBER(A1036))),"",'الإعدادات'!$B$4-A1036)</f>
        <v/>
      </c>
      <c r="M1036" s="6">
        <f>IF(OR(B1036&amp;""="",NOT(ISNUMBER(J1036)),I1036="تم التعاقد",I1036="غير مهتم"),"",IF(J1036&lt;'الإعدادات'!$B$4,"متأخرة",IF(J1036='الإعدادات'!$B$4,"اليوم",IF(J1036&lt;='الإعدادات'!$B$4+3,"خلال 3 أيام",""))))</f>
        <v/>
      </c>
      <c r="N1036" s="6">
        <f>IF(OR(B1036&amp;""="",H1036&amp;""="",NOT(ISNUMBER(E1036))),"",IFERROR(IF(E1036&lt;INDEX('الوحدات'!$F$6:$F$305,MATCH(H1036,'الوحدات'!$A$6:$A$305,0)),"أقل من السعر","مناسب"),"كود غير موجود"))</f>
        <v/>
      </c>
      <c r="O1036" s="18">
        <f>IF(OR(B1036&amp;""="",I1036&lt;&gt;"تم التعاقد",H1036&amp;""=""),"",IFERROR(IF(INDEX('الوحدات'!$E$6:$E$305,MATCH(H1036,'الوحدات'!$A$6:$A$305,0))="بيع",ROUND(INDEX('الوحدات'!$F$6:$F$305,MATCH(H1036,'الوحدات'!$A$6:$A$305,0))*'الإعدادات'!$B$5/100,2),""),""))</f>
        <v/>
      </c>
      <c r="P1036" s="19">
        <f>IF(OR(M1036="متأخرة",M1036="اليوم"),COUNTIFS($M$6:$M$2005,"متأخرة",$J$6:$J$2005,"&lt;"&amp;J1036)+COUNTIFS($M$6:$M$2005,"اليوم",$J$6:$J$2005,"&lt;"&amp;J1036)+COUNTIFS($M$6:M1036,"متأخرة",$J$6:J1036,J1036&amp;"")+COUNTIFS($M$6:M1036,"اليوم",$J$6:J1036,J1036&amp;""),"")</f>
        <v/>
      </c>
    </row>
    <row r="1037">
      <c r="A1037" s="20" t="n"/>
      <c r="B1037" s="5" t="n"/>
      <c r="C1037" s="21" t="n"/>
      <c r="D1037" s="5" t="n"/>
      <c r="E1037" s="17" t="n"/>
      <c r="F1037" s="5" t="n"/>
      <c r="G1037" s="5" t="n"/>
      <c r="H1037" s="5" t="n"/>
      <c r="I1037" s="5" t="n"/>
      <c r="J1037" s="20" t="n"/>
      <c r="K1037" s="5" t="n"/>
      <c r="L1037" s="19">
        <f>IF(OR(B1037&amp;""="",NOT(ISNUMBER(A1037))),"",'الإعدادات'!$B$4-A1037)</f>
        <v/>
      </c>
      <c r="M1037" s="6">
        <f>IF(OR(B1037&amp;""="",NOT(ISNUMBER(J1037)),I1037="تم التعاقد",I1037="غير مهتم"),"",IF(J1037&lt;'الإعدادات'!$B$4,"متأخرة",IF(J1037='الإعدادات'!$B$4,"اليوم",IF(J1037&lt;='الإعدادات'!$B$4+3,"خلال 3 أيام",""))))</f>
        <v/>
      </c>
      <c r="N1037" s="6">
        <f>IF(OR(B1037&amp;""="",H1037&amp;""="",NOT(ISNUMBER(E1037))),"",IFERROR(IF(E1037&lt;INDEX('الوحدات'!$F$6:$F$305,MATCH(H1037,'الوحدات'!$A$6:$A$305,0)),"أقل من السعر","مناسب"),"كود غير موجود"))</f>
        <v/>
      </c>
      <c r="O1037" s="18">
        <f>IF(OR(B1037&amp;""="",I1037&lt;&gt;"تم التعاقد",H1037&amp;""=""),"",IFERROR(IF(INDEX('الوحدات'!$E$6:$E$305,MATCH(H1037,'الوحدات'!$A$6:$A$305,0))="بيع",ROUND(INDEX('الوحدات'!$F$6:$F$305,MATCH(H1037,'الوحدات'!$A$6:$A$305,0))*'الإعدادات'!$B$5/100,2),""),""))</f>
        <v/>
      </c>
      <c r="P1037" s="19">
        <f>IF(OR(M1037="متأخرة",M1037="اليوم"),COUNTIFS($M$6:$M$2005,"متأخرة",$J$6:$J$2005,"&lt;"&amp;J1037)+COUNTIFS($M$6:$M$2005,"اليوم",$J$6:$J$2005,"&lt;"&amp;J1037)+COUNTIFS($M$6:M1037,"متأخرة",$J$6:J1037,J1037&amp;"")+COUNTIFS($M$6:M1037,"اليوم",$J$6:J1037,J1037&amp;""),"")</f>
        <v/>
      </c>
    </row>
    <row r="1038">
      <c r="A1038" s="20" t="n"/>
      <c r="B1038" s="5" t="n"/>
      <c r="C1038" s="21" t="n"/>
      <c r="D1038" s="5" t="n"/>
      <c r="E1038" s="17" t="n"/>
      <c r="F1038" s="5" t="n"/>
      <c r="G1038" s="5" t="n"/>
      <c r="H1038" s="5" t="n"/>
      <c r="I1038" s="5" t="n"/>
      <c r="J1038" s="20" t="n"/>
      <c r="K1038" s="5" t="n"/>
      <c r="L1038" s="19">
        <f>IF(OR(B1038&amp;""="",NOT(ISNUMBER(A1038))),"",'الإعدادات'!$B$4-A1038)</f>
        <v/>
      </c>
      <c r="M1038" s="6">
        <f>IF(OR(B1038&amp;""="",NOT(ISNUMBER(J1038)),I1038="تم التعاقد",I1038="غير مهتم"),"",IF(J1038&lt;'الإعدادات'!$B$4,"متأخرة",IF(J1038='الإعدادات'!$B$4,"اليوم",IF(J1038&lt;='الإعدادات'!$B$4+3,"خلال 3 أيام",""))))</f>
        <v/>
      </c>
      <c r="N1038" s="6">
        <f>IF(OR(B1038&amp;""="",H1038&amp;""="",NOT(ISNUMBER(E1038))),"",IFERROR(IF(E1038&lt;INDEX('الوحدات'!$F$6:$F$305,MATCH(H1038,'الوحدات'!$A$6:$A$305,0)),"أقل من السعر","مناسب"),"كود غير موجود"))</f>
        <v/>
      </c>
      <c r="O1038" s="18">
        <f>IF(OR(B1038&amp;""="",I1038&lt;&gt;"تم التعاقد",H1038&amp;""=""),"",IFERROR(IF(INDEX('الوحدات'!$E$6:$E$305,MATCH(H1038,'الوحدات'!$A$6:$A$305,0))="بيع",ROUND(INDEX('الوحدات'!$F$6:$F$305,MATCH(H1038,'الوحدات'!$A$6:$A$305,0))*'الإعدادات'!$B$5/100,2),""),""))</f>
        <v/>
      </c>
      <c r="P1038" s="19">
        <f>IF(OR(M1038="متأخرة",M1038="اليوم"),COUNTIFS($M$6:$M$2005,"متأخرة",$J$6:$J$2005,"&lt;"&amp;J1038)+COUNTIFS($M$6:$M$2005,"اليوم",$J$6:$J$2005,"&lt;"&amp;J1038)+COUNTIFS($M$6:M1038,"متأخرة",$J$6:J1038,J1038&amp;"")+COUNTIFS($M$6:M1038,"اليوم",$J$6:J1038,J1038&amp;""),"")</f>
        <v/>
      </c>
    </row>
    <row r="1039">
      <c r="A1039" s="20" t="n"/>
      <c r="B1039" s="5" t="n"/>
      <c r="C1039" s="21" t="n"/>
      <c r="D1039" s="5" t="n"/>
      <c r="E1039" s="17" t="n"/>
      <c r="F1039" s="5" t="n"/>
      <c r="G1039" s="5" t="n"/>
      <c r="H1039" s="5" t="n"/>
      <c r="I1039" s="5" t="n"/>
      <c r="J1039" s="20" t="n"/>
      <c r="K1039" s="5" t="n"/>
      <c r="L1039" s="19">
        <f>IF(OR(B1039&amp;""="",NOT(ISNUMBER(A1039))),"",'الإعدادات'!$B$4-A1039)</f>
        <v/>
      </c>
      <c r="M1039" s="6">
        <f>IF(OR(B1039&amp;""="",NOT(ISNUMBER(J1039)),I1039="تم التعاقد",I1039="غير مهتم"),"",IF(J1039&lt;'الإعدادات'!$B$4,"متأخرة",IF(J1039='الإعدادات'!$B$4,"اليوم",IF(J1039&lt;='الإعدادات'!$B$4+3,"خلال 3 أيام",""))))</f>
        <v/>
      </c>
      <c r="N1039" s="6">
        <f>IF(OR(B1039&amp;""="",H1039&amp;""="",NOT(ISNUMBER(E1039))),"",IFERROR(IF(E1039&lt;INDEX('الوحدات'!$F$6:$F$305,MATCH(H1039,'الوحدات'!$A$6:$A$305,0)),"أقل من السعر","مناسب"),"كود غير موجود"))</f>
        <v/>
      </c>
      <c r="O1039" s="18">
        <f>IF(OR(B1039&amp;""="",I1039&lt;&gt;"تم التعاقد",H1039&amp;""=""),"",IFERROR(IF(INDEX('الوحدات'!$E$6:$E$305,MATCH(H1039,'الوحدات'!$A$6:$A$305,0))="بيع",ROUND(INDEX('الوحدات'!$F$6:$F$305,MATCH(H1039,'الوحدات'!$A$6:$A$305,0))*'الإعدادات'!$B$5/100,2),""),""))</f>
        <v/>
      </c>
      <c r="P1039" s="19">
        <f>IF(OR(M1039="متأخرة",M1039="اليوم"),COUNTIFS($M$6:$M$2005,"متأخرة",$J$6:$J$2005,"&lt;"&amp;J1039)+COUNTIFS($M$6:$M$2005,"اليوم",$J$6:$J$2005,"&lt;"&amp;J1039)+COUNTIFS($M$6:M1039,"متأخرة",$J$6:J1039,J1039&amp;"")+COUNTIFS($M$6:M1039,"اليوم",$J$6:J1039,J1039&amp;""),"")</f>
        <v/>
      </c>
    </row>
    <row r="1040">
      <c r="A1040" s="20" t="n"/>
      <c r="B1040" s="5" t="n"/>
      <c r="C1040" s="21" t="n"/>
      <c r="D1040" s="5" t="n"/>
      <c r="E1040" s="17" t="n"/>
      <c r="F1040" s="5" t="n"/>
      <c r="G1040" s="5" t="n"/>
      <c r="H1040" s="5" t="n"/>
      <c r="I1040" s="5" t="n"/>
      <c r="J1040" s="20" t="n"/>
      <c r="K1040" s="5" t="n"/>
      <c r="L1040" s="19">
        <f>IF(OR(B1040&amp;""="",NOT(ISNUMBER(A1040))),"",'الإعدادات'!$B$4-A1040)</f>
        <v/>
      </c>
      <c r="M1040" s="6">
        <f>IF(OR(B1040&amp;""="",NOT(ISNUMBER(J1040)),I1040="تم التعاقد",I1040="غير مهتم"),"",IF(J1040&lt;'الإعدادات'!$B$4,"متأخرة",IF(J1040='الإعدادات'!$B$4,"اليوم",IF(J1040&lt;='الإعدادات'!$B$4+3,"خلال 3 أيام",""))))</f>
        <v/>
      </c>
      <c r="N1040" s="6">
        <f>IF(OR(B1040&amp;""="",H1040&amp;""="",NOT(ISNUMBER(E1040))),"",IFERROR(IF(E1040&lt;INDEX('الوحدات'!$F$6:$F$305,MATCH(H1040,'الوحدات'!$A$6:$A$305,0)),"أقل من السعر","مناسب"),"كود غير موجود"))</f>
        <v/>
      </c>
      <c r="O1040" s="18">
        <f>IF(OR(B1040&amp;""="",I1040&lt;&gt;"تم التعاقد",H1040&amp;""=""),"",IFERROR(IF(INDEX('الوحدات'!$E$6:$E$305,MATCH(H1040,'الوحدات'!$A$6:$A$305,0))="بيع",ROUND(INDEX('الوحدات'!$F$6:$F$305,MATCH(H1040,'الوحدات'!$A$6:$A$305,0))*'الإعدادات'!$B$5/100,2),""),""))</f>
        <v/>
      </c>
      <c r="P1040" s="19">
        <f>IF(OR(M1040="متأخرة",M1040="اليوم"),COUNTIFS($M$6:$M$2005,"متأخرة",$J$6:$J$2005,"&lt;"&amp;J1040)+COUNTIFS($M$6:$M$2005,"اليوم",$J$6:$J$2005,"&lt;"&amp;J1040)+COUNTIFS($M$6:M1040,"متأخرة",$J$6:J1040,J1040&amp;"")+COUNTIFS($M$6:M1040,"اليوم",$J$6:J1040,J1040&amp;""),"")</f>
        <v/>
      </c>
    </row>
    <row r="1041">
      <c r="A1041" s="20" t="n"/>
      <c r="B1041" s="5" t="n"/>
      <c r="C1041" s="21" t="n"/>
      <c r="D1041" s="5" t="n"/>
      <c r="E1041" s="17" t="n"/>
      <c r="F1041" s="5" t="n"/>
      <c r="G1041" s="5" t="n"/>
      <c r="H1041" s="5" t="n"/>
      <c r="I1041" s="5" t="n"/>
      <c r="J1041" s="20" t="n"/>
      <c r="K1041" s="5" t="n"/>
      <c r="L1041" s="19">
        <f>IF(OR(B1041&amp;""="",NOT(ISNUMBER(A1041))),"",'الإعدادات'!$B$4-A1041)</f>
        <v/>
      </c>
      <c r="M1041" s="6">
        <f>IF(OR(B1041&amp;""="",NOT(ISNUMBER(J1041)),I1041="تم التعاقد",I1041="غير مهتم"),"",IF(J1041&lt;'الإعدادات'!$B$4,"متأخرة",IF(J1041='الإعدادات'!$B$4,"اليوم",IF(J1041&lt;='الإعدادات'!$B$4+3,"خلال 3 أيام",""))))</f>
        <v/>
      </c>
      <c r="N1041" s="6">
        <f>IF(OR(B1041&amp;""="",H1041&amp;""="",NOT(ISNUMBER(E1041))),"",IFERROR(IF(E1041&lt;INDEX('الوحدات'!$F$6:$F$305,MATCH(H1041,'الوحدات'!$A$6:$A$305,0)),"أقل من السعر","مناسب"),"كود غير موجود"))</f>
        <v/>
      </c>
      <c r="O1041" s="18">
        <f>IF(OR(B1041&amp;""="",I1041&lt;&gt;"تم التعاقد",H1041&amp;""=""),"",IFERROR(IF(INDEX('الوحدات'!$E$6:$E$305,MATCH(H1041,'الوحدات'!$A$6:$A$305,0))="بيع",ROUND(INDEX('الوحدات'!$F$6:$F$305,MATCH(H1041,'الوحدات'!$A$6:$A$305,0))*'الإعدادات'!$B$5/100,2),""),""))</f>
        <v/>
      </c>
      <c r="P1041" s="19">
        <f>IF(OR(M1041="متأخرة",M1041="اليوم"),COUNTIFS($M$6:$M$2005,"متأخرة",$J$6:$J$2005,"&lt;"&amp;J1041)+COUNTIFS($M$6:$M$2005,"اليوم",$J$6:$J$2005,"&lt;"&amp;J1041)+COUNTIFS($M$6:M1041,"متأخرة",$J$6:J1041,J1041&amp;"")+COUNTIFS($M$6:M1041,"اليوم",$J$6:J1041,J1041&amp;""),"")</f>
        <v/>
      </c>
    </row>
    <row r="1042">
      <c r="A1042" s="20" t="n"/>
      <c r="B1042" s="5" t="n"/>
      <c r="C1042" s="21" t="n"/>
      <c r="D1042" s="5" t="n"/>
      <c r="E1042" s="17" t="n"/>
      <c r="F1042" s="5" t="n"/>
      <c r="G1042" s="5" t="n"/>
      <c r="H1042" s="5" t="n"/>
      <c r="I1042" s="5" t="n"/>
      <c r="J1042" s="20" t="n"/>
      <c r="K1042" s="5" t="n"/>
      <c r="L1042" s="19">
        <f>IF(OR(B1042&amp;""="",NOT(ISNUMBER(A1042))),"",'الإعدادات'!$B$4-A1042)</f>
        <v/>
      </c>
      <c r="M1042" s="6">
        <f>IF(OR(B1042&amp;""="",NOT(ISNUMBER(J1042)),I1042="تم التعاقد",I1042="غير مهتم"),"",IF(J1042&lt;'الإعدادات'!$B$4,"متأخرة",IF(J1042='الإعدادات'!$B$4,"اليوم",IF(J1042&lt;='الإعدادات'!$B$4+3,"خلال 3 أيام",""))))</f>
        <v/>
      </c>
      <c r="N1042" s="6">
        <f>IF(OR(B1042&amp;""="",H1042&amp;""="",NOT(ISNUMBER(E1042))),"",IFERROR(IF(E1042&lt;INDEX('الوحدات'!$F$6:$F$305,MATCH(H1042,'الوحدات'!$A$6:$A$305,0)),"أقل من السعر","مناسب"),"كود غير موجود"))</f>
        <v/>
      </c>
      <c r="O1042" s="18">
        <f>IF(OR(B1042&amp;""="",I1042&lt;&gt;"تم التعاقد",H1042&amp;""=""),"",IFERROR(IF(INDEX('الوحدات'!$E$6:$E$305,MATCH(H1042,'الوحدات'!$A$6:$A$305,0))="بيع",ROUND(INDEX('الوحدات'!$F$6:$F$305,MATCH(H1042,'الوحدات'!$A$6:$A$305,0))*'الإعدادات'!$B$5/100,2),""),""))</f>
        <v/>
      </c>
      <c r="P1042" s="19">
        <f>IF(OR(M1042="متأخرة",M1042="اليوم"),COUNTIFS($M$6:$M$2005,"متأخرة",$J$6:$J$2005,"&lt;"&amp;J1042)+COUNTIFS($M$6:$M$2005,"اليوم",$J$6:$J$2005,"&lt;"&amp;J1042)+COUNTIFS($M$6:M1042,"متأخرة",$J$6:J1042,J1042&amp;"")+COUNTIFS($M$6:M1042,"اليوم",$J$6:J1042,J1042&amp;""),"")</f>
        <v/>
      </c>
    </row>
    <row r="1043">
      <c r="A1043" s="20" t="n"/>
      <c r="B1043" s="5" t="n"/>
      <c r="C1043" s="21" t="n"/>
      <c r="D1043" s="5" t="n"/>
      <c r="E1043" s="17" t="n"/>
      <c r="F1043" s="5" t="n"/>
      <c r="G1043" s="5" t="n"/>
      <c r="H1043" s="5" t="n"/>
      <c r="I1043" s="5" t="n"/>
      <c r="J1043" s="20" t="n"/>
      <c r="K1043" s="5" t="n"/>
      <c r="L1043" s="19">
        <f>IF(OR(B1043&amp;""="",NOT(ISNUMBER(A1043))),"",'الإعدادات'!$B$4-A1043)</f>
        <v/>
      </c>
      <c r="M1043" s="6">
        <f>IF(OR(B1043&amp;""="",NOT(ISNUMBER(J1043)),I1043="تم التعاقد",I1043="غير مهتم"),"",IF(J1043&lt;'الإعدادات'!$B$4,"متأخرة",IF(J1043='الإعدادات'!$B$4,"اليوم",IF(J1043&lt;='الإعدادات'!$B$4+3,"خلال 3 أيام",""))))</f>
        <v/>
      </c>
      <c r="N1043" s="6">
        <f>IF(OR(B1043&amp;""="",H1043&amp;""="",NOT(ISNUMBER(E1043))),"",IFERROR(IF(E1043&lt;INDEX('الوحدات'!$F$6:$F$305,MATCH(H1043,'الوحدات'!$A$6:$A$305,0)),"أقل من السعر","مناسب"),"كود غير موجود"))</f>
        <v/>
      </c>
      <c r="O1043" s="18">
        <f>IF(OR(B1043&amp;""="",I1043&lt;&gt;"تم التعاقد",H1043&amp;""=""),"",IFERROR(IF(INDEX('الوحدات'!$E$6:$E$305,MATCH(H1043,'الوحدات'!$A$6:$A$305,0))="بيع",ROUND(INDEX('الوحدات'!$F$6:$F$305,MATCH(H1043,'الوحدات'!$A$6:$A$305,0))*'الإعدادات'!$B$5/100,2),""),""))</f>
        <v/>
      </c>
      <c r="P1043" s="19">
        <f>IF(OR(M1043="متأخرة",M1043="اليوم"),COUNTIFS($M$6:$M$2005,"متأخرة",$J$6:$J$2005,"&lt;"&amp;J1043)+COUNTIFS($M$6:$M$2005,"اليوم",$J$6:$J$2005,"&lt;"&amp;J1043)+COUNTIFS($M$6:M1043,"متأخرة",$J$6:J1043,J1043&amp;"")+COUNTIFS($M$6:M1043,"اليوم",$J$6:J1043,J1043&amp;""),"")</f>
        <v/>
      </c>
    </row>
    <row r="1044">
      <c r="A1044" s="20" t="n"/>
      <c r="B1044" s="5" t="n"/>
      <c r="C1044" s="21" t="n"/>
      <c r="D1044" s="5" t="n"/>
      <c r="E1044" s="17" t="n"/>
      <c r="F1044" s="5" t="n"/>
      <c r="G1044" s="5" t="n"/>
      <c r="H1044" s="5" t="n"/>
      <c r="I1044" s="5" t="n"/>
      <c r="J1044" s="20" t="n"/>
      <c r="K1044" s="5" t="n"/>
      <c r="L1044" s="19">
        <f>IF(OR(B1044&amp;""="",NOT(ISNUMBER(A1044))),"",'الإعدادات'!$B$4-A1044)</f>
        <v/>
      </c>
      <c r="M1044" s="6">
        <f>IF(OR(B1044&amp;""="",NOT(ISNUMBER(J1044)),I1044="تم التعاقد",I1044="غير مهتم"),"",IF(J1044&lt;'الإعدادات'!$B$4,"متأخرة",IF(J1044='الإعدادات'!$B$4,"اليوم",IF(J1044&lt;='الإعدادات'!$B$4+3,"خلال 3 أيام",""))))</f>
        <v/>
      </c>
      <c r="N1044" s="6">
        <f>IF(OR(B1044&amp;""="",H1044&amp;""="",NOT(ISNUMBER(E1044))),"",IFERROR(IF(E1044&lt;INDEX('الوحدات'!$F$6:$F$305,MATCH(H1044,'الوحدات'!$A$6:$A$305,0)),"أقل من السعر","مناسب"),"كود غير موجود"))</f>
        <v/>
      </c>
      <c r="O1044" s="18">
        <f>IF(OR(B1044&amp;""="",I1044&lt;&gt;"تم التعاقد",H1044&amp;""=""),"",IFERROR(IF(INDEX('الوحدات'!$E$6:$E$305,MATCH(H1044,'الوحدات'!$A$6:$A$305,0))="بيع",ROUND(INDEX('الوحدات'!$F$6:$F$305,MATCH(H1044,'الوحدات'!$A$6:$A$305,0))*'الإعدادات'!$B$5/100,2),""),""))</f>
        <v/>
      </c>
      <c r="P1044" s="19">
        <f>IF(OR(M1044="متأخرة",M1044="اليوم"),COUNTIFS($M$6:$M$2005,"متأخرة",$J$6:$J$2005,"&lt;"&amp;J1044)+COUNTIFS($M$6:$M$2005,"اليوم",$J$6:$J$2005,"&lt;"&amp;J1044)+COUNTIFS($M$6:M1044,"متأخرة",$J$6:J1044,J1044&amp;"")+COUNTIFS($M$6:M1044,"اليوم",$J$6:J1044,J1044&amp;""),"")</f>
        <v/>
      </c>
    </row>
    <row r="1045">
      <c r="A1045" s="20" t="n"/>
      <c r="B1045" s="5" t="n"/>
      <c r="C1045" s="21" t="n"/>
      <c r="D1045" s="5" t="n"/>
      <c r="E1045" s="17" t="n"/>
      <c r="F1045" s="5" t="n"/>
      <c r="G1045" s="5" t="n"/>
      <c r="H1045" s="5" t="n"/>
      <c r="I1045" s="5" t="n"/>
      <c r="J1045" s="20" t="n"/>
      <c r="K1045" s="5" t="n"/>
      <c r="L1045" s="19">
        <f>IF(OR(B1045&amp;""="",NOT(ISNUMBER(A1045))),"",'الإعدادات'!$B$4-A1045)</f>
        <v/>
      </c>
      <c r="M1045" s="6">
        <f>IF(OR(B1045&amp;""="",NOT(ISNUMBER(J1045)),I1045="تم التعاقد",I1045="غير مهتم"),"",IF(J1045&lt;'الإعدادات'!$B$4,"متأخرة",IF(J1045='الإعدادات'!$B$4,"اليوم",IF(J1045&lt;='الإعدادات'!$B$4+3,"خلال 3 أيام",""))))</f>
        <v/>
      </c>
      <c r="N1045" s="6">
        <f>IF(OR(B1045&amp;""="",H1045&amp;""="",NOT(ISNUMBER(E1045))),"",IFERROR(IF(E1045&lt;INDEX('الوحدات'!$F$6:$F$305,MATCH(H1045,'الوحدات'!$A$6:$A$305,0)),"أقل من السعر","مناسب"),"كود غير موجود"))</f>
        <v/>
      </c>
      <c r="O1045" s="18">
        <f>IF(OR(B1045&amp;""="",I1045&lt;&gt;"تم التعاقد",H1045&amp;""=""),"",IFERROR(IF(INDEX('الوحدات'!$E$6:$E$305,MATCH(H1045,'الوحدات'!$A$6:$A$305,0))="بيع",ROUND(INDEX('الوحدات'!$F$6:$F$305,MATCH(H1045,'الوحدات'!$A$6:$A$305,0))*'الإعدادات'!$B$5/100,2),""),""))</f>
        <v/>
      </c>
      <c r="P1045" s="19">
        <f>IF(OR(M1045="متأخرة",M1045="اليوم"),COUNTIFS($M$6:$M$2005,"متأخرة",$J$6:$J$2005,"&lt;"&amp;J1045)+COUNTIFS($M$6:$M$2005,"اليوم",$J$6:$J$2005,"&lt;"&amp;J1045)+COUNTIFS($M$6:M1045,"متأخرة",$J$6:J1045,J1045&amp;"")+COUNTIFS($M$6:M1045,"اليوم",$J$6:J1045,J1045&amp;""),"")</f>
        <v/>
      </c>
    </row>
    <row r="1046">
      <c r="A1046" s="20" t="n"/>
      <c r="B1046" s="5" t="n"/>
      <c r="C1046" s="21" t="n"/>
      <c r="D1046" s="5" t="n"/>
      <c r="E1046" s="17" t="n"/>
      <c r="F1046" s="5" t="n"/>
      <c r="G1046" s="5" t="n"/>
      <c r="H1046" s="5" t="n"/>
      <c r="I1046" s="5" t="n"/>
      <c r="J1046" s="20" t="n"/>
      <c r="K1046" s="5" t="n"/>
      <c r="L1046" s="19">
        <f>IF(OR(B1046&amp;""="",NOT(ISNUMBER(A1046))),"",'الإعدادات'!$B$4-A1046)</f>
        <v/>
      </c>
      <c r="M1046" s="6">
        <f>IF(OR(B1046&amp;""="",NOT(ISNUMBER(J1046)),I1046="تم التعاقد",I1046="غير مهتم"),"",IF(J1046&lt;'الإعدادات'!$B$4,"متأخرة",IF(J1046='الإعدادات'!$B$4,"اليوم",IF(J1046&lt;='الإعدادات'!$B$4+3,"خلال 3 أيام",""))))</f>
        <v/>
      </c>
      <c r="N1046" s="6">
        <f>IF(OR(B1046&amp;""="",H1046&amp;""="",NOT(ISNUMBER(E1046))),"",IFERROR(IF(E1046&lt;INDEX('الوحدات'!$F$6:$F$305,MATCH(H1046,'الوحدات'!$A$6:$A$305,0)),"أقل من السعر","مناسب"),"كود غير موجود"))</f>
        <v/>
      </c>
      <c r="O1046" s="18">
        <f>IF(OR(B1046&amp;""="",I1046&lt;&gt;"تم التعاقد",H1046&amp;""=""),"",IFERROR(IF(INDEX('الوحدات'!$E$6:$E$305,MATCH(H1046,'الوحدات'!$A$6:$A$305,0))="بيع",ROUND(INDEX('الوحدات'!$F$6:$F$305,MATCH(H1046,'الوحدات'!$A$6:$A$305,0))*'الإعدادات'!$B$5/100,2),""),""))</f>
        <v/>
      </c>
      <c r="P1046" s="19">
        <f>IF(OR(M1046="متأخرة",M1046="اليوم"),COUNTIFS($M$6:$M$2005,"متأخرة",$J$6:$J$2005,"&lt;"&amp;J1046)+COUNTIFS($M$6:$M$2005,"اليوم",$J$6:$J$2005,"&lt;"&amp;J1046)+COUNTIFS($M$6:M1046,"متأخرة",$J$6:J1046,J1046&amp;"")+COUNTIFS($M$6:M1046,"اليوم",$J$6:J1046,J1046&amp;""),"")</f>
        <v/>
      </c>
    </row>
    <row r="1047">
      <c r="A1047" s="20" t="n"/>
      <c r="B1047" s="5" t="n"/>
      <c r="C1047" s="21" t="n"/>
      <c r="D1047" s="5" t="n"/>
      <c r="E1047" s="17" t="n"/>
      <c r="F1047" s="5" t="n"/>
      <c r="G1047" s="5" t="n"/>
      <c r="H1047" s="5" t="n"/>
      <c r="I1047" s="5" t="n"/>
      <c r="J1047" s="20" t="n"/>
      <c r="K1047" s="5" t="n"/>
      <c r="L1047" s="19">
        <f>IF(OR(B1047&amp;""="",NOT(ISNUMBER(A1047))),"",'الإعدادات'!$B$4-A1047)</f>
        <v/>
      </c>
      <c r="M1047" s="6">
        <f>IF(OR(B1047&amp;""="",NOT(ISNUMBER(J1047)),I1047="تم التعاقد",I1047="غير مهتم"),"",IF(J1047&lt;'الإعدادات'!$B$4,"متأخرة",IF(J1047='الإعدادات'!$B$4,"اليوم",IF(J1047&lt;='الإعدادات'!$B$4+3,"خلال 3 أيام",""))))</f>
        <v/>
      </c>
      <c r="N1047" s="6">
        <f>IF(OR(B1047&amp;""="",H1047&amp;""="",NOT(ISNUMBER(E1047))),"",IFERROR(IF(E1047&lt;INDEX('الوحدات'!$F$6:$F$305,MATCH(H1047,'الوحدات'!$A$6:$A$305,0)),"أقل من السعر","مناسب"),"كود غير موجود"))</f>
        <v/>
      </c>
      <c r="O1047" s="18">
        <f>IF(OR(B1047&amp;""="",I1047&lt;&gt;"تم التعاقد",H1047&amp;""=""),"",IFERROR(IF(INDEX('الوحدات'!$E$6:$E$305,MATCH(H1047,'الوحدات'!$A$6:$A$305,0))="بيع",ROUND(INDEX('الوحدات'!$F$6:$F$305,MATCH(H1047,'الوحدات'!$A$6:$A$305,0))*'الإعدادات'!$B$5/100,2),""),""))</f>
        <v/>
      </c>
      <c r="P1047" s="19">
        <f>IF(OR(M1047="متأخرة",M1047="اليوم"),COUNTIFS($M$6:$M$2005,"متأخرة",$J$6:$J$2005,"&lt;"&amp;J1047)+COUNTIFS($M$6:$M$2005,"اليوم",$J$6:$J$2005,"&lt;"&amp;J1047)+COUNTIFS($M$6:M1047,"متأخرة",$J$6:J1047,J1047&amp;"")+COUNTIFS($M$6:M1047,"اليوم",$J$6:J1047,J1047&amp;""),"")</f>
        <v/>
      </c>
    </row>
    <row r="1048">
      <c r="A1048" s="20" t="n"/>
      <c r="B1048" s="5" t="n"/>
      <c r="C1048" s="21" t="n"/>
      <c r="D1048" s="5" t="n"/>
      <c r="E1048" s="17" t="n"/>
      <c r="F1048" s="5" t="n"/>
      <c r="G1048" s="5" t="n"/>
      <c r="H1048" s="5" t="n"/>
      <c r="I1048" s="5" t="n"/>
      <c r="J1048" s="20" t="n"/>
      <c r="K1048" s="5" t="n"/>
      <c r="L1048" s="19">
        <f>IF(OR(B1048&amp;""="",NOT(ISNUMBER(A1048))),"",'الإعدادات'!$B$4-A1048)</f>
        <v/>
      </c>
      <c r="M1048" s="6">
        <f>IF(OR(B1048&amp;""="",NOT(ISNUMBER(J1048)),I1048="تم التعاقد",I1048="غير مهتم"),"",IF(J1048&lt;'الإعدادات'!$B$4,"متأخرة",IF(J1048='الإعدادات'!$B$4,"اليوم",IF(J1048&lt;='الإعدادات'!$B$4+3,"خلال 3 أيام",""))))</f>
        <v/>
      </c>
      <c r="N1048" s="6">
        <f>IF(OR(B1048&amp;""="",H1048&amp;""="",NOT(ISNUMBER(E1048))),"",IFERROR(IF(E1048&lt;INDEX('الوحدات'!$F$6:$F$305,MATCH(H1048,'الوحدات'!$A$6:$A$305,0)),"أقل من السعر","مناسب"),"كود غير موجود"))</f>
        <v/>
      </c>
      <c r="O1048" s="18">
        <f>IF(OR(B1048&amp;""="",I1048&lt;&gt;"تم التعاقد",H1048&amp;""=""),"",IFERROR(IF(INDEX('الوحدات'!$E$6:$E$305,MATCH(H1048,'الوحدات'!$A$6:$A$305,0))="بيع",ROUND(INDEX('الوحدات'!$F$6:$F$305,MATCH(H1048,'الوحدات'!$A$6:$A$305,0))*'الإعدادات'!$B$5/100,2),""),""))</f>
        <v/>
      </c>
      <c r="P1048" s="19">
        <f>IF(OR(M1048="متأخرة",M1048="اليوم"),COUNTIFS($M$6:$M$2005,"متأخرة",$J$6:$J$2005,"&lt;"&amp;J1048)+COUNTIFS($M$6:$M$2005,"اليوم",$J$6:$J$2005,"&lt;"&amp;J1048)+COUNTIFS($M$6:M1048,"متأخرة",$J$6:J1048,J1048&amp;"")+COUNTIFS($M$6:M1048,"اليوم",$J$6:J1048,J1048&amp;""),"")</f>
        <v/>
      </c>
    </row>
    <row r="1049">
      <c r="A1049" s="20" t="n"/>
      <c r="B1049" s="5" t="n"/>
      <c r="C1049" s="21" t="n"/>
      <c r="D1049" s="5" t="n"/>
      <c r="E1049" s="17" t="n"/>
      <c r="F1049" s="5" t="n"/>
      <c r="G1049" s="5" t="n"/>
      <c r="H1049" s="5" t="n"/>
      <c r="I1049" s="5" t="n"/>
      <c r="J1049" s="20" t="n"/>
      <c r="K1049" s="5" t="n"/>
      <c r="L1049" s="19">
        <f>IF(OR(B1049&amp;""="",NOT(ISNUMBER(A1049))),"",'الإعدادات'!$B$4-A1049)</f>
        <v/>
      </c>
      <c r="M1049" s="6">
        <f>IF(OR(B1049&amp;""="",NOT(ISNUMBER(J1049)),I1049="تم التعاقد",I1049="غير مهتم"),"",IF(J1049&lt;'الإعدادات'!$B$4,"متأخرة",IF(J1049='الإعدادات'!$B$4,"اليوم",IF(J1049&lt;='الإعدادات'!$B$4+3,"خلال 3 أيام",""))))</f>
        <v/>
      </c>
      <c r="N1049" s="6">
        <f>IF(OR(B1049&amp;""="",H1049&amp;""="",NOT(ISNUMBER(E1049))),"",IFERROR(IF(E1049&lt;INDEX('الوحدات'!$F$6:$F$305,MATCH(H1049,'الوحدات'!$A$6:$A$305,0)),"أقل من السعر","مناسب"),"كود غير موجود"))</f>
        <v/>
      </c>
      <c r="O1049" s="18">
        <f>IF(OR(B1049&amp;""="",I1049&lt;&gt;"تم التعاقد",H1049&amp;""=""),"",IFERROR(IF(INDEX('الوحدات'!$E$6:$E$305,MATCH(H1049,'الوحدات'!$A$6:$A$305,0))="بيع",ROUND(INDEX('الوحدات'!$F$6:$F$305,MATCH(H1049,'الوحدات'!$A$6:$A$305,0))*'الإعدادات'!$B$5/100,2),""),""))</f>
        <v/>
      </c>
      <c r="P1049" s="19">
        <f>IF(OR(M1049="متأخرة",M1049="اليوم"),COUNTIFS($M$6:$M$2005,"متأخرة",$J$6:$J$2005,"&lt;"&amp;J1049)+COUNTIFS($M$6:$M$2005,"اليوم",$J$6:$J$2005,"&lt;"&amp;J1049)+COUNTIFS($M$6:M1049,"متأخرة",$J$6:J1049,J1049&amp;"")+COUNTIFS($M$6:M1049,"اليوم",$J$6:J1049,J1049&amp;""),"")</f>
        <v/>
      </c>
    </row>
    <row r="1050">
      <c r="A1050" s="20" t="n"/>
      <c r="B1050" s="5" t="n"/>
      <c r="C1050" s="21" t="n"/>
      <c r="D1050" s="5" t="n"/>
      <c r="E1050" s="17" t="n"/>
      <c r="F1050" s="5" t="n"/>
      <c r="G1050" s="5" t="n"/>
      <c r="H1050" s="5" t="n"/>
      <c r="I1050" s="5" t="n"/>
      <c r="J1050" s="20" t="n"/>
      <c r="K1050" s="5" t="n"/>
      <c r="L1050" s="19">
        <f>IF(OR(B1050&amp;""="",NOT(ISNUMBER(A1050))),"",'الإعدادات'!$B$4-A1050)</f>
        <v/>
      </c>
      <c r="M1050" s="6">
        <f>IF(OR(B1050&amp;""="",NOT(ISNUMBER(J1050)),I1050="تم التعاقد",I1050="غير مهتم"),"",IF(J1050&lt;'الإعدادات'!$B$4,"متأخرة",IF(J1050='الإعدادات'!$B$4,"اليوم",IF(J1050&lt;='الإعدادات'!$B$4+3,"خلال 3 أيام",""))))</f>
        <v/>
      </c>
      <c r="N1050" s="6">
        <f>IF(OR(B1050&amp;""="",H1050&amp;""="",NOT(ISNUMBER(E1050))),"",IFERROR(IF(E1050&lt;INDEX('الوحدات'!$F$6:$F$305,MATCH(H1050,'الوحدات'!$A$6:$A$305,0)),"أقل من السعر","مناسب"),"كود غير موجود"))</f>
        <v/>
      </c>
      <c r="O1050" s="18">
        <f>IF(OR(B1050&amp;""="",I1050&lt;&gt;"تم التعاقد",H1050&amp;""=""),"",IFERROR(IF(INDEX('الوحدات'!$E$6:$E$305,MATCH(H1050,'الوحدات'!$A$6:$A$305,0))="بيع",ROUND(INDEX('الوحدات'!$F$6:$F$305,MATCH(H1050,'الوحدات'!$A$6:$A$305,0))*'الإعدادات'!$B$5/100,2),""),""))</f>
        <v/>
      </c>
      <c r="P1050" s="19">
        <f>IF(OR(M1050="متأخرة",M1050="اليوم"),COUNTIFS($M$6:$M$2005,"متأخرة",$J$6:$J$2005,"&lt;"&amp;J1050)+COUNTIFS($M$6:$M$2005,"اليوم",$J$6:$J$2005,"&lt;"&amp;J1050)+COUNTIFS($M$6:M1050,"متأخرة",$J$6:J1050,J1050&amp;"")+COUNTIFS($M$6:M1050,"اليوم",$J$6:J1050,J1050&amp;""),"")</f>
        <v/>
      </c>
    </row>
    <row r="1051">
      <c r="A1051" s="20" t="n"/>
      <c r="B1051" s="5" t="n"/>
      <c r="C1051" s="21" t="n"/>
      <c r="D1051" s="5" t="n"/>
      <c r="E1051" s="17" t="n"/>
      <c r="F1051" s="5" t="n"/>
      <c r="G1051" s="5" t="n"/>
      <c r="H1051" s="5" t="n"/>
      <c r="I1051" s="5" t="n"/>
      <c r="J1051" s="20" t="n"/>
      <c r="K1051" s="5" t="n"/>
      <c r="L1051" s="19">
        <f>IF(OR(B1051&amp;""="",NOT(ISNUMBER(A1051))),"",'الإعدادات'!$B$4-A1051)</f>
        <v/>
      </c>
      <c r="M1051" s="6">
        <f>IF(OR(B1051&amp;""="",NOT(ISNUMBER(J1051)),I1051="تم التعاقد",I1051="غير مهتم"),"",IF(J1051&lt;'الإعدادات'!$B$4,"متأخرة",IF(J1051='الإعدادات'!$B$4,"اليوم",IF(J1051&lt;='الإعدادات'!$B$4+3,"خلال 3 أيام",""))))</f>
        <v/>
      </c>
      <c r="N1051" s="6">
        <f>IF(OR(B1051&amp;""="",H1051&amp;""="",NOT(ISNUMBER(E1051))),"",IFERROR(IF(E1051&lt;INDEX('الوحدات'!$F$6:$F$305,MATCH(H1051,'الوحدات'!$A$6:$A$305,0)),"أقل من السعر","مناسب"),"كود غير موجود"))</f>
        <v/>
      </c>
      <c r="O1051" s="18">
        <f>IF(OR(B1051&amp;""="",I1051&lt;&gt;"تم التعاقد",H1051&amp;""=""),"",IFERROR(IF(INDEX('الوحدات'!$E$6:$E$305,MATCH(H1051,'الوحدات'!$A$6:$A$305,0))="بيع",ROUND(INDEX('الوحدات'!$F$6:$F$305,MATCH(H1051,'الوحدات'!$A$6:$A$305,0))*'الإعدادات'!$B$5/100,2),""),""))</f>
        <v/>
      </c>
      <c r="P1051" s="19">
        <f>IF(OR(M1051="متأخرة",M1051="اليوم"),COUNTIFS($M$6:$M$2005,"متأخرة",$J$6:$J$2005,"&lt;"&amp;J1051)+COUNTIFS($M$6:$M$2005,"اليوم",$J$6:$J$2005,"&lt;"&amp;J1051)+COUNTIFS($M$6:M1051,"متأخرة",$J$6:J1051,J1051&amp;"")+COUNTIFS($M$6:M1051,"اليوم",$J$6:J1051,J1051&amp;""),"")</f>
        <v/>
      </c>
    </row>
    <row r="1052">
      <c r="A1052" s="20" t="n"/>
      <c r="B1052" s="5" t="n"/>
      <c r="C1052" s="21" t="n"/>
      <c r="D1052" s="5" t="n"/>
      <c r="E1052" s="17" t="n"/>
      <c r="F1052" s="5" t="n"/>
      <c r="G1052" s="5" t="n"/>
      <c r="H1052" s="5" t="n"/>
      <c r="I1052" s="5" t="n"/>
      <c r="J1052" s="20" t="n"/>
      <c r="K1052" s="5" t="n"/>
      <c r="L1052" s="19">
        <f>IF(OR(B1052&amp;""="",NOT(ISNUMBER(A1052))),"",'الإعدادات'!$B$4-A1052)</f>
        <v/>
      </c>
      <c r="M1052" s="6">
        <f>IF(OR(B1052&amp;""="",NOT(ISNUMBER(J1052)),I1052="تم التعاقد",I1052="غير مهتم"),"",IF(J1052&lt;'الإعدادات'!$B$4,"متأخرة",IF(J1052='الإعدادات'!$B$4,"اليوم",IF(J1052&lt;='الإعدادات'!$B$4+3,"خلال 3 أيام",""))))</f>
        <v/>
      </c>
      <c r="N1052" s="6">
        <f>IF(OR(B1052&amp;""="",H1052&amp;""="",NOT(ISNUMBER(E1052))),"",IFERROR(IF(E1052&lt;INDEX('الوحدات'!$F$6:$F$305,MATCH(H1052,'الوحدات'!$A$6:$A$305,0)),"أقل من السعر","مناسب"),"كود غير موجود"))</f>
        <v/>
      </c>
      <c r="O1052" s="18">
        <f>IF(OR(B1052&amp;""="",I1052&lt;&gt;"تم التعاقد",H1052&amp;""=""),"",IFERROR(IF(INDEX('الوحدات'!$E$6:$E$305,MATCH(H1052,'الوحدات'!$A$6:$A$305,0))="بيع",ROUND(INDEX('الوحدات'!$F$6:$F$305,MATCH(H1052,'الوحدات'!$A$6:$A$305,0))*'الإعدادات'!$B$5/100,2),""),""))</f>
        <v/>
      </c>
      <c r="P1052" s="19">
        <f>IF(OR(M1052="متأخرة",M1052="اليوم"),COUNTIFS($M$6:$M$2005,"متأخرة",$J$6:$J$2005,"&lt;"&amp;J1052)+COUNTIFS($M$6:$M$2005,"اليوم",$J$6:$J$2005,"&lt;"&amp;J1052)+COUNTIFS($M$6:M1052,"متأخرة",$J$6:J1052,J1052&amp;"")+COUNTIFS($M$6:M1052,"اليوم",$J$6:J1052,J1052&amp;""),"")</f>
        <v/>
      </c>
    </row>
    <row r="1053">
      <c r="A1053" s="20" t="n"/>
      <c r="B1053" s="5" t="n"/>
      <c r="C1053" s="21" t="n"/>
      <c r="D1053" s="5" t="n"/>
      <c r="E1053" s="17" t="n"/>
      <c r="F1053" s="5" t="n"/>
      <c r="G1053" s="5" t="n"/>
      <c r="H1053" s="5" t="n"/>
      <c r="I1053" s="5" t="n"/>
      <c r="J1053" s="20" t="n"/>
      <c r="K1053" s="5" t="n"/>
      <c r="L1053" s="19">
        <f>IF(OR(B1053&amp;""="",NOT(ISNUMBER(A1053))),"",'الإعدادات'!$B$4-A1053)</f>
        <v/>
      </c>
      <c r="M1053" s="6">
        <f>IF(OR(B1053&amp;""="",NOT(ISNUMBER(J1053)),I1053="تم التعاقد",I1053="غير مهتم"),"",IF(J1053&lt;'الإعدادات'!$B$4,"متأخرة",IF(J1053='الإعدادات'!$B$4,"اليوم",IF(J1053&lt;='الإعدادات'!$B$4+3,"خلال 3 أيام",""))))</f>
        <v/>
      </c>
      <c r="N1053" s="6">
        <f>IF(OR(B1053&amp;""="",H1053&amp;""="",NOT(ISNUMBER(E1053))),"",IFERROR(IF(E1053&lt;INDEX('الوحدات'!$F$6:$F$305,MATCH(H1053,'الوحدات'!$A$6:$A$305,0)),"أقل من السعر","مناسب"),"كود غير موجود"))</f>
        <v/>
      </c>
      <c r="O1053" s="18">
        <f>IF(OR(B1053&amp;""="",I1053&lt;&gt;"تم التعاقد",H1053&amp;""=""),"",IFERROR(IF(INDEX('الوحدات'!$E$6:$E$305,MATCH(H1053,'الوحدات'!$A$6:$A$305,0))="بيع",ROUND(INDEX('الوحدات'!$F$6:$F$305,MATCH(H1053,'الوحدات'!$A$6:$A$305,0))*'الإعدادات'!$B$5/100,2),""),""))</f>
        <v/>
      </c>
      <c r="P1053" s="19">
        <f>IF(OR(M1053="متأخرة",M1053="اليوم"),COUNTIFS($M$6:$M$2005,"متأخرة",$J$6:$J$2005,"&lt;"&amp;J1053)+COUNTIFS($M$6:$M$2005,"اليوم",$J$6:$J$2005,"&lt;"&amp;J1053)+COUNTIFS($M$6:M1053,"متأخرة",$J$6:J1053,J1053&amp;"")+COUNTIFS($M$6:M1053,"اليوم",$J$6:J1053,J1053&amp;""),"")</f>
        <v/>
      </c>
    </row>
    <row r="1054">
      <c r="A1054" s="20" t="n"/>
      <c r="B1054" s="5" t="n"/>
      <c r="C1054" s="21" t="n"/>
      <c r="D1054" s="5" t="n"/>
      <c r="E1054" s="17" t="n"/>
      <c r="F1054" s="5" t="n"/>
      <c r="G1054" s="5" t="n"/>
      <c r="H1054" s="5" t="n"/>
      <c r="I1054" s="5" t="n"/>
      <c r="J1054" s="20" t="n"/>
      <c r="K1054" s="5" t="n"/>
      <c r="L1054" s="19">
        <f>IF(OR(B1054&amp;""="",NOT(ISNUMBER(A1054))),"",'الإعدادات'!$B$4-A1054)</f>
        <v/>
      </c>
      <c r="M1054" s="6">
        <f>IF(OR(B1054&amp;""="",NOT(ISNUMBER(J1054)),I1054="تم التعاقد",I1054="غير مهتم"),"",IF(J1054&lt;'الإعدادات'!$B$4,"متأخرة",IF(J1054='الإعدادات'!$B$4,"اليوم",IF(J1054&lt;='الإعدادات'!$B$4+3,"خلال 3 أيام",""))))</f>
        <v/>
      </c>
      <c r="N1054" s="6">
        <f>IF(OR(B1054&amp;""="",H1054&amp;""="",NOT(ISNUMBER(E1054))),"",IFERROR(IF(E1054&lt;INDEX('الوحدات'!$F$6:$F$305,MATCH(H1054,'الوحدات'!$A$6:$A$305,0)),"أقل من السعر","مناسب"),"كود غير موجود"))</f>
        <v/>
      </c>
      <c r="O1054" s="18">
        <f>IF(OR(B1054&amp;""="",I1054&lt;&gt;"تم التعاقد",H1054&amp;""=""),"",IFERROR(IF(INDEX('الوحدات'!$E$6:$E$305,MATCH(H1054,'الوحدات'!$A$6:$A$305,0))="بيع",ROUND(INDEX('الوحدات'!$F$6:$F$305,MATCH(H1054,'الوحدات'!$A$6:$A$305,0))*'الإعدادات'!$B$5/100,2),""),""))</f>
        <v/>
      </c>
      <c r="P1054" s="19">
        <f>IF(OR(M1054="متأخرة",M1054="اليوم"),COUNTIFS($M$6:$M$2005,"متأخرة",$J$6:$J$2005,"&lt;"&amp;J1054)+COUNTIFS($M$6:$M$2005,"اليوم",$J$6:$J$2005,"&lt;"&amp;J1054)+COUNTIFS($M$6:M1054,"متأخرة",$J$6:J1054,J1054&amp;"")+COUNTIFS($M$6:M1054,"اليوم",$J$6:J1054,J1054&amp;""),"")</f>
        <v/>
      </c>
    </row>
    <row r="1055">
      <c r="A1055" s="20" t="n"/>
      <c r="B1055" s="5" t="n"/>
      <c r="C1055" s="21" t="n"/>
      <c r="D1055" s="5" t="n"/>
      <c r="E1055" s="17" t="n"/>
      <c r="F1055" s="5" t="n"/>
      <c r="G1055" s="5" t="n"/>
      <c r="H1055" s="5" t="n"/>
      <c r="I1055" s="5" t="n"/>
      <c r="J1055" s="20" t="n"/>
      <c r="K1055" s="5" t="n"/>
      <c r="L1055" s="19">
        <f>IF(OR(B1055&amp;""="",NOT(ISNUMBER(A1055))),"",'الإعدادات'!$B$4-A1055)</f>
        <v/>
      </c>
      <c r="M1055" s="6">
        <f>IF(OR(B1055&amp;""="",NOT(ISNUMBER(J1055)),I1055="تم التعاقد",I1055="غير مهتم"),"",IF(J1055&lt;'الإعدادات'!$B$4,"متأخرة",IF(J1055='الإعدادات'!$B$4,"اليوم",IF(J1055&lt;='الإعدادات'!$B$4+3,"خلال 3 أيام",""))))</f>
        <v/>
      </c>
      <c r="N1055" s="6">
        <f>IF(OR(B1055&amp;""="",H1055&amp;""="",NOT(ISNUMBER(E1055))),"",IFERROR(IF(E1055&lt;INDEX('الوحدات'!$F$6:$F$305,MATCH(H1055,'الوحدات'!$A$6:$A$305,0)),"أقل من السعر","مناسب"),"كود غير موجود"))</f>
        <v/>
      </c>
      <c r="O1055" s="18">
        <f>IF(OR(B1055&amp;""="",I1055&lt;&gt;"تم التعاقد",H1055&amp;""=""),"",IFERROR(IF(INDEX('الوحدات'!$E$6:$E$305,MATCH(H1055,'الوحدات'!$A$6:$A$305,0))="بيع",ROUND(INDEX('الوحدات'!$F$6:$F$305,MATCH(H1055,'الوحدات'!$A$6:$A$305,0))*'الإعدادات'!$B$5/100,2),""),""))</f>
        <v/>
      </c>
      <c r="P1055" s="19">
        <f>IF(OR(M1055="متأخرة",M1055="اليوم"),COUNTIFS($M$6:$M$2005,"متأخرة",$J$6:$J$2005,"&lt;"&amp;J1055)+COUNTIFS($M$6:$M$2005,"اليوم",$J$6:$J$2005,"&lt;"&amp;J1055)+COUNTIFS($M$6:M1055,"متأخرة",$J$6:J1055,J1055&amp;"")+COUNTIFS($M$6:M1055,"اليوم",$J$6:J1055,J1055&amp;""),"")</f>
        <v/>
      </c>
    </row>
    <row r="1056">
      <c r="A1056" s="20" t="n"/>
      <c r="B1056" s="5" t="n"/>
      <c r="C1056" s="21" t="n"/>
      <c r="D1056" s="5" t="n"/>
      <c r="E1056" s="17" t="n"/>
      <c r="F1056" s="5" t="n"/>
      <c r="G1056" s="5" t="n"/>
      <c r="H1056" s="5" t="n"/>
      <c r="I1056" s="5" t="n"/>
      <c r="J1056" s="20" t="n"/>
      <c r="K1056" s="5" t="n"/>
      <c r="L1056" s="19">
        <f>IF(OR(B1056&amp;""="",NOT(ISNUMBER(A1056))),"",'الإعدادات'!$B$4-A1056)</f>
        <v/>
      </c>
      <c r="M1056" s="6">
        <f>IF(OR(B1056&amp;""="",NOT(ISNUMBER(J1056)),I1056="تم التعاقد",I1056="غير مهتم"),"",IF(J1056&lt;'الإعدادات'!$B$4,"متأخرة",IF(J1056='الإعدادات'!$B$4,"اليوم",IF(J1056&lt;='الإعدادات'!$B$4+3,"خلال 3 أيام",""))))</f>
        <v/>
      </c>
      <c r="N1056" s="6">
        <f>IF(OR(B1056&amp;""="",H1056&amp;""="",NOT(ISNUMBER(E1056))),"",IFERROR(IF(E1056&lt;INDEX('الوحدات'!$F$6:$F$305,MATCH(H1056,'الوحدات'!$A$6:$A$305,0)),"أقل من السعر","مناسب"),"كود غير موجود"))</f>
        <v/>
      </c>
      <c r="O1056" s="18">
        <f>IF(OR(B1056&amp;""="",I1056&lt;&gt;"تم التعاقد",H1056&amp;""=""),"",IFERROR(IF(INDEX('الوحدات'!$E$6:$E$305,MATCH(H1056,'الوحدات'!$A$6:$A$305,0))="بيع",ROUND(INDEX('الوحدات'!$F$6:$F$305,MATCH(H1056,'الوحدات'!$A$6:$A$305,0))*'الإعدادات'!$B$5/100,2),""),""))</f>
        <v/>
      </c>
      <c r="P1056" s="19">
        <f>IF(OR(M1056="متأخرة",M1056="اليوم"),COUNTIFS($M$6:$M$2005,"متأخرة",$J$6:$J$2005,"&lt;"&amp;J1056)+COUNTIFS($M$6:$M$2005,"اليوم",$J$6:$J$2005,"&lt;"&amp;J1056)+COUNTIFS($M$6:M1056,"متأخرة",$J$6:J1056,J1056&amp;"")+COUNTIFS($M$6:M1056,"اليوم",$J$6:J1056,J1056&amp;""),"")</f>
        <v/>
      </c>
    </row>
    <row r="1057">
      <c r="A1057" s="20" t="n"/>
      <c r="B1057" s="5" t="n"/>
      <c r="C1057" s="21" t="n"/>
      <c r="D1057" s="5" t="n"/>
      <c r="E1057" s="17" t="n"/>
      <c r="F1057" s="5" t="n"/>
      <c r="G1057" s="5" t="n"/>
      <c r="H1057" s="5" t="n"/>
      <c r="I1057" s="5" t="n"/>
      <c r="J1057" s="20" t="n"/>
      <c r="K1057" s="5" t="n"/>
      <c r="L1057" s="19">
        <f>IF(OR(B1057&amp;""="",NOT(ISNUMBER(A1057))),"",'الإعدادات'!$B$4-A1057)</f>
        <v/>
      </c>
      <c r="M1057" s="6">
        <f>IF(OR(B1057&amp;""="",NOT(ISNUMBER(J1057)),I1057="تم التعاقد",I1057="غير مهتم"),"",IF(J1057&lt;'الإعدادات'!$B$4,"متأخرة",IF(J1057='الإعدادات'!$B$4,"اليوم",IF(J1057&lt;='الإعدادات'!$B$4+3,"خلال 3 أيام",""))))</f>
        <v/>
      </c>
      <c r="N1057" s="6">
        <f>IF(OR(B1057&amp;""="",H1057&amp;""="",NOT(ISNUMBER(E1057))),"",IFERROR(IF(E1057&lt;INDEX('الوحدات'!$F$6:$F$305,MATCH(H1057,'الوحدات'!$A$6:$A$305,0)),"أقل من السعر","مناسب"),"كود غير موجود"))</f>
        <v/>
      </c>
      <c r="O1057" s="18">
        <f>IF(OR(B1057&amp;""="",I1057&lt;&gt;"تم التعاقد",H1057&amp;""=""),"",IFERROR(IF(INDEX('الوحدات'!$E$6:$E$305,MATCH(H1057,'الوحدات'!$A$6:$A$305,0))="بيع",ROUND(INDEX('الوحدات'!$F$6:$F$305,MATCH(H1057,'الوحدات'!$A$6:$A$305,0))*'الإعدادات'!$B$5/100,2),""),""))</f>
        <v/>
      </c>
      <c r="P1057" s="19">
        <f>IF(OR(M1057="متأخرة",M1057="اليوم"),COUNTIFS($M$6:$M$2005,"متأخرة",$J$6:$J$2005,"&lt;"&amp;J1057)+COUNTIFS($M$6:$M$2005,"اليوم",$J$6:$J$2005,"&lt;"&amp;J1057)+COUNTIFS($M$6:M1057,"متأخرة",$J$6:J1057,J1057&amp;"")+COUNTIFS($M$6:M1057,"اليوم",$J$6:J1057,J1057&amp;""),"")</f>
        <v/>
      </c>
    </row>
    <row r="1058">
      <c r="A1058" s="20" t="n"/>
      <c r="B1058" s="5" t="n"/>
      <c r="C1058" s="21" t="n"/>
      <c r="D1058" s="5" t="n"/>
      <c r="E1058" s="17" t="n"/>
      <c r="F1058" s="5" t="n"/>
      <c r="G1058" s="5" t="n"/>
      <c r="H1058" s="5" t="n"/>
      <c r="I1058" s="5" t="n"/>
      <c r="J1058" s="20" t="n"/>
      <c r="K1058" s="5" t="n"/>
      <c r="L1058" s="19">
        <f>IF(OR(B1058&amp;""="",NOT(ISNUMBER(A1058))),"",'الإعدادات'!$B$4-A1058)</f>
        <v/>
      </c>
      <c r="M1058" s="6">
        <f>IF(OR(B1058&amp;""="",NOT(ISNUMBER(J1058)),I1058="تم التعاقد",I1058="غير مهتم"),"",IF(J1058&lt;'الإعدادات'!$B$4,"متأخرة",IF(J1058='الإعدادات'!$B$4,"اليوم",IF(J1058&lt;='الإعدادات'!$B$4+3,"خلال 3 أيام",""))))</f>
        <v/>
      </c>
      <c r="N1058" s="6">
        <f>IF(OR(B1058&amp;""="",H1058&amp;""="",NOT(ISNUMBER(E1058))),"",IFERROR(IF(E1058&lt;INDEX('الوحدات'!$F$6:$F$305,MATCH(H1058,'الوحدات'!$A$6:$A$305,0)),"أقل من السعر","مناسب"),"كود غير موجود"))</f>
        <v/>
      </c>
      <c r="O1058" s="18">
        <f>IF(OR(B1058&amp;""="",I1058&lt;&gt;"تم التعاقد",H1058&amp;""=""),"",IFERROR(IF(INDEX('الوحدات'!$E$6:$E$305,MATCH(H1058,'الوحدات'!$A$6:$A$305,0))="بيع",ROUND(INDEX('الوحدات'!$F$6:$F$305,MATCH(H1058,'الوحدات'!$A$6:$A$305,0))*'الإعدادات'!$B$5/100,2),""),""))</f>
        <v/>
      </c>
      <c r="P1058" s="19">
        <f>IF(OR(M1058="متأخرة",M1058="اليوم"),COUNTIFS($M$6:$M$2005,"متأخرة",$J$6:$J$2005,"&lt;"&amp;J1058)+COUNTIFS($M$6:$M$2005,"اليوم",$J$6:$J$2005,"&lt;"&amp;J1058)+COUNTIFS($M$6:M1058,"متأخرة",$J$6:J1058,J1058&amp;"")+COUNTIFS($M$6:M1058,"اليوم",$J$6:J1058,J1058&amp;""),"")</f>
        <v/>
      </c>
    </row>
    <row r="1059">
      <c r="A1059" s="20" t="n"/>
      <c r="B1059" s="5" t="n"/>
      <c r="C1059" s="21" t="n"/>
      <c r="D1059" s="5" t="n"/>
      <c r="E1059" s="17" t="n"/>
      <c r="F1059" s="5" t="n"/>
      <c r="G1059" s="5" t="n"/>
      <c r="H1059" s="5" t="n"/>
      <c r="I1059" s="5" t="n"/>
      <c r="J1059" s="20" t="n"/>
      <c r="K1059" s="5" t="n"/>
      <c r="L1059" s="19">
        <f>IF(OR(B1059&amp;""="",NOT(ISNUMBER(A1059))),"",'الإعدادات'!$B$4-A1059)</f>
        <v/>
      </c>
      <c r="M1059" s="6">
        <f>IF(OR(B1059&amp;""="",NOT(ISNUMBER(J1059)),I1059="تم التعاقد",I1059="غير مهتم"),"",IF(J1059&lt;'الإعدادات'!$B$4,"متأخرة",IF(J1059='الإعدادات'!$B$4,"اليوم",IF(J1059&lt;='الإعدادات'!$B$4+3,"خلال 3 أيام",""))))</f>
        <v/>
      </c>
      <c r="N1059" s="6">
        <f>IF(OR(B1059&amp;""="",H1059&amp;""="",NOT(ISNUMBER(E1059))),"",IFERROR(IF(E1059&lt;INDEX('الوحدات'!$F$6:$F$305,MATCH(H1059,'الوحدات'!$A$6:$A$305,0)),"أقل من السعر","مناسب"),"كود غير موجود"))</f>
        <v/>
      </c>
      <c r="O1059" s="18">
        <f>IF(OR(B1059&amp;""="",I1059&lt;&gt;"تم التعاقد",H1059&amp;""=""),"",IFERROR(IF(INDEX('الوحدات'!$E$6:$E$305,MATCH(H1059,'الوحدات'!$A$6:$A$305,0))="بيع",ROUND(INDEX('الوحدات'!$F$6:$F$305,MATCH(H1059,'الوحدات'!$A$6:$A$305,0))*'الإعدادات'!$B$5/100,2),""),""))</f>
        <v/>
      </c>
      <c r="P1059" s="19">
        <f>IF(OR(M1059="متأخرة",M1059="اليوم"),COUNTIFS($M$6:$M$2005,"متأخرة",$J$6:$J$2005,"&lt;"&amp;J1059)+COUNTIFS($M$6:$M$2005,"اليوم",$J$6:$J$2005,"&lt;"&amp;J1059)+COUNTIFS($M$6:M1059,"متأخرة",$J$6:J1059,J1059&amp;"")+COUNTIFS($M$6:M1059,"اليوم",$J$6:J1059,J1059&amp;""),"")</f>
        <v/>
      </c>
    </row>
    <row r="1060">
      <c r="A1060" s="20" t="n"/>
      <c r="B1060" s="5" t="n"/>
      <c r="C1060" s="21" t="n"/>
      <c r="D1060" s="5" t="n"/>
      <c r="E1060" s="17" t="n"/>
      <c r="F1060" s="5" t="n"/>
      <c r="G1060" s="5" t="n"/>
      <c r="H1060" s="5" t="n"/>
      <c r="I1060" s="5" t="n"/>
      <c r="J1060" s="20" t="n"/>
      <c r="K1060" s="5" t="n"/>
      <c r="L1060" s="19">
        <f>IF(OR(B1060&amp;""="",NOT(ISNUMBER(A1060))),"",'الإعدادات'!$B$4-A1060)</f>
        <v/>
      </c>
      <c r="M1060" s="6">
        <f>IF(OR(B1060&amp;""="",NOT(ISNUMBER(J1060)),I1060="تم التعاقد",I1060="غير مهتم"),"",IF(J1060&lt;'الإعدادات'!$B$4,"متأخرة",IF(J1060='الإعدادات'!$B$4,"اليوم",IF(J1060&lt;='الإعدادات'!$B$4+3,"خلال 3 أيام",""))))</f>
        <v/>
      </c>
      <c r="N1060" s="6">
        <f>IF(OR(B1060&amp;""="",H1060&amp;""="",NOT(ISNUMBER(E1060))),"",IFERROR(IF(E1060&lt;INDEX('الوحدات'!$F$6:$F$305,MATCH(H1060,'الوحدات'!$A$6:$A$305,0)),"أقل من السعر","مناسب"),"كود غير موجود"))</f>
        <v/>
      </c>
      <c r="O1060" s="18">
        <f>IF(OR(B1060&amp;""="",I1060&lt;&gt;"تم التعاقد",H1060&amp;""=""),"",IFERROR(IF(INDEX('الوحدات'!$E$6:$E$305,MATCH(H1060,'الوحدات'!$A$6:$A$305,0))="بيع",ROUND(INDEX('الوحدات'!$F$6:$F$305,MATCH(H1060,'الوحدات'!$A$6:$A$305,0))*'الإعدادات'!$B$5/100,2),""),""))</f>
        <v/>
      </c>
      <c r="P1060" s="19">
        <f>IF(OR(M1060="متأخرة",M1060="اليوم"),COUNTIFS($M$6:$M$2005,"متأخرة",$J$6:$J$2005,"&lt;"&amp;J1060)+COUNTIFS($M$6:$M$2005,"اليوم",$J$6:$J$2005,"&lt;"&amp;J1060)+COUNTIFS($M$6:M1060,"متأخرة",$J$6:J1060,J1060&amp;"")+COUNTIFS($M$6:M1060,"اليوم",$J$6:J1060,J1060&amp;""),"")</f>
        <v/>
      </c>
    </row>
    <row r="1061">
      <c r="A1061" s="20" t="n"/>
      <c r="B1061" s="5" t="n"/>
      <c r="C1061" s="21" t="n"/>
      <c r="D1061" s="5" t="n"/>
      <c r="E1061" s="17" t="n"/>
      <c r="F1061" s="5" t="n"/>
      <c r="G1061" s="5" t="n"/>
      <c r="H1061" s="5" t="n"/>
      <c r="I1061" s="5" t="n"/>
      <c r="J1061" s="20" t="n"/>
      <c r="K1061" s="5" t="n"/>
      <c r="L1061" s="19">
        <f>IF(OR(B1061&amp;""="",NOT(ISNUMBER(A1061))),"",'الإعدادات'!$B$4-A1061)</f>
        <v/>
      </c>
      <c r="M1061" s="6">
        <f>IF(OR(B1061&amp;""="",NOT(ISNUMBER(J1061)),I1061="تم التعاقد",I1061="غير مهتم"),"",IF(J1061&lt;'الإعدادات'!$B$4,"متأخرة",IF(J1061='الإعدادات'!$B$4,"اليوم",IF(J1061&lt;='الإعدادات'!$B$4+3,"خلال 3 أيام",""))))</f>
        <v/>
      </c>
      <c r="N1061" s="6">
        <f>IF(OR(B1061&amp;""="",H1061&amp;""="",NOT(ISNUMBER(E1061))),"",IFERROR(IF(E1061&lt;INDEX('الوحدات'!$F$6:$F$305,MATCH(H1061,'الوحدات'!$A$6:$A$305,0)),"أقل من السعر","مناسب"),"كود غير موجود"))</f>
        <v/>
      </c>
      <c r="O1061" s="18">
        <f>IF(OR(B1061&amp;""="",I1061&lt;&gt;"تم التعاقد",H1061&amp;""=""),"",IFERROR(IF(INDEX('الوحدات'!$E$6:$E$305,MATCH(H1061,'الوحدات'!$A$6:$A$305,0))="بيع",ROUND(INDEX('الوحدات'!$F$6:$F$305,MATCH(H1061,'الوحدات'!$A$6:$A$305,0))*'الإعدادات'!$B$5/100,2),""),""))</f>
        <v/>
      </c>
      <c r="P1061" s="19">
        <f>IF(OR(M1061="متأخرة",M1061="اليوم"),COUNTIFS($M$6:$M$2005,"متأخرة",$J$6:$J$2005,"&lt;"&amp;J1061)+COUNTIFS($M$6:$M$2005,"اليوم",$J$6:$J$2005,"&lt;"&amp;J1061)+COUNTIFS($M$6:M1061,"متأخرة",$J$6:J1061,J1061&amp;"")+COUNTIFS($M$6:M1061,"اليوم",$J$6:J1061,J1061&amp;""),"")</f>
        <v/>
      </c>
    </row>
    <row r="1062">
      <c r="A1062" s="20" t="n"/>
      <c r="B1062" s="5" t="n"/>
      <c r="C1062" s="21" t="n"/>
      <c r="D1062" s="5" t="n"/>
      <c r="E1062" s="17" t="n"/>
      <c r="F1062" s="5" t="n"/>
      <c r="G1062" s="5" t="n"/>
      <c r="H1062" s="5" t="n"/>
      <c r="I1062" s="5" t="n"/>
      <c r="J1062" s="20" t="n"/>
      <c r="K1062" s="5" t="n"/>
      <c r="L1062" s="19">
        <f>IF(OR(B1062&amp;""="",NOT(ISNUMBER(A1062))),"",'الإعدادات'!$B$4-A1062)</f>
        <v/>
      </c>
      <c r="M1062" s="6">
        <f>IF(OR(B1062&amp;""="",NOT(ISNUMBER(J1062)),I1062="تم التعاقد",I1062="غير مهتم"),"",IF(J1062&lt;'الإعدادات'!$B$4,"متأخرة",IF(J1062='الإعدادات'!$B$4,"اليوم",IF(J1062&lt;='الإعدادات'!$B$4+3,"خلال 3 أيام",""))))</f>
        <v/>
      </c>
      <c r="N1062" s="6">
        <f>IF(OR(B1062&amp;""="",H1062&amp;""="",NOT(ISNUMBER(E1062))),"",IFERROR(IF(E1062&lt;INDEX('الوحدات'!$F$6:$F$305,MATCH(H1062,'الوحدات'!$A$6:$A$305,0)),"أقل من السعر","مناسب"),"كود غير موجود"))</f>
        <v/>
      </c>
      <c r="O1062" s="18">
        <f>IF(OR(B1062&amp;""="",I1062&lt;&gt;"تم التعاقد",H1062&amp;""=""),"",IFERROR(IF(INDEX('الوحدات'!$E$6:$E$305,MATCH(H1062,'الوحدات'!$A$6:$A$305,0))="بيع",ROUND(INDEX('الوحدات'!$F$6:$F$305,MATCH(H1062,'الوحدات'!$A$6:$A$305,0))*'الإعدادات'!$B$5/100,2),""),""))</f>
        <v/>
      </c>
      <c r="P1062" s="19">
        <f>IF(OR(M1062="متأخرة",M1062="اليوم"),COUNTIFS($M$6:$M$2005,"متأخرة",$J$6:$J$2005,"&lt;"&amp;J1062)+COUNTIFS($M$6:$M$2005,"اليوم",$J$6:$J$2005,"&lt;"&amp;J1062)+COUNTIFS($M$6:M1062,"متأخرة",$J$6:J1062,J1062&amp;"")+COUNTIFS($M$6:M1062,"اليوم",$J$6:J1062,J1062&amp;""),"")</f>
        <v/>
      </c>
    </row>
    <row r="1063">
      <c r="A1063" s="20" t="n"/>
      <c r="B1063" s="5" t="n"/>
      <c r="C1063" s="21" t="n"/>
      <c r="D1063" s="5" t="n"/>
      <c r="E1063" s="17" t="n"/>
      <c r="F1063" s="5" t="n"/>
      <c r="G1063" s="5" t="n"/>
      <c r="H1063" s="5" t="n"/>
      <c r="I1063" s="5" t="n"/>
      <c r="J1063" s="20" t="n"/>
      <c r="K1063" s="5" t="n"/>
      <c r="L1063" s="19">
        <f>IF(OR(B1063&amp;""="",NOT(ISNUMBER(A1063))),"",'الإعدادات'!$B$4-A1063)</f>
        <v/>
      </c>
      <c r="M1063" s="6">
        <f>IF(OR(B1063&amp;""="",NOT(ISNUMBER(J1063)),I1063="تم التعاقد",I1063="غير مهتم"),"",IF(J1063&lt;'الإعدادات'!$B$4,"متأخرة",IF(J1063='الإعدادات'!$B$4,"اليوم",IF(J1063&lt;='الإعدادات'!$B$4+3,"خلال 3 أيام",""))))</f>
        <v/>
      </c>
      <c r="N1063" s="6">
        <f>IF(OR(B1063&amp;""="",H1063&amp;""="",NOT(ISNUMBER(E1063))),"",IFERROR(IF(E1063&lt;INDEX('الوحدات'!$F$6:$F$305,MATCH(H1063,'الوحدات'!$A$6:$A$305,0)),"أقل من السعر","مناسب"),"كود غير موجود"))</f>
        <v/>
      </c>
      <c r="O1063" s="18">
        <f>IF(OR(B1063&amp;""="",I1063&lt;&gt;"تم التعاقد",H1063&amp;""=""),"",IFERROR(IF(INDEX('الوحدات'!$E$6:$E$305,MATCH(H1063,'الوحدات'!$A$6:$A$305,0))="بيع",ROUND(INDEX('الوحدات'!$F$6:$F$305,MATCH(H1063,'الوحدات'!$A$6:$A$305,0))*'الإعدادات'!$B$5/100,2),""),""))</f>
        <v/>
      </c>
      <c r="P1063" s="19">
        <f>IF(OR(M1063="متأخرة",M1063="اليوم"),COUNTIFS($M$6:$M$2005,"متأخرة",$J$6:$J$2005,"&lt;"&amp;J1063)+COUNTIFS($M$6:$M$2005,"اليوم",$J$6:$J$2005,"&lt;"&amp;J1063)+COUNTIFS($M$6:M1063,"متأخرة",$J$6:J1063,J1063&amp;"")+COUNTIFS($M$6:M1063,"اليوم",$J$6:J1063,J1063&amp;""),"")</f>
        <v/>
      </c>
    </row>
    <row r="1064">
      <c r="A1064" s="20" t="n"/>
      <c r="B1064" s="5" t="n"/>
      <c r="C1064" s="21" t="n"/>
      <c r="D1064" s="5" t="n"/>
      <c r="E1064" s="17" t="n"/>
      <c r="F1064" s="5" t="n"/>
      <c r="G1064" s="5" t="n"/>
      <c r="H1064" s="5" t="n"/>
      <c r="I1064" s="5" t="n"/>
      <c r="J1064" s="20" t="n"/>
      <c r="K1064" s="5" t="n"/>
      <c r="L1064" s="19">
        <f>IF(OR(B1064&amp;""="",NOT(ISNUMBER(A1064))),"",'الإعدادات'!$B$4-A1064)</f>
        <v/>
      </c>
      <c r="M1064" s="6">
        <f>IF(OR(B1064&amp;""="",NOT(ISNUMBER(J1064)),I1064="تم التعاقد",I1064="غير مهتم"),"",IF(J1064&lt;'الإعدادات'!$B$4,"متأخرة",IF(J1064='الإعدادات'!$B$4,"اليوم",IF(J1064&lt;='الإعدادات'!$B$4+3,"خلال 3 أيام",""))))</f>
        <v/>
      </c>
      <c r="N1064" s="6">
        <f>IF(OR(B1064&amp;""="",H1064&amp;""="",NOT(ISNUMBER(E1064))),"",IFERROR(IF(E1064&lt;INDEX('الوحدات'!$F$6:$F$305,MATCH(H1064,'الوحدات'!$A$6:$A$305,0)),"أقل من السعر","مناسب"),"كود غير موجود"))</f>
        <v/>
      </c>
      <c r="O1064" s="18">
        <f>IF(OR(B1064&amp;""="",I1064&lt;&gt;"تم التعاقد",H1064&amp;""=""),"",IFERROR(IF(INDEX('الوحدات'!$E$6:$E$305,MATCH(H1064,'الوحدات'!$A$6:$A$305,0))="بيع",ROUND(INDEX('الوحدات'!$F$6:$F$305,MATCH(H1064,'الوحدات'!$A$6:$A$305,0))*'الإعدادات'!$B$5/100,2),""),""))</f>
        <v/>
      </c>
      <c r="P1064" s="19">
        <f>IF(OR(M1064="متأخرة",M1064="اليوم"),COUNTIFS($M$6:$M$2005,"متأخرة",$J$6:$J$2005,"&lt;"&amp;J1064)+COUNTIFS($M$6:$M$2005,"اليوم",$J$6:$J$2005,"&lt;"&amp;J1064)+COUNTIFS($M$6:M1064,"متأخرة",$J$6:J1064,J1064&amp;"")+COUNTIFS($M$6:M1064,"اليوم",$J$6:J1064,J1064&amp;""),"")</f>
        <v/>
      </c>
    </row>
    <row r="1065">
      <c r="A1065" s="20" t="n"/>
      <c r="B1065" s="5" t="n"/>
      <c r="C1065" s="21" t="n"/>
      <c r="D1065" s="5" t="n"/>
      <c r="E1065" s="17" t="n"/>
      <c r="F1065" s="5" t="n"/>
      <c r="G1065" s="5" t="n"/>
      <c r="H1065" s="5" t="n"/>
      <c r="I1065" s="5" t="n"/>
      <c r="J1065" s="20" t="n"/>
      <c r="K1065" s="5" t="n"/>
      <c r="L1065" s="19">
        <f>IF(OR(B1065&amp;""="",NOT(ISNUMBER(A1065))),"",'الإعدادات'!$B$4-A1065)</f>
        <v/>
      </c>
      <c r="M1065" s="6">
        <f>IF(OR(B1065&amp;""="",NOT(ISNUMBER(J1065)),I1065="تم التعاقد",I1065="غير مهتم"),"",IF(J1065&lt;'الإعدادات'!$B$4,"متأخرة",IF(J1065='الإعدادات'!$B$4,"اليوم",IF(J1065&lt;='الإعدادات'!$B$4+3,"خلال 3 أيام",""))))</f>
        <v/>
      </c>
      <c r="N1065" s="6">
        <f>IF(OR(B1065&amp;""="",H1065&amp;""="",NOT(ISNUMBER(E1065))),"",IFERROR(IF(E1065&lt;INDEX('الوحدات'!$F$6:$F$305,MATCH(H1065,'الوحدات'!$A$6:$A$305,0)),"أقل من السعر","مناسب"),"كود غير موجود"))</f>
        <v/>
      </c>
      <c r="O1065" s="18">
        <f>IF(OR(B1065&amp;""="",I1065&lt;&gt;"تم التعاقد",H1065&amp;""=""),"",IFERROR(IF(INDEX('الوحدات'!$E$6:$E$305,MATCH(H1065,'الوحدات'!$A$6:$A$305,0))="بيع",ROUND(INDEX('الوحدات'!$F$6:$F$305,MATCH(H1065,'الوحدات'!$A$6:$A$305,0))*'الإعدادات'!$B$5/100,2),""),""))</f>
        <v/>
      </c>
      <c r="P1065" s="19">
        <f>IF(OR(M1065="متأخرة",M1065="اليوم"),COUNTIFS($M$6:$M$2005,"متأخرة",$J$6:$J$2005,"&lt;"&amp;J1065)+COUNTIFS($M$6:$M$2005,"اليوم",$J$6:$J$2005,"&lt;"&amp;J1065)+COUNTIFS($M$6:M1065,"متأخرة",$J$6:J1065,J1065&amp;"")+COUNTIFS($M$6:M1065,"اليوم",$J$6:J1065,J1065&amp;""),"")</f>
        <v/>
      </c>
    </row>
    <row r="1066">
      <c r="A1066" s="20" t="n"/>
      <c r="B1066" s="5" t="n"/>
      <c r="C1066" s="21" t="n"/>
      <c r="D1066" s="5" t="n"/>
      <c r="E1066" s="17" t="n"/>
      <c r="F1066" s="5" t="n"/>
      <c r="G1066" s="5" t="n"/>
      <c r="H1066" s="5" t="n"/>
      <c r="I1066" s="5" t="n"/>
      <c r="J1066" s="20" t="n"/>
      <c r="K1066" s="5" t="n"/>
      <c r="L1066" s="19">
        <f>IF(OR(B1066&amp;""="",NOT(ISNUMBER(A1066))),"",'الإعدادات'!$B$4-A1066)</f>
        <v/>
      </c>
      <c r="M1066" s="6">
        <f>IF(OR(B1066&amp;""="",NOT(ISNUMBER(J1066)),I1066="تم التعاقد",I1066="غير مهتم"),"",IF(J1066&lt;'الإعدادات'!$B$4,"متأخرة",IF(J1066='الإعدادات'!$B$4,"اليوم",IF(J1066&lt;='الإعدادات'!$B$4+3,"خلال 3 أيام",""))))</f>
        <v/>
      </c>
      <c r="N1066" s="6">
        <f>IF(OR(B1066&amp;""="",H1066&amp;""="",NOT(ISNUMBER(E1066))),"",IFERROR(IF(E1066&lt;INDEX('الوحدات'!$F$6:$F$305,MATCH(H1066,'الوحدات'!$A$6:$A$305,0)),"أقل من السعر","مناسب"),"كود غير موجود"))</f>
        <v/>
      </c>
      <c r="O1066" s="18">
        <f>IF(OR(B1066&amp;""="",I1066&lt;&gt;"تم التعاقد",H1066&amp;""=""),"",IFERROR(IF(INDEX('الوحدات'!$E$6:$E$305,MATCH(H1066,'الوحدات'!$A$6:$A$305,0))="بيع",ROUND(INDEX('الوحدات'!$F$6:$F$305,MATCH(H1066,'الوحدات'!$A$6:$A$305,0))*'الإعدادات'!$B$5/100,2),""),""))</f>
        <v/>
      </c>
      <c r="P1066" s="19">
        <f>IF(OR(M1066="متأخرة",M1066="اليوم"),COUNTIFS($M$6:$M$2005,"متأخرة",$J$6:$J$2005,"&lt;"&amp;J1066)+COUNTIFS($M$6:$M$2005,"اليوم",$J$6:$J$2005,"&lt;"&amp;J1066)+COUNTIFS($M$6:M1066,"متأخرة",$J$6:J1066,J1066&amp;"")+COUNTIFS($M$6:M1066,"اليوم",$J$6:J1066,J1066&amp;""),"")</f>
        <v/>
      </c>
    </row>
    <row r="1067">
      <c r="A1067" s="20" t="n"/>
      <c r="B1067" s="5" t="n"/>
      <c r="C1067" s="21" t="n"/>
      <c r="D1067" s="5" t="n"/>
      <c r="E1067" s="17" t="n"/>
      <c r="F1067" s="5" t="n"/>
      <c r="G1067" s="5" t="n"/>
      <c r="H1067" s="5" t="n"/>
      <c r="I1067" s="5" t="n"/>
      <c r="J1067" s="20" t="n"/>
      <c r="K1067" s="5" t="n"/>
      <c r="L1067" s="19">
        <f>IF(OR(B1067&amp;""="",NOT(ISNUMBER(A1067))),"",'الإعدادات'!$B$4-A1067)</f>
        <v/>
      </c>
      <c r="M1067" s="6">
        <f>IF(OR(B1067&amp;""="",NOT(ISNUMBER(J1067)),I1067="تم التعاقد",I1067="غير مهتم"),"",IF(J1067&lt;'الإعدادات'!$B$4,"متأخرة",IF(J1067='الإعدادات'!$B$4,"اليوم",IF(J1067&lt;='الإعدادات'!$B$4+3,"خلال 3 أيام",""))))</f>
        <v/>
      </c>
      <c r="N1067" s="6">
        <f>IF(OR(B1067&amp;""="",H1067&amp;""="",NOT(ISNUMBER(E1067))),"",IFERROR(IF(E1067&lt;INDEX('الوحدات'!$F$6:$F$305,MATCH(H1067,'الوحدات'!$A$6:$A$305,0)),"أقل من السعر","مناسب"),"كود غير موجود"))</f>
        <v/>
      </c>
      <c r="O1067" s="18">
        <f>IF(OR(B1067&amp;""="",I1067&lt;&gt;"تم التعاقد",H1067&amp;""=""),"",IFERROR(IF(INDEX('الوحدات'!$E$6:$E$305,MATCH(H1067,'الوحدات'!$A$6:$A$305,0))="بيع",ROUND(INDEX('الوحدات'!$F$6:$F$305,MATCH(H1067,'الوحدات'!$A$6:$A$305,0))*'الإعدادات'!$B$5/100,2),""),""))</f>
        <v/>
      </c>
      <c r="P1067" s="19">
        <f>IF(OR(M1067="متأخرة",M1067="اليوم"),COUNTIFS($M$6:$M$2005,"متأخرة",$J$6:$J$2005,"&lt;"&amp;J1067)+COUNTIFS($M$6:$M$2005,"اليوم",$J$6:$J$2005,"&lt;"&amp;J1067)+COUNTIFS($M$6:M1067,"متأخرة",$J$6:J1067,J1067&amp;"")+COUNTIFS($M$6:M1067,"اليوم",$J$6:J1067,J1067&amp;""),"")</f>
        <v/>
      </c>
    </row>
    <row r="1068">
      <c r="A1068" s="20" t="n"/>
      <c r="B1068" s="5" t="n"/>
      <c r="C1068" s="21" t="n"/>
      <c r="D1068" s="5" t="n"/>
      <c r="E1068" s="17" t="n"/>
      <c r="F1068" s="5" t="n"/>
      <c r="G1068" s="5" t="n"/>
      <c r="H1068" s="5" t="n"/>
      <c r="I1068" s="5" t="n"/>
      <c r="J1068" s="20" t="n"/>
      <c r="K1068" s="5" t="n"/>
      <c r="L1068" s="19">
        <f>IF(OR(B1068&amp;""="",NOT(ISNUMBER(A1068))),"",'الإعدادات'!$B$4-A1068)</f>
        <v/>
      </c>
      <c r="M1068" s="6">
        <f>IF(OR(B1068&amp;""="",NOT(ISNUMBER(J1068)),I1068="تم التعاقد",I1068="غير مهتم"),"",IF(J1068&lt;'الإعدادات'!$B$4,"متأخرة",IF(J1068='الإعدادات'!$B$4,"اليوم",IF(J1068&lt;='الإعدادات'!$B$4+3,"خلال 3 أيام",""))))</f>
        <v/>
      </c>
      <c r="N1068" s="6">
        <f>IF(OR(B1068&amp;""="",H1068&amp;""="",NOT(ISNUMBER(E1068))),"",IFERROR(IF(E1068&lt;INDEX('الوحدات'!$F$6:$F$305,MATCH(H1068,'الوحدات'!$A$6:$A$305,0)),"أقل من السعر","مناسب"),"كود غير موجود"))</f>
        <v/>
      </c>
      <c r="O1068" s="18">
        <f>IF(OR(B1068&amp;""="",I1068&lt;&gt;"تم التعاقد",H1068&amp;""=""),"",IFERROR(IF(INDEX('الوحدات'!$E$6:$E$305,MATCH(H1068,'الوحدات'!$A$6:$A$305,0))="بيع",ROUND(INDEX('الوحدات'!$F$6:$F$305,MATCH(H1068,'الوحدات'!$A$6:$A$305,0))*'الإعدادات'!$B$5/100,2),""),""))</f>
        <v/>
      </c>
      <c r="P1068" s="19">
        <f>IF(OR(M1068="متأخرة",M1068="اليوم"),COUNTIFS($M$6:$M$2005,"متأخرة",$J$6:$J$2005,"&lt;"&amp;J1068)+COUNTIFS($M$6:$M$2005,"اليوم",$J$6:$J$2005,"&lt;"&amp;J1068)+COUNTIFS($M$6:M1068,"متأخرة",$J$6:J1068,J1068&amp;"")+COUNTIFS($M$6:M1068,"اليوم",$J$6:J1068,J1068&amp;""),"")</f>
        <v/>
      </c>
    </row>
    <row r="1069">
      <c r="A1069" s="20" t="n"/>
      <c r="B1069" s="5" t="n"/>
      <c r="C1069" s="21" t="n"/>
      <c r="D1069" s="5" t="n"/>
      <c r="E1069" s="17" t="n"/>
      <c r="F1069" s="5" t="n"/>
      <c r="G1069" s="5" t="n"/>
      <c r="H1069" s="5" t="n"/>
      <c r="I1069" s="5" t="n"/>
      <c r="J1069" s="20" t="n"/>
      <c r="K1069" s="5" t="n"/>
      <c r="L1069" s="19">
        <f>IF(OR(B1069&amp;""="",NOT(ISNUMBER(A1069))),"",'الإعدادات'!$B$4-A1069)</f>
        <v/>
      </c>
      <c r="M1069" s="6">
        <f>IF(OR(B1069&amp;""="",NOT(ISNUMBER(J1069)),I1069="تم التعاقد",I1069="غير مهتم"),"",IF(J1069&lt;'الإعدادات'!$B$4,"متأخرة",IF(J1069='الإعدادات'!$B$4,"اليوم",IF(J1069&lt;='الإعدادات'!$B$4+3,"خلال 3 أيام",""))))</f>
        <v/>
      </c>
      <c r="N1069" s="6">
        <f>IF(OR(B1069&amp;""="",H1069&amp;""="",NOT(ISNUMBER(E1069))),"",IFERROR(IF(E1069&lt;INDEX('الوحدات'!$F$6:$F$305,MATCH(H1069,'الوحدات'!$A$6:$A$305,0)),"أقل من السعر","مناسب"),"كود غير موجود"))</f>
        <v/>
      </c>
      <c r="O1069" s="18">
        <f>IF(OR(B1069&amp;""="",I1069&lt;&gt;"تم التعاقد",H1069&amp;""=""),"",IFERROR(IF(INDEX('الوحدات'!$E$6:$E$305,MATCH(H1069,'الوحدات'!$A$6:$A$305,0))="بيع",ROUND(INDEX('الوحدات'!$F$6:$F$305,MATCH(H1069,'الوحدات'!$A$6:$A$305,0))*'الإعدادات'!$B$5/100,2),""),""))</f>
        <v/>
      </c>
      <c r="P1069" s="19">
        <f>IF(OR(M1069="متأخرة",M1069="اليوم"),COUNTIFS($M$6:$M$2005,"متأخرة",$J$6:$J$2005,"&lt;"&amp;J1069)+COUNTIFS($M$6:$M$2005,"اليوم",$J$6:$J$2005,"&lt;"&amp;J1069)+COUNTIFS($M$6:M1069,"متأخرة",$J$6:J1069,J1069&amp;"")+COUNTIFS($M$6:M1069,"اليوم",$J$6:J1069,J1069&amp;""),"")</f>
        <v/>
      </c>
    </row>
    <row r="1070">
      <c r="A1070" s="20" t="n"/>
      <c r="B1070" s="5" t="n"/>
      <c r="C1070" s="21" t="n"/>
      <c r="D1070" s="5" t="n"/>
      <c r="E1070" s="17" t="n"/>
      <c r="F1070" s="5" t="n"/>
      <c r="G1070" s="5" t="n"/>
      <c r="H1070" s="5" t="n"/>
      <c r="I1070" s="5" t="n"/>
      <c r="J1070" s="20" t="n"/>
      <c r="K1070" s="5" t="n"/>
      <c r="L1070" s="19">
        <f>IF(OR(B1070&amp;""="",NOT(ISNUMBER(A1070))),"",'الإعدادات'!$B$4-A1070)</f>
        <v/>
      </c>
      <c r="M1070" s="6">
        <f>IF(OR(B1070&amp;""="",NOT(ISNUMBER(J1070)),I1070="تم التعاقد",I1070="غير مهتم"),"",IF(J1070&lt;'الإعدادات'!$B$4,"متأخرة",IF(J1070='الإعدادات'!$B$4,"اليوم",IF(J1070&lt;='الإعدادات'!$B$4+3,"خلال 3 أيام",""))))</f>
        <v/>
      </c>
      <c r="N1070" s="6">
        <f>IF(OR(B1070&amp;""="",H1070&amp;""="",NOT(ISNUMBER(E1070))),"",IFERROR(IF(E1070&lt;INDEX('الوحدات'!$F$6:$F$305,MATCH(H1070,'الوحدات'!$A$6:$A$305,0)),"أقل من السعر","مناسب"),"كود غير موجود"))</f>
        <v/>
      </c>
      <c r="O1070" s="18">
        <f>IF(OR(B1070&amp;""="",I1070&lt;&gt;"تم التعاقد",H1070&amp;""=""),"",IFERROR(IF(INDEX('الوحدات'!$E$6:$E$305,MATCH(H1070,'الوحدات'!$A$6:$A$305,0))="بيع",ROUND(INDEX('الوحدات'!$F$6:$F$305,MATCH(H1070,'الوحدات'!$A$6:$A$305,0))*'الإعدادات'!$B$5/100,2),""),""))</f>
        <v/>
      </c>
      <c r="P1070" s="19">
        <f>IF(OR(M1070="متأخرة",M1070="اليوم"),COUNTIFS($M$6:$M$2005,"متأخرة",$J$6:$J$2005,"&lt;"&amp;J1070)+COUNTIFS($M$6:$M$2005,"اليوم",$J$6:$J$2005,"&lt;"&amp;J1070)+COUNTIFS($M$6:M1070,"متأخرة",$J$6:J1070,J1070&amp;"")+COUNTIFS($M$6:M1070,"اليوم",$J$6:J1070,J1070&amp;""),"")</f>
        <v/>
      </c>
    </row>
    <row r="1071">
      <c r="A1071" s="20" t="n"/>
      <c r="B1071" s="5" t="n"/>
      <c r="C1071" s="21" t="n"/>
      <c r="D1071" s="5" t="n"/>
      <c r="E1071" s="17" t="n"/>
      <c r="F1071" s="5" t="n"/>
      <c r="G1071" s="5" t="n"/>
      <c r="H1071" s="5" t="n"/>
      <c r="I1071" s="5" t="n"/>
      <c r="J1071" s="20" t="n"/>
      <c r="K1071" s="5" t="n"/>
      <c r="L1071" s="19">
        <f>IF(OR(B1071&amp;""="",NOT(ISNUMBER(A1071))),"",'الإعدادات'!$B$4-A1071)</f>
        <v/>
      </c>
      <c r="M1071" s="6">
        <f>IF(OR(B1071&amp;""="",NOT(ISNUMBER(J1071)),I1071="تم التعاقد",I1071="غير مهتم"),"",IF(J1071&lt;'الإعدادات'!$B$4,"متأخرة",IF(J1071='الإعدادات'!$B$4,"اليوم",IF(J1071&lt;='الإعدادات'!$B$4+3,"خلال 3 أيام",""))))</f>
        <v/>
      </c>
      <c r="N1071" s="6">
        <f>IF(OR(B1071&amp;""="",H1071&amp;""="",NOT(ISNUMBER(E1071))),"",IFERROR(IF(E1071&lt;INDEX('الوحدات'!$F$6:$F$305,MATCH(H1071,'الوحدات'!$A$6:$A$305,0)),"أقل من السعر","مناسب"),"كود غير موجود"))</f>
        <v/>
      </c>
      <c r="O1071" s="18">
        <f>IF(OR(B1071&amp;""="",I1071&lt;&gt;"تم التعاقد",H1071&amp;""=""),"",IFERROR(IF(INDEX('الوحدات'!$E$6:$E$305,MATCH(H1071,'الوحدات'!$A$6:$A$305,0))="بيع",ROUND(INDEX('الوحدات'!$F$6:$F$305,MATCH(H1071,'الوحدات'!$A$6:$A$305,0))*'الإعدادات'!$B$5/100,2),""),""))</f>
        <v/>
      </c>
      <c r="P1071" s="19">
        <f>IF(OR(M1071="متأخرة",M1071="اليوم"),COUNTIFS($M$6:$M$2005,"متأخرة",$J$6:$J$2005,"&lt;"&amp;J1071)+COUNTIFS($M$6:$M$2005,"اليوم",$J$6:$J$2005,"&lt;"&amp;J1071)+COUNTIFS($M$6:M1071,"متأخرة",$J$6:J1071,J1071&amp;"")+COUNTIFS($M$6:M1071,"اليوم",$J$6:J1071,J1071&amp;""),"")</f>
        <v/>
      </c>
    </row>
    <row r="1072">
      <c r="A1072" s="20" t="n"/>
      <c r="B1072" s="5" t="n"/>
      <c r="C1072" s="21" t="n"/>
      <c r="D1072" s="5" t="n"/>
      <c r="E1072" s="17" t="n"/>
      <c r="F1072" s="5" t="n"/>
      <c r="G1072" s="5" t="n"/>
      <c r="H1072" s="5" t="n"/>
      <c r="I1072" s="5" t="n"/>
      <c r="J1072" s="20" t="n"/>
      <c r="K1072" s="5" t="n"/>
      <c r="L1072" s="19">
        <f>IF(OR(B1072&amp;""="",NOT(ISNUMBER(A1072))),"",'الإعدادات'!$B$4-A1072)</f>
        <v/>
      </c>
      <c r="M1072" s="6">
        <f>IF(OR(B1072&amp;""="",NOT(ISNUMBER(J1072)),I1072="تم التعاقد",I1072="غير مهتم"),"",IF(J1072&lt;'الإعدادات'!$B$4,"متأخرة",IF(J1072='الإعدادات'!$B$4,"اليوم",IF(J1072&lt;='الإعدادات'!$B$4+3,"خلال 3 أيام",""))))</f>
        <v/>
      </c>
      <c r="N1072" s="6">
        <f>IF(OR(B1072&amp;""="",H1072&amp;""="",NOT(ISNUMBER(E1072))),"",IFERROR(IF(E1072&lt;INDEX('الوحدات'!$F$6:$F$305,MATCH(H1072,'الوحدات'!$A$6:$A$305,0)),"أقل من السعر","مناسب"),"كود غير موجود"))</f>
        <v/>
      </c>
      <c r="O1072" s="18">
        <f>IF(OR(B1072&amp;""="",I1072&lt;&gt;"تم التعاقد",H1072&amp;""=""),"",IFERROR(IF(INDEX('الوحدات'!$E$6:$E$305,MATCH(H1072,'الوحدات'!$A$6:$A$305,0))="بيع",ROUND(INDEX('الوحدات'!$F$6:$F$305,MATCH(H1072,'الوحدات'!$A$6:$A$305,0))*'الإعدادات'!$B$5/100,2),""),""))</f>
        <v/>
      </c>
      <c r="P1072" s="19">
        <f>IF(OR(M1072="متأخرة",M1072="اليوم"),COUNTIFS($M$6:$M$2005,"متأخرة",$J$6:$J$2005,"&lt;"&amp;J1072)+COUNTIFS($M$6:$M$2005,"اليوم",$J$6:$J$2005,"&lt;"&amp;J1072)+COUNTIFS($M$6:M1072,"متأخرة",$J$6:J1072,J1072&amp;"")+COUNTIFS($M$6:M1072,"اليوم",$J$6:J1072,J1072&amp;""),"")</f>
        <v/>
      </c>
    </row>
    <row r="1073">
      <c r="A1073" s="20" t="n"/>
      <c r="B1073" s="5" t="n"/>
      <c r="C1073" s="21" t="n"/>
      <c r="D1073" s="5" t="n"/>
      <c r="E1073" s="17" t="n"/>
      <c r="F1073" s="5" t="n"/>
      <c r="G1073" s="5" t="n"/>
      <c r="H1073" s="5" t="n"/>
      <c r="I1073" s="5" t="n"/>
      <c r="J1073" s="20" t="n"/>
      <c r="K1073" s="5" t="n"/>
      <c r="L1073" s="19">
        <f>IF(OR(B1073&amp;""="",NOT(ISNUMBER(A1073))),"",'الإعدادات'!$B$4-A1073)</f>
        <v/>
      </c>
      <c r="M1073" s="6">
        <f>IF(OR(B1073&amp;""="",NOT(ISNUMBER(J1073)),I1073="تم التعاقد",I1073="غير مهتم"),"",IF(J1073&lt;'الإعدادات'!$B$4,"متأخرة",IF(J1073='الإعدادات'!$B$4,"اليوم",IF(J1073&lt;='الإعدادات'!$B$4+3,"خلال 3 أيام",""))))</f>
        <v/>
      </c>
      <c r="N1073" s="6">
        <f>IF(OR(B1073&amp;""="",H1073&amp;""="",NOT(ISNUMBER(E1073))),"",IFERROR(IF(E1073&lt;INDEX('الوحدات'!$F$6:$F$305,MATCH(H1073,'الوحدات'!$A$6:$A$305,0)),"أقل من السعر","مناسب"),"كود غير موجود"))</f>
        <v/>
      </c>
      <c r="O1073" s="18">
        <f>IF(OR(B1073&amp;""="",I1073&lt;&gt;"تم التعاقد",H1073&amp;""=""),"",IFERROR(IF(INDEX('الوحدات'!$E$6:$E$305,MATCH(H1073,'الوحدات'!$A$6:$A$305,0))="بيع",ROUND(INDEX('الوحدات'!$F$6:$F$305,MATCH(H1073,'الوحدات'!$A$6:$A$305,0))*'الإعدادات'!$B$5/100,2),""),""))</f>
        <v/>
      </c>
      <c r="P1073" s="19">
        <f>IF(OR(M1073="متأخرة",M1073="اليوم"),COUNTIFS($M$6:$M$2005,"متأخرة",$J$6:$J$2005,"&lt;"&amp;J1073)+COUNTIFS($M$6:$M$2005,"اليوم",$J$6:$J$2005,"&lt;"&amp;J1073)+COUNTIFS($M$6:M1073,"متأخرة",$J$6:J1073,J1073&amp;"")+COUNTIFS($M$6:M1073,"اليوم",$J$6:J1073,J1073&amp;""),"")</f>
        <v/>
      </c>
    </row>
    <row r="1074">
      <c r="A1074" s="20" t="n"/>
      <c r="B1074" s="5" t="n"/>
      <c r="C1074" s="21" t="n"/>
      <c r="D1074" s="5" t="n"/>
      <c r="E1074" s="17" t="n"/>
      <c r="F1074" s="5" t="n"/>
      <c r="G1074" s="5" t="n"/>
      <c r="H1074" s="5" t="n"/>
      <c r="I1074" s="5" t="n"/>
      <c r="J1074" s="20" t="n"/>
      <c r="K1074" s="5" t="n"/>
      <c r="L1074" s="19">
        <f>IF(OR(B1074&amp;""="",NOT(ISNUMBER(A1074))),"",'الإعدادات'!$B$4-A1074)</f>
        <v/>
      </c>
      <c r="M1074" s="6">
        <f>IF(OR(B1074&amp;""="",NOT(ISNUMBER(J1074)),I1074="تم التعاقد",I1074="غير مهتم"),"",IF(J1074&lt;'الإعدادات'!$B$4,"متأخرة",IF(J1074='الإعدادات'!$B$4,"اليوم",IF(J1074&lt;='الإعدادات'!$B$4+3,"خلال 3 أيام",""))))</f>
        <v/>
      </c>
      <c r="N1074" s="6">
        <f>IF(OR(B1074&amp;""="",H1074&amp;""="",NOT(ISNUMBER(E1074))),"",IFERROR(IF(E1074&lt;INDEX('الوحدات'!$F$6:$F$305,MATCH(H1074,'الوحدات'!$A$6:$A$305,0)),"أقل من السعر","مناسب"),"كود غير موجود"))</f>
        <v/>
      </c>
      <c r="O1074" s="18">
        <f>IF(OR(B1074&amp;""="",I1074&lt;&gt;"تم التعاقد",H1074&amp;""=""),"",IFERROR(IF(INDEX('الوحدات'!$E$6:$E$305,MATCH(H1074,'الوحدات'!$A$6:$A$305,0))="بيع",ROUND(INDEX('الوحدات'!$F$6:$F$305,MATCH(H1074,'الوحدات'!$A$6:$A$305,0))*'الإعدادات'!$B$5/100,2),""),""))</f>
        <v/>
      </c>
      <c r="P1074" s="19">
        <f>IF(OR(M1074="متأخرة",M1074="اليوم"),COUNTIFS($M$6:$M$2005,"متأخرة",$J$6:$J$2005,"&lt;"&amp;J1074)+COUNTIFS($M$6:$M$2005,"اليوم",$J$6:$J$2005,"&lt;"&amp;J1074)+COUNTIFS($M$6:M1074,"متأخرة",$J$6:J1074,J1074&amp;"")+COUNTIFS($M$6:M1074,"اليوم",$J$6:J1074,J1074&amp;""),"")</f>
        <v/>
      </c>
    </row>
    <row r="1075">
      <c r="A1075" s="20" t="n"/>
      <c r="B1075" s="5" t="n"/>
      <c r="C1075" s="21" t="n"/>
      <c r="D1075" s="5" t="n"/>
      <c r="E1075" s="17" t="n"/>
      <c r="F1075" s="5" t="n"/>
      <c r="G1075" s="5" t="n"/>
      <c r="H1075" s="5" t="n"/>
      <c r="I1075" s="5" t="n"/>
      <c r="J1075" s="20" t="n"/>
      <c r="K1075" s="5" t="n"/>
      <c r="L1075" s="19">
        <f>IF(OR(B1075&amp;""="",NOT(ISNUMBER(A1075))),"",'الإعدادات'!$B$4-A1075)</f>
        <v/>
      </c>
      <c r="M1075" s="6">
        <f>IF(OR(B1075&amp;""="",NOT(ISNUMBER(J1075)),I1075="تم التعاقد",I1075="غير مهتم"),"",IF(J1075&lt;'الإعدادات'!$B$4,"متأخرة",IF(J1075='الإعدادات'!$B$4,"اليوم",IF(J1075&lt;='الإعدادات'!$B$4+3,"خلال 3 أيام",""))))</f>
        <v/>
      </c>
      <c r="N1075" s="6">
        <f>IF(OR(B1075&amp;""="",H1075&amp;""="",NOT(ISNUMBER(E1075))),"",IFERROR(IF(E1075&lt;INDEX('الوحدات'!$F$6:$F$305,MATCH(H1075,'الوحدات'!$A$6:$A$305,0)),"أقل من السعر","مناسب"),"كود غير موجود"))</f>
        <v/>
      </c>
      <c r="O1075" s="18">
        <f>IF(OR(B1075&amp;""="",I1075&lt;&gt;"تم التعاقد",H1075&amp;""=""),"",IFERROR(IF(INDEX('الوحدات'!$E$6:$E$305,MATCH(H1075,'الوحدات'!$A$6:$A$305,0))="بيع",ROUND(INDEX('الوحدات'!$F$6:$F$305,MATCH(H1075,'الوحدات'!$A$6:$A$305,0))*'الإعدادات'!$B$5/100,2),""),""))</f>
        <v/>
      </c>
      <c r="P1075" s="19">
        <f>IF(OR(M1075="متأخرة",M1075="اليوم"),COUNTIFS($M$6:$M$2005,"متأخرة",$J$6:$J$2005,"&lt;"&amp;J1075)+COUNTIFS($M$6:$M$2005,"اليوم",$J$6:$J$2005,"&lt;"&amp;J1075)+COUNTIFS($M$6:M1075,"متأخرة",$J$6:J1075,J1075&amp;"")+COUNTIFS($M$6:M1075,"اليوم",$J$6:J1075,J1075&amp;""),"")</f>
        <v/>
      </c>
    </row>
    <row r="1076">
      <c r="A1076" s="20" t="n"/>
      <c r="B1076" s="5" t="n"/>
      <c r="C1076" s="21" t="n"/>
      <c r="D1076" s="5" t="n"/>
      <c r="E1076" s="17" t="n"/>
      <c r="F1076" s="5" t="n"/>
      <c r="G1076" s="5" t="n"/>
      <c r="H1076" s="5" t="n"/>
      <c r="I1076" s="5" t="n"/>
      <c r="J1076" s="20" t="n"/>
      <c r="K1076" s="5" t="n"/>
      <c r="L1076" s="19">
        <f>IF(OR(B1076&amp;""="",NOT(ISNUMBER(A1076))),"",'الإعدادات'!$B$4-A1076)</f>
        <v/>
      </c>
      <c r="M1076" s="6">
        <f>IF(OR(B1076&amp;""="",NOT(ISNUMBER(J1076)),I1076="تم التعاقد",I1076="غير مهتم"),"",IF(J1076&lt;'الإعدادات'!$B$4,"متأخرة",IF(J1076='الإعدادات'!$B$4,"اليوم",IF(J1076&lt;='الإعدادات'!$B$4+3,"خلال 3 أيام",""))))</f>
        <v/>
      </c>
      <c r="N1076" s="6">
        <f>IF(OR(B1076&amp;""="",H1076&amp;""="",NOT(ISNUMBER(E1076))),"",IFERROR(IF(E1076&lt;INDEX('الوحدات'!$F$6:$F$305,MATCH(H1076,'الوحدات'!$A$6:$A$305,0)),"أقل من السعر","مناسب"),"كود غير موجود"))</f>
        <v/>
      </c>
      <c r="O1076" s="18">
        <f>IF(OR(B1076&amp;""="",I1076&lt;&gt;"تم التعاقد",H1076&amp;""=""),"",IFERROR(IF(INDEX('الوحدات'!$E$6:$E$305,MATCH(H1076,'الوحدات'!$A$6:$A$305,0))="بيع",ROUND(INDEX('الوحدات'!$F$6:$F$305,MATCH(H1076,'الوحدات'!$A$6:$A$305,0))*'الإعدادات'!$B$5/100,2),""),""))</f>
        <v/>
      </c>
      <c r="P1076" s="19">
        <f>IF(OR(M1076="متأخرة",M1076="اليوم"),COUNTIFS($M$6:$M$2005,"متأخرة",$J$6:$J$2005,"&lt;"&amp;J1076)+COUNTIFS($M$6:$M$2005,"اليوم",$J$6:$J$2005,"&lt;"&amp;J1076)+COUNTIFS($M$6:M1076,"متأخرة",$J$6:J1076,J1076&amp;"")+COUNTIFS($M$6:M1076,"اليوم",$J$6:J1076,J1076&amp;""),"")</f>
        <v/>
      </c>
    </row>
    <row r="1077">
      <c r="A1077" s="20" t="n"/>
      <c r="B1077" s="5" t="n"/>
      <c r="C1077" s="21" t="n"/>
      <c r="D1077" s="5" t="n"/>
      <c r="E1077" s="17" t="n"/>
      <c r="F1077" s="5" t="n"/>
      <c r="G1077" s="5" t="n"/>
      <c r="H1077" s="5" t="n"/>
      <c r="I1077" s="5" t="n"/>
      <c r="J1077" s="20" t="n"/>
      <c r="K1077" s="5" t="n"/>
      <c r="L1077" s="19">
        <f>IF(OR(B1077&amp;""="",NOT(ISNUMBER(A1077))),"",'الإعدادات'!$B$4-A1077)</f>
        <v/>
      </c>
      <c r="M1077" s="6">
        <f>IF(OR(B1077&amp;""="",NOT(ISNUMBER(J1077)),I1077="تم التعاقد",I1077="غير مهتم"),"",IF(J1077&lt;'الإعدادات'!$B$4,"متأخرة",IF(J1077='الإعدادات'!$B$4,"اليوم",IF(J1077&lt;='الإعدادات'!$B$4+3,"خلال 3 أيام",""))))</f>
        <v/>
      </c>
      <c r="N1077" s="6">
        <f>IF(OR(B1077&amp;""="",H1077&amp;""="",NOT(ISNUMBER(E1077))),"",IFERROR(IF(E1077&lt;INDEX('الوحدات'!$F$6:$F$305,MATCH(H1077,'الوحدات'!$A$6:$A$305,0)),"أقل من السعر","مناسب"),"كود غير موجود"))</f>
        <v/>
      </c>
      <c r="O1077" s="18">
        <f>IF(OR(B1077&amp;""="",I1077&lt;&gt;"تم التعاقد",H1077&amp;""=""),"",IFERROR(IF(INDEX('الوحدات'!$E$6:$E$305,MATCH(H1077,'الوحدات'!$A$6:$A$305,0))="بيع",ROUND(INDEX('الوحدات'!$F$6:$F$305,MATCH(H1077,'الوحدات'!$A$6:$A$305,0))*'الإعدادات'!$B$5/100,2),""),""))</f>
        <v/>
      </c>
      <c r="P1077" s="19">
        <f>IF(OR(M1077="متأخرة",M1077="اليوم"),COUNTIFS($M$6:$M$2005,"متأخرة",$J$6:$J$2005,"&lt;"&amp;J1077)+COUNTIFS($M$6:$M$2005,"اليوم",$J$6:$J$2005,"&lt;"&amp;J1077)+COUNTIFS($M$6:M1077,"متأخرة",$J$6:J1077,J1077&amp;"")+COUNTIFS($M$6:M1077,"اليوم",$J$6:J1077,J1077&amp;""),"")</f>
        <v/>
      </c>
    </row>
    <row r="1078">
      <c r="A1078" s="20" t="n"/>
      <c r="B1078" s="5" t="n"/>
      <c r="C1078" s="21" t="n"/>
      <c r="D1078" s="5" t="n"/>
      <c r="E1078" s="17" t="n"/>
      <c r="F1078" s="5" t="n"/>
      <c r="G1078" s="5" t="n"/>
      <c r="H1078" s="5" t="n"/>
      <c r="I1078" s="5" t="n"/>
      <c r="J1078" s="20" t="n"/>
      <c r="K1078" s="5" t="n"/>
      <c r="L1078" s="19">
        <f>IF(OR(B1078&amp;""="",NOT(ISNUMBER(A1078))),"",'الإعدادات'!$B$4-A1078)</f>
        <v/>
      </c>
      <c r="M1078" s="6">
        <f>IF(OR(B1078&amp;""="",NOT(ISNUMBER(J1078)),I1078="تم التعاقد",I1078="غير مهتم"),"",IF(J1078&lt;'الإعدادات'!$B$4,"متأخرة",IF(J1078='الإعدادات'!$B$4,"اليوم",IF(J1078&lt;='الإعدادات'!$B$4+3,"خلال 3 أيام",""))))</f>
        <v/>
      </c>
      <c r="N1078" s="6">
        <f>IF(OR(B1078&amp;""="",H1078&amp;""="",NOT(ISNUMBER(E1078))),"",IFERROR(IF(E1078&lt;INDEX('الوحدات'!$F$6:$F$305,MATCH(H1078,'الوحدات'!$A$6:$A$305,0)),"أقل من السعر","مناسب"),"كود غير موجود"))</f>
        <v/>
      </c>
      <c r="O1078" s="18">
        <f>IF(OR(B1078&amp;""="",I1078&lt;&gt;"تم التعاقد",H1078&amp;""=""),"",IFERROR(IF(INDEX('الوحدات'!$E$6:$E$305,MATCH(H1078,'الوحدات'!$A$6:$A$305,0))="بيع",ROUND(INDEX('الوحدات'!$F$6:$F$305,MATCH(H1078,'الوحدات'!$A$6:$A$305,0))*'الإعدادات'!$B$5/100,2),""),""))</f>
        <v/>
      </c>
      <c r="P1078" s="19">
        <f>IF(OR(M1078="متأخرة",M1078="اليوم"),COUNTIFS($M$6:$M$2005,"متأخرة",$J$6:$J$2005,"&lt;"&amp;J1078)+COUNTIFS($M$6:$M$2005,"اليوم",$J$6:$J$2005,"&lt;"&amp;J1078)+COUNTIFS($M$6:M1078,"متأخرة",$J$6:J1078,J1078&amp;"")+COUNTIFS($M$6:M1078,"اليوم",$J$6:J1078,J1078&amp;""),"")</f>
        <v/>
      </c>
    </row>
    <row r="1079">
      <c r="A1079" s="20" t="n"/>
      <c r="B1079" s="5" t="n"/>
      <c r="C1079" s="21" t="n"/>
      <c r="D1079" s="5" t="n"/>
      <c r="E1079" s="17" t="n"/>
      <c r="F1079" s="5" t="n"/>
      <c r="G1079" s="5" t="n"/>
      <c r="H1079" s="5" t="n"/>
      <c r="I1079" s="5" t="n"/>
      <c r="J1079" s="20" t="n"/>
      <c r="K1079" s="5" t="n"/>
      <c r="L1079" s="19">
        <f>IF(OR(B1079&amp;""="",NOT(ISNUMBER(A1079))),"",'الإعدادات'!$B$4-A1079)</f>
        <v/>
      </c>
      <c r="M1079" s="6">
        <f>IF(OR(B1079&amp;""="",NOT(ISNUMBER(J1079)),I1079="تم التعاقد",I1079="غير مهتم"),"",IF(J1079&lt;'الإعدادات'!$B$4,"متأخرة",IF(J1079='الإعدادات'!$B$4,"اليوم",IF(J1079&lt;='الإعدادات'!$B$4+3,"خلال 3 أيام",""))))</f>
        <v/>
      </c>
      <c r="N1079" s="6">
        <f>IF(OR(B1079&amp;""="",H1079&amp;""="",NOT(ISNUMBER(E1079))),"",IFERROR(IF(E1079&lt;INDEX('الوحدات'!$F$6:$F$305,MATCH(H1079,'الوحدات'!$A$6:$A$305,0)),"أقل من السعر","مناسب"),"كود غير موجود"))</f>
        <v/>
      </c>
      <c r="O1079" s="18">
        <f>IF(OR(B1079&amp;""="",I1079&lt;&gt;"تم التعاقد",H1079&amp;""=""),"",IFERROR(IF(INDEX('الوحدات'!$E$6:$E$305,MATCH(H1079,'الوحدات'!$A$6:$A$305,0))="بيع",ROUND(INDEX('الوحدات'!$F$6:$F$305,MATCH(H1079,'الوحدات'!$A$6:$A$305,0))*'الإعدادات'!$B$5/100,2),""),""))</f>
        <v/>
      </c>
      <c r="P1079" s="19">
        <f>IF(OR(M1079="متأخرة",M1079="اليوم"),COUNTIFS($M$6:$M$2005,"متأخرة",$J$6:$J$2005,"&lt;"&amp;J1079)+COUNTIFS($M$6:$M$2005,"اليوم",$J$6:$J$2005,"&lt;"&amp;J1079)+COUNTIFS($M$6:M1079,"متأخرة",$J$6:J1079,J1079&amp;"")+COUNTIFS($M$6:M1079,"اليوم",$J$6:J1079,J1079&amp;""),"")</f>
        <v/>
      </c>
    </row>
    <row r="1080">
      <c r="A1080" s="20" t="n"/>
      <c r="B1080" s="5" t="n"/>
      <c r="C1080" s="21" t="n"/>
      <c r="D1080" s="5" t="n"/>
      <c r="E1080" s="17" t="n"/>
      <c r="F1080" s="5" t="n"/>
      <c r="G1080" s="5" t="n"/>
      <c r="H1080" s="5" t="n"/>
      <c r="I1080" s="5" t="n"/>
      <c r="J1080" s="20" t="n"/>
      <c r="K1080" s="5" t="n"/>
      <c r="L1080" s="19">
        <f>IF(OR(B1080&amp;""="",NOT(ISNUMBER(A1080))),"",'الإعدادات'!$B$4-A1080)</f>
        <v/>
      </c>
      <c r="M1080" s="6">
        <f>IF(OR(B1080&amp;""="",NOT(ISNUMBER(J1080)),I1080="تم التعاقد",I1080="غير مهتم"),"",IF(J1080&lt;'الإعدادات'!$B$4,"متأخرة",IF(J1080='الإعدادات'!$B$4,"اليوم",IF(J1080&lt;='الإعدادات'!$B$4+3,"خلال 3 أيام",""))))</f>
        <v/>
      </c>
      <c r="N1080" s="6">
        <f>IF(OR(B1080&amp;""="",H1080&amp;""="",NOT(ISNUMBER(E1080))),"",IFERROR(IF(E1080&lt;INDEX('الوحدات'!$F$6:$F$305,MATCH(H1080,'الوحدات'!$A$6:$A$305,0)),"أقل من السعر","مناسب"),"كود غير موجود"))</f>
        <v/>
      </c>
      <c r="O1080" s="18">
        <f>IF(OR(B1080&amp;""="",I1080&lt;&gt;"تم التعاقد",H1080&amp;""=""),"",IFERROR(IF(INDEX('الوحدات'!$E$6:$E$305,MATCH(H1080,'الوحدات'!$A$6:$A$305,0))="بيع",ROUND(INDEX('الوحدات'!$F$6:$F$305,MATCH(H1080,'الوحدات'!$A$6:$A$305,0))*'الإعدادات'!$B$5/100,2),""),""))</f>
        <v/>
      </c>
      <c r="P1080" s="19">
        <f>IF(OR(M1080="متأخرة",M1080="اليوم"),COUNTIFS($M$6:$M$2005,"متأخرة",$J$6:$J$2005,"&lt;"&amp;J1080)+COUNTIFS($M$6:$M$2005,"اليوم",$J$6:$J$2005,"&lt;"&amp;J1080)+COUNTIFS($M$6:M1080,"متأخرة",$J$6:J1080,J1080&amp;"")+COUNTIFS($M$6:M1080,"اليوم",$J$6:J1080,J1080&amp;""),"")</f>
        <v/>
      </c>
    </row>
    <row r="1081">
      <c r="A1081" s="20" t="n"/>
      <c r="B1081" s="5" t="n"/>
      <c r="C1081" s="21" t="n"/>
      <c r="D1081" s="5" t="n"/>
      <c r="E1081" s="17" t="n"/>
      <c r="F1081" s="5" t="n"/>
      <c r="G1081" s="5" t="n"/>
      <c r="H1081" s="5" t="n"/>
      <c r="I1081" s="5" t="n"/>
      <c r="J1081" s="20" t="n"/>
      <c r="K1081" s="5" t="n"/>
      <c r="L1081" s="19">
        <f>IF(OR(B1081&amp;""="",NOT(ISNUMBER(A1081))),"",'الإعدادات'!$B$4-A1081)</f>
        <v/>
      </c>
      <c r="M1081" s="6">
        <f>IF(OR(B1081&amp;""="",NOT(ISNUMBER(J1081)),I1081="تم التعاقد",I1081="غير مهتم"),"",IF(J1081&lt;'الإعدادات'!$B$4,"متأخرة",IF(J1081='الإعدادات'!$B$4,"اليوم",IF(J1081&lt;='الإعدادات'!$B$4+3,"خلال 3 أيام",""))))</f>
        <v/>
      </c>
      <c r="N1081" s="6">
        <f>IF(OR(B1081&amp;""="",H1081&amp;""="",NOT(ISNUMBER(E1081))),"",IFERROR(IF(E1081&lt;INDEX('الوحدات'!$F$6:$F$305,MATCH(H1081,'الوحدات'!$A$6:$A$305,0)),"أقل من السعر","مناسب"),"كود غير موجود"))</f>
        <v/>
      </c>
      <c r="O1081" s="18">
        <f>IF(OR(B1081&amp;""="",I1081&lt;&gt;"تم التعاقد",H1081&amp;""=""),"",IFERROR(IF(INDEX('الوحدات'!$E$6:$E$305,MATCH(H1081,'الوحدات'!$A$6:$A$305,0))="بيع",ROUND(INDEX('الوحدات'!$F$6:$F$305,MATCH(H1081,'الوحدات'!$A$6:$A$305,0))*'الإعدادات'!$B$5/100,2),""),""))</f>
        <v/>
      </c>
      <c r="P1081" s="19">
        <f>IF(OR(M1081="متأخرة",M1081="اليوم"),COUNTIFS($M$6:$M$2005,"متأخرة",$J$6:$J$2005,"&lt;"&amp;J1081)+COUNTIFS($M$6:$M$2005,"اليوم",$J$6:$J$2005,"&lt;"&amp;J1081)+COUNTIFS($M$6:M1081,"متأخرة",$J$6:J1081,J1081&amp;"")+COUNTIFS($M$6:M1081,"اليوم",$J$6:J1081,J1081&amp;""),"")</f>
        <v/>
      </c>
    </row>
    <row r="1082">
      <c r="A1082" s="20" t="n"/>
      <c r="B1082" s="5" t="n"/>
      <c r="C1082" s="21" t="n"/>
      <c r="D1082" s="5" t="n"/>
      <c r="E1082" s="17" t="n"/>
      <c r="F1082" s="5" t="n"/>
      <c r="G1082" s="5" t="n"/>
      <c r="H1082" s="5" t="n"/>
      <c r="I1082" s="5" t="n"/>
      <c r="J1082" s="20" t="n"/>
      <c r="K1082" s="5" t="n"/>
      <c r="L1082" s="19">
        <f>IF(OR(B1082&amp;""="",NOT(ISNUMBER(A1082))),"",'الإعدادات'!$B$4-A1082)</f>
        <v/>
      </c>
      <c r="M1082" s="6">
        <f>IF(OR(B1082&amp;""="",NOT(ISNUMBER(J1082)),I1082="تم التعاقد",I1082="غير مهتم"),"",IF(J1082&lt;'الإعدادات'!$B$4,"متأخرة",IF(J1082='الإعدادات'!$B$4,"اليوم",IF(J1082&lt;='الإعدادات'!$B$4+3,"خلال 3 أيام",""))))</f>
        <v/>
      </c>
      <c r="N1082" s="6">
        <f>IF(OR(B1082&amp;""="",H1082&amp;""="",NOT(ISNUMBER(E1082))),"",IFERROR(IF(E1082&lt;INDEX('الوحدات'!$F$6:$F$305,MATCH(H1082,'الوحدات'!$A$6:$A$305,0)),"أقل من السعر","مناسب"),"كود غير موجود"))</f>
        <v/>
      </c>
      <c r="O1082" s="18">
        <f>IF(OR(B1082&amp;""="",I1082&lt;&gt;"تم التعاقد",H1082&amp;""=""),"",IFERROR(IF(INDEX('الوحدات'!$E$6:$E$305,MATCH(H1082,'الوحدات'!$A$6:$A$305,0))="بيع",ROUND(INDEX('الوحدات'!$F$6:$F$305,MATCH(H1082,'الوحدات'!$A$6:$A$305,0))*'الإعدادات'!$B$5/100,2),""),""))</f>
        <v/>
      </c>
      <c r="P1082" s="19">
        <f>IF(OR(M1082="متأخرة",M1082="اليوم"),COUNTIFS($M$6:$M$2005,"متأخرة",$J$6:$J$2005,"&lt;"&amp;J1082)+COUNTIFS($M$6:$M$2005,"اليوم",$J$6:$J$2005,"&lt;"&amp;J1082)+COUNTIFS($M$6:M1082,"متأخرة",$J$6:J1082,J1082&amp;"")+COUNTIFS($M$6:M1082,"اليوم",$J$6:J1082,J1082&amp;""),"")</f>
        <v/>
      </c>
    </row>
    <row r="1083">
      <c r="A1083" s="20" t="n"/>
      <c r="B1083" s="5" t="n"/>
      <c r="C1083" s="21" t="n"/>
      <c r="D1083" s="5" t="n"/>
      <c r="E1083" s="17" t="n"/>
      <c r="F1083" s="5" t="n"/>
      <c r="G1083" s="5" t="n"/>
      <c r="H1083" s="5" t="n"/>
      <c r="I1083" s="5" t="n"/>
      <c r="J1083" s="20" t="n"/>
      <c r="K1083" s="5" t="n"/>
      <c r="L1083" s="19">
        <f>IF(OR(B1083&amp;""="",NOT(ISNUMBER(A1083))),"",'الإعدادات'!$B$4-A1083)</f>
        <v/>
      </c>
      <c r="M1083" s="6">
        <f>IF(OR(B1083&amp;""="",NOT(ISNUMBER(J1083)),I1083="تم التعاقد",I1083="غير مهتم"),"",IF(J1083&lt;'الإعدادات'!$B$4,"متأخرة",IF(J1083='الإعدادات'!$B$4,"اليوم",IF(J1083&lt;='الإعدادات'!$B$4+3,"خلال 3 أيام",""))))</f>
        <v/>
      </c>
      <c r="N1083" s="6">
        <f>IF(OR(B1083&amp;""="",H1083&amp;""="",NOT(ISNUMBER(E1083))),"",IFERROR(IF(E1083&lt;INDEX('الوحدات'!$F$6:$F$305,MATCH(H1083,'الوحدات'!$A$6:$A$305,0)),"أقل من السعر","مناسب"),"كود غير موجود"))</f>
        <v/>
      </c>
      <c r="O1083" s="18">
        <f>IF(OR(B1083&amp;""="",I1083&lt;&gt;"تم التعاقد",H1083&amp;""=""),"",IFERROR(IF(INDEX('الوحدات'!$E$6:$E$305,MATCH(H1083,'الوحدات'!$A$6:$A$305,0))="بيع",ROUND(INDEX('الوحدات'!$F$6:$F$305,MATCH(H1083,'الوحدات'!$A$6:$A$305,0))*'الإعدادات'!$B$5/100,2),""),""))</f>
        <v/>
      </c>
      <c r="P1083" s="19">
        <f>IF(OR(M1083="متأخرة",M1083="اليوم"),COUNTIFS($M$6:$M$2005,"متأخرة",$J$6:$J$2005,"&lt;"&amp;J1083)+COUNTIFS($M$6:$M$2005,"اليوم",$J$6:$J$2005,"&lt;"&amp;J1083)+COUNTIFS($M$6:M1083,"متأخرة",$J$6:J1083,J1083&amp;"")+COUNTIFS($M$6:M1083,"اليوم",$J$6:J1083,J1083&amp;""),"")</f>
        <v/>
      </c>
    </row>
    <row r="1084">
      <c r="A1084" s="20" t="n"/>
      <c r="B1084" s="5" t="n"/>
      <c r="C1084" s="21" t="n"/>
      <c r="D1084" s="5" t="n"/>
      <c r="E1084" s="17" t="n"/>
      <c r="F1084" s="5" t="n"/>
      <c r="G1084" s="5" t="n"/>
      <c r="H1084" s="5" t="n"/>
      <c r="I1084" s="5" t="n"/>
      <c r="J1084" s="20" t="n"/>
      <c r="K1084" s="5" t="n"/>
      <c r="L1084" s="19">
        <f>IF(OR(B1084&amp;""="",NOT(ISNUMBER(A1084))),"",'الإعدادات'!$B$4-A1084)</f>
        <v/>
      </c>
      <c r="M1084" s="6">
        <f>IF(OR(B1084&amp;""="",NOT(ISNUMBER(J1084)),I1084="تم التعاقد",I1084="غير مهتم"),"",IF(J1084&lt;'الإعدادات'!$B$4,"متأخرة",IF(J1084='الإعدادات'!$B$4,"اليوم",IF(J1084&lt;='الإعدادات'!$B$4+3,"خلال 3 أيام",""))))</f>
        <v/>
      </c>
      <c r="N1084" s="6">
        <f>IF(OR(B1084&amp;""="",H1084&amp;""="",NOT(ISNUMBER(E1084))),"",IFERROR(IF(E1084&lt;INDEX('الوحدات'!$F$6:$F$305,MATCH(H1084,'الوحدات'!$A$6:$A$305,0)),"أقل من السعر","مناسب"),"كود غير موجود"))</f>
        <v/>
      </c>
      <c r="O1084" s="18">
        <f>IF(OR(B1084&amp;""="",I1084&lt;&gt;"تم التعاقد",H1084&amp;""=""),"",IFERROR(IF(INDEX('الوحدات'!$E$6:$E$305,MATCH(H1084,'الوحدات'!$A$6:$A$305,0))="بيع",ROUND(INDEX('الوحدات'!$F$6:$F$305,MATCH(H1084,'الوحدات'!$A$6:$A$305,0))*'الإعدادات'!$B$5/100,2),""),""))</f>
        <v/>
      </c>
      <c r="P1084" s="19">
        <f>IF(OR(M1084="متأخرة",M1084="اليوم"),COUNTIFS($M$6:$M$2005,"متأخرة",$J$6:$J$2005,"&lt;"&amp;J1084)+COUNTIFS($M$6:$M$2005,"اليوم",$J$6:$J$2005,"&lt;"&amp;J1084)+COUNTIFS($M$6:M1084,"متأخرة",$J$6:J1084,J1084&amp;"")+COUNTIFS($M$6:M1084,"اليوم",$J$6:J1084,J1084&amp;""),"")</f>
        <v/>
      </c>
    </row>
    <row r="1085">
      <c r="A1085" s="20" t="n"/>
      <c r="B1085" s="5" t="n"/>
      <c r="C1085" s="21" t="n"/>
      <c r="D1085" s="5" t="n"/>
      <c r="E1085" s="17" t="n"/>
      <c r="F1085" s="5" t="n"/>
      <c r="G1085" s="5" t="n"/>
      <c r="H1085" s="5" t="n"/>
      <c r="I1085" s="5" t="n"/>
      <c r="J1085" s="20" t="n"/>
      <c r="K1085" s="5" t="n"/>
      <c r="L1085" s="19">
        <f>IF(OR(B1085&amp;""="",NOT(ISNUMBER(A1085))),"",'الإعدادات'!$B$4-A1085)</f>
        <v/>
      </c>
      <c r="M1085" s="6">
        <f>IF(OR(B1085&amp;""="",NOT(ISNUMBER(J1085)),I1085="تم التعاقد",I1085="غير مهتم"),"",IF(J1085&lt;'الإعدادات'!$B$4,"متأخرة",IF(J1085='الإعدادات'!$B$4,"اليوم",IF(J1085&lt;='الإعدادات'!$B$4+3,"خلال 3 أيام",""))))</f>
        <v/>
      </c>
      <c r="N1085" s="6">
        <f>IF(OR(B1085&amp;""="",H1085&amp;""="",NOT(ISNUMBER(E1085))),"",IFERROR(IF(E1085&lt;INDEX('الوحدات'!$F$6:$F$305,MATCH(H1085,'الوحدات'!$A$6:$A$305,0)),"أقل من السعر","مناسب"),"كود غير موجود"))</f>
        <v/>
      </c>
      <c r="O1085" s="18">
        <f>IF(OR(B1085&amp;""="",I1085&lt;&gt;"تم التعاقد",H1085&amp;""=""),"",IFERROR(IF(INDEX('الوحدات'!$E$6:$E$305,MATCH(H1085,'الوحدات'!$A$6:$A$305,0))="بيع",ROUND(INDEX('الوحدات'!$F$6:$F$305,MATCH(H1085,'الوحدات'!$A$6:$A$305,0))*'الإعدادات'!$B$5/100,2),""),""))</f>
        <v/>
      </c>
      <c r="P1085" s="19">
        <f>IF(OR(M1085="متأخرة",M1085="اليوم"),COUNTIFS($M$6:$M$2005,"متأخرة",$J$6:$J$2005,"&lt;"&amp;J1085)+COUNTIFS($M$6:$M$2005,"اليوم",$J$6:$J$2005,"&lt;"&amp;J1085)+COUNTIFS($M$6:M1085,"متأخرة",$J$6:J1085,J1085&amp;"")+COUNTIFS($M$6:M1085,"اليوم",$J$6:J1085,J1085&amp;""),"")</f>
        <v/>
      </c>
    </row>
    <row r="1086">
      <c r="A1086" s="20" t="n"/>
      <c r="B1086" s="5" t="n"/>
      <c r="C1086" s="21" t="n"/>
      <c r="D1086" s="5" t="n"/>
      <c r="E1086" s="17" t="n"/>
      <c r="F1086" s="5" t="n"/>
      <c r="G1086" s="5" t="n"/>
      <c r="H1086" s="5" t="n"/>
      <c r="I1086" s="5" t="n"/>
      <c r="J1086" s="20" t="n"/>
      <c r="K1086" s="5" t="n"/>
      <c r="L1086" s="19">
        <f>IF(OR(B1086&amp;""="",NOT(ISNUMBER(A1086))),"",'الإعدادات'!$B$4-A1086)</f>
        <v/>
      </c>
      <c r="M1086" s="6">
        <f>IF(OR(B1086&amp;""="",NOT(ISNUMBER(J1086)),I1086="تم التعاقد",I1086="غير مهتم"),"",IF(J1086&lt;'الإعدادات'!$B$4,"متأخرة",IF(J1086='الإعدادات'!$B$4,"اليوم",IF(J1086&lt;='الإعدادات'!$B$4+3,"خلال 3 أيام",""))))</f>
        <v/>
      </c>
      <c r="N1086" s="6">
        <f>IF(OR(B1086&amp;""="",H1086&amp;""="",NOT(ISNUMBER(E1086))),"",IFERROR(IF(E1086&lt;INDEX('الوحدات'!$F$6:$F$305,MATCH(H1086,'الوحدات'!$A$6:$A$305,0)),"أقل من السعر","مناسب"),"كود غير موجود"))</f>
        <v/>
      </c>
      <c r="O1086" s="18">
        <f>IF(OR(B1086&amp;""="",I1086&lt;&gt;"تم التعاقد",H1086&amp;""=""),"",IFERROR(IF(INDEX('الوحدات'!$E$6:$E$305,MATCH(H1086,'الوحدات'!$A$6:$A$305,0))="بيع",ROUND(INDEX('الوحدات'!$F$6:$F$305,MATCH(H1086,'الوحدات'!$A$6:$A$305,0))*'الإعدادات'!$B$5/100,2),""),""))</f>
        <v/>
      </c>
      <c r="P1086" s="19">
        <f>IF(OR(M1086="متأخرة",M1086="اليوم"),COUNTIFS($M$6:$M$2005,"متأخرة",$J$6:$J$2005,"&lt;"&amp;J1086)+COUNTIFS($M$6:$M$2005,"اليوم",$J$6:$J$2005,"&lt;"&amp;J1086)+COUNTIFS($M$6:M1086,"متأخرة",$J$6:J1086,J1086&amp;"")+COUNTIFS($M$6:M1086,"اليوم",$J$6:J1086,J1086&amp;""),"")</f>
        <v/>
      </c>
    </row>
    <row r="1087">
      <c r="A1087" s="20" t="n"/>
      <c r="B1087" s="5" t="n"/>
      <c r="C1087" s="21" t="n"/>
      <c r="D1087" s="5" t="n"/>
      <c r="E1087" s="17" t="n"/>
      <c r="F1087" s="5" t="n"/>
      <c r="G1087" s="5" t="n"/>
      <c r="H1087" s="5" t="n"/>
      <c r="I1087" s="5" t="n"/>
      <c r="J1087" s="20" t="n"/>
      <c r="K1087" s="5" t="n"/>
      <c r="L1087" s="19">
        <f>IF(OR(B1087&amp;""="",NOT(ISNUMBER(A1087))),"",'الإعدادات'!$B$4-A1087)</f>
        <v/>
      </c>
      <c r="M1087" s="6">
        <f>IF(OR(B1087&amp;""="",NOT(ISNUMBER(J1087)),I1087="تم التعاقد",I1087="غير مهتم"),"",IF(J1087&lt;'الإعدادات'!$B$4,"متأخرة",IF(J1087='الإعدادات'!$B$4,"اليوم",IF(J1087&lt;='الإعدادات'!$B$4+3,"خلال 3 أيام",""))))</f>
        <v/>
      </c>
      <c r="N1087" s="6">
        <f>IF(OR(B1087&amp;""="",H1087&amp;""="",NOT(ISNUMBER(E1087))),"",IFERROR(IF(E1087&lt;INDEX('الوحدات'!$F$6:$F$305,MATCH(H1087,'الوحدات'!$A$6:$A$305,0)),"أقل من السعر","مناسب"),"كود غير موجود"))</f>
        <v/>
      </c>
      <c r="O1087" s="18">
        <f>IF(OR(B1087&amp;""="",I1087&lt;&gt;"تم التعاقد",H1087&amp;""=""),"",IFERROR(IF(INDEX('الوحدات'!$E$6:$E$305,MATCH(H1087,'الوحدات'!$A$6:$A$305,0))="بيع",ROUND(INDEX('الوحدات'!$F$6:$F$305,MATCH(H1087,'الوحدات'!$A$6:$A$305,0))*'الإعدادات'!$B$5/100,2),""),""))</f>
        <v/>
      </c>
      <c r="P1087" s="19">
        <f>IF(OR(M1087="متأخرة",M1087="اليوم"),COUNTIFS($M$6:$M$2005,"متأخرة",$J$6:$J$2005,"&lt;"&amp;J1087)+COUNTIFS($M$6:$M$2005,"اليوم",$J$6:$J$2005,"&lt;"&amp;J1087)+COUNTIFS($M$6:M1087,"متأخرة",$J$6:J1087,J1087&amp;"")+COUNTIFS($M$6:M1087,"اليوم",$J$6:J1087,J1087&amp;""),"")</f>
        <v/>
      </c>
    </row>
    <row r="1088">
      <c r="A1088" s="20" t="n"/>
      <c r="B1088" s="5" t="n"/>
      <c r="C1088" s="21" t="n"/>
      <c r="D1088" s="5" t="n"/>
      <c r="E1088" s="17" t="n"/>
      <c r="F1088" s="5" t="n"/>
      <c r="G1088" s="5" t="n"/>
      <c r="H1088" s="5" t="n"/>
      <c r="I1088" s="5" t="n"/>
      <c r="J1088" s="20" t="n"/>
      <c r="K1088" s="5" t="n"/>
      <c r="L1088" s="19">
        <f>IF(OR(B1088&amp;""="",NOT(ISNUMBER(A1088))),"",'الإعدادات'!$B$4-A1088)</f>
        <v/>
      </c>
      <c r="M1088" s="6">
        <f>IF(OR(B1088&amp;""="",NOT(ISNUMBER(J1088)),I1088="تم التعاقد",I1088="غير مهتم"),"",IF(J1088&lt;'الإعدادات'!$B$4,"متأخرة",IF(J1088='الإعدادات'!$B$4,"اليوم",IF(J1088&lt;='الإعدادات'!$B$4+3,"خلال 3 أيام",""))))</f>
        <v/>
      </c>
      <c r="N1088" s="6">
        <f>IF(OR(B1088&amp;""="",H1088&amp;""="",NOT(ISNUMBER(E1088))),"",IFERROR(IF(E1088&lt;INDEX('الوحدات'!$F$6:$F$305,MATCH(H1088,'الوحدات'!$A$6:$A$305,0)),"أقل من السعر","مناسب"),"كود غير موجود"))</f>
        <v/>
      </c>
      <c r="O1088" s="18">
        <f>IF(OR(B1088&amp;""="",I1088&lt;&gt;"تم التعاقد",H1088&amp;""=""),"",IFERROR(IF(INDEX('الوحدات'!$E$6:$E$305,MATCH(H1088,'الوحدات'!$A$6:$A$305,0))="بيع",ROUND(INDEX('الوحدات'!$F$6:$F$305,MATCH(H1088,'الوحدات'!$A$6:$A$305,0))*'الإعدادات'!$B$5/100,2),""),""))</f>
        <v/>
      </c>
      <c r="P1088" s="19">
        <f>IF(OR(M1088="متأخرة",M1088="اليوم"),COUNTIFS($M$6:$M$2005,"متأخرة",$J$6:$J$2005,"&lt;"&amp;J1088)+COUNTIFS($M$6:$M$2005,"اليوم",$J$6:$J$2005,"&lt;"&amp;J1088)+COUNTIFS($M$6:M1088,"متأخرة",$J$6:J1088,J1088&amp;"")+COUNTIFS($M$6:M1088,"اليوم",$J$6:J1088,J1088&amp;""),"")</f>
        <v/>
      </c>
    </row>
    <row r="1089">
      <c r="A1089" s="20" t="n"/>
      <c r="B1089" s="5" t="n"/>
      <c r="C1089" s="21" t="n"/>
      <c r="D1089" s="5" t="n"/>
      <c r="E1089" s="17" t="n"/>
      <c r="F1089" s="5" t="n"/>
      <c r="G1089" s="5" t="n"/>
      <c r="H1089" s="5" t="n"/>
      <c r="I1089" s="5" t="n"/>
      <c r="J1089" s="20" t="n"/>
      <c r="K1089" s="5" t="n"/>
      <c r="L1089" s="19">
        <f>IF(OR(B1089&amp;""="",NOT(ISNUMBER(A1089))),"",'الإعدادات'!$B$4-A1089)</f>
        <v/>
      </c>
      <c r="M1089" s="6">
        <f>IF(OR(B1089&amp;""="",NOT(ISNUMBER(J1089)),I1089="تم التعاقد",I1089="غير مهتم"),"",IF(J1089&lt;'الإعدادات'!$B$4,"متأخرة",IF(J1089='الإعدادات'!$B$4,"اليوم",IF(J1089&lt;='الإعدادات'!$B$4+3,"خلال 3 أيام",""))))</f>
        <v/>
      </c>
      <c r="N1089" s="6">
        <f>IF(OR(B1089&amp;""="",H1089&amp;""="",NOT(ISNUMBER(E1089))),"",IFERROR(IF(E1089&lt;INDEX('الوحدات'!$F$6:$F$305,MATCH(H1089,'الوحدات'!$A$6:$A$305,0)),"أقل من السعر","مناسب"),"كود غير موجود"))</f>
        <v/>
      </c>
      <c r="O1089" s="18">
        <f>IF(OR(B1089&amp;""="",I1089&lt;&gt;"تم التعاقد",H1089&amp;""=""),"",IFERROR(IF(INDEX('الوحدات'!$E$6:$E$305,MATCH(H1089,'الوحدات'!$A$6:$A$305,0))="بيع",ROUND(INDEX('الوحدات'!$F$6:$F$305,MATCH(H1089,'الوحدات'!$A$6:$A$305,0))*'الإعدادات'!$B$5/100,2),""),""))</f>
        <v/>
      </c>
      <c r="P1089" s="19">
        <f>IF(OR(M1089="متأخرة",M1089="اليوم"),COUNTIFS($M$6:$M$2005,"متأخرة",$J$6:$J$2005,"&lt;"&amp;J1089)+COUNTIFS($M$6:$M$2005,"اليوم",$J$6:$J$2005,"&lt;"&amp;J1089)+COUNTIFS($M$6:M1089,"متأخرة",$J$6:J1089,J1089&amp;"")+COUNTIFS($M$6:M1089,"اليوم",$J$6:J1089,J1089&amp;""),"")</f>
        <v/>
      </c>
    </row>
    <row r="1090">
      <c r="A1090" s="20" t="n"/>
      <c r="B1090" s="5" t="n"/>
      <c r="C1090" s="21" t="n"/>
      <c r="D1090" s="5" t="n"/>
      <c r="E1090" s="17" t="n"/>
      <c r="F1090" s="5" t="n"/>
      <c r="G1090" s="5" t="n"/>
      <c r="H1090" s="5" t="n"/>
      <c r="I1090" s="5" t="n"/>
      <c r="J1090" s="20" t="n"/>
      <c r="K1090" s="5" t="n"/>
      <c r="L1090" s="19">
        <f>IF(OR(B1090&amp;""="",NOT(ISNUMBER(A1090))),"",'الإعدادات'!$B$4-A1090)</f>
        <v/>
      </c>
      <c r="M1090" s="6">
        <f>IF(OR(B1090&amp;""="",NOT(ISNUMBER(J1090)),I1090="تم التعاقد",I1090="غير مهتم"),"",IF(J1090&lt;'الإعدادات'!$B$4,"متأخرة",IF(J1090='الإعدادات'!$B$4,"اليوم",IF(J1090&lt;='الإعدادات'!$B$4+3,"خلال 3 أيام",""))))</f>
        <v/>
      </c>
      <c r="N1090" s="6">
        <f>IF(OR(B1090&amp;""="",H1090&amp;""="",NOT(ISNUMBER(E1090))),"",IFERROR(IF(E1090&lt;INDEX('الوحدات'!$F$6:$F$305,MATCH(H1090,'الوحدات'!$A$6:$A$305,0)),"أقل من السعر","مناسب"),"كود غير موجود"))</f>
        <v/>
      </c>
      <c r="O1090" s="18">
        <f>IF(OR(B1090&amp;""="",I1090&lt;&gt;"تم التعاقد",H1090&amp;""=""),"",IFERROR(IF(INDEX('الوحدات'!$E$6:$E$305,MATCH(H1090,'الوحدات'!$A$6:$A$305,0))="بيع",ROUND(INDEX('الوحدات'!$F$6:$F$305,MATCH(H1090,'الوحدات'!$A$6:$A$305,0))*'الإعدادات'!$B$5/100,2),""),""))</f>
        <v/>
      </c>
      <c r="P1090" s="19">
        <f>IF(OR(M1090="متأخرة",M1090="اليوم"),COUNTIFS($M$6:$M$2005,"متأخرة",$J$6:$J$2005,"&lt;"&amp;J1090)+COUNTIFS($M$6:$M$2005,"اليوم",$J$6:$J$2005,"&lt;"&amp;J1090)+COUNTIFS($M$6:M1090,"متأخرة",$J$6:J1090,J1090&amp;"")+COUNTIFS($M$6:M1090,"اليوم",$J$6:J1090,J1090&amp;""),"")</f>
        <v/>
      </c>
    </row>
    <row r="1091">
      <c r="A1091" s="20" t="n"/>
      <c r="B1091" s="5" t="n"/>
      <c r="C1091" s="21" t="n"/>
      <c r="D1091" s="5" t="n"/>
      <c r="E1091" s="17" t="n"/>
      <c r="F1091" s="5" t="n"/>
      <c r="G1091" s="5" t="n"/>
      <c r="H1091" s="5" t="n"/>
      <c r="I1091" s="5" t="n"/>
      <c r="J1091" s="20" t="n"/>
      <c r="K1091" s="5" t="n"/>
      <c r="L1091" s="19">
        <f>IF(OR(B1091&amp;""="",NOT(ISNUMBER(A1091))),"",'الإعدادات'!$B$4-A1091)</f>
        <v/>
      </c>
      <c r="M1091" s="6">
        <f>IF(OR(B1091&amp;""="",NOT(ISNUMBER(J1091)),I1091="تم التعاقد",I1091="غير مهتم"),"",IF(J1091&lt;'الإعدادات'!$B$4,"متأخرة",IF(J1091='الإعدادات'!$B$4,"اليوم",IF(J1091&lt;='الإعدادات'!$B$4+3,"خلال 3 أيام",""))))</f>
        <v/>
      </c>
      <c r="N1091" s="6">
        <f>IF(OR(B1091&amp;""="",H1091&amp;""="",NOT(ISNUMBER(E1091))),"",IFERROR(IF(E1091&lt;INDEX('الوحدات'!$F$6:$F$305,MATCH(H1091,'الوحدات'!$A$6:$A$305,0)),"أقل من السعر","مناسب"),"كود غير موجود"))</f>
        <v/>
      </c>
      <c r="O1091" s="18">
        <f>IF(OR(B1091&amp;""="",I1091&lt;&gt;"تم التعاقد",H1091&amp;""=""),"",IFERROR(IF(INDEX('الوحدات'!$E$6:$E$305,MATCH(H1091,'الوحدات'!$A$6:$A$305,0))="بيع",ROUND(INDEX('الوحدات'!$F$6:$F$305,MATCH(H1091,'الوحدات'!$A$6:$A$305,0))*'الإعدادات'!$B$5/100,2),""),""))</f>
        <v/>
      </c>
      <c r="P1091" s="19">
        <f>IF(OR(M1091="متأخرة",M1091="اليوم"),COUNTIFS($M$6:$M$2005,"متأخرة",$J$6:$J$2005,"&lt;"&amp;J1091)+COUNTIFS($M$6:$M$2005,"اليوم",$J$6:$J$2005,"&lt;"&amp;J1091)+COUNTIFS($M$6:M1091,"متأخرة",$J$6:J1091,J1091&amp;"")+COUNTIFS($M$6:M1091,"اليوم",$J$6:J1091,J1091&amp;""),"")</f>
        <v/>
      </c>
    </row>
    <row r="1092">
      <c r="A1092" s="20" t="n"/>
      <c r="B1092" s="5" t="n"/>
      <c r="C1092" s="21" t="n"/>
      <c r="D1092" s="5" t="n"/>
      <c r="E1092" s="17" t="n"/>
      <c r="F1092" s="5" t="n"/>
      <c r="G1092" s="5" t="n"/>
      <c r="H1092" s="5" t="n"/>
      <c r="I1092" s="5" t="n"/>
      <c r="J1092" s="20" t="n"/>
      <c r="K1092" s="5" t="n"/>
      <c r="L1092" s="19">
        <f>IF(OR(B1092&amp;""="",NOT(ISNUMBER(A1092))),"",'الإعدادات'!$B$4-A1092)</f>
        <v/>
      </c>
      <c r="M1092" s="6">
        <f>IF(OR(B1092&amp;""="",NOT(ISNUMBER(J1092)),I1092="تم التعاقد",I1092="غير مهتم"),"",IF(J1092&lt;'الإعدادات'!$B$4,"متأخرة",IF(J1092='الإعدادات'!$B$4,"اليوم",IF(J1092&lt;='الإعدادات'!$B$4+3,"خلال 3 أيام",""))))</f>
        <v/>
      </c>
      <c r="N1092" s="6">
        <f>IF(OR(B1092&amp;""="",H1092&amp;""="",NOT(ISNUMBER(E1092))),"",IFERROR(IF(E1092&lt;INDEX('الوحدات'!$F$6:$F$305,MATCH(H1092,'الوحدات'!$A$6:$A$305,0)),"أقل من السعر","مناسب"),"كود غير موجود"))</f>
        <v/>
      </c>
      <c r="O1092" s="18">
        <f>IF(OR(B1092&amp;""="",I1092&lt;&gt;"تم التعاقد",H1092&amp;""=""),"",IFERROR(IF(INDEX('الوحدات'!$E$6:$E$305,MATCH(H1092,'الوحدات'!$A$6:$A$305,0))="بيع",ROUND(INDEX('الوحدات'!$F$6:$F$305,MATCH(H1092,'الوحدات'!$A$6:$A$305,0))*'الإعدادات'!$B$5/100,2),""),""))</f>
        <v/>
      </c>
      <c r="P1092" s="19">
        <f>IF(OR(M1092="متأخرة",M1092="اليوم"),COUNTIFS($M$6:$M$2005,"متأخرة",$J$6:$J$2005,"&lt;"&amp;J1092)+COUNTIFS($M$6:$M$2005,"اليوم",$J$6:$J$2005,"&lt;"&amp;J1092)+COUNTIFS($M$6:M1092,"متأخرة",$J$6:J1092,J1092&amp;"")+COUNTIFS($M$6:M1092,"اليوم",$J$6:J1092,J1092&amp;""),"")</f>
        <v/>
      </c>
    </row>
    <row r="1093">
      <c r="A1093" s="20" t="n"/>
      <c r="B1093" s="5" t="n"/>
      <c r="C1093" s="21" t="n"/>
      <c r="D1093" s="5" t="n"/>
      <c r="E1093" s="17" t="n"/>
      <c r="F1093" s="5" t="n"/>
      <c r="G1093" s="5" t="n"/>
      <c r="H1093" s="5" t="n"/>
      <c r="I1093" s="5" t="n"/>
      <c r="J1093" s="20" t="n"/>
      <c r="K1093" s="5" t="n"/>
      <c r="L1093" s="19">
        <f>IF(OR(B1093&amp;""="",NOT(ISNUMBER(A1093))),"",'الإعدادات'!$B$4-A1093)</f>
        <v/>
      </c>
      <c r="M1093" s="6">
        <f>IF(OR(B1093&amp;""="",NOT(ISNUMBER(J1093)),I1093="تم التعاقد",I1093="غير مهتم"),"",IF(J1093&lt;'الإعدادات'!$B$4,"متأخرة",IF(J1093='الإعدادات'!$B$4,"اليوم",IF(J1093&lt;='الإعدادات'!$B$4+3,"خلال 3 أيام",""))))</f>
        <v/>
      </c>
      <c r="N1093" s="6">
        <f>IF(OR(B1093&amp;""="",H1093&amp;""="",NOT(ISNUMBER(E1093))),"",IFERROR(IF(E1093&lt;INDEX('الوحدات'!$F$6:$F$305,MATCH(H1093,'الوحدات'!$A$6:$A$305,0)),"أقل من السعر","مناسب"),"كود غير موجود"))</f>
        <v/>
      </c>
      <c r="O1093" s="18">
        <f>IF(OR(B1093&amp;""="",I1093&lt;&gt;"تم التعاقد",H1093&amp;""=""),"",IFERROR(IF(INDEX('الوحدات'!$E$6:$E$305,MATCH(H1093,'الوحدات'!$A$6:$A$305,0))="بيع",ROUND(INDEX('الوحدات'!$F$6:$F$305,MATCH(H1093,'الوحدات'!$A$6:$A$305,0))*'الإعدادات'!$B$5/100,2),""),""))</f>
        <v/>
      </c>
      <c r="P1093" s="19">
        <f>IF(OR(M1093="متأخرة",M1093="اليوم"),COUNTIFS($M$6:$M$2005,"متأخرة",$J$6:$J$2005,"&lt;"&amp;J1093)+COUNTIFS($M$6:$M$2005,"اليوم",$J$6:$J$2005,"&lt;"&amp;J1093)+COUNTIFS($M$6:M1093,"متأخرة",$J$6:J1093,J1093&amp;"")+COUNTIFS($M$6:M1093,"اليوم",$J$6:J1093,J1093&amp;""),"")</f>
        <v/>
      </c>
    </row>
    <row r="1094">
      <c r="A1094" s="20" t="n"/>
      <c r="B1094" s="5" t="n"/>
      <c r="C1094" s="21" t="n"/>
      <c r="D1094" s="5" t="n"/>
      <c r="E1094" s="17" t="n"/>
      <c r="F1094" s="5" t="n"/>
      <c r="G1094" s="5" t="n"/>
      <c r="H1094" s="5" t="n"/>
      <c r="I1094" s="5" t="n"/>
      <c r="J1094" s="20" t="n"/>
      <c r="K1094" s="5" t="n"/>
      <c r="L1094" s="19">
        <f>IF(OR(B1094&amp;""="",NOT(ISNUMBER(A1094))),"",'الإعدادات'!$B$4-A1094)</f>
        <v/>
      </c>
      <c r="M1094" s="6">
        <f>IF(OR(B1094&amp;""="",NOT(ISNUMBER(J1094)),I1094="تم التعاقد",I1094="غير مهتم"),"",IF(J1094&lt;'الإعدادات'!$B$4,"متأخرة",IF(J1094='الإعدادات'!$B$4,"اليوم",IF(J1094&lt;='الإعدادات'!$B$4+3,"خلال 3 أيام",""))))</f>
        <v/>
      </c>
      <c r="N1094" s="6">
        <f>IF(OR(B1094&amp;""="",H1094&amp;""="",NOT(ISNUMBER(E1094))),"",IFERROR(IF(E1094&lt;INDEX('الوحدات'!$F$6:$F$305,MATCH(H1094,'الوحدات'!$A$6:$A$305,0)),"أقل من السعر","مناسب"),"كود غير موجود"))</f>
        <v/>
      </c>
      <c r="O1094" s="18">
        <f>IF(OR(B1094&amp;""="",I1094&lt;&gt;"تم التعاقد",H1094&amp;""=""),"",IFERROR(IF(INDEX('الوحدات'!$E$6:$E$305,MATCH(H1094,'الوحدات'!$A$6:$A$305,0))="بيع",ROUND(INDEX('الوحدات'!$F$6:$F$305,MATCH(H1094,'الوحدات'!$A$6:$A$305,0))*'الإعدادات'!$B$5/100,2),""),""))</f>
        <v/>
      </c>
      <c r="P1094" s="19">
        <f>IF(OR(M1094="متأخرة",M1094="اليوم"),COUNTIFS($M$6:$M$2005,"متأخرة",$J$6:$J$2005,"&lt;"&amp;J1094)+COUNTIFS($M$6:$M$2005,"اليوم",$J$6:$J$2005,"&lt;"&amp;J1094)+COUNTIFS($M$6:M1094,"متأخرة",$J$6:J1094,J1094&amp;"")+COUNTIFS($M$6:M1094,"اليوم",$J$6:J1094,J1094&amp;""),"")</f>
        <v/>
      </c>
    </row>
    <row r="1095">
      <c r="A1095" s="20" t="n"/>
      <c r="B1095" s="5" t="n"/>
      <c r="C1095" s="21" t="n"/>
      <c r="D1095" s="5" t="n"/>
      <c r="E1095" s="17" t="n"/>
      <c r="F1095" s="5" t="n"/>
      <c r="G1095" s="5" t="n"/>
      <c r="H1095" s="5" t="n"/>
      <c r="I1095" s="5" t="n"/>
      <c r="J1095" s="20" t="n"/>
      <c r="K1095" s="5" t="n"/>
      <c r="L1095" s="19">
        <f>IF(OR(B1095&amp;""="",NOT(ISNUMBER(A1095))),"",'الإعدادات'!$B$4-A1095)</f>
        <v/>
      </c>
      <c r="M1095" s="6">
        <f>IF(OR(B1095&amp;""="",NOT(ISNUMBER(J1095)),I1095="تم التعاقد",I1095="غير مهتم"),"",IF(J1095&lt;'الإعدادات'!$B$4,"متأخرة",IF(J1095='الإعدادات'!$B$4,"اليوم",IF(J1095&lt;='الإعدادات'!$B$4+3,"خلال 3 أيام",""))))</f>
        <v/>
      </c>
      <c r="N1095" s="6">
        <f>IF(OR(B1095&amp;""="",H1095&amp;""="",NOT(ISNUMBER(E1095))),"",IFERROR(IF(E1095&lt;INDEX('الوحدات'!$F$6:$F$305,MATCH(H1095,'الوحدات'!$A$6:$A$305,0)),"أقل من السعر","مناسب"),"كود غير موجود"))</f>
        <v/>
      </c>
      <c r="O1095" s="18">
        <f>IF(OR(B1095&amp;""="",I1095&lt;&gt;"تم التعاقد",H1095&amp;""=""),"",IFERROR(IF(INDEX('الوحدات'!$E$6:$E$305,MATCH(H1095,'الوحدات'!$A$6:$A$305,0))="بيع",ROUND(INDEX('الوحدات'!$F$6:$F$305,MATCH(H1095,'الوحدات'!$A$6:$A$305,0))*'الإعدادات'!$B$5/100,2),""),""))</f>
        <v/>
      </c>
      <c r="P1095" s="19">
        <f>IF(OR(M1095="متأخرة",M1095="اليوم"),COUNTIFS($M$6:$M$2005,"متأخرة",$J$6:$J$2005,"&lt;"&amp;J1095)+COUNTIFS($M$6:$M$2005,"اليوم",$J$6:$J$2005,"&lt;"&amp;J1095)+COUNTIFS($M$6:M1095,"متأخرة",$J$6:J1095,J1095&amp;"")+COUNTIFS($M$6:M1095,"اليوم",$J$6:J1095,J1095&amp;""),"")</f>
        <v/>
      </c>
    </row>
    <row r="1096">
      <c r="A1096" s="20" t="n"/>
      <c r="B1096" s="5" t="n"/>
      <c r="C1096" s="21" t="n"/>
      <c r="D1096" s="5" t="n"/>
      <c r="E1096" s="17" t="n"/>
      <c r="F1096" s="5" t="n"/>
      <c r="G1096" s="5" t="n"/>
      <c r="H1096" s="5" t="n"/>
      <c r="I1096" s="5" t="n"/>
      <c r="J1096" s="20" t="n"/>
      <c r="K1096" s="5" t="n"/>
      <c r="L1096" s="19">
        <f>IF(OR(B1096&amp;""="",NOT(ISNUMBER(A1096))),"",'الإعدادات'!$B$4-A1096)</f>
        <v/>
      </c>
      <c r="M1096" s="6">
        <f>IF(OR(B1096&amp;""="",NOT(ISNUMBER(J1096)),I1096="تم التعاقد",I1096="غير مهتم"),"",IF(J1096&lt;'الإعدادات'!$B$4,"متأخرة",IF(J1096='الإعدادات'!$B$4,"اليوم",IF(J1096&lt;='الإعدادات'!$B$4+3,"خلال 3 أيام",""))))</f>
        <v/>
      </c>
      <c r="N1096" s="6">
        <f>IF(OR(B1096&amp;""="",H1096&amp;""="",NOT(ISNUMBER(E1096))),"",IFERROR(IF(E1096&lt;INDEX('الوحدات'!$F$6:$F$305,MATCH(H1096,'الوحدات'!$A$6:$A$305,0)),"أقل من السعر","مناسب"),"كود غير موجود"))</f>
        <v/>
      </c>
      <c r="O1096" s="18">
        <f>IF(OR(B1096&amp;""="",I1096&lt;&gt;"تم التعاقد",H1096&amp;""=""),"",IFERROR(IF(INDEX('الوحدات'!$E$6:$E$305,MATCH(H1096,'الوحدات'!$A$6:$A$305,0))="بيع",ROUND(INDEX('الوحدات'!$F$6:$F$305,MATCH(H1096,'الوحدات'!$A$6:$A$305,0))*'الإعدادات'!$B$5/100,2),""),""))</f>
        <v/>
      </c>
      <c r="P1096" s="19">
        <f>IF(OR(M1096="متأخرة",M1096="اليوم"),COUNTIFS($M$6:$M$2005,"متأخرة",$J$6:$J$2005,"&lt;"&amp;J1096)+COUNTIFS($M$6:$M$2005,"اليوم",$J$6:$J$2005,"&lt;"&amp;J1096)+COUNTIFS($M$6:M1096,"متأخرة",$J$6:J1096,J1096&amp;"")+COUNTIFS($M$6:M1096,"اليوم",$J$6:J1096,J1096&amp;""),"")</f>
        <v/>
      </c>
    </row>
    <row r="1097">
      <c r="A1097" s="20" t="n"/>
      <c r="B1097" s="5" t="n"/>
      <c r="C1097" s="21" t="n"/>
      <c r="D1097" s="5" t="n"/>
      <c r="E1097" s="17" t="n"/>
      <c r="F1097" s="5" t="n"/>
      <c r="G1097" s="5" t="n"/>
      <c r="H1097" s="5" t="n"/>
      <c r="I1097" s="5" t="n"/>
      <c r="J1097" s="20" t="n"/>
      <c r="K1097" s="5" t="n"/>
      <c r="L1097" s="19">
        <f>IF(OR(B1097&amp;""="",NOT(ISNUMBER(A1097))),"",'الإعدادات'!$B$4-A1097)</f>
        <v/>
      </c>
      <c r="M1097" s="6">
        <f>IF(OR(B1097&amp;""="",NOT(ISNUMBER(J1097)),I1097="تم التعاقد",I1097="غير مهتم"),"",IF(J1097&lt;'الإعدادات'!$B$4,"متأخرة",IF(J1097='الإعدادات'!$B$4,"اليوم",IF(J1097&lt;='الإعدادات'!$B$4+3,"خلال 3 أيام",""))))</f>
        <v/>
      </c>
      <c r="N1097" s="6">
        <f>IF(OR(B1097&amp;""="",H1097&amp;""="",NOT(ISNUMBER(E1097))),"",IFERROR(IF(E1097&lt;INDEX('الوحدات'!$F$6:$F$305,MATCH(H1097,'الوحدات'!$A$6:$A$305,0)),"أقل من السعر","مناسب"),"كود غير موجود"))</f>
        <v/>
      </c>
      <c r="O1097" s="18">
        <f>IF(OR(B1097&amp;""="",I1097&lt;&gt;"تم التعاقد",H1097&amp;""=""),"",IFERROR(IF(INDEX('الوحدات'!$E$6:$E$305,MATCH(H1097,'الوحدات'!$A$6:$A$305,0))="بيع",ROUND(INDEX('الوحدات'!$F$6:$F$305,MATCH(H1097,'الوحدات'!$A$6:$A$305,0))*'الإعدادات'!$B$5/100,2),""),""))</f>
        <v/>
      </c>
      <c r="P1097" s="19">
        <f>IF(OR(M1097="متأخرة",M1097="اليوم"),COUNTIFS($M$6:$M$2005,"متأخرة",$J$6:$J$2005,"&lt;"&amp;J1097)+COUNTIFS($M$6:$M$2005,"اليوم",$J$6:$J$2005,"&lt;"&amp;J1097)+COUNTIFS($M$6:M1097,"متأخرة",$J$6:J1097,J1097&amp;"")+COUNTIFS($M$6:M1097,"اليوم",$J$6:J1097,J1097&amp;""),"")</f>
        <v/>
      </c>
    </row>
    <row r="1098">
      <c r="A1098" s="20" t="n"/>
      <c r="B1098" s="5" t="n"/>
      <c r="C1098" s="21" t="n"/>
      <c r="D1098" s="5" t="n"/>
      <c r="E1098" s="17" t="n"/>
      <c r="F1098" s="5" t="n"/>
      <c r="G1098" s="5" t="n"/>
      <c r="H1098" s="5" t="n"/>
      <c r="I1098" s="5" t="n"/>
      <c r="J1098" s="20" t="n"/>
      <c r="K1098" s="5" t="n"/>
      <c r="L1098" s="19">
        <f>IF(OR(B1098&amp;""="",NOT(ISNUMBER(A1098))),"",'الإعدادات'!$B$4-A1098)</f>
        <v/>
      </c>
      <c r="M1098" s="6">
        <f>IF(OR(B1098&amp;""="",NOT(ISNUMBER(J1098)),I1098="تم التعاقد",I1098="غير مهتم"),"",IF(J1098&lt;'الإعدادات'!$B$4,"متأخرة",IF(J1098='الإعدادات'!$B$4,"اليوم",IF(J1098&lt;='الإعدادات'!$B$4+3,"خلال 3 أيام",""))))</f>
        <v/>
      </c>
      <c r="N1098" s="6">
        <f>IF(OR(B1098&amp;""="",H1098&amp;""="",NOT(ISNUMBER(E1098))),"",IFERROR(IF(E1098&lt;INDEX('الوحدات'!$F$6:$F$305,MATCH(H1098,'الوحدات'!$A$6:$A$305,0)),"أقل من السعر","مناسب"),"كود غير موجود"))</f>
        <v/>
      </c>
      <c r="O1098" s="18">
        <f>IF(OR(B1098&amp;""="",I1098&lt;&gt;"تم التعاقد",H1098&amp;""=""),"",IFERROR(IF(INDEX('الوحدات'!$E$6:$E$305,MATCH(H1098,'الوحدات'!$A$6:$A$305,0))="بيع",ROUND(INDEX('الوحدات'!$F$6:$F$305,MATCH(H1098,'الوحدات'!$A$6:$A$305,0))*'الإعدادات'!$B$5/100,2),""),""))</f>
        <v/>
      </c>
      <c r="P1098" s="19">
        <f>IF(OR(M1098="متأخرة",M1098="اليوم"),COUNTIFS($M$6:$M$2005,"متأخرة",$J$6:$J$2005,"&lt;"&amp;J1098)+COUNTIFS($M$6:$M$2005,"اليوم",$J$6:$J$2005,"&lt;"&amp;J1098)+COUNTIFS($M$6:M1098,"متأخرة",$J$6:J1098,J1098&amp;"")+COUNTIFS($M$6:M1098,"اليوم",$J$6:J1098,J1098&amp;""),"")</f>
        <v/>
      </c>
    </row>
    <row r="1099">
      <c r="A1099" s="20" t="n"/>
      <c r="B1099" s="5" t="n"/>
      <c r="C1099" s="21" t="n"/>
      <c r="D1099" s="5" t="n"/>
      <c r="E1099" s="17" t="n"/>
      <c r="F1099" s="5" t="n"/>
      <c r="G1099" s="5" t="n"/>
      <c r="H1099" s="5" t="n"/>
      <c r="I1099" s="5" t="n"/>
      <c r="J1099" s="20" t="n"/>
      <c r="K1099" s="5" t="n"/>
      <c r="L1099" s="19">
        <f>IF(OR(B1099&amp;""="",NOT(ISNUMBER(A1099))),"",'الإعدادات'!$B$4-A1099)</f>
        <v/>
      </c>
      <c r="M1099" s="6">
        <f>IF(OR(B1099&amp;""="",NOT(ISNUMBER(J1099)),I1099="تم التعاقد",I1099="غير مهتم"),"",IF(J1099&lt;'الإعدادات'!$B$4,"متأخرة",IF(J1099='الإعدادات'!$B$4,"اليوم",IF(J1099&lt;='الإعدادات'!$B$4+3,"خلال 3 أيام",""))))</f>
        <v/>
      </c>
      <c r="N1099" s="6">
        <f>IF(OR(B1099&amp;""="",H1099&amp;""="",NOT(ISNUMBER(E1099))),"",IFERROR(IF(E1099&lt;INDEX('الوحدات'!$F$6:$F$305,MATCH(H1099,'الوحدات'!$A$6:$A$305,0)),"أقل من السعر","مناسب"),"كود غير موجود"))</f>
        <v/>
      </c>
      <c r="O1099" s="18">
        <f>IF(OR(B1099&amp;""="",I1099&lt;&gt;"تم التعاقد",H1099&amp;""=""),"",IFERROR(IF(INDEX('الوحدات'!$E$6:$E$305,MATCH(H1099,'الوحدات'!$A$6:$A$305,0))="بيع",ROUND(INDEX('الوحدات'!$F$6:$F$305,MATCH(H1099,'الوحدات'!$A$6:$A$305,0))*'الإعدادات'!$B$5/100,2),""),""))</f>
        <v/>
      </c>
      <c r="P1099" s="19">
        <f>IF(OR(M1099="متأخرة",M1099="اليوم"),COUNTIFS($M$6:$M$2005,"متأخرة",$J$6:$J$2005,"&lt;"&amp;J1099)+COUNTIFS($M$6:$M$2005,"اليوم",$J$6:$J$2005,"&lt;"&amp;J1099)+COUNTIFS($M$6:M1099,"متأخرة",$J$6:J1099,J1099&amp;"")+COUNTIFS($M$6:M1099,"اليوم",$J$6:J1099,J1099&amp;""),"")</f>
        <v/>
      </c>
    </row>
    <row r="1100">
      <c r="A1100" s="20" t="n"/>
      <c r="B1100" s="5" t="n"/>
      <c r="C1100" s="21" t="n"/>
      <c r="D1100" s="5" t="n"/>
      <c r="E1100" s="17" t="n"/>
      <c r="F1100" s="5" t="n"/>
      <c r="G1100" s="5" t="n"/>
      <c r="H1100" s="5" t="n"/>
      <c r="I1100" s="5" t="n"/>
      <c r="J1100" s="20" t="n"/>
      <c r="K1100" s="5" t="n"/>
      <c r="L1100" s="19">
        <f>IF(OR(B1100&amp;""="",NOT(ISNUMBER(A1100))),"",'الإعدادات'!$B$4-A1100)</f>
        <v/>
      </c>
      <c r="M1100" s="6">
        <f>IF(OR(B1100&amp;""="",NOT(ISNUMBER(J1100)),I1100="تم التعاقد",I1100="غير مهتم"),"",IF(J1100&lt;'الإعدادات'!$B$4,"متأخرة",IF(J1100='الإعدادات'!$B$4,"اليوم",IF(J1100&lt;='الإعدادات'!$B$4+3,"خلال 3 أيام",""))))</f>
        <v/>
      </c>
      <c r="N1100" s="6">
        <f>IF(OR(B1100&amp;""="",H1100&amp;""="",NOT(ISNUMBER(E1100))),"",IFERROR(IF(E1100&lt;INDEX('الوحدات'!$F$6:$F$305,MATCH(H1100,'الوحدات'!$A$6:$A$305,0)),"أقل من السعر","مناسب"),"كود غير موجود"))</f>
        <v/>
      </c>
      <c r="O1100" s="18">
        <f>IF(OR(B1100&amp;""="",I1100&lt;&gt;"تم التعاقد",H1100&amp;""=""),"",IFERROR(IF(INDEX('الوحدات'!$E$6:$E$305,MATCH(H1100,'الوحدات'!$A$6:$A$305,0))="بيع",ROUND(INDEX('الوحدات'!$F$6:$F$305,MATCH(H1100,'الوحدات'!$A$6:$A$305,0))*'الإعدادات'!$B$5/100,2),""),""))</f>
        <v/>
      </c>
      <c r="P1100" s="19">
        <f>IF(OR(M1100="متأخرة",M1100="اليوم"),COUNTIFS($M$6:$M$2005,"متأخرة",$J$6:$J$2005,"&lt;"&amp;J1100)+COUNTIFS($M$6:$M$2005,"اليوم",$J$6:$J$2005,"&lt;"&amp;J1100)+COUNTIFS($M$6:M1100,"متأخرة",$J$6:J1100,J1100&amp;"")+COUNTIFS($M$6:M1100,"اليوم",$J$6:J1100,J1100&amp;""),"")</f>
        <v/>
      </c>
    </row>
    <row r="1101">
      <c r="A1101" s="20" t="n"/>
      <c r="B1101" s="5" t="n"/>
      <c r="C1101" s="21" t="n"/>
      <c r="D1101" s="5" t="n"/>
      <c r="E1101" s="17" t="n"/>
      <c r="F1101" s="5" t="n"/>
      <c r="G1101" s="5" t="n"/>
      <c r="H1101" s="5" t="n"/>
      <c r="I1101" s="5" t="n"/>
      <c r="J1101" s="20" t="n"/>
      <c r="K1101" s="5" t="n"/>
      <c r="L1101" s="19">
        <f>IF(OR(B1101&amp;""="",NOT(ISNUMBER(A1101))),"",'الإعدادات'!$B$4-A1101)</f>
        <v/>
      </c>
      <c r="M1101" s="6">
        <f>IF(OR(B1101&amp;""="",NOT(ISNUMBER(J1101)),I1101="تم التعاقد",I1101="غير مهتم"),"",IF(J1101&lt;'الإعدادات'!$B$4,"متأخرة",IF(J1101='الإعدادات'!$B$4,"اليوم",IF(J1101&lt;='الإعدادات'!$B$4+3,"خلال 3 أيام",""))))</f>
        <v/>
      </c>
      <c r="N1101" s="6">
        <f>IF(OR(B1101&amp;""="",H1101&amp;""="",NOT(ISNUMBER(E1101))),"",IFERROR(IF(E1101&lt;INDEX('الوحدات'!$F$6:$F$305,MATCH(H1101,'الوحدات'!$A$6:$A$305,0)),"أقل من السعر","مناسب"),"كود غير موجود"))</f>
        <v/>
      </c>
      <c r="O1101" s="18">
        <f>IF(OR(B1101&amp;""="",I1101&lt;&gt;"تم التعاقد",H1101&amp;""=""),"",IFERROR(IF(INDEX('الوحدات'!$E$6:$E$305,MATCH(H1101,'الوحدات'!$A$6:$A$305,0))="بيع",ROUND(INDEX('الوحدات'!$F$6:$F$305,MATCH(H1101,'الوحدات'!$A$6:$A$305,0))*'الإعدادات'!$B$5/100,2),""),""))</f>
        <v/>
      </c>
      <c r="P1101" s="19">
        <f>IF(OR(M1101="متأخرة",M1101="اليوم"),COUNTIFS($M$6:$M$2005,"متأخرة",$J$6:$J$2005,"&lt;"&amp;J1101)+COUNTIFS($M$6:$M$2005,"اليوم",$J$6:$J$2005,"&lt;"&amp;J1101)+COUNTIFS($M$6:M1101,"متأخرة",$J$6:J1101,J1101&amp;"")+COUNTIFS($M$6:M1101,"اليوم",$J$6:J1101,J1101&amp;""),"")</f>
        <v/>
      </c>
    </row>
    <row r="1102">
      <c r="A1102" s="20" t="n"/>
      <c r="B1102" s="5" t="n"/>
      <c r="C1102" s="21" t="n"/>
      <c r="D1102" s="5" t="n"/>
      <c r="E1102" s="17" t="n"/>
      <c r="F1102" s="5" t="n"/>
      <c r="G1102" s="5" t="n"/>
      <c r="H1102" s="5" t="n"/>
      <c r="I1102" s="5" t="n"/>
      <c r="J1102" s="20" t="n"/>
      <c r="K1102" s="5" t="n"/>
      <c r="L1102" s="19">
        <f>IF(OR(B1102&amp;""="",NOT(ISNUMBER(A1102))),"",'الإعدادات'!$B$4-A1102)</f>
        <v/>
      </c>
      <c r="M1102" s="6">
        <f>IF(OR(B1102&amp;""="",NOT(ISNUMBER(J1102)),I1102="تم التعاقد",I1102="غير مهتم"),"",IF(J1102&lt;'الإعدادات'!$B$4,"متأخرة",IF(J1102='الإعدادات'!$B$4,"اليوم",IF(J1102&lt;='الإعدادات'!$B$4+3,"خلال 3 أيام",""))))</f>
        <v/>
      </c>
      <c r="N1102" s="6">
        <f>IF(OR(B1102&amp;""="",H1102&amp;""="",NOT(ISNUMBER(E1102))),"",IFERROR(IF(E1102&lt;INDEX('الوحدات'!$F$6:$F$305,MATCH(H1102,'الوحدات'!$A$6:$A$305,0)),"أقل من السعر","مناسب"),"كود غير موجود"))</f>
        <v/>
      </c>
      <c r="O1102" s="18">
        <f>IF(OR(B1102&amp;""="",I1102&lt;&gt;"تم التعاقد",H1102&amp;""=""),"",IFERROR(IF(INDEX('الوحدات'!$E$6:$E$305,MATCH(H1102,'الوحدات'!$A$6:$A$305,0))="بيع",ROUND(INDEX('الوحدات'!$F$6:$F$305,MATCH(H1102,'الوحدات'!$A$6:$A$305,0))*'الإعدادات'!$B$5/100,2),""),""))</f>
        <v/>
      </c>
      <c r="P1102" s="19">
        <f>IF(OR(M1102="متأخرة",M1102="اليوم"),COUNTIFS($M$6:$M$2005,"متأخرة",$J$6:$J$2005,"&lt;"&amp;J1102)+COUNTIFS($M$6:$M$2005,"اليوم",$J$6:$J$2005,"&lt;"&amp;J1102)+COUNTIFS($M$6:M1102,"متأخرة",$J$6:J1102,J1102&amp;"")+COUNTIFS($M$6:M1102,"اليوم",$J$6:J1102,J1102&amp;""),"")</f>
        <v/>
      </c>
    </row>
    <row r="1103">
      <c r="A1103" s="20" t="n"/>
      <c r="B1103" s="5" t="n"/>
      <c r="C1103" s="21" t="n"/>
      <c r="D1103" s="5" t="n"/>
      <c r="E1103" s="17" t="n"/>
      <c r="F1103" s="5" t="n"/>
      <c r="G1103" s="5" t="n"/>
      <c r="H1103" s="5" t="n"/>
      <c r="I1103" s="5" t="n"/>
      <c r="J1103" s="20" t="n"/>
      <c r="K1103" s="5" t="n"/>
      <c r="L1103" s="19">
        <f>IF(OR(B1103&amp;""="",NOT(ISNUMBER(A1103))),"",'الإعدادات'!$B$4-A1103)</f>
        <v/>
      </c>
      <c r="M1103" s="6">
        <f>IF(OR(B1103&amp;""="",NOT(ISNUMBER(J1103)),I1103="تم التعاقد",I1103="غير مهتم"),"",IF(J1103&lt;'الإعدادات'!$B$4,"متأخرة",IF(J1103='الإعدادات'!$B$4,"اليوم",IF(J1103&lt;='الإعدادات'!$B$4+3,"خلال 3 أيام",""))))</f>
        <v/>
      </c>
      <c r="N1103" s="6">
        <f>IF(OR(B1103&amp;""="",H1103&amp;""="",NOT(ISNUMBER(E1103))),"",IFERROR(IF(E1103&lt;INDEX('الوحدات'!$F$6:$F$305,MATCH(H1103,'الوحدات'!$A$6:$A$305,0)),"أقل من السعر","مناسب"),"كود غير موجود"))</f>
        <v/>
      </c>
      <c r="O1103" s="18">
        <f>IF(OR(B1103&amp;""="",I1103&lt;&gt;"تم التعاقد",H1103&amp;""=""),"",IFERROR(IF(INDEX('الوحدات'!$E$6:$E$305,MATCH(H1103,'الوحدات'!$A$6:$A$305,0))="بيع",ROUND(INDEX('الوحدات'!$F$6:$F$305,MATCH(H1103,'الوحدات'!$A$6:$A$305,0))*'الإعدادات'!$B$5/100,2),""),""))</f>
        <v/>
      </c>
      <c r="P1103" s="19">
        <f>IF(OR(M1103="متأخرة",M1103="اليوم"),COUNTIFS($M$6:$M$2005,"متأخرة",$J$6:$J$2005,"&lt;"&amp;J1103)+COUNTIFS($M$6:$M$2005,"اليوم",$J$6:$J$2005,"&lt;"&amp;J1103)+COUNTIFS($M$6:M1103,"متأخرة",$J$6:J1103,J1103&amp;"")+COUNTIFS($M$6:M1103,"اليوم",$J$6:J1103,J1103&amp;""),"")</f>
        <v/>
      </c>
    </row>
    <row r="1104">
      <c r="A1104" s="20" t="n"/>
      <c r="B1104" s="5" t="n"/>
      <c r="C1104" s="21" t="n"/>
      <c r="D1104" s="5" t="n"/>
      <c r="E1104" s="17" t="n"/>
      <c r="F1104" s="5" t="n"/>
      <c r="G1104" s="5" t="n"/>
      <c r="H1104" s="5" t="n"/>
      <c r="I1104" s="5" t="n"/>
      <c r="J1104" s="20" t="n"/>
      <c r="K1104" s="5" t="n"/>
      <c r="L1104" s="19">
        <f>IF(OR(B1104&amp;""="",NOT(ISNUMBER(A1104))),"",'الإعدادات'!$B$4-A1104)</f>
        <v/>
      </c>
      <c r="M1104" s="6">
        <f>IF(OR(B1104&amp;""="",NOT(ISNUMBER(J1104)),I1104="تم التعاقد",I1104="غير مهتم"),"",IF(J1104&lt;'الإعدادات'!$B$4,"متأخرة",IF(J1104='الإعدادات'!$B$4,"اليوم",IF(J1104&lt;='الإعدادات'!$B$4+3,"خلال 3 أيام",""))))</f>
        <v/>
      </c>
      <c r="N1104" s="6">
        <f>IF(OR(B1104&amp;""="",H1104&amp;""="",NOT(ISNUMBER(E1104))),"",IFERROR(IF(E1104&lt;INDEX('الوحدات'!$F$6:$F$305,MATCH(H1104,'الوحدات'!$A$6:$A$305,0)),"أقل من السعر","مناسب"),"كود غير موجود"))</f>
        <v/>
      </c>
      <c r="O1104" s="18">
        <f>IF(OR(B1104&amp;""="",I1104&lt;&gt;"تم التعاقد",H1104&amp;""=""),"",IFERROR(IF(INDEX('الوحدات'!$E$6:$E$305,MATCH(H1104,'الوحدات'!$A$6:$A$305,0))="بيع",ROUND(INDEX('الوحدات'!$F$6:$F$305,MATCH(H1104,'الوحدات'!$A$6:$A$305,0))*'الإعدادات'!$B$5/100,2),""),""))</f>
        <v/>
      </c>
      <c r="P1104" s="19">
        <f>IF(OR(M1104="متأخرة",M1104="اليوم"),COUNTIFS($M$6:$M$2005,"متأخرة",$J$6:$J$2005,"&lt;"&amp;J1104)+COUNTIFS($M$6:$M$2005,"اليوم",$J$6:$J$2005,"&lt;"&amp;J1104)+COUNTIFS($M$6:M1104,"متأخرة",$J$6:J1104,J1104&amp;"")+COUNTIFS($M$6:M1104,"اليوم",$J$6:J1104,J1104&amp;""),"")</f>
        <v/>
      </c>
    </row>
    <row r="1105">
      <c r="A1105" s="20" t="n"/>
      <c r="B1105" s="5" t="n"/>
      <c r="C1105" s="21" t="n"/>
      <c r="D1105" s="5" t="n"/>
      <c r="E1105" s="17" t="n"/>
      <c r="F1105" s="5" t="n"/>
      <c r="G1105" s="5" t="n"/>
      <c r="H1105" s="5" t="n"/>
      <c r="I1105" s="5" t="n"/>
      <c r="J1105" s="20" t="n"/>
      <c r="K1105" s="5" t="n"/>
      <c r="L1105" s="19">
        <f>IF(OR(B1105&amp;""="",NOT(ISNUMBER(A1105))),"",'الإعدادات'!$B$4-A1105)</f>
        <v/>
      </c>
      <c r="M1105" s="6">
        <f>IF(OR(B1105&amp;""="",NOT(ISNUMBER(J1105)),I1105="تم التعاقد",I1105="غير مهتم"),"",IF(J1105&lt;'الإعدادات'!$B$4,"متأخرة",IF(J1105='الإعدادات'!$B$4,"اليوم",IF(J1105&lt;='الإعدادات'!$B$4+3,"خلال 3 أيام",""))))</f>
        <v/>
      </c>
      <c r="N1105" s="6">
        <f>IF(OR(B1105&amp;""="",H1105&amp;""="",NOT(ISNUMBER(E1105))),"",IFERROR(IF(E1105&lt;INDEX('الوحدات'!$F$6:$F$305,MATCH(H1105,'الوحدات'!$A$6:$A$305,0)),"أقل من السعر","مناسب"),"كود غير موجود"))</f>
        <v/>
      </c>
      <c r="O1105" s="18">
        <f>IF(OR(B1105&amp;""="",I1105&lt;&gt;"تم التعاقد",H1105&amp;""=""),"",IFERROR(IF(INDEX('الوحدات'!$E$6:$E$305,MATCH(H1105,'الوحدات'!$A$6:$A$305,0))="بيع",ROUND(INDEX('الوحدات'!$F$6:$F$305,MATCH(H1105,'الوحدات'!$A$6:$A$305,0))*'الإعدادات'!$B$5/100,2),""),""))</f>
        <v/>
      </c>
      <c r="P1105" s="19">
        <f>IF(OR(M1105="متأخرة",M1105="اليوم"),COUNTIFS($M$6:$M$2005,"متأخرة",$J$6:$J$2005,"&lt;"&amp;J1105)+COUNTIFS($M$6:$M$2005,"اليوم",$J$6:$J$2005,"&lt;"&amp;J1105)+COUNTIFS($M$6:M1105,"متأخرة",$J$6:J1105,J1105&amp;"")+COUNTIFS($M$6:M1105,"اليوم",$J$6:J1105,J1105&amp;""),"")</f>
        <v/>
      </c>
    </row>
    <row r="1106">
      <c r="A1106" s="20" t="n"/>
      <c r="B1106" s="5" t="n"/>
      <c r="C1106" s="21" t="n"/>
      <c r="D1106" s="5" t="n"/>
      <c r="E1106" s="17" t="n"/>
      <c r="F1106" s="5" t="n"/>
      <c r="G1106" s="5" t="n"/>
      <c r="H1106" s="5" t="n"/>
      <c r="I1106" s="5" t="n"/>
      <c r="J1106" s="20" t="n"/>
      <c r="K1106" s="5" t="n"/>
      <c r="L1106" s="19">
        <f>IF(OR(B1106&amp;""="",NOT(ISNUMBER(A1106))),"",'الإعدادات'!$B$4-A1106)</f>
        <v/>
      </c>
      <c r="M1106" s="6">
        <f>IF(OR(B1106&amp;""="",NOT(ISNUMBER(J1106)),I1106="تم التعاقد",I1106="غير مهتم"),"",IF(J1106&lt;'الإعدادات'!$B$4,"متأخرة",IF(J1106='الإعدادات'!$B$4,"اليوم",IF(J1106&lt;='الإعدادات'!$B$4+3,"خلال 3 أيام",""))))</f>
        <v/>
      </c>
      <c r="N1106" s="6">
        <f>IF(OR(B1106&amp;""="",H1106&amp;""="",NOT(ISNUMBER(E1106))),"",IFERROR(IF(E1106&lt;INDEX('الوحدات'!$F$6:$F$305,MATCH(H1106,'الوحدات'!$A$6:$A$305,0)),"أقل من السعر","مناسب"),"كود غير موجود"))</f>
        <v/>
      </c>
      <c r="O1106" s="18">
        <f>IF(OR(B1106&amp;""="",I1106&lt;&gt;"تم التعاقد",H1106&amp;""=""),"",IFERROR(IF(INDEX('الوحدات'!$E$6:$E$305,MATCH(H1106,'الوحدات'!$A$6:$A$305,0))="بيع",ROUND(INDEX('الوحدات'!$F$6:$F$305,MATCH(H1106,'الوحدات'!$A$6:$A$305,0))*'الإعدادات'!$B$5/100,2),""),""))</f>
        <v/>
      </c>
      <c r="P1106" s="19">
        <f>IF(OR(M1106="متأخرة",M1106="اليوم"),COUNTIFS($M$6:$M$2005,"متأخرة",$J$6:$J$2005,"&lt;"&amp;J1106)+COUNTIFS($M$6:$M$2005,"اليوم",$J$6:$J$2005,"&lt;"&amp;J1106)+COUNTIFS($M$6:M1106,"متأخرة",$J$6:J1106,J1106&amp;"")+COUNTIFS($M$6:M1106,"اليوم",$J$6:J1106,J1106&amp;""),"")</f>
        <v/>
      </c>
    </row>
    <row r="1107">
      <c r="A1107" s="20" t="n"/>
      <c r="B1107" s="5" t="n"/>
      <c r="C1107" s="21" t="n"/>
      <c r="D1107" s="5" t="n"/>
      <c r="E1107" s="17" t="n"/>
      <c r="F1107" s="5" t="n"/>
      <c r="G1107" s="5" t="n"/>
      <c r="H1107" s="5" t="n"/>
      <c r="I1107" s="5" t="n"/>
      <c r="J1107" s="20" t="n"/>
      <c r="K1107" s="5" t="n"/>
      <c r="L1107" s="19">
        <f>IF(OR(B1107&amp;""="",NOT(ISNUMBER(A1107))),"",'الإعدادات'!$B$4-A1107)</f>
        <v/>
      </c>
      <c r="M1107" s="6">
        <f>IF(OR(B1107&amp;""="",NOT(ISNUMBER(J1107)),I1107="تم التعاقد",I1107="غير مهتم"),"",IF(J1107&lt;'الإعدادات'!$B$4,"متأخرة",IF(J1107='الإعدادات'!$B$4,"اليوم",IF(J1107&lt;='الإعدادات'!$B$4+3,"خلال 3 أيام",""))))</f>
        <v/>
      </c>
      <c r="N1107" s="6">
        <f>IF(OR(B1107&amp;""="",H1107&amp;""="",NOT(ISNUMBER(E1107))),"",IFERROR(IF(E1107&lt;INDEX('الوحدات'!$F$6:$F$305,MATCH(H1107,'الوحدات'!$A$6:$A$305,0)),"أقل من السعر","مناسب"),"كود غير موجود"))</f>
        <v/>
      </c>
      <c r="O1107" s="18">
        <f>IF(OR(B1107&amp;""="",I1107&lt;&gt;"تم التعاقد",H1107&amp;""=""),"",IFERROR(IF(INDEX('الوحدات'!$E$6:$E$305,MATCH(H1107,'الوحدات'!$A$6:$A$305,0))="بيع",ROUND(INDEX('الوحدات'!$F$6:$F$305,MATCH(H1107,'الوحدات'!$A$6:$A$305,0))*'الإعدادات'!$B$5/100,2),""),""))</f>
        <v/>
      </c>
      <c r="P1107" s="19">
        <f>IF(OR(M1107="متأخرة",M1107="اليوم"),COUNTIFS($M$6:$M$2005,"متأخرة",$J$6:$J$2005,"&lt;"&amp;J1107)+COUNTIFS($M$6:$M$2005,"اليوم",$J$6:$J$2005,"&lt;"&amp;J1107)+COUNTIFS($M$6:M1107,"متأخرة",$J$6:J1107,J1107&amp;"")+COUNTIFS($M$6:M1107,"اليوم",$J$6:J1107,J1107&amp;""),"")</f>
        <v/>
      </c>
    </row>
    <row r="1108">
      <c r="A1108" s="20" t="n"/>
      <c r="B1108" s="5" t="n"/>
      <c r="C1108" s="21" t="n"/>
      <c r="D1108" s="5" t="n"/>
      <c r="E1108" s="17" t="n"/>
      <c r="F1108" s="5" t="n"/>
      <c r="G1108" s="5" t="n"/>
      <c r="H1108" s="5" t="n"/>
      <c r="I1108" s="5" t="n"/>
      <c r="J1108" s="20" t="n"/>
      <c r="K1108" s="5" t="n"/>
      <c r="L1108" s="19">
        <f>IF(OR(B1108&amp;""="",NOT(ISNUMBER(A1108))),"",'الإعدادات'!$B$4-A1108)</f>
        <v/>
      </c>
      <c r="M1108" s="6">
        <f>IF(OR(B1108&amp;""="",NOT(ISNUMBER(J1108)),I1108="تم التعاقد",I1108="غير مهتم"),"",IF(J1108&lt;'الإعدادات'!$B$4,"متأخرة",IF(J1108='الإعدادات'!$B$4,"اليوم",IF(J1108&lt;='الإعدادات'!$B$4+3,"خلال 3 أيام",""))))</f>
        <v/>
      </c>
      <c r="N1108" s="6">
        <f>IF(OR(B1108&amp;""="",H1108&amp;""="",NOT(ISNUMBER(E1108))),"",IFERROR(IF(E1108&lt;INDEX('الوحدات'!$F$6:$F$305,MATCH(H1108,'الوحدات'!$A$6:$A$305,0)),"أقل من السعر","مناسب"),"كود غير موجود"))</f>
        <v/>
      </c>
      <c r="O1108" s="18">
        <f>IF(OR(B1108&amp;""="",I1108&lt;&gt;"تم التعاقد",H1108&amp;""=""),"",IFERROR(IF(INDEX('الوحدات'!$E$6:$E$305,MATCH(H1108,'الوحدات'!$A$6:$A$305,0))="بيع",ROUND(INDEX('الوحدات'!$F$6:$F$305,MATCH(H1108,'الوحدات'!$A$6:$A$305,0))*'الإعدادات'!$B$5/100,2),""),""))</f>
        <v/>
      </c>
      <c r="P1108" s="19">
        <f>IF(OR(M1108="متأخرة",M1108="اليوم"),COUNTIFS($M$6:$M$2005,"متأخرة",$J$6:$J$2005,"&lt;"&amp;J1108)+COUNTIFS($M$6:$M$2005,"اليوم",$J$6:$J$2005,"&lt;"&amp;J1108)+COUNTIFS($M$6:M1108,"متأخرة",$J$6:J1108,J1108&amp;"")+COUNTIFS($M$6:M1108,"اليوم",$J$6:J1108,J1108&amp;""),"")</f>
        <v/>
      </c>
    </row>
    <row r="1109">
      <c r="A1109" s="20" t="n"/>
      <c r="B1109" s="5" t="n"/>
      <c r="C1109" s="21" t="n"/>
      <c r="D1109" s="5" t="n"/>
      <c r="E1109" s="17" t="n"/>
      <c r="F1109" s="5" t="n"/>
      <c r="G1109" s="5" t="n"/>
      <c r="H1109" s="5" t="n"/>
      <c r="I1109" s="5" t="n"/>
      <c r="J1109" s="20" t="n"/>
      <c r="K1109" s="5" t="n"/>
      <c r="L1109" s="19">
        <f>IF(OR(B1109&amp;""="",NOT(ISNUMBER(A1109))),"",'الإعدادات'!$B$4-A1109)</f>
        <v/>
      </c>
      <c r="M1109" s="6">
        <f>IF(OR(B1109&amp;""="",NOT(ISNUMBER(J1109)),I1109="تم التعاقد",I1109="غير مهتم"),"",IF(J1109&lt;'الإعدادات'!$B$4,"متأخرة",IF(J1109='الإعدادات'!$B$4,"اليوم",IF(J1109&lt;='الإعدادات'!$B$4+3,"خلال 3 أيام",""))))</f>
        <v/>
      </c>
      <c r="N1109" s="6">
        <f>IF(OR(B1109&amp;""="",H1109&amp;""="",NOT(ISNUMBER(E1109))),"",IFERROR(IF(E1109&lt;INDEX('الوحدات'!$F$6:$F$305,MATCH(H1109,'الوحدات'!$A$6:$A$305,0)),"أقل من السعر","مناسب"),"كود غير موجود"))</f>
        <v/>
      </c>
      <c r="O1109" s="18">
        <f>IF(OR(B1109&amp;""="",I1109&lt;&gt;"تم التعاقد",H1109&amp;""=""),"",IFERROR(IF(INDEX('الوحدات'!$E$6:$E$305,MATCH(H1109,'الوحدات'!$A$6:$A$305,0))="بيع",ROUND(INDEX('الوحدات'!$F$6:$F$305,MATCH(H1109,'الوحدات'!$A$6:$A$305,0))*'الإعدادات'!$B$5/100,2),""),""))</f>
        <v/>
      </c>
      <c r="P1109" s="19">
        <f>IF(OR(M1109="متأخرة",M1109="اليوم"),COUNTIFS($M$6:$M$2005,"متأخرة",$J$6:$J$2005,"&lt;"&amp;J1109)+COUNTIFS($M$6:$M$2005,"اليوم",$J$6:$J$2005,"&lt;"&amp;J1109)+COUNTIFS($M$6:M1109,"متأخرة",$J$6:J1109,J1109&amp;"")+COUNTIFS($M$6:M1109,"اليوم",$J$6:J1109,J1109&amp;""),"")</f>
        <v/>
      </c>
    </row>
    <row r="1110">
      <c r="A1110" s="20" t="n"/>
      <c r="B1110" s="5" t="n"/>
      <c r="C1110" s="21" t="n"/>
      <c r="D1110" s="5" t="n"/>
      <c r="E1110" s="17" t="n"/>
      <c r="F1110" s="5" t="n"/>
      <c r="G1110" s="5" t="n"/>
      <c r="H1110" s="5" t="n"/>
      <c r="I1110" s="5" t="n"/>
      <c r="J1110" s="20" t="n"/>
      <c r="K1110" s="5" t="n"/>
      <c r="L1110" s="19">
        <f>IF(OR(B1110&amp;""="",NOT(ISNUMBER(A1110))),"",'الإعدادات'!$B$4-A1110)</f>
        <v/>
      </c>
      <c r="M1110" s="6">
        <f>IF(OR(B1110&amp;""="",NOT(ISNUMBER(J1110)),I1110="تم التعاقد",I1110="غير مهتم"),"",IF(J1110&lt;'الإعدادات'!$B$4,"متأخرة",IF(J1110='الإعدادات'!$B$4,"اليوم",IF(J1110&lt;='الإعدادات'!$B$4+3,"خلال 3 أيام",""))))</f>
        <v/>
      </c>
      <c r="N1110" s="6">
        <f>IF(OR(B1110&amp;""="",H1110&amp;""="",NOT(ISNUMBER(E1110))),"",IFERROR(IF(E1110&lt;INDEX('الوحدات'!$F$6:$F$305,MATCH(H1110,'الوحدات'!$A$6:$A$305,0)),"أقل من السعر","مناسب"),"كود غير موجود"))</f>
        <v/>
      </c>
      <c r="O1110" s="18">
        <f>IF(OR(B1110&amp;""="",I1110&lt;&gt;"تم التعاقد",H1110&amp;""=""),"",IFERROR(IF(INDEX('الوحدات'!$E$6:$E$305,MATCH(H1110,'الوحدات'!$A$6:$A$305,0))="بيع",ROUND(INDEX('الوحدات'!$F$6:$F$305,MATCH(H1110,'الوحدات'!$A$6:$A$305,0))*'الإعدادات'!$B$5/100,2),""),""))</f>
        <v/>
      </c>
      <c r="P1110" s="19">
        <f>IF(OR(M1110="متأخرة",M1110="اليوم"),COUNTIFS($M$6:$M$2005,"متأخرة",$J$6:$J$2005,"&lt;"&amp;J1110)+COUNTIFS($M$6:$M$2005,"اليوم",$J$6:$J$2005,"&lt;"&amp;J1110)+COUNTIFS($M$6:M1110,"متأخرة",$J$6:J1110,J1110&amp;"")+COUNTIFS($M$6:M1110,"اليوم",$J$6:J1110,J1110&amp;""),"")</f>
        <v/>
      </c>
    </row>
    <row r="1111">
      <c r="A1111" s="20" t="n"/>
      <c r="B1111" s="5" t="n"/>
      <c r="C1111" s="21" t="n"/>
      <c r="D1111" s="5" t="n"/>
      <c r="E1111" s="17" t="n"/>
      <c r="F1111" s="5" t="n"/>
      <c r="G1111" s="5" t="n"/>
      <c r="H1111" s="5" t="n"/>
      <c r="I1111" s="5" t="n"/>
      <c r="J1111" s="20" t="n"/>
      <c r="K1111" s="5" t="n"/>
      <c r="L1111" s="19">
        <f>IF(OR(B1111&amp;""="",NOT(ISNUMBER(A1111))),"",'الإعدادات'!$B$4-A1111)</f>
        <v/>
      </c>
      <c r="M1111" s="6">
        <f>IF(OR(B1111&amp;""="",NOT(ISNUMBER(J1111)),I1111="تم التعاقد",I1111="غير مهتم"),"",IF(J1111&lt;'الإعدادات'!$B$4,"متأخرة",IF(J1111='الإعدادات'!$B$4,"اليوم",IF(J1111&lt;='الإعدادات'!$B$4+3,"خلال 3 أيام",""))))</f>
        <v/>
      </c>
      <c r="N1111" s="6">
        <f>IF(OR(B1111&amp;""="",H1111&amp;""="",NOT(ISNUMBER(E1111))),"",IFERROR(IF(E1111&lt;INDEX('الوحدات'!$F$6:$F$305,MATCH(H1111,'الوحدات'!$A$6:$A$305,0)),"أقل من السعر","مناسب"),"كود غير موجود"))</f>
        <v/>
      </c>
      <c r="O1111" s="18">
        <f>IF(OR(B1111&amp;""="",I1111&lt;&gt;"تم التعاقد",H1111&amp;""=""),"",IFERROR(IF(INDEX('الوحدات'!$E$6:$E$305,MATCH(H1111,'الوحدات'!$A$6:$A$305,0))="بيع",ROUND(INDEX('الوحدات'!$F$6:$F$305,MATCH(H1111,'الوحدات'!$A$6:$A$305,0))*'الإعدادات'!$B$5/100,2),""),""))</f>
        <v/>
      </c>
      <c r="P1111" s="19">
        <f>IF(OR(M1111="متأخرة",M1111="اليوم"),COUNTIFS($M$6:$M$2005,"متأخرة",$J$6:$J$2005,"&lt;"&amp;J1111)+COUNTIFS($M$6:$M$2005,"اليوم",$J$6:$J$2005,"&lt;"&amp;J1111)+COUNTIFS($M$6:M1111,"متأخرة",$J$6:J1111,J1111&amp;"")+COUNTIFS($M$6:M1111,"اليوم",$J$6:J1111,J1111&amp;""),"")</f>
        <v/>
      </c>
    </row>
    <row r="1112">
      <c r="A1112" s="20" t="n"/>
      <c r="B1112" s="5" t="n"/>
      <c r="C1112" s="21" t="n"/>
      <c r="D1112" s="5" t="n"/>
      <c r="E1112" s="17" t="n"/>
      <c r="F1112" s="5" t="n"/>
      <c r="G1112" s="5" t="n"/>
      <c r="H1112" s="5" t="n"/>
      <c r="I1112" s="5" t="n"/>
      <c r="J1112" s="20" t="n"/>
      <c r="K1112" s="5" t="n"/>
      <c r="L1112" s="19">
        <f>IF(OR(B1112&amp;""="",NOT(ISNUMBER(A1112))),"",'الإعدادات'!$B$4-A1112)</f>
        <v/>
      </c>
      <c r="M1112" s="6">
        <f>IF(OR(B1112&amp;""="",NOT(ISNUMBER(J1112)),I1112="تم التعاقد",I1112="غير مهتم"),"",IF(J1112&lt;'الإعدادات'!$B$4,"متأخرة",IF(J1112='الإعدادات'!$B$4,"اليوم",IF(J1112&lt;='الإعدادات'!$B$4+3,"خلال 3 أيام",""))))</f>
        <v/>
      </c>
      <c r="N1112" s="6">
        <f>IF(OR(B1112&amp;""="",H1112&amp;""="",NOT(ISNUMBER(E1112))),"",IFERROR(IF(E1112&lt;INDEX('الوحدات'!$F$6:$F$305,MATCH(H1112,'الوحدات'!$A$6:$A$305,0)),"أقل من السعر","مناسب"),"كود غير موجود"))</f>
        <v/>
      </c>
      <c r="O1112" s="18">
        <f>IF(OR(B1112&amp;""="",I1112&lt;&gt;"تم التعاقد",H1112&amp;""=""),"",IFERROR(IF(INDEX('الوحدات'!$E$6:$E$305,MATCH(H1112,'الوحدات'!$A$6:$A$305,0))="بيع",ROUND(INDEX('الوحدات'!$F$6:$F$305,MATCH(H1112,'الوحدات'!$A$6:$A$305,0))*'الإعدادات'!$B$5/100,2),""),""))</f>
        <v/>
      </c>
      <c r="P1112" s="19">
        <f>IF(OR(M1112="متأخرة",M1112="اليوم"),COUNTIFS($M$6:$M$2005,"متأخرة",$J$6:$J$2005,"&lt;"&amp;J1112)+COUNTIFS($M$6:$M$2005,"اليوم",$J$6:$J$2005,"&lt;"&amp;J1112)+COUNTIFS($M$6:M1112,"متأخرة",$J$6:J1112,J1112&amp;"")+COUNTIFS($M$6:M1112,"اليوم",$J$6:J1112,J1112&amp;""),"")</f>
        <v/>
      </c>
    </row>
    <row r="1113">
      <c r="A1113" s="20" t="n"/>
      <c r="B1113" s="5" t="n"/>
      <c r="C1113" s="21" t="n"/>
      <c r="D1113" s="5" t="n"/>
      <c r="E1113" s="17" t="n"/>
      <c r="F1113" s="5" t="n"/>
      <c r="G1113" s="5" t="n"/>
      <c r="H1113" s="5" t="n"/>
      <c r="I1113" s="5" t="n"/>
      <c r="J1113" s="20" t="n"/>
      <c r="K1113" s="5" t="n"/>
      <c r="L1113" s="19">
        <f>IF(OR(B1113&amp;""="",NOT(ISNUMBER(A1113))),"",'الإعدادات'!$B$4-A1113)</f>
        <v/>
      </c>
      <c r="M1113" s="6">
        <f>IF(OR(B1113&amp;""="",NOT(ISNUMBER(J1113)),I1113="تم التعاقد",I1113="غير مهتم"),"",IF(J1113&lt;'الإعدادات'!$B$4,"متأخرة",IF(J1113='الإعدادات'!$B$4,"اليوم",IF(J1113&lt;='الإعدادات'!$B$4+3,"خلال 3 أيام",""))))</f>
        <v/>
      </c>
      <c r="N1113" s="6">
        <f>IF(OR(B1113&amp;""="",H1113&amp;""="",NOT(ISNUMBER(E1113))),"",IFERROR(IF(E1113&lt;INDEX('الوحدات'!$F$6:$F$305,MATCH(H1113,'الوحدات'!$A$6:$A$305,0)),"أقل من السعر","مناسب"),"كود غير موجود"))</f>
        <v/>
      </c>
      <c r="O1113" s="18">
        <f>IF(OR(B1113&amp;""="",I1113&lt;&gt;"تم التعاقد",H1113&amp;""=""),"",IFERROR(IF(INDEX('الوحدات'!$E$6:$E$305,MATCH(H1113,'الوحدات'!$A$6:$A$305,0))="بيع",ROUND(INDEX('الوحدات'!$F$6:$F$305,MATCH(H1113,'الوحدات'!$A$6:$A$305,0))*'الإعدادات'!$B$5/100,2),""),""))</f>
        <v/>
      </c>
      <c r="P1113" s="19">
        <f>IF(OR(M1113="متأخرة",M1113="اليوم"),COUNTIFS($M$6:$M$2005,"متأخرة",$J$6:$J$2005,"&lt;"&amp;J1113)+COUNTIFS($M$6:$M$2005,"اليوم",$J$6:$J$2005,"&lt;"&amp;J1113)+COUNTIFS($M$6:M1113,"متأخرة",$J$6:J1113,J1113&amp;"")+COUNTIFS($M$6:M1113,"اليوم",$J$6:J1113,J1113&amp;""),"")</f>
        <v/>
      </c>
    </row>
    <row r="1114">
      <c r="A1114" s="20" t="n"/>
      <c r="B1114" s="5" t="n"/>
      <c r="C1114" s="21" t="n"/>
      <c r="D1114" s="5" t="n"/>
      <c r="E1114" s="17" t="n"/>
      <c r="F1114" s="5" t="n"/>
      <c r="G1114" s="5" t="n"/>
      <c r="H1114" s="5" t="n"/>
      <c r="I1114" s="5" t="n"/>
      <c r="J1114" s="20" t="n"/>
      <c r="K1114" s="5" t="n"/>
      <c r="L1114" s="19">
        <f>IF(OR(B1114&amp;""="",NOT(ISNUMBER(A1114))),"",'الإعدادات'!$B$4-A1114)</f>
        <v/>
      </c>
      <c r="M1114" s="6">
        <f>IF(OR(B1114&amp;""="",NOT(ISNUMBER(J1114)),I1114="تم التعاقد",I1114="غير مهتم"),"",IF(J1114&lt;'الإعدادات'!$B$4,"متأخرة",IF(J1114='الإعدادات'!$B$4,"اليوم",IF(J1114&lt;='الإعدادات'!$B$4+3,"خلال 3 أيام",""))))</f>
        <v/>
      </c>
      <c r="N1114" s="6">
        <f>IF(OR(B1114&amp;""="",H1114&amp;""="",NOT(ISNUMBER(E1114))),"",IFERROR(IF(E1114&lt;INDEX('الوحدات'!$F$6:$F$305,MATCH(H1114,'الوحدات'!$A$6:$A$305,0)),"أقل من السعر","مناسب"),"كود غير موجود"))</f>
        <v/>
      </c>
      <c r="O1114" s="18">
        <f>IF(OR(B1114&amp;""="",I1114&lt;&gt;"تم التعاقد",H1114&amp;""=""),"",IFERROR(IF(INDEX('الوحدات'!$E$6:$E$305,MATCH(H1114,'الوحدات'!$A$6:$A$305,0))="بيع",ROUND(INDEX('الوحدات'!$F$6:$F$305,MATCH(H1114,'الوحدات'!$A$6:$A$305,0))*'الإعدادات'!$B$5/100,2),""),""))</f>
        <v/>
      </c>
      <c r="P1114" s="19">
        <f>IF(OR(M1114="متأخرة",M1114="اليوم"),COUNTIFS($M$6:$M$2005,"متأخرة",$J$6:$J$2005,"&lt;"&amp;J1114)+COUNTIFS($M$6:$M$2005,"اليوم",$J$6:$J$2005,"&lt;"&amp;J1114)+COUNTIFS($M$6:M1114,"متأخرة",$J$6:J1114,J1114&amp;"")+COUNTIFS($M$6:M1114,"اليوم",$J$6:J1114,J1114&amp;""),"")</f>
        <v/>
      </c>
    </row>
    <row r="1115">
      <c r="A1115" s="20" t="n"/>
      <c r="B1115" s="5" t="n"/>
      <c r="C1115" s="21" t="n"/>
      <c r="D1115" s="5" t="n"/>
      <c r="E1115" s="17" t="n"/>
      <c r="F1115" s="5" t="n"/>
      <c r="G1115" s="5" t="n"/>
      <c r="H1115" s="5" t="n"/>
      <c r="I1115" s="5" t="n"/>
      <c r="J1115" s="20" t="n"/>
      <c r="K1115" s="5" t="n"/>
      <c r="L1115" s="19">
        <f>IF(OR(B1115&amp;""="",NOT(ISNUMBER(A1115))),"",'الإعدادات'!$B$4-A1115)</f>
        <v/>
      </c>
      <c r="M1115" s="6">
        <f>IF(OR(B1115&amp;""="",NOT(ISNUMBER(J1115)),I1115="تم التعاقد",I1115="غير مهتم"),"",IF(J1115&lt;'الإعدادات'!$B$4,"متأخرة",IF(J1115='الإعدادات'!$B$4,"اليوم",IF(J1115&lt;='الإعدادات'!$B$4+3,"خلال 3 أيام",""))))</f>
        <v/>
      </c>
      <c r="N1115" s="6">
        <f>IF(OR(B1115&amp;""="",H1115&amp;""="",NOT(ISNUMBER(E1115))),"",IFERROR(IF(E1115&lt;INDEX('الوحدات'!$F$6:$F$305,MATCH(H1115,'الوحدات'!$A$6:$A$305,0)),"أقل من السعر","مناسب"),"كود غير موجود"))</f>
        <v/>
      </c>
      <c r="O1115" s="18">
        <f>IF(OR(B1115&amp;""="",I1115&lt;&gt;"تم التعاقد",H1115&amp;""=""),"",IFERROR(IF(INDEX('الوحدات'!$E$6:$E$305,MATCH(H1115,'الوحدات'!$A$6:$A$305,0))="بيع",ROUND(INDEX('الوحدات'!$F$6:$F$305,MATCH(H1115,'الوحدات'!$A$6:$A$305,0))*'الإعدادات'!$B$5/100,2),""),""))</f>
        <v/>
      </c>
      <c r="P1115" s="19">
        <f>IF(OR(M1115="متأخرة",M1115="اليوم"),COUNTIFS($M$6:$M$2005,"متأخرة",$J$6:$J$2005,"&lt;"&amp;J1115)+COUNTIFS($M$6:$M$2005,"اليوم",$J$6:$J$2005,"&lt;"&amp;J1115)+COUNTIFS($M$6:M1115,"متأخرة",$J$6:J1115,J1115&amp;"")+COUNTIFS($M$6:M1115,"اليوم",$J$6:J1115,J1115&amp;""),"")</f>
        <v/>
      </c>
    </row>
    <row r="1116">
      <c r="A1116" s="20" t="n"/>
      <c r="B1116" s="5" t="n"/>
      <c r="C1116" s="21" t="n"/>
      <c r="D1116" s="5" t="n"/>
      <c r="E1116" s="17" t="n"/>
      <c r="F1116" s="5" t="n"/>
      <c r="G1116" s="5" t="n"/>
      <c r="H1116" s="5" t="n"/>
      <c r="I1116" s="5" t="n"/>
      <c r="J1116" s="20" t="n"/>
      <c r="K1116" s="5" t="n"/>
      <c r="L1116" s="19">
        <f>IF(OR(B1116&amp;""="",NOT(ISNUMBER(A1116))),"",'الإعدادات'!$B$4-A1116)</f>
        <v/>
      </c>
      <c r="M1116" s="6">
        <f>IF(OR(B1116&amp;""="",NOT(ISNUMBER(J1116)),I1116="تم التعاقد",I1116="غير مهتم"),"",IF(J1116&lt;'الإعدادات'!$B$4,"متأخرة",IF(J1116='الإعدادات'!$B$4,"اليوم",IF(J1116&lt;='الإعدادات'!$B$4+3,"خلال 3 أيام",""))))</f>
        <v/>
      </c>
      <c r="N1116" s="6">
        <f>IF(OR(B1116&amp;""="",H1116&amp;""="",NOT(ISNUMBER(E1116))),"",IFERROR(IF(E1116&lt;INDEX('الوحدات'!$F$6:$F$305,MATCH(H1116,'الوحدات'!$A$6:$A$305,0)),"أقل من السعر","مناسب"),"كود غير موجود"))</f>
        <v/>
      </c>
      <c r="O1116" s="18">
        <f>IF(OR(B1116&amp;""="",I1116&lt;&gt;"تم التعاقد",H1116&amp;""=""),"",IFERROR(IF(INDEX('الوحدات'!$E$6:$E$305,MATCH(H1116,'الوحدات'!$A$6:$A$305,0))="بيع",ROUND(INDEX('الوحدات'!$F$6:$F$305,MATCH(H1116,'الوحدات'!$A$6:$A$305,0))*'الإعدادات'!$B$5/100,2),""),""))</f>
        <v/>
      </c>
      <c r="P1116" s="19">
        <f>IF(OR(M1116="متأخرة",M1116="اليوم"),COUNTIFS($M$6:$M$2005,"متأخرة",$J$6:$J$2005,"&lt;"&amp;J1116)+COUNTIFS($M$6:$M$2005,"اليوم",$J$6:$J$2005,"&lt;"&amp;J1116)+COUNTIFS($M$6:M1116,"متأخرة",$J$6:J1116,J1116&amp;"")+COUNTIFS($M$6:M1116,"اليوم",$J$6:J1116,J1116&amp;""),"")</f>
        <v/>
      </c>
    </row>
    <row r="1117">
      <c r="A1117" s="20" t="n"/>
      <c r="B1117" s="5" t="n"/>
      <c r="C1117" s="21" t="n"/>
      <c r="D1117" s="5" t="n"/>
      <c r="E1117" s="17" t="n"/>
      <c r="F1117" s="5" t="n"/>
      <c r="G1117" s="5" t="n"/>
      <c r="H1117" s="5" t="n"/>
      <c r="I1117" s="5" t="n"/>
      <c r="J1117" s="20" t="n"/>
      <c r="K1117" s="5" t="n"/>
      <c r="L1117" s="19">
        <f>IF(OR(B1117&amp;""="",NOT(ISNUMBER(A1117))),"",'الإعدادات'!$B$4-A1117)</f>
        <v/>
      </c>
      <c r="M1117" s="6">
        <f>IF(OR(B1117&amp;""="",NOT(ISNUMBER(J1117)),I1117="تم التعاقد",I1117="غير مهتم"),"",IF(J1117&lt;'الإعدادات'!$B$4,"متأخرة",IF(J1117='الإعدادات'!$B$4,"اليوم",IF(J1117&lt;='الإعدادات'!$B$4+3,"خلال 3 أيام",""))))</f>
        <v/>
      </c>
      <c r="N1117" s="6">
        <f>IF(OR(B1117&amp;""="",H1117&amp;""="",NOT(ISNUMBER(E1117))),"",IFERROR(IF(E1117&lt;INDEX('الوحدات'!$F$6:$F$305,MATCH(H1117,'الوحدات'!$A$6:$A$305,0)),"أقل من السعر","مناسب"),"كود غير موجود"))</f>
        <v/>
      </c>
      <c r="O1117" s="18">
        <f>IF(OR(B1117&amp;""="",I1117&lt;&gt;"تم التعاقد",H1117&amp;""=""),"",IFERROR(IF(INDEX('الوحدات'!$E$6:$E$305,MATCH(H1117,'الوحدات'!$A$6:$A$305,0))="بيع",ROUND(INDEX('الوحدات'!$F$6:$F$305,MATCH(H1117,'الوحدات'!$A$6:$A$305,0))*'الإعدادات'!$B$5/100,2),""),""))</f>
        <v/>
      </c>
      <c r="P1117" s="19">
        <f>IF(OR(M1117="متأخرة",M1117="اليوم"),COUNTIFS($M$6:$M$2005,"متأخرة",$J$6:$J$2005,"&lt;"&amp;J1117)+COUNTIFS($M$6:$M$2005,"اليوم",$J$6:$J$2005,"&lt;"&amp;J1117)+COUNTIFS($M$6:M1117,"متأخرة",$J$6:J1117,J1117&amp;"")+COUNTIFS($M$6:M1117,"اليوم",$J$6:J1117,J1117&amp;""),"")</f>
        <v/>
      </c>
    </row>
    <row r="1118">
      <c r="A1118" s="20" t="n"/>
      <c r="B1118" s="5" t="n"/>
      <c r="C1118" s="21" t="n"/>
      <c r="D1118" s="5" t="n"/>
      <c r="E1118" s="17" t="n"/>
      <c r="F1118" s="5" t="n"/>
      <c r="G1118" s="5" t="n"/>
      <c r="H1118" s="5" t="n"/>
      <c r="I1118" s="5" t="n"/>
      <c r="J1118" s="20" t="n"/>
      <c r="K1118" s="5" t="n"/>
      <c r="L1118" s="19">
        <f>IF(OR(B1118&amp;""="",NOT(ISNUMBER(A1118))),"",'الإعدادات'!$B$4-A1118)</f>
        <v/>
      </c>
      <c r="M1118" s="6">
        <f>IF(OR(B1118&amp;""="",NOT(ISNUMBER(J1118)),I1118="تم التعاقد",I1118="غير مهتم"),"",IF(J1118&lt;'الإعدادات'!$B$4,"متأخرة",IF(J1118='الإعدادات'!$B$4,"اليوم",IF(J1118&lt;='الإعدادات'!$B$4+3,"خلال 3 أيام",""))))</f>
        <v/>
      </c>
      <c r="N1118" s="6">
        <f>IF(OR(B1118&amp;""="",H1118&amp;""="",NOT(ISNUMBER(E1118))),"",IFERROR(IF(E1118&lt;INDEX('الوحدات'!$F$6:$F$305,MATCH(H1118,'الوحدات'!$A$6:$A$305,0)),"أقل من السعر","مناسب"),"كود غير موجود"))</f>
        <v/>
      </c>
      <c r="O1118" s="18">
        <f>IF(OR(B1118&amp;""="",I1118&lt;&gt;"تم التعاقد",H1118&amp;""=""),"",IFERROR(IF(INDEX('الوحدات'!$E$6:$E$305,MATCH(H1118,'الوحدات'!$A$6:$A$305,0))="بيع",ROUND(INDEX('الوحدات'!$F$6:$F$305,MATCH(H1118,'الوحدات'!$A$6:$A$305,0))*'الإعدادات'!$B$5/100,2),""),""))</f>
        <v/>
      </c>
      <c r="P1118" s="19">
        <f>IF(OR(M1118="متأخرة",M1118="اليوم"),COUNTIFS($M$6:$M$2005,"متأخرة",$J$6:$J$2005,"&lt;"&amp;J1118)+COUNTIFS($M$6:$M$2005,"اليوم",$J$6:$J$2005,"&lt;"&amp;J1118)+COUNTIFS($M$6:M1118,"متأخرة",$J$6:J1118,J1118&amp;"")+COUNTIFS($M$6:M1118,"اليوم",$J$6:J1118,J1118&amp;""),"")</f>
        <v/>
      </c>
    </row>
    <row r="1119">
      <c r="A1119" s="20" t="n"/>
      <c r="B1119" s="5" t="n"/>
      <c r="C1119" s="21" t="n"/>
      <c r="D1119" s="5" t="n"/>
      <c r="E1119" s="17" t="n"/>
      <c r="F1119" s="5" t="n"/>
      <c r="G1119" s="5" t="n"/>
      <c r="H1119" s="5" t="n"/>
      <c r="I1119" s="5" t="n"/>
      <c r="J1119" s="20" t="n"/>
      <c r="K1119" s="5" t="n"/>
      <c r="L1119" s="19">
        <f>IF(OR(B1119&amp;""="",NOT(ISNUMBER(A1119))),"",'الإعدادات'!$B$4-A1119)</f>
        <v/>
      </c>
      <c r="M1119" s="6">
        <f>IF(OR(B1119&amp;""="",NOT(ISNUMBER(J1119)),I1119="تم التعاقد",I1119="غير مهتم"),"",IF(J1119&lt;'الإعدادات'!$B$4,"متأخرة",IF(J1119='الإعدادات'!$B$4,"اليوم",IF(J1119&lt;='الإعدادات'!$B$4+3,"خلال 3 أيام",""))))</f>
        <v/>
      </c>
      <c r="N1119" s="6">
        <f>IF(OR(B1119&amp;""="",H1119&amp;""="",NOT(ISNUMBER(E1119))),"",IFERROR(IF(E1119&lt;INDEX('الوحدات'!$F$6:$F$305,MATCH(H1119,'الوحدات'!$A$6:$A$305,0)),"أقل من السعر","مناسب"),"كود غير موجود"))</f>
        <v/>
      </c>
      <c r="O1119" s="18">
        <f>IF(OR(B1119&amp;""="",I1119&lt;&gt;"تم التعاقد",H1119&amp;""=""),"",IFERROR(IF(INDEX('الوحدات'!$E$6:$E$305,MATCH(H1119,'الوحدات'!$A$6:$A$305,0))="بيع",ROUND(INDEX('الوحدات'!$F$6:$F$305,MATCH(H1119,'الوحدات'!$A$6:$A$305,0))*'الإعدادات'!$B$5/100,2),""),""))</f>
        <v/>
      </c>
      <c r="P1119" s="19">
        <f>IF(OR(M1119="متأخرة",M1119="اليوم"),COUNTIFS($M$6:$M$2005,"متأخرة",$J$6:$J$2005,"&lt;"&amp;J1119)+COUNTIFS($M$6:$M$2005,"اليوم",$J$6:$J$2005,"&lt;"&amp;J1119)+COUNTIFS($M$6:M1119,"متأخرة",$J$6:J1119,J1119&amp;"")+COUNTIFS($M$6:M1119,"اليوم",$J$6:J1119,J1119&amp;""),"")</f>
        <v/>
      </c>
    </row>
    <row r="1120">
      <c r="A1120" s="20" t="n"/>
      <c r="B1120" s="5" t="n"/>
      <c r="C1120" s="21" t="n"/>
      <c r="D1120" s="5" t="n"/>
      <c r="E1120" s="17" t="n"/>
      <c r="F1120" s="5" t="n"/>
      <c r="G1120" s="5" t="n"/>
      <c r="H1120" s="5" t="n"/>
      <c r="I1120" s="5" t="n"/>
      <c r="J1120" s="20" t="n"/>
      <c r="K1120" s="5" t="n"/>
      <c r="L1120" s="19">
        <f>IF(OR(B1120&amp;""="",NOT(ISNUMBER(A1120))),"",'الإعدادات'!$B$4-A1120)</f>
        <v/>
      </c>
      <c r="M1120" s="6">
        <f>IF(OR(B1120&amp;""="",NOT(ISNUMBER(J1120)),I1120="تم التعاقد",I1120="غير مهتم"),"",IF(J1120&lt;'الإعدادات'!$B$4,"متأخرة",IF(J1120='الإعدادات'!$B$4,"اليوم",IF(J1120&lt;='الإعدادات'!$B$4+3,"خلال 3 أيام",""))))</f>
        <v/>
      </c>
      <c r="N1120" s="6">
        <f>IF(OR(B1120&amp;""="",H1120&amp;""="",NOT(ISNUMBER(E1120))),"",IFERROR(IF(E1120&lt;INDEX('الوحدات'!$F$6:$F$305,MATCH(H1120,'الوحدات'!$A$6:$A$305,0)),"أقل من السعر","مناسب"),"كود غير موجود"))</f>
        <v/>
      </c>
      <c r="O1120" s="18">
        <f>IF(OR(B1120&amp;""="",I1120&lt;&gt;"تم التعاقد",H1120&amp;""=""),"",IFERROR(IF(INDEX('الوحدات'!$E$6:$E$305,MATCH(H1120,'الوحدات'!$A$6:$A$305,0))="بيع",ROUND(INDEX('الوحدات'!$F$6:$F$305,MATCH(H1120,'الوحدات'!$A$6:$A$305,0))*'الإعدادات'!$B$5/100,2),""),""))</f>
        <v/>
      </c>
      <c r="P1120" s="19">
        <f>IF(OR(M1120="متأخرة",M1120="اليوم"),COUNTIFS($M$6:$M$2005,"متأخرة",$J$6:$J$2005,"&lt;"&amp;J1120)+COUNTIFS($M$6:$M$2005,"اليوم",$J$6:$J$2005,"&lt;"&amp;J1120)+COUNTIFS($M$6:M1120,"متأخرة",$J$6:J1120,J1120&amp;"")+COUNTIFS($M$6:M1120,"اليوم",$J$6:J1120,J1120&amp;""),"")</f>
        <v/>
      </c>
    </row>
    <row r="1121">
      <c r="A1121" s="20" t="n"/>
      <c r="B1121" s="5" t="n"/>
      <c r="C1121" s="21" t="n"/>
      <c r="D1121" s="5" t="n"/>
      <c r="E1121" s="17" t="n"/>
      <c r="F1121" s="5" t="n"/>
      <c r="G1121" s="5" t="n"/>
      <c r="H1121" s="5" t="n"/>
      <c r="I1121" s="5" t="n"/>
      <c r="J1121" s="20" t="n"/>
      <c r="K1121" s="5" t="n"/>
      <c r="L1121" s="19">
        <f>IF(OR(B1121&amp;""="",NOT(ISNUMBER(A1121))),"",'الإعدادات'!$B$4-A1121)</f>
        <v/>
      </c>
      <c r="M1121" s="6">
        <f>IF(OR(B1121&amp;""="",NOT(ISNUMBER(J1121)),I1121="تم التعاقد",I1121="غير مهتم"),"",IF(J1121&lt;'الإعدادات'!$B$4,"متأخرة",IF(J1121='الإعدادات'!$B$4,"اليوم",IF(J1121&lt;='الإعدادات'!$B$4+3,"خلال 3 أيام",""))))</f>
        <v/>
      </c>
      <c r="N1121" s="6">
        <f>IF(OR(B1121&amp;""="",H1121&amp;""="",NOT(ISNUMBER(E1121))),"",IFERROR(IF(E1121&lt;INDEX('الوحدات'!$F$6:$F$305,MATCH(H1121,'الوحدات'!$A$6:$A$305,0)),"أقل من السعر","مناسب"),"كود غير موجود"))</f>
        <v/>
      </c>
      <c r="O1121" s="18">
        <f>IF(OR(B1121&amp;""="",I1121&lt;&gt;"تم التعاقد",H1121&amp;""=""),"",IFERROR(IF(INDEX('الوحدات'!$E$6:$E$305,MATCH(H1121,'الوحدات'!$A$6:$A$305,0))="بيع",ROUND(INDEX('الوحدات'!$F$6:$F$305,MATCH(H1121,'الوحدات'!$A$6:$A$305,0))*'الإعدادات'!$B$5/100,2),""),""))</f>
        <v/>
      </c>
      <c r="P1121" s="19">
        <f>IF(OR(M1121="متأخرة",M1121="اليوم"),COUNTIFS($M$6:$M$2005,"متأخرة",$J$6:$J$2005,"&lt;"&amp;J1121)+COUNTIFS($M$6:$M$2005,"اليوم",$J$6:$J$2005,"&lt;"&amp;J1121)+COUNTIFS($M$6:M1121,"متأخرة",$J$6:J1121,J1121&amp;"")+COUNTIFS($M$6:M1121,"اليوم",$J$6:J1121,J1121&amp;""),"")</f>
        <v/>
      </c>
    </row>
    <row r="1122">
      <c r="A1122" s="20" t="n"/>
      <c r="B1122" s="5" t="n"/>
      <c r="C1122" s="21" t="n"/>
      <c r="D1122" s="5" t="n"/>
      <c r="E1122" s="17" t="n"/>
      <c r="F1122" s="5" t="n"/>
      <c r="G1122" s="5" t="n"/>
      <c r="H1122" s="5" t="n"/>
      <c r="I1122" s="5" t="n"/>
      <c r="J1122" s="20" t="n"/>
      <c r="K1122" s="5" t="n"/>
      <c r="L1122" s="19">
        <f>IF(OR(B1122&amp;""="",NOT(ISNUMBER(A1122))),"",'الإعدادات'!$B$4-A1122)</f>
        <v/>
      </c>
      <c r="M1122" s="6">
        <f>IF(OR(B1122&amp;""="",NOT(ISNUMBER(J1122)),I1122="تم التعاقد",I1122="غير مهتم"),"",IF(J1122&lt;'الإعدادات'!$B$4,"متأخرة",IF(J1122='الإعدادات'!$B$4,"اليوم",IF(J1122&lt;='الإعدادات'!$B$4+3,"خلال 3 أيام",""))))</f>
        <v/>
      </c>
      <c r="N1122" s="6">
        <f>IF(OR(B1122&amp;""="",H1122&amp;""="",NOT(ISNUMBER(E1122))),"",IFERROR(IF(E1122&lt;INDEX('الوحدات'!$F$6:$F$305,MATCH(H1122,'الوحدات'!$A$6:$A$305,0)),"أقل من السعر","مناسب"),"كود غير موجود"))</f>
        <v/>
      </c>
      <c r="O1122" s="18">
        <f>IF(OR(B1122&amp;""="",I1122&lt;&gt;"تم التعاقد",H1122&amp;""=""),"",IFERROR(IF(INDEX('الوحدات'!$E$6:$E$305,MATCH(H1122,'الوحدات'!$A$6:$A$305,0))="بيع",ROUND(INDEX('الوحدات'!$F$6:$F$305,MATCH(H1122,'الوحدات'!$A$6:$A$305,0))*'الإعدادات'!$B$5/100,2),""),""))</f>
        <v/>
      </c>
      <c r="P1122" s="19">
        <f>IF(OR(M1122="متأخرة",M1122="اليوم"),COUNTIFS($M$6:$M$2005,"متأخرة",$J$6:$J$2005,"&lt;"&amp;J1122)+COUNTIFS($M$6:$M$2005,"اليوم",$J$6:$J$2005,"&lt;"&amp;J1122)+COUNTIFS($M$6:M1122,"متأخرة",$J$6:J1122,J1122&amp;"")+COUNTIFS($M$6:M1122,"اليوم",$J$6:J1122,J1122&amp;""),"")</f>
        <v/>
      </c>
    </row>
    <row r="1123">
      <c r="A1123" s="20" t="n"/>
      <c r="B1123" s="5" t="n"/>
      <c r="C1123" s="21" t="n"/>
      <c r="D1123" s="5" t="n"/>
      <c r="E1123" s="17" t="n"/>
      <c r="F1123" s="5" t="n"/>
      <c r="G1123" s="5" t="n"/>
      <c r="H1123" s="5" t="n"/>
      <c r="I1123" s="5" t="n"/>
      <c r="J1123" s="20" t="n"/>
      <c r="K1123" s="5" t="n"/>
      <c r="L1123" s="19">
        <f>IF(OR(B1123&amp;""="",NOT(ISNUMBER(A1123))),"",'الإعدادات'!$B$4-A1123)</f>
        <v/>
      </c>
      <c r="M1123" s="6">
        <f>IF(OR(B1123&amp;""="",NOT(ISNUMBER(J1123)),I1123="تم التعاقد",I1123="غير مهتم"),"",IF(J1123&lt;'الإعدادات'!$B$4,"متأخرة",IF(J1123='الإعدادات'!$B$4,"اليوم",IF(J1123&lt;='الإعدادات'!$B$4+3,"خلال 3 أيام",""))))</f>
        <v/>
      </c>
      <c r="N1123" s="6">
        <f>IF(OR(B1123&amp;""="",H1123&amp;""="",NOT(ISNUMBER(E1123))),"",IFERROR(IF(E1123&lt;INDEX('الوحدات'!$F$6:$F$305,MATCH(H1123,'الوحدات'!$A$6:$A$305,0)),"أقل من السعر","مناسب"),"كود غير موجود"))</f>
        <v/>
      </c>
      <c r="O1123" s="18">
        <f>IF(OR(B1123&amp;""="",I1123&lt;&gt;"تم التعاقد",H1123&amp;""=""),"",IFERROR(IF(INDEX('الوحدات'!$E$6:$E$305,MATCH(H1123,'الوحدات'!$A$6:$A$305,0))="بيع",ROUND(INDEX('الوحدات'!$F$6:$F$305,MATCH(H1123,'الوحدات'!$A$6:$A$305,0))*'الإعدادات'!$B$5/100,2),""),""))</f>
        <v/>
      </c>
      <c r="P1123" s="19">
        <f>IF(OR(M1123="متأخرة",M1123="اليوم"),COUNTIFS($M$6:$M$2005,"متأخرة",$J$6:$J$2005,"&lt;"&amp;J1123)+COUNTIFS($M$6:$M$2005,"اليوم",$J$6:$J$2005,"&lt;"&amp;J1123)+COUNTIFS($M$6:M1123,"متأخرة",$J$6:J1123,J1123&amp;"")+COUNTIFS($M$6:M1123,"اليوم",$J$6:J1123,J1123&amp;""),"")</f>
        <v/>
      </c>
    </row>
    <row r="1124">
      <c r="A1124" s="20" t="n"/>
      <c r="B1124" s="5" t="n"/>
      <c r="C1124" s="21" t="n"/>
      <c r="D1124" s="5" t="n"/>
      <c r="E1124" s="17" t="n"/>
      <c r="F1124" s="5" t="n"/>
      <c r="G1124" s="5" t="n"/>
      <c r="H1124" s="5" t="n"/>
      <c r="I1124" s="5" t="n"/>
      <c r="J1124" s="20" t="n"/>
      <c r="K1124" s="5" t="n"/>
      <c r="L1124" s="19">
        <f>IF(OR(B1124&amp;""="",NOT(ISNUMBER(A1124))),"",'الإعدادات'!$B$4-A1124)</f>
        <v/>
      </c>
      <c r="M1124" s="6">
        <f>IF(OR(B1124&amp;""="",NOT(ISNUMBER(J1124)),I1124="تم التعاقد",I1124="غير مهتم"),"",IF(J1124&lt;'الإعدادات'!$B$4,"متأخرة",IF(J1124='الإعدادات'!$B$4,"اليوم",IF(J1124&lt;='الإعدادات'!$B$4+3,"خلال 3 أيام",""))))</f>
        <v/>
      </c>
      <c r="N1124" s="6">
        <f>IF(OR(B1124&amp;""="",H1124&amp;""="",NOT(ISNUMBER(E1124))),"",IFERROR(IF(E1124&lt;INDEX('الوحدات'!$F$6:$F$305,MATCH(H1124,'الوحدات'!$A$6:$A$305,0)),"أقل من السعر","مناسب"),"كود غير موجود"))</f>
        <v/>
      </c>
      <c r="O1124" s="18">
        <f>IF(OR(B1124&amp;""="",I1124&lt;&gt;"تم التعاقد",H1124&amp;""=""),"",IFERROR(IF(INDEX('الوحدات'!$E$6:$E$305,MATCH(H1124,'الوحدات'!$A$6:$A$305,0))="بيع",ROUND(INDEX('الوحدات'!$F$6:$F$305,MATCH(H1124,'الوحدات'!$A$6:$A$305,0))*'الإعدادات'!$B$5/100,2),""),""))</f>
        <v/>
      </c>
      <c r="P1124" s="19">
        <f>IF(OR(M1124="متأخرة",M1124="اليوم"),COUNTIFS($M$6:$M$2005,"متأخرة",$J$6:$J$2005,"&lt;"&amp;J1124)+COUNTIFS($M$6:$M$2005,"اليوم",$J$6:$J$2005,"&lt;"&amp;J1124)+COUNTIFS($M$6:M1124,"متأخرة",$J$6:J1124,J1124&amp;"")+COUNTIFS($M$6:M1124,"اليوم",$J$6:J1124,J1124&amp;""),"")</f>
        <v/>
      </c>
    </row>
    <row r="1125">
      <c r="A1125" s="20" t="n"/>
      <c r="B1125" s="5" t="n"/>
      <c r="C1125" s="21" t="n"/>
      <c r="D1125" s="5" t="n"/>
      <c r="E1125" s="17" t="n"/>
      <c r="F1125" s="5" t="n"/>
      <c r="G1125" s="5" t="n"/>
      <c r="H1125" s="5" t="n"/>
      <c r="I1125" s="5" t="n"/>
      <c r="J1125" s="20" t="n"/>
      <c r="K1125" s="5" t="n"/>
      <c r="L1125" s="19">
        <f>IF(OR(B1125&amp;""="",NOT(ISNUMBER(A1125))),"",'الإعدادات'!$B$4-A1125)</f>
        <v/>
      </c>
      <c r="M1125" s="6">
        <f>IF(OR(B1125&amp;""="",NOT(ISNUMBER(J1125)),I1125="تم التعاقد",I1125="غير مهتم"),"",IF(J1125&lt;'الإعدادات'!$B$4,"متأخرة",IF(J1125='الإعدادات'!$B$4,"اليوم",IF(J1125&lt;='الإعدادات'!$B$4+3,"خلال 3 أيام",""))))</f>
        <v/>
      </c>
      <c r="N1125" s="6">
        <f>IF(OR(B1125&amp;""="",H1125&amp;""="",NOT(ISNUMBER(E1125))),"",IFERROR(IF(E1125&lt;INDEX('الوحدات'!$F$6:$F$305,MATCH(H1125,'الوحدات'!$A$6:$A$305,0)),"أقل من السعر","مناسب"),"كود غير موجود"))</f>
        <v/>
      </c>
      <c r="O1125" s="18">
        <f>IF(OR(B1125&amp;""="",I1125&lt;&gt;"تم التعاقد",H1125&amp;""=""),"",IFERROR(IF(INDEX('الوحدات'!$E$6:$E$305,MATCH(H1125,'الوحدات'!$A$6:$A$305,0))="بيع",ROUND(INDEX('الوحدات'!$F$6:$F$305,MATCH(H1125,'الوحدات'!$A$6:$A$305,0))*'الإعدادات'!$B$5/100,2),""),""))</f>
        <v/>
      </c>
      <c r="P1125" s="19">
        <f>IF(OR(M1125="متأخرة",M1125="اليوم"),COUNTIFS($M$6:$M$2005,"متأخرة",$J$6:$J$2005,"&lt;"&amp;J1125)+COUNTIFS($M$6:$M$2005,"اليوم",$J$6:$J$2005,"&lt;"&amp;J1125)+COUNTIFS($M$6:M1125,"متأخرة",$J$6:J1125,J1125&amp;"")+COUNTIFS($M$6:M1125,"اليوم",$J$6:J1125,J1125&amp;""),"")</f>
        <v/>
      </c>
    </row>
    <row r="1126">
      <c r="A1126" s="20" t="n"/>
      <c r="B1126" s="5" t="n"/>
      <c r="C1126" s="21" t="n"/>
      <c r="D1126" s="5" t="n"/>
      <c r="E1126" s="17" t="n"/>
      <c r="F1126" s="5" t="n"/>
      <c r="G1126" s="5" t="n"/>
      <c r="H1126" s="5" t="n"/>
      <c r="I1126" s="5" t="n"/>
      <c r="J1126" s="20" t="n"/>
      <c r="K1126" s="5" t="n"/>
      <c r="L1126" s="19">
        <f>IF(OR(B1126&amp;""="",NOT(ISNUMBER(A1126))),"",'الإعدادات'!$B$4-A1126)</f>
        <v/>
      </c>
      <c r="M1126" s="6">
        <f>IF(OR(B1126&amp;""="",NOT(ISNUMBER(J1126)),I1126="تم التعاقد",I1126="غير مهتم"),"",IF(J1126&lt;'الإعدادات'!$B$4,"متأخرة",IF(J1126='الإعدادات'!$B$4,"اليوم",IF(J1126&lt;='الإعدادات'!$B$4+3,"خلال 3 أيام",""))))</f>
        <v/>
      </c>
      <c r="N1126" s="6">
        <f>IF(OR(B1126&amp;""="",H1126&amp;""="",NOT(ISNUMBER(E1126))),"",IFERROR(IF(E1126&lt;INDEX('الوحدات'!$F$6:$F$305,MATCH(H1126,'الوحدات'!$A$6:$A$305,0)),"أقل من السعر","مناسب"),"كود غير موجود"))</f>
        <v/>
      </c>
      <c r="O1126" s="18">
        <f>IF(OR(B1126&amp;""="",I1126&lt;&gt;"تم التعاقد",H1126&amp;""=""),"",IFERROR(IF(INDEX('الوحدات'!$E$6:$E$305,MATCH(H1126,'الوحدات'!$A$6:$A$305,0))="بيع",ROUND(INDEX('الوحدات'!$F$6:$F$305,MATCH(H1126,'الوحدات'!$A$6:$A$305,0))*'الإعدادات'!$B$5/100,2),""),""))</f>
        <v/>
      </c>
      <c r="P1126" s="19">
        <f>IF(OR(M1126="متأخرة",M1126="اليوم"),COUNTIFS($M$6:$M$2005,"متأخرة",$J$6:$J$2005,"&lt;"&amp;J1126)+COUNTIFS($M$6:$M$2005,"اليوم",$J$6:$J$2005,"&lt;"&amp;J1126)+COUNTIFS($M$6:M1126,"متأخرة",$J$6:J1126,J1126&amp;"")+COUNTIFS($M$6:M1126,"اليوم",$J$6:J1126,J1126&amp;""),"")</f>
        <v/>
      </c>
    </row>
    <row r="1127">
      <c r="A1127" s="20" t="n"/>
      <c r="B1127" s="5" t="n"/>
      <c r="C1127" s="21" t="n"/>
      <c r="D1127" s="5" t="n"/>
      <c r="E1127" s="17" t="n"/>
      <c r="F1127" s="5" t="n"/>
      <c r="G1127" s="5" t="n"/>
      <c r="H1127" s="5" t="n"/>
      <c r="I1127" s="5" t="n"/>
      <c r="J1127" s="20" t="n"/>
      <c r="K1127" s="5" t="n"/>
      <c r="L1127" s="19">
        <f>IF(OR(B1127&amp;""="",NOT(ISNUMBER(A1127))),"",'الإعدادات'!$B$4-A1127)</f>
        <v/>
      </c>
      <c r="M1127" s="6">
        <f>IF(OR(B1127&amp;""="",NOT(ISNUMBER(J1127)),I1127="تم التعاقد",I1127="غير مهتم"),"",IF(J1127&lt;'الإعدادات'!$B$4,"متأخرة",IF(J1127='الإعدادات'!$B$4,"اليوم",IF(J1127&lt;='الإعدادات'!$B$4+3,"خلال 3 أيام",""))))</f>
        <v/>
      </c>
      <c r="N1127" s="6">
        <f>IF(OR(B1127&amp;""="",H1127&amp;""="",NOT(ISNUMBER(E1127))),"",IFERROR(IF(E1127&lt;INDEX('الوحدات'!$F$6:$F$305,MATCH(H1127,'الوحدات'!$A$6:$A$305,0)),"أقل من السعر","مناسب"),"كود غير موجود"))</f>
        <v/>
      </c>
      <c r="O1127" s="18">
        <f>IF(OR(B1127&amp;""="",I1127&lt;&gt;"تم التعاقد",H1127&amp;""=""),"",IFERROR(IF(INDEX('الوحدات'!$E$6:$E$305,MATCH(H1127,'الوحدات'!$A$6:$A$305,0))="بيع",ROUND(INDEX('الوحدات'!$F$6:$F$305,MATCH(H1127,'الوحدات'!$A$6:$A$305,0))*'الإعدادات'!$B$5/100,2),""),""))</f>
        <v/>
      </c>
      <c r="P1127" s="19">
        <f>IF(OR(M1127="متأخرة",M1127="اليوم"),COUNTIFS($M$6:$M$2005,"متأخرة",$J$6:$J$2005,"&lt;"&amp;J1127)+COUNTIFS($M$6:$M$2005,"اليوم",$J$6:$J$2005,"&lt;"&amp;J1127)+COUNTIFS($M$6:M1127,"متأخرة",$J$6:J1127,J1127&amp;"")+COUNTIFS($M$6:M1127,"اليوم",$J$6:J1127,J1127&amp;""),"")</f>
        <v/>
      </c>
    </row>
    <row r="1128">
      <c r="A1128" s="20" t="n"/>
      <c r="B1128" s="5" t="n"/>
      <c r="C1128" s="21" t="n"/>
      <c r="D1128" s="5" t="n"/>
      <c r="E1128" s="17" t="n"/>
      <c r="F1128" s="5" t="n"/>
      <c r="G1128" s="5" t="n"/>
      <c r="H1128" s="5" t="n"/>
      <c r="I1128" s="5" t="n"/>
      <c r="J1128" s="20" t="n"/>
      <c r="K1128" s="5" t="n"/>
      <c r="L1128" s="19">
        <f>IF(OR(B1128&amp;""="",NOT(ISNUMBER(A1128))),"",'الإعدادات'!$B$4-A1128)</f>
        <v/>
      </c>
      <c r="M1128" s="6">
        <f>IF(OR(B1128&amp;""="",NOT(ISNUMBER(J1128)),I1128="تم التعاقد",I1128="غير مهتم"),"",IF(J1128&lt;'الإعدادات'!$B$4,"متأخرة",IF(J1128='الإعدادات'!$B$4,"اليوم",IF(J1128&lt;='الإعدادات'!$B$4+3,"خلال 3 أيام",""))))</f>
        <v/>
      </c>
      <c r="N1128" s="6">
        <f>IF(OR(B1128&amp;""="",H1128&amp;""="",NOT(ISNUMBER(E1128))),"",IFERROR(IF(E1128&lt;INDEX('الوحدات'!$F$6:$F$305,MATCH(H1128,'الوحدات'!$A$6:$A$305,0)),"أقل من السعر","مناسب"),"كود غير موجود"))</f>
        <v/>
      </c>
      <c r="O1128" s="18">
        <f>IF(OR(B1128&amp;""="",I1128&lt;&gt;"تم التعاقد",H1128&amp;""=""),"",IFERROR(IF(INDEX('الوحدات'!$E$6:$E$305,MATCH(H1128,'الوحدات'!$A$6:$A$305,0))="بيع",ROUND(INDEX('الوحدات'!$F$6:$F$305,MATCH(H1128,'الوحدات'!$A$6:$A$305,0))*'الإعدادات'!$B$5/100,2),""),""))</f>
        <v/>
      </c>
      <c r="P1128" s="19">
        <f>IF(OR(M1128="متأخرة",M1128="اليوم"),COUNTIFS($M$6:$M$2005,"متأخرة",$J$6:$J$2005,"&lt;"&amp;J1128)+COUNTIFS($M$6:$M$2005,"اليوم",$J$6:$J$2005,"&lt;"&amp;J1128)+COUNTIFS($M$6:M1128,"متأخرة",$J$6:J1128,J1128&amp;"")+COUNTIFS($M$6:M1128,"اليوم",$J$6:J1128,J1128&amp;""),"")</f>
        <v/>
      </c>
    </row>
    <row r="1129">
      <c r="A1129" s="20" t="n"/>
      <c r="B1129" s="5" t="n"/>
      <c r="C1129" s="21" t="n"/>
      <c r="D1129" s="5" t="n"/>
      <c r="E1129" s="17" t="n"/>
      <c r="F1129" s="5" t="n"/>
      <c r="G1129" s="5" t="n"/>
      <c r="H1129" s="5" t="n"/>
      <c r="I1129" s="5" t="n"/>
      <c r="J1129" s="20" t="n"/>
      <c r="K1129" s="5" t="n"/>
      <c r="L1129" s="19">
        <f>IF(OR(B1129&amp;""="",NOT(ISNUMBER(A1129))),"",'الإعدادات'!$B$4-A1129)</f>
        <v/>
      </c>
      <c r="M1129" s="6">
        <f>IF(OR(B1129&amp;""="",NOT(ISNUMBER(J1129)),I1129="تم التعاقد",I1129="غير مهتم"),"",IF(J1129&lt;'الإعدادات'!$B$4,"متأخرة",IF(J1129='الإعدادات'!$B$4,"اليوم",IF(J1129&lt;='الإعدادات'!$B$4+3,"خلال 3 أيام",""))))</f>
        <v/>
      </c>
      <c r="N1129" s="6">
        <f>IF(OR(B1129&amp;""="",H1129&amp;""="",NOT(ISNUMBER(E1129))),"",IFERROR(IF(E1129&lt;INDEX('الوحدات'!$F$6:$F$305,MATCH(H1129,'الوحدات'!$A$6:$A$305,0)),"أقل من السعر","مناسب"),"كود غير موجود"))</f>
        <v/>
      </c>
      <c r="O1129" s="18">
        <f>IF(OR(B1129&amp;""="",I1129&lt;&gt;"تم التعاقد",H1129&amp;""=""),"",IFERROR(IF(INDEX('الوحدات'!$E$6:$E$305,MATCH(H1129,'الوحدات'!$A$6:$A$305,0))="بيع",ROUND(INDEX('الوحدات'!$F$6:$F$305,MATCH(H1129,'الوحدات'!$A$6:$A$305,0))*'الإعدادات'!$B$5/100,2),""),""))</f>
        <v/>
      </c>
      <c r="P1129" s="19">
        <f>IF(OR(M1129="متأخرة",M1129="اليوم"),COUNTIFS($M$6:$M$2005,"متأخرة",$J$6:$J$2005,"&lt;"&amp;J1129)+COUNTIFS($M$6:$M$2005,"اليوم",$J$6:$J$2005,"&lt;"&amp;J1129)+COUNTIFS($M$6:M1129,"متأخرة",$J$6:J1129,J1129&amp;"")+COUNTIFS($M$6:M1129,"اليوم",$J$6:J1129,J1129&amp;""),"")</f>
        <v/>
      </c>
    </row>
    <row r="1130">
      <c r="A1130" s="20" t="n"/>
      <c r="B1130" s="5" t="n"/>
      <c r="C1130" s="21" t="n"/>
      <c r="D1130" s="5" t="n"/>
      <c r="E1130" s="17" t="n"/>
      <c r="F1130" s="5" t="n"/>
      <c r="G1130" s="5" t="n"/>
      <c r="H1130" s="5" t="n"/>
      <c r="I1130" s="5" t="n"/>
      <c r="J1130" s="20" t="n"/>
      <c r="K1130" s="5" t="n"/>
      <c r="L1130" s="19">
        <f>IF(OR(B1130&amp;""="",NOT(ISNUMBER(A1130))),"",'الإعدادات'!$B$4-A1130)</f>
        <v/>
      </c>
      <c r="M1130" s="6">
        <f>IF(OR(B1130&amp;""="",NOT(ISNUMBER(J1130)),I1130="تم التعاقد",I1130="غير مهتم"),"",IF(J1130&lt;'الإعدادات'!$B$4,"متأخرة",IF(J1130='الإعدادات'!$B$4,"اليوم",IF(J1130&lt;='الإعدادات'!$B$4+3,"خلال 3 أيام",""))))</f>
        <v/>
      </c>
      <c r="N1130" s="6">
        <f>IF(OR(B1130&amp;""="",H1130&amp;""="",NOT(ISNUMBER(E1130))),"",IFERROR(IF(E1130&lt;INDEX('الوحدات'!$F$6:$F$305,MATCH(H1130,'الوحدات'!$A$6:$A$305,0)),"أقل من السعر","مناسب"),"كود غير موجود"))</f>
        <v/>
      </c>
      <c r="O1130" s="18">
        <f>IF(OR(B1130&amp;""="",I1130&lt;&gt;"تم التعاقد",H1130&amp;""=""),"",IFERROR(IF(INDEX('الوحدات'!$E$6:$E$305,MATCH(H1130,'الوحدات'!$A$6:$A$305,0))="بيع",ROUND(INDEX('الوحدات'!$F$6:$F$305,MATCH(H1130,'الوحدات'!$A$6:$A$305,0))*'الإعدادات'!$B$5/100,2),""),""))</f>
        <v/>
      </c>
      <c r="P1130" s="19">
        <f>IF(OR(M1130="متأخرة",M1130="اليوم"),COUNTIFS($M$6:$M$2005,"متأخرة",$J$6:$J$2005,"&lt;"&amp;J1130)+COUNTIFS($M$6:$M$2005,"اليوم",$J$6:$J$2005,"&lt;"&amp;J1130)+COUNTIFS($M$6:M1130,"متأخرة",$J$6:J1130,J1130&amp;"")+COUNTIFS($M$6:M1130,"اليوم",$J$6:J1130,J1130&amp;""),"")</f>
        <v/>
      </c>
    </row>
    <row r="1131">
      <c r="A1131" s="20" t="n"/>
      <c r="B1131" s="5" t="n"/>
      <c r="C1131" s="21" t="n"/>
      <c r="D1131" s="5" t="n"/>
      <c r="E1131" s="17" t="n"/>
      <c r="F1131" s="5" t="n"/>
      <c r="G1131" s="5" t="n"/>
      <c r="H1131" s="5" t="n"/>
      <c r="I1131" s="5" t="n"/>
      <c r="J1131" s="20" t="n"/>
      <c r="K1131" s="5" t="n"/>
      <c r="L1131" s="19">
        <f>IF(OR(B1131&amp;""="",NOT(ISNUMBER(A1131))),"",'الإعدادات'!$B$4-A1131)</f>
        <v/>
      </c>
      <c r="M1131" s="6">
        <f>IF(OR(B1131&amp;""="",NOT(ISNUMBER(J1131)),I1131="تم التعاقد",I1131="غير مهتم"),"",IF(J1131&lt;'الإعدادات'!$B$4,"متأخرة",IF(J1131='الإعدادات'!$B$4,"اليوم",IF(J1131&lt;='الإعدادات'!$B$4+3,"خلال 3 أيام",""))))</f>
        <v/>
      </c>
      <c r="N1131" s="6">
        <f>IF(OR(B1131&amp;""="",H1131&amp;""="",NOT(ISNUMBER(E1131))),"",IFERROR(IF(E1131&lt;INDEX('الوحدات'!$F$6:$F$305,MATCH(H1131,'الوحدات'!$A$6:$A$305,0)),"أقل من السعر","مناسب"),"كود غير موجود"))</f>
        <v/>
      </c>
      <c r="O1131" s="18">
        <f>IF(OR(B1131&amp;""="",I1131&lt;&gt;"تم التعاقد",H1131&amp;""=""),"",IFERROR(IF(INDEX('الوحدات'!$E$6:$E$305,MATCH(H1131,'الوحدات'!$A$6:$A$305,0))="بيع",ROUND(INDEX('الوحدات'!$F$6:$F$305,MATCH(H1131,'الوحدات'!$A$6:$A$305,0))*'الإعدادات'!$B$5/100,2),""),""))</f>
        <v/>
      </c>
      <c r="P1131" s="19">
        <f>IF(OR(M1131="متأخرة",M1131="اليوم"),COUNTIFS($M$6:$M$2005,"متأخرة",$J$6:$J$2005,"&lt;"&amp;J1131)+COUNTIFS($M$6:$M$2005,"اليوم",$J$6:$J$2005,"&lt;"&amp;J1131)+COUNTIFS($M$6:M1131,"متأخرة",$J$6:J1131,J1131&amp;"")+COUNTIFS($M$6:M1131,"اليوم",$J$6:J1131,J1131&amp;""),"")</f>
        <v/>
      </c>
    </row>
    <row r="1132">
      <c r="A1132" s="20" t="n"/>
      <c r="B1132" s="5" t="n"/>
      <c r="C1132" s="21" t="n"/>
      <c r="D1132" s="5" t="n"/>
      <c r="E1132" s="17" t="n"/>
      <c r="F1132" s="5" t="n"/>
      <c r="G1132" s="5" t="n"/>
      <c r="H1132" s="5" t="n"/>
      <c r="I1132" s="5" t="n"/>
      <c r="J1132" s="20" t="n"/>
      <c r="K1132" s="5" t="n"/>
      <c r="L1132" s="19">
        <f>IF(OR(B1132&amp;""="",NOT(ISNUMBER(A1132))),"",'الإعدادات'!$B$4-A1132)</f>
        <v/>
      </c>
      <c r="M1132" s="6">
        <f>IF(OR(B1132&amp;""="",NOT(ISNUMBER(J1132)),I1132="تم التعاقد",I1132="غير مهتم"),"",IF(J1132&lt;'الإعدادات'!$B$4,"متأخرة",IF(J1132='الإعدادات'!$B$4,"اليوم",IF(J1132&lt;='الإعدادات'!$B$4+3,"خلال 3 أيام",""))))</f>
        <v/>
      </c>
      <c r="N1132" s="6">
        <f>IF(OR(B1132&amp;""="",H1132&amp;""="",NOT(ISNUMBER(E1132))),"",IFERROR(IF(E1132&lt;INDEX('الوحدات'!$F$6:$F$305,MATCH(H1132,'الوحدات'!$A$6:$A$305,0)),"أقل من السعر","مناسب"),"كود غير موجود"))</f>
        <v/>
      </c>
      <c r="O1132" s="18">
        <f>IF(OR(B1132&amp;""="",I1132&lt;&gt;"تم التعاقد",H1132&amp;""=""),"",IFERROR(IF(INDEX('الوحدات'!$E$6:$E$305,MATCH(H1132,'الوحدات'!$A$6:$A$305,0))="بيع",ROUND(INDEX('الوحدات'!$F$6:$F$305,MATCH(H1132,'الوحدات'!$A$6:$A$305,0))*'الإعدادات'!$B$5/100,2),""),""))</f>
        <v/>
      </c>
      <c r="P1132" s="19">
        <f>IF(OR(M1132="متأخرة",M1132="اليوم"),COUNTIFS($M$6:$M$2005,"متأخرة",$J$6:$J$2005,"&lt;"&amp;J1132)+COUNTIFS($M$6:$M$2005,"اليوم",$J$6:$J$2005,"&lt;"&amp;J1132)+COUNTIFS($M$6:M1132,"متأخرة",$J$6:J1132,J1132&amp;"")+COUNTIFS($M$6:M1132,"اليوم",$J$6:J1132,J1132&amp;""),"")</f>
        <v/>
      </c>
    </row>
    <row r="1133">
      <c r="A1133" s="20" t="n"/>
      <c r="B1133" s="5" t="n"/>
      <c r="C1133" s="21" t="n"/>
      <c r="D1133" s="5" t="n"/>
      <c r="E1133" s="17" t="n"/>
      <c r="F1133" s="5" t="n"/>
      <c r="G1133" s="5" t="n"/>
      <c r="H1133" s="5" t="n"/>
      <c r="I1133" s="5" t="n"/>
      <c r="J1133" s="20" t="n"/>
      <c r="K1133" s="5" t="n"/>
      <c r="L1133" s="19">
        <f>IF(OR(B1133&amp;""="",NOT(ISNUMBER(A1133))),"",'الإعدادات'!$B$4-A1133)</f>
        <v/>
      </c>
      <c r="M1133" s="6">
        <f>IF(OR(B1133&amp;""="",NOT(ISNUMBER(J1133)),I1133="تم التعاقد",I1133="غير مهتم"),"",IF(J1133&lt;'الإعدادات'!$B$4,"متأخرة",IF(J1133='الإعدادات'!$B$4,"اليوم",IF(J1133&lt;='الإعدادات'!$B$4+3,"خلال 3 أيام",""))))</f>
        <v/>
      </c>
      <c r="N1133" s="6">
        <f>IF(OR(B1133&amp;""="",H1133&amp;""="",NOT(ISNUMBER(E1133))),"",IFERROR(IF(E1133&lt;INDEX('الوحدات'!$F$6:$F$305,MATCH(H1133,'الوحدات'!$A$6:$A$305,0)),"أقل من السعر","مناسب"),"كود غير موجود"))</f>
        <v/>
      </c>
      <c r="O1133" s="18">
        <f>IF(OR(B1133&amp;""="",I1133&lt;&gt;"تم التعاقد",H1133&amp;""=""),"",IFERROR(IF(INDEX('الوحدات'!$E$6:$E$305,MATCH(H1133,'الوحدات'!$A$6:$A$305,0))="بيع",ROUND(INDEX('الوحدات'!$F$6:$F$305,MATCH(H1133,'الوحدات'!$A$6:$A$305,0))*'الإعدادات'!$B$5/100,2),""),""))</f>
        <v/>
      </c>
      <c r="P1133" s="19">
        <f>IF(OR(M1133="متأخرة",M1133="اليوم"),COUNTIFS($M$6:$M$2005,"متأخرة",$J$6:$J$2005,"&lt;"&amp;J1133)+COUNTIFS($M$6:$M$2005,"اليوم",$J$6:$J$2005,"&lt;"&amp;J1133)+COUNTIFS($M$6:M1133,"متأخرة",$J$6:J1133,J1133&amp;"")+COUNTIFS($M$6:M1133,"اليوم",$J$6:J1133,J1133&amp;""),"")</f>
        <v/>
      </c>
    </row>
    <row r="1134">
      <c r="A1134" s="20" t="n"/>
      <c r="B1134" s="5" t="n"/>
      <c r="C1134" s="21" t="n"/>
      <c r="D1134" s="5" t="n"/>
      <c r="E1134" s="17" t="n"/>
      <c r="F1134" s="5" t="n"/>
      <c r="G1134" s="5" t="n"/>
      <c r="H1134" s="5" t="n"/>
      <c r="I1134" s="5" t="n"/>
      <c r="J1134" s="20" t="n"/>
      <c r="K1134" s="5" t="n"/>
      <c r="L1134" s="19">
        <f>IF(OR(B1134&amp;""="",NOT(ISNUMBER(A1134))),"",'الإعدادات'!$B$4-A1134)</f>
        <v/>
      </c>
      <c r="M1134" s="6">
        <f>IF(OR(B1134&amp;""="",NOT(ISNUMBER(J1134)),I1134="تم التعاقد",I1134="غير مهتم"),"",IF(J1134&lt;'الإعدادات'!$B$4,"متأخرة",IF(J1134='الإعدادات'!$B$4,"اليوم",IF(J1134&lt;='الإعدادات'!$B$4+3,"خلال 3 أيام",""))))</f>
        <v/>
      </c>
      <c r="N1134" s="6">
        <f>IF(OR(B1134&amp;""="",H1134&amp;""="",NOT(ISNUMBER(E1134))),"",IFERROR(IF(E1134&lt;INDEX('الوحدات'!$F$6:$F$305,MATCH(H1134,'الوحدات'!$A$6:$A$305,0)),"أقل من السعر","مناسب"),"كود غير موجود"))</f>
        <v/>
      </c>
      <c r="O1134" s="18">
        <f>IF(OR(B1134&amp;""="",I1134&lt;&gt;"تم التعاقد",H1134&amp;""=""),"",IFERROR(IF(INDEX('الوحدات'!$E$6:$E$305,MATCH(H1134,'الوحدات'!$A$6:$A$305,0))="بيع",ROUND(INDEX('الوحدات'!$F$6:$F$305,MATCH(H1134,'الوحدات'!$A$6:$A$305,0))*'الإعدادات'!$B$5/100,2),""),""))</f>
        <v/>
      </c>
      <c r="P1134" s="19">
        <f>IF(OR(M1134="متأخرة",M1134="اليوم"),COUNTIFS($M$6:$M$2005,"متأخرة",$J$6:$J$2005,"&lt;"&amp;J1134)+COUNTIFS($M$6:$M$2005,"اليوم",$J$6:$J$2005,"&lt;"&amp;J1134)+COUNTIFS($M$6:M1134,"متأخرة",$J$6:J1134,J1134&amp;"")+COUNTIFS($M$6:M1134,"اليوم",$J$6:J1134,J1134&amp;""),"")</f>
        <v/>
      </c>
    </row>
    <row r="1135">
      <c r="A1135" s="20" t="n"/>
      <c r="B1135" s="5" t="n"/>
      <c r="C1135" s="21" t="n"/>
      <c r="D1135" s="5" t="n"/>
      <c r="E1135" s="17" t="n"/>
      <c r="F1135" s="5" t="n"/>
      <c r="G1135" s="5" t="n"/>
      <c r="H1135" s="5" t="n"/>
      <c r="I1135" s="5" t="n"/>
      <c r="J1135" s="20" t="n"/>
      <c r="K1135" s="5" t="n"/>
      <c r="L1135" s="19">
        <f>IF(OR(B1135&amp;""="",NOT(ISNUMBER(A1135))),"",'الإعدادات'!$B$4-A1135)</f>
        <v/>
      </c>
      <c r="M1135" s="6">
        <f>IF(OR(B1135&amp;""="",NOT(ISNUMBER(J1135)),I1135="تم التعاقد",I1135="غير مهتم"),"",IF(J1135&lt;'الإعدادات'!$B$4,"متأخرة",IF(J1135='الإعدادات'!$B$4,"اليوم",IF(J1135&lt;='الإعدادات'!$B$4+3,"خلال 3 أيام",""))))</f>
        <v/>
      </c>
      <c r="N1135" s="6">
        <f>IF(OR(B1135&amp;""="",H1135&amp;""="",NOT(ISNUMBER(E1135))),"",IFERROR(IF(E1135&lt;INDEX('الوحدات'!$F$6:$F$305,MATCH(H1135,'الوحدات'!$A$6:$A$305,0)),"أقل من السعر","مناسب"),"كود غير موجود"))</f>
        <v/>
      </c>
      <c r="O1135" s="18">
        <f>IF(OR(B1135&amp;""="",I1135&lt;&gt;"تم التعاقد",H1135&amp;""=""),"",IFERROR(IF(INDEX('الوحدات'!$E$6:$E$305,MATCH(H1135,'الوحدات'!$A$6:$A$305,0))="بيع",ROUND(INDEX('الوحدات'!$F$6:$F$305,MATCH(H1135,'الوحدات'!$A$6:$A$305,0))*'الإعدادات'!$B$5/100,2),""),""))</f>
        <v/>
      </c>
      <c r="P1135" s="19">
        <f>IF(OR(M1135="متأخرة",M1135="اليوم"),COUNTIFS($M$6:$M$2005,"متأخرة",$J$6:$J$2005,"&lt;"&amp;J1135)+COUNTIFS($M$6:$M$2005,"اليوم",$J$6:$J$2005,"&lt;"&amp;J1135)+COUNTIFS($M$6:M1135,"متأخرة",$J$6:J1135,J1135&amp;"")+COUNTIFS($M$6:M1135,"اليوم",$J$6:J1135,J1135&amp;""),"")</f>
        <v/>
      </c>
    </row>
    <row r="1136">
      <c r="A1136" s="20" t="n"/>
      <c r="B1136" s="5" t="n"/>
      <c r="C1136" s="21" t="n"/>
      <c r="D1136" s="5" t="n"/>
      <c r="E1136" s="17" t="n"/>
      <c r="F1136" s="5" t="n"/>
      <c r="G1136" s="5" t="n"/>
      <c r="H1136" s="5" t="n"/>
      <c r="I1136" s="5" t="n"/>
      <c r="J1136" s="20" t="n"/>
      <c r="K1136" s="5" t="n"/>
      <c r="L1136" s="19">
        <f>IF(OR(B1136&amp;""="",NOT(ISNUMBER(A1136))),"",'الإعدادات'!$B$4-A1136)</f>
        <v/>
      </c>
      <c r="M1136" s="6">
        <f>IF(OR(B1136&amp;""="",NOT(ISNUMBER(J1136)),I1136="تم التعاقد",I1136="غير مهتم"),"",IF(J1136&lt;'الإعدادات'!$B$4,"متأخرة",IF(J1136='الإعدادات'!$B$4,"اليوم",IF(J1136&lt;='الإعدادات'!$B$4+3,"خلال 3 أيام",""))))</f>
        <v/>
      </c>
      <c r="N1136" s="6">
        <f>IF(OR(B1136&amp;""="",H1136&amp;""="",NOT(ISNUMBER(E1136))),"",IFERROR(IF(E1136&lt;INDEX('الوحدات'!$F$6:$F$305,MATCH(H1136,'الوحدات'!$A$6:$A$305,0)),"أقل من السعر","مناسب"),"كود غير موجود"))</f>
        <v/>
      </c>
      <c r="O1136" s="18">
        <f>IF(OR(B1136&amp;""="",I1136&lt;&gt;"تم التعاقد",H1136&amp;""=""),"",IFERROR(IF(INDEX('الوحدات'!$E$6:$E$305,MATCH(H1136,'الوحدات'!$A$6:$A$305,0))="بيع",ROUND(INDEX('الوحدات'!$F$6:$F$305,MATCH(H1136,'الوحدات'!$A$6:$A$305,0))*'الإعدادات'!$B$5/100,2),""),""))</f>
        <v/>
      </c>
      <c r="P1136" s="19">
        <f>IF(OR(M1136="متأخرة",M1136="اليوم"),COUNTIFS($M$6:$M$2005,"متأخرة",$J$6:$J$2005,"&lt;"&amp;J1136)+COUNTIFS($M$6:$M$2005,"اليوم",$J$6:$J$2005,"&lt;"&amp;J1136)+COUNTIFS($M$6:M1136,"متأخرة",$J$6:J1136,J1136&amp;"")+COUNTIFS($M$6:M1136,"اليوم",$J$6:J1136,J1136&amp;""),"")</f>
        <v/>
      </c>
    </row>
    <row r="1137">
      <c r="A1137" s="20" t="n"/>
      <c r="B1137" s="5" t="n"/>
      <c r="C1137" s="21" t="n"/>
      <c r="D1137" s="5" t="n"/>
      <c r="E1137" s="17" t="n"/>
      <c r="F1137" s="5" t="n"/>
      <c r="G1137" s="5" t="n"/>
      <c r="H1137" s="5" t="n"/>
      <c r="I1137" s="5" t="n"/>
      <c r="J1137" s="20" t="n"/>
      <c r="K1137" s="5" t="n"/>
      <c r="L1137" s="19">
        <f>IF(OR(B1137&amp;""="",NOT(ISNUMBER(A1137))),"",'الإعدادات'!$B$4-A1137)</f>
        <v/>
      </c>
      <c r="M1137" s="6">
        <f>IF(OR(B1137&amp;""="",NOT(ISNUMBER(J1137)),I1137="تم التعاقد",I1137="غير مهتم"),"",IF(J1137&lt;'الإعدادات'!$B$4,"متأخرة",IF(J1137='الإعدادات'!$B$4,"اليوم",IF(J1137&lt;='الإعدادات'!$B$4+3,"خلال 3 أيام",""))))</f>
        <v/>
      </c>
      <c r="N1137" s="6">
        <f>IF(OR(B1137&amp;""="",H1137&amp;""="",NOT(ISNUMBER(E1137))),"",IFERROR(IF(E1137&lt;INDEX('الوحدات'!$F$6:$F$305,MATCH(H1137,'الوحدات'!$A$6:$A$305,0)),"أقل من السعر","مناسب"),"كود غير موجود"))</f>
        <v/>
      </c>
      <c r="O1137" s="18">
        <f>IF(OR(B1137&amp;""="",I1137&lt;&gt;"تم التعاقد",H1137&amp;""=""),"",IFERROR(IF(INDEX('الوحدات'!$E$6:$E$305,MATCH(H1137,'الوحدات'!$A$6:$A$305,0))="بيع",ROUND(INDEX('الوحدات'!$F$6:$F$305,MATCH(H1137,'الوحدات'!$A$6:$A$305,0))*'الإعدادات'!$B$5/100,2),""),""))</f>
        <v/>
      </c>
      <c r="P1137" s="19">
        <f>IF(OR(M1137="متأخرة",M1137="اليوم"),COUNTIFS($M$6:$M$2005,"متأخرة",$J$6:$J$2005,"&lt;"&amp;J1137)+COUNTIFS($M$6:$M$2005,"اليوم",$J$6:$J$2005,"&lt;"&amp;J1137)+COUNTIFS($M$6:M1137,"متأخرة",$J$6:J1137,J1137&amp;"")+COUNTIFS($M$6:M1137,"اليوم",$J$6:J1137,J1137&amp;""),"")</f>
        <v/>
      </c>
    </row>
    <row r="1138">
      <c r="A1138" s="20" t="n"/>
      <c r="B1138" s="5" t="n"/>
      <c r="C1138" s="21" t="n"/>
      <c r="D1138" s="5" t="n"/>
      <c r="E1138" s="17" t="n"/>
      <c r="F1138" s="5" t="n"/>
      <c r="G1138" s="5" t="n"/>
      <c r="H1138" s="5" t="n"/>
      <c r="I1138" s="5" t="n"/>
      <c r="J1138" s="20" t="n"/>
      <c r="K1138" s="5" t="n"/>
      <c r="L1138" s="19">
        <f>IF(OR(B1138&amp;""="",NOT(ISNUMBER(A1138))),"",'الإعدادات'!$B$4-A1138)</f>
        <v/>
      </c>
      <c r="M1138" s="6">
        <f>IF(OR(B1138&amp;""="",NOT(ISNUMBER(J1138)),I1138="تم التعاقد",I1138="غير مهتم"),"",IF(J1138&lt;'الإعدادات'!$B$4,"متأخرة",IF(J1138='الإعدادات'!$B$4,"اليوم",IF(J1138&lt;='الإعدادات'!$B$4+3,"خلال 3 أيام",""))))</f>
        <v/>
      </c>
      <c r="N1138" s="6">
        <f>IF(OR(B1138&amp;""="",H1138&amp;""="",NOT(ISNUMBER(E1138))),"",IFERROR(IF(E1138&lt;INDEX('الوحدات'!$F$6:$F$305,MATCH(H1138,'الوحدات'!$A$6:$A$305,0)),"أقل من السعر","مناسب"),"كود غير موجود"))</f>
        <v/>
      </c>
      <c r="O1138" s="18">
        <f>IF(OR(B1138&amp;""="",I1138&lt;&gt;"تم التعاقد",H1138&amp;""=""),"",IFERROR(IF(INDEX('الوحدات'!$E$6:$E$305,MATCH(H1138,'الوحدات'!$A$6:$A$305,0))="بيع",ROUND(INDEX('الوحدات'!$F$6:$F$305,MATCH(H1138,'الوحدات'!$A$6:$A$305,0))*'الإعدادات'!$B$5/100,2),""),""))</f>
        <v/>
      </c>
      <c r="P1138" s="19">
        <f>IF(OR(M1138="متأخرة",M1138="اليوم"),COUNTIFS($M$6:$M$2005,"متأخرة",$J$6:$J$2005,"&lt;"&amp;J1138)+COUNTIFS($M$6:$M$2005,"اليوم",$J$6:$J$2005,"&lt;"&amp;J1138)+COUNTIFS($M$6:M1138,"متأخرة",$J$6:J1138,J1138&amp;"")+COUNTIFS($M$6:M1138,"اليوم",$J$6:J1138,J1138&amp;""),"")</f>
        <v/>
      </c>
    </row>
    <row r="1139">
      <c r="A1139" s="20" t="n"/>
      <c r="B1139" s="5" t="n"/>
      <c r="C1139" s="21" t="n"/>
      <c r="D1139" s="5" t="n"/>
      <c r="E1139" s="17" t="n"/>
      <c r="F1139" s="5" t="n"/>
      <c r="G1139" s="5" t="n"/>
      <c r="H1139" s="5" t="n"/>
      <c r="I1139" s="5" t="n"/>
      <c r="J1139" s="20" t="n"/>
      <c r="K1139" s="5" t="n"/>
      <c r="L1139" s="19">
        <f>IF(OR(B1139&amp;""="",NOT(ISNUMBER(A1139))),"",'الإعدادات'!$B$4-A1139)</f>
        <v/>
      </c>
      <c r="M1139" s="6">
        <f>IF(OR(B1139&amp;""="",NOT(ISNUMBER(J1139)),I1139="تم التعاقد",I1139="غير مهتم"),"",IF(J1139&lt;'الإعدادات'!$B$4,"متأخرة",IF(J1139='الإعدادات'!$B$4,"اليوم",IF(J1139&lt;='الإعدادات'!$B$4+3,"خلال 3 أيام",""))))</f>
        <v/>
      </c>
      <c r="N1139" s="6">
        <f>IF(OR(B1139&amp;""="",H1139&amp;""="",NOT(ISNUMBER(E1139))),"",IFERROR(IF(E1139&lt;INDEX('الوحدات'!$F$6:$F$305,MATCH(H1139,'الوحدات'!$A$6:$A$305,0)),"أقل من السعر","مناسب"),"كود غير موجود"))</f>
        <v/>
      </c>
      <c r="O1139" s="18">
        <f>IF(OR(B1139&amp;""="",I1139&lt;&gt;"تم التعاقد",H1139&amp;""=""),"",IFERROR(IF(INDEX('الوحدات'!$E$6:$E$305,MATCH(H1139,'الوحدات'!$A$6:$A$305,0))="بيع",ROUND(INDEX('الوحدات'!$F$6:$F$305,MATCH(H1139,'الوحدات'!$A$6:$A$305,0))*'الإعدادات'!$B$5/100,2),""),""))</f>
        <v/>
      </c>
      <c r="P1139" s="19">
        <f>IF(OR(M1139="متأخرة",M1139="اليوم"),COUNTIFS($M$6:$M$2005,"متأخرة",$J$6:$J$2005,"&lt;"&amp;J1139)+COUNTIFS($M$6:$M$2005,"اليوم",$J$6:$J$2005,"&lt;"&amp;J1139)+COUNTIFS($M$6:M1139,"متأخرة",$J$6:J1139,J1139&amp;"")+COUNTIFS($M$6:M1139,"اليوم",$J$6:J1139,J1139&amp;""),"")</f>
        <v/>
      </c>
    </row>
    <row r="1140">
      <c r="A1140" s="20" t="n"/>
      <c r="B1140" s="5" t="n"/>
      <c r="C1140" s="21" t="n"/>
      <c r="D1140" s="5" t="n"/>
      <c r="E1140" s="17" t="n"/>
      <c r="F1140" s="5" t="n"/>
      <c r="G1140" s="5" t="n"/>
      <c r="H1140" s="5" t="n"/>
      <c r="I1140" s="5" t="n"/>
      <c r="J1140" s="20" t="n"/>
      <c r="K1140" s="5" t="n"/>
      <c r="L1140" s="19">
        <f>IF(OR(B1140&amp;""="",NOT(ISNUMBER(A1140))),"",'الإعدادات'!$B$4-A1140)</f>
        <v/>
      </c>
      <c r="M1140" s="6">
        <f>IF(OR(B1140&amp;""="",NOT(ISNUMBER(J1140)),I1140="تم التعاقد",I1140="غير مهتم"),"",IF(J1140&lt;'الإعدادات'!$B$4,"متأخرة",IF(J1140='الإعدادات'!$B$4,"اليوم",IF(J1140&lt;='الإعدادات'!$B$4+3,"خلال 3 أيام",""))))</f>
        <v/>
      </c>
      <c r="N1140" s="6">
        <f>IF(OR(B1140&amp;""="",H1140&amp;""="",NOT(ISNUMBER(E1140))),"",IFERROR(IF(E1140&lt;INDEX('الوحدات'!$F$6:$F$305,MATCH(H1140,'الوحدات'!$A$6:$A$305,0)),"أقل من السعر","مناسب"),"كود غير موجود"))</f>
        <v/>
      </c>
      <c r="O1140" s="18">
        <f>IF(OR(B1140&amp;""="",I1140&lt;&gt;"تم التعاقد",H1140&amp;""=""),"",IFERROR(IF(INDEX('الوحدات'!$E$6:$E$305,MATCH(H1140,'الوحدات'!$A$6:$A$305,0))="بيع",ROUND(INDEX('الوحدات'!$F$6:$F$305,MATCH(H1140,'الوحدات'!$A$6:$A$305,0))*'الإعدادات'!$B$5/100,2),""),""))</f>
        <v/>
      </c>
      <c r="P1140" s="19">
        <f>IF(OR(M1140="متأخرة",M1140="اليوم"),COUNTIFS($M$6:$M$2005,"متأخرة",$J$6:$J$2005,"&lt;"&amp;J1140)+COUNTIFS($M$6:$M$2005,"اليوم",$J$6:$J$2005,"&lt;"&amp;J1140)+COUNTIFS($M$6:M1140,"متأخرة",$J$6:J1140,J1140&amp;"")+COUNTIFS($M$6:M1140,"اليوم",$J$6:J1140,J1140&amp;""),"")</f>
        <v/>
      </c>
    </row>
    <row r="1141">
      <c r="A1141" s="20" t="n"/>
      <c r="B1141" s="5" t="n"/>
      <c r="C1141" s="21" t="n"/>
      <c r="D1141" s="5" t="n"/>
      <c r="E1141" s="17" t="n"/>
      <c r="F1141" s="5" t="n"/>
      <c r="G1141" s="5" t="n"/>
      <c r="H1141" s="5" t="n"/>
      <c r="I1141" s="5" t="n"/>
      <c r="J1141" s="20" t="n"/>
      <c r="K1141" s="5" t="n"/>
      <c r="L1141" s="19">
        <f>IF(OR(B1141&amp;""="",NOT(ISNUMBER(A1141))),"",'الإعدادات'!$B$4-A1141)</f>
        <v/>
      </c>
      <c r="M1141" s="6">
        <f>IF(OR(B1141&amp;""="",NOT(ISNUMBER(J1141)),I1141="تم التعاقد",I1141="غير مهتم"),"",IF(J1141&lt;'الإعدادات'!$B$4,"متأخرة",IF(J1141='الإعدادات'!$B$4,"اليوم",IF(J1141&lt;='الإعدادات'!$B$4+3,"خلال 3 أيام",""))))</f>
        <v/>
      </c>
      <c r="N1141" s="6">
        <f>IF(OR(B1141&amp;""="",H1141&amp;""="",NOT(ISNUMBER(E1141))),"",IFERROR(IF(E1141&lt;INDEX('الوحدات'!$F$6:$F$305,MATCH(H1141,'الوحدات'!$A$6:$A$305,0)),"أقل من السعر","مناسب"),"كود غير موجود"))</f>
        <v/>
      </c>
      <c r="O1141" s="18">
        <f>IF(OR(B1141&amp;""="",I1141&lt;&gt;"تم التعاقد",H1141&amp;""=""),"",IFERROR(IF(INDEX('الوحدات'!$E$6:$E$305,MATCH(H1141,'الوحدات'!$A$6:$A$305,0))="بيع",ROUND(INDEX('الوحدات'!$F$6:$F$305,MATCH(H1141,'الوحدات'!$A$6:$A$305,0))*'الإعدادات'!$B$5/100,2),""),""))</f>
        <v/>
      </c>
      <c r="P1141" s="19">
        <f>IF(OR(M1141="متأخرة",M1141="اليوم"),COUNTIFS($M$6:$M$2005,"متأخرة",$J$6:$J$2005,"&lt;"&amp;J1141)+COUNTIFS($M$6:$M$2005,"اليوم",$J$6:$J$2005,"&lt;"&amp;J1141)+COUNTIFS($M$6:M1141,"متأخرة",$J$6:J1141,J1141&amp;"")+COUNTIFS($M$6:M1141,"اليوم",$J$6:J1141,J1141&amp;""),"")</f>
        <v/>
      </c>
    </row>
    <row r="1142">
      <c r="A1142" s="20" t="n"/>
      <c r="B1142" s="5" t="n"/>
      <c r="C1142" s="21" t="n"/>
      <c r="D1142" s="5" t="n"/>
      <c r="E1142" s="17" t="n"/>
      <c r="F1142" s="5" t="n"/>
      <c r="G1142" s="5" t="n"/>
      <c r="H1142" s="5" t="n"/>
      <c r="I1142" s="5" t="n"/>
      <c r="J1142" s="20" t="n"/>
      <c r="K1142" s="5" t="n"/>
      <c r="L1142" s="19">
        <f>IF(OR(B1142&amp;""="",NOT(ISNUMBER(A1142))),"",'الإعدادات'!$B$4-A1142)</f>
        <v/>
      </c>
      <c r="M1142" s="6">
        <f>IF(OR(B1142&amp;""="",NOT(ISNUMBER(J1142)),I1142="تم التعاقد",I1142="غير مهتم"),"",IF(J1142&lt;'الإعدادات'!$B$4,"متأخرة",IF(J1142='الإعدادات'!$B$4,"اليوم",IF(J1142&lt;='الإعدادات'!$B$4+3,"خلال 3 أيام",""))))</f>
        <v/>
      </c>
      <c r="N1142" s="6">
        <f>IF(OR(B1142&amp;""="",H1142&amp;""="",NOT(ISNUMBER(E1142))),"",IFERROR(IF(E1142&lt;INDEX('الوحدات'!$F$6:$F$305,MATCH(H1142,'الوحدات'!$A$6:$A$305,0)),"أقل من السعر","مناسب"),"كود غير موجود"))</f>
        <v/>
      </c>
      <c r="O1142" s="18">
        <f>IF(OR(B1142&amp;""="",I1142&lt;&gt;"تم التعاقد",H1142&amp;""=""),"",IFERROR(IF(INDEX('الوحدات'!$E$6:$E$305,MATCH(H1142,'الوحدات'!$A$6:$A$305,0))="بيع",ROUND(INDEX('الوحدات'!$F$6:$F$305,MATCH(H1142,'الوحدات'!$A$6:$A$305,0))*'الإعدادات'!$B$5/100,2),""),""))</f>
        <v/>
      </c>
      <c r="P1142" s="19">
        <f>IF(OR(M1142="متأخرة",M1142="اليوم"),COUNTIFS($M$6:$M$2005,"متأخرة",$J$6:$J$2005,"&lt;"&amp;J1142)+COUNTIFS($M$6:$M$2005,"اليوم",$J$6:$J$2005,"&lt;"&amp;J1142)+COUNTIFS($M$6:M1142,"متأخرة",$J$6:J1142,J1142&amp;"")+COUNTIFS($M$6:M1142,"اليوم",$J$6:J1142,J1142&amp;""),"")</f>
        <v/>
      </c>
    </row>
    <row r="1143">
      <c r="A1143" s="20" t="n"/>
      <c r="B1143" s="5" t="n"/>
      <c r="C1143" s="21" t="n"/>
      <c r="D1143" s="5" t="n"/>
      <c r="E1143" s="17" t="n"/>
      <c r="F1143" s="5" t="n"/>
      <c r="G1143" s="5" t="n"/>
      <c r="H1143" s="5" t="n"/>
      <c r="I1143" s="5" t="n"/>
      <c r="J1143" s="20" t="n"/>
      <c r="K1143" s="5" t="n"/>
      <c r="L1143" s="19">
        <f>IF(OR(B1143&amp;""="",NOT(ISNUMBER(A1143))),"",'الإعدادات'!$B$4-A1143)</f>
        <v/>
      </c>
      <c r="M1143" s="6">
        <f>IF(OR(B1143&amp;""="",NOT(ISNUMBER(J1143)),I1143="تم التعاقد",I1143="غير مهتم"),"",IF(J1143&lt;'الإعدادات'!$B$4,"متأخرة",IF(J1143='الإعدادات'!$B$4,"اليوم",IF(J1143&lt;='الإعدادات'!$B$4+3,"خلال 3 أيام",""))))</f>
        <v/>
      </c>
      <c r="N1143" s="6">
        <f>IF(OR(B1143&amp;""="",H1143&amp;""="",NOT(ISNUMBER(E1143))),"",IFERROR(IF(E1143&lt;INDEX('الوحدات'!$F$6:$F$305,MATCH(H1143,'الوحدات'!$A$6:$A$305,0)),"أقل من السعر","مناسب"),"كود غير موجود"))</f>
        <v/>
      </c>
      <c r="O1143" s="18">
        <f>IF(OR(B1143&amp;""="",I1143&lt;&gt;"تم التعاقد",H1143&amp;""=""),"",IFERROR(IF(INDEX('الوحدات'!$E$6:$E$305,MATCH(H1143,'الوحدات'!$A$6:$A$305,0))="بيع",ROUND(INDEX('الوحدات'!$F$6:$F$305,MATCH(H1143,'الوحدات'!$A$6:$A$305,0))*'الإعدادات'!$B$5/100,2),""),""))</f>
        <v/>
      </c>
      <c r="P1143" s="19">
        <f>IF(OR(M1143="متأخرة",M1143="اليوم"),COUNTIFS($M$6:$M$2005,"متأخرة",$J$6:$J$2005,"&lt;"&amp;J1143)+COUNTIFS($M$6:$M$2005,"اليوم",$J$6:$J$2005,"&lt;"&amp;J1143)+COUNTIFS($M$6:M1143,"متأخرة",$J$6:J1143,J1143&amp;"")+COUNTIFS($M$6:M1143,"اليوم",$J$6:J1143,J1143&amp;""),"")</f>
        <v/>
      </c>
    </row>
    <row r="1144">
      <c r="A1144" s="20" t="n"/>
      <c r="B1144" s="5" t="n"/>
      <c r="C1144" s="21" t="n"/>
      <c r="D1144" s="5" t="n"/>
      <c r="E1144" s="17" t="n"/>
      <c r="F1144" s="5" t="n"/>
      <c r="G1144" s="5" t="n"/>
      <c r="H1144" s="5" t="n"/>
      <c r="I1144" s="5" t="n"/>
      <c r="J1144" s="20" t="n"/>
      <c r="K1144" s="5" t="n"/>
      <c r="L1144" s="19">
        <f>IF(OR(B1144&amp;""="",NOT(ISNUMBER(A1144))),"",'الإعدادات'!$B$4-A1144)</f>
        <v/>
      </c>
      <c r="M1144" s="6">
        <f>IF(OR(B1144&amp;""="",NOT(ISNUMBER(J1144)),I1144="تم التعاقد",I1144="غير مهتم"),"",IF(J1144&lt;'الإعدادات'!$B$4,"متأخرة",IF(J1144='الإعدادات'!$B$4,"اليوم",IF(J1144&lt;='الإعدادات'!$B$4+3,"خلال 3 أيام",""))))</f>
        <v/>
      </c>
      <c r="N1144" s="6">
        <f>IF(OR(B1144&amp;""="",H1144&amp;""="",NOT(ISNUMBER(E1144))),"",IFERROR(IF(E1144&lt;INDEX('الوحدات'!$F$6:$F$305,MATCH(H1144,'الوحدات'!$A$6:$A$305,0)),"أقل من السعر","مناسب"),"كود غير موجود"))</f>
        <v/>
      </c>
      <c r="O1144" s="18">
        <f>IF(OR(B1144&amp;""="",I1144&lt;&gt;"تم التعاقد",H1144&amp;""=""),"",IFERROR(IF(INDEX('الوحدات'!$E$6:$E$305,MATCH(H1144,'الوحدات'!$A$6:$A$305,0))="بيع",ROUND(INDEX('الوحدات'!$F$6:$F$305,MATCH(H1144,'الوحدات'!$A$6:$A$305,0))*'الإعدادات'!$B$5/100,2),""),""))</f>
        <v/>
      </c>
      <c r="P1144" s="19">
        <f>IF(OR(M1144="متأخرة",M1144="اليوم"),COUNTIFS($M$6:$M$2005,"متأخرة",$J$6:$J$2005,"&lt;"&amp;J1144)+COUNTIFS($M$6:$M$2005,"اليوم",$J$6:$J$2005,"&lt;"&amp;J1144)+COUNTIFS($M$6:M1144,"متأخرة",$J$6:J1144,J1144&amp;"")+COUNTIFS($M$6:M1144,"اليوم",$J$6:J1144,J1144&amp;""),"")</f>
        <v/>
      </c>
    </row>
    <row r="1145">
      <c r="A1145" s="20" t="n"/>
      <c r="B1145" s="5" t="n"/>
      <c r="C1145" s="21" t="n"/>
      <c r="D1145" s="5" t="n"/>
      <c r="E1145" s="17" t="n"/>
      <c r="F1145" s="5" t="n"/>
      <c r="G1145" s="5" t="n"/>
      <c r="H1145" s="5" t="n"/>
      <c r="I1145" s="5" t="n"/>
      <c r="J1145" s="20" t="n"/>
      <c r="K1145" s="5" t="n"/>
      <c r="L1145" s="19">
        <f>IF(OR(B1145&amp;""="",NOT(ISNUMBER(A1145))),"",'الإعدادات'!$B$4-A1145)</f>
        <v/>
      </c>
      <c r="M1145" s="6">
        <f>IF(OR(B1145&amp;""="",NOT(ISNUMBER(J1145)),I1145="تم التعاقد",I1145="غير مهتم"),"",IF(J1145&lt;'الإعدادات'!$B$4,"متأخرة",IF(J1145='الإعدادات'!$B$4,"اليوم",IF(J1145&lt;='الإعدادات'!$B$4+3,"خلال 3 أيام",""))))</f>
        <v/>
      </c>
      <c r="N1145" s="6">
        <f>IF(OR(B1145&amp;""="",H1145&amp;""="",NOT(ISNUMBER(E1145))),"",IFERROR(IF(E1145&lt;INDEX('الوحدات'!$F$6:$F$305,MATCH(H1145,'الوحدات'!$A$6:$A$305,0)),"أقل من السعر","مناسب"),"كود غير موجود"))</f>
        <v/>
      </c>
      <c r="O1145" s="18">
        <f>IF(OR(B1145&amp;""="",I1145&lt;&gt;"تم التعاقد",H1145&amp;""=""),"",IFERROR(IF(INDEX('الوحدات'!$E$6:$E$305,MATCH(H1145,'الوحدات'!$A$6:$A$305,0))="بيع",ROUND(INDEX('الوحدات'!$F$6:$F$305,MATCH(H1145,'الوحدات'!$A$6:$A$305,0))*'الإعدادات'!$B$5/100,2),""),""))</f>
        <v/>
      </c>
      <c r="P1145" s="19">
        <f>IF(OR(M1145="متأخرة",M1145="اليوم"),COUNTIFS($M$6:$M$2005,"متأخرة",$J$6:$J$2005,"&lt;"&amp;J1145)+COUNTIFS($M$6:$M$2005,"اليوم",$J$6:$J$2005,"&lt;"&amp;J1145)+COUNTIFS($M$6:M1145,"متأخرة",$J$6:J1145,J1145&amp;"")+COUNTIFS($M$6:M1145,"اليوم",$J$6:J1145,J1145&amp;""),"")</f>
        <v/>
      </c>
    </row>
    <row r="1146">
      <c r="A1146" s="20" t="n"/>
      <c r="B1146" s="5" t="n"/>
      <c r="C1146" s="21" t="n"/>
      <c r="D1146" s="5" t="n"/>
      <c r="E1146" s="17" t="n"/>
      <c r="F1146" s="5" t="n"/>
      <c r="G1146" s="5" t="n"/>
      <c r="H1146" s="5" t="n"/>
      <c r="I1146" s="5" t="n"/>
      <c r="J1146" s="20" t="n"/>
      <c r="K1146" s="5" t="n"/>
      <c r="L1146" s="19">
        <f>IF(OR(B1146&amp;""="",NOT(ISNUMBER(A1146))),"",'الإعدادات'!$B$4-A1146)</f>
        <v/>
      </c>
      <c r="M1146" s="6">
        <f>IF(OR(B1146&amp;""="",NOT(ISNUMBER(J1146)),I1146="تم التعاقد",I1146="غير مهتم"),"",IF(J1146&lt;'الإعدادات'!$B$4,"متأخرة",IF(J1146='الإعدادات'!$B$4,"اليوم",IF(J1146&lt;='الإعدادات'!$B$4+3,"خلال 3 أيام",""))))</f>
        <v/>
      </c>
      <c r="N1146" s="6">
        <f>IF(OR(B1146&amp;""="",H1146&amp;""="",NOT(ISNUMBER(E1146))),"",IFERROR(IF(E1146&lt;INDEX('الوحدات'!$F$6:$F$305,MATCH(H1146,'الوحدات'!$A$6:$A$305,0)),"أقل من السعر","مناسب"),"كود غير موجود"))</f>
        <v/>
      </c>
      <c r="O1146" s="18">
        <f>IF(OR(B1146&amp;""="",I1146&lt;&gt;"تم التعاقد",H1146&amp;""=""),"",IFERROR(IF(INDEX('الوحدات'!$E$6:$E$305,MATCH(H1146,'الوحدات'!$A$6:$A$305,0))="بيع",ROUND(INDEX('الوحدات'!$F$6:$F$305,MATCH(H1146,'الوحدات'!$A$6:$A$305,0))*'الإعدادات'!$B$5/100,2),""),""))</f>
        <v/>
      </c>
      <c r="P1146" s="19">
        <f>IF(OR(M1146="متأخرة",M1146="اليوم"),COUNTIFS($M$6:$M$2005,"متأخرة",$J$6:$J$2005,"&lt;"&amp;J1146)+COUNTIFS($M$6:$M$2005,"اليوم",$J$6:$J$2005,"&lt;"&amp;J1146)+COUNTIFS($M$6:M1146,"متأخرة",$J$6:J1146,J1146&amp;"")+COUNTIFS($M$6:M1146,"اليوم",$J$6:J1146,J1146&amp;""),"")</f>
        <v/>
      </c>
    </row>
    <row r="1147">
      <c r="A1147" s="20" t="n"/>
      <c r="B1147" s="5" t="n"/>
      <c r="C1147" s="21" t="n"/>
      <c r="D1147" s="5" t="n"/>
      <c r="E1147" s="17" t="n"/>
      <c r="F1147" s="5" t="n"/>
      <c r="G1147" s="5" t="n"/>
      <c r="H1147" s="5" t="n"/>
      <c r="I1147" s="5" t="n"/>
      <c r="J1147" s="20" t="n"/>
      <c r="K1147" s="5" t="n"/>
      <c r="L1147" s="19">
        <f>IF(OR(B1147&amp;""="",NOT(ISNUMBER(A1147))),"",'الإعدادات'!$B$4-A1147)</f>
        <v/>
      </c>
      <c r="M1147" s="6">
        <f>IF(OR(B1147&amp;""="",NOT(ISNUMBER(J1147)),I1147="تم التعاقد",I1147="غير مهتم"),"",IF(J1147&lt;'الإعدادات'!$B$4,"متأخرة",IF(J1147='الإعدادات'!$B$4,"اليوم",IF(J1147&lt;='الإعدادات'!$B$4+3,"خلال 3 أيام",""))))</f>
        <v/>
      </c>
      <c r="N1147" s="6">
        <f>IF(OR(B1147&amp;""="",H1147&amp;""="",NOT(ISNUMBER(E1147))),"",IFERROR(IF(E1147&lt;INDEX('الوحدات'!$F$6:$F$305,MATCH(H1147,'الوحدات'!$A$6:$A$305,0)),"أقل من السعر","مناسب"),"كود غير موجود"))</f>
        <v/>
      </c>
      <c r="O1147" s="18">
        <f>IF(OR(B1147&amp;""="",I1147&lt;&gt;"تم التعاقد",H1147&amp;""=""),"",IFERROR(IF(INDEX('الوحدات'!$E$6:$E$305,MATCH(H1147,'الوحدات'!$A$6:$A$305,0))="بيع",ROUND(INDEX('الوحدات'!$F$6:$F$305,MATCH(H1147,'الوحدات'!$A$6:$A$305,0))*'الإعدادات'!$B$5/100,2),""),""))</f>
        <v/>
      </c>
      <c r="P1147" s="19">
        <f>IF(OR(M1147="متأخرة",M1147="اليوم"),COUNTIFS($M$6:$M$2005,"متأخرة",$J$6:$J$2005,"&lt;"&amp;J1147)+COUNTIFS($M$6:$M$2005,"اليوم",$J$6:$J$2005,"&lt;"&amp;J1147)+COUNTIFS($M$6:M1147,"متأخرة",$J$6:J1147,J1147&amp;"")+COUNTIFS($M$6:M1147,"اليوم",$J$6:J1147,J1147&amp;""),"")</f>
        <v/>
      </c>
    </row>
    <row r="1148">
      <c r="A1148" s="20" t="n"/>
      <c r="B1148" s="5" t="n"/>
      <c r="C1148" s="21" t="n"/>
      <c r="D1148" s="5" t="n"/>
      <c r="E1148" s="17" t="n"/>
      <c r="F1148" s="5" t="n"/>
      <c r="G1148" s="5" t="n"/>
      <c r="H1148" s="5" t="n"/>
      <c r="I1148" s="5" t="n"/>
      <c r="J1148" s="20" t="n"/>
      <c r="K1148" s="5" t="n"/>
      <c r="L1148" s="19">
        <f>IF(OR(B1148&amp;""="",NOT(ISNUMBER(A1148))),"",'الإعدادات'!$B$4-A1148)</f>
        <v/>
      </c>
      <c r="M1148" s="6">
        <f>IF(OR(B1148&amp;""="",NOT(ISNUMBER(J1148)),I1148="تم التعاقد",I1148="غير مهتم"),"",IF(J1148&lt;'الإعدادات'!$B$4,"متأخرة",IF(J1148='الإعدادات'!$B$4,"اليوم",IF(J1148&lt;='الإعدادات'!$B$4+3,"خلال 3 أيام",""))))</f>
        <v/>
      </c>
      <c r="N1148" s="6">
        <f>IF(OR(B1148&amp;""="",H1148&amp;""="",NOT(ISNUMBER(E1148))),"",IFERROR(IF(E1148&lt;INDEX('الوحدات'!$F$6:$F$305,MATCH(H1148,'الوحدات'!$A$6:$A$305,0)),"أقل من السعر","مناسب"),"كود غير موجود"))</f>
        <v/>
      </c>
      <c r="O1148" s="18">
        <f>IF(OR(B1148&amp;""="",I1148&lt;&gt;"تم التعاقد",H1148&amp;""=""),"",IFERROR(IF(INDEX('الوحدات'!$E$6:$E$305,MATCH(H1148,'الوحدات'!$A$6:$A$305,0))="بيع",ROUND(INDEX('الوحدات'!$F$6:$F$305,MATCH(H1148,'الوحدات'!$A$6:$A$305,0))*'الإعدادات'!$B$5/100,2),""),""))</f>
        <v/>
      </c>
      <c r="P1148" s="19">
        <f>IF(OR(M1148="متأخرة",M1148="اليوم"),COUNTIFS($M$6:$M$2005,"متأخرة",$J$6:$J$2005,"&lt;"&amp;J1148)+COUNTIFS($M$6:$M$2005,"اليوم",$J$6:$J$2005,"&lt;"&amp;J1148)+COUNTIFS($M$6:M1148,"متأخرة",$J$6:J1148,J1148&amp;"")+COUNTIFS($M$6:M1148,"اليوم",$J$6:J1148,J1148&amp;""),"")</f>
        <v/>
      </c>
    </row>
    <row r="1149">
      <c r="A1149" s="20" t="n"/>
      <c r="B1149" s="5" t="n"/>
      <c r="C1149" s="21" t="n"/>
      <c r="D1149" s="5" t="n"/>
      <c r="E1149" s="17" t="n"/>
      <c r="F1149" s="5" t="n"/>
      <c r="G1149" s="5" t="n"/>
      <c r="H1149" s="5" t="n"/>
      <c r="I1149" s="5" t="n"/>
      <c r="J1149" s="20" t="n"/>
      <c r="K1149" s="5" t="n"/>
      <c r="L1149" s="19">
        <f>IF(OR(B1149&amp;""="",NOT(ISNUMBER(A1149))),"",'الإعدادات'!$B$4-A1149)</f>
        <v/>
      </c>
      <c r="M1149" s="6">
        <f>IF(OR(B1149&amp;""="",NOT(ISNUMBER(J1149)),I1149="تم التعاقد",I1149="غير مهتم"),"",IF(J1149&lt;'الإعدادات'!$B$4,"متأخرة",IF(J1149='الإعدادات'!$B$4,"اليوم",IF(J1149&lt;='الإعدادات'!$B$4+3,"خلال 3 أيام",""))))</f>
        <v/>
      </c>
      <c r="N1149" s="6">
        <f>IF(OR(B1149&amp;""="",H1149&amp;""="",NOT(ISNUMBER(E1149))),"",IFERROR(IF(E1149&lt;INDEX('الوحدات'!$F$6:$F$305,MATCH(H1149,'الوحدات'!$A$6:$A$305,0)),"أقل من السعر","مناسب"),"كود غير موجود"))</f>
        <v/>
      </c>
      <c r="O1149" s="18">
        <f>IF(OR(B1149&amp;""="",I1149&lt;&gt;"تم التعاقد",H1149&amp;""=""),"",IFERROR(IF(INDEX('الوحدات'!$E$6:$E$305,MATCH(H1149,'الوحدات'!$A$6:$A$305,0))="بيع",ROUND(INDEX('الوحدات'!$F$6:$F$305,MATCH(H1149,'الوحدات'!$A$6:$A$305,0))*'الإعدادات'!$B$5/100,2),""),""))</f>
        <v/>
      </c>
      <c r="P1149" s="19">
        <f>IF(OR(M1149="متأخرة",M1149="اليوم"),COUNTIFS($M$6:$M$2005,"متأخرة",$J$6:$J$2005,"&lt;"&amp;J1149)+COUNTIFS($M$6:$M$2005,"اليوم",$J$6:$J$2005,"&lt;"&amp;J1149)+COUNTIFS($M$6:M1149,"متأخرة",$J$6:J1149,J1149&amp;"")+COUNTIFS($M$6:M1149,"اليوم",$J$6:J1149,J1149&amp;""),"")</f>
        <v/>
      </c>
    </row>
    <row r="1150">
      <c r="A1150" s="20" t="n"/>
      <c r="B1150" s="5" t="n"/>
      <c r="C1150" s="21" t="n"/>
      <c r="D1150" s="5" t="n"/>
      <c r="E1150" s="17" t="n"/>
      <c r="F1150" s="5" t="n"/>
      <c r="G1150" s="5" t="n"/>
      <c r="H1150" s="5" t="n"/>
      <c r="I1150" s="5" t="n"/>
      <c r="J1150" s="20" t="n"/>
      <c r="K1150" s="5" t="n"/>
      <c r="L1150" s="19">
        <f>IF(OR(B1150&amp;""="",NOT(ISNUMBER(A1150))),"",'الإعدادات'!$B$4-A1150)</f>
        <v/>
      </c>
      <c r="M1150" s="6">
        <f>IF(OR(B1150&amp;""="",NOT(ISNUMBER(J1150)),I1150="تم التعاقد",I1150="غير مهتم"),"",IF(J1150&lt;'الإعدادات'!$B$4,"متأخرة",IF(J1150='الإعدادات'!$B$4,"اليوم",IF(J1150&lt;='الإعدادات'!$B$4+3,"خلال 3 أيام",""))))</f>
        <v/>
      </c>
      <c r="N1150" s="6">
        <f>IF(OR(B1150&amp;""="",H1150&amp;""="",NOT(ISNUMBER(E1150))),"",IFERROR(IF(E1150&lt;INDEX('الوحدات'!$F$6:$F$305,MATCH(H1150,'الوحدات'!$A$6:$A$305,0)),"أقل من السعر","مناسب"),"كود غير موجود"))</f>
        <v/>
      </c>
      <c r="O1150" s="18">
        <f>IF(OR(B1150&amp;""="",I1150&lt;&gt;"تم التعاقد",H1150&amp;""=""),"",IFERROR(IF(INDEX('الوحدات'!$E$6:$E$305,MATCH(H1150,'الوحدات'!$A$6:$A$305,0))="بيع",ROUND(INDEX('الوحدات'!$F$6:$F$305,MATCH(H1150,'الوحدات'!$A$6:$A$305,0))*'الإعدادات'!$B$5/100,2),""),""))</f>
        <v/>
      </c>
      <c r="P1150" s="19">
        <f>IF(OR(M1150="متأخرة",M1150="اليوم"),COUNTIFS($M$6:$M$2005,"متأخرة",$J$6:$J$2005,"&lt;"&amp;J1150)+COUNTIFS($M$6:$M$2005,"اليوم",$J$6:$J$2005,"&lt;"&amp;J1150)+COUNTIFS($M$6:M1150,"متأخرة",$J$6:J1150,J1150&amp;"")+COUNTIFS($M$6:M1150,"اليوم",$J$6:J1150,J1150&amp;""),"")</f>
        <v/>
      </c>
    </row>
    <row r="1151">
      <c r="A1151" s="20" t="n"/>
      <c r="B1151" s="5" t="n"/>
      <c r="C1151" s="21" t="n"/>
      <c r="D1151" s="5" t="n"/>
      <c r="E1151" s="17" t="n"/>
      <c r="F1151" s="5" t="n"/>
      <c r="G1151" s="5" t="n"/>
      <c r="H1151" s="5" t="n"/>
      <c r="I1151" s="5" t="n"/>
      <c r="J1151" s="20" t="n"/>
      <c r="K1151" s="5" t="n"/>
      <c r="L1151" s="19">
        <f>IF(OR(B1151&amp;""="",NOT(ISNUMBER(A1151))),"",'الإعدادات'!$B$4-A1151)</f>
        <v/>
      </c>
      <c r="M1151" s="6">
        <f>IF(OR(B1151&amp;""="",NOT(ISNUMBER(J1151)),I1151="تم التعاقد",I1151="غير مهتم"),"",IF(J1151&lt;'الإعدادات'!$B$4,"متأخرة",IF(J1151='الإعدادات'!$B$4,"اليوم",IF(J1151&lt;='الإعدادات'!$B$4+3,"خلال 3 أيام",""))))</f>
        <v/>
      </c>
      <c r="N1151" s="6">
        <f>IF(OR(B1151&amp;""="",H1151&amp;""="",NOT(ISNUMBER(E1151))),"",IFERROR(IF(E1151&lt;INDEX('الوحدات'!$F$6:$F$305,MATCH(H1151,'الوحدات'!$A$6:$A$305,0)),"أقل من السعر","مناسب"),"كود غير موجود"))</f>
        <v/>
      </c>
      <c r="O1151" s="18">
        <f>IF(OR(B1151&amp;""="",I1151&lt;&gt;"تم التعاقد",H1151&amp;""=""),"",IFERROR(IF(INDEX('الوحدات'!$E$6:$E$305,MATCH(H1151,'الوحدات'!$A$6:$A$305,0))="بيع",ROUND(INDEX('الوحدات'!$F$6:$F$305,MATCH(H1151,'الوحدات'!$A$6:$A$305,0))*'الإعدادات'!$B$5/100,2),""),""))</f>
        <v/>
      </c>
      <c r="P1151" s="19">
        <f>IF(OR(M1151="متأخرة",M1151="اليوم"),COUNTIFS($M$6:$M$2005,"متأخرة",$J$6:$J$2005,"&lt;"&amp;J1151)+COUNTIFS($M$6:$M$2005,"اليوم",$J$6:$J$2005,"&lt;"&amp;J1151)+COUNTIFS($M$6:M1151,"متأخرة",$J$6:J1151,J1151&amp;"")+COUNTIFS($M$6:M1151,"اليوم",$J$6:J1151,J1151&amp;""),"")</f>
        <v/>
      </c>
    </row>
    <row r="1152">
      <c r="A1152" s="20" t="n"/>
      <c r="B1152" s="5" t="n"/>
      <c r="C1152" s="21" t="n"/>
      <c r="D1152" s="5" t="n"/>
      <c r="E1152" s="17" t="n"/>
      <c r="F1152" s="5" t="n"/>
      <c r="G1152" s="5" t="n"/>
      <c r="H1152" s="5" t="n"/>
      <c r="I1152" s="5" t="n"/>
      <c r="J1152" s="20" t="n"/>
      <c r="K1152" s="5" t="n"/>
      <c r="L1152" s="19">
        <f>IF(OR(B1152&amp;""="",NOT(ISNUMBER(A1152))),"",'الإعدادات'!$B$4-A1152)</f>
        <v/>
      </c>
      <c r="M1152" s="6">
        <f>IF(OR(B1152&amp;""="",NOT(ISNUMBER(J1152)),I1152="تم التعاقد",I1152="غير مهتم"),"",IF(J1152&lt;'الإعدادات'!$B$4,"متأخرة",IF(J1152='الإعدادات'!$B$4,"اليوم",IF(J1152&lt;='الإعدادات'!$B$4+3,"خلال 3 أيام",""))))</f>
        <v/>
      </c>
      <c r="N1152" s="6">
        <f>IF(OR(B1152&amp;""="",H1152&amp;""="",NOT(ISNUMBER(E1152))),"",IFERROR(IF(E1152&lt;INDEX('الوحدات'!$F$6:$F$305,MATCH(H1152,'الوحدات'!$A$6:$A$305,0)),"أقل من السعر","مناسب"),"كود غير موجود"))</f>
        <v/>
      </c>
      <c r="O1152" s="18">
        <f>IF(OR(B1152&amp;""="",I1152&lt;&gt;"تم التعاقد",H1152&amp;""=""),"",IFERROR(IF(INDEX('الوحدات'!$E$6:$E$305,MATCH(H1152,'الوحدات'!$A$6:$A$305,0))="بيع",ROUND(INDEX('الوحدات'!$F$6:$F$305,MATCH(H1152,'الوحدات'!$A$6:$A$305,0))*'الإعدادات'!$B$5/100,2),""),""))</f>
        <v/>
      </c>
      <c r="P1152" s="19">
        <f>IF(OR(M1152="متأخرة",M1152="اليوم"),COUNTIFS($M$6:$M$2005,"متأخرة",$J$6:$J$2005,"&lt;"&amp;J1152)+COUNTIFS($M$6:$M$2005,"اليوم",$J$6:$J$2005,"&lt;"&amp;J1152)+COUNTIFS($M$6:M1152,"متأخرة",$J$6:J1152,J1152&amp;"")+COUNTIFS($M$6:M1152,"اليوم",$J$6:J1152,J1152&amp;""),"")</f>
        <v/>
      </c>
    </row>
    <row r="1153">
      <c r="A1153" s="20" t="n"/>
      <c r="B1153" s="5" t="n"/>
      <c r="C1153" s="21" t="n"/>
      <c r="D1153" s="5" t="n"/>
      <c r="E1153" s="17" t="n"/>
      <c r="F1153" s="5" t="n"/>
      <c r="G1153" s="5" t="n"/>
      <c r="H1153" s="5" t="n"/>
      <c r="I1153" s="5" t="n"/>
      <c r="J1153" s="20" t="n"/>
      <c r="K1153" s="5" t="n"/>
      <c r="L1153" s="19">
        <f>IF(OR(B1153&amp;""="",NOT(ISNUMBER(A1153))),"",'الإعدادات'!$B$4-A1153)</f>
        <v/>
      </c>
      <c r="M1153" s="6">
        <f>IF(OR(B1153&amp;""="",NOT(ISNUMBER(J1153)),I1153="تم التعاقد",I1153="غير مهتم"),"",IF(J1153&lt;'الإعدادات'!$B$4,"متأخرة",IF(J1153='الإعدادات'!$B$4,"اليوم",IF(J1153&lt;='الإعدادات'!$B$4+3,"خلال 3 أيام",""))))</f>
        <v/>
      </c>
      <c r="N1153" s="6">
        <f>IF(OR(B1153&amp;""="",H1153&amp;""="",NOT(ISNUMBER(E1153))),"",IFERROR(IF(E1153&lt;INDEX('الوحدات'!$F$6:$F$305,MATCH(H1153,'الوحدات'!$A$6:$A$305,0)),"أقل من السعر","مناسب"),"كود غير موجود"))</f>
        <v/>
      </c>
      <c r="O1153" s="18">
        <f>IF(OR(B1153&amp;""="",I1153&lt;&gt;"تم التعاقد",H1153&amp;""=""),"",IFERROR(IF(INDEX('الوحدات'!$E$6:$E$305,MATCH(H1153,'الوحدات'!$A$6:$A$305,0))="بيع",ROUND(INDEX('الوحدات'!$F$6:$F$305,MATCH(H1153,'الوحدات'!$A$6:$A$305,0))*'الإعدادات'!$B$5/100,2),""),""))</f>
        <v/>
      </c>
      <c r="P1153" s="19">
        <f>IF(OR(M1153="متأخرة",M1153="اليوم"),COUNTIFS($M$6:$M$2005,"متأخرة",$J$6:$J$2005,"&lt;"&amp;J1153)+COUNTIFS($M$6:$M$2005,"اليوم",$J$6:$J$2005,"&lt;"&amp;J1153)+COUNTIFS($M$6:M1153,"متأخرة",$J$6:J1153,J1153&amp;"")+COUNTIFS($M$6:M1153,"اليوم",$J$6:J1153,J1153&amp;""),"")</f>
        <v/>
      </c>
    </row>
    <row r="1154">
      <c r="A1154" s="20" t="n"/>
      <c r="B1154" s="5" t="n"/>
      <c r="C1154" s="21" t="n"/>
      <c r="D1154" s="5" t="n"/>
      <c r="E1154" s="17" t="n"/>
      <c r="F1154" s="5" t="n"/>
      <c r="G1154" s="5" t="n"/>
      <c r="H1154" s="5" t="n"/>
      <c r="I1154" s="5" t="n"/>
      <c r="J1154" s="20" t="n"/>
      <c r="K1154" s="5" t="n"/>
      <c r="L1154" s="19">
        <f>IF(OR(B1154&amp;""="",NOT(ISNUMBER(A1154))),"",'الإعدادات'!$B$4-A1154)</f>
        <v/>
      </c>
      <c r="M1154" s="6">
        <f>IF(OR(B1154&amp;""="",NOT(ISNUMBER(J1154)),I1154="تم التعاقد",I1154="غير مهتم"),"",IF(J1154&lt;'الإعدادات'!$B$4,"متأخرة",IF(J1154='الإعدادات'!$B$4,"اليوم",IF(J1154&lt;='الإعدادات'!$B$4+3,"خلال 3 أيام",""))))</f>
        <v/>
      </c>
      <c r="N1154" s="6">
        <f>IF(OR(B1154&amp;""="",H1154&amp;""="",NOT(ISNUMBER(E1154))),"",IFERROR(IF(E1154&lt;INDEX('الوحدات'!$F$6:$F$305,MATCH(H1154,'الوحدات'!$A$6:$A$305,0)),"أقل من السعر","مناسب"),"كود غير موجود"))</f>
        <v/>
      </c>
      <c r="O1154" s="18">
        <f>IF(OR(B1154&amp;""="",I1154&lt;&gt;"تم التعاقد",H1154&amp;""=""),"",IFERROR(IF(INDEX('الوحدات'!$E$6:$E$305,MATCH(H1154,'الوحدات'!$A$6:$A$305,0))="بيع",ROUND(INDEX('الوحدات'!$F$6:$F$305,MATCH(H1154,'الوحدات'!$A$6:$A$305,0))*'الإعدادات'!$B$5/100,2),""),""))</f>
        <v/>
      </c>
      <c r="P1154" s="19">
        <f>IF(OR(M1154="متأخرة",M1154="اليوم"),COUNTIFS($M$6:$M$2005,"متأخرة",$J$6:$J$2005,"&lt;"&amp;J1154)+COUNTIFS($M$6:$M$2005,"اليوم",$J$6:$J$2005,"&lt;"&amp;J1154)+COUNTIFS($M$6:M1154,"متأخرة",$J$6:J1154,J1154&amp;"")+COUNTIFS($M$6:M1154,"اليوم",$J$6:J1154,J1154&amp;""),"")</f>
        <v/>
      </c>
    </row>
    <row r="1155">
      <c r="A1155" s="20" t="n"/>
      <c r="B1155" s="5" t="n"/>
      <c r="C1155" s="21" t="n"/>
      <c r="D1155" s="5" t="n"/>
      <c r="E1155" s="17" t="n"/>
      <c r="F1155" s="5" t="n"/>
      <c r="G1155" s="5" t="n"/>
      <c r="H1155" s="5" t="n"/>
      <c r="I1155" s="5" t="n"/>
      <c r="J1155" s="20" t="n"/>
      <c r="K1155" s="5" t="n"/>
      <c r="L1155" s="19">
        <f>IF(OR(B1155&amp;""="",NOT(ISNUMBER(A1155))),"",'الإعدادات'!$B$4-A1155)</f>
        <v/>
      </c>
      <c r="M1155" s="6">
        <f>IF(OR(B1155&amp;""="",NOT(ISNUMBER(J1155)),I1155="تم التعاقد",I1155="غير مهتم"),"",IF(J1155&lt;'الإعدادات'!$B$4,"متأخرة",IF(J1155='الإعدادات'!$B$4,"اليوم",IF(J1155&lt;='الإعدادات'!$B$4+3,"خلال 3 أيام",""))))</f>
        <v/>
      </c>
      <c r="N1155" s="6">
        <f>IF(OR(B1155&amp;""="",H1155&amp;""="",NOT(ISNUMBER(E1155))),"",IFERROR(IF(E1155&lt;INDEX('الوحدات'!$F$6:$F$305,MATCH(H1155,'الوحدات'!$A$6:$A$305,0)),"أقل من السعر","مناسب"),"كود غير موجود"))</f>
        <v/>
      </c>
      <c r="O1155" s="18">
        <f>IF(OR(B1155&amp;""="",I1155&lt;&gt;"تم التعاقد",H1155&amp;""=""),"",IFERROR(IF(INDEX('الوحدات'!$E$6:$E$305,MATCH(H1155,'الوحدات'!$A$6:$A$305,0))="بيع",ROUND(INDEX('الوحدات'!$F$6:$F$305,MATCH(H1155,'الوحدات'!$A$6:$A$305,0))*'الإعدادات'!$B$5/100,2),""),""))</f>
        <v/>
      </c>
      <c r="P1155" s="19">
        <f>IF(OR(M1155="متأخرة",M1155="اليوم"),COUNTIFS($M$6:$M$2005,"متأخرة",$J$6:$J$2005,"&lt;"&amp;J1155)+COUNTIFS($M$6:$M$2005,"اليوم",$J$6:$J$2005,"&lt;"&amp;J1155)+COUNTIFS($M$6:M1155,"متأخرة",$J$6:J1155,J1155&amp;"")+COUNTIFS($M$6:M1155,"اليوم",$J$6:J1155,J1155&amp;""),"")</f>
        <v/>
      </c>
    </row>
    <row r="1156">
      <c r="A1156" s="20" t="n"/>
      <c r="B1156" s="5" t="n"/>
      <c r="C1156" s="21" t="n"/>
      <c r="D1156" s="5" t="n"/>
      <c r="E1156" s="17" t="n"/>
      <c r="F1156" s="5" t="n"/>
      <c r="G1156" s="5" t="n"/>
      <c r="H1156" s="5" t="n"/>
      <c r="I1156" s="5" t="n"/>
      <c r="J1156" s="20" t="n"/>
      <c r="K1156" s="5" t="n"/>
      <c r="L1156" s="19">
        <f>IF(OR(B1156&amp;""="",NOT(ISNUMBER(A1156))),"",'الإعدادات'!$B$4-A1156)</f>
        <v/>
      </c>
      <c r="M1156" s="6">
        <f>IF(OR(B1156&amp;""="",NOT(ISNUMBER(J1156)),I1156="تم التعاقد",I1156="غير مهتم"),"",IF(J1156&lt;'الإعدادات'!$B$4,"متأخرة",IF(J1156='الإعدادات'!$B$4,"اليوم",IF(J1156&lt;='الإعدادات'!$B$4+3,"خلال 3 أيام",""))))</f>
        <v/>
      </c>
      <c r="N1156" s="6">
        <f>IF(OR(B1156&amp;""="",H1156&amp;""="",NOT(ISNUMBER(E1156))),"",IFERROR(IF(E1156&lt;INDEX('الوحدات'!$F$6:$F$305,MATCH(H1156,'الوحدات'!$A$6:$A$305,0)),"أقل من السعر","مناسب"),"كود غير موجود"))</f>
        <v/>
      </c>
      <c r="O1156" s="18">
        <f>IF(OR(B1156&amp;""="",I1156&lt;&gt;"تم التعاقد",H1156&amp;""=""),"",IFERROR(IF(INDEX('الوحدات'!$E$6:$E$305,MATCH(H1156,'الوحدات'!$A$6:$A$305,0))="بيع",ROUND(INDEX('الوحدات'!$F$6:$F$305,MATCH(H1156,'الوحدات'!$A$6:$A$305,0))*'الإعدادات'!$B$5/100,2),""),""))</f>
        <v/>
      </c>
      <c r="P1156" s="19">
        <f>IF(OR(M1156="متأخرة",M1156="اليوم"),COUNTIFS($M$6:$M$2005,"متأخرة",$J$6:$J$2005,"&lt;"&amp;J1156)+COUNTIFS($M$6:$M$2005,"اليوم",$J$6:$J$2005,"&lt;"&amp;J1156)+COUNTIFS($M$6:M1156,"متأخرة",$J$6:J1156,J1156&amp;"")+COUNTIFS($M$6:M1156,"اليوم",$J$6:J1156,J1156&amp;""),"")</f>
        <v/>
      </c>
    </row>
    <row r="1157">
      <c r="A1157" s="20" t="n"/>
      <c r="B1157" s="5" t="n"/>
      <c r="C1157" s="21" t="n"/>
      <c r="D1157" s="5" t="n"/>
      <c r="E1157" s="17" t="n"/>
      <c r="F1157" s="5" t="n"/>
      <c r="G1157" s="5" t="n"/>
      <c r="H1157" s="5" t="n"/>
      <c r="I1157" s="5" t="n"/>
      <c r="J1157" s="20" t="n"/>
      <c r="K1157" s="5" t="n"/>
      <c r="L1157" s="19">
        <f>IF(OR(B1157&amp;""="",NOT(ISNUMBER(A1157))),"",'الإعدادات'!$B$4-A1157)</f>
        <v/>
      </c>
      <c r="M1157" s="6">
        <f>IF(OR(B1157&amp;""="",NOT(ISNUMBER(J1157)),I1157="تم التعاقد",I1157="غير مهتم"),"",IF(J1157&lt;'الإعدادات'!$B$4,"متأخرة",IF(J1157='الإعدادات'!$B$4,"اليوم",IF(J1157&lt;='الإعدادات'!$B$4+3,"خلال 3 أيام",""))))</f>
        <v/>
      </c>
      <c r="N1157" s="6">
        <f>IF(OR(B1157&amp;""="",H1157&amp;""="",NOT(ISNUMBER(E1157))),"",IFERROR(IF(E1157&lt;INDEX('الوحدات'!$F$6:$F$305,MATCH(H1157,'الوحدات'!$A$6:$A$305,0)),"أقل من السعر","مناسب"),"كود غير موجود"))</f>
        <v/>
      </c>
      <c r="O1157" s="18">
        <f>IF(OR(B1157&amp;""="",I1157&lt;&gt;"تم التعاقد",H1157&amp;""=""),"",IFERROR(IF(INDEX('الوحدات'!$E$6:$E$305,MATCH(H1157,'الوحدات'!$A$6:$A$305,0))="بيع",ROUND(INDEX('الوحدات'!$F$6:$F$305,MATCH(H1157,'الوحدات'!$A$6:$A$305,0))*'الإعدادات'!$B$5/100,2),""),""))</f>
        <v/>
      </c>
      <c r="P1157" s="19">
        <f>IF(OR(M1157="متأخرة",M1157="اليوم"),COUNTIFS($M$6:$M$2005,"متأخرة",$J$6:$J$2005,"&lt;"&amp;J1157)+COUNTIFS($M$6:$M$2005,"اليوم",$J$6:$J$2005,"&lt;"&amp;J1157)+COUNTIFS($M$6:M1157,"متأخرة",$J$6:J1157,J1157&amp;"")+COUNTIFS($M$6:M1157,"اليوم",$J$6:J1157,J1157&amp;""),"")</f>
        <v/>
      </c>
    </row>
    <row r="1158">
      <c r="A1158" s="20" t="n"/>
      <c r="B1158" s="5" t="n"/>
      <c r="C1158" s="21" t="n"/>
      <c r="D1158" s="5" t="n"/>
      <c r="E1158" s="17" t="n"/>
      <c r="F1158" s="5" t="n"/>
      <c r="G1158" s="5" t="n"/>
      <c r="H1158" s="5" t="n"/>
      <c r="I1158" s="5" t="n"/>
      <c r="J1158" s="20" t="n"/>
      <c r="K1158" s="5" t="n"/>
      <c r="L1158" s="19">
        <f>IF(OR(B1158&amp;""="",NOT(ISNUMBER(A1158))),"",'الإعدادات'!$B$4-A1158)</f>
        <v/>
      </c>
      <c r="M1158" s="6">
        <f>IF(OR(B1158&amp;""="",NOT(ISNUMBER(J1158)),I1158="تم التعاقد",I1158="غير مهتم"),"",IF(J1158&lt;'الإعدادات'!$B$4,"متأخرة",IF(J1158='الإعدادات'!$B$4,"اليوم",IF(J1158&lt;='الإعدادات'!$B$4+3,"خلال 3 أيام",""))))</f>
        <v/>
      </c>
      <c r="N1158" s="6">
        <f>IF(OR(B1158&amp;""="",H1158&amp;""="",NOT(ISNUMBER(E1158))),"",IFERROR(IF(E1158&lt;INDEX('الوحدات'!$F$6:$F$305,MATCH(H1158,'الوحدات'!$A$6:$A$305,0)),"أقل من السعر","مناسب"),"كود غير موجود"))</f>
        <v/>
      </c>
      <c r="O1158" s="18">
        <f>IF(OR(B1158&amp;""="",I1158&lt;&gt;"تم التعاقد",H1158&amp;""=""),"",IFERROR(IF(INDEX('الوحدات'!$E$6:$E$305,MATCH(H1158,'الوحدات'!$A$6:$A$305,0))="بيع",ROUND(INDEX('الوحدات'!$F$6:$F$305,MATCH(H1158,'الوحدات'!$A$6:$A$305,0))*'الإعدادات'!$B$5/100,2),""),""))</f>
        <v/>
      </c>
      <c r="P1158" s="19">
        <f>IF(OR(M1158="متأخرة",M1158="اليوم"),COUNTIFS($M$6:$M$2005,"متأخرة",$J$6:$J$2005,"&lt;"&amp;J1158)+COUNTIFS($M$6:$M$2005,"اليوم",$J$6:$J$2005,"&lt;"&amp;J1158)+COUNTIFS($M$6:M1158,"متأخرة",$J$6:J1158,J1158&amp;"")+COUNTIFS($M$6:M1158,"اليوم",$J$6:J1158,J1158&amp;""),"")</f>
        <v/>
      </c>
    </row>
    <row r="1159">
      <c r="A1159" s="20" t="n"/>
      <c r="B1159" s="5" t="n"/>
      <c r="C1159" s="21" t="n"/>
      <c r="D1159" s="5" t="n"/>
      <c r="E1159" s="17" t="n"/>
      <c r="F1159" s="5" t="n"/>
      <c r="G1159" s="5" t="n"/>
      <c r="H1159" s="5" t="n"/>
      <c r="I1159" s="5" t="n"/>
      <c r="J1159" s="20" t="n"/>
      <c r="K1159" s="5" t="n"/>
      <c r="L1159" s="19">
        <f>IF(OR(B1159&amp;""="",NOT(ISNUMBER(A1159))),"",'الإعدادات'!$B$4-A1159)</f>
        <v/>
      </c>
      <c r="M1159" s="6">
        <f>IF(OR(B1159&amp;""="",NOT(ISNUMBER(J1159)),I1159="تم التعاقد",I1159="غير مهتم"),"",IF(J1159&lt;'الإعدادات'!$B$4,"متأخرة",IF(J1159='الإعدادات'!$B$4,"اليوم",IF(J1159&lt;='الإعدادات'!$B$4+3,"خلال 3 أيام",""))))</f>
        <v/>
      </c>
      <c r="N1159" s="6">
        <f>IF(OR(B1159&amp;""="",H1159&amp;""="",NOT(ISNUMBER(E1159))),"",IFERROR(IF(E1159&lt;INDEX('الوحدات'!$F$6:$F$305,MATCH(H1159,'الوحدات'!$A$6:$A$305,0)),"أقل من السعر","مناسب"),"كود غير موجود"))</f>
        <v/>
      </c>
      <c r="O1159" s="18">
        <f>IF(OR(B1159&amp;""="",I1159&lt;&gt;"تم التعاقد",H1159&amp;""=""),"",IFERROR(IF(INDEX('الوحدات'!$E$6:$E$305,MATCH(H1159,'الوحدات'!$A$6:$A$305,0))="بيع",ROUND(INDEX('الوحدات'!$F$6:$F$305,MATCH(H1159,'الوحدات'!$A$6:$A$305,0))*'الإعدادات'!$B$5/100,2),""),""))</f>
        <v/>
      </c>
      <c r="P1159" s="19">
        <f>IF(OR(M1159="متأخرة",M1159="اليوم"),COUNTIFS($M$6:$M$2005,"متأخرة",$J$6:$J$2005,"&lt;"&amp;J1159)+COUNTIFS($M$6:$M$2005,"اليوم",$J$6:$J$2005,"&lt;"&amp;J1159)+COUNTIFS($M$6:M1159,"متأخرة",$J$6:J1159,J1159&amp;"")+COUNTIFS($M$6:M1159,"اليوم",$J$6:J1159,J1159&amp;""),"")</f>
        <v/>
      </c>
    </row>
    <row r="1160">
      <c r="A1160" s="20" t="n"/>
      <c r="B1160" s="5" t="n"/>
      <c r="C1160" s="21" t="n"/>
      <c r="D1160" s="5" t="n"/>
      <c r="E1160" s="17" t="n"/>
      <c r="F1160" s="5" t="n"/>
      <c r="G1160" s="5" t="n"/>
      <c r="H1160" s="5" t="n"/>
      <c r="I1160" s="5" t="n"/>
      <c r="J1160" s="20" t="n"/>
      <c r="K1160" s="5" t="n"/>
      <c r="L1160" s="19">
        <f>IF(OR(B1160&amp;""="",NOT(ISNUMBER(A1160))),"",'الإعدادات'!$B$4-A1160)</f>
        <v/>
      </c>
      <c r="M1160" s="6">
        <f>IF(OR(B1160&amp;""="",NOT(ISNUMBER(J1160)),I1160="تم التعاقد",I1160="غير مهتم"),"",IF(J1160&lt;'الإعدادات'!$B$4,"متأخرة",IF(J1160='الإعدادات'!$B$4,"اليوم",IF(J1160&lt;='الإعدادات'!$B$4+3,"خلال 3 أيام",""))))</f>
        <v/>
      </c>
      <c r="N1160" s="6">
        <f>IF(OR(B1160&amp;""="",H1160&amp;""="",NOT(ISNUMBER(E1160))),"",IFERROR(IF(E1160&lt;INDEX('الوحدات'!$F$6:$F$305,MATCH(H1160,'الوحدات'!$A$6:$A$305,0)),"أقل من السعر","مناسب"),"كود غير موجود"))</f>
        <v/>
      </c>
      <c r="O1160" s="18">
        <f>IF(OR(B1160&amp;""="",I1160&lt;&gt;"تم التعاقد",H1160&amp;""=""),"",IFERROR(IF(INDEX('الوحدات'!$E$6:$E$305,MATCH(H1160,'الوحدات'!$A$6:$A$305,0))="بيع",ROUND(INDEX('الوحدات'!$F$6:$F$305,MATCH(H1160,'الوحدات'!$A$6:$A$305,0))*'الإعدادات'!$B$5/100,2),""),""))</f>
        <v/>
      </c>
      <c r="P1160" s="19">
        <f>IF(OR(M1160="متأخرة",M1160="اليوم"),COUNTIFS($M$6:$M$2005,"متأخرة",$J$6:$J$2005,"&lt;"&amp;J1160)+COUNTIFS($M$6:$M$2005,"اليوم",$J$6:$J$2005,"&lt;"&amp;J1160)+COUNTIFS($M$6:M1160,"متأخرة",$J$6:J1160,J1160&amp;"")+COUNTIFS($M$6:M1160,"اليوم",$J$6:J1160,J1160&amp;""),"")</f>
        <v/>
      </c>
    </row>
    <row r="1161">
      <c r="A1161" s="20" t="n"/>
      <c r="B1161" s="5" t="n"/>
      <c r="C1161" s="21" t="n"/>
      <c r="D1161" s="5" t="n"/>
      <c r="E1161" s="17" t="n"/>
      <c r="F1161" s="5" t="n"/>
      <c r="G1161" s="5" t="n"/>
      <c r="H1161" s="5" t="n"/>
      <c r="I1161" s="5" t="n"/>
      <c r="J1161" s="20" t="n"/>
      <c r="K1161" s="5" t="n"/>
      <c r="L1161" s="19">
        <f>IF(OR(B1161&amp;""="",NOT(ISNUMBER(A1161))),"",'الإعدادات'!$B$4-A1161)</f>
        <v/>
      </c>
      <c r="M1161" s="6">
        <f>IF(OR(B1161&amp;""="",NOT(ISNUMBER(J1161)),I1161="تم التعاقد",I1161="غير مهتم"),"",IF(J1161&lt;'الإعدادات'!$B$4,"متأخرة",IF(J1161='الإعدادات'!$B$4,"اليوم",IF(J1161&lt;='الإعدادات'!$B$4+3,"خلال 3 أيام",""))))</f>
        <v/>
      </c>
      <c r="N1161" s="6">
        <f>IF(OR(B1161&amp;""="",H1161&amp;""="",NOT(ISNUMBER(E1161))),"",IFERROR(IF(E1161&lt;INDEX('الوحدات'!$F$6:$F$305,MATCH(H1161,'الوحدات'!$A$6:$A$305,0)),"أقل من السعر","مناسب"),"كود غير موجود"))</f>
        <v/>
      </c>
      <c r="O1161" s="18">
        <f>IF(OR(B1161&amp;""="",I1161&lt;&gt;"تم التعاقد",H1161&amp;""=""),"",IFERROR(IF(INDEX('الوحدات'!$E$6:$E$305,MATCH(H1161,'الوحدات'!$A$6:$A$305,0))="بيع",ROUND(INDEX('الوحدات'!$F$6:$F$305,MATCH(H1161,'الوحدات'!$A$6:$A$305,0))*'الإعدادات'!$B$5/100,2),""),""))</f>
        <v/>
      </c>
      <c r="P1161" s="19">
        <f>IF(OR(M1161="متأخرة",M1161="اليوم"),COUNTIFS($M$6:$M$2005,"متأخرة",$J$6:$J$2005,"&lt;"&amp;J1161)+COUNTIFS($M$6:$M$2005,"اليوم",$J$6:$J$2005,"&lt;"&amp;J1161)+COUNTIFS($M$6:M1161,"متأخرة",$J$6:J1161,J1161&amp;"")+COUNTIFS($M$6:M1161,"اليوم",$J$6:J1161,J1161&amp;""),"")</f>
        <v/>
      </c>
    </row>
    <row r="1162">
      <c r="A1162" s="20" t="n"/>
      <c r="B1162" s="5" t="n"/>
      <c r="C1162" s="21" t="n"/>
      <c r="D1162" s="5" t="n"/>
      <c r="E1162" s="17" t="n"/>
      <c r="F1162" s="5" t="n"/>
      <c r="G1162" s="5" t="n"/>
      <c r="H1162" s="5" t="n"/>
      <c r="I1162" s="5" t="n"/>
      <c r="J1162" s="20" t="n"/>
      <c r="K1162" s="5" t="n"/>
      <c r="L1162" s="19">
        <f>IF(OR(B1162&amp;""="",NOT(ISNUMBER(A1162))),"",'الإعدادات'!$B$4-A1162)</f>
        <v/>
      </c>
      <c r="M1162" s="6">
        <f>IF(OR(B1162&amp;""="",NOT(ISNUMBER(J1162)),I1162="تم التعاقد",I1162="غير مهتم"),"",IF(J1162&lt;'الإعدادات'!$B$4,"متأخرة",IF(J1162='الإعدادات'!$B$4,"اليوم",IF(J1162&lt;='الإعدادات'!$B$4+3,"خلال 3 أيام",""))))</f>
        <v/>
      </c>
      <c r="N1162" s="6">
        <f>IF(OR(B1162&amp;""="",H1162&amp;""="",NOT(ISNUMBER(E1162))),"",IFERROR(IF(E1162&lt;INDEX('الوحدات'!$F$6:$F$305,MATCH(H1162,'الوحدات'!$A$6:$A$305,0)),"أقل من السعر","مناسب"),"كود غير موجود"))</f>
        <v/>
      </c>
      <c r="O1162" s="18">
        <f>IF(OR(B1162&amp;""="",I1162&lt;&gt;"تم التعاقد",H1162&amp;""=""),"",IFERROR(IF(INDEX('الوحدات'!$E$6:$E$305,MATCH(H1162,'الوحدات'!$A$6:$A$305,0))="بيع",ROUND(INDEX('الوحدات'!$F$6:$F$305,MATCH(H1162,'الوحدات'!$A$6:$A$305,0))*'الإعدادات'!$B$5/100,2),""),""))</f>
        <v/>
      </c>
      <c r="P1162" s="19">
        <f>IF(OR(M1162="متأخرة",M1162="اليوم"),COUNTIFS($M$6:$M$2005,"متأخرة",$J$6:$J$2005,"&lt;"&amp;J1162)+COUNTIFS($M$6:$M$2005,"اليوم",$J$6:$J$2005,"&lt;"&amp;J1162)+COUNTIFS($M$6:M1162,"متأخرة",$J$6:J1162,J1162&amp;"")+COUNTIFS($M$6:M1162,"اليوم",$J$6:J1162,J1162&amp;""),"")</f>
        <v/>
      </c>
    </row>
    <row r="1163">
      <c r="A1163" s="20" t="n"/>
      <c r="B1163" s="5" t="n"/>
      <c r="C1163" s="21" t="n"/>
      <c r="D1163" s="5" t="n"/>
      <c r="E1163" s="17" t="n"/>
      <c r="F1163" s="5" t="n"/>
      <c r="G1163" s="5" t="n"/>
      <c r="H1163" s="5" t="n"/>
      <c r="I1163" s="5" t="n"/>
      <c r="J1163" s="20" t="n"/>
      <c r="K1163" s="5" t="n"/>
      <c r="L1163" s="19">
        <f>IF(OR(B1163&amp;""="",NOT(ISNUMBER(A1163))),"",'الإعدادات'!$B$4-A1163)</f>
        <v/>
      </c>
      <c r="M1163" s="6">
        <f>IF(OR(B1163&amp;""="",NOT(ISNUMBER(J1163)),I1163="تم التعاقد",I1163="غير مهتم"),"",IF(J1163&lt;'الإعدادات'!$B$4,"متأخرة",IF(J1163='الإعدادات'!$B$4,"اليوم",IF(J1163&lt;='الإعدادات'!$B$4+3,"خلال 3 أيام",""))))</f>
        <v/>
      </c>
      <c r="N1163" s="6">
        <f>IF(OR(B1163&amp;""="",H1163&amp;""="",NOT(ISNUMBER(E1163))),"",IFERROR(IF(E1163&lt;INDEX('الوحدات'!$F$6:$F$305,MATCH(H1163,'الوحدات'!$A$6:$A$305,0)),"أقل من السعر","مناسب"),"كود غير موجود"))</f>
        <v/>
      </c>
      <c r="O1163" s="18">
        <f>IF(OR(B1163&amp;""="",I1163&lt;&gt;"تم التعاقد",H1163&amp;""=""),"",IFERROR(IF(INDEX('الوحدات'!$E$6:$E$305,MATCH(H1163,'الوحدات'!$A$6:$A$305,0))="بيع",ROUND(INDEX('الوحدات'!$F$6:$F$305,MATCH(H1163,'الوحدات'!$A$6:$A$305,0))*'الإعدادات'!$B$5/100,2),""),""))</f>
        <v/>
      </c>
      <c r="P1163" s="19">
        <f>IF(OR(M1163="متأخرة",M1163="اليوم"),COUNTIFS($M$6:$M$2005,"متأخرة",$J$6:$J$2005,"&lt;"&amp;J1163)+COUNTIFS($M$6:$M$2005,"اليوم",$J$6:$J$2005,"&lt;"&amp;J1163)+COUNTIFS($M$6:M1163,"متأخرة",$J$6:J1163,J1163&amp;"")+COUNTIFS($M$6:M1163,"اليوم",$J$6:J1163,J1163&amp;""),"")</f>
        <v/>
      </c>
    </row>
    <row r="1164">
      <c r="A1164" s="20" t="n"/>
      <c r="B1164" s="5" t="n"/>
      <c r="C1164" s="21" t="n"/>
      <c r="D1164" s="5" t="n"/>
      <c r="E1164" s="17" t="n"/>
      <c r="F1164" s="5" t="n"/>
      <c r="G1164" s="5" t="n"/>
      <c r="H1164" s="5" t="n"/>
      <c r="I1164" s="5" t="n"/>
      <c r="J1164" s="20" t="n"/>
      <c r="K1164" s="5" t="n"/>
      <c r="L1164" s="19">
        <f>IF(OR(B1164&amp;""="",NOT(ISNUMBER(A1164))),"",'الإعدادات'!$B$4-A1164)</f>
        <v/>
      </c>
      <c r="M1164" s="6">
        <f>IF(OR(B1164&amp;""="",NOT(ISNUMBER(J1164)),I1164="تم التعاقد",I1164="غير مهتم"),"",IF(J1164&lt;'الإعدادات'!$B$4,"متأخرة",IF(J1164='الإعدادات'!$B$4,"اليوم",IF(J1164&lt;='الإعدادات'!$B$4+3,"خلال 3 أيام",""))))</f>
        <v/>
      </c>
      <c r="N1164" s="6">
        <f>IF(OR(B1164&amp;""="",H1164&amp;""="",NOT(ISNUMBER(E1164))),"",IFERROR(IF(E1164&lt;INDEX('الوحدات'!$F$6:$F$305,MATCH(H1164,'الوحدات'!$A$6:$A$305,0)),"أقل من السعر","مناسب"),"كود غير موجود"))</f>
        <v/>
      </c>
      <c r="O1164" s="18">
        <f>IF(OR(B1164&amp;""="",I1164&lt;&gt;"تم التعاقد",H1164&amp;""=""),"",IFERROR(IF(INDEX('الوحدات'!$E$6:$E$305,MATCH(H1164,'الوحدات'!$A$6:$A$305,0))="بيع",ROUND(INDEX('الوحدات'!$F$6:$F$305,MATCH(H1164,'الوحدات'!$A$6:$A$305,0))*'الإعدادات'!$B$5/100,2),""),""))</f>
        <v/>
      </c>
      <c r="P1164" s="19">
        <f>IF(OR(M1164="متأخرة",M1164="اليوم"),COUNTIFS($M$6:$M$2005,"متأخرة",$J$6:$J$2005,"&lt;"&amp;J1164)+COUNTIFS($M$6:$M$2005,"اليوم",$J$6:$J$2005,"&lt;"&amp;J1164)+COUNTIFS($M$6:M1164,"متأخرة",$J$6:J1164,J1164&amp;"")+COUNTIFS($M$6:M1164,"اليوم",$J$6:J1164,J1164&amp;""),"")</f>
        <v/>
      </c>
    </row>
    <row r="1165">
      <c r="A1165" s="20" t="n"/>
      <c r="B1165" s="5" t="n"/>
      <c r="C1165" s="21" t="n"/>
      <c r="D1165" s="5" t="n"/>
      <c r="E1165" s="17" t="n"/>
      <c r="F1165" s="5" t="n"/>
      <c r="G1165" s="5" t="n"/>
      <c r="H1165" s="5" t="n"/>
      <c r="I1165" s="5" t="n"/>
      <c r="J1165" s="20" t="n"/>
      <c r="K1165" s="5" t="n"/>
      <c r="L1165" s="19">
        <f>IF(OR(B1165&amp;""="",NOT(ISNUMBER(A1165))),"",'الإعدادات'!$B$4-A1165)</f>
        <v/>
      </c>
      <c r="M1165" s="6">
        <f>IF(OR(B1165&amp;""="",NOT(ISNUMBER(J1165)),I1165="تم التعاقد",I1165="غير مهتم"),"",IF(J1165&lt;'الإعدادات'!$B$4,"متأخرة",IF(J1165='الإعدادات'!$B$4,"اليوم",IF(J1165&lt;='الإعدادات'!$B$4+3,"خلال 3 أيام",""))))</f>
        <v/>
      </c>
      <c r="N1165" s="6">
        <f>IF(OR(B1165&amp;""="",H1165&amp;""="",NOT(ISNUMBER(E1165))),"",IFERROR(IF(E1165&lt;INDEX('الوحدات'!$F$6:$F$305,MATCH(H1165,'الوحدات'!$A$6:$A$305,0)),"أقل من السعر","مناسب"),"كود غير موجود"))</f>
        <v/>
      </c>
      <c r="O1165" s="18">
        <f>IF(OR(B1165&amp;""="",I1165&lt;&gt;"تم التعاقد",H1165&amp;""=""),"",IFERROR(IF(INDEX('الوحدات'!$E$6:$E$305,MATCH(H1165,'الوحدات'!$A$6:$A$305,0))="بيع",ROUND(INDEX('الوحدات'!$F$6:$F$305,MATCH(H1165,'الوحدات'!$A$6:$A$305,0))*'الإعدادات'!$B$5/100,2),""),""))</f>
        <v/>
      </c>
      <c r="P1165" s="19">
        <f>IF(OR(M1165="متأخرة",M1165="اليوم"),COUNTIFS($M$6:$M$2005,"متأخرة",$J$6:$J$2005,"&lt;"&amp;J1165)+COUNTIFS($M$6:$M$2005,"اليوم",$J$6:$J$2005,"&lt;"&amp;J1165)+COUNTIFS($M$6:M1165,"متأخرة",$J$6:J1165,J1165&amp;"")+COUNTIFS($M$6:M1165,"اليوم",$J$6:J1165,J1165&amp;""),"")</f>
        <v/>
      </c>
    </row>
    <row r="1166">
      <c r="A1166" s="20" t="n"/>
      <c r="B1166" s="5" t="n"/>
      <c r="C1166" s="21" t="n"/>
      <c r="D1166" s="5" t="n"/>
      <c r="E1166" s="17" t="n"/>
      <c r="F1166" s="5" t="n"/>
      <c r="G1166" s="5" t="n"/>
      <c r="H1166" s="5" t="n"/>
      <c r="I1166" s="5" t="n"/>
      <c r="J1166" s="20" t="n"/>
      <c r="K1166" s="5" t="n"/>
      <c r="L1166" s="19">
        <f>IF(OR(B1166&amp;""="",NOT(ISNUMBER(A1166))),"",'الإعدادات'!$B$4-A1166)</f>
        <v/>
      </c>
      <c r="M1166" s="6">
        <f>IF(OR(B1166&amp;""="",NOT(ISNUMBER(J1166)),I1166="تم التعاقد",I1166="غير مهتم"),"",IF(J1166&lt;'الإعدادات'!$B$4,"متأخرة",IF(J1166='الإعدادات'!$B$4,"اليوم",IF(J1166&lt;='الإعدادات'!$B$4+3,"خلال 3 أيام",""))))</f>
        <v/>
      </c>
      <c r="N1166" s="6">
        <f>IF(OR(B1166&amp;""="",H1166&amp;""="",NOT(ISNUMBER(E1166))),"",IFERROR(IF(E1166&lt;INDEX('الوحدات'!$F$6:$F$305,MATCH(H1166,'الوحدات'!$A$6:$A$305,0)),"أقل من السعر","مناسب"),"كود غير موجود"))</f>
        <v/>
      </c>
      <c r="O1166" s="18">
        <f>IF(OR(B1166&amp;""="",I1166&lt;&gt;"تم التعاقد",H1166&amp;""=""),"",IFERROR(IF(INDEX('الوحدات'!$E$6:$E$305,MATCH(H1166,'الوحدات'!$A$6:$A$305,0))="بيع",ROUND(INDEX('الوحدات'!$F$6:$F$305,MATCH(H1166,'الوحدات'!$A$6:$A$305,0))*'الإعدادات'!$B$5/100,2),""),""))</f>
        <v/>
      </c>
      <c r="P1166" s="19">
        <f>IF(OR(M1166="متأخرة",M1166="اليوم"),COUNTIFS($M$6:$M$2005,"متأخرة",$J$6:$J$2005,"&lt;"&amp;J1166)+COUNTIFS($M$6:$M$2005,"اليوم",$J$6:$J$2005,"&lt;"&amp;J1166)+COUNTIFS($M$6:M1166,"متأخرة",$J$6:J1166,J1166&amp;"")+COUNTIFS($M$6:M1166,"اليوم",$J$6:J1166,J1166&amp;""),"")</f>
        <v/>
      </c>
    </row>
    <row r="1167">
      <c r="A1167" s="20" t="n"/>
      <c r="B1167" s="5" t="n"/>
      <c r="C1167" s="21" t="n"/>
      <c r="D1167" s="5" t="n"/>
      <c r="E1167" s="17" t="n"/>
      <c r="F1167" s="5" t="n"/>
      <c r="G1167" s="5" t="n"/>
      <c r="H1167" s="5" t="n"/>
      <c r="I1167" s="5" t="n"/>
      <c r="J1167" s="20" t="n"/>
      <c r="K1167" s="5" t="n"/>
      <c r="L1167" s="19">
        <f>IF(OR(B1167&amp;""="",NOT(ISNUMBER(A1167))),"",'الإعدادات'!$B$4-A1167)</f>
        <v/>
      </c>
      <c r="M1167" s="6">
        <f>IF(OR(B1167&amp;""="",NOT(ISNUMBER(J1167)),I1167="تم التعاقد",I1167="غير مهتم"),"",IF(J1167&lt;'الإعدادات'!$B$4,"متأخرة",IF(J1167='الإعدادات'!$B$4,"اليوم",IF(J1167&lt;='الإعدادات'!$B$4+3,"خلال 3 أيام",""))))</f>
        <v/>
      </c>
      <c r="N1167" s="6">
        <f>IF(OR(B1167&amp;""="",H1167&amp;""="",NOT(ISNUMBER(E1167))),"",IFERROR(IF(E1167&lt;INDEX('الوحدات'!$F$6:$F$305,MATCH(H1167,'الوحدات'!$A$6:$A$305,0)),"أقل من السعر","مناسب"),"كود غير موجود"))</f>
        <v/>
      </c>
      <c r="O1167" s="18">
        <f>IF(OR(B1167&amp;""="",I1167&lt;&gt;"تم التعاقد",H1167&amp;""=""),"",IFERROR(IF(INDEX('الوحدات'!$E$6:$E$305,MATCH(H1167,'الوحدات'!$A$6:$A$305,0))="بيع",ROUND(INDEX('الوحدات'!$F$6:$F$305,MATCH(H1167,'الوحدات'!$A$6:$A$305,0))*'الإعدادات'!$B$5/100,2),""),""))</f>
        <v/>
      </c>
      <c r="P1167" s="19">
        <f>IF(OR(M1167="متأخرة",M1167="اليوم"),COUNTIFS($M$6:$M$2005,"متأخرة",$J$6:$J$2005,"&lt;"&amp;J1167)+COUNTIFS($M$6:$M$2005,"اليوم",$J$6:$J$2005,"&lt;"&amp;J1167)+COUNTIFS($M$6:M1167,"متأخرة",$J$6:J1167,J1167&amp;"")+COUNTIFS($M$6:M1167,"اليوم",$J$6:J1167,J1167&amp;""),"")</f>
        <v/>
      </c>
    </row>
    <row r="1168">
      <c r="A1168" s="20" t="n"/>
      <c r="B1168" s="5" t="n"/>
      <c r="C1168" s="21" t="n"/>
      <c r="D1168" s="5" t="n"/>
      <c r="E1168" s="17" t="n"/>
      <c r="F1168" s="5" t="n"/>
      <c r="G1168" s="5" t="n"/>
      <c r="H1168" s="5" t="n"/>
      <c r="I1168" s="5" t="n"/>
      <c r="J1168" s="20" t="n"/>
      <c r="K1168" s="5" t="n"/>
      <c r="L1168" s="19">
        <f>IF(OR(B1168&amp;""="",NOT(ISNUMBER(A1168))),"",'الإعدادات'!$B$4-A1168)</f>
        <v/>
      </c>
      <c r="M1168" s="6">
        <f>IF(OR(B1168&amp;""="",NOT(ISNUMBER(J1168)),I1168="تم التعاقد",I1168="غير مهتم"),"",IF(J1168&lt;'الإعدادات'!$B$4,"متأخرة",IF(J1168='الإعدادات'!$B$4,"اليوم",IF(J1168&lt;='الإعدادات'!$B$4+3,"خلال 3 أيام",""))))</f>
        <v/>
      </c>
      <c r="N1168" s="6">
        <f>IF(OR(B1168&amp;""="",H1168&amp;""="",NOT(ISNUMBER(E1168))),"",IFERROR(IF(E1168&lt;INDEX('الوحدات'!$F$6:$F$305,MATCH(H1168,'الوحدات'!$A$6:$A$305,0)),"أقل من السعر","مناسب"),"كود غير موجود"))</f>
        <v/>
      </c>
      <c r="O1168" s="18">
        <f>IF(OR(B1168&amp;""="",I1168&lt;&gt;"تم التعاقد",H1168&amp;""=""),"",IFERROR(IF(INDEX('الوحدات'!$E$6:$E$305,MATCH(H1168,'الوحدات'!$A$6:$A$305,0))="بيع",ROUND(INDEX('الوحدات'!$F$6:$F$305,MATCH(H1168,'الوحدات'!$A$6:$A$305,0))*'الإعدادات'!$B$5/100,2),""),""))</f>
        <v/>
      </c>
      <c r="P1168" s="19">
        <f>IF(OR(M1168="متأخرة",M1168="اليوم"),COUNTIFS($M$6:$M$2005,"متأخرة",$J$6:$J$2005,"&lt;"&amp;J1168)+COUNTIFS($M$6:$M$2005,"اليوم",$J$6:$J$2005,"&lt;"&amp;J1168)+COUNTIFS($M$6:M1168,"متأخرة",$J$6:J1168,J1168&amp;"")+COUNTIFS($M$6:M1168,"اليوم",$J$6:J1168,J1168&amp;""),"")</f>
        <v/>
      </c>
    </row>
    <row r="1169">
      <c r="A1169" s="20" t="n"/>
      <c r="B1169" s="5" t="n"/>
      <c r="C1169" s="21" t="n"/>
      <c r="D1169" s="5" t="n"/>
      <c r="E1169" s="17" t="n"/>
      <c r="F1169" s="5" t="n"/>
      <c r="G1169" s="5" t="n"/>
      <c r="H1169" s="5" t="n"/>
      <c r="I1169" s="5" t="n"/>
      <c r="J1169" s="20" t="n"/>
      <c r="K1169" s="5" t="n"/>
      <c r="L1169" s="19">
        <f>IF(OR(B1169&amp;""="",NOT(ISNUMBER(A1169))),"",'الإعدادات'!$B$4-A1169)</f>
        <v/>
      </c>
      <c r="M1169" s="6">
        <f>IF(OR(B1169&amp;""="",NOT(ISNUMBER(J1169)),I1169="تم التعاقد",I1169="غير مهتم"),"",IF(J1169&lt;'الإعدادات'!$B$4,"متأخرة",IF(J1169='الإعدادات'!$B$4,"اليوم",IF(J1169&lt;='الإعدادات'!$B$4+3,"خلال 3 أيام",""))))</f>
        <v/>
      </c>
      <c r="N1169" s="6">
        <f>IF(OR(B1169&amp;""="",H1169&amp;""="",NOT(ISNUMBER(E1169))),"",IFERROR(IF(E1169&lt;INDEX('الوحدات'!$F$6:$F$305,MATCH(H1169,'الوحدات'!$A$6:$A$305,0)),"أقل من السعر","مناسب"),"كود غير موجود"))</f>
        <v/>
      </c>
      <c r="O1169" s="18">
        <f>IF(OR(B1169&amp;""="",I1169&lt;&gt;"تم التعاقد",H1169&amp;""=""),"",IFERROR(IF(INDEX('الوحدات'!$E$6:$E$305,MATCH(H1169,'الوحدات'!$A$6:$A$305,0))="بيع",ROUND(INDEX('الوحدات'!$F$6:$F$305,MATCH(H1169,'الوحدات'!$A$6:$A$305,0))*'الإعدادات'!$B$5/100,2),""),""))</f>
        <v/>
      </c>
      <c r="P1169" s="19">
        <f>IF(OR(M1169="متأخرة",M1169="اليوم"),COUNTIFS($M$6:$M$2005,"متأخرة",$J$6:$J$2005,"&lt;"&amp;J1169)+COUNTIFS($M$6:$M$2005,"اليوم",$J$6:$J$2005,"&lt;"&amp;J1169)+COUNTIFS($M$6:M1169,"متأخرة",$J$6:J1169,J1169&amp;"")+COUNTIFS($M$6:M1169,"اليوم",$J$6:J1169,J1169&amp;""),"")</f>
        <v/>
      </c>
    </row>
    <row r="1170">
      <c r="A1170" s="20" t="n"/>
      <c r="B1170" s="5" t="n"/>
      <c r="C1170" s="21" t="n"/>
      <c r="D1170" s="5" t="n"/>
      <c r="E1170" s="17" t="n"/>
      <c r="F1170" s="5" t="n"/>
      <c r="G1170" s="5" t="n"/>
      <c r="H1170" s="5" t="n"/>
      <c r="I1170" s="5" t="n"/>
      <c r="J1170" s="20" t="n"/>
      <c r="K1170" s="5" t="n"/>
      <c r="L1170" s="19">
        <f>IF(OR(B1170&amp;""="",NOT(ISNUMBER(A1170))),"",'الإعدادات'!$B$4-A1170)</f>
        <v/>
      </c>
      <c r="M1170" s="6">
        <f>IF(OR(B1170&amp;""="",NOT(ISNUMBER(J1170)),I1170="تم التعاقد",I1170="غير مهتم"),"",IF(J1170&lt;'الإعدادات'!$B$4,"متأخرة",IF(J1170='الإعدادات'!$B$4,"اليوم",IF(J1170&lt;='الإعدادات'!$B$4+3,"خلال 3 أيام",""))))</f>
        <v/>
      </c>
      <c r="N1170" s="6">
        <f>IF(OR(B1170&amp;""="",H1170&amp;""="",NOT(ISNUMBER(E1170))),"",IFERROR(IF(E1170&lt;INDEX('الوحدات'!$F$6:$F$305,MATCH(H1170,'الوحدات'!$A$6:$A$305,0)),"أقل من السعر","مناسب"),"كود غير موجود"))</f>
        <v/>
      </c>
      <c r="O1170" s="18">
        <f>IF(OR(B1170&amp;""="",I1170&lt;&gt;"تم التعاقد",H1170&amp;""=""),"",IFERROR(IF(INDEX('الوحدات'!$E$6:$E$305,MATCH(H1170,'الوحدات'!$A$6:$A$305,0))="بيع",ROUND(INDEX('الوحدات'!$F$6:$F$305,MATCH(H1170,'الوحدات'!$A$6:$A$305,0))*'الإعدادات'!$B$5/100,2),""),""))</f>
        <v/>
      </c>
      <c r="P1170" s="19">
        <f>IF(OR(M1170="متأخرة",M1170="اليوم"),COUNTIFS($M$6:$M$2005,"متأخرة",$J$6:$J$2005,"&lt;"&amp;J1170)+COUNTIFS($M$6:$M$2005,"اليوم",$J$6:$J$2005,"&lt;"&amp;J1170)+COUNTIFS($M$6:M1170,"متأخرة",$J$6:J1170,J1170&amp;"")+COUNTIFS($M$6:M1170,"اليوم",$J$6:J1170,J1170&amp;""),"")</f>
        <v/>
      </c>
    </row>
    <row r="1171">
      <c r="A1171" s="20" t="n"/>
      <c r="B1171" s="5" t="n"/>
      <c r="C1171" s="21" t="n"/>
      <c r="D1171" s="5" t="n"/>
      <c r="E1171" s="17" t="n"/>
      <c r="F1171" s="5" t="n"/>
      <c r="G1171" s="5" t="n"/>
      <c r="H1171" s="5" t="n"/>
      <c r="I1171" s="5" t="n"/>
      <c r="J1171" s="20" t="n"/>
      <c r="K1171" s="5" t="n"/>
      <c r="L1171" s="19">
        <f>IF(OR(B1171&amp;""="",NOT(ISNUMBER(A1171))),"",'الإعدادات'!$B$4-A1171)</f>
        <v/>
      </c>
      <c r="M1171" s="6">
        <f>IF(OR(B1171&amp;""="",NOT(ISNUMBER(J1171)),I1171="تم التعاقد",I1171="غير مهتم"),"",IF(J1171&lt;'الإعدادات'!$B$4,"متأخرة",IF(J1171='الإعدادات'!$B$4,"اليوم",IF(J1171&lt;='الإعدادات'!$B$4+3,"خلال 3 أيام",""))))</f>
        <v/>
      </c>
      <c r="N1171" s="6">
        <f>IF(OR(B1171&amp;""="",H1171&amp;""="",NOT(ISNUMBER(E1171))),"",IFERROR(IF(E1171&lt;INDEX('الوحدات'!$F$6:$F$305,MATCH(H1171,'الوحدات'!$A$6:$A$305,0)),"أقل من السعر","مناسب"),"كود غير موجود"))</f>
        <v/>
      </c>
      <c r="O1171" s="18">
        <f>IF(OR(B1171&amp;""="",I1171&lt;&gt;"تم التعاقد",H1171&amp;""=""),"",IFERROR(IF(INDEX('الوحدات'!$E$6:$E$305,MATCH(H1171,'الوحدات'!$A$6:$A$305,0))="بيع",ROUND(INDEX('الوحدات'!$F$6:$F$305,MATCH(H1171,'الوحدات'!$A$6:$A$305,0))*'الإعدادات'!$B$5/100,2),""),""))</f>
        <v/>
      </c>
      <c r="P1171" s="19">
        <f>IF(OR(M1171="متأخرة",M1171="اليوم"),COUNTIFS($M$6:$M$2005,"متأخرة",$J$6:$J$2005,"&lt;"&amp;J1171)+COUNTIFS($M$6:$M$2005,"اليوم",$J$6:$J$2005,"&lt;"&amp;J1171)+COUNTIFS($M$6:M1171,"متأخرة",$J$6:J1171,J1171&amp;"")+COUNTIFS($M$6:M1171,"اليوم",$J$6:J1171,J1171&amp;""),"")</f>
        <v/>
      </c>
    </row>
    <row r="1172">
      <c r="A1172" s="20" t="n"/>
      <c r="B1172" s="5" t="n"/>
      <c r="C1172" s="21" t="n"/>
      <c r="D1172" s="5" t="n"/>
      <c r="E1172" s="17" t="n"/>
      <c r="F1172" s="5" t="n"/>
      <c r="G1172" s="5" t="n"/>
      <c r="H1172" s="5" t="n"/>
      <c r="I1172" s="5" t="n"/>
      <c r="J1172" s="20" t="n"/>
      <c r="K1172" s="5" t="n"/>
      <c r="L1172" s="19">
        <f>IF(OR(B1172&amp;""="",NOT(ISNUMBER(A1172))),"",'الإعدادات'!$B$4-A1172)</f>
        <v/>
      </c>
      <c r="M1172" s="6">
        <f>IF(OR(B1172&amp;""="",NOT(ISNUMBER(J1172)),I1172="تم التعاقد",I1172="غير مهتم"),"",IF(J1172&lt;'الإعدادات'!$B$4,"متأخرة",IF(J1172='الإعدادات'!$B$4,"اليوم",IF(J1172&lt;='الإعدادات'!$B$4+3,"خلال 3 أيام",""))))</f>
        <v/>
      </c>
      <c r="N1172" s="6">
        <f>IF(OR(B1172&amp;""="",H1172&amp;""="",NOT(ISNUMBER(E1172))),"",IFERROR(IF(E1172&lt;INDEX('الوحدات'!$F$6:$F$305,MATCH(H1172,'الوحدات'!$A$6:$A$305,0)),"أقل من السعر","مناسب"),"كود غير موجود"))</f>
        <v/>
      </c>
      <c r="O1172" s="18">
        <f>IF(OR(B1172&amp;""="",I1172&lt;&gt;"تم التعاقد",H1172&amp;""=""),"",IFERROR(IF(INDEX('الوحدات'!$E$6:$E$305,MATCH(H1172,'الوحدات'!$A$6:$A$305,0))="بيع",ROUND(INDEX('الوحدات'!$F$6:$F$305,MATCH(H1172,'الوحدات'!$A$6:$A$305,0))*'الإعدادات'!$B$5/100,2),""),""))</f>
        <v/>
      </c>
      <c r="P1172" s="19">
        <f>IF(OR(M1172="متأخرة",M1172="اليوم"),COUNTIFS($M$6:$M$2005,"متأخرة",$J$6:$J$2005,"&lt;"&amp;J1172)+COUNTIFS($M$6:$M$2005,"اليوم",$J$6:$J$2005,"&lt;"&amp;J1172)+COUNTIFS($M$6:M1172,"متأخرة",$J$6:J1172,J1172&amp;"")+COUNTIFS($M$6:M1172,"اليوم",$J$6:J1172,J1172&amp;""),"")</f>
        <v/>
      </c>
    </row>
    <row r="1173">
      <c r="A1173" s="20" t="n"/>
      <c r="B1173" s="5" t="n"/>
      <c r="C1173" s="21" t="n"/>
      <c r="D1173" s="5" t="n"/>
      <c r="E1173" s="17" t="n"/>
      <c r="F1173" s="5" t="n"/>
      <c r="G1173" s="5" t="n"/>
      <c r="H1173" s="5" t="n"/>
      <c r="I1173" s="5" t="n"/>
      <c r="J1173" s="20" t="n"/>
      <c r="K1173" s="5" t="n"/>
      <c r="L1173" s="19">
        <f>IF(OR(B1173&amp;""="",NOT(ISNUMBER(A1173))),"",'الإعدادات'!$B$4-A1173)</f>
        <v/>
      </c>
      <c r="M1173" s="6">
        <f>IF(OR(B1173&amp;""="",NOT(ISNUMBER(J1173)),I1173="تم التعاقد",I1173="غير مهتم"),"",IF(J1173&lt;'الإعدادات'!$B$4,"متأخرة",IF(J1173='الإعدادات'!$B$4,"اليوم",IF(J1173&lt;='الإعدادات'!$B$4+3,"خلال 3 أيام",""))))</f>
        <v/>
      </c>
      <c r="N1173" s="6">
        <f>IF(OR(B1173&amp;""="",H1173&amp;""="",NOT(ISNUMBER(E1173))),"",IFERROR(IF(E1173&lt;INDEX('الوحدات'!$F$6:$F$305,MATCH(H1173,'الوحدات'!$A$6:$A$305,0)),"أقل من السعر","مناسب"),"كود غير موجود"))</f>
        <v/>
      </c>
      <c r="O1173" s="18">
        <f>IF(OR(B1173&amp;""="",I1173&lt;&gt;"تم التعاقد",H1173&amp;""=""),"",IFERROR(IF(INDEX('الوحدات'!$E$6:$E$305,MATCH(H1173,'الوحدات'!$A$6:$A$305,0))="بيع",ROUND(INDEX('الوحدات'!$F$6:$F$305,MATCH(H1173,'الوحدات'!$A$6:$A$305,0))*'الإعدادات'!$B$5/100,2),""),""))</f>
        <v/>
      </c>
      <c r="P1173" s="19">
        <f>IF(OR(M1173="متأخرة",M1173="اليوم"),COUNTIFS($M$6:$M$2005,"متأخرة",$J$6:$J$2005,"&lt;"&amp;J1173)+COUNTIFS($M$6:$M$2005,"اليوم",$J$6:$J$2005,"&lt;"&amp;J1173)+COUNTIFS($M$6:M1173,"متأخرة",$J$6:J1173,J1173&amp;"")+COUNTIFS($M$6:M1173,"اليوم",$J$6:J1173,J1173&amp;""),"")</f>
        <v/>
      </c>
    </row>
    <row r="1174">
      <c r="A1174" s="20" t="n"/>
      <c r="B1174" s="5" t="n"/>
      <c r="C1174" s="21" t="n"/>
      <c r="D1174" s="5" t="n"/>
      <c r="E1174" s="17" t="n"/>
      <c r="F1174" s="5" t="n"/>
      <c r="G1174" s="5" t="n"/>
      <c r="H1174" s="5" t="n"/>
      <c r="I1174" s="5" t="n"/>
      <c r="J1174" s="20" t="n"/>
      <c r="K1174" s="5" t="n"/>
      <c r="L1174" s="19">
        <f>IF(OR(B1174&amp;""="",NOT(ISNUMBER(A1174))),"",'الإعدادات'!$B$4-A1174)</f>
        <v/>
      </c>
      <c r="M1174" s="6">
        <f>IF(OR(B1174&amp;""="",NOT(ISNUMBER(J1174)),I1174="تم التعاقد",I1174="غير مهتم"),"",IF(J1174&lt;'الإعدادات'!$B$4,"متأخرة",IF(J1174='الإعدادات'!$B$4,"اليوم",IF(J1174&lt;='الإعدادات'!$B$4+3,"خلال 3 أيام",""))))</f>
        <v/>
      </c>
      <c r="N1174" s="6">
        <f>IF(OR(B1174&amp;""="",H1174&amp;""="",NOT(ISNUMBER(E1174))),"",IFERROR(IF(E1174&lt;INDEX('الوحدات'!$F$6:$F$305,MATCH(H1174,'الوحدات'!$A$6:$A$305,0)),"أقل من السعر","مناسب"),"كود غير موجود"))</f>
        <v/>
      </c>
      <c r="O1174" s="18">
        <f>IF(OR(B1174&amp;""="",I1174&lt;&gt;"تم التعاقد",H1174&amp;""=""),"",IFERROR(IF(INDEX('الوحدات'!$E$6:$E$305,MATCH(H1174,'الوحدات'!$A$6:$A$305,0))="بيع",ROUND(INDEX('الوحدات'!$F$6:$F$305,MATCH(H1174,'الوحدات'!$A$6:$A$305,0))*'الإعدادات'!$B$5/100,2),""),""))</f>
        <v/>
      </c>
      <c r="P1174" s="19">
        <f>IF(OR(M1174="متأخرة",M1174="اليوم"),COUNTIFS($M$6:$M$2005,"متأخرة",$J$6:$J$2005,"&lt;"&amp;J1174)+COUNTIFS($M$6:$M$2005,"اليوم",$J$6:$J$2005,"&lt;"&amp;J1174)+COUNTIFS($M$6:M1174,"متأخرة",$J$6:J1174,J1174&amp;"")+COUNTIFS($M$6:M1174,"اليوم",$J$6:J1174,J1174&amp;""),"")</f>
        <v/>
      </c>
    </row>
    <row r="1175">
      <c r="A1175" s="20" t="n"/>
      <c r="B1175" s="5" t="n"/>
      <c r="C1175" s="21" t="n"/>
      <c r="D1175" s="5" t="n"/>
      <c r="E1175" s="17" t="n"/>
      <c r="F1175" s="5" t="n"/>
      <c r="G1175" s="5" t="n"/>
      <c r="H1175" s="5" t="n"/>
      <c r="I1175" s="5" t="n"/>
      <c r="J1175" s="20" t="n"/>
      <c r="K1175" s="5" t="n"/>
      <c r="L1175" s="19">
        <f>IF(OR(B1175&amp;""="",NOT(ISNUMBER(A1175))),"",'الإعدادات'!$B$4-A1175)</f>
        <v/>
      </c>
      <c r="M1175" s="6">
        <f>IF(OR(B1175&amp;""="",NOT(ISNUMBER(J1175)),I1175="تم التعاقد",I1175="غير مهتم"),"",IF(J1175&lt;'الإعدادات'!$B$4,"متأخرة",IF(J1175='الإعدادات'!$B$4,"اليوم",IF(J1175&lt;='الإعدادات'!$B$4+3,"خلال 3 أيام",""))))</f>
        <v/>
      </c>
      <c r="N1175" s="6">
        <f>IF(OR(B1175&amp;""="",H1175&amp;""="",NOT(ISNUMBER(E1175))),"",IFERROR(IF(E1175&lt;INDEX('الوحدات'!$F$6:$F$305,MATCH(H1175,'الوحدات'!$A$6:$A$305,0)),"أقل من السعر","مناسب"),"كود غير موجود"))</f>
        <v/>
      </c>
      <c r="O1175" s="18">
        <f>IF(OR(B1175&amp;""="",I1175&lt;&gt;"تم التعاقد",H1175&amp;""=""),"",IFERROR(IF(INDEX('الوحدات'!$E$6:$E$305,MATCH(H1175,'الوحدات'!$A$6:$A$305,0))="بيع",ROUND(INDEX('الوحدات'!$F$6:$F$305,MATCH(H1175,'الوحدات'!$A$6:$A$305,0))*'الإعدادات'!$B$5/100,2),""),""))</f>
        <v/>
      </c>
      <c r="P1175" s="19">
        <f>IF(OR(M1175="متأخرة",M1175="اليوم"),COUNTIFS($M$6:$M$2005,"متأخرة",$J$6:$J$2005,"&lt;"&amp;J1175)+COUNTIFS($M$6:$M$2005,"اليوم",$J$6:$J$2005,"&lt;"&amp;J1175)+COUNTIFS($M$6:M1175,"متأخرة",$J$6:J1175,J1175&amp;"")+COUNTIFS($M$6:M1175,"اليوم",$J$6:J1175,J1175&amp;""),"")</f>
        <v/>
      </c>
    </row>
    <row r="1176">
      <c r="A1176" s="20" t="n"/>
      <c r="B1176" s="5" t="n"/>
      <c r="C1176" s="21" t="n"/>
      <c r="D1176" s="5" t="n"/>
      <c r="E1176" s="17" t="n"/>
      <c r="F1176" s="5" t="n"/>
      <c r="G1176" s="5" t="n"/>
      <c r="H1176" s="5" t="n"/>
      <c r="I1176" s="5" t="n"/>
      <c r="J1176" s="20" t="n"/>
      <c r="K1176" s="5" t="n"/>
      <c r="L1176" s="19">
        <f>IF(OR(B1176&amp;""="",NOT(ISNUMBER(A1176))),"",'الإعدادات'!$B$4-A1176)</f>
        <v/>
      </c>
      <c r="M1176" s="6">
        <f>IF(OR(B1176&amp;""="",NOT(ISNUMBER(J1176)),I1176="تم التعاقد",I1176="غير مهتم"),"",IF(J1176&lt;'الإعدادات'!$B$4,"متأخرة",IF(J1176='الإعدادات'!$B$4,"اليوم",IF(J1176&lt;='الإعدادات'!$B$4+3,"خلال 3 أيام",""))))</f>
        <v/>
      </c>
      <c r="N1176" s="6">
        <f>IF(OR(B1176&amp;""="",H1176&amp;""="",NOT(ISNUMBER(E1176))),"",IFERROR(IF(E1176&lt;INDEX('الوحدات'!$F$6:$F$305,MATCH(H1176,'الوحدات'!$A$6:$A$305,0)),"أقل من السعر","مناسب"),"كود غير موجود"))</f>
        <v/>
      </c>
      <c r="O1176" s="18">
        <f>IF(OR(B1176&amp;""="",I1176&lt;&gt;"تم التعاقد",H1176&amp;""=""),"",IFERROR(IF(INDEX('الوحدات'!$E$6:$E$305,MATCH(H1176,'الوحدات'!$A$6:$A$305,0))="بيع",ROUND(INDEX('الوحدات'!$F$6:$F$305,MATCH(H1176,'الوحدات'!$A$6:$A$305,0))*'الإعدادات'!$B$5/100,2),""),""))</f>
        <v/>
      </c>
      <c r="P1176" s="19">
        <f>IF(OR(M1176="متأخرة",M1176="اليوم"),COUNTIFS($M$6:$M$2005,"متأخرة",$J$6:$J$2005,"&lt;"&amp;J1176)+COUNTIFS($M$6:$M$2005,"اليوم",$J$6:$J$2005,"&lt;"&amp;J1176)+COUNTIFS($M$6:M1176,"متأخرة",$J$6:J1176,J1176&amp;"")+COUNTIFS($M$6:M1176,"اليوم",$J$6:J1176,J1176&amp;""),"")</f>
        <v/>
      </c>
    </row>
    <row r="1177">
      <c r="A1177" s="20" t="n"/>
      <c r="B1177" s="5" t="n"/>
      <c r="C1177" s="21" t="n"/>
      <c r="D1177" s="5" t="n"/>
      <c r="E1177" s="17" t="n"/>
      <c r="F1177" s="5" t="n"/>
      <c r="G1177" s="5" t="n"/>
      <c r="H1177" s="5" t="n"/>
      <c r="I1177" s="5" t="n"/>
      <c r="J1177" s="20" t="n"/>
      <c r="K1177" s="5" t="n"/>
      <c r="L1177" s="19">
        <f>IF(OR(B1177&amp;""="",NOT(ISNUMBER(A1177))),"",'الإعدادات'!$B$4-A1177)</f>
        <v/>
      </c>
      <c r="M1177" s="6">
        <f>IF(OR(B1177&amp;""="",NOT(ISNUMBER(J1177)),I1177="تم التعاقد",I1177="غير مهتم"),"",IF(J1177&lt;'الإعدادات'!$B$4,"متأخرة",IF(J1177='الإعدادات'!$B$4,"اليوم",IF(J1177&lt;='الإعدادات'!$B$4+3,"خلال 3 أيام",""))))</f>
        <v/>
      </c>
      <c r="N1177" s="6">
        <f>IF(OR(B1177&amp;""="",H1177&amp;""="",NOT(ISNUMBER(E1177))),"",IFERROR(IF(E1177&lt;INDEX('الوحدات'!$F$6:$F$305,MATCH(H1177,'الوحدات'!$A$6:$A$305,0)),"أقل من السعر","مناسب"),"كود غير موجود"))</f>
        <v/>
      </c>
      <c r="O1177" s="18">
        <f>IF(OR(B1177&amp;""="",I1177&lt;&gt;"تم التعاقد",H1177&amp;""=""),"",IFERROR(IF(INDEX('الوحدات'!$E$6:$E$305,MATCH(H1177,'الوحدات'!$A$6:$A$305,0))="بيع",ROUND(INDEX('الوحدات'!$F$6:$F$305,MATCH(H1177,'الوحدات'!$A$6:$A$305,0))*'الإعدادات'!$B$5/100,2),""),""))</f>
        <v/>
      </c>
      <c r="P1177" s="19">
        <f>IF(OR(M1177="متأخرة",M1177="اليوم"),COUNTIFS($M$6:$M$2005,"متأخرة",$J$6:$J$2005,"&lt;"&amp;J1177)+COUNTIFS($M$6:$M$2005,"اليوم",$J$6:$J$2005,"&lt;"&amp;J1177)+COUNTIFS($M$6:M1177,"متأخرة",$J$6:J1177,J1177&amp;"")+COUNTIFS($M$6:M1177,"اليوم",$J$6:J1177,J1177&amp;""),"")</f>
        <v/>
      </c>
    </row>
    <row r="1178">
      <c r="A1178" s="20" t="n"/>
      <c r="B1178" s="5" t="n"/>
      <c r="C1178" s="21" t="n"/>
      <c r="D1178" s="5" t="n"/>
      <c r="E1178" s="17" t="n"/>
      <c r="F1178" s="5" t="n"/>
      <c r="G1178" s="5" t="n"/>
      <c r="H1178" s="5" t="n"/>
      <c r="I1178" s="5" t="n"/>
      <c r="J1178" s="20" t="n"/>
      <c r="K1178" s="5" t="n"/>
      <c r="L1178" s="19">
        <f>IF(OR(B1178&amp;""="",NOT(ISNUMBER(A1178))),"",'الإعدادات'!$B$4-A1178)</f>
        <v/>
      </c>
      <c r="M1178" s="6">
        <f>IF(OR(B1178&amp;""="",NOT(ISNUMBER(J1178)),I1178="تم التعاقد",I1178="غير مهتم"),"",IF(J1178&lt;'الإعدادات'!$B$4,"متأخرة",IF(J1178='الإعدادات'!$B$4,"اليوم",IF(J1178&lt;='الإعدادات'!$B$4+3,"خلال 3 أيام",""))))</f>
        <v/>
      </c>
      <c r="N1178" s="6">
        <f>IF(OR(B1178&amp;""="",H1178&amp;""="",NOT(ISNUMBER(E1178))),"",IFERROR(IF(E1178&lt;INDEX('الوحدات'!$F$6:$F$305,MATCH(H1178,'الوحدات'!$A$6:$A$305,0)),"أقل من السعر","مناسب"),"كود غير موجود"))</f>
        <v/>
      </c>
      <c r="O1178" s="18">
        <f>IF(OR(B1178&amp;""="",I1178&lt;&gt;"تم التعاقد",H1178&amp;""=""),"",IFERROR(IF(INDEX('الوحدات'!$E$6:$E$305,MATCH(H1178,'الوحدات'!$A$6:$A$305,0))="بيع",ROUND(INDEX('الوحدات'!$F$6:$F$305,MATCH(H1178,'الوحدات'!$A$6:$A$305,0))*'الإعدادات'!$B$5/100,2),""),""))</f>
        <v/>
      </c>
      <c r="P1178" s="19">
        <f>IF(OR(M1178="متأخرة",M1178="اليوم"),COUNTIFS($M$6:$M$2005,"متأخرة",$J$6:$J$2005,"&lt;"&amp;J1178)+COUNTIFS($M$6:$M$2005,"اليوم",$J$6:$J$2005,"&lt;"&amp;J1178)+COUNTIFS($M$6:M1178,"متأخرة",$J$6:J1178,J1178&amp;"")+COUNTIFS($M$6:M1178,"اليوم",$J$6:J1178,J1178&amp;""),"")</f>
        <v/>
      </c>
    </row>
    <row r="1179">
      <c r="A1179" s="20" t="n"/>
      <c r="B1179" s="5" t="n"/>
      <c r="C1179" s="21" t="n"/>
      <c r="D1179" s="5" t="n"/>
      <c r="E1179" s="17" t="n"/>
      <c r="F1179" s="5" t="n"/>
      <c r="G1179" s="5" t="n"/>
      <c r="H1179" s="5" t="n"/>
      <c r="I1179" s="5" t="n"/>
      <c r="J1179" s="20" t="n"/>
      <c r="K1179" s="5" t="n"/>
      <c r="L1179" s="19">
        <f>IF(OR(B1179&amp;""="",NOT(ISNUMBER(A1179))),"",'الإعدادات'!$B$4-A1179)</f>
        <v/>
      </c>
      <c r="M1179" s="6">
        <f>IF(OR(B1179&amp;""="",NOT(ISNUMBER(J1179)),I1179="تم التعاقد",I1179="غير مهتم"),"",IF(J1179&lt;'الإعدادات'!$B$4,"متأخرة",IF(J1179='الإعدادات'!$B$4,"اليوم",IF(J1179&lt;='الإعدادات'!$B$4+3,"خلال 3 أيام",""))))</f>
        <v/>
      </c>
      <c r="N1179" s="6">
        <f>IF(OR(B1179&amp;""="",H1179&amp;""="",NOT(ISNUMBER(E1179))),"",IFERROR(IF(E1179&lt;INDEX('الوحدات'!$F$6:$F$305,MATCH(H1179,'الوحدات'!$A$6:$A$305,0)),"أقل من السعر","مناسب"),"كود غير موجود"))</f>
        <v/>
      </c>
      <c r="O1179" s="18">
        <f>IF(OR(B1179&amp;""="",I1179&lt;&gt;"تم التعاقد",H1179&amp;""=""),"",IFERROR(IF(INDEX('الوحدات'!$E$6:$E$305,MATCH(H1179,'الوحدات'!$A$6:$A$305,0))="بيع",ROUND(INDEX('الوحدات'!$F$6:$F$305,MATCH(H1179,'الوحدات'!$A$6:$A$305,0))*'الإعدادات'!$B$5/100,2),""),""))</f>
        <v/>
      </c>
      <c r="P1179" s="19">
        <f>IF(OR(M1179="متأخرة",M1179="اليوم"),COUNTIFS($M$6:$M$2005,"متأخرة",$J$6:$J$2005,"&lt;"&amp;J1179)+COUNTIFS($M$6:$M$2005,"اليوم",$J$6:$J$2005,"&lt;"&amp;J1179)+COUNTIFS($M$6:M1179,"متأخرة",$J$6:J1179,J1179&amp;"")+COUNTIFS($M$6:M1179,"اليوم",$J$6:J1179,J1179&amp;""),"")</f>
        <v/>
      </c>
    </row>
    <row r="1180">
      <c r="A1180" s="20" t="n"/>
      <c r="B1180" s="5" t="n"/>
      <c r="C1180" s="21" t="n"/>
      <c r="D1180" s="5" t="n"/>
      <c r="E1180" s="17" t="n"/>
      <c r="F1180" s="5" t="n"/>
      <c r="G1180" s="5" t="n"/>
      <c r="H1180" s="5" t="n"/>
      <c r="I1180" s="5" t="n"/>
      <c r="J1180" s="20" t="n"/>
      <c r="K1180" s="5" t="n"/>
      <c r="L1180" s="19">
        <f>IF(OR(B1180&amp;""="",NOT(ISNUMBER(A1180))),"",'الإعدادات'!$B$4-A1180)</f>
        <v/>
      </c>
      <c r="M1180" s="6">
        <f>IF(OR(B1180&amp;""="",NOT(ISNUMBER(J1180)),I1180="تم التعاقد",I1180="غير مهتم"),"",IF(J1180&lt;'الإعدادات'!$B$4,"متأخرة",IF(J1180='الإعدادات'!$B$4,"اليوم",IF(J1180&lt;='الإعدادات'!$B$4+3,"خلال 3 أيام",""))))</f>
        <v/>
      </c>
      <c r="N1180" s="6">
        <f>IF(OR(B1180&amp;""="",H1180&amp;""="",NOT(ISNUMBER(E1180))),"",IFERROR(IF(E1180&lt;INDEX('الوحدات'!$F$6:$F$305,MATCH(H1180,'الوحدات'!$A$6:$A$305,0)),"أقل من السعر","مناسب"),"كود غير موجود"))</f>
        <v/>
      </c>
      <c r="O1180" s="18">
        <f>IF(OR(B1180&amp;""="",I1180&lt;&gt;"تم التعاقد",H1180&amp;""=""),"",IFERROR(IF(INDEX('الوحدات'!$E$6:$E$305,MATCH(H1180,'الوحدات'!$A$6:$A$305,0))="بيع",ROUND(INDEX('الوحدات'!$F$6:$F$305,MATCH(H1180,'الوحدات'!$A$6:$A$305,0))*'الإعدادات'!$B$5/100,2),""),""))</f>
        <v/>
      </c>
      <c r="P1180" s="19">
        <f>IF(OR(M1180="متأخرة",M1180="اليوم"),COUNTIFS($M$6:$M$2005,"متأخرة",$J$6:$J$2005,"&lt;"&amp;J1180)+COUNTIFS($M$6:$M$2005,"اليوم",$J$6:$J$2005,"&lt;"&amp;J1180)+COUNTIFS($M$6:M1180,"متأخرة",$J$6:J1180,J1180&amp;"")+COUNTIFS($M$6:M1180,"اليوم",$J$6:J1180,J1180&amp;""),"")</f>
        <v/>
      </c>
    </row>
    <row r="1181">
      <c r="A1181" s="20" t="n"/>
      <c r="B1181" s="5" t="n"/>
      <c r="C1181" s="21" t="n"/>
      <c r="D1181" s="5" t="n"/>
      <c r="E1181" s="17" t="n"/>
      <c r="F1181" s="5" t="n"/>
      <c r="G1181" s="5" t="n"/>
      <c r="H1181" s="5" t="n"/>
      <c r="I1181" s="5" t="n"/>
      <c r="J1181" s="20" t="n"/>
      <c r="K1181" s="5" t="n"/>
      <c r="L1181" s="19">
        <f>IF(OR(B1181&amp;""="",NOT(ISNUMBER(A1181))),"",'الإعدادات'!$B$4-A1181)</f>
        <v/>
      </c>
      <c r="M1181" s="6">
        <f>IF(OR(B1181&amp;""="",NOT(ISNUMBER(J1181)),I1181="تم التعاقد",I1181="غير مهتم"),"",IF(J1181&lt;'الإعدادات'!$B$4,"متأخرة",IF(J1181='الإعدادات'!$B$4,"اليوم",IF(J1181&lt;='الإعدادات'!$B$4+3,"خلال 3 أيام",""))))</f>
        <v/>
      </c>
      <c r="N1181" s="6">
        <f>IF(OR(B1181&amp;""="",H1181&amp;""="",NOT(ISNUMBER(E1181))),"",IFERROR(IF(E1181&lt;INDEX('الوحدات'!$F$6:$F$305,MATCH(H1181,'الوحدات'!$A$6:$A$305,0)),"أقل من السعر","مناسب"),"كود غير موجود"))</f>
        <v/>
      </c>
      <c r="O1181" s="18">
        <f>IF(OR(B1181&amp;""="",I1181&lt;&gt;"تم التعاقد",H1181&amp;""=""),"",IFERROR(IF(INDEX('الوحدات'!$E$6:$E$305,MATCH(H1181,'الوحدات'!$A$6:$A$305,0))="بيع",ROUND(INDEX('الوحدات'!$F$6:$F$305,MATCH(H1181,'الوحدات'!$A$6:$A$305,0))*'الإعدادات'!$B$5/100,2),""),""))</f>
        <v/>
      </c>
      <c r="P1181" s="19">
        <f>IF(OR(M1181="متأخرة",M1181="اليوم"),COUNTIFS($M$6:$M$2005,"متأخرة",$J$6:$J$2005,"&lt;"&amp;J1181)+COUNTIFS($M$6:$M$2005,"اليوم",$J$6:$J$2005,"&lt;"&amp;J1181)+COUNTIFS($M$6:M1181,"متأخرة",$J$6:J1181,J1181&amp;"")+COUNTIFS($M$6:M1181,"اليوم",$J$6:J1181,J1181&amp;""),"")</f>
        <v/>
      </c>
    </row>
    <row r="1182">
      <c r="A1182" s="20" t="n"/>
      <c r="B1182" s="5" t="n"/>
      <c r="C1182" s="21" t="n"/>
      <c r="D1182" s="5" t="n"/>
      <c r="E1182" s="17" t="n"/>
      <c r="F1182" s="5" t="n"/>
      <c r="G1182" s="5" t="n"/>
      <c r="H1182" s="5" t="n"/>
      <c r="I1182" s="5" t="n"/>
      <c r="J1182" s="20" t="n"/>
      <c r="K1182" s="5" t="n"/>
      <c r="L1182" s="19">
        <f>IF(OR(B1182&amp;""="",NOT(ISNUMBER(A1182))),"",'الإعدادات'!$B$4-A1182)</f>
        <v/>
      </c>
      <c r="M1182" s="6">
        <f>IF(OR(B1182&amp;""="",NOT(ISNUMBER(J1182)),I1182="تم التعاقد",I1182="غير مهتم"),"",IF(J1182&lt;'الإعدادات'!$B$4,"متأخرة",IF(J1182='الإعدادات'!$B$4,"اليوم",IF(J1182&lt;='الإعدادات'!$B$4+3,"خلال 3 أيام",""))))</f>
        <v/>
      </c>
      <c r="N1182" s="6">
        <f>IF(OR(B1182&amp;""="",H1182&amp;""="",NOT(ISNUMBER(E1182))),"",IFERROR(IF(E1182&lt;INDEX('الوحدات'!$F$6:$F$305,MATCH(H1182,'الوحدات'!$A$6:$A$305,0)),"أقل من السعر","مناسب"),"كود غير موجود"))</f>
        <v/>
      </c>
      <c r="O1182" s="18">
        <f>IF(OR(B1182&amp;""="",I1182&lt;&gt;"تم التعاقد",H1182&amp;""=""),"",IFERROR(IF(INDEX('الوحدات'!$E$6:$E$305,MATCH(H1182,'الوحدات'!$A$6:$A$305,0))="بيع",ROUND(INDEX('الوحدات'!$F$6:$F$305,MATCH(H1182,'الوحدات'!$A$6:$A$305,0))*'الإعدادات'!$B$5/100,2),""),""))</f>
        <v/>
      </c>
      <c r="P1182" s="19">
        <f>IF(OR(M1182="متأخرة",M1182="اليوم"),COUNTIFS($M$6:$M$2005,"متأخرة",$J$6:$J$2005,"&lt;"&amp;J1182)+COUNTIFS($M$6:$M$2005,"اليوم",$J$6:$J$2005,"&lt;"&amp;J1182)+COUNTIFS($M$6:M1182,"متأخرة",$J$6:J1182,J1182&amp;"")+COUNTIFS($M$6:M1182,"اليوم",$J$6:J1182,J1182&amp;""),"")</f>
        <v/>
      </c>
    </row>
    <row r="1183">
      <c r="A1183" s="20" t="n"/>
      <c r="B1183" s="5" t="n"/>
      <c r="C1183" s="21" t="n"/>
      <c r="D1183" s="5" t="n"/>
      <c r="E1183" s="17" t="n"/>
      <c r="F1183" s="5" t="n"/>
      <c r="G1183" s="5" t="n"/>
      <c r="H1183" s="5" t="n"/>
      <c r="I1183" s="5" t="n"/>
      <c r="J1183" s="20" t="n"/>
      <c r="K1183" s="5" t="n"/>
      <c r="L1183" s="19">
        <f>IF(OR(B1183&amp;""="",NOT(ISNUMBER(A1183))),"",'الإعدادات'!$B$4-A1183)</f>
        <v/>
      </c>
      <c r="M1183" s="6">
        <f>IF(OR(B1183&amp;""="",NOT(ISNUMBER(J1183)),I1183="تم التعاقد",I1183="غير مهتم"),"",IF(J1183&lt;'الإعدادات'!$B$4,"متأخرة",IF(J1183='الإعدادات'!$B$4,"اليوم",IF(J1183&lt;='الإعدادات'!$B$4+3,"خلال 3 أيام",""))))</f>
        <v/>
      </c>
      <c r="N1183" s="6">
        <f>IF(OR(B1183&amp;""="",H1183&amp;""="",NOT(ISNUMBER(E1183))),"",IFERROR(IF(E1183&lt;INDEX('الوحدات'!$F$6:$F$305,MATCH(H1183,'الوحدات'!$A$6:$A$305,0)),"أقل من السعر","مناسب"),"كود غير موجود"))</f>
        <v/>
      </c>
      <c r="O1183" s="18">
        <f>IF(OR(B1183&amp;""="",I1183&lt;&gt;"تم التعاقد",H1183&amp;""=""),"",IFERROR(IF(INDEX('الوحدات'!$E$6:$E$305,MATCH(H1183,'الوحدات'!$A$6:$A$305,0))="بيع",ROUND(INDEX('الوحدات'!$F$6:$F$305,MATCH(H1183,'الوحدات'!$A$6:$A$305,0))*'الإعدادات'!$B$5/100,2),""),""))</f>
        <v/>
      </c>
      <c r="P1183" s="19">
        <f>IF(OR(M1183="متأخرة",M1183="اليوم"),COUNTIFS($M$6:$M$2005,"متأخرة",$J$6:$J$2005,"&lt;"&amp;J1183)+COUNTIFS($M$6:$M$2005,"اليوم",$J$6:$J$2005,"&lt;"&amp;J1183)+COUNTIFS($M$6:M1183,"متأخرة",$J$6:J1183,J1183&amp;"")+COUNTIFS($M$6:M1183,"اليوم",$J$6:J1183,J1183&amp;""),"")</f>
        <v/>
      </c>
    </row>
    <row r="1184">
      <c r="A1184" s="20" t="n"/>
      <c r="B1184" s="5" t="n"/>
      <c r="C1184" s="21" t="n"/>
      <c r="D1184" s="5" t="n"/>
      <c r="E1184" s="17" t="n"/>
      <c r="F1184" s="5" t="n"/>
      <c r="G1184" s="5" t="n"/>
      <c r="H1184" s="5" t="n"/>
      <c r="I1184" s="5" t="n"/>
      <c r="J1184" s="20" t="n"/>
      <c r="K1184" s="5" t="n"/>
      <c r="L1184" s="19">
        <f>IF(OR(B1184&amp;""="",NOT(ISNUMBER(A1184))),"",'الإعدادات'!$B$4-A1184)</f>
        <v/>
      </c>
      <c r="M1184" s="6">
        <f>IF(OR(B1184&amp;""="",NOT(ISNUMBER(J1184)),I1184="تم التعاقد",I1184="غير مهتم"),"",IF(J1184&lt;'الإعدادات'!$B$4,"متأخرة",IF(J1184='الإعدادات'!$B$4,"اليوم",IF(J1184&lt;='الإعدادات'!$B$4+3,"خلال 3 أيام",""))))</f>
        <v/>
      </c>
      <c r="N1184" s="6">
        <f>IF(OR(B1184&amp;""="",H1184&amp;""="",NOT(ISNUMBER(E1184))),"",IFERROR(IF(E1184&lt;INDEX('الوحدات'!$F$6:$F$305,MATCH(H1184,'الوحدات'!$A$6:$A$305,0)),"أقل من السعر","مناسب"),"كود غير موجود"))</f>
        <v/>
      </c>
      <c r="O1184" s="18">
        <f>IF(OR(B1184&amp;""="",I1184&lt;&gt;"تم التعاقد",H1184&amp;""=""),"",IFERROR(IF(INDEX('الوحدات'!$E$6:$E$305,MATCH(H1184,'الوحدات'!$A$6:$A$305,0))="بيع",ROUND(INDEX('الوحدات'!$F$6:$F$305,MATCH(H1184,'الوحدات'!$A$6:$A$305,0))*'الإعدادات'!$B$5/100,2),""),""))</f>
        <v/>
      </c>
      <c r="P1184" s="19">
        <f>IF(OR(M1184="متأخرة",M1184="اليوم"),COUNTIFS($M$6:$M$2005,"متأخرة",$J$6:$J$2005,"&lt;"&amp;J1184)+COUNTIFS($M$6:$M$2005,"اليوم",$J$6:$J$2005,"&lt;"&amp;J1184)+COUNTIFS($M$6:M1184,"متأخرة",$J$6:J1184,J1184&amp;"")+COUNTIFS($M$6:M1184,"اليوم",$J$6:J1184,J1184&amp;""),"")</f>
        <v/>
      </c>
    </row>
    <row r="1185">
      <c r="A1185" s="20" t="n"/>
      <c r="B1185" s="5" t="n"/>
      <c r="C1185" s="21" t="n"/>
      <c r="D1185" s="5" t="n"/>
      <c r="E1185" s="17" t="n"/>
      <c r="F1185" s="5" t="n"/>
      <c r="G1185" s="5" t="n"/>
      <c r="H1185" s="5" t="n"/>
      <c r="I1185" s="5" t="n"/>
      <c r="J1185" s="20" t="n"/>
      <c r="K1185" s="5" t="n"/>
      <c r="L1185" s="19">
        <f>IF(OR(B1185&amp;""="",NOT(ISNUMBER(A1185))),"",'الإعدادات'!$B$4-A1185)</f>
        <v/>
      </c>
      <c r="M1185" s="6">
        <f>IF(OR(B1185&amp;""="",NOT(ISNUMBER(J1185)),I1185="تم التعاقد",I1185="غير مهتم"),"",IF(J1185&lt;'الإعدادات'!$B$4,"متأخرة",IF(J1185='الإعدادات'!$B$4,"اليوم",IF(J1185&lt;='الإعدادات'!$B$4+3,"خلال 3 أيام",""))))</f>
        <v/>
      </c>
      <c r="N1185" s="6">
        <f>IF(OR(B1185&amp;""="",H1185&amp;""="",NOT(ISNUMBER(E1185))),"",IFERROR(IF(E1185&lt;INDEX('الوحدات'!$F$6:$F$305,MATCH(H1185,'الوحدات'!$A$6:$A$305,0)),"أقل من السعر","مناسب"),"كود غير موجود"))</f>
        <v/>
      </c>
      <c r="O1185" s="18">
        <f>IF(OR(B1185&amp;""="",I1185&lt;&gt;"تم التعاقد",H1185&amp;""=""),"",IFERROR(IF(INDEX('الوحدات'!$E$6:$E$305,MATCH(H1185,'الوحدات'!$A$6:$A$305,0))="بيع",ROUND(INDEX('الوحدات'!$F$6:$F$305,MATCH(H1185,'الوحدات'!$A$6:$A$305,0))*'الإعدادات'!$B$5/100,2),""),""))</f>
        <v/>
      </c>
      <c r="P1185" s="19">
        <f>IF(OR(M1185="متأخرة",M1185="اليوم"),COUNTIFS($M$6:$M$2005,"متأخرة",$J$6:$J$2005,"&lt;"&amp;J1185)+COUNTIFS($M$6:$M$2005,"اليوم",$J$6:$J$2005,"&lt;"&amp;J1185)+COUNTIFS($M$6:M1185,"متأخرة",$J$6:J1185,J1185&amp;"")+COUNTIFS($M$6:M1185,"اليوم",$J$6:J1185,J1185&amp;""),"")</f>
        <v/>
      </c>
    </row>
    <row r="1186">
      <c r="A1186" s="20" t="n"/>
      <c r="B1186" s="5" t="n"/>
      <c r="C1186" s="21" t="n"/>
      <c r="D1186" s="5" t="n"/>
      <c r="E1186" s="17" t="n"/>
      <c r="F1186" s="5" t="n"/>
      <c r="G1186" s="5" t="n"/>
      <c r="H1186" s="5" t="n"/>
      <c r="I1186" s="5" t="n"/>
      <c r="J1186" s="20" t="n"/>
      <c r="K1186" s="5" t="n"/>
      <c r="L1186" s="19">
        <f>IF(OR(B1186&amp;""="",NOT(ISNUMBER(A1186))),"",'الإعدادات'!$B$4-A1186)</f>
        <v/>
      </c>
      <c r="M1186" s="6">
        <f>IF(OR(B1186&amp;""="",NOT(ISNUMBER(J1186)),I1186="تم التعاقد",I1186="غير مهتم"),"",IF(J1186&lt;'الإعدادات'!$B$4,"متأخرة",IF(J1186='الإعدادات'!$B$4,"اليوم",IF(J1186&lt;='الإعدادات'!$B$4+3,"خلال 3 أيام",""))))</f>
        <v/>
      </c>
      <c r="N1186" s="6">
        <f>IF(OR(B1186&amp;""="",H1186&amp;""="",NOT(ISNUMBER(E1186))),"",IFERROR(IF(E1186&lt;INDEX('الوحدات'!$F$6:$F$305,MATCH(H1186,'الوحدات'!$A$6:$A$305,0)),"أقل من السعر","مناسب"),"كود غير موجود"))</f>
        <v/>
      </c>
      <c r="O1186" s="18">
        <f>IF(OR(B1186&amp;""="",I1186&lt;&gt;"تم التعاقد",H1186&amp;""=""),"",IFERROR(IF(INDEX('الوحدات'!$E$6:$E$305,MATCH(H1186,'الوحدات'!$A$6:$A$305,0))="بيع",ROUND(INDEX('الوحدات'!$F$6:$F$305,MATCH(H1186,'الوحدات'!$A$6:$A$305,0))*'الإعدادات'!$B$5/100,2),""),""))</f>
        <v/>
      </c>
      <c r="P1186" s="19">
        <f>IF(OR(M1186="متأخرة",M1186="اليوم"),COUNTIFS($M$6:$M$2005,"متأخرة",$J$6:$J$2005,"&lt;"&amp;J1186)+COUNTIFS($M$6:$M$2005,"اليوم",$J$6:$J$2005,"&lt;"&amp;J1186)+COUNTIFS($M$6:M1186,"متأخرة",$J$6:J1186,J1186&amp;"")+COUNTIFS($M$6:M1186,"اليوم",$J$6:J1186,J1186&amp;""),"")</f>
        <v/>
      </c>
    </row>
    <row r="1187">
      <c r="A1187" s="20" t="n"/>
      <c r="B1187" s="5" t="n"/>
      <c r="C1187" s="21" t="n"/>
      <c r="D1187" s="5" t="n"/>
      <c r="E1187" s="17" t="n"/>
      <c r="F1187" s="5" t="n"/>
      <c r="G1187" s="5" t="n"/>
      <c r="H1187" s="5" t="n"/>
      <c r="I1187" s="5" t="n"/>
      <c r="J1187" s="20" t="n"/>
      <c r="K1187" s="5" t="n"/>
      <c r="L1187" s="19">
        <f>IF(OR(B1187&amp;""="",NOT(ISNUMBER(A1187))),"",'الإعدادات'!$B$4-A1187)</f>
        <v/>
      </c>
      <c r="M1187" s="6">
        <f>IF(OR(B1187&amp;""="",NOT(ISNUMBER(J1187)),I1187="تم التعاقد",I1187="غير مهتم"),"",IF(J1187&lt;'الإعدادات'!$B$4,"متأخرة",IF(J1187='الإعدادات'!$B$4,"اليوم",IF(J1187&lt;='الإعدادات'!$B$4+3,"خلال 3 أيام",""))))</f>
        <v/>
      </c>
      <c r="N1187" s="6">
        <f>IF(OR(B1187&amp;""="",H1187&amp;""="",NOT(ISNUMBER(E1187))),"",IFERROR(IF(E1187&lt;INDEX('الوحدات'!$F$6:$F$305,MATCH(H1187,'الوحدات'!$A$6:$A$305,0)),"أقل من السعر","مناسب"),"كود غير موجود"))</f>
        <v/>
      </c>
      <c r="O1187" s="18">
        <f>IF(OR(B1187&amp;""="",I1187&lt;&gt;"تم التعاقد",H1187&amp;""=""),"",IFERROR(IF(INDEX('الوحدات'!$E$6:$E$305,MATCH(H1187,'الوحدات'!$A$6:$A$305,0))="بيع",ROUND(INDEX('الوحدات'!$F$6:$F$305,MATCH(H1187,'الوحدات'!$A$6:$A$305,0))*'الإعدادات'!$B$5/100,2),""),""))</f>
        <v/>
      </c>
      <c r="P1187" s="19">
        <f>IF(OR(M1187="متأخرة",M1187="اليوم"),COUNTIFS($M$6:$M$2005,"متأخرة",$J$6:$J$2005,"&lt;"&amp;J1187)+COUNTIFS($M$6:$M$2005,"اليوم",$J$6:$J$2005,"&lt;"&amp;J1187)+COUNTIFS($M$6:M1187,"متأخرة",$J$6:J1187,J1187&amp;"")+COUNTIFS($M$6:M1187,"اليوم",$J$6:J1187,J1187&amp;""),"")</f>
        <v/>
      </c>
    </row>
    <row r="1188">
      <c r="A1188" s="20" t="n"/>
      <c r="B1188" s="5" t="n"/>
      <c r="C1188" s="21" t="n"/>
      <c r="D1188" s="5" t="n"/>
      <c r="E1188" s="17" t="n"/>
      <c r="F1188" s="5" t="n"/>
      <c r="G1188" s="5" t="n"/>
      <c r="H1188" s="5" t="n"/>
      <c r="I1188" s="5" t="n"/>
      <c r="J1188" s="20" t="n"/>
      <c r="K1188" s="5" t="n"/>
      <c r="L1188" s="19">
        <f>IF(OR(B1188&amp;""="",NOT(ISNUMBER(A1188))),"",'الإعدادات'!$B$4-A1188)</f>
        <v/>
      </c>
      <c r="M1188" s="6">
        <f>IF(OR(B1188&amp;""="",NOT(ISNUMBER(J1188)),I1188="تم التعاقد",I1188="غير مهتم"),"",IF(J1188&lt;'الإعدادات'!$B$4,"متأخرة",IF(J1188='الإعدادات'!$B$4,"اليوم",IF(J1188&lt;='الإعدادات'!$B$4+3,"خلال 3 أيام",""))))</f>
        <v/>
      </c>
      <c r="N1188" s="6">
        <f>IF(OR(B1188&amp;""="",H1188&amp;""="",NOT(ISNUMBER(E1188))),"",IFERROR(IF(E1188&lt;INDEX('الوحدات'!$F$6:$F$305,MATCH(H1188,'الوحدات'!$A$6:$A$305,0)),"أقل من السعر","مناسب"),"كود غير موجود"))</f>
        <v/>
      </c>
      <c r="O1188" s="18">
        <f>IF(OR(B1188&amp;""="",I1188&lt;&gt;"تم التعاقد",H1188&amp;""=""),"",IFERROR(IF(INDEX('الوحدات'!$E$6:$E$305,MATCH(H1188,'الوحدات'!$A$6:$A$305,0))="بيع",ROUND(INDEX('الوحدات'!$F$6:$F$305,MATCH(H1188,'الوحدات'!$A$6:$A$305,0))*'الإعدادات'!$B$5/100,2),""),""))</f>
        <v/>
      </c>
      <c r="P1188" s="19">
        <f>IF(OR(M1188="متأخرة",M1188="اليوم"),COUNTIFS($M$6:$M$2005,"متأخرة",$J$6:$J$2005,"&lt;"&amp;J1188)+COUNTIFS($M$6:$M$2005,"اليوم",$J$6:$J$2005,"&lt;"&amp;J1188)+COUNTIFS($M$6:M1188,"متأخرة",$J$6:J1188,J1188&amp;"")+COUNTIFS($M$6:M1188,"اليوم",$J$6:J1188,J1188&amp;""),"")</f>
        <v/>
      </c>
    </row>
    <row r="1189">
      <c r="A1189" s="20" t="n"/>
      <c r="B1189" s="5" t="n"/>
      <c r="C1189" s="21" t="n"/>
      <c r="D1189" s="5" t="n"/>
      <c r="E1189" s="17" t="n"/>
      <c r="F1189" s="5" t="n"/>
      <c r="G1189" s="5" t="n"/>
      <c r="H1189" s="5" t="n"/>
      <c r="I1189" s="5" t="n"/>
      <c r="J1189" s="20" t="n"/>
      <c r="K1189" s="5" t="n"/>
      <c r="L1189" s="19">
        <f>IF(OR(B1189&amp;""="",NOT(ISNUMBER(A1189))),"",'الإعدادات'!$B$4-A1189)</f>
        <v/>
      </c>
      <c r="M1189" s="6">
        <f>IF(OR(B1189&amp;""="",NOT(ISNUMBER(J1189)),I1189="تم التعاقد",I1189="غير مهتم"),"",IF(J1189&lt;'الإعدادات'!$B$4,"متأخرة",IF(J1189='الإعدادات'!$B$4,"اليوم",IF(J1189&lt;='الإعدادات'!$B$4+3,"خلال 3 أيام",""))))</f>
        <v/>
      </c>
      <c r="N1189" s="6">
        <f>IF(OR(B1189&amp;""="",H1189&amp;""="",NOT(ISNUMBER(E1189))),"",IFERROR(IF(E1189&lt;INDEX('الوحدات'!$F$6:$F$305,MATCH(H1189,'الوحدات'!$A$6:$A$305,0)),"أقل من السعر","مناسب"),"كود غير موجود"))</f>
        <v/>
      </c>
      <c r="O1189" s="18">
        <f>IF(OR(B1189&amp;""="",I1189&lt;&gt;"تم التعاقد",H1189&amp;""=""),"",IFERROR(IF(INDEX('الوحدات'!$E$6:$E$305,MATCH(H1189,'الوحدات'!$A$6:$A$305,0))="بيع",ROUND(INDEX('الوحدات'!$F$6:$F$305,MATCH(H1189,'الوحدات'!$A$6:$A$305,0))*'الإعدادات'!$B$5/100,2),""),""))</f>
        <v/>
      </c>
      <c r="P1189" s="19">
        <f>IF(OR(M1189="متأخرة",M1189="اليوم"),COUNTIFS($M$6:$M$2005,"متأخرة",$J$6:$J$2005,"&lt;"&amp;J1189)+COUNTIFS($M$6:$M$2005,"اليوم",$J$6:$J$2005,"&lt;"&amp;J1189)+COUNTIFS($M$6:M1189,"متأخرة",$J$6:J1189,J1189&amp;"")+COUNTIFS($M$6:M1189,"اليوم",$J$6:J1189,J1189&amp;""),"")</f>
        <v/>
      </c>
    </row>
    <row r="1190">
      <c r="A1190" s="20" t="n"/>
      <c r="B1190" s="5" t="n"/>
      <c r="C1190" s="21" t="n"/>
      <c r="D1190" s="5" t="n"/>
      <c r="E1190" s="17" t="n"/>
      <c r="F1190" s="5" t="n"/>
      <c r="G1190" s="5" t="n"/>
      <c r="H1190" s="5" t="n"/>
      <c r="I1190" s="5" t="n"/>
      <c r="J1190" s="20" t="n"/>
      <c r="K1190" s="5" t="n"/>
      <c r="L1190" s="19">
        <f>IF(OR(B1190&amp;""="",NOT(ISNUMBER(A1190))),"",'الإعدادات'!$B$4-A1190)</f>
        <v/>
      </c>
      <c r="M1190" s="6">
        <f>IF(OR(B1190&amp;""="",NOT(ISNUMBER(J1190)),I1190="تم التعاقد",I1190="غير مهتم"),"",IF(J1190&lt;'الإعدادات'!$B$4,"متأخرة",IF(J1190='الإعدادات'!$B$4,"اليوم",IF(J1190&lt;='الإعدادات'!$B$4+3,"خلال 3 أيام",""))))</f>
        <v/>
      </c>
      <c r="N1190" s="6">
        <f>IF(OR(B1190&amp;""="",H1190&amp;""="",NOT(ISNUMBER(E1190))),"",IFERROR(IF(E1190&lt;INDEX('الوحدات'!$F$6:$F$305,MATCH(H1190,'الوحدات'!$A$6:$A$305,0)),"أقل من السعر","مناسب"),"كود غير موجود"))</f>
        <v/>
      </c>
      <c r="O1190" s="18">
        <f>IF(OR(B1190&amp;""="",I1190&lt;&gt;"تم التعاقد",H1190&amp;""=""),"",IFERROR(IF(INDEX('الوحدات'!$E$6:$E$305,MATCH(H1190,'الوحدات'!$A$6:$A$305,0))="بيع",ROUND(INDEX('الوحدات'!$F$6:$F$305,MATCH(H1190,'الوحدات'!$A$6:$A$305,0))*'الإعدادات'!$B$5/100,2),""),""))</f>
        <v/>
      </c>
      <c r="P1190" s="19">
        <f>IF(OR(M1190="متأخرة",M1190="اليوم"),COUNTIFS($M$6:$M$2005,"متأخرة",$J$6:$J$2005,"&lt;"&amp;J1190)+COUNTIFS($M$6:$M$2005,"اليوم",$J$6:$J$2005,"&lt;"&amp;J1190)+COUNTIFS($M$6:M1190,"متأخرة",$J$6:J1190,J1190&amp;"")+COUNTIFS($M$6:M1190,"اليوم",$J$6:J1190,J1190&amp;""),"")</f>
        <v/>
      </c>
    </row>
    <row r="1191">
      <c r="A1191" s="20" t="n"/>
      <c r="B1191" s="5" t="n"/>
      <c r="C1191" s="21" t="n"/>
      <c r="D1191" s="5" t="n"/>
      <c r="E1191" s="17" t="n"/>
      <c r="F1191" s="5" t="n"/>
      <c r="G1191" s="5" t="n"/>
      <c r="H1191" s="5" t="n"/>
      <c r="I1191" s="5" t="n"/>
      <c r="J1191" s="20" t="n"/>
      <c r="K1191" s="5" t="n"/>
      <c r="L1191" s="19">
        <f>IF(OR(B1191&amp;""="",NOT(ISNUMBER(A1191))),"",'الإعدادات'!$B$4-A1191)</f>
        <v/>
      </c>
      <c r="M1191" s="6">
        <f>IF(OR(B1191&amp;""="",NOT(ISNUMBER(J1191)),I1191="تم التعاقد",I1191="غير مهتم"),"",IF(J1191&lt;'الإعدادات'!$B$4,"متأخرة",IF(J1191='الإعدادات'!$B$4,"اليوم",IF(J1191&lt;='الإعدادات'!$B$4+3,"خلال 3 أيام",""))))</f>
        <v/>
      </c>
      <c r="N1191" s="6">
        <f>IF(OR(B1191&amp;""="",H1191&amp;""="",NOT(ISNUMBER(E1191))),"",IFERROR(IF(E1191&lt;INDEX('الوحدات'!$F$6:$F$305,MATCH(H1191,'الوحدات'!$A$6:$A$305,0)),"أقل من السعر","مناسب"),"كود غير موجود"))</f>
        <v/>
      </c>
      <c r="O1191" s="18">
        <f>IF(OR(B1191&amp;""="",I1191&lt;&gt;"تم التعاقد",H1191&amp;""=""),"",IFERROR(IF(INDEX('الوحدات'!$E$6:$E$305,MATCH(H1191,'الوحدات'!$A$6:$A$305,0))="بيع",ROUND(INDEX('الوحدات'!$F$6:$F$305,MATCH(H1191,'الوحدات'!$A$6:$A$305,0))*'الإعدادات'!$B$5/100,2),""),""))</f>
        <v/>
      </c>
      <c r="P1191" s="19">
        <f>IF(OR(M1191="متأخرة",M1191="اليوم"),COUNTIFS($M$6:$M$2005,"متأخرة",$J$6:$J$2005,"&lt;"&amp;J1191)+COUNTIFS($M$6:$M$2005,"اليوم",$J$6:$J$2005,"&lt;"&amp;J1191)+COUNTIFS($M$6:M1191,"متأخرة",$J$6:J1191,J1191&amp;"")+COUNTIFS($M$6:M1191,"اليوم",$J$6:J1191,J1191&amp;""),"")</f>
        <v/>
      </c>
    </row>
    <row r="1192">
      <c r="A1192" s="20" t="n"/>
      <c r="B1192" s="5" t="n"/>
      <c r="C1192" s="21" t="n"/>
      <c r="D1192" s="5" t="n"/>
      <c r="E1192" s="17" t="n"/>
      <c r="F1192" s="5" t="n"/>
      <c r="G1192" s="5" t="n"/>
      <c r="H1192" s="5" t="n"/>
      <c r="I1192" s="5" t="n"/>
      <c r="J1192" s="20" t="n"/>
      <c r="K1192" s="5" t="n"/>
      <c r="L1192" s="19">
        <f>IF(OR(B1192&amp;""="",NOT(ISNUMBER(A1192))),"",'الإعدادات'!$B$4-A1192)</f>
        <v/>
      </c>
      <c r="M1192" s="6">
        <f>IF(OR(B1192&amp;""="",NOT(ISNUMBER(J1192)),I1192="تم التعاقد",I1192="غير مهتم"),"",IF(J1192&lt;'الإعدادات'!$B$4,"متأخرة",IF(J1192='الإعدادات'!$B$4,"اليوم",IF(J1192&lt;='الإعدادات'!$B$4+3,"خلال 3 أيام",""))))</f>
        <v/>
      </c>
      <c r="N1192" s="6">
        <f>IF(OR(B1192&amp;""="",H1192&amp;""="",NOT(ISNUMBER(E1192))),"",IFERROR(IF(E1192&lt;INDEX('الوحدات'!$F$6:$F$305,MATCH(H1192,'الوحدات'!$A$6:$A$305,0)),"أقل من السعر","مناسب"),"كود غير موجود"))</f>
        <v/>
      </c>
      <c r="O1192" s="18">
        <f>IF(OR(B1192&amp;""="",I1192&lt;&gt;"تم التعاقد",H1192&amp;""=""),"",IFERROR(IF(INDEX('الوحدات'!$E$6:$E$305,MATCH(H1192,'الوحدات'!$A$6:$A$305,0))="بيع",ROUND(INDEX('الوحدات'!$F$6:$F$305,MATCH(H1192,'الوحدات'!$A$6:$A$305,0))*'الإعدادات'!$B$5/100,2),""),""))</f>
        <v/>
      </c>
      <c r="P1192" s="19">
        <f>IF(OR(M1192="متأخرة",M1192="اليوم"),COUNTIFS($M$6:$M$2005,"متأخرة",$J$6:$J$2005,"&lt;"&amp;J1192)+COUNTIFS($M$6:$M$2005,"اليوم",$J$6:$J$2005,"&lt;"&amp;J1192)+COUNTIFS($M$6:M1192,"متأخرة",$J$6:J1192,J1192&amp;"")+COUNTIFS($M$6:M1192,"اليوم",$J$6:J1192,J1192&amp;""),"")</f>
        <v/>
      </c>
    </row>
    <row r="1193">
      <c r="A1193" s="20" t="n"/>
      <c r="B1193" s="5" t="n"/>
      <c r="C1193" s="21" t="n"/>
      <c r="D1193" s="5" t="n"/>
      <c r="E1193" s="17" t="n"/>
      <c r="F1193" s="5" t="n"/>
      <c r="G1193" s="5" t="n"/>
      <c r="H1193" s="5" t="n"/>
      <c r="I1193" s="5" t="n"/>
      <c r="J1193" s="20" t="n"/>
      <c r="K1193" s="5" t="n"/>
      <c r="L1193" s="19">
        <f>IF(OR(B1193&amp;""="",NOT(ISNUMBER(A1193))),"",'الإعدادات'!$B$4-A1193)</f>
        <v/>
      </c>
      <c r="M1193" s="6">
        <f>IF(OR(B1193&amp;""="",NOT(ISNUMBER(J1193)),I1193="تم التعاقد",I1193="غير مهتم"),"",IF(J1193&lt;'الإعدادات'!$B$4,"متأخرة",IF(J1193='الإعدادات'!$B$4,"اليوم",IF(J1193&lt;='الإعدادات'!$B$4+3,"خلال 3 أيام",""))))</f>
        <v/>
      </c>
      <c r="N1193" s="6">
        <f>IF(OR(B1193&amp;""="",H1193&amp;""="",NOT(ISNUMBER(E1193))),"",IFERROR(IF(E1193&lt;INDEX('الوحدات'!$F$6:$F$305,MATCH(H1193,'الوحدات'!$A$6:$A$305,0)),"أقل من السعر","مناسب"),"كود غير موجود"))</f>
        <v/>
      </c>
      <c r="O1193" s="18">
        <f>IF(OR(B1193&amp;""="",I1193&lt;&gt;"تم التعاقد",H1193&amp;""=""),"",IFERROR(IF(INDEX('الوحدات'!$E$6:$E$305,MATCH(H1193,'الوحدات'!$A$6:$A$305,0))="بيع",ROUND(INDEX('الوحدات'!$F$6:$F$305,MATCH(H1193,'الوحدات'!$A$6:$A$305,0))*'الإعدادات'!$B$5/100,2),""),""))</f>
        <v/>
      </c>
      <c r="P1193" s="19">
        <f>IF(OR(M1193="متأخرة",M1193="اليوم"),COUNTIFS($M$6:$M$2005,"متأخرة",$J$6:$J$2005,"&lt;"&amp;J1193)+COUNTIFS($M$6:$M$2005,"اليوم",$J$6:$J$2005,"&lt;"&amp;J1193)+COUNTIFS($M$6:M1193,"متأخرة",$J$6:J1193,J1193&amp;"")+COUNTIFS($M$6:M1193,"اليوم",$J$6:J1193,J1193&amp;""),"")</f>
        <v/>
      </c>
    </row>
    <row r="1194">
      <c r="A1194" s="20" t="n"/>
      <c r="B1194" s="5" t="n"/>
      <c r="C1194" s="21" t="n"/>
      <c r="D1194" s="5" t="n"/>
      <c r="E1194" s="17" t="n"/>
      <c r="F1194" s="5" t="n"/>
      <c r="G1194" s="5" t="n"/>
      <c r="H1194" s="5" t="n"/>
      <c r="I1194" s="5" t="n"/>
      <c r="J1194" s="20" t="n"/>
      <c r="K1194" s="5" t="n"/>
      <c r="L1194" s="19">
        <f>IF(OR(B1194&amp;""="",NOT(ISNUMBER(A1194))),"",'الإعدادات'!$B$4-A1194)</f>
        <v/>
      </c>
      <c r="M1194" s="6">
        <f>IF(OR(B1194&amp;""="",NOT(ISNUMBER(J1194)),I1194="تم التعاقد",I1194="غير مهتم"),"",IF(J1194&lt;'الإعدادات'!$B$4,"متأخرة",IF(J1194='الإعدادات'!$B$4,"اليوم",IF(J1194&lt;='الإعدادات'!$B$4+3,"خلال 3 أيام",""))))</f>
        <v/>
      </c>
      <c r="N1194" s="6">
        <f>IF(OR(B1194&amp;""="",H1194&amp;""="",NOT(ISNUMBER(E1194))),"",IFERROR(IF(E1194&lt;INDEX('الوحدات'!$F$6:$F$305,MATCH(H1194,'الوحدات'!$A$6:$A$305,0)),"أقل من السعر","مناسب"),"كود غير موجود"))</f>
        <v/>
      </c>
      <c r="O1194" s="18">
        <f>IF(OR(B1194&amp;""="",I1194&lt;&gt;"تم التعاقد",H1194&amp;""=""),"",IFERROR(IF(INDEX('الوحدات'!$E$6:$E$305,MATCH(H1194,'الوحدات'!$A$6:$A$305,0))="بيع",ROUND(INDEX('الوحدات'!$F$6:$F$305,MATCH(H1194,'الوحدات'!$A$6:$A$305,0))*'الإعدادات'!$B$5/100,2),""),""))</f>
        <v/>
      </c>
      <c r="P1194" s="19">
        <f>IF(OR(M1194="متأخرة",M1194="اليوم"),COUNTIFS($M$6:$M$2005,"متأخرة",$J$6:$J$2005,"&lt;"&amp;J1194)+COUNTIFS($M$6:$M$2005,"اليوم",$J$6:$J$2005,"&lt;"&amp;J1194)+COUNTIFS($M$6:M1194,"متأخرة",$J$6:J1194,J1194&amp;"")+COUNTIFS($M$6:M1194,"اليوم",$J$6:J1194,J1194&amp;""),"")</f>
        <v/>
      </c>
    </row>
    <row r="1195">
      <c r="A1195" s="20" t="n"/>
      <c r="B1195" s="5" t="n"/>
      <c r="C1195" s="21" t="n"/>
      <c r="D1195" s="5" t="n"/>
      <c r="E1195" s="17" t="n"/>
      <c r="F1195" s="5" t="n"/>
      <c r="G1195" s="5" t="n"/>
      <c r="H1195" s="5" t="n"/>
      <c r="I1195" s="5" t="n"/>
      <c r="J1195" s="20" t="n"/>
      <c r="K1195" s="5" t="n"/>
      <c r="L1195" s="19">
        <f>IF(OR(B1195&amp;""="",NOT(ISNUMBER(A1195))),"",'الإعدادات'!$B$4-A1195)</f>
        <v/>
      </c>
      <c r="M1195" s="6">
        <f>IF(OR(B1195&amp;""="",NOT(ISNUMBER(J1195)),I1195="تم التعاقد",I1195="غير مهتم"),"",IF(J1195&lt;'الإعدادات'!$B$4,"متأخرة",IF(J1195='الإعدادات'!$B$4,"اليوم",IF(J1195&lt;='الإعدادات'!$B$4+3,"خلال 3 أيام",""))))</f>
        <v/>
      </c>
      <c r="N1195" s="6">
        <f>IF(OR(B1195&amp;""="",H1195&amp;""="",NOT(ISNUMBER(E1195))),"",IFERROR(IF(E1195&lt;INDEX('الوحدات'!$F$6:$F$305,MATCH(H1195,'الوحدات'!$A$6:$A$305,0)),"أقل من السعر","مناسب"),"كود غير موجود"))</f>
        <v/>
      </c>
      <c r="O1195" s="18">
        <f>IF(OR(B1195&amp;""="",I1195&lt;&gt;"تم التعاقد",H1195&amp;""=""),"",IFERROR(IF(INDEX('الوحدات'!$E$6:$E$305,MATCH(H1195,'الوحدات'!$A$6:$A$305,0))="بيع",ROUND(INDEX('الوحدات'!$F$6:$F$305,MATCH(H1195,'الوحدات'!$A$6:$A$305,0))*'الإعدادات'!$B$5/100,2),""),""))</f>
        <v/>
      </c>
      <c r="P1195" s="19">
        <f>IF(OR(M1195="متأخرة",M1195="اليوم"),COUNTIFS($M$6:$M$2005,"متأخرة",$J$6:$J$2005,"&lt;"&amp;J1195)+COUNTIFS($M$6:$M$2005,"اليوم",$J$6:$J$2005,"&lt;"&amp;J1195)+COUNTIFS($M$6:M1195,"متأخرة",$J$6:J1195,J1195&amp;"")+COUNTIFS($M$6:M1195,"اليوم",$J$6:J1195,J1195&amp;""),"")</f>
        <v/>
      </c>
    </row>
    <row r="1196">
      <c r="A1196" s="20" t="n"/>
      <c r="B1196" s="5" t="n"/>
      <c r="C1196" s="21" t="n"/>
      <c r="D1196" s="5" t="n"/>
      <c r="E1196" s="17" t="n"/>
      <c r="F1196" s="5" t="n"/>
      <c r="G1196" s="5" t="n"/>
      <c r="H1196" s="5" t="n"/>
      <c r="I1196" s="5" t="n"/>
      <c r="J1196" s="20" t="n"/>
      <c r="K1196" s="5" t="n"/>
      <c r="L1196" s="19">
        <f>IF(OR(B1196&amp;""="",NOT(ISNUMBER(A1196))),"",'الإعدادات'!$B$4-A1196)</f>
        <v/>
      </c>
      <c r="M1196" s="6">
        <f>IF(OR(B1196&amp;""="",NOT(ISNUMBER(J1196)),I1196="تم التعاقد",I1196="غير مهتم"),"",IF(J1196&lt;'الإعدادات'!$B$4,"متأخرة",IF(J1196='الإعدادات'!$B$4,"اليوم",IF(J1196&lt;='الإعدادات'!$B$4+3,"خلال 3 أيام",""))))</f>
        <v/>
      </c>
      <c r="N1196" s="6">
        <f>IF(OR(B1196&amp;""="",H1196&amp;""="",NOT(ISNUMBER(E1196))),"",IFERROR(IF(E1196&lt;INDEX('الوحدات'!$F$6:$F$305,MATCH(H1196,'الوحدات'!$A$6:$A$305,0)),"أقل من السعر","مناسب"),"كود غير موجود"))</f>
        <v/>
      </c>
      <c r="O1196" s="18">
        <f>IF(OR(B1196&amp;""="",I1196&lt;&gt;"تم التعاقد",H1196&amp;""=""),"",IFERROR(IF(INDEX('الوحدات'!$E$6:$E$305,MATCH(H1196,'الوحدات'!$A$6:$A$305,0))="بيع",ROUND(INDEX('الوحدات'!$F$6:$F$305,MATCH(H1196,'الوحدات'!$A$6:$A$305,0))*'الإعدادات'!$B$5/100,2),""),""))</f>
        <v/>
      </c>
      <c r="P1196" s="19">
        <f>IF(OR(M1196="متأخرة",M1196="اليوم"),COUNTIFS($M$6:$M$2005,"متأخرة",$J$6:$J$2005,"&lt;"&amp;J1196)+COUNTIFS($M$6:$M$2005,"اليوم",$J$6:$J$2005,"&lt;"&amp;J1196)+COUNTIFS($M$6:M1196,"متأخرة",$J$6:J1196,J1196&amp;"")+COUNTIFS($M$6:M1196,"اليوم",$J$6:J1196,J1196&amp;""),"")</f>
        <v/>
      </c>
    </row>
    <row r="1197">
      <c r="A1197" s="20" t="n"/>
      <c r="B1197" s="5" t="n"/>
      <c r="C1197" s="21" t="n"/>
      <c r="D1197" s="5" t="n"/>
      <c r="E1197" s="17" t="n"/>
      <c r="F1197" s="5" t="n"/>
      <c r="G1197" s="5" t="n"/>
      <c r="H1197" s="5" t="n"/>
      <c r="I1197" s="5" t="n"/>
      <c r="J1197" s="20" t="n"/>
      <c r="K1197" s="5" t="n"/>
      <c r="L1197" s="19">
        <f>IF(OR(B1197&amp;""="",NOT(ISNUMBER(A1197))),"",'الإعدادات'!$B$4-A1197)</f>
        <v/>
      </c>
      <c r="M1197" s="6">
        <f>IF(OR(B1197&amp;""="",NOT(ISNUMBER(J1197)),I1197="تم التعاقد",I1197="غير مهتم"),"",IF(J1197&lt;'الإعدادات'!$B$4,"متأخرة",IF(J1197='الإعدادات'!$B$4,"اليوم",IF(J1197&lt;='الإعدادات'!$B$4+3,"خلال 3 أيام",""))))</f>
        <v/>
      </c>
      <c r="N1197" s="6">
        <f>IF(OR(B1197&amp;""="",H1197&amp;""="",NOT(ISNUMBER(E1197))),"",IFERROR(IF(E1197&lt;INDEX('الوحدات'!$F$6:$F$305,MATCH(H1197,'الوحدات'!$A$6:$A$305,0)),"أقل من السعر","مناسب"),"كود غير موجود"))</f>
        <v/>
      </c>
      <c r="O1197" s="18">
        <f>IF(OR(B1197&amp;""="",I1197&lt;&gt;"تم التعاقد",H1197&amp;""=""),"",IFERROR(IF(INDEX('الوحدات'!$E$6:$E$305,MATCH(H1197,'الوحدات'!$A$6:$A$305,0))="بيع",ROUND(INDEX('الوحدات'!$F$6:$F$305,MATCH(H1197,'الوحدات'!$A$6:$A$305,0))*'الإعدادات'!$B$5/100,2),""),""))</f>
        <v/>
      </c>
      <c r="P1197" s="19">
        <f>IF(OR(M1197="متأخرة",M1197="اليوم"),COUNTIFS($M$6:$M$2005,"متأخرة",$J$6:$J$2005,"&lt;"&amp;J1197)+COUNTIFS($M$6:$M$2005,"اليوم",$J$6:$J$2005,"&lt;"&amp;J1197)+COUNTIFS($M$6:M1197,"متأخرة",$J$6:J1197,J1197&amp;"")+COUNTIFS($M$6:M1197,"اليوم",$J$6:J1197,J1197&amp;""),"")</f>
        <v/>
      </c>
    </row>
    <row r="1198">
      <c r="A1198" s="20" t="n"/>
      <c r="B1198" s="5" t="n"/>
      <c r="C1198" s="21" t="n"/>
      <c r="D1198" s="5" t="n"/>
      <c r="E1198" s="17" t="n"/>
      <c r="F1198" s="5" t="n"/>
      <c r="G1198" s="5" t="n"/>
      <c r="H1198" s="5" t="n"/>
      <c r="I1198" s="5" t="n"/>
      <c r="J1198" s="20" t="n"/>
      <c r="K1198" s="5" t="n"/>
      <c r="L1198" s="19">
        <f>IF(OR(B1198&amp;""="",NOT(ISNUMBER(A1198))),"",'الإعدادات'!$B$4-A1198)</f>
        <v/>
      </c>
      <c r="M1198" s="6">
        <f>IF(OR(B1198&amp;""="",NOT(ISNUMBER(J1198)),I1198="تم التعاقد",I1198="غير مهتم"),"",IF(J1198&lt;'الإعدادات'!$B$4,"متأخرة",IF(J1198='الإعدادات'!$B$4,"اليوم",IF(J1198&lt;='الإعدادات'!$B$4+3,"خلال 3 أيام",""))))</f>
        <v/>
      </c>
      <c r="N1198" s="6">
        <f>IF(OR(B1198&amp;""="",H1198&amp;""="",NOT(ISNUMBER(E1198))),"",IFERROR(IF(E1198&lt;INDEX('الوحدات'!$F$6:$F$305,MATCH(H1198,'الوحدات'!$A$6:$A$305,0)),"أقل من السعر","مناسب"),"كود غير موجود"))</f>
        <v/>
      </c>
      <c r="O1198" s="18">
        <f>IF(OR(B1198&amp;""="",I1198&lt;&gt;"تم التعاقد",H1198&amp;""=""),"",IFERROR(IF(INDEX('الوحدات'!$E$6:$E$305,MATCH(H1198,'الوحدات'!$A$6:$A$305,0))="بيع",ROUND(INDEX('الوحدات'!$F$6:$F$305,MATCH(H1198,'الوحدات'!$A$6:$A$305,0))*'الإعدادات'!$B$5/100,2),""),""))</f>
        <v/>
      </c>
      <c r="P1198" s="19">
        <f>IF(OR(M1198="متأخرة",M1198="اليوم"),COUNTIFS($M$6:$M$2005,"متأخرة",$J$6:$J$2005,"&lt;"&amp;J1198)+COUNTIFS($M$6:$M$2005,"اليوم",$J$6:$J$2005,"&lt;"&amp;J1198)+COUNTIFS($M$6:M1198,"متأخرة",$J$6:J1198,J1198&amp;"")+COUNTIFS($M$6:M1198,"اليوم",$J$6:J1198,J1198&amp;""),"")</f>
        <v/>
      </c>
    </row>
    <row r="1199">
      <c r="A1199" s="20" t="n"/>
      <c r="B1199" s="5" t="n"/>
      <c r="C1199" s="21" t="n"/>
      <c r="D1199" s="5" t="n"/>
      <c r="E1199" s="17" t="n"/>
      <c r="F1199" s="5" t="n"/>
      <c r="G1199" s="5" t="n"/>
      <c r="H1199" s="5" t="n"/>
      <c r="I1199" s="5" t="n"/>
      <c r="J1199" s="20" t="n"/>
      <c r="K1199" s="5" t="n"/>
      <c r="L1199" s="19">
        <f>IF(OR(B1199&amp;""="",NOT(ISNUMBER(A1199))),"",'الإعدادات'!$B$4-A1199)</f>
        <v/>
      </c>
      <c r="M1199" s="6">
        <f>IF(OR(B1199&amp;""="",NOT(ISNUMBER(J1199)),I1199="تم التعاقد",I1199="غير مهتم"),"",IF(J1199&lt;'الإعدادات'!$B$4,"متأخرة",IF(J1199='الإعدادات'!$B$4,"اليوم",IF(J1199&lt;='الإعدادات'!$B$4+3,"خلال 3 أيام",""))))</f>
        <v/>
      </c>
      <c r="N1199" s="6">
        <f>IF(OR(B1199&amp;""="",H1199&amp;""="",NOT(ISNUMBER(E1199))),"",IFERROR(IF(E1199&lt;INDEX('الوحدات'!$F$6:$F$305,MATCH(H1199,'الوحدات'!$A$6:$A$305,0)),"أقل من السعر","مناسب"),"كود غير موجود"))</f>
        <v/>
      </c>
      <c r="O1199" s="18">
        <f>IF(OR(B1199&amp;""="",I1199&lt;&gt;"تم التعاقد",H1199&amp;""=""),"",IFERROR(IF(INDEX('الوحدات'!$E$6:$E$305,MATCH(H1199,'الوحدات'!$A$6:$A$305,0))="بيع",ROUND(INDEX('الوحدات'!$F$6:$F$305,MATCH(H1199,'الوحدات'!$A$6:$A$305,0))*'الإعدادات'!$B$5/100,2),""),""))</f>
        <v/>
      </c>
      <c r="P1199" s="19">
        <f>IF(OR(M1199="متأخرة",M1199="اليوم"),COUNTIFS($M$6:$M$2005,"متأخرة",$J$6:$J$2005,"&lt;"&amp;J1199)+COUNTIFS($M$6:$M$2005,"اليوم",$J$6:$J$2005,"&lt;"&amp;J1199)+COUNTIFS($M$6:M1199,"متأخرة",$J$6:J1199,J1199&amp;"")+COUNTIFS($M$6:M1199,"اليوم",$J$6:J1199,J1199&amp;""),"")</f>
        <v/>
      </c>
    </row>
    <row r="1200">
      <c r="A1200" s="20" t="n"/>
      <c r="B1200" s="5" t="n"/>
      <c r="C1200" s="21" t="n"/>
      <c r="D1200" s="5" t="n"/>
      <c r="E1200" s="17" t="n"/>
      <c r="F1200" s="5" t="n"/>
      <c r="G1200" s="5" t="n"/>
      <c r="H1200" s="5" t="n"/>
      <c r="I1200" s="5" t="n"/>
      <c r="J1200" s="20" t="n"/>
      <c r="K1200" s="5" t="n"/>
      <c r="L1200" s="19">
        <f>IF(OR(B1200&amp;""="",NOT(ISNUMBER(A1200))),"",'الإعدادات'!$B$4-A1200)</f>
        <v/>
      </c>
      <c r="M1200" s="6">
        <f>IF(OR(B1200&amp;""="",NOT(ISNUMBER(J1200)),I1200="تم التعاقد",I1200="غير مهتم"),"",IF(J1200&lt;'الإعدادات'!$B$4,"متأخرة",IF(J1200='الإعدادات'!$B$4,"اليوم",IF(J1200&lt;='الإعدادات'!$B$4+3,"خلال 3 أيام",""))))</f>
        <v/>
      </c>
      <c r="N1200" s="6">
        <f>IF(OR(B1200&amp;""="",H1200&amp;""="",NOT(ISNUMBER(E1200))),"",IFERROR(IF(E1200&lt;INDEX('الوحدات'!$F$6:$F$305,MATCH(H1200,'الوحدات'!$A$6:$A$305,0)),"أقل من السعر","مناسب"),"كود غير موجود"))</f>
        <v/>
      </c>
      <c r="O1200" s="18">
        <f>IF(OR(B1200&amp;""="",I1200&lt;&gt;"تم التعاقد",H1200&amp;""=""),"",IFERROR(IF(INDEX('الوحدات'!$E$6:$E$305,MATCH(H1200,'الوحدات'!$A$6:$A$305,0))="بيع",ROUND(INDEX('الوحدات'!$F$6:$F$305,MATCH(H1200,'الوحدات'!$A$6:$A$305,0))*'الإعدادات'!$B$5/100,2),""),""))</f>
        <v/>
      </c>
      <c r="P1200" s="19">
        <f>IF(OR(M1200="متأخرة",M1200="اليوم"),COUNTIFS($M$6:$M$2005,"متأخرة",$J$6:$J$2005,"&lt;"&amp;J1200)+COUNTIFS($M$6:$M$2005,"اليوم",$J$6:$J$2005,"&lt;"&amp;J1200)+COUNTIFS($M$6:M1200,"متأخرة",$J$6:J1200,J1200&amp;"")+COUNTIFS($M$6:M1200,"اليوم",$J$6:J1200,J1200&amp;""),"")</f>
        <v/>
      </c>
    </row>
    <row r="1201">
      <c r="A1201" s="20" t="n"/>
      <c r="B1201" s="5" t="n"/>
      <c r="C1201" s="21" t="n"/>
      <c r="D1201" s="5" t="n"/>
      <c r="E1201" s="17" t="n"/>
      <c r="F1201" s="5" t="n"/>
      <c r="G1201" s="5" t="n"/>
      <c r="H1201" s="5" t="n"/>
      <c r="I1201" s="5" t="n"/>
      <c r="J1201" s="20" t="n"/>
      <c r="K1201" s="5" t="n"/>
      <c r="L1201" s="19">
        <f>IF(OR(B1201&amp;""="",NOT(ISNUMBER(A1201))),"",'الإعدادات'!$B$4-A1201)</f>
        <v/>
      </c>
      <c r="M1201" s="6">
        <f>IF(OR(B1201&amp;""="",NOT(ISNUMBER(J1201)),I1201="تم التعاقد",I1201="غير مهتم"),"",IF(J1201&lt;'الإعدادات'!$B$4,"متأخرة",IF(J1201='الإعدادات'!$B$4,"اليوم",IF(J1201&lt;='الإعدادات'!$B$4+3,"خلال 3 أيام",""))))</f>
        <v/>
      </c>
      <c r="N1201" s="6">
        <f>IF(OR(B1201&amp;""="",H1201&amp;""="",NOT(ISNUMBER(E1201))),"",IFERROR(IF(E1201&lt;INDEX('الوحدات'!$F$6:$F$305,MATCH(H1201,'الوحدات'!$A$6:$A$305,0)),"أقل من السعر","مناسب"),"كود غير موجود"))</f>
        <v/>
      </c>
      <c r="O1201" s="18">
        <f>IF(OR(B1201&amp;""="",I1201&lt;&gt;"تم التعاقد",H1201&amp;""=""),"",IFERROR(IF(INDEX('الوحدات'!$E$6:$E$305,MATCH(H1201,'الوحدات'!$A$6:$A$305,0))="بيع",ROUND(INDEX('الوحدات'!$F$6:$F$305,MATCH(H1201,'الوحدات'!$A$6:$A$305,0))*'الإعدادات'!$B$5/100,2),""),""))</f>
        <v/>
      </c>
      <c r="P1201" s="19">
        <f>IF(OR(M1201="متأخرة",M1201="اليوم"),COUNTIFS($M$6:$M$2005,"متأخرة",$J$6:$J$2005,"&lt;"&amp;J1201)+COUNTIFS($M$6:$M$2005,"اليوم",$J$6:$J$2005,"&lt;"&amp;J1201)+COUNTIFS($M$6:M1201,"متأخرة",$J$6:J1201,J1201&amp;"")+COUNTIFS($M$6:M1201,"اليوم",$J$6:J1201,J1201&amp;""),"")</f>
        <v/>
      </c>
    </row>
    <row r="1202">
      <c r="A1202" s="20" t="n"/>
      <c r="B1202" s="5" t="n"/>
      <c r="C1202" s="21" t="n"/>
      <c r="D1202" s="5" t="n"/>
      <c r="E1202" s="17" t="n"/>
      <c r="F1202" s="5" t="n"/>
      <c r="G1202" s="5" t="n"/>
      <c r="H1202" s="5" t="n"/>
      <c r="I1202" s="5" t="n"/>
      <c r="J1202" s="20" t="n"/>
      <c r="K1202" s="5" t="n"/>
      <c r="L1202" s="19">
        <f>IF(OR(B1202&amp;""="",NOT(ISNUMBER(A1202))),"",'الإعدادات'!$B$4-A1202)</f>
        <v/>
      </c>
      <c r="M1202" s="6">
        <f>IF(OR(B1202&amp;""="",NOT(ISNUMBER(J1202)),I1202="تم التعاقد",I1202="غير مهتم"),"",IF(J1202&lt;'الإعدادات'!$B$4,"متأخرة",IF(J1202='الإعدادات'!$B$4,"اليوم",IF(J1202&lt;='الإعدادات'!$B$4+3,"خلال 3 أيام",""))))</f>
        <v/>
      </c>
      <c r="N1202" s="6">
        <f>IF(OR(B1202&amp;""="",H1202&amp;""="",NOT(ISNUMBER(E1202))),"",IFERROR(IF(E1202&lt;INDEX('الوحدات'!$F$6:$F$305,MATCH(H1202,'الوحدات'!$A$6:$A$305,0)),"أقل من السعر","مناسب"),"كود غير موجود"))</f>
        <v/>
      </c>
      <c r="O1202" s="18">
        <f>IF(OR(B1202&amp;""="",I1202&lt;&gt;"تم التعاقد",H1202&amp;""=""),"",IFERROR(IF(INDEX('الوحدات'!$E$6:$E$305,MATCH(H1202,'الوحدات'!$A$6:$A$305,0))="بيع",ROUND(INDEX('الوحدات'!$F$6:$F$305,MATCH(H1202,'الوحدات'!$A$6:$A$305,0))*'الإعدادات'!$B$5/100,2),""),""))</f>
        <v/>
      </c>
      <c r="P1202" s="19">
        <f>IF(OR(M1202="متأخرة",M1202="اليوم"),COUNTIFS($M$6:$M$2005,"متأخرة",$J$6:$J$2005,"&lt;"&amp;J1202)+COUNTIFS($M$6:$M$2005,"اليوم",$J$6:$J$2005,"&lt;"&amp;J1202)+COUNTIFS($M$6:M1202,"متأخرة",$J$6:J1202,J1202&amp;"")+COUNTIFS($M$6:M1202,"اليوم",$J$6:J1202,J1202&amp;""),"")</f>
        <v/>
      </c>
    </row>
    <row r="1203">
      <c r="A1203" s="20" t="n"/>
      <c r="B1203" s="5" t="n"/>
      <c r="C1203" s="21" t="n"/>
      <c r="D1203" s="5" t="n"/>
      <c r="E1203" s="17" t="n"/>
      <c r="F1203" s="5" t="n"/>
      <c r="G1203" s="5" t="n"/>
      <c r="H1203" s="5" t="n"/>
      <c r="I1203" s="5" t="n"/>
      <c r="J1203" s="20" t="n"/>
      <c r="K1203" s="5" t="n"/>
      <c r="L1203" s="19">
        <f>IF(OR(B1203&amp;""="",NOT(ISNUMBER(A1203))),"",'الإعدادات'!$B$4-A1203)</f>
        <v/>
      </c>
      <c r="M1203" s="6">
        <f>IF(OR(B1203&amp;""="",NOT(ISNUMBER(J1203)),I1203="تم التعاقد",I1203="غير مهتم"),"",IF(J1203&lt;'الإعدادات'!$B$4,"متأخرة",IF(J1203='الإعدادات'!$B$4,"اليوم",IF(J1203&lt;='الإعدادات'!$B$4+3,"خلال 3 أيام",""))))</f>
        <v/>
      </c>
      <c r="N1203" s="6">
        <f>IF(OR(B1203&amp;""="",H1203&amp;""="",NOT(ISNUMBER(E1203))),"",IFERROR(IF(E1203&lt;INDEX('الوحدات'!$F$6:$F$305,MATCH(H1203,'الوحدات'!$A$6:$A$305,0)),"أقل من السعر","مناسب"),"كود غير موجود"))</f>
        <v/>
      </c>
      <c r="O1203" s="18">
        <f>IF(OR(B1203&amp;""="",I1203&lt;&gt;"تم التعاقد",H1203&amp;""=""),"",IFERROR(IF(INDEX('الوحدات'!$E$6:$E$305,MATCH(H1203,'الوحدات'!$A$6:$A$305,0))="بيع",ROUND(INDEX('الوحدات'!$F$6:$F$305,MATCH(H1203,'الوحدات'!$A$6:$A$305,0))*'الإعدادات'!$B$5/100,2),""),""))</f>
        <v/>
      </c>
      <c r="P1203" s="19">
        <f>IF(OR(M1203="متأخرة",M1203="اليوم"),COUNTIFS($M$6:$M$2005,"متأخرة",$J$6:$J$2005,"&lt;"&amp;J1203)+COUNTIFS($M$6:$M$2005,"اليوم",$J$6:$J$2005,"&lt;"&amp;J1203)+COUNTIFS($M$6:M1203,"متأخرة",$J$6:J1203,J1203&amp;"")+COUNTIFS($M$6:M1203,"اليوم",$J$6:J1203,J1203&amp;""),"")</f>
        <v/>
      </c>
    </row>
    <row r="1204">
      <c r="A1204" s="20" t="n"/>
      <c r="B1204" s="5" t="n"/>
      <c r="C1204" s="21" t="n"/>
      <c r="D1204" s="5" t="n"/>
      <c r="E1204" s="17" t="n"/>
      <c r="F1204" s="5" t="n"/>
      <c r="G1204" s="5" t="n"/>
      <c r="H1204" s="5" t="n"/>
      <c r="I1204" s="5" t="n"/>
      <c r="J1204" s="20" t="n"/>
      <c r="K1204" s="5" t="n"/>
      <c r="L1204" s="19">
        <f>IF(OR(B1204&amp;""="",NOT(ISNUMBER(A1204))),"",'الإعدادات'!$B$4-A1204)</f>
        <v/>
      </c>
      <c r="M1204" s="6">
        <f>IF(OR(B1204&amp;""="",NOT(ISNUMBER(J1204)),I1204="تم التعاقد",I1204="غير مهتم"),"",IF(J1204&lt;'الإعدادات'!$B$4,"متأخرة",IF(J1204='الإعدادات'!$B$4,"اليوم",IF(J1204&lt;='الإعدادات'!$B$4+3,"خلال 3 أيام",""))))</f>
        <v/>
      </c>
      <c r="N1204" s="6">
        <f>IF(OR(B1204&amp;""="",H1204&amp;""="",NOT(ISNUMBER(E1204))),"",IFERROR(IF(E1204&lt;INDEX('الوحدات'!$F$6:$F$305,MATCH(H1204,'الوحدات'!$A$6:$A$305,0)),"أقل من السعر","مناسب"),"كود غير موجود"))</f>
        <v/>
      </c>
      <c r="O1204" s="18">
        <f>IF(OR(B1204&amp;""="",I1204&lt;&gt;"تم التعاقد",H1204&amp;""=""),"",IFERROR(IF(INDEX('الوحدات'!$E$6:$E$305,MATCH(H1204,'الوحدات'!$A$6:$A$305,0))="بيع",ROUND(INDEX('الوحدات'!$F$6:$F$305,MATCH(H1204,'الوحدات'!$A$6:$A$305,0))*'الإعدادات'!$B$5/100,2),""),""))</f>
        <v/>
      </c>
      <c r="P1204" s="19">
        <f>IF(OR(M1204="متأخرة",M1204="اليوم"),COUNTIFS($M$6:$M$2005,"متأخرة",$J$6:$J$2005,"&lt;"&amp;J1204)+COUNTIFS($M$6:$M$2005,"اليوم",$J$6:$J$2005,"&lt;"&amp;J1204)+COUNTIFS($M$6:M1204,"متأخرة",$J$6:J1204,J1204&amp;"")+COUNTIFS($M$6:M1204,"اليوم",$J$6:J1204,J1204&amp;""),"")</f>
        <v/>
      </c>
    </row>
    <row r="1205">
      <c r="A1205" s="20" t="n"/>
      <c r="B1205" s="5" t="n"/>
      <c r="C1205" s="21" t="n"/>
      <c r="D1205" s="5" t="n"/>
      <c r="E1205" s="17" t="n"/>
      <c r="F1205" s="5" t="n"/>
      <c r="G1205" s="5" t="n"/>
      <c r="H1205" s="5" t="n"/>
      <c r="I1205" s="5" t="n"/>
      <c r="J1205" s="20" t="n"/>
      <c r="K1205" s="5" t="n"/>
      <c r="L1205" s="19">
        <f>IF(OR(B1205&amp;""="",NOT(ISNUMBER(A1205))),"",'الإعدادات'!$B$4-A1205)</f>
        <v/>
      </c>
      <c r="M1205" s="6">
        <f>IF(OR(B1205&amp;""="",NOT(ISNUMBER(J1205)),I1205="تم التعاقد",I1205="غير مهتم"),"",IF(J1205&lt;'الإعدادات'!$B$4,"متأخرة",IF(J1205='الإعدادات'!$B$4,"اليوم",IF(J1205&lt;='الإعدادات'!$B$4+3,"خلال 3 أيام",""))))</f>
        <v/>
      </c>
      <c r="N1205" s="6">
        <f>IF(OR(B1205&amp;""="",H1205&amp;""="",NOT(ISNUMBER(E1205))),"",IFERROR(IF(E1205&lt;INDEX('الوحدات'!$F$6:$F$305,MATCH(H1205,'الوحدات'!$A$6:$A$305,0)),"أقل من السعر","مناسب"),"كود غير موجود"))</f>
        <v/>
      </c>
      <c r="O1205" s="18">
        <f>IF(OR(B1205&amp;""="",I1205&lt;&gt;"تم التعاقد",H1205&amp;""=""),"",IFERROR(IF(INDEX('الوحدات'!$E$6:$E$305,MATCH(H1205,'الوحدات'!$A$6:$A$305,0))="بيع",ROUND(INDEX('الوحدات'!$F$6:$F$305,MATCH(H1205,'الوحدات'!$A$6:$A$305,0))*'الإعدادات'!$B$5/100,2),""),""))</f>
        <v/>
      </c>
      <c r="P1205" s="19">
        <f>IF(OR(M1205="متأخرة",M1205="اليوم"),COUNTIFS($M$6:$M$2005,"متأخرة",$J$6:$J$2005,"&lt;"&amp;J1205)+COUNTIFS($M$6:$M$2005,"اليوم",$J$6:$J$2005,"&lt;"&amp;J1205)+COUNTIFS($M$6:M1205,"متأخرة",$J$6:J1205,J1205&amp;"")+COUNTIFS($M$6:M1205,"اليوم",$J$6:J1205,J1205&amp;""),"")</f>
        <v/>
      </c>
    </row>
    <row r="1206">
      <c r="A1206" s="20" t="n"/>
      <c r="B1206" s="5" t="n"/>
      <c r="C1206" s="21" t="n"/>
      <c r="D1206" s="5" t="n"/>
      <c r="E1206" s="17" t="n"/>
      <c r="F1206" s="5" t="n"/>
      <c r="G1206" s="5" t="n"/>
      <c r="H1206" s="5" t="n"/>
      <c r="I1206" s="5" t="n"/>
      <c r="J1206" s="20" t="n"/>
      <c r="K1206" s="5" t="n"/>
      <c r="L1206" s="19">
        <f>IF(OR(B1206&amp;""="",NOT(ISNUMBER(A1206))),"",'الإعدادات'!$B$4-A1206)</f>
        <v/>
      </c>
      <c r="M1206" s="6">
        <f>IF(OR(B1206&amp;""="",NOT(ISNUMBER(J1206)),I1206="تم التعاقد",I1206="غير مهتم"),"",IF(J1206&lt;'الإعدادات'!$B$4,"متأخرة",IF(J1206='الإعدادات'!$B$4,"اليوم",IF(J1206&lt;='الإعدادات'!$B$4+3,"خلال 3 أيام",""))))</f>
        <v/>
      </c>
      <c r="N1206" s="6">
        <f>IF(OR(B1206&amp;""="",H1206&amp;""="",NOT(ISNUMBER(E1206))),"",IFERROR(IF(E1206&lt;INDEX('الوحدات'!$F$6:$F$305,MATCH(H1206,'الوحدات'!$A$6:$A$305,0)),"أقل من السعر","مناسب"),"كود غير موجود"))</f>
        <v/>
      </c>
      <c r="O1206" s="18">
        <f>IF(OR(B1206&amp;""="",I1206&lt;&gt;"تم التعاقد",H1206&amp;""=""),"",IFERROR(IF(INDEX('الوحدات'!$E$6:$E$305,MATCH(H1206,'الوحدات'!$A$6:$A$305,0))="بيع",ROUND(INDEX('الوحدات'!$F$6:$F$305,MATCH(H1206,'الوحدات'!$A$6:$A$305,0))*'الإعدادات'!$B$5/100,2),""),""))</f>
        <v/>
      </c>
      <c r="P1206" s="19">
        <f>IF(OR(M1206="متأخرة",M1206="اليوم"),COUNTIFS($M$6:$M$2005,"متأخرة",$J$6:$J$2005,"&lt;"&amp;J1206)+COUNTIFS($M$6:$M$2005,"اليوم",$J$6:$J$2005,"&lt;"&amp;J1206)+COUNTIFS($M$6:M1206,"متأخرة",$J$6:J1206,J1206&amp;"")+COUNTIFS($M$6:M1206,"اليوم",$J$6:J1206,J1206&amp;""),"")</f>
        <v/>
      </c>
    </row>
    <row r="1207">
      <c r="A1207" s="20" t="n"/>
      <c r="B1207" s="5" t="n"/>
      <c r="C1207" s="21" t="n"/>
      <c r="D1207" s="5" t="n"/>
      <c r="E1207" s="17" t="n"/>
      <c r="F1207" s="5" t="n"/>
      <c r="G1207" s="5" t="n"/>
      <c r="H1207" s="5" t="n"/>
      <c r="I1207" s="5" t="n"/>
      <c r="J1207" s="20" t="n"/>
      <c r="K1207" s="5" t="n"/>
      <c r="L1207" s="19">
        <f>IF(OR(B1207&amp;""="",NOT(ISNUMBER(A1207))),"",'الإعدادات'!$B$4-A1207)</f>
        <v/>
      </c>
      <c r="M1207" s="6">
        <f>IF(OR(B1207&amp;""="",NOT(ISNUMBER(J1207)),I1207="تم التعاقد",I1207="غير مهتم"),"",IF(J1207&lt;'الإعدادات'!$B$4,"متأخرة",IF(J1207='الإعدادات'!$B$4,"اليوم",IF(J1207&lt;='الإعدادات'!$B$4+3,"خلال 3 أيام",""))))</f>
        <v/>
      </c>
      <c r="N1207" s="6">
        <f>IF(OR(B1207&amp;""="",H1207&amp;""="",NOT(ISNUMBER(E1207))),"",IFERROR(IF(E1207&lt;INDEX('الوحدات'!$F$6:$F$305,MATCH(H1207,'الوحدات'!$A$6:$A$305,0)),"أقل من السعر","مناسب"),"كود غير موجود"))</f>
        <v/>
      </c>
      <c r="O1207" s="18">
        <f>IF(OR(B1207&amp;""="",I1207&lt;&gt;"تم التعاقد",H1207&amp;""=""),"",IFERROR(IF(INDEX('الوحدات'!$E$6:$E$305,MATCH(H1207,'الوحدات'!$A$6:$A$305,0))="بيع",ROUND(INDEX('الوحدات'!$F$6:$F$305,MATCH(H1207,'الوحدات'!$A$6:$A$305,0))*'الإعدادات'!$B$5/100,2),""),""))</f>
        <v/>
      </c>
      <c r="P1207" s="19">
        <f>IF(OR(M1207="متأخرة",M1207="اليوم"),COUNTIFS($M$6:$M$2005,"متأخرة",$J$6:$J$2005,"&lt;"&amp;J1207)+COUNTIFS($M$6:$M$2005,"اليوم",$J$6:$J$2005,"&lt;"&amp;J1207)+COUNTIFS($M$6:M1207,"متأخرة",$J$6:J1207,J1207&amp;"")+COUNTIFS($M$6:M1207,"اليوم",$J$6:J1207,J1207&amp;""),"")</f>
        <v/>
      </c>
    </row>
    <row r="1208">
      <c r="A1208" s="20" t="n"/>
      <c r="B1208" s="5" t="n"/>
      <c r="C1208" s="21" t="n"/>
      <c r="D1208" s="5" t="n"/>
      <c r="E1208" s="17" t="n"/>
      <c r="F1208" s="5" t="n"/>
      <c r="G1208" s="5" t="n"/>
      <c r="H1208" s="5" t="n"/>
      <c r="I1208" s="5" t="n"/>
      <c r="J1208" s="20" t="n"/>
      <c r="K1208" s="5" t="n"/>
      <c r="L1208" s="19">
        <f>IF(OR(B1208&amp;""="",NOT(ISNUMBER(A1208))),"",'الإعدادات'!$B$4-A1208)</f>
        <v/>
      </c>
      <c r="M1208" s="6">
        <f>IF(OR(B1208&amp;""="",NOT(ISNUMBER(J1208)),I1208="تم التعاقد",I1208="غير مهتم"),"",IF(J1208&lt;'الإعدادات'!$B$4,"متأخرة",IF(J1208='الإعدادات'!$B$4,"اليوم",IF(J1208&lt;='الإعدادات'!$B$4+3,"خلال 3 أيام",""))))</f>
        <v/>
      </c>
      <c r="N1208" s="6">
        <f>IF(OR(B1208&amp;""="",H1208&amp;""="",NOT(ISNUMBER(E1208))),"",IFERROR(IF(E1208&lt;INDEX('الوحدات'!$F$6:$F$305,MATCH(H1208,'الوحدات'!$A$6:$A$305,0)),"أقل من السعر","مناسب"),"كود غير موجود"))</f>
        <v/>
      </c>
      <c r="O1208" s="18">
        <f>IF(OR(B1208&amp;""="",I1208&lt;&gt;"تم التعاقد",H1208&amp;""=""),"",IFERROR(IF(INDEX('الوحدات'!$E$6:$E$305,MATCH(H1208,'الوحدات'!$A$6:$A$305,0))="بيع",ROUND(INDEX('الوحدات'!$F$6:$F$305,MATCH(H1208,'الوحدات'!$A$6:$A$305,0))*'الإعدادات'!$B$5/100,2),""),""))</f>
        <v/>
      </c>
      <c r="P1208" s="19">
        <f>IF(OR(M1208="متأخرة",M1208="اليوم"),COUNTIFS($M$6:$M$2005,"متأخرة",$J$6:$J$2005,"&lt;"&amp;J1208)+COUNTIFS($M$6:$M$2005,"اليوم",$J$6:$J$2005,"&lt;"&amp;J1208)+COUNTIFS($M$6:M1208,"متأخرة",$J$6:J1208,J1208&amp;"")+COUNTIFS($M$6:M1208,"اليوم",$J$6:J1208,J1208&amp;""),"")</f>
        <v/>
      </c>
    </row>
    <row r="1209">
      <c r="A1209" s="20" t="n"/>
      <c r="B1209" s="5" t="n"/>
      <c r="C1209" s="21" t="n"/>
      <c r="D1209" s="5" t="n"/>
      <c r="E1209" s="17" t="n"/>
      <c r="F1209" s="5" t="n"/>
      <c r="G1209" s="5" t="n"/>
      <c r="H1209" s="5" t="n"/>
      <c r="I1209" s="5" t="n"/>
      <c r="J1209" s="20" t="n"/>
      <c r="K1209" s="5" t="n"/>
      <c r="L1209" s="19">
        <f>IF(OR(B1209&amp;""="",NOT(ISNUMBER(A1209))),"",'الإعدادات'!$B$4-A1209)</f>
        <v/>
      </c>
      <c r="M1209" s="6">
        <f>IF(OR(B1209&amp;""="",NOT(ISNUMBER(J1209)),I1209="تم التعاقد",I1209="غير مهتم"),"",IF(J1209&lt;'الإعدادات'!$B$4,"متأخرة",IF(J1209='الإعدادات'!$B$4,"اليوم",IF(J1209&lt;='الإعدادات'!$B$4+3,"خلال 3 أيام",""))))</f>
        <v/>
      </c>
      <c r="N1209" s="6">
        <f>IF(OR(B1209&amp;""="",H1209&amp;""="",NOT(ISNUMBER(E1209))),"",IFERROR(IF(E1209&lt;INDEX('الوحدات'!$F$6:$F$305,MATCH(H1209,'الوحدات'!$A$6:$A$305,0)),"أقل من السعر","مناسب"),"كود غير موجود"))</f>
        <v/>
      </c>
      <c r="O1209" s="18">
        <f>IF(OR(B1209&amp;""="",I1209&lt;&gt;"تم التعاقد",H1209&amp;""=""),"",IFERROR(IF(INDEX('الوحدات'!$E$6:$E$305,MATCH(H1209,'الوحدات'!$A$6:$A$305,0))="بيع",ROUND(INDEX('الوحدات'!$F$6:$F$305,MATCH(H1209,'الوحدات'!$A$6:$A$305,0))*'الإعدادات'!$B$5/100,2),""),""))</f>
        <v/>
      </c>
      <c r="P1209" s="19">
        <f>IF(OR(M1209="متأخرة",M1209="اليوم"),COUNTIFS($M$6:$M$2005,"متأخرة",$J$6:$J$2005,"&lt;"&amp;J1209)+COUNTIFS($M$6:$M$2005,"اليوم",$J$6:$J$2005,"&lt;"&amp;J1209)+COUNTIFS($M$6:M1209,"متأخرة",$J$6:J1209,J1209&amp;"")+COUNTIFS($M$6:M1209,"اليوم",$J$6:J1209,J1209&amp;""),"")</f>
        <v/>
      </c>
    </row>
    <row r="1210">
      <c r="A1210" s="20" t="n"/>
      <c r="B1210" s="5" t="n"/>
      <c r="C1210" s="21" t="n"/>
      <c r="D1210" s="5" t="n"/>
      <c r="E1210" s="17" t="n"/>
      <c r="F1210" s="5" t="n"/>
      <c r="G1210" s="5" t="n"/>
      <c r="H1210" s="5" t="n"/>
      <c r="I1210" s="5" t="n"/>
      <c r="J1210" s="20" t="n"/>
      <c r="K1210" s="5" t="n"/>
      <c r="L1210" s="19">
        <f>IF(OR(B1210&amp;""="",NOT(ISNUMBER(A1210))),"",'الإعدادات'!$B$4-A1210)</f>
        <v/>
      </c>
      <c r="M1210" s="6">
        <f>IF(OR(B1210&amp;""="",NOT(ISNUMBER(J1210)),I1210="تم التعاقد",I1210="غير مهتم"),"",IF(J1210&lt;'الإعدادات'!$B$4,"متأخرة",IF(J1210='الإعدادات'!$B$4,"اليوم",IF(J1210&lt;='الإعدادات'!$B$4+3,"خلال 3 أيام",""))))</f>
        <v/>
      </c>
      <c r="N1210" s="6">
        <f>IF(OR(B1210&amp;""="",H1210&amp;""="",NOT(ISNUMBER(E1210))),"",IFERROR(IF(E1210&lt;INDEX('الوحدات'!$F$6:$F$305,MATCH(H1210,'الوحدات'!$A$6:$A$305,0)),"أقل من السعر","مناسب"),"كود غير موجود"))</f>
        <v/>
      </c>
      <c r="O1210" s="18">
        <f>IF(OR(B1210&amp;""="",I1210&lt;&gt;"تم التعاقد",H1210&amp;""=""),"",IFERROR(IF(INDEX('الوحدات'!$E$6:$E$305,MATCH(H1210,'الوحدات'!$A$6:$A$305,0))="بيع",ROUND(INDEX('الوحدات'!$F$6:$F$305,MATCH(H1210,'الوحدات'!$A$6:$A$305,0))*'الإعدادات'!$B$5/100,2),""),""))</f>
        <v/>
      </c>
      <c r="P1210" s="19">
        <f>IF(OR(M1210="متأخرة",M1210="اليوم"),COUNTIFS($M$6:$M$2005,"متأخرة",$J$6:$J$2005,"&lt;"&amp;J1210)+COUNTIFS($M$6:$M$2005,"اليوم",$J$6:$J$2005,"&lt;"&amp;J1210)+COUNTIFS($M$6:M1210,"متأخرة",$J$6:J1210,J1210&amp;"")+COUNTIFS($M$6:M1210,"اليوم",$J$6:J1210,J1210&amp;""),"")</f>
        <v/>
      </c>
    </row>
    <row r="1211">
      <c r="A1211" s="20" t="n"/>
      <c r="B1211" s="5" t="n"/>
      <c r="C1211" s="21" t="n"/>
      <c r="D1211" s="5" t="n"/>
      <c r="E1211" s="17" t="n"/>
      <c r="F1211" s="5" t="n"/>
      <c r="G1211" s="5" t="n"/>
      <c r="H1211" s="5" t="n"/>
      <c r="I1211" s="5" t="n"/>
      <c r="J1211" s="20" t="n"/>
      <c r="K1211" s="5" t="n"/>
      <c r="L1211" s="19">
        <f>IF(OR(B1211&amp;""="",NOT(ISNUMBER(A1211))),"",'الإعدادات'!$B$4-A1211)</f>
        <v/>
      </c>
      <c r="M1211" s="6">
        <f>IF(OR(B1211&amp;""="",NOT(ISNUMBER(J1211)),I1211="تم التعاقد",I1211="غير مهتم"),"",IF(J1211&lt;'الإعدادات'!$B$4,"متأخرة",IF(J1211='الإعدادات'!$B$4,"اليوم",IF(J1211&lt;='الإعدادات'!$B$4+3,"خلال 3 أيام",""))))</f>
        <v/>
      </c>
      <c r="N1211" s="6">
        <f>IF(OR(B1211&amp;""="",H1211&amp;""="",NOT(ISNUMBER(E1211))),"",IFERROR(IF(E1211&lt;INDEX('الوحدات'!$F$6:$F$305,MATCH(H1211,'الوحدات'!$A$6:$A$305,0)),"أقل من السعر","مناسب"),"كود غير موجود"))</f>
        <v/>
      </c>
      <c r="O1211" s="18">
        <f>IF(OR(B1211&amp;""="",I1211&lt;&gt;"تم التعاقد",H1211&amp;""=""),"",IFERROR(IF(INDEX('الوحدات'!$E$6:$E$305,MATCH(H1211,'الوحدات'!$A$6:$A$305,0))="بيع",ROUND(INDEX('الوحدات'!$F$6:$F$305,MATCH(H1211,'الوحدات'!$A$6:$A$305,0))*'الإعدادات'!$B$5/100,2),""),""))</f>
        <v/>
      </c>
      <c r="P1211" s="19">
        <f>IF(OR(M1211="متأخرة",M1211="اليوم"),COUNTIFS($M$6:$M$2005,"متأخرة",$J$6:$J$2005,"&lt;"&amp;J1211)+COUNTIFS($M$6:$M$2005,"اليوم",$J$6:$J$2005,"&lt;"&amp;J1211)+COUNTIFS($M$6:M1211,"متأخرة",$J$6:J1211,J1211&amp;"")+COUNTIFS($M$6:M1211,"اليوم",$J$6:J1211,J1211&amp;""),"")</f>
        <v/>
      </c>
    </row>
    <row r="1212">
      <c r="A1212" s="20" t="n"/>
      <c r="B1212" s="5" t="n"/>
      <c r="C1212" s="21" t="n"/>
      <c r="D1212" s="5" t="n"/>
      <c r="E1212" s="17" t="n"/>
      <c r="F1212" s="5" t="n"/>
      <c r="G1212" s="5" t="n"/>
      <c r="H1212" s="5" t="n"/>
      <c r="I1212" s="5" t="n"/>
      <c r="J1212" s="20" t="n"/>
      <c r="K1212" s="5" t="n"/>
      <c r="L1212" s="19">
        <f>IF(OR(B1212&amp;""="",NOT(ISNUMBER(A1212))),"",'الإعدادات'!$B$4-A1212)</f>
        <v/>
      </c>
      <c r="M1212" s="6">
        <f>IF(OR(B1212&amp;""="",NOT(ISNUMBER(J1212)),I1212="تم التعاقد",I1212="غير مهتم"),"",IF(J1212&lt;'الإعدادات'!$B$4,"متأخرة",IF(J1212='الإعدادات'!$B$4,"اليوم",IF(J1212&lt;='الإعدادات'!$B$4+3,"خلال 3 أيام",""))))</f>
        <v/>
      </c>
      <c r="N1212" s="6">
        <f>IF(OR(B1212&amp;""="",H1212&amp;""="",NOT(ISNUMBER(E1212))),"",IFERROR(IF(E1212&lt;INDEX('الوحدات'!$F$6:$F$305,MATCH(H1212,'الوحدات'!$A$6:$A$305,0)),"أقل من السعر","مناسب"),"كود غير موجود"))</f>
        <v/>
      </c>
      <c r="O1212" s="18">
        <f>IF(OR(B1212&amp;""="",I1212&lt;&gt;"تم التعاقد",H1212&amp;""=""),"",IFERROR(IF(INDEX('الوحدات'!$E$6:$E$305,MATCH(H1212,'الوحدات'!$A$6:$A$305,0))="بيع",ROUND(INDEX('الوحدات'!$F$6:$F$305,MATCH(H1212,'الوحدات'!$A$6:$A$305,0))*'الإعدادات'!$B$5/100,2),""),""))</f>
        <v/>
      </c>
      <c r="P1212" s="19">
        <f>IF(OR(M1212="متأخرة",M1212="اليوم"),COUNTIFS($M$6:$M$2005,"متأخرة",$J$6:$J$2005,"&lt;"&amp;J1212)+COUNTIFS($M$6:$M$2005,"اليوم",$J$6:$J$2005,"&lt;"&amp;J1212)+COUNTIFS($M$6:M1212,"متأخرة",$J$6:J1212,J1212&amp;"")+COUNTIFS($M$6:M1212,"اليوم",$J$6:J1212,J1212&amp;""),"")</f>
        <v/>
      </c>
    </row>
    <row r="1213">
      <c r="A1213" s="20" t="n"/>
      <c r="B1213" s="5" t="n"/>
      <c r="C1213" s="21" t="n"/>
      <c r="D1213" s="5" t="n"/>
      <c r="E1213" s="17" t="n"/>
      <c r="F1213" s="5" t="n"/>
      <c r="G1213" s="5" t="n"/>
      <c r="H1213" s="5" t="n"/>
      <c r="I1213" s="5" t="n"/>
      <c r="J1213" s="20" t="n"/>
      <c r="K1213" s="5" t="n"/>
      <c r="L1213" s="19">
        <f>IF(OR(B1213&amp;""="",NOT(ISNUMBER(A1213))),"",'الإعدادات'!$B$4-A1213)</f>
        <v/>
      </c>
      <c r="M1213" s="6">
        <f>IF(OR(B1213&amp;""="",NOT(ISNUMBER(J1213)),I1213="تم التعاقد",I1213="غير مهتم"),"",IF(J1213&lt;'الإعدادات'!$B$4,"متأخرة",IF(J1213='الإعدادات'!$B$4,"اليوم",IF(J1213&lt;='الإعدادات'!$B$4+3,"خلال 3 أيام",""))))</f>
        <v/>
      </c>
      <c r="N1213" s="6">
        <f>IF(OR(B1213&amp;""="",H1213&amp;""="",NOT(ISNUMBER(E1213))),"",IFERROR(IF(E1213&lt;INDEX('الوحدات'!$F$6:$F$305,MATCH(H1213,'الوحدات'!$A$6:$A$305,0)),"أقل من السعر","مناسب"),"كود غير موجود"))</f>
        <v/>
      </c>
      <c r="O1213" s="18">
        <f>IF(OR(B1213&amp;""="",I1213&lt;&gt;"تم التعاقد",H1213&amp;""=""),"",IFERROR(IF(INDEX('الوحدات'!$E$6:$E$305,MATCH(H1213,'الوحدات'!$A$6:$A$305,0))="بيع",ROUND(INDEX('الوحدات'!$F$6:$F$305,MATCH(H1213,'الوحدات'!$A$6:$A$305,0))*'الإعدادات'!$B$5/100,2),""),""))</f>
        <v/>
      </c>
      <c r="P1213" s="19">
        <f>IF(OR(M1213="متأخرة",M1213="اليوم"),COUNTIFS($M$6:$M$2005,"متأخرة",$J$6:$J$2005,"&lt;"&amp;J1213)+COUNTIFS($M$6:$M$2005,"اليوم",$J$6:$J$2005,"&lt;"&amp;J1213)+COUNTIFS($M$6:M1213,"متأخرة",$J$6:J1213,J1213&amp;"")+COUNTIFS($M$6:M1213,"اليوم",$J$6:J1213,J1213&amp;""),"")</f>
        <v/>
      </c>
    </row>
    <row r="1214">
      <c r="A1214" s="20" t="n"/>
      <c r="B1214" s="5" t="n"/>
      <c r="C1214" s="21" t="n"/>
      <c r="D1214" s="5" t="n"/>
      <c r="E1214" s="17" t="n"/>
      <c r="F1214" s="5" t="n"/>
      <c r="G1214" s="5" t="n"/>
      <c r="H1214" s="5" t="n"/>
      <c r="I1214" s="5" t="n"/>
      <c r="J1214" s="20" t="n"/>
      <c r="K1214" s="5" t="n"/>
      <c r="L1214" s="19">
        <f>IF(OR(B1214&amp;""="",NOT(ISNUMBER(A1214))),"",'الإعدادات'!$B$4-A1214)</f>
        <v/>
      </c>
      <c r="M1214" s="6">
        <f>IF(OR(B1214&amp;""="",NOT(ISNUMBER(J1214)),I1214="تم التعاقد",I1214="غير مهتم"),"",IF(J1214&lt;'الإعدادات'!$B$4,"متأخرة",IF(J1214='الإعدادات'!$B$4,"اليوم",IF(J1214&lt;='الإعدادات'!$B$4+3,"خلال 3 أيام",""))))</f>
        <v/>
      </c>
      <c r="N1214" s="6">
        <f>IF(OR(B1214&amp;""="",H1214&amp;""="",NOT(ISNUMBER(E1214))),"",IFERROR(IF(E1214&lt;INDEX('الوحدات'!$F$6:$F$305,MATCH(H1214,'الوحدات'!$A$6:$A$305,0)),"أقل من السعر","مناسب"),"كود غير موجود"))</f>
        <v/>
      </c>
      <c r="O1214" s="18">
        <f>IF(OR(B1214&amp;""="",I1214&lt;&gt;"تم التعاقد",H1214&amp;""=""),"",IFERROR(IF(INDEX('الوحدات'!$E$6:$E$305,MATCH(H1214,'الوحدات'!$A$6:$A$305,0))="بيع",ROUND(INDEX('الوحدات'!$F$6:$F$305,MATCH(H1214,'الوحدات'!$A$6:$A$305,0))*'الإعدادات'!$B$5/100,2),""),""))</f>
        <v/>
      </c>
      <c r="P1214" s="19">
        <f>IF(OR(M1214="متأخرة",M1214="اليوم"),COUNTIFS($M$6:$M$2005,"متأخرة",$J$6:$J$2005,"&lt;"&amp;J1214)+COUNTIFS($M$6:$M$2005,"اليوم",$J$6:$J$2005,"&lt;"&amp;J1214)+COUNTIFS($M$6:M1214,"متأخرة",$J$6:J1214,J1214&amp;"")+COUNTIFS($M$6:M1214,"اليوم",$J$6:J1214,J1214&amp;""),"")</f>
        <v/>
      </c>
    </row>
    <row r="1215">
      <c r="A1215" s="20" t="n"/>
      <c r="B1215" s="5" t="n"/>
      <c r="C1215" s="21" t="n"/>
      <c r="D1215" s="5" t="n"/>
      <c r="E1215" s="17" t="n"/>
      <c r="F1215" s="5" t="n"/>
      <c r="G1215" s="5" t="n"/>
      <c r="H1215" s="5" t="n"/>
      <c r="I1215" s="5" t="n"/>
      <c r="J1215" s="20" t="n"/>
      <c r="K1215" s="5" t="n"/>
      <c r="L1215" s="19">
        <f>IF(OR(B1215&amp;""="",NOT(ISNUMBER(A1215))),"",'الإعدادات'!$B$4-A1215)</f>
        <v/>
      </c>
      <c r="M1215" s="6">
        <f>IF(OR(B1215&amp;""="",NOT(ISNUMBER(J1215)),I1215="تم التعاقد",I1215="غير مهتم"),"",IF(J1215&lt;'الإعدادات'!$B$4,"متأخرة",IF(J1215='الإعدادات'!$B$4,"اليوم",IF(J1215&lt;='الإعدادات'!$B$4+3,"خلال 3 أيام",""))))</f>
        <v/>
      </c>
      <c r="N1215" s="6">
        <f>IF(OR(B1215&amp;""="",H1215&amp;""="",NOT(ISNUMBER(E1215))),"",IFERROR(IF(E1215&lt;INDEX('الوحدات'!$F$6:$F$305,MATCH(H1215,'الوحدات'!$A$6:$A$305,0)),"أقل من السعر","مناسب"),"كود غير موجود"))</f>
        <v/>
      </c>
      <c r="O1215" s="18">
        <f>IF(OR(B1215&amp;""="",I1215&lt;&gt;"تم التعاقد",H1215&amp;""=""),"",IFERROR(IF(INDEX('الوحدات'!$E$6:$E$305,MATCH(H1215,'الوحدات'!$A$6:$A$305,0))="بيع",ROUND(INDEX('الوحدات'!$F$6:$F$305,MATCH(H1215,'الوحدات'!$A$6:$A$305,0))*'الإعدادات'!$B$5/100,2),""),""))</f>
        <v/>
      </c>
      <c r="P1215" s="19">
        <f>IF(OR(M1215="متأخرة",M1215="اليوم"),COUNTIFS($M$6:$M$2005,"متأخرة",$J$6:$J$2005,"&lt;"&amp;J1215)+COUNTIFS($M$6:$M$2005,"اليوم",$J$6:$J$2005,"&lt;"&amp;J1215)+COUNTIFS($M$6:M1215,"متأخرة",$J$6:J1215,J1215&amp;"")+COUNTIFS($M$6:M1215,"اليوم",$J$6:J1215,J1215&amp;""),"")</f>
        <v/>
      </c>
    </row>
    <row r="1216">
      <c r="A1216" s="20" t="n"/>
      <c r="B1216" s="5" t="n"/>
      <c r="C1216" s="21" t="n"/>
      <c r="D1216" s="5" t="n"/>
      <c r="E1216" s="17" t="n"/>
      <c r="F1216" s="5" t="n"/>
      <c r="G1216" s="5" t="n"/>
      <c r="H1216" s="5" t="n"/>
      <c r="I1216" s="5" t="n"/>
      <c r="J1216" s="20" t="n"/>
      <c r="K1216" s="5" t="n"/>
      <c r="L1216" s="19">
        <f>IF(OR(B1216&amp;""="",NOT(ISNUMBER(A1216))),"",'الإعدادات'!$B$4-A1216)</f>
        <v/>
      </c>
      <c r="M1216" s="6">
        <f>IF(OR(B1216&amp;""="",NOT(ISNUMBER(J1216)),I1216="تم التعاقد",I1216="غير مهتم"),"",IF(J1216&lt;'الإعدادات'!$B$4,"متأخرة",IF(J1216='الإعدادات'!$B$4,"اليوم",IF(J1216&lt;='الإعدادات'!$B$4+3,"خلال 3 أيام",""))))</f>
        <v/>
      </c>
      <c r="N1216" s="6">
        <f>IF(OR(B1216&amp;""="",H1216&amp;""="",NOT(ISNUMBER(E1216))),"",IFERROR(IF(E1216&lt;INDEX('الوحدات'!$F$6:$F$305,MATCH(H1216,'الوحدات'!$A$6:$A$305,0)),"أقل من السعر","مناسب"),"كود غير موجود"))</f>
        <v/>
      </c>
      <c r="O1216" s="18">
        <f>IF(OR(B1216&amp;""="",I1216&lt;&gt;"تم التعاقد",H1216&amp;""=""),"",IFERROR(IF(INDEX('الوحدات'!$E$6:$E$305,MATCH(H1216,'الوحدات'!$A$6:$A$305,0))="بيع",ROUND(INDEX('الوحدات'!$F$6:$F$305,MATCH(H1216,'الوحدات'!$A$6:$A$305,0))*'الإعدادات'!$B$5/100,2),""),""))</f>
        <v/>
      </c>
      <c r="P1216" s="19">
        <f>IF(OR(M1216="متأخرة",M1216="اليوم"),COUNTIFS($M$6:$M$2005,"متأخرة",$J$6:$J$2005,"&lt;"&amp;J1216)+COUNTIFS($M$6:$M$2005,"اليوم",$J$6:$J$2005,"&lt;"&amp;J1216)+COUNTIFS($M$6:M1216,"متأخرة",$J$6:J1216,J1216&amp;"")+COUNTIFS($M$6:M1216,"اليوم",$J$6:J1216,J1216&amp;""),"")</f>
        <v/>
      </c>
    </row>
    <row r="1217">
      <c r="A1217" s="20" t="n"/>
      <c r="B1217" s="5" t="n"/>
      <c r="C1217" s="21" t="n"/>
      <c r="D1217" s="5" t="n"/>
      <c r="E1217" s="17" t="n"/>
      <c r="F1217" s="5" t="n"/>
      <c r="G1217" s="5" t="n"/>
      <c r="H1217" s="5" t="n"/>
      <c r="I1217" s="5" t="n"/>
      <c r="J1217" s="20" t="n"/>
      <c r="K1217" s="5" t="n"/>
      <c r="L1217" s="19">
        <f>IF(OR(B1217&amp;""="",NOT(ISNUMBER(A1217))),"",'الإعدادات'!$B$4-A1217)</f>
        <v/>
      </c>
      <c r="M1217" s="6">
        <f>IF(OR(B1217&amp;""="",NOT(ISNUMBER(J1217)),I1217="تم التعاقد",I1217="غير مهتم"),"",IF(J1217&lt;'الإعدادات'!$B$4,"متأخرة",IF(J1217='الإعدادات'!$B$4,"اليوم",IF(J1217&lt;='الإعدادات'!$B$4+3,"خلال 3 أيام",""))))</f>
        <v/>
      </c>
      <c r="N1217" s="6">
        <f>IF(OR(B1217&amp;""="",H1217&amp;""="",NOT(ISNUMBER(E1217))),"",IFERROR(IF(E1217&lt;INDEX('الوحدات'!$F$6:$F$305,MATCH(H1217,'الوحدات'!$A$6:$A$305,0)),"أقل من السعر","مناسب"),"كود غير موجود"))</f>
        <v/>
      </c>
      <c r="O1217" s="18">
        <f>IF(OR(B1217&amp;""="",I1217&lt;&gt;"تم التعاقد",H1217&amp;""=""),"",IFERROR(IF(INDEX('الوحدات'!$E$6:$E$305,MATCH(H1217,'الوحدات'!$A$6:$A$305,0))="بيع",ROUND(INDEX('الوحدات'!$F$6:$F$305,MATCH(H1217,'الوحدات'!$A$6:$A$305,0))*'الإعدادات'!$B$5/100,2),""),""))</f>
        <v/>
      </c>
      <c r="P1217" s="19">
        <f>IF(OR(M1217="متأخرة",M1217="اليوم"),COUNTIFS($M$6:$M$2005,"متأخرة",$J$6:$J$2005,"&lt;"&amp;J1217)+COUNTIFS($M$6:$M$2005,"اليوم",$J$6:$J$2005,"&lt;"&amp;J1217)+COUNTIFS($M$6:M1217,"متأخرة",$J$6:J1217,J1217&amp;"")+COUNTIFS($M$6:M1217,"اليوم",$J$6:J1217,J1217&amp;""),"")</f>
        <v/>
      </c>
    </row>
    <row r="1218">
      <c r="A1218" s="20" t="n"/>
      <c r="B1218" s="5" t="n"/>
      <c r="C1218" s="21" t="n"/>
      <c r="D1218" s="5" t="n"/>
      <c r="E1218" s="17" t="n"/>
      <c r="F1218" s="5" t="n"/>
      <c r="G1218" s="5" t="n"/>
      <c r="H1218" s="5" t="n"/>
      <c r="I1218" s="5" t="n"/>
      <c r="J1218" s="20" t="n"/>
      <c r="K1218" s="5" t="n"/>
      <c r="L1218" s="19">
        <f>IF(OR(B1218&amp;""="",NOT(ISNUMBER(A1218))),"",'الإعدادات'!$B$4-A1218)</f>
        <v/>
      </c>
      <c r="M1218" s="6">
        <f>IF(OR(B1218&amp;""="",NOT(ISNUMBER(J1218)),I1218="تم التعاقد",I1218="غير مهتم"),"",IF(J1218&lt;'الإعدادات'!$B$4,"متأخرة",IF(J1218='الإعدادات'!$B$4,"اليوم",IF(J1218&lt;='الإعدادات'!$B$4+3,"خلال 3 أيام",""))))</f>
        <v/>
      </c>
      <c r="N1218" s="6">
        <f>IF(OR(B1218&amp;""="",H1218&amp;""="",NOT(ISNUMBER(E1218))),"",IFERROR(IF(E1218&lt;INDEX('الوحدات'!$F$6:$F$305,MATCH(H1218,'الوحدات'!$A$6:$A$305,0)),"أقل من السعر","مناسب"),"كود غير موجود"))</f>
        <v/>
      </c>
      <c r="O1218" s="18">
        <f>IF(OR(B1218&amp;""="",I1218&lt;&gt;"تم التعاقد",H1218&amp;""=""),"",IFERROR(IF(INDEX('الوحدات'!$E$6:$E$305,MATCH(H1218,'الوحدات'!$A$6:$A$305,0))="بيع",ROUND(INDEX('الوحدات'!$F$6:$F$305,MATCH(H1218,'الوحدات'!$A$6:$A$305,0))*'الإعدادات'!$B$5/100,2),""),""))</f>
        <v/>
      </c>
      <c r="P1218" s="19">
        <f>IF(OR(M1218="متأخرة",M1218="اليوم"),COUNTIFS($M$6:$M$2005,"متأخرة",$J$6:$J$2005,"&lt;"&amp;J1218)+COUNTIFS($M$6:$M$2005,"اليوم",$J$6:$J$2005,"&lt;"&amp;J1218)+COUNTIFS($M$6:M1218,"متأخرة",$J$6:J1218,J1218&amp;"")+COUNTIFS($M$6:M1218,"اليوم",$J$6:J1218,J1218&amp;""),"")</f>
        <v/>
      </c>
    </row>
    <row r="1219">
      <c r="A1219" s="20" t="n"/>
      <c r="B1219" s="5" t="n"/>
      <c r="C1219" s="21" t="n"/>
      <c r="D1219" s="5" t="n"/>
      <c r="E1219" s="17" t="n"/>
      <c r="F1219" s="5" t="n"/>
      <c r="G1219" s="5" t="n"/>
      <c r="H1219" s="5" t="n"/>
      <c r="I1219" s="5" t="n"/>
      <c r="J1219" s="20" t="n"/>
      <c r="K1219" s="5" t="n"/>
      <c r="L1219" s="19">
        <f>IF(OR(B1219&amp;""="",NOT(ISNUMBER(A1219))),"",'الإعدادات'!$B$4-A1219)</f>
        <v/>
      </c>
      <c r="M1219" s="6">
        <f>IF(OR(B1219&amp;""="",NOT(ISNUMBER(J1219)),I1219="تم التعاقد",I1219="غير مهتم"),"",IF(J1219&lt;'الإعدادات'!$B$4,"متأخرة",IF(J1219='الإعدادات'!$B$4,"اليوم",IF(J1219&lt;='الإعدادات'!$B$4+3,"خلال 3 أيام",""))))</f>
        <v/>
      </c>
      <c r="N1219" s="6">
        <f>IF(OR(B1219&amp;""="",H1219&amp;""="",NOT(ISNUMBER(E1219))),"",IFERROR(IF(E1219&lt;INDEX('الوحدات'!$F$6:$F$305,MATCH(H1219,'الوحدات'!$A$6:$A$305,0)),"أقل من السعر","مناسب"),"كود غير موجود"))</f>
        <v/>
      </c>
      <c r="O1219" s="18">
        <f>IF(OR(B1219&amp;""="",I1219&lt;&gt;"تم التعاقد",H1219&amp;""=""),"",IFERROR(IF(INDEX('الوحدات'!$E$6:$E$305,MATCH(H1219,'الوحدات'!$A$6:$A$305,0))="بيع",ROUND(INDEX('الوحدات'!$F$6:$F$305,MATCH(H1219,'الوحدات'!$A$6:$A$305,0))*'الإعدادات'!$B$5/100,2),""),""))</f>
        <v/>
      </c>
      <c r="P1219" s="19">
        <f>IF(OR(M1219="متأخرة",M1219="اليوم"),COUNTIFS($M$6:$M$2005,"متأخرة",$J$6:$J$2005,"&lt;"&amp;J1219)+COUNTIFS($M$6:$M$2005,"اليوم",$J$6:$J$2005,"&lt;"&amp;J1219)+COUNTIFS($M$6:M1219,"متأخرة",$J$6:J1219,J1219&amp;"")+COUNTIFS($M$6:M1219,"اليوم",$J$6:J1219,J1219&amp;""),"")</f>
        <v/>
      </c>
    </row>
    <row r="1220">
      <c r="A1220" s="20" t="n"/>
      <c r="B1220" s="5" t="n"/>
      <c r="C1220" s="21" t="n"/>
      <c r="D1220" s="5" t="n"/>
      <c r="E1220" s="17" t="n"/>
      <c r="F1220" s="5" t="n"/>
      <c r="G1220" s="5" t="n"/>
      <c r="H1220" s="5" t="n"/>
      <c r="I1220" s="5" t="n"/>
      <c r="J1220" s="20" t="n"/>
      <c r="K1220" s="5" t="n"/>
      <c r="L1220" s="19">
        <f>IF(OR(B1220&amp;""="",NOT(ISNUMBER(A1220))),"",'الإعدادات'!$B$4-A1220)</f>
        <v/>
      </c>
      <c r="M1220" s="6">
        <f>IF(OR(B1220&amp;""="",NOT(ISNUMBER(J1220)),I1220="تم التعاقد",I1220="غير مهتم"),"",IF(J1220&lt;'الإعدادات'!$B$4,"متأخرة",IF(J1220='الإعدادات'!$B$4,"اليوم",IF(J1220&lt;='الإعدادات'!$B$4+3,"خلال 3 أيام",""))))</f>
        <v/>
      </c>
      <c r="N1220" s="6">
        <f>IF(OR(B1220&amp;""="",H1220&amp;""="",NOT(ISNUMBER(E1220))),"",IFERROR(IF(E1220&lt;INDEX('الوحدات'!$F$6:$F$305,MATCH(H1220,'الوحدات'!$A$6:$A$305,0)),"أقل من السعر","مناسب"),"كود غير موجود"))</f>
        <v/>
      </c>
      <c r="O1220" s="18">
        <f>IF(OR(B1220&amp;""="",I1220&lt;&gt;"تم التعاقد",H1220&amp;""=""),"",IFERROR(IF(INDEX('الوحدات'!$E$6:$E$305,MATCH(H1220,'الوحدات'!$A$6:$A$305,0))="بيع",ROUND(INDEX('الوحدات'!$F$6:$F$305,MATCH(H1220,'الوحدات'!$A$6:$A$305,0))*'الإعدادات'!$B$5/100,2),""),""))</f>
        <v/>
      </c>
      <c r="P1220" s="19">
        <f>IF(OR(M1220="متأخرة",M1220="اليوم"),COUNTIFS($M$6:$M$2005,"متأخرة",$J$6:$J$2005,"&lt;"&amp;J1220)+COUNTIFS($M$6:$M$2005,"اليوم",$J$6:$J$2005,"&lt;"&amp;J1220)+COUNTIFS($M$6:M1220,"متأخرة",$J$6:J1220,J1220&amp;"")+COUNTIFS($M$6:M1220,"اليوم",$J$6:J1220,J1220&amp;""),"")</f>
        <v/>
      </c>
    </row>
    <row r="1221">
      <c r="A1221" s="20" t="n"/>
      <c r="B1221" s="5" t="n"/>
      <c r="C1221" s="21" t="n"/>
      <c r="D1221" s="5" t="n"/>
      <c r="E1221" s="17" t="n"/>
      <c r="F1221" s="5" t="n"/>
      <c r="G1221" s="5" t="n"/>
      <c r="H1221" s="5" t="n"/>
      <c r="I1221" s="5" t="n"/>
      <c r="J1221" s="20" t="n"/>
      <c r="K1221" s="5" t="n"/>
      <c r="L1221" s="19">
        <f>IF(OR(B1221&amp;""="",NOT(ISNUMBER(A1221))),"",'الإعدادات'!$B$4-A1221)</f>
        <v/>
      </c>
      <c r="M1221" s="6">
        <f>IF(OR(B1221&amp;""="",NOT(ISNUMBER(J1221)),I1221="تم التعاقد",I1221="غير مهتم"),"",IF(J1221&lt;'الإعدادات'!$B$4,"متأخرة",IF(J1221='الإعدادات'!$B$4,"اليوم",IF(J1221&lt;='الإعدادات'!$B$4+3,"خلال 3 أيام",""))))</f>
        <v/>
      </c>
      <c r="N1221" s="6">
        <f>IF(OR(B1221&amp;""="",H1221&amp;""="",NOT(ISNUMBER(E1221))),"",IFERROR(IF(E1221&lt;INDEX('الوحدات'!$F$6:$F$305,MATCH(H1221,'الوحدات'!$A$6:$A$305,0)),"أقل من السعر","مناسب"),"كود غير موجود"))</f>
        <v/>
      </c>
      <c r="O1221" s="18">
        <f>IF(OR(B1221&amp;""="",I1221&lt;&gt;"تم التعاقد",H1221&amp;""=""),"",IFERROR(IF(INDEX('الوحدات'!$E$6:$E$305,MATCH(H1221,'الوحدات'!$A$6:$A$305,0))="بيع",ROUND(INDEX('الوحدات'!$F$6:$F$305,MATCH(H1221,'الوحدات'!$A$6:$A$305,0))*'الإعدادات'!$B$5/100,2),""),""))</f>
        <v/>
      </c>
      <c r="P1221" s="19">
        <f>IF(OR(M1221="متأخرة",M1221="اليوم"),COUNTIFS($M$6:$M$2005,"متأخرة",$J$6:$J$2005,"&lt;"&amp;J1221)+COUNTIFS($M$6:$M$2005,"اليوم",$J$6:$J$2005,"&lt;"&amp;J1221)+COUNTIFS($M$6:M1221,"متأخرة",$J$6:J1221,J1221&amp;"")+COUNTIFS($M$6:M1221,"اليوم",$J$6:J1221,J1221&amp;""),"")</f>
        <v/>
      </c>
    </row>
    <row r="1222">
      <c r="A1222" s="20" t="n"/>
      <c r="B1222" s="5" t="n"/>
      <c r="C1222" s="21" t="n"/>
      <c r="D1222" s="5" t="n"/>
      <c r="E1222" s="17" t="n"/>
      <c r="F1222" s="5" t="n"/>
      <c r="G1222" s="5" t="n"/>
      <c r="H1222" s="5" t="n"/>
      <c r="I1222" s="5" t="n"/>
      <c r="J1222" s="20" t="n"/>
      <c r="K1222" s="5" t="n"/>
      <c r="L1222" s="19">
        <f>IF(OR(B1222&amp;""="",NOT(ISNUMBER(A1222))),"",'الإعدادات'!$B$4-A1222)</f>
        <v/>
      </c>
      <c r="M1222" s="6">
        <f>IF(OR(B1222&amp;""="",NOT(ISNUMBER(J1222)),I1222="تم التعاقد",I1222="غير مهتم"),"",IF(J1222&lt;'الإعدادات'!$B$4,"متأخرة",IF(J1222='الإعدادات'!$B$4,"اليوم",IF(J1222&lt;='الإعدادات'!$B$4+3,"خلال 3 أيام",""))))</f>
        <v/>
      </c>
      <c r="N1222" s="6">
        <f>IF(OR(B1222&amp;""="",H1222&amp;""="",NOT(ISNUMBER(E1222))),"",IFERROR(IF(E1222&lt;INDEX('الوحدات'!$F$6:$F$305,MATCH(H1222,'الوحدات'!$A$6:$A$305,0)),"أقل من السعر","مناسب"),"كود غير موجود"))</f>
        <v/>
      </c>
      <c r="O1222" s="18">
        <f>IF(OR(B1222&amp;""="",I1222&lt;&gt;"تم التعاقد",H1222&amp;""=""),"",IFERROR(IF(INDEX('الوحدات'!$E$6:$E$305,MATCH(H1222,'الوحدات'!$A$6:$A$305,0))="بيع",ROUND(INDEX('الوحدات'!$F$6:$F$305,MATCH(H1222,'الوحدات'!$A$6:$A$305,0))*'الإعدادات'!$B$5/100,2),""),""))</f>
        <v/>
      </c>
      <c r="P1222" s="19">
        <f>IF(OR(M1222="متأخرة",M1222="اليوم"),COUNTIFS($M$6:$M$2005,"متأخرة",$J$6:$J$2005,"&lt;"&amp;J1222)+COUNTIFS($M$6:$M$2005,"اليوم",$J$6:$J$2005,"&lt;"&amp;J1222)+COUNTIFS($M$6:M1222,"متأخرة",$J$6:J1222,J1222&amp;"")+COUNTIFS($M$6:M1222,"اليوم",$J$6:J1222,J1222&amp;""),"")</f>
        <v/>
      </c>
    </row>
    <row r="1223">
      <c r="A1223" s="20" t="n"/>
      <c r="B1223" s="5" t="n"/>
      <c r="C1223" s="21" t="n"/>
      <c r="D1223" s="5" t="n"/>
      <c r="E1223" s="17" t="n"/>
      <c r="F1223" s="5" t="n"/>
      <c r="G1223" s="5" t="n"/>
      <c r="H1223" s="5" t="n"/>
      <c r="I1223" s="5" t="n"/>
      <c r="J1223" s="20" t="n"/>
      <c r="K1223" s="5" t="n"/>
      <c r="L1223" s="19">
        <f>IF(OR(B1223&amp;""="",NOT(ISNUMBER(A1223))),"",'الإعدادات'!$B$4-A1223)</f>
        <v/>
      </c>
      <c r="M1223" s="6">
        <f>IF(OR(B1223&amp;""="",NOT(ISNUMBER(J1223)),I1223="تم التعاقد",I1223="غير مهتم"),"",IF(J1223&lt;'الإعدادات'!$B$4,"متأخرة",IF(J1223='الإعدادات'!$B$4,"اليوم",IF(J1223&lt;='الإعدادات'!$B$4+3,"خلال 3 أيام",""))))</f>
        <v/>
      </c>
      <c r="N1223" s="6">
        <f>IF(OR(B1223&amp;""="",H1223&amp;""="",NOT(ISNUMBER(E1223))),"",IFERROR(IF(E1223&lt;INDEX('الوحدات'!$F$6:$F$305,MATCH(H1223,'الوحدات'!$A$6:$A$305,0)),"أقل من السعر","مناسب"),"كود غير موجود"))</f>
        <v/>
      </c>
      <c r="O1223" s="18">
        <f>IF(OR(B1223&amp;""="",I1223&lt;&gt;"تم التعاقد",H1223&amp;""=""),"",IFERROR(IF(INDEX('الوحدات'!$E$6:$E$305,MATCH(H1223,'الوحدات'!$A$6:$A$305,0))="بيع",ROUND(INDEX('الوحدات'!$F$6:$F$305,MATCH(H1223,'الوحدات'!$A$6:$A$305,0))*'الإعدادات'!$B$5/100,2),""),""))</f>
        <v/>
      </c>
      <c r="P1223" s="19">
        <f>IF(OR(M1223="متأخرة",M1223="اليوم"),COUNTIFS($M$6:$M$2005,"متأخرة",$J$6:$J$2005,"&lt;"&amp;J1223)+COUNTIFS($M$6:$M$2005,"اليوم",$J$6:$J$2005,"&lt;"&amp;J1223)+COUNTIFS($M$6:M1223,"متأخرة",$J$6:J1223,J1223&amp;"")+COUNTIFS($M$6:M1223,"اليوم",$J$6:J1223,J1223&amp;""),"")</f>
        <v/>
      </c>
    </row>
    <row r="1224">
      <c r="A1224" s="20" t="n"/>
      <c r="B1224" s="5" t="n"/>
      <c r="C1224" s="21" t="n"/>
      <c r="D1224" s="5" t="n"/>
      <c r="E1224" s="17" t="n"/>
      <c r="F1224" s="5" t="n"/>
      <c r="G1224" s="5" t="n"/>
      <c r="H1224" s="5" t="n"/>
      <c r="I1224" s="5" t="n"/>
      <c r="J1224" s="20" t="n"/>
      <c r="K1224" s="5" t="n"/>
      <c r="L1224" s="19">
        <f>IF(OR(B1224&amp;""="",NOT(ISNUMBER(A1224))),"",'الإعدادات'!$B$4-A1224)</f>
        <v/>
      </c>
      <c r="M1224" s="6">
        <f>IF(OR(B1224&amp;""="",NOT(ISNUMBER(J1224)),I1224="تم التعاقد",I1224="غير مهتم"),"",IF(J1224&lt;'الإعدادات'!$B$4,"متأخرة",IF(J1224='الإعدادات'!$B$4,"اليوم",IF(J1224&lt;='الإعدادات'!$B$4+3,"خلال 3 أيام",""))))</f>
        <v/>
      </c>
      <c r="N1224" s="6">
        <f>IF(OR(B1224&amp;""="",H1224&amp;""="",NOT(ISNUMBER(E1224))),"",IFERROR(IF(E1224&lt;INDEX('الوحدات'!$F$6:$F$305,MATCH(H1224,'الوحدات'!$A$6:$A$305,0)),"أقل من السعر","مناسب"),"كود غير موجود"))</f>
        <v/>
      </c>
      <c r="O1224" s="18">
        <f>IF(OR(B1224&amp;""="",I1224&lt;&gt;"تم التعاقد",H1224&amp;""=""),"",IFERROR(IF(INDEX('الوحدات'!$E$6:$E$305,MATCH(H1224,'الوحدات'!$A$6:$A$305,0))="بيع",ROUND(INDEX('الوحدات'!$F$6:$F$305,MATCH(H1224,'الوحدات'!$A$6:$A$305,0))*'الإعدادات'!$B$5/100,2),""),""))</f>
        <v/>
      </c>
      <c r="P1224" s="19">
        <f>IF(OR(M1224="متأخرة",M1224="اليوم"),COUNTIFS($M$6:$M$2005,"متأخرة",$J$6:$J$2005,"&lt;"&amp;J1224)+COUNTIFS($M$6:$M$2005,"اليوم",$J$6:$J$2005,"&lt;"&amp;J1224)+COUNTIFS($M$6:M1224,"متأخرة",$J$6:J1224,J1224&amp;"")+COUNTIFS($M$6:M1224,"اليوم",$J$6:J1224,J1224&amp;""),"")</f>
        <v/>
      </c>
    </row>
    <row r="1225">
      <c r="A1225" s="20" t="n"/>
      <c r="B1225" s="5" t="n"/>
      <c r="C1225" s="21" t="n"/>
      <c r="D1225" s="5" t="n"/>
      <c r="E1225" s="17" t="n"/>
      <c r="F1225" s="5" t="n"/>
      <c r="G1225" s="5" t="n"/>
      <c r="H1225" s="5" t="n"/>
      <c r="I1225" s="5" t="n"/>
      <c r="J1225" s="20" t="n"/>
      <c r="K1225" s="5" t="n"/>
      <c r="L1225" s="19">
        <f>IF(OR(B1225&amp;""="",NOT(ISNUMBER(A1225))),"",'الإعدادات'!$B$4-A1225)</f>
        <v/>
      </c>
      <c r="M1225" s="6">
        <f>IF(OR(B1225&amp;""="",NOT(ISNUMBER(J1225)),I1225="تم التعاقد",I1225="غير مهتم"),"",IF(J1225&lt;'الإعدادات'!$B$4,"متأخرة",IF(J1225='الإعدادات'!$B$4,"اليوم",IF(J1225&lt;='الإعدادات'!$B$4+3,"خلال 3 أيام",""))))</f>
        <v/>
      </c>
      <c r="N1225" s="6">
        <f>IF(OR(B1225&amp;""="",H1225&amp;""="",NOT(ISNUMBER(E1225))),"",IFERROR(IF(E1225&lt;INDEX('الوحدات'!$F$6:$F$305,MATCH(H1225,'الوحدات'!$A$6:$A$305,0)),"أقل من السعر","مناسب"),"كود غير موجود"))</f>
        <v/>
      </c>
      <c r="O1225" s="18">
        <f>IF(OR(B1225&amp;""="",I1225&lt;&gt;"تم التعاقد",H1225&amp;""=""),"",IFERROR(IF(INDEX('الوحدات'!$E$6:$E$305,MATCH(H1225,'الوحدات'!$A$6:$A$305,0))="بيع",ROUND(INDEX('الوحدات'!$F$6:$F$305,MATCH(H1225,'الوحدات'!$A$6:$A$305,0))*'الإعدادات'!$B$5/100,2),""),""))</f>
        <v/>
      </c>
      <c r="P1225" s="19">
        <f>IF(OR(M1225="متأخرة",M1225="اليوم"),COUNTIFS($M$6:$M$2005,"متأخرة",$J$6:$J$2005,"&lt;"&amp;J1225)+COUNTIFS($M$6:$M$2005,"اليوم",$J$6:$J$2005,"&lt;"&amp;J1225)+COUNTIFS($M$6:M1225,"متأخرة",$J$6:J1225,J1225&amp;"")+COUNTIFS($M$6:M1225,"اليوم",$J$6:J1225,J1225&amp;""),"")</f>
        <v/>
      </c>
    </row>
    <row r="1226">
      <c r="A1226" s="20" t="n"/>
      <c r="B1226" s="5" t="n"/>
      <c r="C1226" s="21" t="n"/>
      <c r="D1226" s="5" t="n"/>
      <c r="E1226" s="17" t="n"/>
      <c r="F1226" s="5" t="n"/>
      <c r="G1226" s="5" t="n"/>
      <c r="H1226" s="5" t="n"/>
      <c r="I1226" s="5" t="n"/>
      <c r="J1226" s="20" t="n"/>
      <c r="K1226" s="5" t="n"/>
      <c r="L1226" s="19">
        <f>IF(OR(B1226&amp;""="",NOT(ISNUMBER(A1226))),"",'الإعدادات'!$B$4-A1226)</f>
        <v/>
      </c>
      <c r="M1226" s="6">
        <f>IF(OR(B1226&amp;""="",NOT(ISNUMBER(J1226)),I1226="تم التعاقد",I1226="غير مهتم"),"",IF(J1226&lt;'الإعدادات'!$B$4,"متأخرة",IF(J1226='الإعدادات'!$B$4,"اليوم",IF(J1226&lt;='الإعدادات'!$B$4+3,"خلال 3 أيام",""))))</f>
        <v/>
      </c>
      <c r="N1226" s="6">
        <f>IF(OR(B1226&amp;""="",H1226&amp;""="",NOT(ISNUMBER(E1226))),"",IFERROR(IF(E1226&lt;INDEX('الوحدات'!$F$6:$F$305,MATCH(H1226,'الوحدات'!$A$6:$A$305,0)),"أقل من السعر","مناسب"),"كود غير موجود"))</f>
        <v/>
      </c>
      <c r="O1226" s="18">
        <f>IF(OR(B1226&amp;""="",I1226&lt;&gt;"تم التعاقد",H1226&amp;""=""),"",IFERROR(IF(INDEX('الوحدات'!$E$6:$E$305,MATCH(H1226,'الوحدات'!$A$6:$A$305,0))="بيع",ROUND(INDEX('الوحدات'!$F$6:$F$305,MATCH(H1226,'الوحدات'!$A$6:$A$305,0))*'الإعدادات'!$B$5/100,2),""),""))</f>
        <v/>
      </c>
      <c r="P1226" s="19">
        <f>IF(OR(M1226="متأخرة",M1226="اليوم"),COUNTIFS($M$6:$M$2005,"متأخرة",$J$6:$J$2005,"&lt;"&amp;J1226)+COUNTIFS($M$6:$M$2005,"اليوم",$J$6:$J$2005,"&lt;"&amp;J1226)+COUNTIFS($M$6:M1226,"متأخرة",$J$6:J1226,J1226&amp;"")+COUNTIFS($M$6:M1226,"اليوم",$J$6:J1226,J1226&amp;""),"")</f>
        <v/>
      </c>
    </row>
    <row r="1227">
      <c r="A1227" s="20" t="n"/>
      <c r="B1227" s="5" t="n"/>
      <c r="C1227" s="21" t="n"/>
      <c r="D1227" s="5" t="n"/>
      <c r="E1227" s="17" t="n"/>
      <c r="F1227" s="5" t="n"/>
      <c r="G1227" s="5" t="n"/>
      <c r="H1227" s="5" t="n"/>
      <c r="I1227" s="5" t="n"/>
      <c r="J1227" s="20" t="n"/>
      <c r="K1227" s="5" t="n"/>
      <c r="L1227" s="19">
        <f>IF(OR(B1227&amp;""="",NOT(ISNUMBER(A1227))),"",'الإعدادات'!$B$4-A1227)</f>
        <v/>
      </c>
      <c r="M1227" s="6">
        <f>IF(OR(B1227&amp;""="",NOT(ISNUMBER(J1227)),I1227="تم التعاقد",I1227="غير مهتم"),"",IF(J1227&lt;'الإعدادات'!$B$4,"متأخرة",IF(J1227='الإعدادات'!$B$4,"اليوم",IF(J1227&lt;='الإعدادات'!$B$4+3,"خلال 3 أيام",""))))</f>
        <v/>
      </c>
      <c r="N1227" s="6">
        <f>IF(OR(B1227&amp;""="",H1227&amp;""="",NOT(ISNUMBER(E1227))),"",IFERROR(IF(E1227&lt;INDEX('الوحدات'!$F$6:$F$305,MATCH(H1227,'الوحدات'!$A$6:$A$305,0)),"أقل من السعر","مناسب"),"كود غير موجود"))</f>
        <v/>
      </c>
      <c r="O1227" s="18">
        <f>IF(OR(B1227&amp;""="",I1227&lt;&gt;"تم التعاقد",H1227&amp;""=""),"",IFERROR(IF(INDEX('الوحدات'!$E$6:$E$305,MATCH(H1227,'الوحدات'!$A$6:$A$305,0))="بيع",ROUND(INDEX('الوحدات'!$F$6:$F$305,MATCH(H1227,'الوحدات'!$A$6:$A$305,0))*'الإعدادات'!$B$5/100,2),""),""))</f>
        <v/>
      </c>
      <c r="P1227" s="19">
        <f>IF(OR(M1227="متأخرة",M1227="اليوم"),COUNTIFS($M$6:$M$2005,"متأخرة",$J$6:$J$2005,"&lt;"&amp;J1227)+COUNTIFS($M$6:$M$2005,"اليوم",$J$6:$J$2005,"&lt;"&amp;J1227)+COUNTIFS($M$6:M1227,"متأخرة",$J$6:J1227,J1227&amp;"")+COUNTIFS($M$6:M1227,"اليوم",$J$6:J1227,J1227&amp;""),"")</f>
        <v/>
      </c>
    </row>
    <row r="1228">
      <c r="A1228" s="20" t="n"/>
      <c r="B1228" s="5" t="n"/>
      <c r="C1228" s="21" t="n"/>
      <c r="D1228" s="5" t="n"/>
      <c r="E1228" s="17" t="n"/>
      <c r="F1228" s="5" t="n"/>
      <c r="G1228" s="5" t="n"/>
      <c r="H1228" s="5" t="n"/>
      <c r="I1228" s="5" t="n"/>
      <c r="J1228" s="20" t="n"/>
      <c r="K1228" s="5" t="n"/>
      <c r="L1228" s="19">
        <f>IF(OR(B1228&amp;""="",NOT(ISNUMBER(A1228))),"",'الإعدادات'!$B$4-A1228)</f>
        <v/>
      </c>
      <c r="M1228" s="6">
        <f>IF(OR(B1228&amp;""="",NOT(ISNUMBER(J1228)),I1228="تم التعاقد",I1228="غير مهتم"),"",IF(J1228&lt;'الإعدادات'!$B$4,"متأخرة",IF(J1228='الإعدادات'!$B$4,"اليوم",IF(J1228&lt;='الإعدادات'!$B$4+3,"خلال 3 أيام",""))))</f>
        <v/>
      </c>
      <c r="N1228" s="6">
        <f>IF(OR(B1228&amp;""="",H1228&amp;""="",NOT(ISNUMBER(E1228))),"",IFERROR(IF(E1228&lt;INDEX('الوحدات'!$F$6:$F$305,MATCH(H1228,'الوحدات'!$A$6:$A$305,0)),"أقل من السعر","مناسب"),"كود غير موجود"))</f>
        <v/>
      </c>
      <c r="O1228" s="18">
        <f>IF(OR(B1228&amp;""="",I1228&lt;&gt;"تم التعاقد",H1228&amp;""=""),"",IFERROR(IF(INDEX('الوحدات'!$E$6:$E$305,MATCH(H1228,'الوحدات'!$A$6:$A$305,0))="بيع",ROUND(INDEX('الوحدات'!$F$6:$F$305,MATCH(H1228,'الوحدات'!$A$6:$A$305,0))*'الإعدادات'!$B$5/100,2),""),""))</f>
        <v/>
      </c>
      <c r="P1228" s="19">
        <f>IF(OR(M1228="متأخرة",M1228="اليوم"),COUNTIFS($M$6:$M$2005,"متأخرة",$J$6:$J$2005,"&lt;"&amp;J1228)+COUNTIFS($M$6:$M$2005,"اليوم",$J$6:$J$2005,"&lt;"&amp;J1228)+COUNTIFS($M$6:M1228,"متأخرة",$J$6:J1228,J1228&amp;"")+COUNTIFS($M$6:M1228,"اليوم",$J$6:J1228,J1228&amp;""),"")</f>
        <v/>
      </c>
    </row>
    <row r="1229">
      <c r="A1229" s="20" t="n"/>
      <c r="B1229" s="5" t="n"/>
      <c r="C1229" s="21" t="n"/>
      <c r="D1229" s="5" t="n"/>
      <c r="E1229" s="17" t="n"/>
      <c r="F1229" s="5" t="n"/>
      <c r="G1229" s="5" t="n"/>
      <c r="H1229" s="5" t="n"/>
      <c r="I1229" s="5" t="n"/>
      <c r="J1229" s="20" t="n"/>
      <c r="K1229" s="5" t="n"/>
      <c r="L1229" s="19">
        <f>IF(OR(B1229&amp;""="",NOT(ISNUMBER(A1229))),"",'الإعدادات'!$B$4-A1229)</f>
        <v/>
      </c>
      <c r="M1229" s="6">
        <f>IF(OR(B1229&amp;""="",NOT(ISNUMBER(J1229)),I1229="تم التعاقد",I1229="غير مهتم"),"",IF(J1229&lt;'الإعدادات'!$B$4,"متأخرة",IF(J1229='الإعدادات'!$B$4,"اليوم",IF(J1229&lt;='الإعدادات'!$B$4+3,"خلال 3 أيام",""))))</f>
        <v/>
      </c>
      <c r="N1229" s="6">
        <f>IF(OR(B1229&amp;""="",H1229&amp;""="",NOT(ISNUMBER(E1229))),"",IFERROR(IF(E1229&lt;INDEX('الوحدات'!$F$6:$F$305,MATCH(H1229,'الوحدات'!$A$6:$A$305,0)),"أقل من السعر","مناسب"),"كود غير موجود"))</f>
        <v/>
      </c>
      <c r="O1229" s="18">
        <f>IF(OR(B1229&amp;""="",I1229&lt;&gt;"تم التعاقد",H1229&amp;""=""),"",IFERROR(IF(INDEX('الوحدات'!$E$6:$E$305,MATCH(H1229,'الوحدات'!$A$6:$A$305,0))="بيع",ROUND(INDEX('الوحدات'!$F$6:$F$305,MATCH(H1229,'الوحدات'!$A$6:$A$305,0))*'الإعدادات'!$B$5/100,2),""),""))</f>
        <v/>
      </c>
      <c r="P1229" s="19">
        <f>IF(OR(M1229="متأخرة",M1229="اليوم"),COUNTIFS($M$6:$M$2005,"متأخرة",$J$6:$J$2005,"&lt;"&amp;J1229)+COUNTIFS($M$6:$M$2005,"اليوم",$J$6:$J$2005,"&lt;"&amp;J1229)+COUNTIFS($M$6:M1229,"متأخرة",$J$6:J1229,J1229&amp;"")+COUNTIFS($M$6:M1229,"اليوم",$J$6:J1229,J1229&amp;""),"")</f>
        <v/>
      </c>
    </row>
    <row r="1230">
      <c r="A1230" s="20" t="n"/>
      <c r="B1230" s="5" t="n"/>
      <c r="C1230" s="21" t="n"/>
      <c r="D1230" s="5" t="n"/>
      <c r="E1230" s="17" t="n"/>
      <c r="F1230" s="5" t="n"/>
      <c r="G1230" s="5" t="n"/>
      <c r="H1230" s="5" t="n"/>
      <c r="I1230" s="5" t="n"/>
      <c r="J1230" s="20" t="n"/>
      <c r="K1230" s="5" t="n"/>
      <c r="L1230" s="19">
        <f>IF(OR(B1230&amp;""="",NOT(ISNUMBER(A1230))),"",'الإعدادات'!$B$4-A1230)</f>
        <v/>
      </c>
      <c r="M1230" s="6">
        <f>IF(OR(B1230&amp;""="",NOT(ISNUMBER(J1230)),I1230="تم التعاقد",I1230="غير مهتم"),"",IF(J1230&lt;'الإعدادات'!$B$4,"متأخرة",IF(J1230='الإعدادات'!$B$4,"اليوم",IF(J1230&lt;='الإعدادات'!$B$4+3,"خلال 3 أيام",""))))</f>
        <v/>
      </c>
      <c r="N1230" s="6">
        <f>IF(OR(B1230&amp;""="",H1230&amp;""="",NOT(ISNUMBER(E1230))),"",IFERROR(IF(E1230&lt;INDEX('الوحدات'!$F$6:$F$305,MATCH(H1230,'الوحدات'!$A$6:$A$305,0)),"أقل من السعر","مناسب"),"كود غير موجود"))</f>
        <v/>
      </c>
      <c r="O1230" s="18">
        <f>IF(OR(B1230&amp;""="",I1230&lt;&gt;"تم التعاقد",H1230&amp;""=""),"",IFERROR(IF(INDEX('الوحدات'!$E$6:$E$305,MATCH(H1230,'الوحدات'!$A$6:$A$305,0))="بيع",ROUND(INDEX('الوحدات'!$F$6:$F$305,MATCH(H1230,'الوحدات'!$A$6:$A$305,0))*'الإعدادات'!$B$5/100,2),""),""))</f>
        <v/>
      </c>
      <c r="P1230" s="19">
        <f>IF(OR(M1230="متأخرة",M1230="اليوم"),COUNTIFS($M$6:$M$2005,"متأخرة",$J$6:$J$2005,"&lt;"&amp;J1230)+COUNTIFS($M$6:$M$2005,"اليوم",$J$6:$J$2005,"&lt;"&amp;J1230)+COUNTIFS($M$6:M1230,"متأخرة",$J$6:J1230,J1230&amp;"")+COUNTIFS($M$6:M1230,"اليوم",$J$6:J1230,J1230&amp;""),"")</f>
        <v/>
      </c>
    </row>
    <row r="1231">
      <c r="A1231" s="20" t="n"/>
      <c r="B1231" s="5" t="n"/>
      <c r="C1231" s="21" t="n"/>
      <c r="D1231" s="5" t="n"/>
      <c r="E1231" s="17" t="n"/>
      <c r="F1231" s="5" t="n"/>
      <c r="G1231" s="5" t="n"/>
      <c r="H1231" s="5" t="n"/>
      <c r="I1231" s="5" t="n"/>
      <c r="J1231" s="20" t="n"/>
      <c r="K1231" s="5" t="n"/>
      <c r="L1231" s="19">
        <f>IF(OR(B1231&amp;""="",NOT(ISNUMBER(A1231))),"",'الإعدادات'!$B$4-A1231)</f>
        <v/>
      </c>
      <c r="M1231" s="6">
        <f>IF(OR(B1231&amp;""="",NOT(ISNUMBER(J1231)),I1231="تم التعاقد",I1231="غير مهتم"),"",IF(J1231&lt;'الإعدادات'!$B$4,"متأخرة",IF(J1231='الإعدادات'!$B$4,"اليوم",IF(J1231&lt;='الإعدادات'!$B$4+3,"خلال 3 أيام",""))))</f>
        <v/>
      </c>
      <c r="N1231" s="6">
        <f>IF(OR(B1231&amp;""="",H1231&amp;""="",NOT(ISNUMBER(E1231))),"",IFERROR(IF(E1231&lt;INDEX('الوحدات'!$F$6:$F$305,MATCH(H1231,'الوحدات'!$A$6:$A$305,0)),"أقل من السعر","مناسب"),"كود غير موجود"))</f>
        <v/>
      </c>
      <c r="O1231" s="18">
        <f>IF(OR(B1231&amp;""="",I1231&lt;&gt;"تم التعاقد",H1231&amp;""=""),"",IFERROR(IF(INDEX('الوحدات'!$E$6:$E$305,MATCH(H1231,'الوحدات'!$A$6:$A$305,0))="بيع",ROUND(INDEX('الوحدات'!$F$6:$F$305,MATCH(H1231,'الوحدات'!$A$6:$A$305,0))*'الإعدادات'!$B$5/100,2),""),""))</f>
        <v/>
      </c>
      <c r="P1231" s="19">
        <f>IF(OR(M1231="متأخرة",M1231="اليوم"),COUNTIFS($M$6:$M$2005,"متأخرة",$J$6:$J$2005,"&lt;"&amp;J1231)+COUNTIFS($M$6:$M$2005,"اليوم",$J$6:$J$2005,"&lt;"&amp;J1231)+COUNTIFS($M$6:M1231,"متأخرة",$J$6:J1231,J1231&amp;"")+COUNTIFS($M$6:M1231,"اليوم",$J$6:J1231,J1231&amp;""),"")</f>
        <v/>
      </c>
    </row>
    <row r="1232">
      <c r="A1232" s="20" t="n"/>
      <c r="B1232" s="5" t="n"/>
      <c r="C1232" s="21" t="n"/>
      <c r="D1232" s="5" t="n"/>
      <c r="E1232" s="17" t="n"/>
      <c r="F1232" s="5" t="n"/>
      <c r="G1232" s="5" t="n"/>
      <c r="H1232" s="5" t="n"/>
      <c r="I1232" s="5" t="n"/>
      <c r="J1232" s="20" t="n"/>
      <c r="K1232" s="5" t="n"/>
      <c r="L1232" s="19">
        <f>IF(OR(B1232&amp;""="",NOT(ISNUMBER(A1232))),"",'الإعدادات'!$B$4-A1232)</f>
        <v/>
      </c>
      <c r="M1232" s="6">
        <f>IF(OR(B1232&amp;""="",NOT(ISNUMBER(J1232)),I1232="تم التعاقد",I1232="غير مهتم"),"",IF(J1232&lt;'الإعدادات'!$B$4,"متأخرة",IF(J1232='الإعدادات'!$B$4,"اليوم",IF(J1232&lt;='الإعدادات'!$B$4+3,"خلال 3 أيام",""))))</f>
        <v/>
      </c>
      <c r="N1232" s="6">
        <f>IF(OR(B1232&amp;""="",H1232&amp;""="",NOT(ISNUMBER(E1232))),"",IFERROR(IF(E1232&lt;INDEX('الوحدات'!$F$6:$F$305,MATCH(H1232,'الوحدات'!$A$6:$A$305,0)),"أقل من السعر","مناسب"),"كود غير موجود"))</f>
        <v/>
      </c>
      <c r="O1232" s="18">
        <f>IF(OR(B1232&amp;""="",I1232&lt;&gt;"تم التعاقد",H1232&amp;""=""),"",IFERROR(IF(INDEX('الوحدات'!$E$6:$E$305,MATCH(H1232,'الوحدات'!$A$6:$A$305,0))="بيع",ROUND(INDEX('الوحدات'!$F$6:$F$305,MATCH(H1232,'الوحدات'!$A$6:$A$305,0))*'الإعدادات'!$B$5/100,2),""),""))</f>
        <v/>
      </c>
      <c r="P1232" s="19">
        <f>IF(OR(M1232="متأخرة",M1232="اليوم"),COUNTIFS($M$6:$M$2005,"متأخرة",$J$6:$J$2005,"&lt;"&amp;J1232)+COUNTIFS($M$6:$M$2005,"اليوم",$J$6:$J$2005,"&lt;"&amp;J1232)+COUNTIFS($M$6:M1232,"متأخرة",$J$6:J1232,J1232&amp;"")+COUNTIFS($M$6:M1232,"اليوم",$J$6:J1232,J1232&amp;""),"")</f>
        <v/>
      </c>
    </row>
    <row r="1233">
      <c r="A1233" s="20" t="n"/>
      <c r="B1233" s="5" t="n"/>
      <c r="C1233" s="21" t="n"/>
      <c r="D1233" s="5" t="n"/>
      <c r="E1233" s="17" t="n"/>
      <c r="F1233" s="5" t="n"/>
      <c r="G1233" s="5" t="n"/>
      <c r="H1233" s="5" t="n"/>
      <c r="I1233" s="5" t="n"/>
      <c r="J1233" s="20" t="n"/>
      <c r="K1233" s="5" t="n"/>
      <c r="L1233" s="19">
        <f>IF(OR(B1233&amp;""="",NOT(ISNUMBER(A1233))),"",'الإعدادات'!$B$4-A1233)</f>
        <v/>
      </c>
      <c r="M1233" s="6">
        <f>IF(OR(B1233&amp;""="",NOT(ISNUMBER(J1233)),I1233="تم التعاقد",I1233="غير مهتم"),"",IF(J1233&lt;'الإعدادات'!$B$4,"متأخرة",IF(J1233='الإعدادات'!$B$4,"اليوم",IF(J1233&lt;='الإعدادات'!$B$4+3,"خلال 3 أيام",""))))</f>
        <v/>
      </c>
      <c r="N1233" s="6">
        <f>IF(OR(B1233&amp;""="",H1233&amp;""="",NOT(ISNUMBER(E1233))),"",IFERROR(IF(E1233&lt;INDEX('الوحدات'!$F$6:$F$305,MATCH(H1233,'الوحدات'!$A$6:$A$305,0)),"أقل من السعر","مناسب"),"كود غير موجود"))</f>
        <v/>
      </c>
      <c r="O1233" s="18">
        <f>IF(OR(B1233&amp;""="",I1233&lt;&gt;"تم التعاقد",H1233&amp;""=""),"",IFERROR(IF(INDEX('الوحدات'!$E$6:$E$305,MATCH(H1233,'الوحدات'!$A$6:$A$305,0))="بيع",ROUND(INDEX('الوحدات'!$F$6:$F$305,MATCH(H1233,'الوحدات'!$A$6:$A$305,0))*'الإعدادات'!$B$5/100,2),""),""))</f>
        <v/>
      </c>
      <c r="P1233" s="19">
        <f>IF(OR(M1233="متأخرة",M1233="اليوم"),COUNTIFS($M$6:$M$2005,"متأخرة",$J$6:$J$2005,"&lt;"&amp;J1233)+COUNTIFS($M$6:$M$2005,"اليوم",$J$6:$J$2005,"&lt;"&amp;J1233)+COUNTIFS($M$6:M1233,"متأخرة",$J$6:J1233,J1233&amp;"")+COUNTIFS($M$6:M1233,"اليوم",$J$6:J1233,J1233&amp;""),"")</f>
        <v/>
      </c>
    </row>
    <row r="1234">
      <c r="A1234" s="20" t="n"/>
      <c r="B1234" s="5" t="n"/>
      <c r="C1234" s="21" t="n"/>
      <c r="D1234" s="5" t="n"/>
      <c r="E1234" s="17" t="n"/>
      <c r="F1234" s="5" t="n"/>
      <c r="G1234" s="5" t="n"/>
      <c r="H1234" s="5" t="n"/>
      <c r="I1234" s="5" t="n"/>
      <c r="J1234" s="20" t="n"/>
      <c r="K1234" s="5" t="n"/>
      <c r="L1234" s="19">
        <f>IF(OR(B1234&amp;""="",NOT(ISNUMBER(A1234))),"",'الإعدادات'!$B$4-A1234)</f>
        <v/>
      </c>
      <c r="M1234" s="6">
        <f>IF(OR(B1234&amp;""="",NOT(ISNUMBER(J1234)),I1234="تم التعاقد",I1234="غير مهتم"),"",IF(J1234&lt;'الإعدادات'!$B$4,"متأخرة",IF(J1234='الإعدادات'!$B$4,"اليوم",IF(J1234&lt;='الإعدادات'!$B$4+3,"خلال 3 أيام",""))))</f>
        <v/>
      </c>
      <c r="N1234" s="6">
        <f>IF(OR(B1234&amp;""="",H1234&amp;""="",NOT(ISNUMBER(E1234))),"",IFERROR(IF(E1234&lt;INDEX('الوحدات'!$F$6:$F$305,MATCH(H1234,'الوحدات'!$A$6:$A$305,0)),"أقل من السعر","مناسب"),"كود غير موجود"))</f>
        <v/>
      </c>
      <c r="O1234" s="18">
        <f>IF(OR(B1234&amp;""="",I1234&lt;&gt;"تم التعاقد",H1234&amp;""=""),"",IFERROR(IF(INDEX('الوحدات'!$E$6:$E$305,MATCH(H1234,'الوحدات'!$A$6:$A$305,0))="بيع",ROUND(INDEX('الوحدات'!$F$6:$F$305,MATCH(H1234,'الوحدات'!$A$6:$A$305,0))*'الإعدادات'!$B$5/100,2),""),""))</f>
        <v/>
      </c>
      <c r="P1234" s="19">
        <f>IF(OR(M1234="متأخرة",M1234="اليوم"),COUNTIFS($M$6:$M$2005,"متأخرة",$J$6:$J$2005,"&lt;"&amp;J1234)+COUNTIFS($M$6:$M$2005,"اليوم",$J$6:$J$2005,"&lt;"&amp;J1234)+COUNTIFS($M$6:M1234,"متأخرة",$J$6:J1234,J1234&amp;"")+COUNTIFS($M$6:M1234,"اليوم",$J$6:J1234,J1234&amp;""),"")</f>
        <v/>
      </c>
    </row>
    <row r="1235">
      <c r="A1235" s="20" t="n"/>
      <c r="B1235" s="5" t="n"/>
      <c r="C1235" s="21" t="n"/>
      <c r="D1235" s="5" t="n"/>
      <c r="E1235" s="17" t="n"/>
      <c r="F1235" s="5" t="n"/>
      <c r="G1235" s="5" t="n"/>
      <c r="H1235" s="5" t="n"/>
      <c r="I1235" s="5" t="n"/>
      <c r="J1235" s="20" t="n"/>
      <c r="K1235" s="5" t="n"/>
      <c r="L1235" s="19">
        <f>IF(OR(B1235&amp;""="",NOT(ISNUMBER(A1235))),"",'الإعدادات'!$B$4-A1235)</f>
        <v/>
      </c>
      <c r="M1235" s="6">
        <f>IF(OR(B1235&amp;""="",NOT(ISNUMBER(J1235)),I1235="تم التعاقد",I1235="غير مهتم"),"",IF(J1235&lt;'الإعدادات'!$B$4,"متأخرة",IF(J1235='الإعدادات'!$B$4,"اليوم",IF(J1235&lt;='الإعدادات'!$B$4+3,"خلال 3 أيام",""))))</f>
        <v/>
      </c>
      <c r="N1235" s="6">
        <f>IF(OR(B1235&amp;""="",H1235&amp;""="",NOT(ISNUMBER(E1235))),"",IFERROR(IF(E1235&lt;INDEX('الوحدات'!$F$6:$F$305,MATCH(H1235,'الوحدات'!$A$6:$A$305,0)),"أقل من السعر","مناسب"),"كود غير موجود"))</f>
        <v/>
      </c>
      <c r="O1235" s="18">
        <f>IF(OR(B1235&amp;""="",I1235&lt;&gt;"تم التعاقد",H1235&amp;""=""),"",IFERROR(IF(INDEX('الوحدات'!$E$6:$E$305,MATCH(H1235,'الوحدات'!$A$6:$A$305,0))="بيع",ROUND(INDEX('الوحدات'!$F$6:$F$305,MATCH(H1235,'الوحدات'!$A$6:$A$305,0))*'الإعدادات'!$B$5/100,2),""),""))</f>
        <v/>
      </c>
      <c r="P1235" s="19">
        <f>IF(OR(M1235="متأخرة",M1235="اليوم"),COUNTIFS($M$6:$M$2005,"متأخرة",$J$6:$J$2005,"&lt;"&amp;J1235)+COUNTIFS($M$6:$M$2005,"اليوم",$J$6:$J$2005,"&lt;"&amp;J1235)+COUNTIFS($M$6:M1235,"متأخرة",$J$6:J1235,J1235&amp;"")+COUNTIFS($M$6:M1235,"اليوم",$J$6:J1235,J1235&amp;""),"")</f>
        <v/>
      </c>
    </row>
    <row r="1236">
      <c r="A1236" s="20" t="n"/>
      <c r="B1236" s="5" t="n"/>
      <c r="C1236" s="21" t="n"/>
      <c r="D1236" s="5" t="n"/>
      <c r="E1236" s="17" t="n"/>
      <c r="F1236" s="5" t="n"/>
      <c r="G1236" s="5" t="n"/>
      <c r="H1236" s="5" t="n"/>
      <c r="I1236" s="5" t="n"/>
      <c r="J1236" s="20" t="n"/>
      <c r="K1236" s="5" t="n"/>
      <c r="L1236" s="19">
        <f>IF(OR(B1236&amp;""="",NOT(ISNUMBER(A1236))),"",'الإعدادات'!$B$4-A1236)</f>
        <v/>
      </c>
      <c r="M1236" s="6">
        <f>IF(OR(B1236&amp;""="",NOT(ISNUMBER(J1236)),I1236="تم التعاقد",I1236="غير مهتم"),"",IF(J1236&lt;'الإعدادات'!$B$4,"متأخرة",IF(J1236='الإعدادات'!$B$4,"اليوم",IF(J1236&lt;='الإعدادات'!$B$4+3,"خلال 3 أيام",""))))</f>
        <v/>
      </c>
      <c r="N1236" s="6">
        <f>IF(OR(B1236&amp;""="",H1236&amp;""="",NOT(ISNUMBER(E1236))),"",IFERROR(IF(E1236&lt;INDEX('الوحدات'!$F$6:$F$305,MATCH(H1236,'الوحدات'!$A$6:$A$305,0)),"أقل من السعر","مناسب"),"كود غير موجود"))</f>
        <v/>
      </c>
      <c r="O1236" s="18">
        <f>IF(OR(B1236&amp;""="",I1236&lt;&gt;"تم التعاقد",H1236&amp;""=""),"",IFERROR(IF(INDEX('الوحدات'!$E$6:$E$305,MATCH(H1236,'الوحدات'!$A$6:$A$305,0))="بيع",ROUND(INDEX('الوحدات'!$F$6:$F$305,MATCH(H1236,'الوحدات'!$A$6:$A$305,0))*'الإعدادات'!$B$5/100,2),""),""))</f>
        <v/>
      </c>
      <c r="P1236" s="19">
        <f>IF(OR(M1236="متأخرة",M1236="اليوم"),COUNTIFS($M$6:$M$2005,"متأخرة",$J$6:$J$2005,"&lt;"&amp;J1236)+COUNTIFS($M$6:$M$2005,"اليوم",$J$6:$J$2005,"&lt;"&amp;J1236)+COUNTIFS($M$6:M1236,"متأخرة",$J$6:J1236,J1236&amp;"")+COUNTIFS($M$6:M1236,"اليوم",$J$6:J1236,J1236&amp;""),"")</f>
        <v/>
      </c>
    </row>
    <row r="1237">
      <c r="A1237" s="20" t="n"/>
      <c r="B1237" s="5" t="n"/>
      <c r="C1237" s="21" t="n"/>
      <c r="D1237" s="5" t="n"/>
      <c r="E1237" s="17" t="n"/>
      <c r="F1237" s="5" t="n"/>
      <c r="G1237" s="5" t="n"/>
      <c r="H1237" s="5" t="n"/>
      <c r="I1237" s="5" t="n"/>
      <c r="J1237" s="20" t="n"/>
      <c r="K1237" s="5" t="n"/>
      <c r="L1237" s="19">
        <f>IF(OR(B1237&amp;""="",NOT(ISNUMBER(A1237))),"",'الإعدادات'!$B$4-A1237)</f>
        <v/>
      </c>
      <c r="M1237" s="6">
        <f>IF(OR(B1237&amp;""="",NOT(ISNUMBER(J1237)),I1237="تم التعاقد",I1237="غير مهتم"),"",IF(J1237&lt;'الإعدادات'!$B$4,"متأخرة",IF(J1237='الإعدادات'!$B$4,"اليوم",IF(J1237&lt;='الإعدادات'!$B$4+3,"خلال 3 أيام",""))))</f>
        <v/>
      </c>
      <c r="N1237" s="6">
        <f>IF(OR(B1237&amp;""="",H1237&amp;""="",NOT(ISNUMBER(E1237))),"",IFERROR(IF(E1237&lt;INDEX('الوحدات'!$F$6:$F$305,MATCH(H1237,'الوحدات'!$A$6:$A$305,0)),"أقل من السعر","مناسب"),"كود غير موجود"))</f>
        <v/>
      </c>
      <c r="O1237" s="18">
        <f>IF(OR(B1237&amp;""="",I1237&lt;&gt;"تم التعاقد",H1237&amp;""=""),"",IFERROR(IF(INDEX('الوحدات'!$E$6:$E$305,MATCH(H1237,'الوحدات'!$A$6:$A$305,0))="بيع",ROUND(INDEX('الوحدات'!$F$6:$F$305,MATCH(H1237,'الوحدات'!$A$6:$A$305,0))*'الإعدادات'!$B$5/100,2),""),""))</f>
        <v/>
      </c>
      <c r="P1237" s="19">
        <f>IF(OR(M1237="متأخرة",M1237="اليوم"),COUNTIFS($M$6:$M$2005,"متأخرة",$J$6:$J$2005,"&lt;"&amp;J1237)+COUNTIFS($M$6:$M$2005,"اليوم",$J$6:$J$2005,"&lt;"&amp;J1237)+COUNTIFS($M$6:M1237,"متأخرة",$J$6:J1237,J1237&amp;"")+COUNTIFS($M$6:M1237,"اليوم",$J$6:J1237,J1237&amp;""),"")</f>
        <v/>
      </c>
    </row>
    <row r="1238">
      <c r="A1238" s="20" t="n"/>
      <c r="B1238" s="5" t="n"/>
      <c r="C1238" s="21" t="n"/>
      <c r="D1238" s="5" t="n"/>
      <c r="E1238" s="17" t="n"/>
      <c r="F1238" s="5" t="n"/>
      <c r="G1238" s="5" t="n"/>
      <c r="H1238" s="5" t="n"/>
      <c r="I1238" s="5" t="n"/>
      <c r="J1238" s="20" t="n"/>
      <c r="K1238" s="5" t="n"/>
      <c r="L1238" s="19">
        <f>IF(OR(B1238&amp;""="",NOT(ISNUMBER(A1238))),"",'الإعدادات'!$B$4-A1238)</f>
        <v/>
      </c>
      <c r="M1238" s="6">
        <f>IF(OR(B1238&amp;""="",NOT(ISNUMBER(J1238)),I1238="تم التعاقد",I1238="غير مهتم"),"",IF(J1238&lt;'الإعدادات'!$B$4,"متأخرة",IF(J1238='الإعدادات'!$B$4,"اليوم",IF(J1238&lt;='الإعدادات'!$B$4+3,"خلال 3 أيام",""))))</f>
        <v/>
      </c>
      <c r="N1238" s="6">
        <f>IF(OR(B1238&amp;""="",H1238&amp;""="",NOT(ISNUMBER(E1238))),"",IFERROR(IF(E1238&lt;INDEX('الوحدات'!$F$6:$F$305,MATCH(H1238,'الوحدات'!$A$6:$A$305,0)),"أقل من السعر","مناسب"),"كود غير موجود"))</f>
        <v/>
      </c>
      <c r="O1238" s="18">
        <f>IF(OR(B1238&amp;""="",I1238&lt;&gt;"تم التعاقد",H1238&amp;""=""),"",IFERROR(IF(INDEX('الوحدات'!$E$6:$E$305,MATCH(H1238,'الوحدات'!$A$6:$A$305,0))="بيع",ROUND(INDEX('الوحدات'!$F$6:$F$305,MATCH(H1238,'الوحدات'!$A$6:$A$305,0))*'الإعدادات'!$B$5/100,2),""),""))</f>
        <v/>
      </c>
      <c r="P1238" s="19">
        <f>IF(OR(M1238="متأخرة",M1238="اليوم"),COUNTIFS($M$6:$M$2005,"متأخرة",$J$6:$J$2005,"&lt;"&amp;J1238)+COUNTIFS($M$6:$M$2005,"اليوم",$J$6:$J$2005,"&lt;"&amp;J1238)+COUNTIFS($M$6:M1238,"متأخرة",$J$6:J1238,J1238&amp;"")+COUNTIFS($M$6:M1238,"اليوم",$J$6:J1238,J1238&amp;""),"")</f>
        <v/>
      </c>
    </row>
    <row r="1239">
      <c r="A1239" s="20" t="n"/>
      <c r="B1239" s="5" t="n"/>
      <c r="C1239" s="21" t="n"/>
      <c r="D1239" s="5" t="n"/>
      <c r="E1239" s="17" t="n"/>
      <c r="F1239" s="5" t="n"/>
      <c r="G1239" s="5" t="n"/>
      <c r="H1239" s="5" t="n"/>
      <c r="I1239" s="5" t="n"/>
      <c r="J1239" s="20" t="n"/>
      <c r="K1239" s="5" t="n"/>
      <c r="L1239" s="19">
        <f>IF(OR(B1239&amp;""="",NOT(ISNUMBER(A1239))),"",'الإعدادات'!$B$4-A1239)</f>
        <v/>
      </c>
      <c r="M1239" s="6">
        <f>IF(OR(B1239&amp;""="",NOT(ISNUMBER(J1239)),I1239="تم التعاقد",I1239="غير مهتم"),"",IF(J1239&lt;'الإعدادات'!$B$4,"متأخرة",IF(J1239='الإعدادات'!$B$4,"اليوم",IF(J1239&lt;='الإعدادات'!$B$4+3,"خلال 3 أيام",""))))</f>
        <v/>
      </c>
      <c r="N1239" s="6">
        <f>IF(OR(B1239&amp;""="",H1239&amp;""="",NOT(ISNUMBER(E1239))),"",IFERROR(IF(E1239&lt;INDEX('الوحدات'!$F$6:$F$305,MATCH(H1239,'الوحدات'!$A$6:$A$305,0)),"أقل من السعر","مناسب"),"كود غير موجود"))</f>
        <v/>
      </c>
      <c r="O1239" s="18">
        <f>IF(OR(B1239&amp;""="",I1239&lt;&gt;"تم التعاقد",H1239&amp;""=""),"",IFERROR(IF(INDEX('الوحدات'!$E$6:$E$305,MATCH(H1239,'الوحدات'!$A$6:$A$305,0))="بيع",ROUND(INDEX('الوحدات'!$F$6:$F$305,MATCH(H1239,'الوحدات'!$A$6:$A$305,0))*'الإعدادات'!$B$5/100,2),""),""))</f>
        <v/>
      </c>
      <c r="P1239" s="19">
        <f>IF(OR(M1239="متأخرة",M1239="اليوم"),COUNTIFS($M$6:$M$2005,"متأخرة",$J$6:$J$2005,"&lt;"&amp;J1239)+COUNTIFS($M$6:$M$2005,"اليوم",$J$6:$J$2005,"&lt;"&amp;J1239)+COUNTIFS($M$6:M1239,"متأخرة",$J$6:J1239,J1239&amp;"")+COUNTIFS($M$6:M1239,"اليوم",$J$6:J1239,J1239&amp;""),"")</f>
        <v/>
      </c>
    </row>
    <row r="1240">
      <c r="A1240" s="20" t="n"/>
      <c r="B1240" s="5" t="n"/>
      <c r="C1240" s="21" t="n"/>
      <c r="D1240" s="5" t="n"/>
      <c r="E1240" s="17" t="n"/>
      <c r="F1240" s="5" t="n"/>
      <c r="G1240" s="5" t="n"/>
      <c r="H1240" s="5" t="n"/>
      <c r="I1240" s="5" t="n"/>
      <c r="J1240" s="20" t="n"/>
      <c r="K1240" s="5" t="n"/>
      <c r="L1240" s="19">
        <f>IF(OR(B1240&amp;""="",NOT(ISNUMBER(A1240))),"",'الإعدادات'!$B$4-A1240)</f>
        <v/>
      </c>
      <c r="M1240" s="6">
        <f>IF(OR(B1240&amp;""="",NOT(ISNUMBER(J1240)),I1240="تم التعاقد",I1240="غير مهتم"),"",IF(J1240&lt;'الإعدادات'!$B$4,"متأخرة",IF(J1240='الإعدادات'!$B$4,"اليوم",IF(J1240&lt;='الإعدادات'!$B$4+3,"خلال 3 أيام",""))))</f>
        <v/>
      </c>
      <c r="N1240" s="6">
        <f>IF(OR(B1240&amp;""="",H1240&amp;""="",NOT(ISNUMBER(E1240))),"",IFERROR(IF(E1240&lt;INDEX('الوحدات'!$F$6:$F$305,MATCH(H1240,'الوحدات'!$A$6:$A$305,0)),"أقل من السعر","مناسب"),"كود غير موجود"))</f>
        <v/>
      </c>
      <c r="O1240" s="18">
        <f>IF(OR(B1240&amp;""="",I1240&lt;&gt;"تم التعاقد",H1240&amp;""=""),"",IFERROR(IF(INDEX('الوحدات'!$E$6:$E$305,MATCH(H1240,'الوحدات'!$A$6:$A$305,0))="بيع",ROUND(INDEX('الوحدات'!$F$6:$F$305,MATCH(H1240,'الوحدات'!$A$6:$A$305,0))*'الإعدادات'!$B$5/100,2),""),""))</f>
        <v/>
      </c>
      <c r="P1240" s="19">
        <f>IF(OR(M1240="متأخرة",M1240="اليوم"),COUNTIFS($M$6:$M$2005,"متأخرة",$J$6:$J$2005,"&lt;"&amp;J1240)+COUNTIFS($M$6:$M$2005,"اليوم",$J$6:$J$2005,"&lt;"&amp;J1240)+COUNTIFS($M$6:M1240,"متأخرة",$J$6:J1240,J1240&amp;"")+COUNTIFS($M$6:M1240,"اليوم",$J$6:J1240,J1240&amp;""),"")</f>
        <v/>
      </c>
    </row>
    <row r="1241">
      <c r="A1241" s="20" t="n"/>
      <c r="B1241" s="5" t="n"/>
      <c r="C1241" s="21" t="n"/>
      <c r="D1241" s="5" t="n"/>
      <c r="E1241" s="17" t="n"/>
      <c r="F1241" s="5" t="n"/>
      <c r="G1241" s="5" t="n"/>
      <c r="H1241" s="5" t="n"/>
      <c r="I1241" s="5" t="n"/>
      <c r="J1241" s="20" t="n"/>
      <c r="K1241" s="5" t="n"/>
      <c r="L1241" s="19">
        <f>IF(OR(B1241&amp;""="",NOT(ISNUMBER(A1241))),"",'الإعدادات'!$B$4-A1241)</f>
        <v/>
      </c>
      <c r="M1241" s="6">
        <f>IF(OR(B1241&amp;""="",NOT(ISNUMBER(J1241)),I1241="تم التعاقد",I1241="غير مهتم"),"",IF(J1241&lt;'الإعدادات'!$B$4,"متأخرة",IF(J1241='الإعدادات'!$B$4,"اليوم",IF(J1241&lt;='الإعدادات'!$B$4+3,"خلال 3 أيام",""))))</f>
        <v/>
      </c>
      <c r="N1241" s="6">
        <f>IF(OR(B1241&amp;""="",H1241&amp;""="",NOT(ISNUMBER(E1241))),"",IFERROR(IF(E1241&lt;INDEX('الوحدات'!$F$6:$F$305,MATCH(H1241,'الوحدات'!$A$6:$A$305,0)),"أقل من السعر","مناسب"),"كود غير موجود"))</f>
        <v/>
      </c>
      <c r="O1241" s="18">
        <f>IF(OR(B1241&amp;""="",I1241&lt;&gt;"تم التعاقد",H1241&amp;""=""),"",IFERROR(IF(INDEX('الوحدات'!$E$6:$E$305,MATCH(H1241,'الوحدات'!$A$6:$A$305,0))="بيع",ROUND(INDEX('الوحدات'!$F$6:$F$305,MATCH(H1241,'الوحدات'!$A$6:$A$305,0))*'الإعدادات'!$B$5/100,2),""),""))</f>
        <v/>
      </c>
      <c r="P1241" s="19">
        <f>IF(OR(M1241="متأخرة",M1241="اليوم"),COUNTIFS($M$6:$M$2005,"متأخرة",$J$6:$J$2005,"&lt;"&amp;J1241)+COUNTIFS($M$6:$M$2005,"اليوم",$J$6:$J$2005,"&lt;"&amp;J1241)+COUNTIFS($M$6:M1241,"متأخرة",$J$6:J1241,J1241&amp;"")+COUNTIFS($M$6:M1241,"اليوم",$J$6:J1241,J1241&amp;""),"")</f>
        <v/>
      </c>
    </row>
    <row r="1242">
      <c r="A1242" s="20" t="n"/>
      <c r="B1242" s="5" t="n"/>
      <c r="C1242" s="21" t="n"/>
      <c r="D1242" s="5" t="n"/>
      <c r="E1242" s="17" t="n"/>
      <c r="F1242" s="5" t="n"/>
      <c r="G1242" s="5" t="n"/>
      <c r="H1242" s="5" t="n"/>
      <c r="I1242" s="5" t="n"/>
      <c r="J1242" s="20" t="n"/>
      <c r="K1242" s="5" t="n"/>
      <c r="L1242" s="19">
        <f>IF(OR(B1242&amp;""="",NOT(ISNUMBER(A1242))),"",'الإعدادات'!$B$4-A1242)</f>
        <v/>
      </c>
      <c r="M1242" s="6">
        <f>IF(OR(B1242&amp;""="",NOT(ISNUMBER(J1242)),I1242="تم التعاقد",I1242="غير مهتم"),"",IF(J1242&lt;'الإعدادات'!$B$4,"متأخرة",IF(J1242='الإعدادات'!$B$4,"اليوم",IF(J1242&lt;='الإعدادات'!$B$4+3,"خلال 3 أيام",""))))</f>
        <v/>
      </c>
      <c r="N1242" s="6">
        <f>IF(OR(B1242&amp;""="",H1242&amp;""="",NOT(ISNUMBER(E1242))),"",IFERROR(IF(E1242&lt;INDEX('الوحدات'!$F$6:$F$305,MATCH(H1242,'الوحدات'!$A$6:$A$305,0)),"أقل من السعر","مناسب"),"كود غير موجود"))</f>
        <v/>
      </c>
      <c r="O1242" s="18">
        <f>IF(OR(B1242&amp;""="",I1242&lt;&gt;"تم التعاقد",H1242&amp;""=""),"",IFERROR(IF(INDEX('الوحدات'!$E$6:$E$305,MATCH(H1242,'الوحدات'!$A$6:$A$305,0))="بيع",ROUND(INDEX('الوحدات'!$F$6:$F$305,MATCH(H1242,'الوحدات'!$A$6:$A$305,0))*'الإعدادات'!$B$5/100,2),""),""))</f>
        <v/>
      </c>
      <c r="P1242" s="19">
        <f>IF(OR(M1242="متأخرة",M1242="اليوم"),COUNTIFS($M$6:$M$2005,"متأخرة",$J$6:$J$2005,"&lt;"&amp;J1242)+COUNTIFS($M$6:$M$2005,"اليوم",$J$6:$J$2005,"&lt;"&amp;J1242)+COUNTIFS($M$6:M1242,"متأخرة",$J$6:J1242,J1242&amp;"")+COUNTIFS($M$6:M1242,"اليوم",$J$6:J1242,J1242&amp;""),"")</f>
        <v/>
      </c>
    </row>
    <row r="1243">
      <c r="A1243" s="20" t="n"/>
      <c r="B1243" s="5" t="n"/>
      <c r="C1243" s="21" t="n"/>
      <c r="D1243" s="5" t="n"/>
      <c r="E1243" s="17" t="n"/>
      <c r="F1243" s="5" t="n"/>
      <c r="G1243" s="5" t="n"/>
      <c r="H1243" s="5" t="n"/>
      <c r="I1243" s="5" t="n"/>
      <c r="J1243" s="20" t="n"/>
      <c r="K1243" s="5" t="n"/>
      <c r="L1243" s="19">
        <f>IF(OR(B1243&amp;""="",NOT(ISNUMBER(A1243))),"",'الإعدادات'!$B$4-A1243)</f>
        <v/>
      </c>
      <c r="M1243" s="6">
        <f>IF(OR(B1243&amp;""="",NOT(ISNUMBER(J1243)),I1243="تم التعاقد",I1243="غير مهتم"),"",IF(J1243&lt;'الإعدادات'!$B$4,"متأخرة",IF(J1243='الإعدادات'!$B$4,"اليوم",IF(J1243&lt;='الإعدادات'!$B$4+3,"خلال 3 أيام",""))))</f>
        <v/>
      </c>
      <c r="N1243" s="6">
        <f>IF(OR(B1243&amp;""="",H1243&amp;""="",NOT(ISNUMBER(E1243))),"",IFERROR(IF(E1243&lt;INDEX('الوحدات'!$F$6:$F$305,MATCH(H1243,'الوحدات'!$A$6:$A$305,0)),"أقل من السعر","مناسب"),"كود غير موجود"))</f>
        <v/>
      </c>
      <c r="O1243" s="18">
        <f>IF(OR(B1243&amp;""="",I1243&lt;&gt;"تم التعاقد",H1243&amp;""=""),"",IFERROR(IF(INDEX('الوحدات'!$E$6:$E$305,MATCH(H1243,'الوحدات'!$A$6:$A$305,0))="بيع",ROUND(INDEX('الوحدات'!$F$6:$F$305,MATCH(H1243,'الوحدات'!$A$6:$A$305,0))*'الإعدادات'!$B$5/100,2),""),""))</f>
        <v/>
      </c>
      <c r="P1243" s="19">
        <f>IF(OR(M1243="متأخرة",M1243="اليوم"),COUNTIFS($M$6:$M$2005,"متأخرة",$J$6:$J$2005,"&lt;"&amp;J1243)+COUNTIFS($M$6:$M$2005,"اليوم",$J$6:$J$2005,"&lt;"&amp;J1243)+COUNTIFS($M$6:M1243,"متأخرة",$J$6:J1243,J1243&amp;"")+COUNTIFS($M$6:M1243,"اليوم",$J$6:J1243,J1243&amp;""),"")</f>
        <v/>
      </c>
    </row>
    <row r="1244">
      <c r="A1244" s="20" t="n"/>
      <c r="B1244" s="5" t="n"/>
      <c r="C1244" s="21" t="n"/>
      <c r="D1244" s="5" t="n"/>
      <c r="E1244" s="17" t="n"/>
      <c r="F1244" s="5" t="n"/>
      <c r="G1244" s="5" t="n"/>
      <c r="H1244" s="5" t="n"/>
      <c r="I1244" s="5" t="n"/>
      <c r="J1244" s="20" t="n"/>
      <c r="K1244" s="5" t="n"/>
      <c r="L1244" s="19">
        <f>IF(OR(B1244&amp;""="",NOT(ISNUMBER(A1244))),"",'الإعدادات'!$B$4-A1244)</f>
        <v/>
      </c>
      <c r="M1244" s="6">
        <f>IF(OR(B1244&amp;""="",NOT(ISNUMBER(J1244)),I1244="تم التعاقد",I1244="غير مهتم"),"",IF(J1244&lt;'الإعدادات'!$B$4,"متأخرة",IF(J1244='الإعدادات'!$B$4,"اليوم",IF(J1244&lt;='الإعدادات'!$B$4+3,"خلال 3 أيام",""))))</f>
        <v/>
      </c>
      <c r="N1244" s="6">
        <f>IF(OR(B1244&amp;""="",H1244&amp;""="",NOT(ISNUMBER(E1244))),"",IFERROR(IF(E1244&lt;INDEX('الوحدات'!$F$6:$F$305,MATCH(H1244,'الوحدات'!$A$6:$A$305,0)),"أقل من السعر","مناسب"),"كود غير موجود"))</f>
        <v/>
      </c>
      <c r="O1244" s="18">
        <f>IF(OR(B1244&amp;""="",I1244&lt;&gt;"تم التعاقد",H1244&amp;""=""),"",IFERROR(IF(INDEX('الوحدات'!$E$6:$E$305,MATCH(H1244,'الوحدات'!$A$6:$A$305,0))="بيع",ROUND(INDEX('الوحدات'!$F$6:$F$305,MATCH(H1244,'الوحدات'!$A$6:$A$305,0))*'الإعدادات'!$B$5/100,2),""),""))</f>
        <v/>
      </c>
      <c r="P1244" s="19">
        <f>IF(OR(M1244="متأخرة",M1244="اليوم"),COUNTIFS($M$6:$M$2005,"متأخرة",$J$6:$J$2005,"&lt;"&amp;J1244)+COUNTIFS($M$6:$M$2005,"اليوم",$J$6:$J$2005,"&lt;"&amp;J1244)+COUNTIFS($M$6:M1244,"متأخرة",$J$6:J1244,J1244&amp;"")+COUNTIFS($M$6:M1244,"اليوم",$J$6:J1244,J1244&amp;""),"")</f>
        <v/>
      </c>
    </row>
    <row r="1245">
      <c r="A1245" s="20" t="n"/>
      <c r="B1245" s="5" t="n"/>
      <c r="C1245" s="21" t="n"/>
      <c r="D1245" s="5" t="n"/>
      <c r="E1245" s="17" t="n"/>
      <c r="F1245" s="5" t="n"/>
      <c r="G1245" s="5" t="n"/>
      <c r="H1245" s="5" t="n"/>
      <c r="I1245" s="5" t="n"/>
      <c r="J1245" s="20" t="n"/>
      <c r="K1245" s="5" t="n"/>
      <c r="L1245" s="19">
        <f>IF(OR(B1245&amp;""="",NOT(ISNUMBER(A1245))),"",'الإعدادات'!$B$4-A1245)</f>
        <v/>
      </c>
      <c r="M1245" s="6">
        <f>IF(OR(B1245&amp;""="",NOT(ISNUMBER(J1245)),I1245="تم التعاقد",I1245="غير مهتم"),"",IF(J1245&lt;'الإعدادات'!$B$4,"متأخرة",IF(J1245='الإعدادات'!$B$4,"اليوم",IF(J1245&lt;='الإعدادات'!$B$4+3,"خلال 3 أيام",""))))</f>
        <v/>
      </c>
      <c r="N1245" s="6">
        <f>IF(OR(B1245&amp;""="",H1245&amp;""="",NOT(ISNUMBER(E1245))),"",IFERROR(IF(E1245&lt;INDEX('الوحدات'!$F$6:$F$305,MATCH(H1245,'الوحدات'!$A$6:$A$305,0)),"أقل من السعر","مناسب"),"كود غير موجود"))</f>
        <v/>
      </c>
      <c r="O1245" s="18">
        <f>IF(OR(B1245&amp;""="",I1245&lt;&gt;"تم التعاقد",H1245&amp;""=""),"",IFERROR(IF(INDEX('الوحدات'!$E$6:$E$305,MATCH(H1245,'الوحدات'!$A$6:$A$305,0))="بيع",ROUND(INDEX('الوحدات'!$F$6:$F$305,MATCH(H1245,'الوحدات'!$A$6:$A$305,0))*'الإعدادات'!$B$5/100,2),""),""))</f>
        <v/>
      </c>
      <c r="P1245" s="19">
        <f>IF(OR(M1245="متأخرة",M1245="اليوم"),COUNTIFS($M$6:$M$2005,"متأخرة",$J$6:$J$2005,"&lt;"&amp;J1245)+COUNTIFS($M$6:$M$2005,"اليوم",$J$6:$J$2005,"&lt;"&amp;J1245)+COUNTIFS($M$6:M1245,"متأخرة",$J$6:J1245,J1245&amp;"")+COUNTIFS($M$6:M1245,"اليوم",$J$6:J1245,J1245&amp;""),"")</f>
        <v/>
      </c>
    </row>
    <row r="1246">
      <c r="A1246" s="20" t="n"/>
      <c r="B1246" s="5" t="n"/>
      <c r="C1246" s="21" t="n"/>
      <c r="D1246" s="5" t="n"/>
      <c r="E1246" s="17" t="n"/>
      <c r="F1246" s="5" t="n"/>
      <c r="G1246" s="5" t="n"/>
      <c r="H1246" s="5" t="n"/>
      <c r="I1246" s="5" t="n"/>
      <c r="J1246" s="20" t="n"/>
      <c r="K1246" s="5" t="n"/>
      <c r="L1246" s="19">
        <f>IF(OR(B1246&amp;""="",NOT(ISNUMBER(A1246))),"",'الإعدادات'!$B$4-A1246)</f>
        <v/>
      </c>
      <c r="M1246" s="6">
        <f>IF(OR(B1246&amp;""="",NOT(ISNUMBER(J1246)),I1246="تم التعاقد",I1246="غير مهتم"),"",IF(J1246&lt;'الإعدادات'!$B$4,"متأخرة",IF(J1246='الإعدادات'!$B$4,"اليوم",IF(J1246&lt;='الإعدادات'!$B$4+3,"خلال 3 أيام",""))))</f>
        <v/>
      </c>
      <c r="N1246" s="6">
        <f>IF(OR(B1246&amp;""="",H1246&amp;""="",NOT(ISNUMBER(E1246))),"",IFERROR(IF(E1246&lt;INDEX('الوحدات'!$F$6:$F$305,MATCH(H1246,'الوحدات'!$A$6:$A$305,0)),"أقل من السعر","مناسب"),"كود غير موجود"))</f>
        <v/>
      </c>
      <c r="O1246" s="18">
        <f>IF(OR(B1246&amp;""="",I1246&lt;&gt;"تم التعاقد",H1246&amp;""=""),"",IFERROR(IF(INDEX('الوحدات'!$E$6:$E$305,MATCH(H1246,'الوحدات'!$A$6:$A$305,0))="بيع",ROUND(INDEX('الوحدات'!$F$6:$F$305,MATCH(H1246,'الوحدات'!$A$6:$A$305,0))*'الإعدادات'!$B$5/100,2),""),""))</f>
        <v/>
      </c>
      <c r="P1246" s="19">
        <f>IF(OR(M1246="متأخرة",M1246="اليوم"),COUNTIFS($M$6:$M$2005,"متأخرة",$J$6:$J$2005,"&lt;"&amp;J1246)+COUNTIFS($M$6:$M$2005,"اليوم",$J$6:$J$2005,"&lt;"&amp;J1246)+COUNTIFS($M$6:M1246,"متأخرة",$J$6:J1246,J1246&amp;"")+COUNTIFS($M$6:M1246,"اليوم",$J$6:J1246,J1246&amp;""),"")</f>
        <v/>
      </c>
    </row>
    <row r="1247">
      <c r="A1247" s="20" t="n"/>
      <c r="B1247" s="5" t="n"/>
      <c r="C1247" s="21" t="n"/>
      <c r="D1247" s="5" t="n"/>
      <c r="E1247" s="17" t="n"/>
      <c r="F1247" s="5" t="n"/>
      <c r="G1247" s="5" t="n"/>
      <c r="H1247" s="5" t="n"/>
      <c r="I1247" s="5" t="n"/>
      <c r="J1247" s="20" t="n"/>
      <c r="K1247" s="5" t="n"/>
      <c r="L1247" s="19">
        <f>IF(OR(B1247&amp;""="",NOT(ISNUMBER(A1247))),"",'الإعدادات'!$B$4-A1247)</f>
        <v/>
      </c>
      <c r="M1247" s="6">
        <f>IF(OR(B1247&amp;""="",NOT(ISNUMBER(J1247)),I1247="تم التعاقد",I1247="غير مهتم"),"",IF(J1247&lt;'الإعدادات'!$B$4,"متأخرة",IF(J1247='الإعدادات'!$B$4,"اليوم",IF(J1247&lt;='الإعدادات'!$B$4+3,"خلال 3 أيام",""))))</f>
        <v/>
      </c>
      <c r="N1247" s="6">
        <f>IF(OR(B1247&amp;""="",H1247&amp;""="",NOT(ISNUMBER(E1247))),"",IFERROR(IF(E1247&lt;INDEX('الوحدات'!$F$6:$F$305,MATCH(H1247,'الوحدات'!$A$6:$A$305,0)),"أقل من السعر","مناسب"),"كود غير موجود"))</f>
        <v/>
      </c>
      <c r="O1247" s="18">
        <f>IF(OR(B1247&amp;""="",I1247&lt;&gt;"تم التعاقد",H1247&amp;""=""),"",IFERROR(IF(INDEX('الوحدات'!$E$6:$E$305,MATCH(H1247,'الوحدات'!$A$6:$A$305,0))="بيع",ROUND(INDEX('الوحدات'!$F$6:$F$305,MATCH(H1247,'الوحدات'!$A$6:$A$305,0))*'الإعدادات'!$B$5/100,2),""),""))</f>
        <v/>
      </c>
      <c r="P1247" s="19">
        <f>IF(OR(M1247="متأخرة",M1247="اليوم"),COUNTIFS($M$6:$M$2005,"متأخرة",$J$6:$J$2005,"&lt;"&amp;J1247)+COUNTIFS($M$6:$M$2005,"اليوم",$J$6:$J$2005,"&lt;"&amp;J1247)+COUNTIFS($M$6:M1247,"متأخرة",$J$6:J1247,J1247&amp;"")+COUNTIFS($M$6:M1247,"اليوم",$J$6:J1247,J1247&amp;""),"")</f>
        <v/>
      </c>
    </row>
    <row r="1248">
      <c r="A1248" s="20" t="n"/>
      <c r="B1248" s="5" t="n"/>
      <c r="C1248" s="21" t="n"/>
      <c r="D1248" s="5" t="n"/>
      <c r="E1248" s="17" t="n"/>
      <c r="F1248" s="5" t="n"/>
      <c r="G1248" s="5" t="n"/>
      <c r="H1248" s="5" t="n"/>
      <c r="I1248" s="5" t="n"/>
      <c r="J1248" s="20" t="n"/>
      <c r="K1248" s="5" t="n"/>
      <c r="L1248" s="19">
        <f>IF(OR(B1248&amp;""="",NOT(ISNUMBER(A1248))),"",'الإعدادات'!$B$4-A1248)</f>
        <v/>
      </c>
      <c r="M1248" s="6">
        <f>IF(OR(B1248&amp;""="",NOT(ISNUMBER(J1248)),I1248="تم التعاقد",I1248="غير مهتم"),"",IF(J1248&lt;'الإعدادات'!$B$4,"متأخرة",IF(J1248='الإعدادات'!$B$4,"اليوم",IF(J1248&lt;='الإعدادات'!$B$4+3,"خلال 3 أيام",""))))</f>
        <v/>
      </c>
      <c r="N1248" s="6">
        <f>IF(OR(B1248&amp;""="",H1248&amp;""="",NOT(ISNUMBER(E1248))),"",IFERROR(IF(E1248&lt;INDEX('الوحدات'!$F$6:$F$305,MATCH(H1248,'الوحدات'!$A$6:$A$305,0)),"أقل من السعر","مناسب"),"كود غير موجود"))</f>
        <v/>
      </c>
      <c r="O1248" s="18">
        <f>IF(OR(B1248&amp;""="",I1248&lt;&gt;"تم التعاقد",H1248&amp;""=""),"",IFERROR(IF(INDEX('الوحدات'!$E$6:$E$305,MATCH(H1248,'الوحدات'!$A$6:$A$305,0))="بيع",ROUND(INDEX('الوحدات'!$F$6:$F$305,MATCH(H1248,'الوحدات'!$A$6:$A$305,0))*'الإعدادات'!$B$5/100,2),""),""))</f>
        <v/>
      </c>
      <c r="P1248" s="19">
        <f>IF(OR(M1248="متأخرة",M1248="اليوم"),COUNTIFS($M$6:$M$2005,"متأخرة",$J$6:$J$2005,"&lt;"&amp;J1248)+COUNTIFS($M$6:$M$2005,"اليوم",$J$6:$J$2005,"&lt;"&amp;J1248)+COUNTIFS($M$6:M1248,"متأخرة",$J$6:J1248,J1248&amp;"")+COUNTIFS($M$6:M1248,"اليوم",$J$6:J1248,J1248&amp;""),"")</f>
        <v/>
      </c>
    </row>
    <row r="1249">
      <c r="A1249" s="20" t="n"/>
      <c r="B1249" s="5" t="n"/>
      <c r="C1249" s="21" t="n"/>
      <c r="D1249" s="5" t="n"/>
      <c r="E1249" s="17" t="n"/>
      <c r="F1249" s="5" t="n"/>
      <c r="G1249" s="5" t="n"/>
      <c r="H1249" s="5" t="n"/>
      <c r="I1249" s="5" t="n"/>
      <c r="J1249" s="20" t="n"/>
      <c r="K1249" s="5" t="n"/>
      <c r="L1249" s="19">
        <f>IF(OR(B1249&amp;""="",NOT(ISNUMBER(A1249))),"",'الإعدادات'!$B$4-A1249)</f>
        <v/>
      </c>
      <c r="M1249" s="6">
        <f>IF(OR(B1249&amp;""="",NOT(ISNUMBER(J1249)),I1249="تم التعاقد",I1249="غير مهتم"),"",IF(J1249&lt;'الإعدادات'!$B$4,"متأخرة",IF(J1249='الإعدادات'!$B$4,"اليوم",IF(J1249&lt;='الإعدادات'!$B$4+3,"خلال 3 أيام",""))))</f>
        <v/>
      </c>
      <c r="N1249" s="6">
        <f>IF(OR(B1249&amp;""="",H1249&amp;""="",NOT(ISNUMBER(E1249))),"",IFERROR(IF(E1249&lt;INDEX('الوحدات'!$F$6:$F$305,MATCH(H1249,'الوحدات'!$A$6:$A$305,0)),"أقل من السعر","مناسب"),"كود غير موجود"))</f>
        <v/>
      </c>
      <c r="O1249" s="18">
        <f>IF(OR(B1249&amp;""="",I1249&lt;&gt;"تم التعاقد",H1249&amp;""=""),"",IFERROR(IF(INDEX('الوحدات'!$E$6:$E$305,MATCH(H1249,'الوحدات'!$A$6:$A$305,0))="بيع",ROUND(INDEX('الوحدات'!$F$6:$F$305,MATCH(H1249,'الوحدات'!$A$6:$A$305,0))*'الإعدادات'!$B$5/100,2),""),""))</f>
        <v/>
      </c>
      <c r="P1249" s="19">
        <f>IF(OR(M1249="متأخرة",M1249="اليوم"),COUNTIFS($M$6:$M$2005,"متأخرة",$J$6:$J$2005,"&lt;"&amp;J1249)+COUNTIFS($M$6:$M$2005,"اليوم",$J$6:$J$2005,"&lt;"&amp;J1249)+COUNTIFS($M$6:M1249,"متأخرة",$J$6:J1249,J1249&amp;"")+COUNTIFS($M$6:M1249,"اليوم",$J$6:J1249,J1249&amp;""),"")</f>
        <v/>
      </c>
    </row>
    <row r="1250">
      <c r="A1250" s="20" t="n"/>
      <c r="B1250" s="5" t="n"/>
      <c r="C1250" s="21" t="n"/>
      <c r="D1250" s="5" t="n"/>
      <c r="E1250" s="17" t="n"/>
      <c r="F1250" s="5" t="n"/>
      <c r="G1250" s="5" t="n"/>
      <c r="H1250" s="5" t="n"/>
      <c r="I1250" s="5" t="n"/>
      <c r="J1250" s="20" t="n"/>
      <c r="K1250" s="5" t="n"/>
      <c r="L1250" s="19">
        <f>IF(OR(B1250&amp;""="",NOT(ISNUMBER(A1250))),"",'الإعدادات'!$B$4-A1250)</f>
        <v/>
      </c>
      <c r="M1250" s="6">
        <f>IF(OR(B1250&amp;""="",NOT(ISNUMBER(J1250)),I1250="تم التعاقد",I1250="غير مهتم"),"",IF(J1250&lt;'الإعدادات'!$B$4,"متأخرة",IF(J1250='الإعدادات'!$B$4,"اليوم",IF(J1250&lt;='الإعدادات'!$B$4+3,"خلال 3 أيام",""))))</f>
        <v/>
      </c>
      <c r="N1250" s="6">
        <f>IF(OR(B1250&amp;""="",H1250&amp;""="",NOT(ISNUMBER(E1250))),"",IFERROR(IF(E1250&lt;INDEX('الوحدات'!$F$6:$F$305,MATCH(H1250,'الوحدات'!$A$6:$A$305,0)),"أقل من السعر","مناسب"),"كود غير موجود"))</f>
        <v/>
      </c>
      <c r="O1250" s="18">
        <f>IF(OR(B1250&amp;""="",I1250&lt;&gt;"تم التعاقد",H1250&amp;""=""),"",IFERROR(IF(INDEX('الوحدات'!$E$6:$E$305,MATCH(H1250,'الوحدات'!$A$6:$A$305,0))="بيع",ROUND(INDEX('الوحدات'!$F$6:$F$305,MATCH(H1250,'الوحدات'!$A$6:$A$305,0))*'الإعدادات'!$B$5/100,2),""),""))</f>
        <v/>
      </c>
      <c r="P1250" s="19">
        <f>IF(OR(M1250="متأخرة",M1250="اليوم"),COUNTIFS($M$6:$M$2005,"متأخرة",$J$6:$J$2005,"&lt;"&amp;J1250)+COUNTIFS($M$6:$M$2005,"اليوم",$J$6:$J$2005,"&lt;"&amp;J1250)+COUNTIFS($M$6:M1250,"متأخرة",$J$6:J1250,J1250&amp;"")+COUNTIFS($M$6:M1250,"اليوم",$J$6:J1250,J1250&amp;""),"")</f>
        <v/>
      </c>
    </row>
    <row r="1251">
      <c r="A1251" s="20" t="n"/>
      <c r="B1251" s="5" t="n"/>
      <c r="C1251" s="21" t="n"/>
      <c r="D1251" s="5" t="n"/>
      <c r="E1251" s="17" t="n"/>
      <c r="F1251" s="5" t="n"/>
      <c r="G1251" s="5" t="n"/>
      <c r="H1251" s="5" t="n"/>
      <c r="I1251" s="5" t="n"/>
      <c r="J1251" s="20" t="n"/>
      <c r="K1251" s="5" t="n"/>
      <c r="L1251" s="19">
        <f>IF(OR(B1251&amp;""="",NOT(ISNUMBER(A1251))),"",'الإعدادات'!$B$4-A1251)</f>
        <v/>
      </c>
      <c r="M1251" s="6">
        <f>IF(OR(B1251&amp;""="",NOT(ISNUMBER(J1251)),I1251="تم التعاقد",I1251="غير مهتم"),"",IF(J1251&lt;'الإعدادات'!$B$4,"متأخرة",IF(J1251='الإعدادات'!$B$4,"اليوم",IF(J1251&lt;='الإعدادات'!$B$4+3,"خلال 3 أيام",""))))</f>
        <v/>
      </c>
      <c r="N1251" s="6">
        <f>IF(OR(B1251&amp;""="",H1251&amp;""="",NOT(ISNUMBER(E1251))),"",IFERROR(IF(E1251&lt;INDEX('الوحدات'!$F$6:$F$305,MATCH(H1251,'الوحدات'!$A$6:$A$305,0)),"أقل من السعر","مناسب"),"كود غير موجود"))</f>
        <v/>
      </c>
      <c r="O1251" s="18">
        <f>IF(OR(B1251&amp;""="",I1251&lt;&gt;"تم التعاقد",H1251&amp;""=""),"",IFERROR(IF(INDEX('الوحدات'!$E$6:$E$305,MATCH(H1251,'الوحدات'!$A$6:$A$305,0))="بيع",ROUND(INDEX('الوحدات'!$F$6:$F$305,MATCH(H1251,'الوحدات'!$A$6:$A$305,0))*'الإعدادات'!$B$5/100,2),""),""))</f>
        <v/>
      </c>
      <c r="P1251" s="19">
        <f>IF(OR(M1251="متأخرة",M1251="اليوم"),COUNTIFS($M$6:$M$2005,"متأخرة",$J$6:$J$2005,"&lt;"&amp;J1251)+COUNTIFS($M$6:$M$2005,"اليوم",$J$6:$J$2005,"&lt;"&amp;J1251)+COUNTIFS($M$6:M1251,"متأخرة",$J$6:J1251,J1251&amp;"")+COUNTIFS($M$6:M1251,"اليوم",$J$6:J1251,J1251&amp;""),"")</f>
        <v/>
      </c>
    </row>
    <row r="1252">
      <c r="A1252" s="20" t="n"/>
      <c r="B1252" s="5" t="n"/>
      <c r="C1252" s="21" t="n"/>
      <c r="D1252" s="5" t="n"/>
      <c r="E1252" s="17" t="n"/>
      <c r="F1252" s="5" t="n"/>
      <c r="G1252" s="5" t="n"/>
      <c r="H1252" s="5" t="n"/>
      <c r="I1252" s="5" t="n"/>
      <c r="J1252" s="20" t="n"/>
      <c r="K1252" s="5" t="n"/>
      <c r="L1252" s="19">
        <f>IF(OR(B1252&amp;""="",NOT(ISNUMBER(A1252))),"",'الإعدادات'!$B$4-A1252)</f>
        <v/>
      </c>
      <c r="M1252" s="6">
        <f>IF(OR(B1252&amp;""="",NOT(ISNUMBER(J1252)),I1252="تم التعاقد",I1252="غير مهتم"),"",IF(J1252&lt;'الإعدادات'!$B$4,"متأخرة",IF(J1252='الإعدادات'!$B$4,"اليوم",IF(J1252&lt;='الإعدادات'!$B$4+3,"خلال 3 أيام",""))))</f>
        <v/>
      </c>
      <c r="N1252" s="6">
        <f>IF(OR(B1252&amp;""="",H1252&amp;""="",NOT(ISNUMBER(E1252))),"",IFERROR(IF(E1252&lt;INDEX('الوحدات'!$F$6:$F$305,MATCH(H1252,'الوحدات'!$A$6:$A$305,0)),"أقل من السعر","مناسب"),"كود غير موجود"))</f>
        <v/>
      </c>
      <c r="O1252" s="18">
        <f>IF(OR(B1252&amp;""="",I1252&lt;&gt;"تم التعاقد",H1252&amp;""=""),"",IFERROR(IF(INDEX('الوحدات'!$E$6:$E$305,MATCH(H1252,'الوحدات'!$A$6:$A$305,0))="بيع",ROUND(INDEX('الوحدات'!$F$6:$F$305,MATCH(H1252,'الوحدات'!$A$6:$A$305,0))*'الإعدادات'!$B$5/100,2),""),""))</f>
        <v/>
      </c>
      <c r="P1252" s="19">
        <f>IF(OR(M1252="متأخرة",M1252="اليوم"),COUNTIFS($M$6:$M$2005,"متأخرة",$J$6:$J$2005,"&lt;"&amp;J1252)+COUNTIFS($M$6:$M$2005,"اليوم",$J$6:$J$2005,"&lt;"&amp;J1252)+COUNTIFS($M$6:M1252,"متأخرة",$J$6:J1252,J1252&amp;"")+COUNTIFS($M$6:M1252,"اليوم",$J$6:J1252,J1252&amp;""),"")</f>
        <v/>
      </c>
    </row>
    <row r="1253">
      <c r="A1253" s="20" t="n"/>
      <c r="B1253" s="5" t="n"/>
      <c r="C1253" s="21" t="n"/>
      <c r="D1253" s="5" t="n"/>
      <c r="E1253" s="17" t="n"/>
      <c r="F1253" s="5" t="n"/>
      <c r="G1253" s="5" t="n"/>
      <c r="H1253" s="5" t="n"/>
      <c r="I1253" s="5" t="n"/>
      <c r="J1253" s="20" t="n"/>
      <c r="K1253" s="5" t="n"/>
      <c r="L1253" s="19">
        <f>IF(OR(B1253&amp;""="",NOT(ISNUMBER(A1253))),"",'الإعدادات'!$B$4-A1253)</f>
        <v/>
      </c>
      <c r="M1253" s="6">
        <f>IF(OR(B1253&amp;""="",NOT(ISNUMBER(J1253)),I1253="تم التعاقد",I1253="غير مهتم"),"",IF(J1253&lt;'الإعدادات'!$B$4,"متأخرة",IF(J1253='الإعدادات'!$B$4,"اليوم",IF(J1253&lt;='الإعدادات'!$B$4+3,"خلال 3 أيام",""))))</f>
        <v/>
      </c>
      <c r="N1253" s="6">
        <f>IF(OR(B1253&amp;""="",H1253&amp;""="",NOT(ISNUMBER(E1253))),"",IFERROR(IF(E1253&lt;INDEX('الوحدات'!$F$6:$F$305,MATCH(H1253,'الوحدات'!$A$6:$A$305,0)),"أقل من السعر","مناسب"),"كود غير موجود"))</f>
        <v/>
      </c>
      <c r="O1253" s="18">
        <f>IF(OR(B1253&amp;""="",I1253&lt;&gt;"تم التعاقد",H1253&amp;""=""),"",IFERROR(IF(INDEX('الوحدات'!$E$6:$E$305,MATCH(H1253,'الوحدات'!$A$6:$A$305,0))="بيع",ROUND(INDEX('الوحدات'!$F$6:$F$305,MATCH(H1253,'الوحدات'!$A$6:$A$305,0))*'الإعدادات'!$B$5/100,2),""),""))</f>
        <v/>
      </c>
      <c r="P1253" s="19">
        <f>IF(OR(M1253="متأخرة",M1253="اليوم"),COUNTIFS($M$6:$M$2005,"متأخرة",$J$6:$J$2005,"&lt;"&amp;J1253)+COUNTIFS($M$6:$M$2005,"اليوم",$J$6:$J$2005,"&lt;"&amp;J1253)+COUNTIFS($M$6:M1253,"متأخرة",$J$6:J1253,J1253&amp;"")+COUNTIFS($M$6:M1253,"اليوم",$J$6:J1253,J1253&amp;""),"")</f>
        <v/>
      </c>
    </row>
    <row r="1254">
      <c r="A1254" s="20" t="n"/>
      <c r="B1254" s="5" t="n"/>
      <c r="C1254" s="21" t="n"/>
      <c r="D1254" s="5" t="n"/>
      <c r="E1254" s="17" t="n"/>
      <c r="F1254" s="5" t="n"/>
      <c r="G1254" s="5" t="n"/>
      <c r="H1254" s="5" t="n"/>
      <c r="I1254" s="5" t="n"/>
      <c r="J1254" s="20" t="n"/>
      <c r="K1254" s="5" t="n"/>
      <c r="L1254" s="19">
        <f>IF(OR(B1254&amp;""="",NOT(ISNUMBER(A1254))),"",'الإعدادات'!$B$4-A1254)</f>
        <v/>
      </c>
      <c r="M1254" s="6">
        <f>IF(OR(B1254&amp;""="",NOT(ISNUMBER(J1254)),I1254="تم التعاقد",I1254="غير مهتم"),"",IF(J1254&lt;'الإعدادات'!$B$4,"متأخرة",IF(J1254='الإعدادات'!$B$4,"اليوم",IF(J1254&lt;='الإعدادات'!$B$4+3,"خلال 3 أيام",""))))</f>
        <v/>
      </c>
      <c r="N1254" s="6">
        <f>IF(OR(B1254&amp;""="",H1254&amp;""="",NOT(ISNUMBER(E1254))),"",IFERROR(IF(E1254&lt;INDEX('الوحدات'!$F$6:$F$305,MATCH(H1254,'الوحدات'!$A$6:$A$305,0)),"أقل من السعر","مناسب"),"كود غير موجود"))</f>
        <v/>
      </c>
      <c r="O1254" s="18">
        <f>IF(OR(B1254&amp;""="",I1254&lt;&gt;"تم التعاقد",H1254&amp;""=""),"",IFERROR(IF(INDEX('الوحدات'!$E$6:$E$305,MATCH(H1254,'الوحدات'!$A$6:$A$305,0))="بيع",ROUND(INDEX('الوحدات'!$F$6:$F$305,MATCH(H1254,'الوحدات'!$A$6:$A$305,0))*'الإعدادات'!$B$5/100,2),""),""))</f>
        <v/>
      </c>
      <c r="P1254" s="19">
        <f>IF(OR(M1254="متأخرة",M1254="اليوم"),COUNTIFS($M$6:$M$2005,"متأخرة",$J$6:$J$2005,"&lt;"&amp;J1254)+COUNTIFS($M$6:$M$2005,"اليوم",$J$6:$J$2005,"&lt;"&amp;J1254)+COUNTIFS($M$6:M1254,"متأخرة",$J$6:J1254,J1254&amp;"")+COUNTIFS($M$6:M1254,"اليوم",$J$6:J1254,J1254&amp;""),"")</f>
        <v/>
      </c>
    </row>
    <row r="1255">
      <c r="A1255" s="20" t="n"/>
      <c r="B1255" s="5" t="n"/>
      <c r="C1255" s="21" t="n"/>
      <c r="D1255" s="5" t="n"/>
      <c r="E1255" s="17" t="n"/>
      <c r="F1255" s="5" t="n"/>
      <c r="G1255" s="5" t="n"/>
      <c r="H1255" s="5" t="n"/>
      <c r="I1255" s="5" t="n"/>
      <c r="J1255" s="20" t="n"/>
      <c r="K1255" s="5" t="n"/>
      <c r="L1255" s="19">
        <f>IF(OR(B1255&amp;""="",NOT(ISNUMBER(A1255))),"",'الإعدادات'!$B$4-A1255)</f>
        <v/>
      </c>
      <c r="M1255" s="6">
        <f>IF(OR(B1255&amp;""="",NOT(ISNUMBER(J1255)),I1255="تم التعاقد",I1255="غير مهتم"),"",IF(J1255&lt;'الإعدادات'!$B$4,"متأخرة",IF(J1255='الإعدادات'!$B$4,"اليوم",IF(J1255&lt;='الإعدادات'!$B$4+3,"خلال 3 أيام",""))))</f>
        <v/>
      </c>
      <c r="N1255" s="6">
        <f>IF(OR(B1255&amp;""="",H1255&amp;""="",NOT(ISNUMBER(E1255))),"",IFERROR(IF(E1255&lt;INDEX('الوحدات'!$F$6:$F$305,MATCH(H1255,'الوحدات'!$A$6:$A$305,0)),"أقل من السعر","مناسب"),"كود غير موجود"))</f>
        <v/>
      </c>
      <c r="O1255" s="18">
        <f>IF(OR(B1255&amp;""="",I1255&lt;&gt;"تم التعاقد",H1255&amp;""=""),"",IFERROR(IF(INDEX('الوحدات'!$E$6:$E$305,MATCH(H1255,'الوحدات'!$A$6:$A$305,0))="بيع",ROUND(INDEX('الوحدات'!$F$6:$F$305,MATCH(H1255,'الوحدات'!$A$6:$A$305,0))*'الإعدادات'!$B$5/100,2),""),""))</f>
        <v/>
      </c>
      <c r="P1255" s="19">
        <f>IF(OR(M1255="متأخرة",M1255="اليوم"),COUNTIFS($M$6:$M$2005,"متأخرة",$J$6:$J$2005,"&lt;"&amp;J1255)+COUNTIFS($M$6:$M$2005,"اليوم",$J$6:$J$2005,"&lt;"&amp;J1255)+COUNTIFS($M$6:M1255,"متأخرة",$J$6:J1255,J1255&amp;"")+COUNTIFS($M$6:M1255,"اليوم",$J$6:J1255,J1255&amp;""),"")</f>
        <v/>
      </c>
    </row>
    <row r="1256">
      <c r="A1256" s="20" t="n"/>
      <c r="B1256" s="5" t="n"/>
      <c r="C1256" s="21" t="n"/>
      <c r="D1256" s="5" t="n"/>
      <c r="E1256" s="17" t="n"/>
      <c r="F1256" s="5" t="n"/>
      <c r="G1256" s="5" t="n"/>
      <c r="H1256" s="5" t="n"/>
      <c r="I1256" s="5" t="n"/>
      <c r="J1256" s="20" t="n"/>
      <c r="K1256" s="5" t="n"/>
      <c r="L1256" s="19">
        <f>IF(OR(B1256&amp;""="",NOT(ISNUMBER(A1256))),"",'الإعدادات'!$B$4-A1256)</f>
        <v/>
      </c>
      <c r="M1256" s="6">
        <f>IF(OR(B1256&amp;""="",NOT(ISNUMBER(J1256)),I1256="تم التعاقد",I1256="غير مهتم"),"",IF(J1256&lt;'الإعدادات'!$B$4,"متأخرة",IF(J1256='الإعدادات'!$B$4,"اليوم",IF(J1256&lt;='الإعدادات'!$B$4+3,"خلال 3 أيام",""))))</f>
        <v/>
      </c>
      <c r="N1256" s="6">
        <f>IF(OR(B1256&amp;""="",H1256&amp;""="",NOT(ISNUMBER(E1256))),"",IFERROR(IF(E1256&lt;INDEX('الوحدات'!$F$6:$F$305,MATCH(H1256,'الوحدات'!$A$6:$A$305,0)),"أقل من السعر","مناسب"),"كود غير موجود"))</f>
        <v/>
      </c>
      <c r="O1256" s="18">
        <f>IF(OR(B1256&amp;""="",I1256&lt;&gt;"تم التعاقد",H1256&amp;""=""),"",IFERROR(IF(INDEX('الوحدات'!$E$6:$E$305,MATCH(H1256,'الوحدات'!$A$6:$A$305,0))="بيع",ROUND(INDEX('الوحدات'!$F$6:$F$305,MATCH(H1256,'الوحدات'!$A$6:$A$305,0))*'الإعدادات'!$B$5/100,2),""),""))</f>
        <v/>
      </c>
      <c r="P1256" s="19">
        <f>IF(OR(M1256="متأخرة",M1256="اليوم"),COUNTIFS($M$6:$M$2005,"متأخرة",$J$6:$J$2005,"&lt;"&amp;J1256)+COUNTIFS($M$6:$M$2005,"اليوم",$J$6:$J$2005,"&lt;"&amp;J1256)+COUNTIFS($M$6:M1256,"متأخرة",$J$6:J1256,J1256&amp;"")+COUNTIFS($M$6:M1256,"اليوم",$J$6:J1256,J1256&amp;""),"")</f>
        <v/>
      </c>
    </row>
    <row r="1257">
      <c r="A1257" s="20" t="n"/>
      <c r="B1257" s="5" t="n"/>
      <c r="C1257" s="21" t="n"/>
      <c r="D1257" s="5" t="n"/>
      <c r="E1257" s="17" t="n"/>
      <c r="F1257" s="5" t="n"/>
      <c r="G1257" s="5" t="n"/>
      <c r="H1257" s="5" t="n"/>
      <c r="I1257" s="5" t="n"/>
      <c r="J1257" s="20" t="n"/>
      <c r="K1257" s="5" t="n"/>
      <c r="L1257" s="19">
        <f>IF(OR(B1257&amp;""="",NOT(ISNUMBER(A1257))),"",'الإعدادات'!$B$4-A1257)</f>
        <v/>
      </c>
      <c r="M1257" s="6">
        <f>IF(OR(B1257&amp;""="",NOT(ISNUMBER(J1257)),I1257="تم التعاقد",I1257="غير مهتم"),"",IF(J1257&lt;'الإعدادات'!$B$4,"متأخرة",IF(J1257='الإعدادات'!$B$4,"اليوم",IF(J1257&lt;='الإعدادات'!$B$4+3,"خلال 3 أيام",""))))</f>
        <v/>
      </c>
      <c r="N1257" s="6">
        <f>IF(OR(B1257&amp;""="",H1257&amp;""="",NOT(ISNUMBER(E1257))),"",IFERROR(IF(E1257&lt;INDEX('الوحدات'!$F$6:$F$305,MATCH(H1257,'الوحدات'!$A$6:$A$305,0)),"أقل من السعر","مناسب"),"كود غير موجود"))</f>
        <v/>
      </c>
      <c r="O1257" s="18">
        <f>IF(OR(B1257&amp;""="",I1257&lt;&gt;"تم التعاقد",H1257&amp;""=""),"",IFERROR(IF(INDEX('الوحدات'!$E$6:$E$305,MATCH(H1257,'الوحدات'!$A$6:$A$305,0))="بيع",ROUND(INDEX('الوحدات'!$F$6:$F$305,MATCH(H1257,'الوحدات'!$A$6:$A$305,0))*'الإعدادات'!$B$5/100,2),""),""))</f>
        <v/>
      </c>
      <c r="P1257" s="19">
        <f>IF(OR(M1257="متأخرة",M1257="اليوم"),COUNTIFS($M$6:$M$2005,"متأخرة",$J$6:$J$2005,"&lt;"&amp;J1257)+COUNTIFS($M$6:$M$2005,"اليوم",$J$6:$J$2005,"&lt;"&amp;J1257)+COUNTIFS($M$6:M1257,"متأخرة",$J$6:J1257,J1257&amp;"")+COUNTIFS($M$6:M1257,"اليوم",$J$6:J1257,J1257&amp;""),"")</f>
        <v/>
      </c>
    </row>
    <row r="1258">
      <c r="A1258" s="20" t="n"/>
      <c r="B1258" s="5" t="n"/>
      <c r="C1258" s="21" t="n"/>
      <c r="D1258" s="5" t="n"/>
      <c r="E1258" s="17" t="n"/>
      <c r="F1258" s="5" t="n"/>
      <c r="G1258" s="5" t="n"/>
      <c r="H1258" s="5" t="n"/>
      <c r="I1258" s="5" t="n"/>
      <c r="J1258" s="20" t="n"/>
      <c r="K1258" s="5" t="n"/>
      <c r="L1258" s="19">
        <f>IF(OR(B1258&amp;""="",NOT(ISNUMBER(A1258))),"",'الإعدادات'!$B$4-A1258)</f>
        <v/>
      </c>
      <c r="M1258" s="6">
        <f>IF(OR(B1258&amp;""="",NOT(ISNUMBER(J1258)),I1258="تم التعاقد",I1258="غير مهتم"),"",IF(J1258&lt;'الإعدادات'!$B$4,"متأخرة",IF(J1258='الإعدادات'!$B$4,"اليوم",IF(J1258&lt;='الإعدادات'!$B$4+3,"خلال 3 أيام",""))))</f>
        <v/>
      </c>
      <c r="N1258" s="6">
        <f>IF(OR(B1258&amp;""="",H1258&amp;""="",NOT(ISNUMBER(E1258))),"",IFERROR(IF(E1258&lt;INDEX('الوحدات'!$F$6:$F$305,MATCH(H1258,'الوحدات'!$A$6:$A$305,0)),"أقل من السعر","مناسب"),"كود غير موجود"))</f>
        <v/>
      </c>
      <c r="O1258" s="18">
        <f>IF(OR(B1258&amp;""="",I1258&lt;&gt;"تم التعاقد",H1258&amp;""=""),"",IFERROR(IF(INDEX('الوحدات'!$E$6:$E$305,MATCH(H1258,'الوحدات'!$A$6:$A$305,0))="بيع",ROUND(INDEX('الوحدات'!$F$6:$F$305,MATCH(H1258,'الوحدات'!$A$6:$A$305,0))*'الإعدادات'!$B$5/100,2),""),""))</f>
        <v/>
      </c>
      <c r="P1258" s="19">
        <f>IF(OR(M1258="متأخرة",M1258="اليوم"),COUNTIFS($M$6:$M$2005,"متأخرة",$J$6:$J$2005,"&lt;"&amp;J1258)+COUNTIFS($M$6:$M$2005,"اليوم",$J$6:$J$2005,"&lt;"&amp;J1258)+COUNTIFS($M$6:M1258,"متأخرة",$J$6:J1258,J1258&amp;"")+COUNTIFS($M$6:M1258,"اليوم",$J$6:J1258,J1258&amp;""),"")</f>
        <v/>
      </c>
    </row>
    <row r="1259">
      <c r="A1259" s="20" t="n"/>
      <c r="B1259" s="5" t="n"/>
      <c r="C1259" s="21" t="n"/>
      <c r="D1259" s="5" t="n"/>
      <c r="E1259" s="17" t="n"/>
      <c r="F1259" s="5" t="n"/>
      <c r="G1259" s="5" t="n"/>
      <c r="H1259" s="5" t="n"/>
      <c r="I1259" s="5" t="n"/>
      <c r="J1259" s="20" t="n"/>
      <c r="K1259" s="5" t="n"/>
      <c r="L1259" s="19">
        <f>IF(OR(B1259&amp;""="",NOT(ISNUMBER(A1259))),"",'الإعدادات'!$B$4-A1259)</f>
        <v/>
      </c>
      <c r="M1259" s="6">
        <f>IF(OR(B1259&amp;""="",NOT(ISNUMBER(J1259)),I1259="تم التعاقد",I1259="غير مهتم"),"",IF(J1259&lt;'الإعدادات'!$B$4,"متأخرة",IF(J1259='الإعدادات'!$B$4,"اليوم",IF(J1259&lt;='الإعدادات'!$B$4+3,"خلال 3 أيام",""))))</f>
        <v/>
      </c>
      <c r="N1259" s="6">
        <f>IF(OR(B1259&amp;""="",H1259&amp;""="",NOT(ISNUMBER(E1259))),"",IFERROR(IF(E1259&lt;INDEX('الوحدات'!$F$6:$F$305,MATCH(H1259,'الوحدات'!$A$6:$A$305,0)),"أقل من السعر","مناسب"),"كود غير موجود"))</f>
        <v/>
      </c>
      <c r="O1259" s="18">
        <f>IF(OR(B1259&amp;""="",I1259&lt;&gt;"تم التعاقد",H1259&amp;""=""),"",IFERROR(IF(INDEX('الوحدات'!$E$6:$E$305,MATCH(H1259,'الوحدات'!$A$6:$A$305,0))="بيع",ROUND(INDEX('الوحدات'!$F$6:$F$305,MATCH(H1259,'الوحدات'!$A$6:$A$305,0))*'الإعدادات'!$B$5/100,2),""),""))</f>
        <v/>
      </c>
      <c r="P1259" s="19">
        <f>IF(OR(M1259="متأخرة",M1259="اليوم"),COUNTIFS($M$6:$M$2005,"متأخرة",$J$6:$J$2005,"&lt;"&amp;J1259)+COUNTIFS($M$6:$M$2005,"اليوم",$J$6:$J$2005,"&lt;"&amp;J1259)+COUNTIFS($M$6:M1259,"متأخرة",$J$6:J1259,J1259&amp;"")+COUNTIFS($M$6:M1259,"اليوم",$J$6:J1259,J1259&amp;""),"")</f>
        <v/>
      </c>
    </row>
    <row r="1260">
      <c r="A1260" s="20" t="n"/>
      <c r="B1260" s="5" t="n"/>
      <c r="C1260" s="21" t="n"/>
      <c r="D1260" s="5" t="n"/>
      <c r="E1260" s="17" t="n"/>
      <c r="F1260" s="5" t="n"/>
      <c r="G1260" s="5" t="n"/>
      <c r="H1260" s="5" t="n"/>
      <c r="I1260" s="5" t="n"/>
      <c r="J1260" s="20" t="n"/>
      <c r="K1260" s="5" t="n"/>
      <c r="L1260" s="19">
        <f>IF(OR(B1260&amp;""="",NOT(ISNUMBER(A1260))),"",'الإعدادات'!$B$4-A1260)</f>
        <v/>
      </c>
      <c r="M1260" s="6">
        <f>IF(OR(B1260&amp;""="",NOT(ISNUMBER(J1260)),I1260="تم التعاقد",I1260="غير مهتم"),"",IF(J1260&lt;'الإعدادات'!$B$4,"متأخرة",IF(J1260='الإعدادات'!$B$4,"اليوم",IF(J1260&lt;='الإعدادات'!$B$4+3,"خلال 3 أيام",""))))</f>
        <v/>
      </c>
      <c r="N1260" s="6">
        <f>IF(OR(B1260&amp;""="",H1260&amp;""="",NOT(ISNUMBER(E1260))),"",IFERROR(IF(E1260&lt;INDEX('الوحدات'!$F$6:$F$305,MATCH(H1260,'الوحدات'!$A$6:$A$305,0)),"أقل من السعر","مناسب"),"كود غير موجود"))</f>
        <v/>
      </c>
      <c r="O1260" s="18">
        <f>IF(OR(B1260&amp;""="",I1260&lt;&gt;"تم التعاقد",H1260&amp;""=""),"",IFERROR(IF(INDEX('الوحدات'!$E$6:$E$305,MATCH(H1260,'الوحدات'!$A$6:$A$305,0))="بيع",ROUND(INDEX('الوحدات'!$F$6:$F$305,MATCH(H1260,'الوحدات'!$A$6:$A$305,0))*'الإعدادات'!$B$5/100,2),""),""))</f>
        <v/>
      </c>
      <c r="P1260" s="19">
        <f>IF(OR(M1260="متأخرة",M1260="اليوم"),COUNTIFS($M$6:$M$2005,"متأخرة",$J$6:$J$2005,"&lt;"&amp;J1260)+COUNTIFS($M$6:$M$2005,"اليوم",$J$6:$J$2005,"&lt;"&amp;J1260)+COUNTIFS($M$6:M1260,"متأخرة",$J$6:J1260,J1260&amp;"")+COUNTIFS($M$6:M1260,"اليوم",$J$6:J1260,J1260&amp;""),"")</f>
        <v/>
      </c>
    </row>
    <row r="1261">
      <c r="A1261" s="20" t="n"/>
      <c r="B1261" s="5" t="n"/>
      <c r="C1261" s="21" t="n"/>
      <c r="D1261" s="5" t="n"/>
      <c r="E1261" s="17" t="n"/>
      <c r="F1261" s="5" t="n"/>
      <c r="G1261" s="5" t="n"/>
      <c r="H1261" s="5" t="n"/>
      <c r="I1261" s="5" t="n"/>
      <c r="J1261" s="20" t="n"/>
      <c r="K1261" s="5" t="n"/>
      <c r="L1261" s="19">
        <f>IF(OR(B1261&amp;""="",NOT(ISNUMBER(A1261))),"",'الإعدادات'!$B$4-A1261)</f>
        <v/>
      </c>
      <c r="M1261" s="6">
        <f>IF(OR(B1261&amp;""="",NOT(ISNUMBER(J1261)),I1261="تم التعاقد",I1261="غير مهتم"),"",IF(J1261&lt;'الإعدادات'!$B$4,"متأخرة",IF(J1261='الإعدادات'!$B$4,"اليوم",IF(J1261&lt;='الإعدادات'!$B$4+3,"خلال 3 أيام",""))))</f>
        <v/>
      </c>
      <c r="N1261" s="6">
        <f>IF(OR(B1261&amp;""="",H1261&amp;""="",NOT(ISNUMBER(E1261))),"",IFERROR(IF(E1261&lt;INDEX('الوحدات'!$F$6:$F$305,MATCH(H1261,'الوحدات'!$A$6:$A$305,0)),"أقل من السعر","مناسب"),"كود غير موجود"))</f>
        <v/>
      </c>
      <c r="O1261" s="18">
        <f>IF(OR(B1261&amp;""="",I1261&lt;&gt;"تم التعاقد",H1261&amp;""=""),"",IFERROR(IF(INDEX('الوحدات'!$E$6:$E$305,MATCH(H1261,'الوحدات'!$A$6:$A$305,0))="بيع",ROUND(INDEX('الوحدات'!$F$6:$F$305,MATCH(H1261,'الوحدات'!$A$6:$A$305,0))*'الإعدادات'!$B$5/100,2),""),""))</f>
        <v/>
      </c>
      <c r="P1261" s="19">
        <f>IF(OR(M1261="متأخرة",M1261="اليوم"),COUNTIFS($M$6:$M$2005,"متأخرة",$J$6:$J$2005,"&lt;"&amp;J1261)+COUNTIFS($M$6:$M$2005,"اليوم",$J$6:$J$2005,"&lt;"&amp;J1261)+COUNTIFS($M$6:M1261,"متأخرة",$J$6:J1261,J1261&amp;"")+COUNTIFS($M$6:M1261,"اليوم",$J$6:J1261,J1261&amp;""),"")</f>
        <v/>
      </c>
    </row>
    <row r="1262">
      <c r="A1262" s="20" t="n"/>
      <c r="B1262" s="5" t="n"/>
      <c r="C1262" s="21" t="n"/>
      <c r="D1262" s="5" t="n"/>
      <c r="E1262" s="17" t="n"/>
      <c r="F1262" s="5" t="n"/>
      <c r="G1262" s="5" t="n"/>
      <c r="H1262" s="5" t="n"/>
      <c r="I1262" s="5" t="n"/>
      <c r="J1262" s="20" t="n"/>
      <c r="K1262" s="5" t="n"/>
      <c r="L1262" s="19">
        <f>IF(OR(B1262&amp;""="",NOT(ISNUMBER(A1262))),"",'الإعدادات'!$B$4-A1262)</f>
        <v/>
      </c>
      <c r="M1262" s="6">
        <f>IF(OR(B1262&amp;""="",NOT(ISNUMBER(J1262)),I1262="تم التعاقد",I1262="غير مهتم"),"",IF(J1262&lt;'الإعدادات'!$B$4,"متأخرة",IF(J1262='الإعدادات'!$B$4,"اليوم",IF(J1262&lt;='الإعدادات'!$B$4+3,"خلال 3 أيام",""))))</f>
        <v/>
      </c>
      <c r="N1262" s="6">
        <f>IF(OR(B1262&amp;""="",H1262&amp;""="",NOT(ISNUMBER(E1262))),"",IFERROR(IF(E1262&lt;INDEX('الوحدات'!$F$6:$F$305,MATCH(H1262,'الوحدات'!$A$6:$A$305,0)),"أقل من السعر","مناسب"),"كود غير موجود"))</f>
        <v/>
      </c>
      <c r="O1262" s="18">
        <f>IF(OR(B1262&amp;""="",I1262&lt;&gt;"تم التعاقد",H1262&amp;""=""),"",IFERROR(IF(INDEX('الوحدات'!$E$6:$E$305,MATCH(H1262,'الوحدات'!$A$6:$A$305,0))="بيع",ROUND(INDEX('الوحدات'!$F$6:$F$305,MATCH(H1262,'الوحدات'!$A$6:$A$305,0))*'الإعدادات'!$B$5/100,2),""),""))</f>
        <v/>
      </c>
      <c r="P1262" s="19">
        <f>IF(OR(M1262="متأخرة",M1262="اليوم"),COUNTIFS($M$6:$M$2005,"متأخرة",$J$6:$J$2005,"&lt;"&amp;J1262)+COUNTIFS($M$6:$M$2005,"اليوم",$J$6:$J$2005,"&lt;"&amp;J1262)+COUNTIFS($M$6:M1262,"متأخرة",$J$6:J1262,J1262&amp;"")+COUNTIFS($M$6:M1262,"اليوم",$J$6:J1262,J1262&amp;""),"")</f>
        <v/>
      </c>
    </row>
    <row r="1263">
      <c r="A1263" s="20" t="n"/>
      <c r="B1263" s="5" t="n"/>
      <c r="C1263" s="21" t="n"/>
      <c r="D1263" s="5" t="n"/>
      <c r="E1263" s="17" t="n"/>
      <c r="F1263" s="5" t="n"/>
      <c r="G1263" s="5" t="n"/>
      <c r="H1263" s="5" t="n"/>
      <c r="I1263" s="5" t="n"/>
      <c r="J1263" s="20" t="n"/>
      <c r="K1263" s="5" t="n"/>
      <c r="L1263" s="19">
        <f>IF(OR(B1263&amp;""="",NOT(ISNUMBER(A1263))),"",'الإعدادات'!$B$4-A1263)</f>
        <v/>
      </c>
      <c r="M1263" s="6">
        <f>IF(OR(B1263&amp;""="",NOT(ISNUMBER(J1263)),I1263="تم التعاقد",I1263="غير مهتم"),"",IF(J1263&lt;'الإعدادات'!$B$4,"متأخرة",IF(J1263='الإعدادات'!$B$4,"اليوم",IF(J1263&lt;='الإعدادات'!$B$4+3,"خلال 3 أيام",""))))</f>
        <v/>
      </c>
      <c r="N1263" s="6">
        <f>IF(OR(B1263&amp;""="",H1263&amp;""="",NOT(ISNUMBER(E1263))),"",IFERROR(IF(E1263&lt;INDEX('الوحدات'!$F$6:$F$305,MATCH(H1263,'الوحدات'!$A$6:$A$305,0)),"أقل من السعر","مناسب"),"كود غير موجود"))</f>
        <v/>
      </c>
      <c r="O1263" s="18">
        <f>IF(OR(B1263&amp;""="",I1263&lt;&gt;"تم التعاقد",H1263&amp;""=""),"",IFERROR(IF(INDEX('الوحدات'!$E$6:$E$305,MATCH(H1263,'الوحدات'!$A$6:$A$305,0))="بيع",ROUND(INDEX('الوحدات'!$F$6:$F$305,MATCH(H1263,'الوحدات'!$A$6:$A$305,0))*'الإعدادات'!$B$5/100,2),""),""))</f>
        <v/>
      </c>
      <c r="P1263" s="19">
        <f>IF(OR(M1263="متأخرة",M1263="اليوم"),COUNTIFS($M$6:$M$2005,"متأخرة",$J$6:$J$2005,"&lt;"&amp;J1263)+COUNTIFS($M$6:$M$2005,"اليوم",$J$6:$J$2005,"&lt;"&amp;J1263)+COUNTIFS($M$6:M1263,"متأخرة",$J$6:J1263,J1263&amp;"")+COUNTIFS($M$6:M1263,"اليوم",$J$6:J1263,J1263&amp;""),"")</f>
        <v/>
      </c>
    </row>
    <row r="1264">
      <c r="A1264" s="20" t="n"/>
      <c r="B1264" s="5" t="n"/>
      <c r="C1264" s="21" t="n"/>
      <c r="D1264" s="5" t="n"/>
      <c r="E1264" s="17" t="n"/>
      <c r="F1264" s="5" t="n"/>
      <c r="G1264" s="5" t="n"/>
      <c r="H1264" s="5" t="n"/>
      <c r="I1264" s="5" t="n"/>
      <c r="J1264" s="20" t="n"/>
      <c r="K1264" s="5" t="n"/>
      <c r="L1264" s="19">
        <f>IF(OR(B1264&amp;""="",NOT(ISNUMBER(A1264))),"",'الإعدادات'!$B$4-A1264)</f>
        <v/>
      </c>
      <c r="M1264" s="6">
        <f>IF(OR(B1264&amp;""="",NOT(ISNUMBER(J1264)),I1264="تم التعاقد",I1264="غير مهتم"),"",IF(J1264&lt;'الإعدادات'!$B$4,"متأخرة",IF(J1264='الإعدادات'!$B$4,"اليوم",IF(J1264&lt;='الإعدادات'!$B$4+3,"خلال 3 أيام",""))))</f>
        <v/>
      </c>
      <c r="N1264" s="6">
        <f>IF(OR(B1264&amp;""="",H1264&amp;""="",NOT(ISNUMBER(E1264))),"",IFERROR(IF(E1264&lt;INDEX('الوحدات'!$F$6:$F$305,MATCH(H1264,'الوحدات'!$A$6:$A$305,0)),"أقل من السعر","مناسب"),"كود غير موجود"))</f>
        <v/>
      </c>
      <c r="O1264" s="18">
        <f>IF(OR(B1264&amp;""="",I1264&lt;&gt;"تم التعاقد",H1264&amp;""=""),"",IFERROR(IF(INDEX('الوحدات'!$E$6:$E$305,MATCH(H1264,'الوحدات'!$A$6:$A$305,0))="بيع",ROUND(INDEX('الوحدات'!$F$6:$F$305,MATCH(H1264,'الوحدات'!$A$6:$A$305,0))*'الإعدادات'!$B$5/100,2),""),""))</f>
        <v/>
      </c>
      <c r="P1264" s="19">
        <f>IF(OR(M1264="متأخرة",M1264="اليوم"),COUNTIFS($M$6:$M$2005,"متأخرة",$J$6:$J$2005,"&lt;"&amp;J1264)+COUNTIFS($M$6:$M$2005,"اليوم",$J$6:$J$2005,"&lt;"&amp;J1264)+COUNTIFS($M$6:M1264,"متأخرة",$J$6:J1264,J1264&amp;"")+COUNTIFS($M$6:M1264,"اليوم",$J$6:J1264,J1264&amp;""),"")</f>
        <v/>
      </c>
    </row>
    <row r="1265">
      <c r="A1265" s="20" t="n"/>
      <c r="B1265" s="5" t="n"/>
      <c r="C1265" s="21" t="n"/>
      <c r="D1265" s="5" t="n"/>
      <c r="E1265" s="17" t="n"/>
      <c r="F1265" s="5" t="n"/>
      <c r="G1265" s="5" t="n"/>
      <c r="H1265" s="5" t="n"/>
      <c r="I1265" s="5" t="n"/>
      <c r="J1265" s="20" t="n"/>
      <c r="K1265" s="5" t="n"/>
      <c r="L1265" s="19">
        <f>IF(OR(B1265&amp;""="",NOT(ISNUMBER(A1265))),"",'الإعدادات'!$B$4-A1265)</f>
        <v/>
      </c>
      <c r="M1265" s="6">
        <f>IF(OR(B1265&amp;""="",NOT(ISNUMBER(J1265)),I1265="تم التعاقد",I1265="غير مهتم"),"",IF(J1265&lt;'الإعدادات'!$B$4,"متأخرة",IF(J1265='الإعدادات'!$B$4,"اليوم",IF(J1265&lt;='الإعدادات'!$B$4+3,"خلال 3 أيام",""))))</f>
        <v/>
      </c>
      <c r="N1265" s="6">
        <f>IF(OR(B1265&amp;""="",H1265&amp;""="",NOT(ISNUMBER(E1265))),"",IFERROR(IF(E1265&lt;INDEX('الوحدات'!$F$6:$F$305,MATCH(H1265,'الوحدات'!$A$6:$A$305,0)),"أقل من السعر","مناسب"),"كود غير موجود"))</f>
        <v/>
      </c>
      <c r="O1265" s="18">
        <f>IF(OR(B1265&amp;""="",I1265&lt;&gt;"تم التعاقد",H1265&amp;""=""),"",IFERROR(IF(INDEX('الوحدات'!$E$6:$E$305,MATCH(H1265,'الوحدات'!$A$6:$A$305,0))="بيع",ROUND(INDEX('الوحدات'!$F$6:$F$305,MATCH(H1265,'الوحدات'!$A$6:$A$305,0))*'الإعدادات'!$B$5/100,2),""),""))</f>
        <v/>
      </c>
      <c r="P1265" s="19">
        <f>IF(OR(M1265="متأخرة",M1265="اليوم"),COUNTIFS($M$6:$M$2005,"متأخرة",$J$6:$J$2005,"&lt;"&amp;J1265)+COUNTIFS($M$6:$M$2005,"اليوم",$J$6:$J$2005,"&lt;"&amp;J1265)+COUNTIFS($M$6:M1265,"متأخرة",$J$6:J1265,J1265&amp;"")+COUNTIFS($M$6:M1265,"اليوم",$J$6:J1265,J1265&amp;""),"")</f>
        <v/>
      </c>
    </row>
    <row r="1266">
      <c r="A1266" s="20" t="n"/>
      <c r="B1266" s="5" t="n"/>
      <c r="C1266" s="21" t="n"/>
      <c r="D1266" s="5" t="n"/>
      <c r="E1266" s="17" t="n"/>
      <c r="F1266" s="5" t="n"/>
      <c r="G1266" s="5" t="n"/>
      <c r="H1266" s="5" t="n"/>
      <c r="I1266" s="5" t="n"/>
      <c r="J1266" s="20" t="n"/>
      <c r="K1266" s="5" t="n"/>
      <c r="L1266" s="19">
        <f>IF(OR(B1266&amp;""="",NOT(ISNUMBER(A1266))),"",'الإعدادات'!$B$4-A1266)</f>
        <v/>
      </c>
      <c r="M1266" s="6">
        <f>IF(OR(B1266&amp;""="",NOT(ISNUMBER(J1266)),I1266="تم التعاقد",I1266="غير مهتم"),"",IF(J1266&lt;'الإعدادات'!$B$4,"متأخرة",IF(J1266='الإعدادات'!$B$4,"اليوم",IF(J1266&lt;='الإعدادات'!$B$4+3,"خلال 3 أيام",""))))</f>
        <v/>
      </c>
      <c r="N1266" s="6">
        <f>IF(OR(B1266&amp;""="",H1266&amp;""="",NOT(ISNUMBER(E1266))),"",IFERROR(IF(E1266&lt;INDEX('الوحدات'!$F$6:$F$305,MATCH(H1266,'الوحدات'!$A$6:$A$305,0)),"أقل من السعر","مناسب"),"كود غير موجود"))</f>
        <v/>
      </c>
      <c r="O1266" s="18">
        <f>IF(OR(B1266&amp;""="",I1266&lt;&gt;"تم التعاقد",H1266&amp;""=""),"",IFERROR(IF(INDEX('الوحدات'!$E$6:$E$305,MATCH(H1266,'الوحدات'!$A$6:$A$305,0))="بيع",ROUND(INDEX('الوحدات'!$F$6:$F$305,MATCH(H1266,'الوحدات'!$A$6:$A$305,0))*'الإعدادات'!$B$5/100,2),""),""))</f>
        <v/>
      </c>
      <c r="P1266" s="19">
        <f>IF(OR(M1266="متأخرة",M1266="اليوم"),COUNTIFS($M$6:$M$2005,"متأخرة",$J$6:$J$2005,"&lt;"&amp;J1266)+COUNTIFS($M$6:$M$2005,"اليوم",$J$6:$J$2005,"&lt;"&amp;J1266)+COUNTIFS($M$6:M1266,"متأخرة",$J$6:J1266,J1266&amp;"")+COUNTIFS($M$6:M1266,"اليوم",$J$6:J1266,J1266&amp;""),"")</f>
        <v/>
      </c>
    </row>
    <row r="1267">
      <c r="A1267" s="20" t="n"/>
      <c r="B1267" s="5" t="n"/>
      <c r="C1267" s="21" t="n"/>
      <c r="D1267" s="5" t="n"/>
      <c r="E1267" s="17" t="n"/>
      <c r="F1267" s="5" t="n"/>
      <c r="G1267" s="5" t="n"/>
      <c r="H1267" s="5" t="n"/>
      <c r="I1267" s="5" t="n"/>
      <c r="J1267" s="20" t="n"/>
      <c r="K1267" s="5" t="n"/>
      <c r="L1267" s="19">
        <f>IF(OR(B1267&amp;""="",NOT(ISNUMBER(A1267))),"",'الإعدادات'!$B$4-A1267)</f>
        <v/>
      </c>
      <c r="M1267" s="6">
        <f>IF(OR(B1267&amp;""="",NOT(ISNUMBER(J1267)),I1267="تم التعاقد",I1267="غير مهتم"),"",IF(J1267&lt;'الإعدادات'!$B$4,"متأخرة",IF(J1267='الإعدادات'!$B$4,"اليوم",IF(J1267&lt;='الإعدادات'!$B$4+3,"خلال 3 أيام",""))))</f>
        <v/>
      </c>
      <c r="N1267" s="6">
        <f>IF(OR(B1267&amp;""="",H1267&amp;""="",NOT(ISNUMBER(E1267))),"",IFERROR(IF(E1267&lt;INDEX('الوحدات'!$F$6:$F$305,MATCH(H1267,'الوحدات'!$A$6:$A$305,0)),"أقل من السعر","مناسب"),"كود غير موجود"))</f>
        <v/>
      </c>
      <c r="O1267" s="18">
        <f>IF(OR(B1267&amp;""="",I1267&lt;&gt;"تم التعاقد",H1267&amp;""=""),"",IFERROR(IF(INDEX('الوحدات'!$E$6:$E$305,MATCH(H1267,'الوحدات'!$A$6:$A$305,0))="بيع",ROUND(INDEX('الوحدات'!$F$6:$F$305,MATCH(H1267,'الوحدات'!$A$6:$A$305,0))*'الإعدادات'!$B$5/100,2),""),""))</f>
        <v/>
      </c>
      <c r="P1267" s="19">
        <f>IF(OR(M1267="متأخرة",M1267="اليوم"),COUNTIFS($M$6:$M$2005,"متأخرة",$J$6:$J$2005,"&lt;"&amp;J1267)+COUNTIFS($M$6:$M$2005,"اليوم",$J$6:$J$2005,"&lt;"&amp;J1267)+COUNTIFS($M$6:M1267,"متأخرة",$J$6:J1267,J1267&amp;"")+COUNTIFS($M$6:M1267,"اليوم",$J$6:J1267,J1267&amp;""),"")</f>
        <v/>
      </c>
    </row>
    <row r="1268">
      <c r="A1268" s="20" t="n"/>
      <c r="B1268" s="5" t="n"/>
      <c r="C1268" s="21" t="n"/>
      <c r="D1268" s="5" t="n"/>
      <c r="E1268" s="17" t="n"/>
      <c r="F1268" s="5" t="n"/>
      <c r="G1268" s="5" t="n"/>
      <c r="H1268" s="5" t="n"/>
      <c r="I1268" s="5" t="n"/>
      <c r="J1268" s="20" t="n"/>
      <c r="K1268" s="5" t="n"/>
      <c r="L1268" s="19">
        <f>IF(OR(B1268&amp;""="",NOT(ISNUMBER(A1268))),"",'الإعدادات'!$B$4-A1268)</f>
        <v/>
      </c>
      <c r="M1268" s="6">
        <f>IF(OR(B1268&amp;""="",NOT(ISNUMBER(J1268)),I1268="تم التعاقد",I1268="غير مهتم"),"",IF(J1268&lt;'الإعدادات'!$B$4,"متأخرة",IF(J1268='الإعدادات'!$B$4,"اليوم",IF(J1268&lt;='الإعدادات'!$B$4+3,"خلال 3 أيام",""))))</f>
        <v/>
      </c>
      <c r="N1268" s="6">
        <f>IF(OR(B1268&amp;""="",H1268&amp;""="",NOT(ISNUMBER(E1268))),"",IFERROR(IF(E1268&lt;INDEX('الوحدات'!$F$6:$F$305,MATCH(H1268,'الوحدات'!$A$6:$A$305,0)),"أقل من السعر","مناسب"),"كود غير موجود"))</f>
        <v/>
      </c>
      <c r="O1268" s="18">
        <f>IF(OR(B1268&amp;""="",I1268&lt;&gt;"تم التعاقد",H1268&amp;""=""),"",IFERROR(IF(INDEX('الوحدات'!$E$6:$E$305,MATCH(H1268,'الوحدات'!$A$6:$A$305,0))="بيع",ROUND(INDEX('الوحدات'!$F$6:$F$305,MATCH(H1268,'الوحدات'!$A$6:$A$305,0))*'الإعدادات'!$B$5/100,2),""),""))</f>
        <v/>
      </c>
      <c r="P1268" s="19">
        <f>IF(OR(M1268="متأخرة",M1268="اليوم"),COUNTIFS($M$6:$M$2005,"متأخرة",$J$6:$J$2005,"&lt;"&amp;J1268)+COUNTIFS($M$6:$M$2005,"اليوم",$J$6:$J$2005,"&lt;"&amp;J1268)+COUNTIFS($M$6:M1268,"متأخرة",$J$6:J1268,J1268&amp;"")+COUNTIFS($M$6:M1268,"اليوم",$J$6:J1268,J1268&amp;""),"")</f>
        <v/>
      </c>
    </row>
    <row r="1269">
      <c r="A1269" s="20" t="n"/>
      <c r="B1269" s="5" t="n"/>
      <c r="C1269" s="21" t="n"/>
      <c r="D1269" s="5" t="n"/>
      <c r="E1269" s="17" t="n"/>
      <c r="F1269" s="5" t="n"/>
      <c r="G1269" s="5" t="n"/>
      <c r="H1269" s="5" t="n"/>
      <c r="I1269" s="5" t="n"/>
      <c r="J1269" s="20" t="n"/>
      <c r="K1269" s="5" t="n"/>
      <c r="L1269" s="19">
        <f>IF(OR(B1269&amp;""="",NOT(ISNUMBER(A1269))),"",'الإعدادات'!$B$4-A1269)</f>
        <v/>
      </c>
      <c r="M1269" s="6">
        <f>IF(OR(B1269&amp;""="",NOT(ISNUMBER(J1269)),I1269="تم التعاقد",I1269="غير مهتم"),"",IF(J1269&lt;'الإعدادات'!$B$4,"متأخرة",IF(J1269='الإعدادات'!$B$4,"اليوم",IF(J1269&lt;='الإعدادات'!$B$4+3,"خلال 3 أيام",""))))</f>
        <v/>
      </c>
      <c r="N1269" s="6">
        <f>IF(OR(B1269&amp;""="",H1269&amp;""="",NOT(ISNUMBER(E1269))),"",IFERROR(IF(E1269&lt;INDEX('الوحدات'!$F$6:$F$305,MATCH(H1269,'الوحدات'!$A$6:$A$305,0)),"أقل من السعر","مناسب"),"كود غير موجود"))</f>
        <v/>
      </c>
      <c r="O1269" s="18">
        <f>IF(OR(B1269&amp;""="",I1269&lt;&gt;"تم التعاقد",H1269&amp;""=""),"",IFERROR(IF(INDEX('الوحدات'!$E$6:$E$305,MATCH(H1269,'الوحدات'!$A$6:$A$305,0))="بيع",ROUND(INDEX('الوحدات'!$F$6:$F$305,MATCH(H1269,'الوحدات'!$A$6:$A$305,0))*'الإعدادات'!$B$5/100,2),""),""))</f>
        <v/>
      </c>
      <c r="P1269" s="19">
        <f>IF(OR(M1269="متأخرة",M1269="اليوم"),COUNTIFS($M$6:$M$2005,"متأخرة",$J$6:$J$2005,"&lt;"&amp;J1269)+COUNTIFS($M$6:$M$2005,"اليوم",$J$6:$J$2005,"&lt;"&amp;J1269)+COUNTIFS($M$6:M1269,"متأخرة",$J$6:J1269,J1269&amp;"")+COUNTIFS($M$6:M1269,"اليوم",$J$6:J1269,J1269&amp;""),"")</f>
        <v/>
      </c>
    </row>
    <row r="1270">
      <c r="A1270" s="20" t="n"/>
      <c r="B1270" s="5" t="n"/>
      <c r="C1270" s="21" t="n"/>
      <c r="D1270" s="5" t="n"/>
      <c r="E1270" s="17" t="n"/>
      <c r="F1270" s="5" t="n"/>
      <c r="G1270" s="5" t="n"/>
      <c r="H1270" s="5" t="n"/>
      <c r="I1270" s="5" t="n"/>
      <c r="J1270" s="20" t="n"/>
      <c r="K1270" s="5" t="n"/>
      <c r="L1270" s="19">
        <f>IF(OR(B1270&amp;""="",NOT(ISNUMBER(A1270))),"",'الإعدادات'!$B$4-A1270)</f>
        <v/>
      </c>
      <c r="M1270" s="6">
        <f>IF(OR(B1270&amp;""="",NOT(ISNUMBER(J1270)),I1270="تم التعاقد",I1270="غير مهتم"),"",IF(J1270&lt;'الإعدادات'!$B$4,"متأخرة",IF(J1270='الإعدادات'!$B$4,"اليوم",IF(J1270&lt;='الإعدادات'!$B$4+3,"خلال 3 أيام",""))))</f>
        <v/>
      </c>
      <c r="N1270" s="6">
        <f>IF(OR(B1270&amp;""="",H1270&amp;""="",NOT(ISNUMBER(E1270))),"",IFERROR(IF(E1270&lt;INDEX('الوحدات'!$F$6:$F$305,MATCH(H1270,'الوحدات'!$A$6:$A$305,0)),"أقل من السعر","مناسب"),"كود غير موجود"))</f>
        <v/>
      </c>
      <c r="O1270" s="18">
        <f>IF(OR(B1270&amp;""="",I1270&lt;&gt;"تم التعاقد",H1270&amp;""=""),"",IFERROR(IF(INDEX('الوحدات'!$E$6:$E$305,MATCH(H1270,'الوحدات'!$A$6:$A$305,0))="بيع",ROUND(INDEX('الوحدات'!$F$6:$F$305,MATCH(H1270,'الوحدات'!$A$6:$A$305,0))*'الإعدادات'!$B$5/100,2),""),""))</f>
        <v/>
      </c>
      <c r="P1270" s="19">
        <f>IF(OR(M1270="متأخرة",M1270="اليوم"),COUNTIFS($M$6:$M$2005,"متأخرة",$J$6:$J$2005,"&lt;"&amp;J1270)+COUNTIFS($M$6:$M$2005,"اليوم",$J$6:$J$2005,"&lt;"&amp;J1270)+COUNTIFS($M$6:M1270,"متأخرة",$J$6:J1270,J1270&amp;"")+COUNTIFS($M$6:M1270,"اليوم",$J$6:J1270,J1270&amp;""),"")</f>
        <v/>
      </c>
    </row>
    <row r="1271">
      <c r="A1271" s="20" t="n"/>
      <c r="B1271" s="5" t="n"/>
      <c r="C1271" s="21" t="n"/>
      <c r="D1271" s="5" t="n"/>
      <c r="E1271" s="17" t="n"/>
      <c r="F1271" s="5" t="n"/>
      <c r="G1271" s="5" t="n"/>
      <c r="H1271" s="5" t="n"/>
      <c r="I1271" s="5" t="n"/>
      <c r="J1271" s="20" t="n"/>
      <c r="K1271" s="5" t="n"/>
      <c r="L1271" s="19">
        <f>IF(OR(B1271&amp;""="",NOT(ISNUMBER(A1271))),"",'الإعدادات'!$B$4-A1271)</f>
        <v/>
      </c>
      <c r="M1271" s="6">
        <f>IF(OR(B1271&amp;""="",NOT(ISNUMBER(J1271)),I1271="تم التعاقد",I1271="غير مهتم"),"",IF(J1271&lt;'الإعدادات'!$B$4,"متأخرة",IF(J1271='الإعدادات'!$B$4,"اليوم",IF(J1271&lt;='الإعدادات'!$B$4+3,"خلال 3 أيام",""))))</f>
        <v/>
      </c>
      <c r="N1271" s="6">
        <f>IF(OR(B1271&amp;""="",H1271&amp;""="",NOT(ISNUMBER(E1271))),"",IFERROR(IF(E1271&lt;INDEX('الوحدات'!$F$6:$F$305,MATCH(H1271,'الوحدات'!$A$6:$A$305,0)),"أقل من السعر","مناسب"),"كود غير موجود"))</f>
        <v/>
      </c>
      <c r="O1271" s="18">
        <f>IF(OR(B1271&amp;""="",I1271&lt;&gt;"تم التعاقد",H1271&amp;""=""),"",IFERROR(IF(INDEX('الوحدات'!$E$6:$E$305,MATCH(H1271,'الوحدات'!$A$6:$A$305,0))="بيع",ROUND(INDEX('الوحدات'!$F$6:$F$305,MATCH(H1271,'الوحدات'!$A$6:$A$305,0))*'الإعدادات'!$B$5/100,2),""),""))</f>
        <v/>
      </c>
      <c r="P1271" s="19">
        <f>IF(OR(M1271="متأخرة",M1271="اليوم"),COUNTIFS($M$6:$M$2005,"متأخرة",$J$6:$J$2005,"&lt;"&amp;J1271)+COUNTIFS($M$6:$M$2005,"اليوم",$J$6:$J$2005,"&lt;"&amp;J1271)+COUNTIFS($M$6:M1271,"متأخرة",$J$6:J1271,J1271&amp;"")+COUNTIFS($M$6:M1271,"اليوم",$J$6:J1271,J1271&amp;""),"")</f>
        <v/>
      </c>
    </row>
    <row r="1272">
      <c r="A1272" s="20" t="n"/>
      <c r="B1272" s="5" t="n"/>
      <c r="C1272" s="21" t="n"/>
      <c r="D1272" s="5" t="n"/>
      <c r="E1272" s="17" t="n"/>
      <c r="F1272" s="5" t="n"/>
      <c r="G1272" s="5" t="n"/>
      <c r="H1272" s="5" t="n"/>
      <c r="I1272" s="5" t="n"/>
      <c r="J1272" s="20" t="n"/>
      <c r="K1272" s="5" t="n"/>
      <c r="L1272" s="19">
        <f>IF(OR(B1272&amp;""="",NOT(ISNUMBER(A1272))),"",'الإعدادات'!$B$4-A1272)</f>
        <v/>
      </c>
      <c r="M1272" s="6">
        <f>IF(OR(B1272&amp;""="",NOT(ISNUMBER(J1272)),I1272="تم التعاقد",I1272="غير مهتم"),"",IF(J1272&lt;'الإعدادات'!$B$4,"متأخرة",IF(J1272='الإعدادات'!$B$4,"اليوم",IF(J1272&lt;='الإعدادات'!$B$4+3,"خلال 3 أيام",""))))</f>
        <v/>
      </c>
      <c r="N1272" s="6">
        <f>IF(OR(B1272&amp;""="",H1272&amp;""="",NOT(ISNUMBER(E1272))),"",IFERROR(IF(E1272&lt;INDEX('الوحدات'!$F$6:$F$305,MATCH(H1272,'الوحدات'!$A$6:$A$305,0)),"أقل من السعر","مناسب"),"كود غير موجود"))</f>
        <v/>
      </c>
      <c r="O1272" s="18">
        <f>IF(OR(B1272&amp;""="",I1272&lt;&gt;"تم التعاقد",H1272&amp;""=""),"",IFERROR(IF(INDEX('الوحدات'!$E$6:$E$305,MATCH(H1272,'الوحدات'!$A$6:$A$305,0))="بيع",ROUND(INDEX('الوحدات'!$F$6:$F$305,MATCH(H1272,'الوحدات'!$A$6:$A$305,0))*'الإعدادات'!$B$5/100,2),""),""))</f>
        <v/>
      </c>
      <c r="P1272" s="19">
        <f>IF(OR(M1272="متأخرة",M1272="اليوم"),COUNTIFS($M$6:$M$2005,"متأخرة",$J$6:$J$2005,"&lt;"&amp;J1272)+COUNTIFS($M$6:$M$2005,"اليوم",$J$6:$J$2005,"&lt;"&amp;J1272)+COUNTIFS($M$6:M1272,"متأخرة",$J$6:J1272,J1272&amp;"")+COUNTIFS($M$6:M1272,"اليوم",$J$6:J1272,J1272&amp;""),"")</f>
        <v/>
      </c>
    </row>
    <row r="1273">
      <c r="A1273" s="20" t="n"/>
      <c r="B1273" s="5" t="n"/>
      <c r="C1273" s="21" t="n"/>
      <c r="D1273" s="5" t="n"/>
      <c r="E1273" s="17" t="n"/>
      <c r="F1273" s="5" t="n"/>
      <c r="G1273" s="5" t="n"/>
      <c r="H1273" s="5" t="n"/>
      <c r="I1273" s="5" t="n"/>
      <c r="J1273" s="20" t="n"/>
      <c r="K1273" s="5" t="n"/>
      <c r="L1273" s="19">
        <f>IF(OR(B1273&amp;""="",NOT(ISNUMBER(A1273))),"",'الإعدادات'!$B$4-A1273)</f>
        <v/>
      </c>
      <c r="M1273" s="6">
        <f>IF(OR(B1273&amp;""="",NOT(ISNUMBER(J1273)),I1273="تم التعاقد",I1273="غير مهتم"),"",IF(J1273&lt;'الإعدادات'!$B$4,"متأخرة",IF(J1273='الإعدادات'!$B$4,"اليوم",IF(J1273&lt;='الإعدادات'!$B$4+3,"خلال 3 أيام",""))))</f>
        <v/>
      </c>
      <c r="N1273" s="6">
        <f>IF(OR(B1273&amp;""="",H1273&amp;""="",NOT(ISNUMBER(E1273))),"",IFERROR(IF(E1273&lt;INDEX('الوحدات'!$F$6:$F$305,MATCH(H1273,'الوحدات'!$A$6:$A$305,0)),"أقل من السعر","مناسب"),"كود غير موجود"))</f>
        <v/>
      </c>
      <c r="O1273" s="18">
        <f>IF(OR(B1273&amp;""="",I1273&lt;&gt;"تم التعاقد",H1273&amp;""=""),"",IFERROR(IF(INDEX('الوحدات'!$E$6:$E$305,MATCH(H1273,'الوحدات'!$A$6:$A$305,0))="بيع",ROUND(INDEX('الوحدات'!$F$6:$F$305,MATCH(H1273,'الوحدات'!$A$6:$A$305,0))*'الإعدادات'!$B$5/100,2),""),""))</f>
        <v/>
      </c>
      <c r="P1273" s="19">
        <f>IF(OR(M1273="متأخرة",M1273="اليوم"),COUNTIFS($M$6:$M$2005,"متأخرة",$J$6:$J$2005,"&lt;"&amp;J1273)+COUNTIFS($M$6:$M$2005,"اليوم",$J$6:$J$2005,"&lt;"&amp;J1273)+COUNTIFS($M$6:M1273,"متأخرة",$J$6:J1273,J1273&amp;"")+COUNTIFS($M$6:M1273,"اليوم",$J$6:J1273,J1273&amp;""),"")</f>
        <v/>
      </c>
    </row>
    <row r="1274">
      <c r="A1274" s="20" t="n"/>
      <c r="B1274" s="5" t="n"/>
      <c r="C1274" s="21" t="n"/>
      <c r="D1274" s="5" t="n"/>
      <c r="E1274" s="17" t="n"/>
      <c r="F1274" s="5" t="n"/>
      <c r="G1274" s="5" t="n"/>
      <c r="H1274" s="5" t="n"/>
      <c r="I1274" s="5" t="n"/>
      <c r="J1274" s="20" t="n"/>
      <c r="K1274" s="5" t="n"/>
      <c r="L1274" s="19">
        <f>IF(OR(B1274&amp;""="",NOT(ISNUMBER(A1274))),"",'الإعدادات'!$B$4-A1274)</f>
        <v/>
      </c>
      <c r="M1274" s="6">
        <f>IF(OR(B1274&amp;""="",NOT(ISNUMBER(J1274)),I1274="تم التعاقد",I1274="غير مهتم"),"",IF(J1274&lt;'الإعدادات'!$B$4,"متأخرة",IF(J1274='الإعدادات'!$B$4,"اليوم",IF(J1274&lt;='الإعدادات'!$B$4+3,"خلال 3 أيام",""))))</f>
        <v/>
      </c>
      <c r="N1274" s="6">
        <f>IF(OR(B1274&amp;""="",H1274&amp;""="",NOT(ISNUMBER(E1274))),"",IFERROR(IF(E1274&lt;INDEX('الوحدات'!$F$6:$F$305,MATCH(H1274,'الوحدات'!$A$6:$A$305,0)),"أقل من السعر","مناسب"),"كود غير موجود"))</f>
        <v/>
      </c>
      <c r="O1274" s="18">
        <f>IF(OR(B1274&amp;""="",I1274&lt;&gt;"تم التعاقد",H1274&amp;""=""),"",IFERROR(IF(INDEX('الوحدات'!$E$6:$E$305,MATCH(H1274,'الوحدات'!$A$6:$A$305,0))="بيع",ROUND(INDEX('الوحدات'!$F$6:$F$305,MATCH(H1274,'الوحدات'!$A$6:$A$305,0))*'الإعدادات'!$B$5/100,2),""),""))</f>
        <v/>
      </c>
      <c r="P1274" s="19">
        <f>IF(OR(M1274="متأخرة",M1274="اليوم"),COUNTIFS($M$6:$M$2005,"متأخرة",$J$6:$J$2005,"&lt;"&amp;J1274)+COUNTIFS($M$6:$M$2005,"اليوم",$J$6:$J$2005,"&lt;"&amp;J1274)+COUNTIFS($M$6:M1274,"متأخرة",$J$6:J1274,J1274&amp;"")+COUNTIFS($M$6:M1274,"اليوم",$J$6:J1274,J1274&amp;""),"")</f>
        <v/>
      </c>
    </row>
    <row r="1275">
      <c r="A1275" s="20" t="n"/>
      <c r="B1275" s="5" t="n"/>
      <c r="C1275" s="21" t="n"/>
      <c r="D1275" s="5" t="n"/>
      <c r="E1275" s="17" t="n"/>
      <c r="F1275" s="5" t="n"/>
      <c r="G1275" s="5" t="n"/>
      <c r="H1275" s="5" t="n"/>
      <c r="I1275" s="5" t="n"/>
      <c r="J1275" s="20" t="n"/>
      <c r="K1275" s="5" t="n"/>
      <c r="L1275" s="19">
        <f>IF(OR(B1275&amp;""="",NOT(ISNUMBER(A1275))),"",'الإعدادات'!$B$4-A1275)</f>
        <v/>
      </c>
      <c r="M1275" s="6">
        <f>IF(OR(B1275&amp;""="",NOT(ISNUMBER(J1275)),I1275="تم التعاقد",I1275="غير مهتم"),"",IF(J1275&lt;'الإعدادات'!$B$4,"متأخرة",IF(J1275='الإعدادات'!$B$4,"اليوم",IF(J1275&lt;='الإعدادات'!$B$4+3,"خلال 3 أيام",""))))</f>
        <v/>
      </c>
      <c r="N1275" s="6">
        <f>IF(OR(B1275&amp;""="",H1275&amp;""="",NOT(ISNUMBER(E1275))),"",IFERROR(IF(E1275&lt;INDEX('الوحدات'!$F$6:$F$305,MATCH(H1275,'الوحدات'!$A$6:$A$305,0)),"أقل من السعر","مناسب"),"كود غير موجود"))</f>
        <v/>
      </c>
      <c r="O1275" s="18">
        <f>IF(OR(B1275&amp;""="",I1275&lt;&gt;"تم التعاقد",H1275&amp;""=""),"",IFERROR(IF(INDEX('الوحدات'!$E$6:$E$305,MATCH(H1275,'الوحدات'!$A$6:$A$305,0))="بيع",ROUND(INDEX('الوحدات'!$F$6:$F$305,MATCH(H1275,'الوحدات'!$A$6:$A$305,0))*'الإعدادات'!$B$5/100,2),""),""))</f>
        <v/>
      </c>
      <c r="P1275" s="19">
        <f>IF(OR(M1275="متأخرة",M1275="اليوم"),COUNTIFS($M$6:$M$2005,"متأخرة",$J$6:$J$2005,"&lt;"&amp;J1275)+COUNTIFS($M$6:$M$2005,"اليوم",$J$6:$J$2005,"&lt;"&amp;J1275)+COUNTIFS($M$6:M1275,"متأخرة",$J$6:J1275,J1275&amp;"")+COUNTIFS($M$6:M1275,"اليوم",$J$6:J1275,J1275&amp;""),"")</f>
        <v/>
      </c>
    </row>
    <row r="1276">
      <c r="A1276" s="20" t="n"/>
      <c r="B1276" s="5" t="n"/>
      <c r="C1276" s="21" t="n"/>
      <c r="D1276" s="5" t="n"/>
      <c r="E1276" s="17" t="n"/>
      <c r="F1276" s="5" t="n"/>
      <c r="G1276" s="5" t="n"/>
      <c r="H1276" s="5" t="n"/>
      <c r="I1276" s="5" t="n"/>
      <c r="J1276" s="20" t="n"/>
      <c r="K1276" s="5" t="n"/>
      <c r="L1276" s="19">
        <f>IF(OR(B1276&amp;""="",NOT(ISNUMBER(A1276))),"",'الإعدادات'!$B$4-A1276)</f>
        <v/>
      </c>
      <c r="M1276" s="6">
        <f>IF(OR(B1276&amp;""="",NOT(ISNUMBER(J1276)),I1276="تم التعاقد",I1276="غير مهتم"),"",IF(J1276&lt;'الإعدادات'!$B$4,"متأخرة",IF(J1276='الإعدادات'!$B$4,"اليوم",IF(J1276&lt;='الإعدادات'!$B$4+3,"خلال 3 أيام",""))))</f>
        <v/>
      </c>
      <c r="N1276" s="6">
        <f>IF(OR(B1276&amp;""="",H1276&amp;""="",NOT(ISNUMBER(E1276))),"",IFERROR(IF(E1276&lt;INDEX('الوحدات'!$F$6:$F$305,MATCH(H1276,'الوحدات'!$A$6:$A$305,0)),"أقل من السعر","مناسب"),"كود غير موجود"))</f>
        <v/>
      </c>
      <c r="O1276" s="18">
        <f>IF(OR(B1276&amp;""="",I1276&lt;&gt;"تم التعاقد",H1276&amp;""=""),"",IFERROR(IF(INDEX('الوحدات'!$E$6:$E$305,MATCH(H1276,'الوحدات'!$A$6:$A$305,0))="بيع",ROUND(INDEX('الوحدات'!$F$6:$F$305,MATCH(H1276,'الوحدات'!$A$6:$A$305,0))*'الإعدادات'!$B$5/100,2),""),""))</f>
        <v/>
      </c>
      <c r="P1276" s="19">
        <f>IF(OR(M1276="متأخرة",M1276="اليوم"),COUNTIFS($M$6:$M$2005,"متأخرة",$J$6:$J$2005,"&lt;"&amp;J1276)+COUNTIFS($M$6:$M$2005,"اليوم",$J$6:$J$2005,"&lt;"&amp;J1276)+COUNTIFS($M$6:M1276,"متأخرة",$J$6:J1276,J1276&amp;"")+COUNTIFS($M$6:M1276,"اليوم",$J$6:J1276,J1276&amp;""),"")</f>
        <v/>
      </c>
    </row>
    <row r="1277">
      <c r="A1277" s="20" t="n"/>
      <c r="B1277" s="5" t="n"/>
      <c r="C1277" s="21" t="n"/>
      <c r="D1277" s="5" t="n"/>
      <c r="E1277" s="17" t="n"/>
      <c r="F1277" s="5" t="n"/>
      <c r="G1277" s="5" t="n"/>
      <c r="H1277" s="5" t="n"/>
      <c r="I1277" s="5" t="n"/>
      <c r="J1277" s="20" t="n"/>
      <c r="K1277" s="5" t="n"/>
      <c r="L1277" s="19">
        <f>IF(OR(B1277&amp;""="",NOT(ISNUMBER(A1277))),"",'الإعدادات'!$B$4-A1277)</f>
        <v/>
      </c>
      <c r="M1277" s="6">
        <f>IF(OR(B1277&amp;""="",NOT(ISNUMBER(J1277)),I1277="تم التعاقد",I1277="غير مهتم"),"",IF(J1277&lt;'الإعدادات'!$B$4,"متأخرة",IF(J1277='الإعدادات'!$B$4,"اليوم",IF(J1277&lt;='الإعدادات'!$B$4+3,"خلال 3 أيام",""))))</f>
        <v/>
      </c>
      <c r="N1277" s="6">
        <f>IF(OR(B1277&amp;""="",H1277&amp;""="",NOT(ISNUMBER(E1277))),"",IFERROR(IF(E1277&lt;INDEX('الوحدات'!$F$6:$F$305,MATCH(H1277,'الوحدات'!$A$6:$A$305,0)),"أقل من السعر","مناسب"),"كود غير موجود"))</f>
        <v/>
      </c>
      <c r="O1277" s="18">
        <f>IF(OR(B1277&amp;""="",I1277&lt;&gt;"تم التعاقد",H1277&amp;""=""),"",IFERROR(IF(INDEX('الوحدات'!$E$6:$E$305,MATCH(H1277,'الوحدات'!$A$6:$A$305,0))="بيع",ROUND(INDEX('الوحدات'!$F$6:$F$305,MATCH(H1277,'الوحدات'!$A$6:$A$305,0))*'الإعدادات'!$B$5/100,2),""),""))</f>
        <v/>
      </c>
      <c r="P1277" s="19">
        <f>IF(OR(M1277="متأخرة",M1277="اليوم"),COUNTIFS($M$6:$M$2005,"متأخرة",$J$6:$J$2005,"&lt;"&amp;J1277)+COUNTIFS($M$6:$M$2005,"اليوم",$J$6:$J$2005,"&lt;"&amp;J1277)+COUNTIFS($M$6:M1277,"متأخرة",$J$6:J1277,J1277&amp;"")+COUNTIFS($M$6:M1277,"اليوم",$J$6:J1277,J1277&amp;""),"")</f>
        <v/>
      </c>
    </row>
    <row r="1278">
      <c r="A1278" s="20" t="n"/>
      <c r="B1278" s="5" t="n"/>
      <c r="C1278" s="21" t="n"/>
      <c r="D1278" s="5" t="n"/>
      <c r="E1278" s="17" t="n"/>
      <c r="F1278" s="5" t="n"/>
      <c r="G1278" s="5" t="n"/>
      <c r="H1278" s="5" t="n"/>
      <c r="I1278" s="5" t="n"/>
      <c r="J1278" s="20" t="n"/>
      <c r="K1278" s="5" t="n"/>
      <c r="L1278" s="19">
        <f>IF(OR(B1278&amp;""="",NOT(ISNUMBER(A1278))),"",'الإعدادات'!$B$4-A1278)</f>
        <v/>
      </c>
      <c r="M1278" s="6">
        <f>IF(OR(B1278&amp;""="",NOT(ISNUMBER(J1278)),I1278="تم التعاقد",I1278="غير مهتم"),"",IF(J1278&lt;'الإعدادات'!$B$4,"متأخرة",IF(J1278='الإعدادات'!$B$4,"اليوم",IF(J1278&lt;='الإعدادات'!$B$4+3,"خلال 3 أيام",""))))</f>
        <v/>
      </c>
      <c r="N1278" s="6">
        <f>IF(OR(B1278&amp;""="",H1278&amp;""="",NOT(ISNUMBER(E1278))),"",IFERROR(IF(E1278&lt;INDEX('الوحدات'!$F$6:$F$305,MATCH(H1278,'الوحدات'!$A$6:$A$305,0)),"أقل من السعر","مناسب"),"كود غير موجود"))</f>
        <v/>
      </c>
      <c r="O1278" s="18">
        <f>IF(OR(B1278&amp;""="",I1278&lt;&gt;"تم التعاقد",H1278&amp;""=""),"",IFERROR(IF(INDEX('الوحدات'!$E$6:$E$305,MATCH(H1278,'الوحدات'!$A$6:$A$305,0))="بيع",ROUND(INDEX('الوحدات'!$F$6:$F$305,MATCH(H1278,'الوحدات'!$A$6:$A$305,0))*'الإعدادات'!$B$5/100,2),""),""))</f>
        <v/>
      </c>
      <c r="P1278" s="19">
        <f>IF(OR(M1278="متأخرة",M1278="اليوم"),COUNTIFS($M$6:$M$2005,"متأخرة",$J$6:$J$2005,"&lt;"&amp;J1278)+COUNTIFS($M$6:$M$2005,"اليوم",$J$6:$J$2005,"&lt;"&amp;J1278)+COUNTIFS($M$6:M1278,"متأخرة",$J$6:J1278,J1278&amp;"")+COUNTIFS($M$6:M1278,"اليوم",$J$6:J1278,J1278&amp;""),"")</f>
        <v/>
      </c>
    </row>
    <row r="1279">
      <c r="A1279" s="20" t="n"/>
      <c r="B1279" s="5" t="n"/>
      <c r="C1279" s="21" t="n"/>
      <c r="D1279" s="5" t="n"/>
      <c r="E1279" s="17" t="n"/>
      <c r="F1279" s="5" t="n"/>
      <c r="G1279" s="5" t="n"/>
      <c r="H1279" s="5" t="n"/>
      <c r="I1279" s="5" t="n"/>
      <c r="J1279" s="20" t="n"/>
      <c r="K1279" s="5" t="n"/>
      <c r="L1279" s="19">
        <f>IF(OR(B1279&amp;""="",NOT(ISNUMBER(A1279))),"",'الإعدادات'!$B$4-A1279)</f>
        <v/>
      </c>
      <c r="M1279" s="6">
        <f>IF(OR(B1279&amp;""="",NOT(ISNUMBER(J1279)),I1279="تم التعاقد",I1279="غير مهتم"),"",IF(J1279&lt;'الإعدادات'!$B$4,"متأخرة",IF(J1279='الإعدادات'!$B$4,"اليوم",IF(J1279&lt;='الإعدادات'!$B$4+3,"خلال 3 أيام",""))))</f>
        <v/>
      </c>
      <c r="N1279" s="6">
        <f>IF(OR(B1279&amp;""="",H1279&amp;""="",NOT(ISNUMBER(E1279))),"",IFERROR(IF(E1279&lt;INDEX('الوحدات'!$F$6:$F$305,MATCH(H1279,'الوحدات'!$A$6:$A$305,0)),"أقل من السعر","مناسب"),"كود غير موجود"))</f>
        <v/>
      </c>
      <c r="O1279" s="18">
        <f>IF(OR(B1279&amp;""="",I1279&lt;&gt;"تم التعاقد",H1279&amp;""=""),"",IFERROR(IF(INDEX('الوحدات'!$E$6:$E$305,MATCH(H1279,'الوحدات'!$A$6:$A$305,0))="بيع",ROUND(INDEX('الوحدات'!$F$6:$F$305,MATCH(H1279,'الوحدات'!$A$6:$A$305,0))*'الإعدادات'!$B$5/100,2),""),""))</f>
        <v/>
      </c>
      <c r="P1279" s="19">
        <f>IF(OR(M1279="متأخرة",M1279="اليوم"),COUNTIFS($M$6:$M$2005,"متأخرة",$J$6:$J$2005,"&lt;"&amp;J1279)+COUNTIFS($M$6:$M$2005,"اليوم",$J$6:$J$2005,"&lt;"&amp;J1279)+COUNTIFS($M$6:M1279,"متأخرة",$J$6:J1279,J1279&amp;"")+COUNTIFS($M$6:M1279,"اليوم",$J$6:J1279,J1279&amp;""),"")</f>
        <v/>
      </c>
    </row>
    <row r="1280">
      <c r="A1280" s="20" t="n"/>
      <c r="B1280" s="5" t="n"/>
      <c r="C1280" s="21" t="n"/>
      <c r="D1280" s="5" t="n"/>
      <c r="E1280" s="17" t="n"/>
      <c r="F1280" s="5" t="n"/>
      <c r="G1280" s="5" t="n"/>
      <c r="H1280" s="5" t="n"/>
      <c r="I1280" s="5" t="n"/>
      <c r="J1280" s="20" t="n"/>
      <c r="K1280" s="5" t="n"/>
      <c r="L1280" s="19">
        <f>IF(OR(B1280&amp;""="",NOT(ISNUMBER(A1280))),"",'الإعدادات'!$B$4-A1280)</f>
        <v/>
      </c>
      <c r="M1280" s="6">
        <f>IF(OR(B1280&amp;""="",NOT(ISNUMBER(J1280)),I1280="تم التعاقد",I1280="غير مهتم"),"",IF(J1280&lt;'الإعدادات'!$B$4,"متأخرة",IF(J1280='الإعدادات'!$B$4,"اليوم",IF(J1280&lt;='الإعدادات'!$B$4+3,"خلال 3 أيام",""))))</f>
        <v/>
      </c>
      <c r="N1280" s="6">
        <f>IF(OR(B1280&amp;""="",H1280&amp;""="",NOT(ISNUMBER(E1280))),"",IFERROR(IF(E1280&lt;INDEX('الوحدات'!$F$6:$F$305,MATCH(H1280,'الوحدات'!$A$6:$A$305,0)),"أقل من السعر","مناسب"),"كود غير موجود"))</f>
        <v/>
      </c>
      <c r="O1280" s="18">
        <f>IF(OR(B1280&amp;""="",I1280&lt;&gt;"تم التعاقد",H1280&amp;""=""),"",IFERROR(IF(INDEX('الوحدات'!$E$6:$E$305,MATCH(H1280,'الوحدات'!$A$6:$A$305,0))="بيع",ROUND(INDEX('الوحدات'!$F$6:$F$305,MATCH(H1280,'الوحدات'!$A$6:$A$305,0))*'الإعدادات'!$B$5/100,2),""),""))</f>
        <v/>
      </c>
      <c r="P1280" s="19">
        <f>IF(OR(M1280="متأخرة",M1280="اليوم"),COUNTIFS($M$6:$M$2005,"متأخرة",$J$6:$J$2005,"&lt;"&amp;J1280)+COUNTIFS($M$6:$M$2005,"اليوم",$J$6:$J$2005,"&lt;"&amp;J1280)+COUNTIFS($M$6:M1280,"متأخرة",$J$6:J1280,J1280&amp;"")+COUNTIFS($M$6:M1280,"اليوم",$J$6:J1280,J1280&amp;""),"")</f>
        <v/>
      </c>
    </row>
    <row r="1281">
      <c r="A1281" s="20" t="n"/>
      <c r="B1281" s="5" t="n"/>
      <c r="C1281" s="21" t="n"/>
      <c r="D1281" s="5" t="n"/>
      <c r="E1281" s="17" t="n"/>
      <c r="F1281" s="5" t="n"/>
      <c r="G1281" s="5" t="n"/>
      <c r="H1281" s="5" t="n"/>
      <c r="I1281" s="5" t="n"/>
      <c r="J1281" s="20" t="n"/>
      <c r="K1281" s="5" t="n"/>
      <c r="L1281" s="19">
        <f>IF(OR(B1281&amp;""="",NOT(ISNUMBER(A1281))),"",'الإعدادات'!$B$4-A1281)</f>
        <v/>
      </c>
      <c r="M1281" s="6">
        <f>IF(OR(B1281&amp;""="",NOT(ISNUMBER(J1281)),I1281="تم التعاقد",I1281="غير مهتم"),"",IF(J1281&lt;'الإعدادات'!$B$4,"متأخرة",IF(J1281='الإعدادات'!$B$4,"اليوم",IF(J1281&lt;='الإعدادات'!$B$4+3,"خلال 3 أيام",""))))</f>
        <v/>
      </c>
      <c r="N1281" s="6">
        <f>IF(OR(B1281&amp;""="",H1281&amp;""="",NOT(ISNUMBER(E1281))),"",IFERROR(IF(E1281&lt;INDEX('الوحدات'!$F$6:$F$305,MATCH(H1281,'الوحدات'!$A$6:$A$305,0)),"أقل من السعر","مناسب"),"كود غير موجود"))</f>
        <v/>
      </c>
      <c r="O1281" s="18">
        <f>IF(OR(B1281&amp;""="",I1281&lt;&gt;"تم التعاقد",H1281&amp;""=""),"",IFERROR(IF(INDEX('الوحدات'!$E$6:$E$305,MATCH(H1281,'الوحدات'!$A$6:$A$305,0))="بيع",ROUND(INDEX('الوحدات'!$F$6:$F$305,MATCH(H1281,'الوحدات'!$A$6:$A$305,0))*'الإعدادات'!$B$5/100,2),""),""))</f>
        <v/>
      </c>
      <c r="P1281" s="19">
        <f>IF(OR(M1281="متأخرة",M1281="اليوم"),COUNTIFS($M$6:$M$2005,"متأخرة",$J$6:$J$2005,"&lt;"&amp;J1281)+COUNTIFS($M$6:$M$2005,"اليوم",$J$6:$J$2005,"&lt;"&amp;J1281)+COUNTIFS($M$6:M1281,"متأخرة",$J$6:J1281,J1281&amp;"")+COUNTIFS($M$6:M1281,"اليوم",$J$6:J1281,J1281&amp;""),"")</f>
        <v/>
      </c>
    </row>
    <row r="1282">
      <c r="A1282" s="20" t="n"/>
      <c r="B1282" s="5" t="n"/>
      <c r="C1282" s="21" t="n"/>
      <c r="D1282" s="5" t="n"/>
      <c r="E1282" s="17" t="n"/>
      <c r="F1282" s="5" t="n"/>
      <c r="G1282" s="5" t="n"/>
      <c r="H1282" s="5" t="n"/>
      <c r="I1282" s="5" t="n"/>
      <c r="J1282" s="20" t="n"/>
      <c r="K1282" s="5" t="n"/>
      <c r="L1282" s="19">
        <f>IF(OR(B1282&amp;""="",NOT(ISNUMBER(A1282))),"",'الإعدادات'!$B$4-A1282)</f>
        <v/>
      </c>
      <c r="M1282" s="6">
        <f>IF(OR(B1282&amp;""="",NOT(ISNUMBER(J1282)),I1282="تم التعاقد",I1282="غير مهتم"),"",IF(J1282&lt;'الإعدادات'!$B$4,"متأخرة",IF(J1282='الإعدادات'!$B$4,"اليوم",IF(J1282&lt;='الإعدادات'!$B$4+3,"خلال 3 أيام",""))))</f>
        <v/>
      </c>
      <c r="N1282" s="6">
        <f>IF(OR(B1282&amp;""="",H1282&amp;""="",NOT(ISNUMBER(E1282))),"",IFERROR(IF(E1282&lt;INDEX('الوحدات'!$F$6:$F$305,MATCH(H1282,'الوحدات'!$A$6:$A$305,0)),"أقل من السعر","مناسب"),"كود غير موجود"))</f>
        <v/>
      </c>
      <c r="O1282" s="18">
        <f>IF(OR(B1282&amp;""="",I1282&lt;&gt;"تم التعاقد",H1282&amp;""=""),"",IFERROR(IF(INDEX('الوحدات'!$E$6:$E$305,MATCH(H1282,'الوحدات'!$A$6:$A$305,0))="بيع",ROUND(INDEX('الوحدات'!$F$6:$F$305,MATCH(H1282,'الوحدات'!$A$6:$A$305,0))*'الإعدادات'!$B$5/100,2),""),""))</f>
        <v/>
      </c>
      <c r="P1282" s="19">
        <f>IF(OR(M1282="متأخرة",M1282="اليوم"),COUNTIFS($M$6:$M$2005,"متأخرة",$J$6:$J$2005,"&lt;"&amp;J1282)+COUNTIFS($M$6:$M$2005,"اليوم",$J$6:$J$2005,"&lt;"&amp;J1282)+COUNTIFS($M$6:M1282,"متأخرة",$J$6:J1282,J1282&amp;"")+COUNTIFS($M$6:M1282,"اليوم",$J$6:J1282,J1282&amp;""),"")</f>
        <v/>
      </c>
    </row>
    <row r="1283">
      <c r="A1283" s="20" t="n"/>
      <c r="B1283" s="5" t="n"/>
      <c r="C1283" s="21" t="n"/>
      <c r="D1283" s="5" t="n"/>
      <c r="E1283" s="17" t="n"/>
      <c r="F1283" s="5" t="n"/>
      <c r="G1283" s="5" t="n"/>
      <c r="H1283" s="5" t="n"/>
      <c r="I1283" s="5" t="n"/>
      <c r="J1283" s="20" t="n"/>
      <c r="K1283" s="5" t="n"/>
      <c r="L1283" s="19">
        <f>IF(OR(B1283&amp;""="",NOT(ISNUMBER(A1283))),"",'الإعدادات'!$B$4-A1283)</f>
        <v/>
      </c>
      <c r="M1283" s="6">
        <f>IF(OR(B1283&amp;""="",NOT(ISNUMBER(J1283)),I1283="تم التعاقد",I1283="غير مهتم"),"",IF(J1283&lt;'الإعدادات'!$B$4,"متأخرة",IF(J1283='الإعدادات'!$B$4,"اليوم",IF(J1283&lt;='الإعدادات'!$B$4+3,"خلال 3 أيام",""))))</f>
        <v/>
      </c>
      <c r="N1283" s="6">
        <f>IF(OR(B1283&amp;""="",H1283&amp;""="",NOT(ISNUMBER(E1283))),"",IFERROR(IF(E1283&lt;INDEX('الوحدات'!$F$6:$F$305,MATCH(H1283,'الوحدات'!$A$6:$A$305,0)),"أقل من السعر","مناسب"),"كود غير موجود"))</f>
        <v/>
      </c>
      <c r="O1283" s="18">
        <f>IF(OR(B1283&amp;""="",I1283&lt;&gt;"تم التعاقد",H1283&amp;""=""),"",IFERROR(IF(INDEX('الوحدات'!$E$6:$E$305,MATCH(H1283,'الوحدات'!$A$6:$A$305,0))="بيع",ROUND(INDEX('الوحدات'!$F$6:$F$305,MATCH(H1283,'الوحدات'!$A$6:$A$305,0))*'الإعدادات'!$B$5/100,2),""),""))</f>
        <v/>
      </c>
      <c r="P1283" s="19">
        <f>IF(OR(M1283="متأخرة",M1283="اليوم"),COUNTIFS($M$6:$M$2005,"متأخرة",$J$6:$J$2005,"&lt;"&amp;J1283)+COUNTIFS($M$6:$M$2005,"اليوم",$J$6:$J$2005,"&lt;"&amp;J1283)+COUNTIFS($M$6:M1283,"متأخرة",$J$6:J1283,J1283&amp;"")+COUNTIFS($M$6:M1283,"اليوم",$J$6:J1283,J1283&amp;""),"")</f>
        <v/>
      </c>
    </row>
    <row r="1284">
      <c r="A1284" s="20" t="n"/>
      <c r="B1284" s="5" t="n"/>
      <c r="C1284" s="21" t="n"/>
      <c r="D1284" s="5" t="n"/>
      <c r="E1284" s="17" t="n"/>
      <c r="F1284" s="5" t="n"/>
      <c r="G1284" s="5" t="n"/>
      <c r="H1284" s="5" t="n"/>
      <c r="I1284" s="5" t="n"/>
      <c r="J1284" s="20" t="n"/>
      <c r="K1284" s="5" t="n"/>
      <c r="L1284" s="19">
        <f>IF(OR(B1284&amp;""="",NOT(ISNUMBER(A1284))),"",'الإعدادات'!$B$4-A1284)</f>
        <v/>
      </c>
      <c r="M1284" s="6">
        <f>IF(OR(B1284&amp;""="",NOT(ISNUMBER(J1284)),I1284="تم التعاقد",I1284="غير مهتم"),"",IF(J1284&lt;'الإعدادات'!$B$4,"متأخرة",IF(J1284='الإعدادات'!$B$4,"اليوم",IF(J1284&lt;='الإعدادات'!$B$4+3,"خلال 3 أيام",""))))</f>
        <v/>
      </c>
      <c r="N1284" s="6">
        <f>IF(OR(B1284&amp;""="",H1284&amp;""="",NOT(ISNUMBER(E1284))),"",IFERROR(IF(E1284&lt;INDEX('الوحدات'!$F$6:$F$305,MATCH(H1284,'الوحدات'!$A$6:$A$305,0)),"أقل من السعر","مناسب"),"كود غير موجود"))</f>
        <v/>
      </c>
      <c r="O1284" s="18">
        <f>IF(OR(B1284&amp;""="",I1284&lt;&gt;"تم التعاقد",H1284&amp;""=""),"",IFERROR(IF(INDEX('الوحدات'!$E$6:$E$305,MATCH(H1284,'الوحدات'!$A$6:$A$305,0))="بيع",ROUND(INDEX('الوحدات'!$F$6:$F$305,MATCH(H1284,'الوحدات'!$A$6:$A$305,0))*'الإعدادات'!$B$5/100,2),""),""))</f>
        <v/>
      </c>
      <c r="P1284" s="19">
        <f>IF(OR(M1284="متأخرة",M1284="اليوم"),COUNTIFS($M$6:$M$2005,"متأخرة",$J$6:$J$2005,"&lt;"&amp;J1284)+COUNTIFS($M$6:$M$2005,"اليوم",$J$6:$J$2005,"&lt;"&amp;J1284)+COUNTIFS($M$6:M1284,"متأخرة",$J$6:J1284,J1284&amp;"")+COUNTIFS($M$6:M1284,"اليوم",$J$6:J1284,J1284&amp;""),"")</f>
        <v/>
      </c>
    </row>
    <row r="1285">
      <c r="A1285" s="20" t="n"/>
      <c r="B1285" s="5" t="n"/>
      <c r="C1285" s="21" t="n"/>
      <c r="D1285" s="5" t="n"/>
      <c r="E1285" s="17" t="n"/>
      <c r="F1285" s="5" t="n"/>
      <c r="G1285" s="5" t="n"/>
      <c r="H1285" s="5" t="n"/>
      <c r="I1285" s="5" t="n"/>
      <c r="J1285" s="20" t="n"/>
      <c r="K1285" s="5" t="n"/>
      <c r="L1285" s="19">
        <f>IF(OR(B1285&amp;""="",NOT(ISNUMBER(A1285))),"",'الإعدادات'!$B$4-A1285)</f>
        <v/>
      </c>
      <c r="M1285" s="6">
        <f>IF(OR(B1285&amp;""="",NOT(ISNUMBER(J1285)),I1285="تم التعاقد",I1285="غير مهتم"),"",IF(J1285&lt;'الإعدادات'!$B$4,"متأخرة",IF(J1285='الإعدادات'!$B$4,"اليوم",IF(J1285&lt;='الإعدادات'!$B$4+3,"خلال 3 أيام",""))))</f>
        <v/>
      </c>
      <c r="N1285" s="6">
        <f>IF(OR(B1285&amp;""="",H1285&amp;""="",NOT(ISNUMBER(E1285))),"",IFERROR(IF(E1285&lt;INDEX('الوحدات'!$F$6:$F$305,MATCH(H1285,'الوحدات'!$A$6:$A$305,0)),"أقل من السعر","مناسب"),"كود غير موجود"))</f>
        <v/>
      </c>
      <c r="O1285" s="18">
        <f>IF(OR(B1285&amp;""="",I1285&lt;&gt;"تم التعاقد",H1285&amp;""=""),"",IFERROR(IF(INDEX('الوحدات'!$E$6:$E$305,MATCH(H1285,'الوحدات'!$A$6:$A$305,0))="بيع",ROUND(INDEX('الوحدات'!$F$6:$F$305,MATCH(H1285,'الوحدات'!$A$6:$A$305,0))*'الإعدادات'!$B$5/100,2),""),""))</f>
        <v/>
      </c>
      <c r="P1285" s="19">
        <f>IF(OR(M1285="متأخرة",M1285="اليوم"),COUNTIFS($M$6:$M$2005,"متأخرة",$J$6:$J$2005,"&lt;"&amp;J1285)+COUNTIFS($M$6:$M$2005,"اليوم",$J$6:$J$2005,"&lt;"&amp;J1285)+COUNTIFS($M$6:M1285,"متأخرة",$J$6:J1285,J1285&amp;"")+COUNTIFS($M$6:M1285,"اليوم",$J$6:J1285,J1285&amp;""),"")</f>
        <v/>
      </c>
    </row>
    <row r="1286">
      <c r="A1286" s="20" t="n"/>
      <c r="B1286" s="5" t="n"/>
      <c r="C1286" s="21" t="n"/>
      <c r="D1286" s="5" t="n"/>
      <c r="E1286" s="17" t="n"/>
      <c r="F1286" s="5" t="n"/>
      <c r="G1286" s="5" t="n"/>
      <c r="H1286" s="5" t="n"/>
      <c r="I1286" s="5" t="n"/>
      <c r="J1286" s="20" t="n"/>
      <c r="K1286" s="5" t="n"/>
      <c r="L1286" s="19">
        <f>IF(OR(B1286&amp;""="",NOT(ISNUMBER(A1286))),"",'الإعدادات'!$B$4-A1286)</f>
        <v/>
      </c>
      <c r="M1286" s="6">
        <f>IF(OR(B1286&amp;""="",NOT(ISNUMBER(J1286)),I1286="تم التعاقد",I1286="غير مهتم"),"",IF(J1286&lt;'الإعدادات'!$B$4,"متأخرة",IF(J1286='الإعدادات'!$B$4,"اليوم",IF(J1286&lt;='الإعدادات'!$B$4+3,"خلال 3 أيام",""))))</f>
        <v/>
      </c>
      <c r="N1286" s="6">
        <f>IF(OR(B1286&amp;""="",H1286&amp;""="",NOT(ISNUMBER(E1286))),"",IFERROR(IF(E1286&lt;INDEX('الوحدات'!$F$6:$F$305,MATCH(H1286,'الوحدات'!$A$6:$A$305,0)),"أقل من السعر","مناسب"),"كود غير موجود"))</f>
        <v/>
      </c>
      <c r="O1286" s="18">
        <f>IF(OR(B1286&amp;""="",I1286&lt;&gt;"تم التعاقد",H1286&amp;""=""),"",IFERROR(IF(INDEX('الوحدات'!$E$6:$E$305,MATCH(H1286,'الوحدات'!$A$6:$A$305,0))="بيع",ROUND(INDEX('الوحدات'!$F$6:$F$305,MATCH(H1286,'الوحدات'!$A$6:$A$305,0))*'الإعدادات'!$B$5/100,2),""),""))</f>
        <v/>
      </c>
      <c r="P1286" s="19">
        <f>IF(OR(M1286="متأخرة",M1286="اليوم"),COUNTIFS($M$6:$M$2005,"متأخرة",$J$6:$J$2005,"&lt;"&amp;J1286)+COUNTIFS($M$6:$M$2005,"اليوم",$J$6:$J$2005,"&lt;"&amp;J1286)+COUNTIFS($M$6:M1286,"متأخرة",$J$6:J1286,J1286&amp;"")+COUNTIFS($M$6:M1286,"اليوم",$J$6:J1286,J1286&amp;""),"")</f>
        <v/>
      </c>
    </row>
    <row r="1287">
      <c r="A1287" s="20" t="n"/>
      <c r="B1287" s="5" t="n"/>
      <c r="C1287" s="21" t="n"/>
      <c r="D1287" s="5" t="n"/>
      <c r="E1287" s="17" t="n"/>
      <c r="F1287" s="5" t="n"/>
      <c r="G1287" s="5" t="n"/>
      <c r="H1287" s="5" t="n"/>
      <c r="I1287" s="5" t="n"/>
      <c r="J1287" s="20" t="n"/>
      <c r="K1287" s="5" t="n"/>
      <c r="L1287" s="19">
        <f>IF(OR(B1287&amp;""="",NOT(ISNUMBER(A1287))),"",'الإعدادات'!$B$4-A1287)</f>
        <v/>
      </c>
      <c r="M1287" s="6">
        <f>IF(OR(B1287&amp;""="",NOT(ISNUMBER(J1287)),I1287="تم التعاقد",I1287="غير مهتم"),"",IF(J1287&lt;'الإعدادات'!$B$4,"متأخرة",IF(J1287='الإعدادات'!$B$4,"اليوم",IF(J1287&lt;='الإعدادات'!$B$4+3,"خلال 3 أيام",""))))</f>
        <v/>
      </c>
      <c r="N1287" s="6">
        <f>IF(OR(B1287&amp;""="",H1287&amp;""="",NOT(ISNUMBER(E1287))),"",IFERROR(IF(E1287&lt;INDEX('الوحدات'!$F$6:$F$305,MATCH(H1287,'الوحدات'!$A$6:$A$305,0)),"أقل من السعر","مناسب"),"كود غير موجود"))</f>
        <v/>
      </c>
      <c r="O1287" s="18">
        <f>IF(OR(B1287&amp;""="",I1287&lt;&gt;"تم التعاقد",H1287&amp;""=""),"",IFERROR(IF(INDEX('الوحدات'!$E$6:$E$305,MATCH(H1287,'الوحدات'!$A$6:$A$305,0))="بيع",ROUND(INDEX('الوحدات'!$F$6:$F$305,MATCH(H1287,'الوحدات'!$A$6:$A$305,0))*'الإعدادات'!$B$5/100,2),""),""))</f>
        <v/>
      </c>
      <c r="P1287" s="19">
        <f>IF(OR(M1287="متأخرة",M1287="اليوم"),COUNTIFS($M$6:$M$2005,"متأخرة",$J$6:$J$2005,"&lt;"&amp;J1287)+COUNTIFS($M$6:$M$2005,"اليوم",$J$6:$J$2005,"&lt;"&amp;J1287)+COUNTIFS($M$6:M1287,"متأخرة",$J$6:J1287,J1287&amp;"")+COUNTIFS($M$6:M1287,"اليوم",$J$6:J1287,J1287&amp;""),"")</f>
        <v/>
      </c>
    </row>
    <row r="1288">
      <c r="A1288" s="20" t="n"/>
      <c r="B1288" s="5" t="n"/>
      <c r="C1288" s="21" t="n"/>
      <c r="D1288" s="5" t="n"/>
      <c r="E1288" s="17" t="n"/>
      <c r="F1288" s="5" t="n"/>
      <c r="G1288" s="5" t="n"/>
      <c r="H1288" s="5" t="n"/>
      <c r="I1288" s="5" t="n"/>
      <c r="J1288" s="20" t="n"/>
      <c r="K1288" s="5" t="n"/>
      <c r="L1288" s="19">
        <f>IF(OR(B1288&amp;""="",NOT(ISNUMBER(A1288))),"",'الإعدادات'!$B$4-A1288)</f>
        <v/>
      </c>
      <c r="M1288" s="6">
        <f>IF(OR(B1288&amp;""="",NOT(ISNUMBER(J1288)),I1288="تم التعاقد",I1288="غير مهتم"),"",IF(J1288&lt;'الإعدادات'!$B$4,"متأخرة",IF(J1288='الإعدادات'!$B$4,"اليوم",IF(J1288&lt;='الإعدادات'!$B$4+3,"خلال 3 أيام",""))))</f>
        <v/>
      </c>
      <c r="N1288" s="6">
        <f>IF(OR(B1288&amp;""="",H1288&amp;""="",NOT(ISNUMBER(E1288))),"",IFERROR(IF(E1288&lt;INDEX('الوحدات'!$F$6:$F$305,MATCH(H1288,'الوحدات'!$A$6:$A$305,0)),"أقل من السعر","مناسب"),"كود غير موجود"))</f>
        <v/>
      </c>
      <c r="O1288" s="18">
        <f>IF(OR(B1288&amp;""="",I1288&lt;&gt;"تم التعاقد",H1288&amp;""=""),"",IFERROR(IF(INDEX('الوحدات'!$E$6:$E$305,MATCH(H1288,'الوحدات'!$A$6:$A$305,0))="بيع",ROUND(INDEX('الوحدات'!$F$6:$F$305,MATCH(H1288,'الوحدات'!$A$6:$A$305,0))*'الإعدادات'!$B$5/100,2),""),""))</f>
        <v/>
      </c>
      <c r="P1288" s="19">
        <f>IF(OR(M1288="متأخرة",M1288="اليوم"),COUNTIFS($M$6:$M$2005,"متأخرة",$J$6:$J$2005,"&lt;"&amp;J1288)+COUNTIFS($M$6:$M$2005,"اليوم",$J$6:$J$2005,"&lt;"&amp;J1288)+COUNTIFS($M$6:M1288,"متأخرة",$J$6:J1288,J1288&amp;"")+COUNTIFS($M$6:M1288,"اليوم",$J$6:J1288,J1288&amp;""),"")</f>
        <v/>
      </c>
    </row>
    <row r="1289">
      <c r="A1289" s="20" t="n"/>
      <c r="B1289" s="5" t="n"/>
      <c r="C1289" s="21" t="n"/>
      <c r="D1289" s="5" t="n"/>
      <c r="E1289" s="17" t="n"/>
      <c r="F1289" s="5" t="n"/>
      <c r="G1289" s="5" t="n"/>
      <c r="H1289" s="5" t="n"/>
      <c r="I1289" s="5" t="n"/>
      <c r="J1289" s="20" t="n"/>
      <c r="K1289" s="5" t="n"/>
      <c r="L1289" s="19">
        <f>IF(OR(B1289&amp;""="",NOT(ISNUMBER(A1289))),"",'الإعدادات'!$B$4-A1289)</f>
        <v/>
      </c>
      <c r="M1289" s="6">
        <f>IF(OR(B1289&amp;""="",NOT(ISNUMBER(J1289)),I1289="تم التعاقد",I1289="غير مهتم"),"",IF(J1289&lt;'الإعدادات'!$B$4,"متأخرة",IF(J1289='الإعدادات'!$B$4,"اليوم",IF(J1289&lt;='الإعدادات'!$B$4+3,"خلال 3 أيام",""))))</f>
        <v/>
      </c>
      <c r="N1289" s="6">
        <f>IF(OR(B1289&amp;""="",H1289&amp;""="",NOT(ISNUMBER(E1289))),"",IFERROR(IF(E1289&lt;INDEX('الوحدات'!$F$6:$F$305,MATCH(H1289,'الوحدات'!$A$6:$A$305,0)),"أقل من السعر","مناسب"),"كود غير موجود"))</f>
        <v/>
      </c>
      <c r="O1289" s="18">
        <f>IF(OR(B1289&amp;""="",I1289&lt;&gt;"تم التعاقد",H1289&amp;""=""),"",IFERROR(IF(INDEX('الوحدات'!$E$6:$E$305,MATCH(H1289,'الوحدات'!$A$6:$A$305,0))="بيع",ROUND(INDEX('الوحدات'!$F$6:$F$305,MATCH(H1289,'الوحدات'!$A$6:$A$305,0))*'الإعدادات'!$B$5/100,2),""),""))</f>
        <v/>
      </c>
      <c r="P1289" s="19">
        <f>IF(OR(M1289="متأخرة",M1289="اليوم"),COUNTIFS($M$6:$M$2005,"متأخرة",$J$6:$J$2005,"&lt;"&amp;J1289)+COUNTIFS($M$6:$M$2005,"اليوم",$J$6:$J$2005,"&lt;"&amp;J1289)+COUNTIFS($M$6:M1289,"متأخرة",$J$6:J1289,J1289&amp;"")+COUNTIFS($M$6:M1289,"اليوم",$J$6:J1289,J1289&amp;""),"")</f>
        <v/>
      </c>
    </row>
    <row r="1290">
      <c r="A1290" s="20" t="n"/>
      <c r="B1290" s="5" t="n"/>
      <c r="C1290" s="21" t="n"/>
      <c r="D1290" s="5" t="n"/>
      <c r="E1290" s="17" t="n"/>
      <c r="F1290" s="5" t="n"/>
      <c r="G1290" s="5" t="n"/>
      <c r="H1290" s="5" t="n"/>
      <c r="I1290" s="5" t="n"/>
      <c r="J1290" s="20" t="n"/>
      <c r="K1290" s="5" t="n"/>
      <c r="L1290" s="19">
        <f>IF(OR(B1290&amp;""="",NOT(ISNUMBER(A1290))),"",'الإعدادات'!$B$4-A1290)</f>
        <v/>
      </c>
      <c r="M1290" s="6">
        <f>IF(OR(B1290&amp;""="",NOT(ISNUMBER(J1290)),I1290="تم التعاقد",I1290="غير مهتم"),"",IF(J1290&lt;'الإعدادات'!$B$4,"متأخرة",IF(J1290='الإعدادات'!$B$4,"اليوم",IF(J1290&lt;='الإعدادات'!$B$4+3,"خلال 3 أيام",""))))</f>
        <v/>
      </c>
      <c r="N1290" s="6">
        <f>IF(OR(B1290&amp;""="",H1290&amp;""="",NOT(ISNUMBER(E1290))),"",IFERROR(IF(E1290&lt;INDEX('الوحدات'!$F$6:$F$305,MATCH(H1290,'الوحدات'!$A$6:$A$305,0)),"أقل من السعر","مناسب"),"كود غير موجود"))</f>
        <v/>
      </c>
      <c r="O1290" s="18">
        <f>IF(OR(B1290&amp;""="",I1290&lt;&gt;"تم التعاقد",H1290&amp;""=""),"",IFERROR(IF(INDEX('الوحدات'!$E$6:$E$305,MATCH(H1290,'الوحدات'!$A$6:$A$305,0))="بيع",ROUND(INDEX('الوحدات'!$F$6:$F$305,MATCH(H1290,'الوحدات'!$A$6:$A$305,0))*'الإعدادات'!$B$5/100,2),""),""))</f>
        <v/>
      </c>
      <c r="P1290" s="19">
        <f>IF(OR(M1290="متأخرة",M1290="اليوم"),COUNTIFS($M$6:$M$2005,"متأخرة",$J$6:$J$2005,"&lt;"&amp;J1290)+COUNTIFS($M$6:$M$2005,"اليوم",$J$6:$J$2005,"&lt;"&amp;J1290)+COUNTIFS($M$6:M1290,"متأخرة",$J$6:J1290,J1290&amp;"")+COUNTIFS($M$6:M1290,"اليوم",$J$6:J1290,J1290&amp;""),"")</f>
        <v/>
      </c>
    </row>
    <row r="1291">
      <c r="A1291" s="20" t="n"/>
      <c r="B1291" s="5" t="n"/>
      <c r="C1291" s="21" t="n"/>
      <c r="D1291" s="5" t="n"/>
      <c r="E1291" s="17" t="n"/>
      <c r="F1291" s="5" t="n"/>
      <c r="G1291" s="5" t="n"/>
      <c r="H1291" s="5" t="n"/>
      <c r="I1291" s="5" t="n"/>
      <c r="J1291" s="20" t="n"/>
      <c r="K1291" s="5" t="n"/>
      <c r="L1291" s="19">
        <f>IF(OR(B1291&amp;""="",NOT(ISNUMBER(A1291))),"",'الإعدادات'!$B$4-A1291)</f>
        <v/>
      </c>
      <c r="M1291" s="6">
        <f>IF(OR(B1291&amp;""="",NOT(ISNUMBER(J1291)),I1291="تم التعاقد",I1291="غير مهتم"),"",IF(J1291&lt;'الإعدادات'!$B$4,"متأخرة",IF(J1291='الإعدادات'!$B$4,"اليوم",IF(J1291&lt;='الإعدادات'!$B$4+3,"خلال 3 أيام",""))))</f>
        <v/>
      </c>
      <c r="N1291" s="6">
        <f>IF(OR(B1291&amp;""="",H1291&amp;""="",NOT(ISNUMBER(E1291))),"",IFERROR(IF(E1291&lt;INDEX('الوحدات'!$F$6:$F$305,MATCH(H1291,'الوحدات'!$A$6:$A$305,0)),"أقل من السعر","مناسب"),"كود غير موجود"))</f>
        <v/>
      </c>
      <c r="O1291" s="18">
        <f>IF(OR(B1291&amp;""="",I1291&lt;&gt;"تم التعاقد",H1291&amp;""=""),"",IFERROR(IF(INDEX('الوحدات'!$E$6:$E$305,MATCH(H1291,'الوحدات'!$A$6:$A$305,0))="بيع",ROUND(INDEX('الوحدات'!$F$6:$F$305,MATCH(H1291,'الوحدات'!$A$6:$A$305,0))*'الإعدادات'!$B$5/100,2),""),""))</f>
        <v/>
      </c>
      <c r="P1291" s="19">
        <f>IF(OR(M1291="متأخرة",M1291="اليوم"),COUNTIFS($M$6:$M$2005,"متأخرة",$J$6:$J$2005,"&lt;"&amp;J1291)+COUNTIFS($M$6:$M$2005,"اليوم",$J$6:$J$2005,"&lt;"&amp;J1291)+COUNTIFS($M$6:M1291,"متأخرة",$J$6:J1291,J1291&amp;"")+COUNTIFS($M$6:M1291,"اليوم",$J$6:J1291,J1291&amp;""),"")</f>
        <v/>
      </c>
    </row>
    <row r="1292">
      <c r="A1292" s="20" t="n"/>
      <c r="B1292" s="5" t="n"/>
      <c r="C1292" s="21" t="n"/>
      <c r="D1292" s="5" t="n"/>
      <c r="E1292" s="17" t="n"/>
      <c r="F1292" s="5" t="n"/>
      <c r="G1292" s="5" t="n"/>
      <c r="H1292" s="5" t="n"/>
      <c r="I1292" s="5" t="n"/>
      <c r="J1292" s="20" t="n"/>
      <c r="K1292" s="5" t="n"/>
      <c r="L1292" s="19">
        <f>IF(OR(B1292&amp;""="",NOT(ISNUMBER(A1292))),"",'الإعدادات'!$B$4-A1292)</f>
        <v/>
      </c>
      <c r="M1292" s="6">
        <f>IF(OR(B1292&amp;""="",NOT(ISNUMBER(J1292)),I1292="تم التعاقد",I1292="غير مهتم"),"",IF(J1292&lt;'الإعدادات'!$B$4,"متأخرة",IF(J1292='الإعدادات'!$B$4,"اليوم",IF(J1292&lt;='الإعدادات'!$B$4+3,"خلال 3 أيام",""))))</f>
        <v/>
      </c>
      <c r="N1292" s="6">
        <f>IF(OR(B1292&amp;""="",H1292&amp;""="",NOT(ISNUMBER(E1292))),"",IFERROR(IF(E1292&lt;INDEX('الوحدات'!$F$6:$F$305,MATCH(H1292,'الوحدات'!$A$6:$A$305,0)),"أقل من السعر","مناسب"),"كود غير موجود"))</f>
        <v/>
      </c>
      <c r="O1292" s="18">
        <f>IF(OR(B1292&amp;""="",I1292&lt;&gt;"تم التعاقد",H1292&amp;""=""),"",IFERROR(IF(INDEX('الوحدات'!$E$6:$E$305,MATCH(H1292,'الوحدات'!$A$6:$A$305,0))="بيع",ROUND(INDEX('الوحدات'!$F$6:$F$305,MATCH(H1292,'الوحدات'!$A$6:$A$305,0))*'الإعدادات'!$B$5/100,2),""),""))</f>
        <v/>
      </c>
      <c r="P1292" s="19">
        <f>IF(OR(M1292="متأخرة",M1292="اليوم"),COUNTIFS($M$6:$M$2005,"متأخرة",$J$6:$J$2005,"&lt;"&amp;J1292)+COUNTIFS($M$6:$M$2005,"اليوم",$J$6:$J$2005,"&lt;"&amp;J1292)+COUNTIFS($M$6:M1292,"متأخرة",$J$6:J1292,J1292&amp;"")+COUNTIFS($M$6:M1292,"اليوم",$J$6:J1292,J1292&amp;""),"")</f>
        <v/>
      </c>
    </row>
    <row r="1293">
      <c r="A1293" s="20" t="n"/>
      <c r="B1293" s="5" t="n"/>
      <c r="C1293" s="21" t="n"/>
      <c r="D1293" s="5" t="n"/>
      <c r="E1293" s="17" t="n"/>
      <c r="F1293" s="5" t="n"/>
      <c r="G1293" s="5" t="n"/>
      <c r="H1293" s="5" t="n"/>
      <c r="I1293" s="5" t="n"/>
      <c r="J1293" s="20" t="n"/>
      <c r="K1293" s="5" t="n"/>
      <c r="L1293" s="19">
        <f>IF(OR(B1293&amp;""="",NOT(ISNUMBER(A1293))),"",'الإعدادات'!$B$4-A1293)</f>
        <v/>
      </c>
      <c r="M1293" s="6">
        <f>IF(OR(B1293&amp;""="",NOT(ISNUMBER(J1293)),I1293="تم التعاقد",I1293="غير مهتم"),"",IF(J1293&lt;'الإعدادات'!$B$4,"متأخرة",IF(J1293='الإعدادات'!$B$4,"اليوم",IF(J1293&lt;='الإعدادات'!$B$4+3,"خلال 3 أيام",""))))</f>
        <v/>
      </c>
      <c r="N1293" s="6">
        <f>IF(OR(B1293&amp;""="",H1293&amp;""="",NOT(ISNUMBER(E1293))),"",IFERROR(IF(E1293&lt;INDEX('الوحدات'!$F$6:$F$305,MATCH(H1293,'الوحدات'!$A$6:$A$305,0)),"أقل من السعر","مناسب"),"كود غير موجود"))</f>
        <v/>
      </c>
      <c r="O1293" s="18">
        <f>IF(OR(B1293&amp;""="",I1293&lt;&gt;"تم التعاقد",H1293&amp;""=""),"",IFERROR(IF(INDEX('الوحدات'!$E$6:$E$305,MATCH(H1293,'الوحدات'!$A$6:$A$305,0))="بيع",ROUND(INDEX('الوحدات'!$F$6:$F$305,MATCH(H1293,'الوحدات'!$A$6:$A$305,0))*'الإعدادات'!$B$5/100,2),""),""))</f>
        <v/>
      </c>
      <c r="P1293" s="19">
        <f>IF(OR(M1293="متأخرة",M1293="اليوم"),COUNTIFS($M$6:$M$2005,"متأخرة",$J$6:$J$2005,"&lt;"&amp;J1293)+COUNTIFS($M$6:$M$2005,"اليوم",$J$6:$J$2005,"&lt;"&amp;J1293)+COUNTIFS($M$6:M1293,"متأخرة",$J$6:J1293,J1293&amp;"")+COUNTIFS($M$6:M1293,"اليوم",$J$6:J1293,J1293&amp;""),"")</f>
        <v/>
      </c>
    </row>
    <row r="1294">
      <c r="A1294" s="20" t="n"/>
      <c r="B1294" s="5" t="n"/>
      <c r="C1294" s="21" t="n"/>
      <c r="D1294" s="5" t="n"/>
      <c r="E1294" s="17" t="n"/>
      <c r="F1294" s="5" t="n"/>
      <c r="G1294" s="5" t="n"/>
      <c r="H1294" s="5" t="n"/>
      <c r="I1294" s="5" t="n"/>
      <c r="J1294" s="20" t="n"/>
      <c r="K1294" s="5" t="n"/>
      <c r="L1294" s="19">
        <f>IF(OR(B1294&amp;""="",NOT(ISNUMBER(A1294))),"",'الإعدادات'!$B$4-A1294)</f>
        <v/>
      </c>
      <c r="M1294" s="6">
        <f>IF(OR(B1294&amp;""="",NOT(ISNUMBER(J1294)),I1294="تم التعاقد",I1294="غير مهتم"),"",IF(J1294&lt;'الإعدادات'!$B$4,"متأخرة",IF(J1294='الإعدادات'!$B$4,"اليوم",IF(J1294&lt;='الإعدادات'!$B$4+3,"خلال 3 أيام",""))))</f>
        <v/>
      </c>
      <c r="N1294" s="6">
        <f>IF(OR(B1294&amp;""="",H1294&amp;""="",NOT(ISNUMBER(E1294))),"",IFERROR(IF(E1294&lt;INDEX('الوحدات'!$F$6:$F$305,MATCH(H1294,'الوحدات'!$A$6:$A$305,0)),"أقل من السعر","مناسب"),"كود غير موجود"))</f>
        <v/>
      </c>
      <c r="O1294" s="18">
        <f>IF(OR(B1294&amp;""="",I1294&lt;&gt;"تم التعاقد",H1294&amp;""=""),"",IFERROR(IF(INDEX('الوحدات'!$E$6:$E$305,MATCH(H1294,'الوحدات'!$A$6:$A$305,0))="بيع",ROUND(INDEX('الوحدات'!$F$6:$F$305,MATCH(H1294,'الوحدات'!$A$6:$A$305,0))*'الإعدادات'!$B$5/100,2),""),""))</f>
        <v/>
      </c>
      <c r="P1294" s="19">
        <f>IF(OR(M1294="متأخرة",M1294="اليوم"),COUNTIFS($M$6:$M$2005,"متأخرة",$J$6:$J$2005,"&lt;"&amp;J1294)+COUNTIFS($M$6:$M$2005,"اليوم",$J$6:$J$2005,"&lt;"&amp;J1294)+COUNTIFS($M$6:M1294,"متأخرة",$J$6:J1294,J1294&amp;"")+COUNTIFS($M$6:M1294,"اليوم",$J$6:J1294,J1294&amp;""),"")</f>
        <v/>
      </c>
    </row>
    <row r="1295">
      <c r="A1295" s="20" t="n"/>
      <c r="B1295" s="5" t="n"/>
      <c r="C1295" s="21" t="n"/>
      <c r="D1295" s="5" t="n"/>
      <c r="E1295" s="17" t="n"/>
      <c r="F1295" s="5" t="n"/>
      <c r="G1295" s="5" t="n"/>
      <c r="H1295" s="5" t="n"/>
      <c r="I1295" s="5" t="n"/>
      <c r="J1295" s="20" t="n"/>
      <c r="K1295" s="5" t="n"/>
      <c r="L1295" s="19">
        <f>IF(OR(B1295&amp;""="",NOT(ISNUMBER(A1295))),"",'الإعدادات'!$B$4-A1295)</f>
        <v/>
      </c>
      <c r="M1295" s="6">
        <f>IF(OR(B1295&amp;""="",NOT(ISNUMBER(J1295)),I1295="تم التعاقد",I1295="غير مهتم"),"",IF(J1295&lt;'الإعدادات'!$B$4,"متأخرة",IF(J1295='الإعدادات'!$B$4,"اليوم",IF(J1295&lt;='الإعدادات'!$B$4+3,"خلال 3 أيام",""))))</f>
        <v/>
      </c>
      <c r="N1295" s="6">
        <f>IF(OR(B1295&amp;""="",H1295&amp;""="",NOT(ISNUMBER(E1295))),"",IFERROR(IF(E1295&lt;INDEX('الوحدات'!$F$6:$F$305,MATCH(H1295,'الوحدات'!$A$6:$A$305,0)),"أقل من السعر","مناسب"),"كود غير موجود"))</f>
        <v/>
      </c>
      <c r="O1295" s="18">
        <f>IF(OR(B1295&amp;""="",I1295&lt;&gt;"تم التعاقد",H1295&amp;""=""),"",IFERROR(IF(INDEX('الوحدات'!$E$6:$E$305,MATCH(H1295,'الوحدات'!$A$6:$A$305,0))="بيع",ROUND(INDEX('الوحدات'!$F$6:$F$305,MATCH(H1295,'الوحدات'!$A$6:$A$305,0))*'الإعدادات'!$B$5/100,2),""),""))</f>
        <v/>
      </c>
      <c r="P1295" s="19">
        <f>IF(OR(M1295="متأخرة",M1295="اليوم"),COUNTIFS($M$6:$M$2005,"متأخرة",$J$6:$J$2005,"&lt;"&amp;J1295)+COUNTIFS($M$6:$M$2005,"اليوم",$J$6:$J$2005,"&lt;"&amp;J1295)+COUNTIFS($M$6:M1295,"متأخرة",$J$6:J1295,J1295&amp;"")+COUNTIFS($M$6:M1295,"اليوم",$J$6:J1295,J1295&amp;""),"")</f>
        <v/>
      </c>
    </row>
    <row r="1296">
      <c r="A1296" s="20" t="n"/>
      <c r="B1296" s="5" t="n"/>
      <c r="C1296" s="21" t="n"/>
      <c r="D1296" s="5" t="n"/>
      <c r="E1296" s="17" t="n"/>
      <c r="F1296" s="5" t="n"/>
      <c r="G1296" s="5" t="n"/>
      <c r="H1296" s="5" t="n"/>
      <c r="I1296" s="5" t="n"/>
      <c r="J1296" s="20" t="n"/>
      <c r="K1296" s="5" t="n"/>
      <c r="L1296" s="19">
        <f>IF(OR(B1296&amp;""="",NOT(ISNUMBER(A1296))),"",'الإعدادات'!$B$4-A1296)</f>
        <v/>
      </c>
      <c r="M1296" s="6">
        <f>IF(OR(B1296&amp;""="",NOT(ISNUMBER(J1296)),I1296="تم التعاقد",I1296="غير مهتم"),"",IF(J1296&lt;'الإعدادات'!$B$4,"متأخرة",IF(J1296='الإعدادات'!$B$4,"اليوم",IF(J1296&lt;='الإعدادات'!$B$4+3,"خلال 3 أيام",""))))</f>
        <v/>
      </c>
      <c r="N1296" s="6">
        <f>IF(OR(B1296&amp;""="",H1296&amp;""="",NOT(ISNUMBER(E1296))),"",IFERROR(IF(E1296&lt;INDEX('الوحدات'!$F$6:$F$305,MATCH(H1296,'الوحدات'!$A$6:$A$305,0)),"أقل من السعر","مناسب"),"كود غير موجود"))</f>
        <v/>
      </c>
      <c r="O1296" s="18">
        <f>IF(OR(B1296&amp;""="",I1296&lt;&gt;"تم التعاقد",H1296&amp;""=""),"",IFERROR(IF(INDEX('الوحدات'!$E$6:$E$305,MATCH(H1296,'الوحدات'!$A$6:$A$305,0))="بيع",ROUND(INDEX('الوحدات'!$F$6:$F$305,MATCH(H1296,'الوحدات'!$A$6:$A$305,0))*'الإعدادات'!$B$5/100,2),""),""))</f>
        <v/>
      </c>
      <c r="P1296" s="19">
        <f>IF(OR(M1296="متأخرة",M1296="اليوم"),COUNTIFS($M$6:$M$2005,"متأخرة",$J$6:$J$2005,"&lt;"&amp;J1296)+COUNTIFS($M$6:$M$2005,"اليوم",$J$6:$J$2005,"&lt;"&amp;J1296)+COUNTIFS($M$6:M1296,"متأخرة",$J$6:J1296,J1296&amp;"")+COUNTIFS($M$6:M1296,"اليوم",$J$6:J1296,J1296&amp;""),"")</f>
        <v/>
      </c>
    </row>
    <row r="1297">
      <c r="A1297" s="20" t="n"/>
      <c r="B1297" s="5" t="n"/>
      <c r="C1297" s="21" t="n"/>
      <c r="D1297" s="5" t="n"/>
      <c r="E1297" s="17" t="n"/>
      <c r="F1297" s="5" t="n"/>
      <c r="G1297" s="5" t="n"/>
      <c r="H1297" s="5" t="n"/>
      <c r="I1297" s="5" t="n"/>
      <c r="J1297" s="20" t="n"/>
      <c r="K1297" s="5" t="n"/>
      <c r="L1297" s="19">
        <f>IF(OR(B1297&amp;""="",NOT(ISNUMBER(A1297))),"",'الإعدادات'!$B$4-A1297)</f>
        <v/>
      </c>
      <c r="M1297" s="6">
        <f>IF(OR(B1297&amp;""="",NOT(ISNUMBER(J1297)),I1297="تم التعاقد",I1297="غير مهتم"),"",IF(J1297&lt;'الإعدادات'!$B$4,"متأخرة",IF(J1297='الإعدادات'!$B$4,"اليوم",IF(J1297&lt;='الإعدادات'!$B$4+3,"خلال 3 أيام",""))))</f>
        <v/>
      </c>
      <c r="N1297" s="6">
        <f>IF(OR(B1297&amp;""="",H1297&amp;""="",NOT(ISNUMBER(E1297))),"",IFERROR(IF(E1297&lt;INDEX('الوحدات'!$F$6:$F$305,MATCH(H1297,'الوحدات'!$A$6:$A$305,0)),"أقل من السعر","مناسب"),"كود غير موجود"))</f>
        <v/>
      </c>
      <c r="O1297" s="18">
        <f>IF(OR(B1297&amp;""="",I1297&lt;&gt;"تم التعاقد",H1297&amp;""=""),"",IFERROR(IF(INDEX('الوحدات'!$E$6:$E$305,MATCH(H1297,'الوحدات'!$A$6:$A$305,0))="بيع",ROUND(INDEX('الوحدات'!$F$6:$F$305,MATCH(H1297,'الوحدات'!$A$6:$A$305,0))*'الإعدادات'!$B$5/100,2),""),""))</f>
        <v/>
      </c>
      <c r="P1297" s="19">
        <f>IF(OR(M1297="متأخرة",M1297="اليوم"),COUNTIFS($M$6:$M$2005,"متأخرة",$J$6:$J$2005,"&lt;"&amp;J1297)+COUNTIFS($M$6:$M$2005,"اليوم",$J$6:$J$2005,"&lt;"&amp;J1297)+COUNTIFS($M$6:M1297,"متأخرة",$J$6:J1297,J1297&amp;"")+COUNTIFS($M$6:M1297,"اليوم",$J$6:J1297,J1297&amp;""),"")</f>
        <v/>
      </c>
    </row>
    <row r="1298">
      <c r="A1298" s="20" t="n"/>
      <c r="B1298" s="5" t="n"/>
      <c r="C1298" s="21" t="n"/>
      <c r="D1298" s="5" t="n"/>
      <c r="E1298" s="17" t="n"/>
      <c r="F1298" s="5" t="n"/>
      <c r="G1298" s="5" t="n"/>
      <c r="H1298" s="5" t="n"/>
      <c r="I1298" s="5" t="n"/>
      <c r="J1298" s="20" t="n"/>
      <c r="K1298" s="5" t="n"/>
      <c r="L1298" s="19">
        <f>IF(OR(B1298&amp;""="",NOT(ISNUMBER(A1298))),"",'الإعدادات'!$B$4-A1298)</f>
        <v/>
      </c>
      <c r="M1298" s="6">
        <f>IF(OR(B1298&amp;""="",NOT(ISNUMBER(J1298)),I1298="تم التعاقد",I1298="غير مهتم"),"",IF(J1298&lt;'الإعدادات'!$B$4,"متأخرة",IF(J1298='الإعدادات'!$B$4,"اليوم",IF(J1298&lt;='الإعدادات'!$B$4+3,"خلال 3 أيام",""))))</f>
        <v/>
      </c>
      <c r="N1298" s="6">
        <f>IF(OR(B1298&amp;""="",H1298&amp;""="",NOT(ISNUMBER(E1298))),"",IFERROR(IF(E1298&lt;INDEX('الوحدات'!$F$6:$F$305,MATCH(H1298,'الوحدات'!$A$6:$A$305,0)),"أقل من السعر","مناسب"),"كود غير موجود"))</f>
        <v/>
      </c>
      <c r="O1298" s="18">
        <f>IF(OR(B1298&amp;""="",I1298&lt;&gt;"تم التعاقد",H1298&amp;""=""),"",IFERROR(IF(INDEX('الوحدات'!$E$6:$E$305,MATCH(H1298,'الوحدات'!$A$6:$A$305,0))="بيع",ROUND(INDEX('الوحدات'!$F$6:$F$305,MATCH(H1298,'الوحدات'!$A$6:$A$305,0))*'الإعدادات'!$B$5/100,2),""),""))</f>
        <v/>
      </c>
      <c r="P1298" s="19">
        <f>IF(OR(M1298="متأخرة",M1298="اليوم"),COUNTIFS($M$6:$M$2005,"متأخرة",$J$6:$J$2005,"&lt;"&amp;J1298)+COUNTIFS($M$6:$M$2005,"اليوم",$J$6:$J$2005,"&lt;"&amp;J1298)+COUNTIFS($M$6:M1298,"متأخرة",$J$6:J1298,J1298&amp;"")+COUNTIFS($M$6:M1298,"اليوم",$J$6:J1298,J1298&amp;""),"")</f>
        <v/>
      </c>
    </row>
    <row r="1299">
      <c r="A1299" s="20" t="n"/>
      <c r="B1299" s="5" t="n"/>
      <c r="C1299" s="21" t="n"/>
      <c r="D1299" s="5" t="n"/>
      <c r="E1299" s="17" t="n"/>
      <c r="F1299" s="5" t="n"/>
      <c r="G1299" s="5" t="n"/>
      <c r="H1299" s="5" t="n"/>
      <c r="I1299" s="5" t="n"/>
      <c r="J1299" s="20" t="n"/>
      <c r="K1299" s="5" t="n"/>
      <c r="L1299" s="19">
        <f>IF(OR(B1299&amp;""="",NOT(ISNUMBER(A1299))),"",'الإعدادات'!$B$4-A1299)</f>
        <v/>
      </c>
      <c r="M1299" s="6">
        <f>IF(OR(B1299&amp;""="",NOT(ISNUMBER(J1299)),I1299="تم التعاقد",I1299="غير مهتم"),"",IF(J1299&lt;'الإعدادات'!$B$4,"متأخرة",IF(J1299='الإعدادات'!$B$4,"اليوم",IF(J1299&lt;='الإعدادات'!$B$4+3,"خلال 3 أيام",""))))</f>
        <v/>
      </c>
      <c r="N1299" s="6">
        <f>IF(OR(B1299&amp;""="",H1299&amp;""="",NOT(ISNUMBER(E1299))),"",IFERROR(IF(E1299&lt;INDEX('الوحدات'!$F$6:$F$305,MATCH(H1299,'الوحدات'!$A$6:$A$305,0)),"أقل من السعر","مناسب"),"كود غير موجود"))</f>
        <v/>
      </c>
      <c r="O1299" s="18">
        <f>IF(OR(B1299&amp;""="",I1299&lt;&gt;"تم التعاقد",H1299&amp;""=""),"",IFERROR(IF(INDEX('الوحدات'!$E$6:$E$305,MATCH(H1299,'الوحدات'!$A$6:$A$305,0))="بيع",ROUND(INDEX('الوحدات'!$F$6:$F$305,MATCH(H1299,'الوحدات'!$A$6:$A$305,0))*'الإعدادات'!$B$5/100,2),""),""))</f>
        <v/>
      </c>
      <c r="P1299" s="19">
        <f>IF(OR(M1299="متأخرة",M1299="اليوم"),COUNTIFS($M$6:$M$2005,"متأخرة",$J$6:$J$2005,"&lt;"&amp;J1299)+COUNTIFS($M$6:$M$2005,"اليوم",$J$6:$J$2005,"&lt;"&amp;J1299)+COUNTIFS($M$6:M1299,"متأخرة",$J$6:J1299,J1299&amp;"")+COUNTIFS($M$6:M1299,"اليوم",$J$6:J1299,J1299&amp;""),"")</f>
        <v/>
      </c>
    </row>
    <row r="1300">
      <c r="A1300" s="20" t="n"/>
      <c r="B1300" s="5" t="n"/>
      <c r="C1300" s="21" t="n"/>
      <c r="D1300" s="5" t="n"/>
      <c r="E1300" s="17" t="n"/>
      <c r="F1300" s="5" t="n"/>
      <c r="G1300" s="5" t="n"/>
      <c r="H1300" s="5" t="n"/>
      <c r="I1300" s="5" t="n"/>
      <c r="J1300" s="20" t="n"/>
      <c r="K1300" s="5" t="n"/>
      <c r="L1300" s="19">
        <f>IF(OR(B1300&amp;""="",NOT(ISNUMBER(A1300))),"",'الإعدادات'!$B$4-A1300)</f>
        <v/>
      </c>
      <c r="M1300" s="6">
        <f>IF(OR(B1300&amp;""="",NOT(ISNUMBER(J1300)),I1300="تم التعاقد",I1300="غير مهتم"),"",IF(J1300&lt;'الإعدادات'!$B$4,"متأخرة",IF(J1300='الإعدادات'!$B$4,"اليوم",IF(J1300&lt;='الإعدادات'!$B$4+3,"خلال 3 أيام",""))))</f>
        <v/>
      </c>
      <c r="N1300" s="6">
        <f>IF(OR(B1300&amp;""="",H1300&amp;""="",NOT(ISNUMBER(E1300))),"",IFERROR(IF(E1300&lt;INDEX('الوحدات'!$F$6:$F$305,MATCH(H1300,'الوحدات'!$A$6:$A$305,0)),"أقل من السعر","مناسب"),"كود غير موجود"))</f>
        <v/>
      </c>
      <c r="O1300" s="18">
        <f>IF(OR(B1300&amp;""="",I1300&lt;&gt;"تم التعاقد",H1300&amp;""=""),"",IFERROR(IF(INDEX('الوحدات'!$E$6:$E$305,MATCH(H1300,'الوحدات'!$A$6:$A$305,0))="بيع",ROUND(INDEX('الوحدات'!$F$6:$F$305,MATCH(H1300,'الوحدات'!$A$6:$A$305,0))*'الإعدادات'!$B$5/100,2),""),""))</f>
        <v/>
      </c>
      <c r="P1300" s="19">
        <f>IF(OR(M1300="متأخرة",M1300="اليوم"),COUNTIFS($M$6:$M$2005,"متأخرة",$J$6:$J$2005,"&lt;"&amp;J1300)+COUNTIFS($M$6:$M$2005,"اليوم",$J$6:$J$2005,"&lt;"&amp;J1300)+COUNTIFS($M$6:M1300,"متأخرة",$J$6:J1300,J1300&amp;"")+COUNTIFS($M$6:M1300,"اليوم",$J$6:J1300,J1300&amp;""),"")</f>
        <v/>
      </c>
    </row>
    <row r="1301">
      <c r="A1301" s="20" t="n"/>
      <c r="B1301" s="5" t="n"/>
      <c r="C1301" s="21" t="n"/>
      <c r="D1301" s="5" t="n"/>
      <c r="E1301" s="17" t="n"/>
      <c r="F1301" s="5" t="n"/>
      <c r="G1301" s="5" t="n"/>
      <c r="H1301" s="5" t="n"/>
      <c r="I1301" s="5" t="n"/>
      <c r="J1301" s="20" t="n"/>
      <c r="K1301" s="5" t="n"/>
      <c r="L1301" s="19">
        <f>IF(OR(B1301&amp;""="",NOT(ISNUMBER(A1301))),"",'الإعدادات'!$B$4-A1301)</f>
        <v/>
      </c>
      <c r="M1301" s="6">
        <f>IF(OR(B1301&amp;""="",NOT(ISNUMBER(J1301)),I1301="تم التعاقد",I1301="غير مهتم"),"",IF(J1301&lt;'الإعدادات'!$B$4,"متأخرة",IF(J1301='الإعدادات'!$B$4,"اليوم",IF(J1301&lt;='الإعدادات'!$B$4+3,"خلال 3 أيام",""))))</f>
        <v/>
      </c>
      <c r="N1301" s="6">
        <f>IF(OR(B1301&amp;""="",H1301&amp;""="",NOT(ISNUMBER(E1301))),"",IFERROR(IF(E1301&lt;INDEX('الوحدات'!$F$6:$F$305,MATCH(H1301,'الوحدات'!$A$6:$A$305,0)),"أقل من السعر","مناسب"),"كود غير موجود"))</f>
        <v/>
      </c>
      <c r="O1301" s="18">
        <f>IF(OR(B1301&amp;""="",I1301&lt;&gt;"تم التعاقد",H1301&amp;""=""),"",IFERROR(IF(INDEX('الوحدات'!$E$6:$E$305,MATCH(H1301,'الوحدات'!$A$6:$A$305,0))="بيع",ROUND(INDEX('الوحدات'!$F$6:$F$305,MATCH(H1301,'الوحدات'!$A$6:$A$305,0))*'الإعدادات'!$B$5/100,2),""),""))</f>
        <v/>
      </c>
      <c r="P1301" s="19">
        <f>IF(OR(M1301="متأخرة",M1301="اليوم"),COUNTIFS($M$6:$M$2005,"متأخرة",$J$6:$J$2005,"&lt;"&amp;J1301)+COUNTIFS($M$6:$M$2005,"اليوم",$J$6:$J$2005,"&lt;"&amp;J1301)+COUNTIFS($M$6:M1301,"متأخرة",$J$6:J1301,J1301&amp;"")+COUNTIFS($M$6:M1301,"اليوم",$J$6:J1301,J1301&amp;""),"")</f>
        <v/>
      </c>
    </row>
    <row r="1302">
      <c r="A1302" s="20" t="n"/>
      <c r="B1302" s="5" t="n"/>
      <c r="C1302" s="21" t="n"/>
      <c r="D1302" s="5" t="n"/>
      <c r="E1302" s="17" t="n"/>
      <c r="F1302" s="5" t="n"/>
      <c r="G1302" s="5" t="n"/>
      <c r="H1302" s="5" t="n"/>
      <c r="I1302" s="5" t="n"/>
      <c r="J1302" s="20" t="n"/>
      <c r="K1302" s="5" t="n"/>
      <c r="L1302" s="19">
        <f>IF(OR(B1302&amp;""="",NOT(ISNUMBER(A1302))),"",'الإعدادات'!$B$4-A1302)</f>
        <v/>
      </c>
      <c r="M1302" s="6">
        <f>IF(OR(B1302&amp;""="",NOT(ISNUMBER(J1302)),I1302="تم التعاقد",I1302="غير مهتم"),"",IF(J1302&lt;'الإعدادات'!$B$4,"متأخرة",IF(J1302='الإعدادات'!$B$4,"اليوم",IF(J1302&lt;='الإعدادات'!$B$4+3,"خلال 3 أيام",""))))</f>
        <v/>
      </c>
      <c r="N1302" s="6">
        <f>IF(OR(B1302&amp;""="",H1302&amp;""="",NOT(ISNUMBER(E1302))),"",IFERROR(IF(E1302&lt;INDEX('الوحدات'!$F$6:$F$305,MATCH(H1302,'الوحدات'!$A$6:$A$305,0)),"أقل من السعر","مناسب"),"كود غير موجود"))</f>
        <v/>
      </c>
      <c r="O1302" s="18">
        <f>IF(OR(B1302&amp;""="",I1302&lt;&gt;"تم التعاقد",H1302&amp;""=""),"",IFERROR(IF(INDEX('الوحدات'!$E$6:$E$305,MATCH(H1302,'الوحدات'!$A$6:$A$305,0))="بيع",ROUND(INDEX('الوحدات'!$F$6:$F$305,MATCH(H1302,'الوحدات'!$A$6:$A$305,0))*'الإعدادات'!$B$5/100,2),""),""))</f>
        <v/>
      </c>
      <c r="P1302" s="19">
        <f>IF(OR(M1302="متأخرة",M1302="اليوم"),COUNTIFS($M$6:$M$2005,"متأخرة",$J$6:$J$2005,"&lt;"&amp;J1302)+COUNTIFS($M$6:$M$2005,"اليوم",$J$6:$J$2005,"&lt;"&amp;J1302)+COUNTIFS($M$6:M1302,"متأخرة",$J$6:J1302,J1302&amp;"")+COUNTIFS($M$6:M1302,"اليوم",$J$6:J1302,J1302&amp;""),"")</f>
        <v/>
      </c>
    </row>
    <row r="1303">
      <c r="A1303" s="20" t="n"/>
      <c r="B1303" s="5" t="n"/>
      <c r="C1303" s="21" t="n"/>
      <c r="D1303" s="5" t="n"/>
      <c r="E1303" s="17" t="n"/>
      <c r="F1303" s="5" t="n"/>
      <c r="G1303" s="5" t="n"/>
      <c r="H1303" s="5" t="n"/>
      <c r="I1303" s="5" t="n"/>
      <c r="J1303" s="20" t="n"/>
      <c r="K1303" s="5" t="n"/>
      <c r="L1303" s="19">
        <f>IF(OR(B1303&amp;""="",NOT(ISNUMBER(A1303))),"",'الإعدادات'!$B$4-A1303)</f>
        <v/>
      </c>
      <c r="M1303" s="6">
        <f>IF(OR(B1303&amp;""="",NOT(ISNUMBER(J1303)),I1303="تم التعاقد",I1303="غير مهتم"),"",IF(J1303&lt;'الإعدادات'!$B$4,"متأخرة",IF(J1303='الإعدادات'!$B$4,"اليوم",IF(J1303&lt;='الإعدادات'!$B$4+3,"خلال 3 أيام",""))))</f>
        <v/>
      </c>
      <c r="N1303" s="6">
        <f>IF(OR(B1303&amp;""="",H1303&amp;""="",NOT(ISNUMBER(E1303))),"",IFERROR(IF(E1303&lt;INDEX('الوحدات'!$F$6:$F$305,MATCH(H1303,'الوحدات'!$A$6:$A$305,0)),"أقل من السعر","مناسب"),"كود غير موجود"))</f>
        <v/>
      </c>
      <c r="O1303" s="18">
        <f>IF(OR(B1303&amp;""="",I1303&lt;&gt;"تم التعاقد",H1303&amp;""=""),"",IFERROR(IF(INDEX('الوحدات'!$E$6:$E$305,MATCH(H1303,'الوحدات'!$A$6:$A$305,0))="بيع",ROUND(INDEX('الوحدات'!$F$6:$F$305,MATCH(H1303,'الوحدات'!$A$6:$A$305,0))*'الإعدادات'!$B$5/100,2),""),""))</f>
        <v/>
      </c>
      <c r="P1303" s="19">
        <f>IF(OR(M1303="متأخرة",M1303="اليوم"),COUNTIFS($M$6:$M$2005,"متأخرة",$J$6:$J$2005,"&lt;"&amp;J1303)+COUNTIFS($M$6:$M$2005,"اليوم",$J$6:$J$2005,"&lt;"&amp;J1303)+COUNTIFS($M$6:M1303,"متأخرة",$J$6:J1303,J1303&amp;"")+COUNTIFS($M$6:M1303,"اليوم",$J$6:J1303,J1303&amp;""),"")</f>
        <v/>
      </c>
    </row>
    <row r="1304">
      <c r="A1304" s="20" t="n"/>
      <c r="B1304" s="5" t="n"/>
      <c r="C1304" s="21" t="n"/>
      <c r="D1304" s="5" t="n"/>
      <c r="E1304" s="17" t="n"/>
      <c r="F1304" s="5" t="n"/>
      <c r="G1304" s="5" t="n"/>
      <c r="H1304" s="5" t="n"/>
      <c r="I1304" s="5" t="n"/>
      <c r="J1304" s="20" t="n"/>
      <c r="K1304" s="5" t="n"/>
      <c r="L1304" s="19">
        <f>IF(OR(B1304&amp;""="",NOT(ISNUMBER(A1304))),"",'الإعدادات'!$B$4-A1304)</f>
        <v/>
      </c>
      <c r="M1304" s="6">
        <f>IF(OR(B1304&amp;""="",NOT(ISNUMBER(J1304)),I1304="تم التعاقد",I1304="غير مهتم"),"",IF(J1304&lt;'الإعدادات'!$B$4,"متأخرة",IF(J1304='الإعدادات'!$B$4,"اليوم",IF(J1304&lt;='الإعدادات'!$B$4+3,"خلال 3 أيام",""))))</f>
        <v/>
      </c>
      <c r="N1304" s="6">
        <f>IF(OR(B1304&amp;""="",H1304&amp;""="",NOT(ISNUMBER(E1304))),"",IFERROR(IF(E1304&lt;INDEX('الوحدات'!$F$6:$F$305,MATCH(H1304,'الوحدات'!$A$6:$A$305,0)),"أقل من السعر","مناسب"),"كود غير موجود"))</f>
        <v/>
      </c>
      <c r="O1304" s="18">
        <f>IF(OR(B1304&amp;""="",I1304&lt;&gt;"تم التعاقد",H1304&amp;""=""),"",IFERROR(IF(INDEX('الوحدات'!$E$6:$E$305,MATCH(H1304,'الوحدات'!$A$6:$A$305,0))="بيع",ROUND(INDEX('الوحدات'!$F$6:$F$305,MATCH(H1304,'الوحدات'!$A$6:$A$305,0))*'الإعدادات'!$B$5/100,2),""),""))</f>
        <v/>
      </c>
      <c r="P1304" s="19">
        <f>IF(OR(M1304="متأخرة",M1304="اليوم"),COUNTIFS($M$6:$M$2005,"متأخرة",$J$6:$J$2005,"&lt;"&amp;J1304)+COUNTIFS($M$6:$M$2005,"اليوم",$J$6:$J$2005,"&lt;"&amp;J1304)+COUNTIFS($M$6:M1304,"متأخرة",$J$6:J1304,J1304&amp;"")+COUNTIFS($M$6:M1304,"اليوم",$J$6:J1304,J1304&amp;""),"")</f>
        <v/>
      </c>
    </row>
    <row r="1305">
      <c r="A1305" s="20" t="n"/>
      <c r="B1305" s="5" t="n"/>
      <c r="C1305" s="21" t="n"/>
      <c r="D1305" s="5" t="n"/>
      <c r="E1305" s="17" t="n"/>
      <c r="F1305" s="5" t="n"/>
      <c r="G1305" s="5" t="n"/>
      <c r="H1305" s="5" t="n"/>
      <c r="I1305" s="5" t="n"/>
      <c r="J1305" s="20" t="n"/>
      <c r="K1305" s="5" t="n"/>
      <c r="L1305" s="19">
        <f>IF(OR(B1305&amp;""="",NOT(ISNUMBER(A1305))),"",'الإعدادات'!$B$4-A1305)</f>
        <v/>
      </c>
      <c r="M1305" s="6">
        <f>IF(OR(B1305&amp;""="",NOT(ISNUMBER(J1305)),I1305="تم التعاقد",I1305="غير مهتم"),"",IF(J1305&lt;'الإعدادات'!$B$4,"متأخرة",IF(J1305='الإعدادات'!$B$4,"اليوم",IF(J1305&lt;='الإعدادات'!$B$4+3,"خلال 3 أيام",""))))</f>
        <v/>
      </c>
      <c r="N1305" s="6">
        <f>IF(OR(B1305&amp;""="",H1305&amp;""="",NOT(ISNUMBER(E1305))),"",IFERROR(IF(E1305&lt;INDEX('الوحدات'!$F$6:$F$305,MATCH(H1305,'الوحدات'!$A$6:$A$305,0)),"أقل من السعر","مناسب"),"كود غير موجود"))</f>
        <v/>
      </c>
      <c r="O1305" s="18">
        <f>IF(OR(B1305&amp;""="",I1305&lt;&gt;"تم التعاقد",H1305&amp;""=""),"",IFERROR(IF(INDEX('الوحدات'!$E$6:$E$305,MATCH(H1305,'الوحدات'!$A$6:$A$305,0))="بيع",ROUND(INDEX('الوحدات'!$F$6:$F$305,MATCH(H1305,'الوحدات'!$A$6:$A$305,0))*'الإعدادات'!$B$5/100,2),""),""))</f>
        <v/>
      </c>
      <c r="P1305" s="19">
        <f>IF(OR(M1305="متأخرة",M1305="اليوم"),COUNTIFS($M$6:$M$2005,"متأخرة",$J$6:$J$2005,"&lt;"&amp;J1305)+COUNTIFS($M$6:$M$2005,"اليوم",$J$6:$J$2005,"&lt;"&amp;J1305)+COUNTIFS($M$6:M1305,"متأخرة",$J$6:J1305,J1305&amp;"")+COUNTIFS($M$6:M1305,"اليوم",$J$6:J1305,J1305&amp;""),"")</f>
        <v/>
      </c>
    </row>
    <row r="1306">
      <c r="A1306" s="20" t="n"/>
      <c r="B1306" s="5" t="n"/>
      <c r="C1306" s="21" t="n"/>
      <c r="D1306" s="5" t="n"/>
      <c r="E1306" s="17" t="n"/>
      <c r="F1306" s="5" t="n"/>
      <c r="G1306" s="5" t="n"/>
      <c r="H1306" s="5" t="n"/>
      <c r="I1306" s="5" t="n"/>
      <c r="J1306" s="20" t="n"/>
      <c r="K1306" s="5" t="n"/>
      <c r="L1306" s="19">
        <f>IF(OR(B1306&amp;""="",NOT(ISNUMBER(A1306))),"",'الإعدادات'!$B$4-A1306)</f>
        <v/>
      </c>
      <c r="M1306" s="6">
        <f>IF(OR(B1306&amp;""="",NOT(ISNUMBER(J1306)),I1306="تم التعاقد",I1306="غير مهتم"),"",IF(J1306&lt;'الإعدادات'!$B$4,"متأخرة",IF(J1306='الإعدادات'!$B$4,"اليوم",IF(J1306&lt;='الإعدادات'!$B$4+3,"خلال 3 أيام",""))))</f>
        <v/>
      </c>
      <c r="N1306" s="6">
        <f>IF(OR(B1306&amp;""="",H1306&amp;""="",NOT(ISNUMBER(E1306))),"",IFERROR(IF(E1306&lt;INDEX('الوحدات'!$F$6:$F$305,MATCH(H1306,'الوحدات'!$A$6:$A$305,0)),"أقل من السعر","مناسب"),"كود غير موجود"))</f>
        <v/>
      </c>
      <c r="O1306" s="18">
        <f>IF(OR(B1306&amp;""="",I1306&lt;&gt;"تم التعاقد",H1306&amp;""=""),"",IFERROR(IF(INDEX('الوحدات'!$E$6:$E$305,MATCH(H1306,'الوحدات'!$A$6:$A$305,0))="بيع",ROUND(INDEX('الوحدات'!$F$6:$F$305,MATCH(H1306,'الوحدات'!$A$6:$A$305,0))*'الإعدادات'!$B$5/100,2),""),""))</f>
        <v/>
      </c>
      <c r="P1306" s="19">
        <f>IF(OR(M1306="متأخرة",M1306="اليوم"),COUNTIFS($M$6:$M$2005,"متأخرة",$J$6:$J$2005,"&lt;"&amp;J1306)+COUNTIFS($M$6:$M$2005,"اليوم",$J$6:$J$2005,"&lt;"&amp;J1306)+COUNTIFS($M$6:M1306,"متأخرة",$J$6:J1306,J1306&amp;"")+COUNTIFS($M$6:M1306,"اليوم",$J$6:J1306,J1306&amp;""),"")</f>
        <v/>
      </c>
    </row>
    <row r="1307">
      <c r="A1307" s="20" t="n"/>
      <c r="B1307" s="5" t="n"/>
      <c r="C1307" s="21" t="n"/>
      <c r="D1307" s="5" t="n"/>
      <c r="E1307" s="17" t="n"/>
      <c r="F1307" s="5" t="n"/>
      <c r="G1307" s="5" t="n"/>
      <c r="H1307" s="5" t="n"/>
      <c r="I1307" s="5" t="n"/>
      <c r="J1307" s="20" t="n"/>
      <c r="K1307" s="5" t="n"/>
      <c r="L1307" s="19">
        <f>IF(OR(B1307&amp;""="",NOT(ISNUMBER(A1307))),"",'الإعدادات'!$B$4-A1307)</f>
        <v/>
      </c>
      <c r="M1307" s="6">
        <f>IF(OR(B1307&amp;""="",NOT(ISNUMBER(J1307)),I1307="تم التعاقد",I1307="غير مهتم"),"",IF(J1307&lt;'الإعدادات'!$B$4,"متأخرة",IF(J1307='الإعدادات'!$B$4,"اليوم",IF(J1307&lt;='الإعدادات'!$B$4+3,"خلال 3 أيام",""))))</f>
        <v/>
      </c>
      <c r="N1307" s="6">
        <f>IF(OR(B1307&amp;""="",H1307&amp;""="",NOT(ISNUMBER(E1307))),"",IFERROR(IF(E1307&lt;INDEX('الوحدات'!$F$6:$F$305,MATCH(H1307,'الوحدات'!$A$6:$A$305,0)),"أقل من السعر","مناسب"),"كود غير موجود"))</f>
        <v/>
      </c>
      <c r="O1307" s="18">
        <f>IF(OR(B1307&amp;""="",I1307&lt;&gt;"تم التعاقد",H1307&amp;""=""),"",IFERROR(IF(INDEX('الوحدات'!$E$6:$E$305,MATCH(H1307,'الوحدات'!$A$6:$A$305,0))="بيع",ROUND(INDEX('الوحدات'!$F$6:$F$305,MATCH(H1307,'الوحدات'!$A$6:$A$305,0))*'الإعدادات'!$B$5/100,2),""),""))</f>
        <v/>
      </c>
      <c r="P1307" s="19">
        <f>IF(OR(M1307="متأخرة",M1307="اليوم"),COUNTIFS($M$6:$M$2005,"متأخرة",$J$6:$J$2005,"&lt;"&amp;J1307)+COUNTIFS($M$6:$M$2005,"اليوم",$J$6:$J$2005,"&lt;"&amp;J1307)+COUNTIFS($M$6:M1307,"متأخرة",$J$6:J1307,J1307&amp;"")+COUNTIFS($M$6:M1307,"اليوم",$J$6:J1307,J1307&amp;""),"")</f>
        <v/>
      </c>
    </row>
    <row r="1308">
      <c r="A1308" s="20" t="n"/>
      <c r="B1308" s="5" t="n"/>
      <c r="C1308" s="21" t="n"/>
      <c r="D1308" s="5" t="n"/>
      <c r="E1308" s="17" t="n"/>
      <c r="F1308" s="5" t="n"/>
      <c r="G1308" s="5" t="n"/>
      <c r="H1308" s="5" t="n"/>
      <c r="I1308" s="5" t="n"/>
      <c r="J1308" s="20" t="n"/>
      <c r="K1308" s="5" t="n"/>
      <c r="L1308" s="19">
        <f>IF(OR(B1308&amp;""="",NOT(ISNUMBER(A1308))),"",'الإعدادات'!$B$4-A1308)</f>
        <v/>
      </c>
      <c r="M1308" s="6">
        <f>IF(OR(B1308&amp;""="",NOT(ISNUMBER(J1308)),I1308="تم التعاقد",I1308="غير مهتم"),"",IF(J1308&lt;'الإعدادات'!$B$4,"متأخرة",IF(J1308='الإعدادات'!$B$4,"اليوم",IF(J1308&lt;='الإعدادات'!$B$4+3,"خلال 3 أيام",""))))</f>
        <v/>
      </c>
      <c r="N1308" s="6">
        <f>IF(OR(B1308&amp;""="",H1308&amp;""="",NOT(ISNUMBER(E1308))),"",IFERROR(IF(E1308&lt;INDEX('الوحدات'!$F$6:$F$305,MATCH(H1308,'الوحدات'!$A$6:$A$305,0)),"أقل من السعر","مناسب"),"كود غير موجود"))</f>
        <v/>
      </c>
      <c r="O1308" s="18">
        <f>IF(OR(B1308&amp;""="",I1308&lt;&gt;"تم التعاقد",H1308&amp;""=""),"",IFERROR(IF(INDEX('الوحدات'!$E$6:$E$305,MATCH(H1308,'الوحدات'!$A$6:$A$305,0))="بيع",ROUND(INDEX('الوحدات'!$F$6:$F$305,MATCH(H1308,'الوحدات'!$A$6:$A$305,0))*'الإعدادات'!$B$5/100,2),""),""))</f>
        <v/>
      </c>
      <c r="P1308" s="19">
        <f>IF(OR(M1308="متأخرة",M1308="اليوم"),COUNTIFS($M$6:$M$2005,"متأخرة",$J$6:$J$2005,"&lt;"&amp;J1308)+COUNTIFS($M$6:$M$2005,"اليوم",$J$6:$J$2005,"&lt;"&amp;J1308)+COUNTIFS($M$6:M1308,"متأخرة",$J$6:J1308,J1308&amp;"")+COUNTIFS($M$6:M1308,"اليوم",$J$6:J1308,J1308&amp;""),"")</f>
        <v/>
      </c>
    </row>
    <row r="1309">
      <c r="A1309" s="20" t="n"/>
      <c r="B1309" s="5" t="n"/>
      <c r="C1309" s="21" t="n"/>
      <c r="D1309" s="5" t="n"/>
      <c r="E1309" s="17" t="n"/>
      <c r="F1309" s="5" t="n"/>
      <c r="G1309" s="5" t="n"/>
      <c r="H1309" s="5" t="n"/>
      <c r="I1309" s="5" t="n"/>
      <c r="J1309" s="20" t="n"/>
      <c r="K1309" s="5" t="n"/>
      <c r="L1309" s="19">
        <f>IF(OR(B1309&amp;""="",NOT(ISNUMBER(A1309))),"",'الإعدادات'!$B$4-A1309)</f>
        <v/>
      </c>
      <c r="M1309" s="6">
        <f>IF(OR(B1309&amp;""="",NOT(ISNUMBER(J1309)),I1309="تم التعاقد",I1309="غير مهتم"),"",IF(J1309&lt;'الإعدادات'!$B$4,"متأخرة",IF(J1309='الإعدادات'!$B$4,"اليوم",IF(J1309&lt;='الإعدادات'!$B$4+3,"خلال 3 أيام",""))))</f>
        <v/>
      </c>
      <c r="N1309" s="6">
        <f>IF(OR(B1309&amp;""="",H1309&amp;""="",NOT(ISNUMBER(E1309))),"",IFERROR(IF(E1309&lt;INDEX('الوحدات'!$F$6:$F$305,MATCH(H1309,'الوحدات'!$A$6:$A$305,0)),"أقل من السعر","مناسب"),"كود غير موجود"))</f>
        <v/>
      </c>
      <c r="O1309" s="18">
        <f>IF(OR(B1309&amp;""="",I1309&lt;&gt;"تم التعاقد",H1309&amp;""=""),"",IFERROR(IF(INDEX('الوحدات'!$E$6:$E$305,MATCH(H1309,'الوحدات'!$A$6:$A$305,0))="بيع",ROUND(INDEX('الوحدات'!$F$6:$F$305,MATCH(H1309,'الوحدات'!$A$6:$A$305,0))*'الإعدادات'!$B$5/100,2),""),""))</f>
        <v/>
      </c>
      <c r="P1309" s="19">
        <f>IF(OR(M1309="متأخرة",M1309="اليوم"),COUNTIFS($M$6:$M$2005,"متأخرة",$J$6:$J$2005,"&lt;"&amp;J1309)+COUNTIFS($M$6:$M$2005,"اليوم",$J$6:$J$2005,"&lt;"&amp;J1309)+COUNTIFS($M$6:M1309,"متأخرة",$J$6:J1309,J1309&amp;"")+COUNTIFS($M$6:M1309,"اليوم",$J$6:J1309,J1309&amp;""),"")</f>
        <v/>
      </c>
    </row>
    <row r="1310">
      <c r="A1310" s="20" t="n"/>
      <c r="B1310" s="5" t="n"/>
      <c r="C1310" s="21" t="n"/>
      <c r="D1310" s="5" t="n"/>
      <c r="E1310" s="17" t="n"/>
      <c r="F1310" s="5" t="n"/>
      <c r="G1310" s="5" t="n"/>
      <c r="H1310" s="5" t="n"/>
      <c r="I1310" s="5" t="n"/>
      <c r="J1310" s="20" t="n"/>
      <c r="K1310" s="5" t="n"/>
      <c r="L1310" s="19">
        <f>IF(OR(B1310&amp;""="",NOT(ISNUMBER(A1310))),"",'الإعدادات'!$B$4-A1310)</f>
        <v/>
      </c>
      <c r="M1310" s="6">
        <f>IF(OR(B1310&amp;""="",NOT(ISNUMBER(J1310)),I1310="تم التعاقد",I1310="غير مهتم"),"",IF(J1310&lt;'الإعدادات'!$B$4,"متأخرة",IF(J1310='الإعدادات'!$B$4,"اليوم",IF(J1310&lt;='الإعدادات'!$B$4+3,"خلال 3 أيام",""))))</f>
        <v/>
      </c>
      <c r="N1310" s="6">
        <f>IF(OR(B1310&amp;""="",H1310&amp;""="",NOT(ISNUMBER(E1310))),"",IFERROR(IF(E1310&lt;INDEX('الوحدات'!$F$6:$F$305,MATCH(H1310,'الوحدات'!$A$6:$A$305,0)),"أقل من السعر","مناسب"),"كود غير موجود"))</f>
        <v/>
      </c>
      <c r="O1310" s="18">
        <f>IF(OR(B1310&amp;""="",I1310&lt;&gt;"تم التعاقد",H1310&amp;""=""),"",IFERROR(IF(INDEX('الوحدات'!$E$6:$E$305,MATCH(H1310,'الوحدات'!$A$6:$A$305,0))="بيع",ROUND(INDEX('الوحدات'!$F$6:$F$305,MATCH(H1310,'الوحدات'!$A$6:$A$305,0))*'الإعدادات'!$B$5/100,2),""),""))</f>
        <v/>
      </c>
      <c r="P1310" s="19">
        <f>IF(OR(M1310="متأخرة",M1310="اليوم"),COUNTIFS($M$6:$M$2005,"متأخرة",$J$6:$J$2005,"&lt;"&amp;J1310)+COUNTIFS($M$6:$M$2005,"اليوم",$J$6:$J$2005,"&lt;"&amp;J1310)+COUNTIFS($M$6:M1310,"متأخرة",$J$6:J1310,J1310&amp;"")+COUNTIFS($M$6:M1310,"اليوم",$J$6:J1310,J1310&amp;""),"")</f>
        <v/>
      </c>
    </row>
    <row r="1311">
      <c r="A1311" s="20" t="n"/>
      <c r="B1311" s="5" t="n"/>
      <c r="C1311" s="21" t="n"/>
      <c r="D1311" s="5" t="n"/>
      <c r="E1311" s="17" t="n"/>
      <c r="F1311" s="5" t="n"/>
      <c r="G1311" s="5" t="n"/>
      <c r="H1311" s="5" t="n"/>
      <c r="I1311" s="5" t="n"/>
      <c r="J1311" s="20" t="n"/>
      <c r="K1311" s="5" t="n"/>
      <c r="L1311" s="19">
        <f>IF(OR(B1311&amp;""="",NOT(ISNUMBER(A1311))),"",'الإعدادات'!$B$4-A1311)</f>
        <v/>
      </c>
      <c r="M1311" s="6">
        <f>IF(OR(B1311&amp;""="",NOT(ISNUMBER(J1311)),I1311="تم التعاقد",I1311="غير مهتم"),"",IF(J1311&lt;'الإعدادات'!$B$4,"متأخرة",IF(J1311='الإعدادات'!$B$4,"اليوم",IF(J1311&lt;='الإعدادات'!$B$4+3,"خلال 3 أيام",""))))</f>
        <v/>
      </c>
      <c r="N1311" s="6">
        <f>IF(OR(B1311&amp;""="",H1311&amp;""="",NOT(ISNUMBER(E1311))),"",IFERROR(IF(E1311&lt;INDEX('الوحدات'!$F$6:$F$305,MATCH(H1311,'الوحدات'!$A$6:$A$305,0)),"أقل من السعر","مناسب"),"كود غير موجود"))</f>
        <v/>
      </c>
      <c r="O1311" s="18">
        <f>IF(OR(B1311&amp;""="",I1311&lt;&gt;"تم التعاقد",H1311&amp;""=""),"",IFERROR(IF(INDEX('الوحدات'!$E$6:$E$305,MATCH(H1311,'الوحدات'!$A$6:$A$305,0))="بيع",ROUND(INDEX('الوحدات'!$F$6:$F$305,MATCH(H1311,'الوحدات'!$A$6:$A$305,0))*'الإعدادات'!$B$5/100,2),""),""))</f>
        <v/>
      </c>
      <c r="P1311" s="19">
        <f>IF(OR(M1311="متأخرة",M1311="اليوم"),COUNTIFS($M$6:$M$2005,"متأخرة",$J$6:$J$2005,"&lt;"&amp;J1311)+COUNTIFS($M$6:$M$2005,"اليوم",$J$6:$J$2005,"&lt;"&amp;J1311)+COUNTIFS($M$6:M1311,"متأخرة",$J$6:J1311,J1311&amp;"")+COUNTIFS($M$6:M1311,"اليوم",$J$6:J1311,J1311&amp;""),"")</f>
        <v/>
      </c>
    </row>
    <row r="1312">
      <c r="A1312" s="20" t="n"/>
      <c r="B1312" s="5" t="n"/>
      <c r="C1312" s="21" t="n"/>
      <c r="D1312" s="5" t="n"/>
      <c r="E1312" s="17" t="n"/>
      <c r="F1312" s="5" t="n"/>
      <c r="G1312" s="5" t="n"/>
      <c r="H1312" s="5" t="n"/>
      <c r="I1312" s="5" t="n"/>
      <c r="J1312" s="20" t="n"/>
      <c r="K1312" s="5" t="n"/>
      <c r="L1312" s="19">
        <f>IF(OR(B1312&amp;""="",NOT(ISNUMBER(A1312))),"",'الإعدادات'!$B$4-A1312)</f>
        <v/>
      </c>
      <c r="M1312" s="6">
        <f>IF(OR(B1312&amp;""="",NOT(ISNUMBER(J1312)),I1312="تم التعاقد",I1312="غير مهتم"),"",IF(J1312&lt;'الإعدادات'!$B$4,"متأخرة",IF(J1312='الإعدادات'!$B$4,"اليوم",IF(J1312&lt;='الإعدادات'!$B$4+3,"خلال 3 أيام",""))))</f>
        <v/>
      </c>
      <c r="N1312" s="6">
        <f>IF(OR(B1312&amp;""="",H1312&amp;""="",NOT(ISNUMBER(E1312))),"",IFERROR(IF(E1312&lt;INDEX('الوحدات'!$F$6:$F$305,MATCH(H1312,'الوحدات'!$A$6:$A$305,0)),"أقل من السعر","مناسب"),"كود غير موجود"))</f>
        <v/>
      </c>
      <c r="O1312" s="18">
        <f>IF(OR(B1312&amp;""="",I1312&lt;&gt;"تم التعاقد",H1312&amp;""=""),"",IFERROR(IF(INDEX('الوحدات'!$E$6:$E$305,MATCH(H1312,'الوحدات'!$A$6:$A$305,0))="بيع",ROUND(INDEX('الوحدات'!$F$6:$F$305,MATCH(H1312,'الوحدات'!$A$6:$A$305,0))*'الإعدادات'!$B$5/100,2),""),""))</f>
        <v/>
      </c>
      <c r="P1312" s="19">
        <f>IF(OR(M1312="متأخرة",M1312="اليوم"),COUNTIFS($M$6:$M$2005,"متأخرة",$J$6:$J$2005,"&lt;"&amp;J1312)+COUNTIFS($M$6:$M$2005,"اليوم",$J$6:$J$2005,"&lt;"&amp;J1312)+COUNTIFS($M$6:M1312,"متأخرة",$J$6:J1312,J1312&amp;"")+COUNTIFS($M$6:M1312,"اليوم",$J$6:J1312,J1312&amp;""),"")</f>
        <v/>
      </c>
    </row>
    <row r="1313">
      <c r="A1313" s="20" t="n"/>
      <c r="B1313" s="5" t="n"/>
      <c r="C1313" s="21" t="n"/>
      <c r="D1313" s="5" t="n"/>
      <c r="E1313" s="17" t="n"/>
      <c r="F1313" s="5" t="n"/>
      <c r="G1313" s="5" t="n"/>
      <c r="H1313" s="5" t="n"/>
      <c r="I1313" s="5" t="n"/>
      <c r="J1313" s="20" t="n"/>
      <c r="K1313" s="5" t="n"/>
      <c r="L1313" s="19">
        <f>IF(OR(B1313&amp;""="",NOT(ISNUMBER(A1313))),"",'الإعدادات'!$B$4-A1313)</f>
        <v/>
      </c>
      <c r="M1313" s="6">
        <f>IF(OR(B1313&amp;""="",NOT(ISNUMBER(J1313)),I1313="تم التعاقد",I1313="غير مهتم"),"",IF(J1313&lt;'الإعدادات'!$B$4,"متأخرة",IF(J1313='الإعدادات'!$B$4,"اليوم",IF(J1313&lt;='الإعدادات'!$B$4+3,"خلال 3 أيام",""))))</f>
        <v/>
      </c>
      <c r="N1313" s="6">
        <f>IF(OR(B1313&amp;""="",H1313&amp;""="",NOT(ISNUMBER(E1313))),"",IFERROR(IF(E1313&lt;INDEX('الوحدات'!$F$6:$F$305,MATCH(H1313,'الوحدات'!$A$6:$A$305,0)),"أقل من السعر","مناسب"),"كود غير موجود"))</f>
        <v/>
      </c>
      <c r="O1313" s="18">
        <f>IF(OR(B1313&amp;""="",I1313&lt;&gt;"تم التعاقد",H1313&amp;""=""),"",IFERROR(IF(INDEX('الوحدات'!$E$6:$E$305,MATCH(H1313,'الوحدات'!$A$6:$A$305,0))="بيع",ROUND(INDEX('الوحدات'!$F$6:$F$305,MATCH(H1313,'الوحدات'!$A$6:$A$305,0))*'الإعدادات'!$B$5/100,2),""),""))</f>
        <v/>
      </c>
      <c r="P1313" s="19">
        <f>IF(OR(M1313="متأخرة",M1313="اليوم"),COUNTIFS($M$6:$M$2005,"متأخرة",$J$6:$J$2005,"&lt;"&amp;J1313)+COUNTIFS($M$6:$M$2005,"اليوم",$J$6:$J$2005,"&lt;"&amp;J1313)+COUNTIFS($M$6:M1313,"متأخرة",$J$6:J1313,J1313&amp;"")+COUNTIFS($M$6:M1313,"اليوم",$J$6:J1313,J1313&amp;""),"")</f>
        <v/>
      </c>
    </row>
    <row r="1314">
      <c r="A1314" s="20" t="n"/>
      <c r="B1314" s="5" t="n"/>
      <c r="C1314" s="21" t="n"/>
      <c r="D1314" s="5" t="n"/>
      <c r="E1314" s="17" t="n"/>
      <c r="F1314" s="5" t="n"/>
      <c r="G1314" s="5" t="n"/>
      <c r="H1314" s="5" t="n"/>
      <c r="I1314" s="5" t="n"/>
      <c r="J1314" s="20" t="n"/>
      <c r="K1314" s="5" t="n"/>
      <c r="L1314" s="19">
        <f>IF(OR(B1314&amp;""="",NOT(ISNUMBER(A1314))),"",'الإعدادات'!$B$4-A1314)</f>
        <v/>
      </c>
      <c r="M1314" s="6">
        <f>IF(OR(B1314&amp;""="",NOT(ISNUMBER(J1314)),I1314="تم التعاقد",I1314="غير مهتم"),"",IF(J1314&lt;'الإعدادات'!$B$4,"متأخرة",IF(J1314='الإعدادات'!$B$4,"اليوم",IF(J1314&lt;='الإعدادات'!$B$4+3,"خلال 3 أيام",""))))</f>
        <v/>
      </c>
      <c r="N1314" s="6">
        <f>IF(OR(B1314&amp;""="",H1314&amp;""="",NOT(ISNUMBER(E1314))),"",IFERROR(IF(E1314&lt;INDEX('الوحدات'!$F$6:$F$305,MATCH(H1314,'الوحدات'!$A$6:$A$305,0)),"أقل من السعر","مناسب"),"كود غير موجود"))</f>
        <v/>
      </c>
      <c r="O1314" s="18">
        <f>IF(OR(B1314&amp;""="",I1314&lt;&gt;"تم التعاقد",H1314&amp;""=""),"",IFERROR(IF(INDEX('الوحدات'!$E$6:$E$305,MATCH(H1314,'الوحدات'!$A$6:$A$305,0))="بيع",ROUND(INDEX('الوحدات'!$F$6:$F$305,MATCH(H1314,'الوحدات'!$A$6:$A$305,0))*'الإعدادات'!$B$5/100,2),""),""))</f>
        <v/>
      </c>
      <c r="P1314" s="19">
        <f>IF(OR(M1314="متأخرة",M1314="اليوم"),COUNTIFS($M$6:$M$2005,"متأخرة",$J$6:$J$2005,"&lt;"&amp;J1314)+COUNTIFS($M$6:$M$2005,"اليوم",$J$6:$J$2005,"&lt;"&amp;J1314)+COUNTIFS($M$6:M1314,"متأخرة",$J$6:J1314,J1314&amp;"")+COUNTIFS($M$6:M1314,"اليوم",$J$6:J1314,J1314&amp;""),"")</f>
        <v/>
      </c>
    </row>
    <row r="1315">
      <c r="A1315" s="20" t="n"/>
      <c r="B1315" s="5" t="n"/>
      <c r="C1315" s="21" t="n"/>
      <c r="D1315" s="5" t="n"/>
      <c r="E1315" s="17" t="n"/>
      <c r="F1315" s="5" t="n"/>
      <c r="G1315" s="5" t="n"/>
      <c r="H1315" s="5" t="n"/>
      <c r="I1315" s="5" t="n"/>
      <c r="J1315" s="20" t="n"/>
      <c r="K1315" s="5" t="n"/>
      <c r="L1315" s="19">
        <f>IF(OR(B1315&amp;""="",NOT(ISNUMBER(A1315))),"",'الإعدادات'!$B$4-A1315)</f>
        <v/>
      </c>
      <c r="M1315" s="6">
        <f>IF(OR(B1315&amp;""="",NOT(ISNUMBER(J1315)),I1315="تم التعاقد",I1315="غير مهتم"),"",IF(J1315&lt;'الإعدادات'!$B$4,"متأخرة",IF(J1315='الإعدادات'!$B$4,"اليوم",IF(J1315&lt;='الإعدادات'!$B$4+3,"خلال 3 أيام",""))))</f>
        <v/>
      </c>
      <c r="N1315" s="6">
        <f>IF(OR(B1315&amp;""="",H1315&amp;""="",NOT(ISNUMBER(E1315))),"",IFERROR(IF(E1315&lt;INDEX('الوحدات'!$F$6:$F$305,MATCH(H1315,'الوحدات'!$A$6:$A$305,0)),"أقل من السعر","مناسب"),"كود غير موجود"))</f>
        <v/>
      </c>
      <c r="O1315" s="18">
        <f>IF(OR(B1315&amp;""="",I1315&lt;&gt;"تم التعاقد",H1315&amp;""=""),"",IFERROR(IF(INDEX('الوحدات'!$E$6:$E$305,MATCH(H1315,'الوحدات'!$A$6:$A$305,0))="بيع",ROUND(INDEX('الوحدات'!$F$6:$F$305,MATCH(H1315,'الوحدات'!$A$6:$A$305,0))*'الإعدادات'!$B$5/100,2),""),""))</f>
        <v/>
      </c>
      <c r="P1315" s="19">
        <f>IF(OR(M1315="متأخرة",M1315="اليوم"),COUNTIFS($M$6:$M$2005,"متأخرة",$J$6:$J$2005,"&lt;"&amp;J1315)+COUNTIFS($M$6:$M$2005,"اليوم",$J$6:$J$2005,"&lt;"&amp;J1315)+COUNTIFS($M$6:M1315,"متأخرة",$J$6:J1315,J1315&amp;"")+COUNTIFS($M$6:M1315,"اليوم",$J$6:J1315,J1315&amp;""),"")</f>
        <v/>
      </c>
    </row>
    <row r="1316">
      <c r="A1316" s="20" t="n"/>
      <c r="B1316" s="5" t="n"/>
      <c r="C1316" s="21" t="n"/>
      <c r="D1316" s="5" t="n"/>
      <c r="E1316" s="17" t="n"/>
      <c r="F1316" s="5" t="n"/>
      <c r="G1316" s="5" t="n"/>
      <c r="H1316" s="5" t="n"/>
      <c r="I1316" s="5" t="n"/>
      <c r="J1316" s="20" t="n"/>
      <c r="K1316" s="5" t="n"/>
      <c r="L1316" s="19">
        <f>IF(OR(B1316&amp;""="",NOT(ISNUMBER(A1316))),"",'الإعدادات'!$B$4-A1316)</f>
        <v/>
      </c>
      <c r="M1316" s="6">
        <f>IF(OR(B1316&amp;""="",NOT(ISNUMBER(J1316)),I1316="تم التعاقد",I1316="غير مهتم"),"",IF(J1316&lt;'الإعدادات'!$B$4,"متأخرة",IF(J1316='الإعدادات'!$B$4,"اليوم",IF(J1316&lt;='الإعدادات'!$B$4+3,"خلال 3 أيام",""))))</f>
        <v/>
      </c>
      <c r="N1316" s="6">
        <f>IF(OR(B1316&amp;""="",H1316&amp;""="",NOT(ISNUMBER(E1316))),"",IFERROR(IF(E1316&lt;INDEX('الوحدات'!$F$6:$F$305,MATCH(H1316,'الوحدات'!$A$6:$A$305,0)),"أقل من السعر","مناسب"),"كود غير موجود"))</f>
        <v/>
      </c>
      <c r="O1316" s="18">
        <f>IF(OR(B1316&amp;""="",I1316&lt;&gt;"تم التعاقد",H1316&amp;""=""),"",IFERROR(IF(INDEX('الوحدات'!$E$6:$E$305,MATCH(H1316,'الوحدات'!$A$6:$A$305,0))="بيع",ROUND(INDEX('الوحدات'!$F$6:$F$305,MATCH(H1316,'الوحدات'!$A$6:$A$305,0))*'الإعدادات'!$B$5/100,2),""),""))</f>
        <v/>
      </c>
      <c r="P1316" s="19">
        <f>IF(OR(M1316="متأخرة",M1316="اليوم"),COUNTIFS($M$6:$M$2005,"متأخرة",$J$6:$J$2005,"&lt;"&amp;J1316)+COUNTIFS($M$6:$M$2005,"اليوم",$J$6:$J$2005,"&lt;"&amp;J1316)+COUNTIFS($M$6:M1316,"متأخرة",$J$6:J1316,J1316&amp;"")+COUNTIFS($M$6:M1316,"اليوم",$J$6:J1316,J1316&amp;""),"")</f>
        <v/>
      </c>
    </row>
    <row r="1317">
      <c r="A1317" s="20" t="n"/>
      <c r="B1317" s="5" t="n"/>
      <c r="C1317" s="21" t="n"/>
      <c r="D1317" s="5" t="n"/>
      <c r="E1317" s="17" t="n"/>
      <c r="F1317" s="5" t="n"/>
      <c r="G1317" s="5" t="n"/>
      <c r="H1317" s="5" t="n"/>
      <c r="I1317" s="5" t="n"/>
      <c r="J1317" s="20" t="n"/>
      <c r="K1317" s="5" t="n"/>
      <c r="L1317" s="19">
        <f>IF(OR(B1317&amp;""="",NOT(ISNUMBER(A1317))),"",'الإعدادات'!$B$4-A1317)</f>
        <v/>
      </c>
      <c r="M1317" s="6">
        <f>IF(OR(B1317&amp;""="",NOT(ISNUMBER(J1317)),I1317="تم التعاقد",I1317="غير مهتم"),"",IF(J1317&lt;'الإعدادات'!$B$4,"متأخرة",IF(J1317='الإعدادات'!$B$4,"اليوم",IF(J1317&lt;='الإعدادات'!$B$4+3,"خلال 3 أيام",""))))</f>
        <v/>
      </c>
      <c r="N1317" s="6">
        <f>IF(OR(B1317&amp;""="",H1317&amp;""="",NOT(ISNUMBER(E1317))),"",IFERROR(IF(E1317&lt;INDEX('الوحدات'!$F$6:$F$305,MATCH(H1317,'الوحدات'!$A$6:$A$305,0)),"أقل من السعر","مناسب"),"كود غير موجود"))</f>
        <v/>
      </c>
      <c r="O1317" s="18">
        <f>IF(OR(B1317&amp;""="",I1317&lt;&gt;"تم التعاقد",H1317&amp;""=""),"",IFERROR(IF(INDEX('الوحدات'!$E$6:$E$305,MATCH(H1317,'الوحدات'!$A$6:$A$305,0))="بيع",ROUND(INDEX('الوحدات'!$F$6:$F$305,MATCH(H1317,'الوحدات'!$A$6:$A$305,0))*'الإعدادات'!$B$5/100,2),""),""))</f>
        <v/>
      </c>
      <c r="P1317" s="19">
        <f>IF(OR(M1317="متأخرة",M1317="اليوم"),COUNTIFS($M$6:$M$2005,"متأخرة",$J$6:$J$2005,"&lt;"&amp;J1317)+COUNTIFS($M$6:$M$2005,"اليوم",$J$6:$J$2005,"&lt;"&amp;J1317)+COUNTIFS($M$6:M1317,"متأخرة",$J$6:J1317,J1317&amp;"")+COUNTIFS($M$6:M1317,"اليوم",$J$6:J1317,J1317&amp;""),"")</f>
        <v/>
      </c>
    </row>
    <row r="1318">
      <c r="A1318" s="20" t="n"/>
      <c r="B1318" s="5" t="n"/>
      <c r="C1318" s="21" t="n"/>
      <c r="D1318" s="5" t="n"/>
      <c r="E1318" s="17" t="n"/>
      <c r="F1318" s="5" t="n"/>
      <c r="G1318" s="5" t="n"/>
      <c r="H1318" s="5" t="n"/>
      <c r="I1318" s="5" t="n"/>
      <c r="J1318" s="20" t="n"/>
      <c r="K1318" s="5" t="n"/>
      <c r="L1318" s="19">
        <f>IF(OR(B1318&amp;""="",NOT(ISNUMBER(A1318))),"",'الإعدادات'!$B$4-A1318)</f>
        <v/>
      </c>
      <c r="M1318" s="6">
        <f>IF(OR(B1318&amp;""="",NOT(ISNUMBER(J1318)),I1318="تم التعاقد",I1318="غير مهتم"),"",IF(J1318&lt;'الإعدادات'!$B$4,"متأخرة",IF(J1318='الإعدادات'!$B$4,"اليوم",IF(J1318&lt;='الإعدادات'!$B$4+3,"خلال 3 أيام",""))))</f>
        <v/>
      </c>
      <c r="N1318" s="6">
        <f>IF(OR(B1318&amp;""="",H1318&amp;""="",NOT(ISNUMBER(E1318))),"",IFERROR(IF(E1318&lt;INDEX('الوحدات'!$F$6:$F$305,MATCH(H1318,'الوحدات'!$A$6:$A$305,0)),"أقل من السعر","مناسب"),"كود غير موجود"))</f>
        <v/>
      </c>
      <c r="O1318" s="18">
        <f>IF(OR(B1318&amp;""="",I1318&lt;&gt;"تم التعاقد",H1318&amp;""=""),"",IFERROR(IF(INDEX('الوحدات'!$E$6:$E$305,MATCH(H1318,'الوحدات'!$A$6:$A$305,0))="بيع",ROUND(INDEX('الوحدات'!$F$6:$F$305,MATCH(H1318,'الوحدات'!$A$6:$A$305,0))*'الإعدادات'!$B$5/100,2),""),""))</f>
        <v/>
      </c>
      <c r="P1318" s="19">
        <f>IF(OR(M1318="متأخرة",M1318="اليوم"),COUNTIFS($M$6:$M$2005,"متأخرة",$J$6:$J$2005,"&lt;"&amp;J1318)+COUNTIFS($M$6:$M$2005,"اليوم",$J$6:$J$2005,"&lt;"&amp;J1318)+COUNTIFS($M$6:M1318,"متأخرة",$J$6:J1318,J1318&amp;"")+COUNTIFS($M$6:M1318,"اليوم",$J$6:J1318,J1318&amp;""),"")</f>
        <v/>
      </c>
    </row>
    <row r="1319">
      <c r="A1319" s="20" t="n"/>
      <c r="B1319" s="5" t="n"/>
      <c r="C1319" s="21" t="n"/>
      <c r="D1319" s="5" t="n"/>
      <c r="E1319" s="17" t="n"/>
      <c r="F1319" s="5" t="n"/>
      <c r="G1319" s="5" t="n"/>
      <c r="H1319" s="5" t="n"/>
      <c r="I1319" s="5" t="n"/>
      <c r="J1319" s="20" t="n"/>
      <c r="K1319" s="5" t="n"/>
      <c r="L1319" s="19">
        <f>IF(OR(B1319&amp;""="",NOT(ISNUMBER(A1319))),"",'الإعدادات'!$B$4-A1319)</f>
        <v/>
      </c>
      <c r="M1319" s="6">
        <f>IF(OR(B1319&amp;""="",NOT(ISNUMBER(J1319)),I1319="تم التعاقد",I1319="غير مهتم"),"",IF(J1319&lt;'الإعدادات'!$B$4,"متأخرة",IF(J1319='الإعدادات'!$B$4,"اليوم",IF(J1319&lt;='الإعدادات'!$B$4+3,"خلال 3 أيام",""))))</f>
        <v/>
      </c>
      <c r="N1319" s="6">
        <f>IF(OR(B1319&amp;""="",H1319&amp;""="",NOT(ISNUMBER(E1319))),"",IFERROR(IF(E1319&lt;INDEX('الوحدات'!$F$6:$F$305,MATCH(H1319,'الوحدات'!$A$6:$A$305,0)),"أقل من السعر","مناسب"),"كود غير موجود"))</f>
        <v/>
      </c>
      <c r="O1319" s="18">
        <f>IF(OR(B1319&amp;""="",I1319&lt;&gt;"تم التعاقد",H1319&amp;""=""),"",IFERROR(IF(INDEX('الوحدات'!$E$6:$E$305,MATCH(H1319,'الوحدات'!$A$6:$A$305,0))="بيع",ROUND(INDEX('الوحدات'!$F$6:$F$305,MATCH(H1319,'الوحدات'!$A$6:$A$305,0))*'الإعدادات'!$B$5/100,2),""),""))</f>
        <v/>
      </c>
      <c r="P1319" s="19">
        <f>IF(OR(M1319="متأخرة",M1319="اليوم"),COUNTIFS($M$6:$M$2005,"متأخرة",$J$6:$J$2005,"&lt;"&amp;J1319)+COUNTIFS($M$6:$M$2005,"اليوم",$J$6:$J$2005,"&lt;"&amp;J1319)+COUNTIFS($M$6:M1319,"متأخرة",$J$6:J1319,J1319&amp;"")+COUNTIFS($M$6:M1319,"اليوم",$J$6:J1319,J1319&amp;""),"")</f>
        <v/>
      </c>
    </row>
    <row r="1320">
      <c r="A1320" s="20" t="n"/>
      <c r="B1320" s="5" t="n"/>
      <c r="C1320" s="21" t="n"/>
      <c r="D1320" s="5" t="n"/>
      <c r="E1320" s="17" t="n"/>
      <c r="F1320" s="5" t="n"/>
      <c r="G1320" s="5" t="n"/>
      <c r="H1320" s="5" t="n"/>
      <c r="I1320" s="5" t="n"/>
      <c r="J1320" s="20" t="n"/>
      <c r="K1320" s="5" t="n"/>
      <c r="L1320" s="19">
        <f>IF(OR(B1320&amp;""="",NOT(ISNUMBER(A1320))),"",'الإعدادات'!$B$4-A1320)</f>
        <v/>
      </c>
      <c r="M1320" s="6">
        <f>IF(OR(B1320&amp;""="",NOT(ISNUMBER(J1320)),I1320="تم التعاقد",I1320="غير مهتم"),"",IF(J1320&lt;'الإعدادات'!$B$4,"متأخرة",IF(J1320='الإعدادات'!$B$4,"اليوم",IF(J1320&lt;='الإعدادات'!$B$4+3,"خلال 3 أيام",""))))</f>
        <v/>
      </c>
      <c r="N1320" s="6">
        <f>IF(OR(B1320&amp;""="",H1320&amp;""="",NOT(ISNUMBER(E1320))),"",IFERROR(IF(E1320&lt;INDEX('الوحدات'!$F$6:$F$305,MATCH(H1320,'الوحدات'!$A$6:$A$305,0)),"أقل من السعر","مناسب"),"كود غير موجود"))</f>
        <v/>
      </c>
      <c r="O1320" s="18">
        <f>IF(OR(B1320&amp;""="",I1320&lt;&gt;"تم التعاقد",H1320&amp;""=""),"",IFERROR(IF(INDEX('الوحدات'!$E$6:$E$305,MATCH(H1320,'الوحدات'!$A$6:$A$305,0))="بيع",ROUND(INDEX('الوحدات'!$F$6:$F$305,MATCH(H1320,'الوحدات'!$A$6:$A$305,0))*'الإعدادات'!$B$5/100,2),""),""))</f>
        <v/>
      </c>
      <c r="P1320" s="19">
        <f>IF(OR(M1320="متأخرة",M1320="اليوم"),COUNTIFS($M$6:$M$2005,"متأخرة",$J$6:$J$2005,"&lt;"&amp;J1320)+COUNTIFS($M$6:$M$2005,"اليوم",$J$6:$J$2005,"&lt;"&amp;J1320)+COUNTIFS($M$6:M1320,"متأخرة",$J$6:J1320,J1320&amp;"")+COUNTIFS($M$6:M1320,"اليوم",$J$6:J1320,J1320&amp;""),"")</f>
        <v/>
      </c>
    </row>
    <row r="1321">
      <c r="A1321" s="20" t="n"/>
      <c r="B1321" s="5" t="n"/>
      <c r="C1321" s="21" t="n"/>
      <c r="D1321" s="5" t="n"/>
      <c r="E1321" s="17" t="n"/>
      <c r="F1321" s="5" t="n"/>
      <c r="G1321" s="5" t="n"/>
      <c r="H1321" s="5" t="n"/>
      <c r="I1321" s="5" t="n"/>
      <c r="J1321" s="20" t="n"/>
      <c r="K1321" s="5" t="n"/>
      <c r="L1321" s="19">
        <f>IF(OR(B1321&amp;""="",NOT(ISNUMBER(A1321))),"",'الإعدادات'!$B$4-A1321)</f>
        <v/>
      </c>
      <c r="M1321" s="6">
        <f>IF(OR(B1321&amp;""="",NOT(ISNUMBER(J1321)),I1321="تم التعاقد",I1321="غير مهتم"),"",IF(J1321&lt;'الإعدادات'!$B$4,"متأخرة",IF(J1321='الإعدادات'!$B$4,"اليوم",IF(J1321&lt;='الإعدادات'!$B$4+3,"خلال 3 أيام",""))))</f>
        <v/>
      </c>
      <c r="N1321" s="6">
        <f>IF(OR(B1321&amp;""="",H1321&amp;""="",NOT(ISNUMBER(E1321))),"",IFERROR(IF(E1321&lt;INDEX('الوحدات'!$F$6:$F$305,MATCH(H1321,'الوحدات'!$A$6:$A$305,0)),"أقل من السعر","مناسب"),"كود غير موجود"))</f>
        <v/>
      </c>
      <c r="O1321" s="18">
        <f>IF(OR(B1321&amp;""="",I1321&lt;&gt;"تم التعاقد",H1321&amp;""=""),"",IFERROR(IF(INDEX('الوحدات'!$E$6:$E$305,MATCH(H1321,'الوحدات'!$A$6:$A$305,0))="بيع",ROUND(INDEX('الوحدات'!$F$6:$F$305,MATCH(H1321,'الوحدات'!$A$6:$A$305,0))*'الإعدادات'!$B$5/100,2),""),""))</f>
        <v/>
      </c>
      <c r="P1321" s="19">
        <f>IF(OR(M1321="متأخرة",M1321="اليوم"),COUNTIFS($M$6:$M$2005,"متأخرة",$J$6:$J$2005,"&lt;"&amp;J1321)+COUNTIFS($M$6:$M$2005,"اليوم",$J$6:$J$2005,"&lt;"&amp;J1321)+COUNTIFS($M$6:M1321,"متأخرة",$J$6:J1321,J1321&amp;"")+COUNTIFS($M$6:M1321,"اليوم",$J$6:J1321,J1321&amp;""),"")</f>
        <v/>
      </c>
    </row>
    <row r="1322">
      <c r="A1322" s="20" t="n"/>
      <c r="B1322" s="5" t="n"/>
      <c r="C1322" s="21" t="n"/>
      <c r="D1322" s="5" t="n"/>
      <c r="E1322" s="17" t="n"/>
      <c r="F1322" s="5" t="n"/>
      <c r="G1322" s="5" t="n"/>
      <c r="H1322" s="5" t="n"/>
      <c r="I1322" s="5" t="n"/>
      <c r="J1322" s="20" t="n"/>
      <c r="K1322" s="5" t="n"/>
      <c r="L1322" s="19">
        <f>IF(OR(B1322&amp;""="",NOT(ISNUMBER(A1322))),"",'الإعدادات'!$B$4-A1322)</f>
        <v/>
      </c>
      <c r="M1322" s="6">
        <f>IF(OR(B1322&amp;""="",NOT(ISNUMBER(J1322)),I1322="تم التعاقد",I1322="غير مهتم"),"",IF(J1322&lt;'الإعدادات'!$B$4,"متأخرة",IF(J1322='الإعدادات'!$B$4,"اليوم",IF(J1322&lt;='الإعدادات'!$B$4+3,"خلال 3 أيام",""))))</f>
        <v/>
      </c>
      <c r="N1322" s="6">
        <f>IF(OR(B1322&amp;""="",H1322&amp;""="",NOT(ISNUMBER(E1322))),"",IFERROR(IF(E1322&lt;INDEX('الوحدات'!$F$6:$F$305,MATCH(H1322,'الوحدات'!$A$6:$A$305,0)),"أقل من السعر","مناسب"),"كود غير موجود"))</f>
        <v/>
      </c>
      <c r="O1322" s="18">
        <f>IF(OR(B1322&amp;""="",I1322&lt;&gt;"تم التعاقد",H1322&amp;""=""),"",IFERROR(IF(INDEX('الوحدات'!$E$6:$E$305,MATCH(H1322,'الوحدات'!$A$6:$A$305,0))="بيع",ROUND(INDEX('الوحدات'!$F$6:$F$305,MATCH(H1322,'الوحدات'!$A$6:$A$305,0))*'الإعدادات'!$B$5/100,2),""),""))</f>
        <v/>
      </c>
      <c r="P1322" s="19">
        <f>IF(OR(M1322="متأخرة",M1322="اليوم"),COUNTIFS($M$6:$M$2005,"متأخرة",$J$6:$J$2005,"&lt;"&amp;J1322)+COUNTIFS($M$6:$M$2005,"اليوم",$J$6:$J$2005,"&lt;"&amp;J1322)+COUNTIFS($M$6:M1322,"متأخرة",$J$6:J1322,J1322&amp;"")+COUNTIFS($M$6:M1322,"اليوم",$J$6:J1322,J1322&amp;""),"")</f>
        <v/>
      </c>
    </row>
    <row r="1323">
      <c r="A1323" s="20" t="n"/>
      <c r="B1323" s="5" t="n"/>
      <c r="C1323" s="21" t="n"/>
      <c r="D1323" s="5" t="n"/>
      <c r="E1323" s="17" t="n"/>
      <c r="F1323" s="5" t="n"/>
      <c r="G1323" s="5" t="n"/>
      <c r="H1323" s="5" t="n"/>
      <c r="I1323" s="5" t="n"/>
      <c r="J1323" s="20" t="n"/>
      <c r="K1323" s="5" t="n"/>
      <c r="L1323" s="19">
        <f>IF(OR(B1323&amp;""="",NOT(ISNUMBER(A1323))),"",'الإعدادات'!$B$4-A1323)</f>
        <v/>
      </c>
      <c r="M1323" s="6">
        <f>IF(OR(B1323&amp;""="",NOT(ISNUMBER(J1323)),I1323="تم التعاقد",I1323="غير مهتم"),"",IF(J1323&lt;'الإعدادات'!$B$4,"متأخرة",IF(J1323='الإعدادات'!$B$4,"اليوم",IF(J1323&lt;='الإعدادات'!$B$4+3,"خلال 3 أيام",""))))</f>
        <v/>
      </c>
      <c r="N1323" s="6">
        <f>IF(OR(B1323&amp;""="",H1323&amp;""="",NOT(ISNUMBER(E1323))),"",IFERROR(IF(E1323&lt;INDEX('الوحدات'!$F$6:$F$305,MATCH(H1323,'الوحدات'!$A$6:$A$305,0)),"أقل من السعر","مناسب"),"كود غير موجود"))</f>
        <v/>
      </c>
      <c r="O1323" s="18">
        <f>IF(OR(B1323&amp;""="",I1323&lt;&gt;"تم التعاقد",H1323&amp;""=""),"",IFERROR(IF(INDEX('الوحدات'!$E$6:$E$305,MATCH(H1323,'الوحدات'!$A$6:$A$305,0))="بيع",ROUND(INDEX('الوحدات'!$F$6:$F$305,MATCH(H1323,'الوحدات'!$A$6:$A$305,0))*'الإعدادات'!$B$5/100,2),""),""))</f>
        <v/>
      </c>
      <c r="P1323" s="19">
        <f>IF(OR(M1323="متأخرة",M1323="اليوم"),COUNTIFS($M$6:$M$2005,"متأخرة",$J$6:$J$2005,"&lt;"&amp;J1323)+COUNTIFS($M$6:$M$2005,"اليوم",$J$6:$J$2005,"&lt;"&amp;J1323)+COUNTIFS($M$6:M1323,"متأخرة",$J$6:J1323,J1323&amp;"")+COUNTIFS($M$6:M1323,"اليوم",$J$6:J1323,J1323&amp;""),"")</f>
        <v/>
      </c>
    </row>
    <row r="1324">
      <c r="A1324" s="20" t="n"/>
      <c r="B1324" s="5" t="n"/>
      <c r="C1324" s="21" t="n"/>
      <c r="D1324" s="5" t="n"/>
      <c r="E1324" s="17" t="n"/>
      <c r="F1324" s="5" t="n"/>
      <c r="G1324" s="5" t="n"/>
      <c r="H1324" s="5" t="n"/>
      <c r="I1324" s="5" t="n"/>
      <c r="J1324" s="20" t="n"/>
      <c r="K1324" s="5" t="n"/>
      <c r="L1324" s="19">
        <f>IF(OR(B1324&amp;""="",NOT(ISNUMBER(A1324))),"",'الإعدادات'!$B$4-A1324)</f>
        <v/>
      </c>
      <c r="M1324" s="6">
        <f>IF(OR(B1324&amp;""="",NOT(ISNUMBER(J1324)),I1324="تم التعاقد",I1324="غير مهتم"),"",IF(J1324&lt;'الإعدادات'!$B$4,"متأخرة",IF(J1324='الإعدادات'!$B$4,"اليوم",IF(J1324&lt;='الإعدادات'!$B$4+3,"خلال 3 أيام",""))))</f>
        <v/>
      </c>
      <c r="N1324" s="6">
        <f>IF(OR(B1324&amp;""="",H1324&amp;""="",NOT(ISNUMBER(E1324))),"",IFERROR(IF(E1324&lt;INDEX('الوحدات'!$F$6:$F$305,MATCH(H1324,'الوحدات'!$A$6:$A$305,0)),"أقل من السعر","مناسب"),"كود غير موجود"))</f>
        <v/>
      </c>
      <c r="O1324" s="18">
        <f>IF(OR(B1324&amp;""="",I1324&lt;&gt;"تم التعاقد",H1324&amp;""=""),"",IFERROR(IF(INDEX('الوحدات'!$E$6:$E$305,MATCH(H1324,'الوحدات'!$A$6:$A$305,0))="بيع",ROUND(INDEX('الوحدات'!$F$6:$F$305,MATCH(H1324,'الوحدات'!$A$6:$A$305,0))*'الإعدادات'!$B$5/100,2),""),""))</f>
        <v/>
      </c>
      <c r="P1324" s="19">
        <f>IF(OR(M1324="متأخرة",M1324="اليوم"),COUNTIFS($M$6:$M$2005,"متأخرة",$J$6:$J$2005,"&lt;"&amp;J1324)+COUNTIFS($M$6:$M$2005,"اليوم",$J$6:$J$2005,"&lt;"&amp;J1324)+COUNTIFS($M$6:M1324,"متأخرة",$J$6:J1324,J1324&amp;"")+COUNTIFS($M$6:M1324,"اليوم",$J$6:J1324,J1324&amp;""),"")</f>
        <v/>
      </c>
    </row>
    <row r="1325">
      <c r="A1325" s="20" t="n"/>
      <c r="B1325" s="5" t="n"/>
      <c r="C1325" s="21" t="n"/>
      <c r="D1325" s="5" t="n"/>
      <c r="E1325" s="17" t="n"/>
      <c r="F1325" s="5" t="n"/>
      <c r="G1325" s="5" t="n"/>
      <c r="H1325" s="5" t="n"/>
      <c r="I1325" s="5" t="n"/>
      <c r="J1325" s="20" t="n"/>
      <c r="K1325" s="5" t="n"/>
      <c r="L1325" s="19">
        <f>IF(OR(B1325&amp;""="",NOT(ISNUMBER(A1325))),"",'الإعدادات'!$B$4-A1325)</f>
        <v/>
      </c>
      <c r="M1325" s="6">
        <f>IF(OR(B1325&amp;""="",NOT(ISNUMBER(J1325)),I1325="تم التعاقد",I1325="غير مهتم"),"",IF(J1325&lt;'الإعدادات'!$B$4,"متأخرة",IF(J1325='الإعدادات'!$B$4,"اليوم",IF(J1325&lt;='الإعدادات'!$B$4+3,"خلال 3 أيام",""))))</f>
        <v/>
      </c>
      <c r="N1325" s="6">
        <f>IF(OR(B1325&amp;""="",H1325&amp;""="",NOT(ISNUMBER(E1325))),"",IFERROR(IF(E1325&lt;INDEX('الوحدات'!$F$6:$F$305,MATCH(H1325,'الوحدات'!$A$6:$A$305,0)),"أقل من السعر","مناسب"),"كود غير موجود"))</f>
        <v/>
      </c>
      <c r="O1325" s="18">
        <f>IF(OR(B1325&amp;""="",I1325&lt;&gt;"تم التعاقد",H1325&amp;""=""),"",IFERROR(IF(INDEX('الوحدات'!$E$6:$E$305,MATCH(H1325,'الوحدات'!$A$6:$A$305,0))="بيع",ROUND(INDEX('الوحدات'!$F$6:$F$305,MATCH(H1325,'الوحدات'!$A$6:$A$305,0))*'الإعدادات'!$B$5/100,2),""),""))</f>
        <v/>
      </c>
      <c r="P1325" s="19">
        <f>IF(OR(M1325="متأخرة",M1325="اليوم"),COUNTIFS($M$6:$M$2005,"متأخرة",$J$6:$J$2005,"&lt;"&amp;J1325)+COUNTIFS($M$6:$M$2005,"اليوم",$J$6:$J$2005,"&lt;"&amp;J1325)+COUNTIFS($M$6:M1325,"متأخرة",$J$6:J1325,J1325&amp;"")+COUNTIFS($M$6:M1325,"اليوم",$J$6:J1325,J1325&amp;""),"")</f>
        <v/>
      </c>
    </row>
    <row r="1326">
      <c r="A1326" s="20" t="n"/>
      <c r="B1326" s="5" t="n"/>
      <c r="C1326" s="21" t="n"/>
      <c r="D1326" s="5" t="n"/>
      <c r="E1326" s="17" t="n"/>
      <c r="F1326" s="5" t="n"/>
      <c r="G1326" s="5" t="n"/>
      <c r="H1326" s="5" t="n"/>
      <c r="I1326" s="5" t="n"/>
      <c r="J1326" s="20" t="n"/>
      <c r="K1326" s="5" t="n"/>
      <c r="L1326" s="19">
        <f>IF(OR(B1326&amp;""="",NOT(ISNUMBER(A1326))),"",'الإعدادات'!$B$4-A1326)</f>
        <v/>
      </c>
      <c r="M1326" s="6">
        <f>IF(OR(B1326&amp;""="",NOT(ISNUMBER(J1326)),I1326="تم التعاقد",I1326="غير مهتم"),"",IF(J1326&lt;'الإعدادات'!$B$4,"متأخرة",IF(J1326='الإعدادات'!$B$4,"اليوم",IF(J1326&lt;='الإعدادات'!$B$4+3,"خلال 3 أيام",""))))</f>
        <v/>
      </c>
      <c r="N1326" s="6">
        <f>IF(OR(B1326&amp;""="",H1326&amp;""="",NOT(ISNUMBER(E1326))),"",IFERROR(IF(E1326&lt;INDEX('الوحدات'!$F$6:$F$305,MATCH(H1326,'الوحدات'!$A$6:$A$305,0)),"أقل من السعر","مناسب"),"كود غير موجود"))</f>
        <v/>
      </c>
      <c r="O1326" s="18">
        <f>IF(OR(B1326&amp;""="",I1326&lt;&gt;"تم التعاقد",H1326&amp;""=""),"",IFERROR(IF(INDEX('الوحدات'!$E$6:$E$305,MATCH(H1326,'الوحدات'!$A$6:$A$305,0))="بيع",ROUND(INDEX('الوحدات'!$F$6:$F$305,MATCH(H1326,'الوحدات'!$A$6:$A$305,0))*'الإعدادات'!$B$5/100,2),""),""))</f>
        <v/>
      </c>
      <c r="P1326" s="19">
        <f>IF(OR(M1326="متأخرة",M1326="اليوم"),COUNTIFS($M$6:$M$2005,"متأخرة",$J$6:$J$2005,"&lt;"&amp;J1326)+COUNTIFS($M$6:$M$2005,"اليوم",$J$6:$J$2005,"&lt;"&amp;J1326)+COUNTIFS($M$6:M1326,"متأخرة",$J$6:J1326,J1326&amp;"")+COUNTIFS($M$6:M1326,"اليوم",$J$6:J1326,J1326&amp;""),"")</f>
        <v/>
      </c>
    </row>
    <row r="1327">
      <c r="A1327" s="20" t="n"/>
      <c r="B1327" s="5" t="n"/>
      <c r="C1327" s="21" t="n"/>
      <c r="D1327" s="5" t="n"/>
      <c r="E1327" s="17" t="n"/>
      <c r="F1327" s="5" t="n"/>
      <c r="G1327" s="5" t="n"/>
      <c r="H1327" s="5" t="n"/>
      <c r="I1327" s="5" t="n"/>
      <c r="J1327" s="20" t="n"/>
      <c r="K1327" s="5" t="n"/>
      <c r="L1327" s="19">
        <f>IF(OR(B1327&amp;""="",NOT(ISNUMBER(A1327))),"",'الإعدادات'!$B$4-A1327)</f>
        <v/>
      </c>
      <c r="M1327" s="6">
        <f>IF(OR(B1327&amp;""="",NOT(ISNUMBER(J1327)),I1327="تم التعاقد",I1327="غير مهتم"),"",IF(J1327&lt;'الإعدادات'!$B$4,"متأخرة",IF(J1327='الإعدادات'!$B$4,"اليوم",IF(J1327&lt;='الإعدادات'!$B$4+3,"خلال 3 أيام",""))))</f>
        <v/>
      </c>
      <c r="N1327" s="6">
        <f>IF(OR(B1327&amp;""="",H1327&amp;""="",NOT(ISNUMBER(E1327))),"",IFERROR(IF(E1327&lt;INDEX('الوحدات'!$F$6:$F$305,MATCH(H1327,'الوحدات'!$A$6:$A$305,0)),"أقل من السعر","مناسب"),"كود غير موجود"))</f>
        <v/>
      </c>
      <c r="O1327" s="18">
        <f>IF(OR(B1327&amp;""="",I1327&lt;&gt;"تم التعاقد",H1327&amp;""=""),"",IFERROR(IF(INDEX('الوحدات'!$E$6:$E$305,MATCH(H1327,'الوحدات'!$A$6:$A$305,0))="بيع",ROUND(INDEX('الوحدات'!$F$6:$F$305,MATCH(H1327,'الوحدات'!$A$6:$A$305,0))*'الإعدادات'!$B$5/100,2),""),""))</f>
        <v/>
      </c>
      <c r="P1327" s="19">
        <f>IF(OR(M1327="متأخرة",M1327="اليوم"),COUNTIFS($M$6:$M$2005,"متأخرة",$J$6:$J$2005,"&lt;"&amp;J1327)+COUNTIFS($M$6:$M$2005,"اليوم",$J$6:$J$2005,"&lt;"&amp;J1327)+COUNTIFS($M$6:M1327,"متأخرة",$J$6:J1327,J1327&amp;"")+COUNTIFS($M$6:M1327,"اليوم",$J$6:J1327,J1327&amp;""),"")</f>
        <v/>
      </c>
    </row>
    <row r="1328">
      <c r="A1328" s="20" t="n"/>
      <c r="B1328" s="5" t="n"/>
      <c r="C1328" s="21" t="n"/>
      <c r="D1328" s="5" t="n"/>
      <c r="E1328" s="17" t="n"/>
      <c r="F1328" s="5" t="n"/>
      <c r="G1328" s="5" t="n"/>
      <c r="H1328" s="5" t="n"/>
      <c r="I1328" s="5" t="n"/>
      <c r="J1328" s="20" t="n"/>
      <c r="K1328" s="5" t="n"/>
      <c r="L1328" s="19">
        <f>IF(OR(B1328&amp;""="",NOT(ISNUMBER(A1328))),"",'الإعدادات'!$B$4-A1328)</f>
        <v/>
      </c>
      <c r="M1328" s="6">
        <f>IF(OR(B1328&amp;""="",NOT(ISNUMBER(J1328)),I1328="تم التعاقد",I1328="غير مهتم"),"",IF(J1328&lt;'الإعدادات'!$B$4,"متأخرة",IF(J1328='الإعدادات'!$B$4,"اليوم",IF(J1328&lt;='الإعدادات'!$B$4+3,"خلال 3 أيام",""))))</f>
        <v/>
      </c>
      <c r="N1328" s="6">
        <f>IF(OR(B1328&amp;""="",H1328&amp;""="",NOT(ISNUMBER(E1328))),"",IFERROR(IF(E1328&lt;INDEX('الوحدات'!$F$6:$F$305,MATCH(H1328,'الوحدات'!$A$6:$A$305,0)),"أقل من السعر","مناسب"),"كود غير موجود"))</f>
        <v/>
      </c>
      <c r="O1328" s="18">
        <f>IF(OR(B1328&amp;""="",I1328&lt;&gt;"تم التعاقد",H1328&amp;""=""),"",IFERROR(IF(INDEX('الوحدات'!$E$6:$E$305,MATCH(H1328,'الوحدات'!$A$6:$A$305,0))="بيع",ROUND(INDEX('الوحدات'!$F$6:$F$305,MATCH(H1328,'الوحدات'!$A$6:$A$305,0))*'الإعدادات'!$B$5/100,2),""),""))</f>
        <v/>
      </c>
      <c r="P1328" s="19">
        <f>IF(OR(M1328="متأخرة",M1328="اليوم"),COUNTIFS($M$6:$M$2005,"متأخرة",$J$6:$J$2005,"&lt;"&amp;J1328)+COUNTIFS($M$6:$M$2005,"اليوم",$J$6:$J$2005,"&lt;"&amp;J1328)+COUNTIFS($M$6:M1328,"متأخرة",$J$6:J1328,J1328&amp;"")+COUNTIFS($M$6:M1328,"اليوم",$J$6:J1328,J1328&amp;""),"")</f>
        <v/>
      </c>
    </row>
    <row r="1329">
      <c r="A1329" s="20" t="n"/>
      <c r="B1329" s="5" t="n"/>
      <c r="C1329" s="21" t="n"/>
      <c r="D1329" s="5" t="n"/>
      <c r="E1329" s="17" t="n"/>
      <c r="F1329" s="5" t="n"/>
      <c r="G1329" s="5" t="n"/>
      <c r="H1329" s="5" t="n"/>
      <c r="I1329" s="5" t="n"/>
      <c r="J1329" s="20" t="n"/>
      <c r="K1329" s="5" t="n"/>
      <c r="L1329" s="19">
        <f>IF(OR(B1329&amp;""="",NOT(ISNUMBER(A1329))),"",'الإعدادات'!$B$4-A1329)</f>
        <v/>
      </c>
      <c r="M1329" s="6">
        <f>IF(OR(B1329&amp;""="",NOT(ISNUMBER(J1329)),I1329="تم التعاقد",I1329="غير مهتم"),"",IF(J1329&lt;'الإعدادات'!$B$4,"متأخرة",IF(J1329='الإعدادات'!$B$4,"اليوم",IF(J1329&lt;='الإعدادات'!$B$4+3,"خلال 3 أيام",""))))</f>
        <v/>
      </c>
      <c r="N1329" s="6">
        <f>IF(OR(B1329&amp;""="",H1329&amp;""="",NOT(ISNUMBER(E1329))),"",IFERROR(IF(E1329&lt;INDEX('الوحدات'!$F$6:$F$305,MATCH(H1329,'الوحدات'!$A$6:$A$305,0)),"أقل من السعر","مناسب"),"كود غير موجود"))</f>
        <v/>
      </c>
      <c r="O1329" s="18">
        <f>IF(OR(B1329&amp;""="",I1329&lt;&gt;"تم التعاقد",H1329&amp;""=""),"",IFERROR(IF(INDEX('الوحدات'!$E$6:$E$305,MATCH(H1329,'الوحدات'!$A$6:$A$305,0))="بيع",ROUND(INDEX('الوحدات'!$F$6:$F$305,MATCH(H1329,'الوحدات'!$A$6:$A$305,0))*'الإعدادات'!$B$5/100,2),""),""))</f>
        <v/>
      </c>
      <c r="P1329" s="19">
        <f>IF(OR(M1329="متأخرة",M1329="اليوم"),COUNTIFS($M$6:$M$2005,"متأخرة",$J$6:$J$2005,"&lt;"&amp;J1329)+COUNTIFS($M$6:$M$2005,"اليوم",$J$6:$J$2005,"&lt;"&amp;J1329)+COUNTIFS($M$6:M1329,"متأخرة",$J$6:J1329,J1329&amp;"")+COUNTIFS($M$6:M1329,"اليوم",$J$6:J1329,J1329&amp;""),"")</f>
        <v/>
      </c>
    </row>
    <row r="1330">
      <c r="A1330" s="20" t="n"/>
      <c r="B1330" s="5" t="n"/>
      <c r="C1330" s="21" t="n"/>
      <c r="D1330" s="5" t="n"/>
      <c r="E1330" s="17" t="n"/>
      <c r="F1330" s="5" t="n"/>
      <c r="G1330" s="5" t="n"/>
      <c r="H1330" s="5" t="n"/>
      <c r="I1330" s="5" t="n"/>
      <c r="J1330" s="20" t="n"/>
      <c r="K1330" s="5" t="n"/>
      <c r="L1330" s="19">
        <f>IF(OR(B1330&amp;""="",NOT(ISNUMBER(A1330))),"",'الإعدادات'!$B$4-A1330)</f>
        <v/>
      </c>
      <c r="M1330" s="6">
        <f>IF(OR(B1330&amp;""="",NOT(ISNUMBER(J1330)),I1330="تم التعاقد",I1330="غير مهتم"),"",IF(J1330&lt;'الإعدادات'!$B$4,"متأخرة",IF(J1330='الإعدادات'!$B$4,"اليوم",IF(J1330&lt;='الإعدادات'!$B$4+3,"خلال 3 أيام",""))))</f>
        <v/>
      </c>
      <c r="N1330" s="6">
        <f>IF(OR(B1330&amp;""="",H1330&amp;""="",NOT(ISNUMBER(E1330))),"",IFERROR(IF(E1330&lt;INDEX('الوحدات'!$F$6:$F$305,MATCH(H1330,'الوحدات'!$A$6:$A$305,0)),"أقل من السعر","مناسب"),"كود غير موجود"))</f>
        <v/>
      </c>
      <c r="O1330" s="18">
        <f>IF(OR(B1330&amp;""="",I1330&lt;&gt;"تم التعاقد",H1330&amp;""=""),"",IFERROR(IF(INDEX('الوحدات'!$E$6:$E$305,MATCH(H1330,'الوحدات'!$A$6:$A$305,0))="بيع",ROUND(INDEX('الوحدات'!$F$6:$F$305,MATCH(H1330,'الوحدات'!$A$6:$A$305,0))*'الإعدادات'!$B$5/100,2),""),""))</f>
        <v/>
      </c>
      <c r="P1330" s="19">
        <f>IF(OR(M1330="متأخرة",M1330="اليوم"),COUNTIFS($M$6:$M$2005,"متأخرة",$J$6:$J$2005,"&lt;"&amp;J1330)+COUNTIFS($M$6:$M$2005,"اليوم",$J$6:$J$2005,"&lt;"&amp;J1330)+COUNTIFS($M$6:M1330,"متأخرة",$J$6:J1330,J1330&amp;"")+COUNTIFS($M$6:M1330,"اليوم",$J$6:J1330,J1330&amp;""),"")</f>
        <v/>
      </c>
    </row>
    <row r="1331">
      <c r="A1331" s="20" t="n"/>
      <c r="B1331" s="5" t="n"/>
      <c r="C1331" s="21" t="n"/>
      <c r="D1331" s="5" t="n"/>
      <c r="E1331" s="17" t="n"/>
      <c r="F1331" s="5" t="n"/>
      <c r="G1331" s="5" t="n"/>
      <c r="H1331" s="5" t="n"/>
      <c r="I1331" s="5" t="n"/>
      <c r="J1331" s="20" t="n"/>
      <c r="K1331" s="5" t="n"/>
      <c r="L1331" s="19">
        <f>IF(OR(B1331&amp;""="",NOT(ISNUMBER(A1331))),"",'الإعدادات'!$B$4-A1331)</f>
        <v/>
      </c>
      <c r="M1331" s="6">
        <f>IF(OR(B1331&amp;""="",NOT(ISNUMBER(J1331)),I1331="تم التعاقد",I1331="غير مهتم"),"",IF(J1331&lt;'الإعدادات'!$B$4,"متأخرة",IF(J1331='الإعدادات'!$B$4,"اليوم",IF(J1331&lt;='الإعدادات'!$B$4+3,"خلال 3 أيام",""))))</f>
        <v/>
      </c>
      <c r="N1331" s="6">
        <f>IF(OR(B1331&amp;""="",H1331&amp;""="",NOT(ISNUMBER(E1331))),"",IFERROR(IF(E1331&lt;INDEX('الوحدات'!$F$6:$F$305,MATCH(H1331,'الوحدات'!$A$6:$A$305,0)),"أقل من السعر","مناسب"),"كود غير موجود"))</f>
        <v/>
      </c>
      <c r="O1331" s="18">
        <f>IF(OR(B1331&amp;""="",I1331&lt;&gt;"تم التعاقد",H1331&amp;""=""),"",IFERROR(IF(INDEX('الوحدات'!$E$6:$E$305,MATCH(H1331,'الوحدات'!$A$6:$A$305,0))="بيع",ROUND(INDEX('الوحدات'!$F$6:$F$305,MATCH(H1331,'الوحدات'!$A$6:$A$305,0))*'الإعدادات'!$B$5/100,2),""),""))</f>
        <v/>
      </c>
      <c r="P1331" s="19">
        <f>IF(OR(M1331="متأخرة",M1331="اليوم"),COUNTIFS($M$6:$M$2005,"متأخرة",$J$6:$J$2005,"&lt;"&amp;J1331)+COUNTIFS($M$6:$M$2005,"اليوم",$J$6:$J$2005,"&lt;"&amp;J1331)+COUNTIFS($M$6:M1331,"متأخرة",$J$6:J1331,J1331&amp;"")+COUNTIFS($M$6:M1331,"اليوم",$J$6:J1331,J1331&amp;""),"")</f>
        <v/>
      </c>
    </row>
    <row r="1332">
      <c r="A1332" s="20" t="n"/>
      <c r="B1332" s="5" t="n"/>
      <c r="C1332" s="21" t="n"/>
      <c r="D1332" s="5" t="n"/>
      <c r="E1332" s="17" t="n"/>
      <c r="F1332" s="5" t="n"/>
      <c r="G1332" s="5" t="n"/>
      <c r="H1332" s="5" t="n"/>
      <c r="I1332" s="5" t="n"/>
      <c r="J1332" s="20" t="n"/>
      <c r="K1332" s="5" t="n"/>
      <c r="L1332" s="19">
        <f>IF(OR(B1332&amp;""="",NOT(ISNUMBER(A1332))),"",'الإعدادات'!$B$4-A1332)</f>
        <v/>
      </c>
      <c r="M1332" s="6">
        <f>IF(OR(B1332&amp;""="",NOT(ISNUMBER(J1332)),I1332="تم التعاقد",I1332="غير مهتم"),"",IF(J1332&lt;'الإعدادات'!$B$4,"متأخرة",IF(J1332='الإعدادات'!$B$4,"اليوم",IF(J1332&lt;='الإعدادات'!$B$4+3,"خلال 3 أيام",""))))</f>
        <v/>
      </c>
      <c r="N1332" s="6">
        <f>IF(OR(B1332&amp;""="",H1332&amp;""="",NOT(ISNUMBER(E1332))),"",IFERROR(IF(E1332&lt;INDEX('الوحدات'!$F$6:$F$305,MATCH(H1332,'الوحدات'!$A$6:$A$305,0)),"أقل من السعر","مناسب"),"كود غير موجود"))</f>
        <v/>
      </c>
      <c r="O1332" s="18">
        <f>IF(OR(B1332&amp;""="",I1332&lt;&gt;"تم التعاقد",H1332&amp;""=""),"",IFERROR(IF(INDEX('الوحدات'!$E$6:$E$305,MATCH(H1332,'الوحدات'!$A$6:$A$305,0))="بيع",ROUND(INDEX('الوحدات'!$F$6:$F$305,MATCH(H1332,'الوحدات'!$A$6:$A$305,0))*'الإعدادات'!$B$5/100,2),""),""))</f>
        <v/>
      </c>
      <c r="P1332" s="19">
        <f>IF(OR(M1332="متأخرة",M1332="اليوم"),COUNTIFS($M$6:$M$2005,"متأخرة",$J$6:$J$2005,"&lt;"&amp;J1332)+COUNTIFS($M$6:$M$2005,"اليوم",$J$6:$J$2005,"&lt;"&amp;J1332)+COUNTIFS($M$6:M1332,"متأخرة",$J$6:J1332,J1332&amp;"")+COUNTIFS($M$6:M1332,"اليوم",$J$6:J1332,J1332&amp;""),"")</f>
        <v/>
      </c>
    </row>
    <row r="1333">
      <c r="A1333" s="20" t="n"/>
      <c r="B1333" s="5" t="n"/>
      <c r="C1333" s="21" t="n"/>
      <c r="D1333" s="5" t="n"/>
      <c r="E1333" s="17" t="n"/>
      <c r="F1333" s="5" t="n"/>
      <c r="G1333" s="5" t="n"/>
      <c r="H1333" s="5" t="n"/>
      <c r="I1333" s="5" t="n"/>
      <c r="J1333" s="20" t="n"/>
      <c r="K1333" s="5" t="n"/>
      <c r="L1333" s="19">
        <f>IF(OR(B1333&amp;""="",NOT(ISNUMBER(A1333))),"",'الإعدادات'!$B$4-A1333)</f>
        <v/>
      </c>
      <c r="M1333" s="6">
        <f>IF(OR(B1333&amp;""="",NOT(ISNUMBER(J1333)),I1333="تم التعاقد",I1333="غير مهتم"),"",IF(J1333&lt;'الإعدادات'!$B$4,"متأخرة",IF(J1333='الإعدادات'!$B$4,"اليوم",IF(J1333&lt;='الإعدادات'!$B$4+3,"خلال 3 أيام",""))))</f>
        <v/>
      </c>
      <c r="N1333" s="6">
        <f>IF(OR(B1333&amp;""="",H1333&amp;""="",NOT(ISNUMBER(E1333))),"",IFERROR(IF(E1333&lt;INDEX('الوحدات'!$F$6:$F$305,MATCH(H1333,'الوحدات'!$A$6:$A$305,0)),"أقل من السعر","مناسب"),"كود غير موجود"))</f>
        <v/>
      </c>
      <c r="O1333" s="18">
        <f>IF(OR(B1333&amp;""="",I1333&lt;&gt;"تم التعاقد",H1333&amp;""=""),"",IFERROR(IF(INDEX('الوحدات'!$E$6:$E$305,MATCH(H1333,'الوحدات'!$A$6:$A$305,0))="بيع",ROUND(INDEX('الوحدات'!$F$6:$F$305,MATCH(H1333,'الوحدات'!$A$6:$A$305,0))*'الإعدادات'!$B$5/100,2),""),""))</f>
        <v/>
      </c>
      <c r="P1333" s="19">
        <f>IF(OR(M1333="متأخرة",M1333="اليوم"),COUNTIFS($M$6:$M$2005,"متأخرة",$J$6:$J$2005,"&lt;"&amp;J1333)+COUNTIFS($M$6:$M$2005,"اليوم",$J$6:$J$2005,"&lt;"&amp;J1333)+COUNTIFS($M$6:M1333,"متأخرة",$J$6:J1333,J1333&amp;"")+COUNTIFS($M$6:M1333,"اليوم",$J$6:J1333,J1333&amp;""),"")</f>
        <v/>
      </c>
    </row>
    <row r="1334">
      <c r="A1334" s="20" t="n"/>
      <c r="B1334" s="5" t="n"/>
      <c r="C1334" s="21" t="n"/>
      <c r="D1334" s="5" t="n"/>
      <c r="E1334" s="17" t="n"/>
      <c r="F1334" s="5" t="n"/>
      <c r="G1334" s="5" t="n"/>
      <c r="H1334" s="5" t="n"/>
      <c r="I1334" s="5" t="n"/>
      <c r="J1334" s="20" t="n"/>
      <c r="K1334" s="5" t="n"/>
      <c r="L1334" s="19">
        <f>IF(OR(B1334&amp;""="",NOT(ISNUMBER(A1334))),"",'الإعدادات'!$B$4-A1334)</f>
        <v/>
      </c>
      <c r="M1334" s="6">
        <f>IF(OR(B1334&amp;""="",NOT(ISNUMBER(J1334)),I1334="تم التعاقد",I1334="غير مهتم"),"",IF(J1334&lt;'الإعدادات'!$B$4,"متأخرة",IF(J1334='الإعدادات'!$B$4,"اليوم",IF(J1334&lt;='الإعدادات'!$B$4+3,"خلال 3 أيام",""))))</f>
        <v/>
      </c>
      <c r="N1334" s="6">
        <f>IF(OR(B1334&amp;""="",H1334&amp;""="",NOT(ISNUMBER(E1334))),"",IFERROR(IF(E1334&lt;INDEX('الوحدات'!$F$6:$F$305,MATCH(H1334,'الوحدات'!$A$6:$A$305,0)),"أقل من السعر","مناسب"),"كود غير موجود"))</f>
        <v/>
      </c>
      <c r="O1334" s="18">
        <f>IF(OR(B1334&amp;""="",I1334&lt;&gt;"تم التعاقد",H1334&amp;""=""),"",IFERROR(IF(INDEX('الوحدات'!$E$6:$E$305,MATCH(H1334,'الوحدات'!$A$6:$A$305,0))="بيع",ROUND(INDEX('الوحدات'!$F$6:$F$305,MATCH(H1334,'الوحدات'!$A$6:$A$305,0))*'الإعدادات'!$B$5/100,2),""),""))</f>
        <v/>
      </c>
      <c r="P1334" s="19">
        <f>IF(OR(M1334="متأخرة",M1334="اليوم"),COUNTIFS($M$6:$M$2005,"متأخرة",$J$6:$J$2005,"&lt;"&amp;J1334)+COUNTIFS($M$6:$M$2005,"اليوم",$J$6:$J$2005,"&lt;"&amp;J1334)+COUNTIFS($M$6:M1334,"متأخرة",$J$6:J1334,J1334&amp;"")+COUNTIFS($M$6:M1334,"اليوم",$J$6:J1334,J1334&amp;""),"")</f>
        <v/>
      </c>
    </row>
    <row r="1335">
      <c r="A1335" s="20" t="n"/>
      <c r="B1335" s="5" t="n"/>
      <c r="C1335" s="21" t="n"/>
      <c r="D1335" s="5" t="n"/>
      <c r="E1335" s="17" t="n"/>
      <c r="F1335" s="5" t="n"/>
      <c r="G1335" s="5" t="n"/>
      <c r="H1335" s="5" t="n"/>
      <c r="I1335" s="5" t="n"/>
      <c r="J1335" s="20" t="n"/>
      <c r="K1335" s="5" t="n"/>
      <c r="L1335" s="19">
        <f>IF(OR(B1335&amp;""="",NOT(ISNUMBER(A1335))),"",'الإعدادات'!$B$4-A1335)</f>
        <v/>
      </c>
      <c r="M1335" s="6">
        <f>IF(OR(B1335&amp;""="",NOT(ISNUMBER(J1335)),I1335="تم التعاقد",I1335="غير مهتم"),"",IF(J1335&lt;'الإعدادات'!$B$4,"متأخرة",IF(J1335='الإعدادات'!$B$4,"اليوم",IF(J1335&lt;='الإعدادات'!$B$4+3,"خلال 3 أيام",""))))</f>
        <v/>
      </c>
      <c r="N1335" s="6">
        <f>IF(OR(B1335&amp;""="",H1335&amp;""="",NOT(ISNUMBER(E1335))),"",IFERROR(IF(E1335&lt;INDEX('الوحدات'!$F$6:$F$305,MATCH(H1335,'الوحدات'!$A$6:$A$305,0)),"أقل من السعر","مناسب"),"كود غير موجود"))</f>
        <v/>
      </c>
      <c r="O1335" s="18">
        <f>IF(OR(B1335&amp;""="",I1335&lt;&gt;"تم التعاقد",H1335&amp;""=""),"",IFERROR(IF(INDEX('الوحدات'!$E$6:$E$305,MATCH(H1335,'الوحدات'!$A$6:$A$305,0))="بيع",ROUND(INDEX('الوحدات'!$F$6:$F$305,MATCH(H1335,'الوحدات'!$A$6:$A$305,0))*'الإعدادات'!$B$5/100,2),""),""))</f>
        <v/>
      </c>
      <c r="P1335" s="19">
        <f>IF(OR(M1335="متأخرة",M1335="اليوم"),COUNTIFS($M$6:$M$2005,"متأخرة",$J$6:$J$2005,"&lt;"&amp;J1335)+COUNTIFS($M$6:$M$2005,"اليوم",$J$6:$J$2005,"&lt;"&amp;J1335)+COUNTIFS($M$6:M1335,"متأخرة",$J$6:J1335,J1335&amp;"")+COUNTIFS($M$6:M1335,"اليوم",$J$6:J1335,J1335&amp;""),"")</f>
        <v/>
      </c>
    </row>
    <row r="1336">
      <c r="A1336" s="20" t="n"/>
      <c r="B1336" s="5" t="n"/>
      <c r="C1336" s="21" t="n"/>
      <c r="D1336" s="5" t="n"/>
      <c r="E1336" s="17" t="n"/>
      <c r="F1336" s="5" t="n"/>
      <c r="G1336" s="5" t="n"/>
      <c r="H1336" s="5" t="n"/>
      <c r="I1336" s="5" t="n"/>
      <c r="J1336" s="20" t="n"/>
      <c r="K1336" s="5" t="n"/>
      <c r="L1336" s="19">
        <f>IF(OR(B1336&amp;""="",NOT(ISNUMBER(A1336))),"",'الإعدادات'!$B$4-A1336)</f>
        <v/>
      </c>
      <c r="M1336" s="6">
        <f>IF(OR(B1336&amp;""="",NOT(ISNUMBER(J1336)),I1336="تم التعاقد",I1336="غير مهتم"),"",IF(J1336&lt;'الإعدادات'!$B$4,"متأخرة",IF(J1336='الإعدادات'!$B$4,"اليوم",IF(J1336&lt;='الإعدادات'!$B$4+3,"خلال 3 أيام",""))))</f>
        <v/>
      </c>
      <c r="N1336" s="6">
        <f>IF(OR(B1336&amp;""="",H1336&amp;""="",NOT(ISNUMBER(E1336))),"",IFERROR(IF(E1336&lt;INDEX('الوحدات'!$F$6:$F$305,MATCH(H1336,'الوحدات'!$A$6:$A$305,0)),"أقل من السعر","مناسب"),"كود غير موجود"))</f>
        <v/>
      </c>
      <c r="O1336" s="18">
        <f>IF(OR(B1336&amp;""="",I1336&lt;&gt;"تم التعاقد",H1336&amp;""=""),"",IFERROR(IF(INDEX('الوحدات'!$E$6:$E$305,MATCH(H1336,'الوحدات'!$A$6:$A$305,0))="بيع",ROUND(INDEX('الوحدات'!$F$6:$F$305,MATCH(H1336,'الوحدات'!$A$6:$A$305,0))*'الإعدادات'!$B$5/100,2),""),""))</f>
        <v/>
      </c>
      <c r="P1336" s="19">
        <f>IF(OR(M1336="متأخرة",M1336="اليوم"),COUNTIFS($M$6:$M$2005,"متأخرة",$J$6:$J$2005,"&lt;"&amp;J1336)+COUNTIFS($M$6:$M$2005,"اليوم",$J$6:$J$2005,"&lt;"&amp;J1336)+COUNTIFS($M$6:M1336,"متأخرة",$J$6:J1336,J1336&amp;"")+COUNTIFS($M$6:M1336,"اليوم",$J$6:J1336,J1336&amp;""),"")</f>
        <v/>
      </c>
    </row>
    <row r="1337">
      <c r="A1337" s="20" t="n"/>
      <c r="B1337" s="5" t="n"/>
      <c r="C1337" s="21" t="n"/>
      <c r="D1337" s="5" t="n"/>
      <c r="E1337" s="17" t="n"/>
      <c r="F1337" s="5" t="n"/>
      <c r="G1337" s="5" t="n"/>
      <c r="H1337" s="5" t="n"/>
      <c r="I1337" s="5" t="n"/>
      <c r="J1337" s="20" t="n"/>
      <c r="K1337" s="5" t="n"/>
      <c r="L1337" s="19">
        <f>IF(OR(B1337&amp;""="",NOT(ISNUMBER(A1337))),"",'الإعدادات'!$B$4-A1337)</f>
        <v/>
      </c>
      <c r="M1337" s="6">
        <f>IF(OR(B1337&amp;""="",NOT(ISNUMBER(J1337)),I1337="تم التعاقد",I1337="غير مهتم"),"",IF(J1337&lt;'الإعدادات'!$B$4,"متأخرة",IF(J1337='الإعدادات'!$B$4,"اليوم",IF(J1337&lt;='الإعدادات'!$B$4+3,"خلال 3 أيام",""))))</f>
        <v/>
      </c>
      <c r="N1337" s="6">
        <f>IF(OR(B1337&amp;""="",H1337&amp;""="",NOT(ISNUMBER(E1337))),"",IFERROR(IF(E1337&lt;INDEX('الوحدات'!$F$6:$F$305,MATCH(H1337,'الوحدات'!$A$6:$A$305,0)),"أقل من السعر","مناسب"),"كود غير موجود"))</f>
        <v/>
      </c>
      <c r="O1337" s="18">
        <f>IF(OR(B1337&amp;""="",I1337&lt;&gt;"تم التعاقد",H1337&amp;""=""),"",IFERROR(IF(INDEX('الوحدات'!$E$6:$E$305,MATCH(H1337,'الوحدات'!$A$6:$A$305,0))="بيع",ROUND(INDEX('الوحدات'!$F$6:$F$305,MATCH(H1337,'الوحدات'!$A$6:$A$305,0))*'الإعدادات'!$B$5/100,2),""),""))</f>
        <v/>
      </c>
      <c r="P1337" s="19">
        <f>IF(OR(M1337="متأخرة",M1337="اليوم"),COUNTIFS($M$6:$M$2005,"متأخرة",$J$6:$J$2005,"&lt;"&amp;J1337)+COUNTIFS($M$6:$M$2005,"اليوم",$J$6:$J$2005,"&lt;"&amp;J1337)+COUNTIFS($M$6:M1337,"متأخرة",$J$6:J1337,J1337&amp;"")+COUNTIFS($M$6:M1337,"اليوم",$J$6:J1337,J1337&amp;""),"")</f>
        <v/>
      </c>
    </row>
    <row r="1338">
      <c r="A1338" s="20" t="n"/>
      <c r="B1338" s="5" t="n"/>
      <c r="C1338" s="21" t="n"/>
      <c r="D1338" s="5" t="n"/>
      <c r="E1338" s="17" t="n"/>
      <c r="F1338" s="5" t="n"/>
      <c r="G1338" s="5" t="n"/>
      <c r="H1338" s="5" t="n"/>
      <c r="I1338" s="5" t="n"/>
      <c r="J1338" s="20" t="n"/>
      <c r="K1338" s="5" t="n"/>
      <c r="L1338" s="19">
        <f>IF(OR(B1338&amp;""="",NOT(ISNUMBER(A1338))),"",'الإعدادات'!$B$4-A1338)</f>
        <v/>
      </c>
      <c r="M1338" s="6">
        <f>IF(OR(B1338&amp;""="",NOT(ISNUMBER(J1338)),I1338="تم التعاقد",I1338="غير مهتم"),"",IF(J1338&lt;'الإعدادات'!$B$4,"متأخرة",IF(J1338='الإعدادات'!$B$4,"اليوم",IF(J1338&lt;='الإعدادات'!$B$4+3,"خلال 3 أيام",""))))</f>
        <v/>
      </c>
      <c r="N1338" s="6">
        <f>IF(OR(B1338&amp;""="",H1338&amp;""="",NOT(ISNUMBER(E1338))),"",IFERROR(IF(E1338&lt;INDEX('الوحدات'!$F$6:$F$305,MATCH(H1338,'الوحدات'!$A$6:$A$305,0)),"أقل من السعر","مناسب"),"كود غير موجود"))</f>
        <v/>
      </c>
      <c r="O1338" s="18">
        <f>IF(OR(B1338&amp;""="",I1338&lt;&gt;"تم التعاقد",H1338&amp;""=""),"",IFERROR(IF(INDEX('الوحدات'!$E$6:$E$305,MATCH(H1338,'الوحدات'!$A$6:$A$305,0))="بيع",ROUND(INDEX('الوحدات'!$F$6:$F$305,MATCH(H1338,'الوحدات'!$A$6:$A$305,0))*'الإعدادات'!$B$5/100,2),""),""))</f>
        <v/>
      </c>
      <c r="P1338" s="19">
        <f>IF(OR(M1338="متأخرة",M1338="اليوم"),COUNTIFS($M$6:$M$2005,"متأخرة",$J$6:$J$2005,"&lt;"&amp;J1338)+COUNTIFS($M$6:$M$2005,"اليوم",$J$6:$J$2005,"&lt;"&amp;J1338)+COUNTIFS($M$6:M1338,"متأخرة",$J$6:J1338,J1338&amp;"")+COUNTIFS($M$6:M1338,"اليوم",$J$6:J1338,J1338&amp;""),"")</f>
        <v/>
      </c>
    </row>
    <row r="1339">
      <c r="A1339" s="20" t="n"/>
      <c r="B1339" s="5" t="n"/>
      <c r="C1339" s="21" t="n"/>
      <c r="D1339" s="5" t="n"/>
      <c r="E1339" s="17" t="n"/>
      <c r="F1339" s="5" t="n"/>
      <c r="G1339" s="5" t="n"/>
      <c r="H1339" s="5" t="n"/>
      <c r="I1339" s="5" t="n"/>
      <c r="J1339" s="20" t="n"/>
      <c r="K1339" s="5" t="n"/>
      <c r="L1339" s="19">
        <f>IF(OR(B1339&amp;""="",NOT(ISNUMBER(A1339))),"",'الإعدادات'!$B$4-A1339)</f>
        <v/>
      </c>
      <c r="M1339" s="6">
        <f>IF(OR(B1339&amp;""="",NOT(ISNUMBER(J1339)),I1339="تم التعاقد",I1339="غير مهتم"),"",IF(J1339&lt;'الإعدادات'!$B$4,"متأخرة",IF(J1339='الإعدادات'!$B$4,"اليوم",IF(J1339&lt;='الإعدادات'!$B$4+3,"خلال 3 أيام",""))))</f>
        <v/>
      </c>
      <c r="N1339" s="6">
        <f>IF(OR(B1339&amp;""="",H1339&amp;""="",NOT(ISNUMBER(E1339))),"",IFERROR(IF(E1339&lt;INDEX('الوحدات'!$F$6:$F$305,MATCH(H1339,'الوحدات'!$A$6:$A$305,0)),"أقل من السعر","مناسب"),"كود غير موجود"))</f>
        <v/>
      </c>
      <c r="O1339" s="18">
        <f>IF(OR(B1339&amp;""="",I1339&lt;&gt;"تم التعاقد",H1339&amp;""=""),"",IFERROR(IF(INDEX('الوحدات'!$E$6:$E$305,MATCH(H1339,'الوحدات'!$A$6:$A$305,0))="بيع",ROUND(INDEX('الوحدات'!$F$6:$F$305,MATCH(H1339,'الوحدات'!$A$6:$A$305,0))*'الإعدادات'!$B$5/100,2),""),""))</f>
        <v/>
      </c>
      <c r="P1339" s="19">
        <f>IF(OR(M1339="متأخرة",M1339="اليوم"),COUNTIFS($M$6:$M$2005,"متأخرة",$J$6:$J$2005,"&lt;"&amp;J1339)+COUNTIFS($M$6:$M$2005,"اليوم",$J$6:$J$2005,"&lt;"&amp;J1339)+COUNTIFS($M$6:M1339,"متأخرة",$J$6:J1339,J1339&amp;"")+COUNTIFS($M$6:M1339,"اليوم",$J$6:J1339,J1339&amp;""),"")</f>
        <v/>
      </c>
    </row>
    <row r="1340">
      <c r="A1340" s="20" t="n"/>
      <c r="B1340" s="5" t="n"/>
      <c r="C1340" s="21" t="n"/>
      <c r="D1340" s="5" t="n"/>
      <c r="E1340" s="17" t="n"/>
      <c r="F1340" s="5" t="n"/>
      <c r="G1340" s="5" t="n"/>
      <c r="H1340" s="5" t="n"/>
      <c r="I1340" s="5" t="n"/>
      <c r="J1340" s="20" t="n"/>
      <c r="K1340" s="5" t="n"/>
      <c r="L1340" s="19">
        <f>IF(OR(B1340&amp;""="",NOT(ISNUMBER(A1340))),"",'الإعدادات'!$B$4-A1340)</f>
        <v/>
      </c>
      <c r="M1340" s="6">
        <f>IF(OR(B1340&amp;""="",NOT(ISNUMBER(J1340)),I1340="تم التعاقد",I1340="غير مهتم"),"",IF(J1340&lt;'الإعدادات'!$B$4,"متأخرة",IF(J1340='الإعدادات'!$B$4,"اليوم",IF(J1340&lt;='الإعدادات'!$B$4+3,"خلال 3 أيام",""))))</f>
        <v/>
      </c>
      <c r="N1340" s="6">
        <f>IF(OR(B1340&amp;""="",H1340&amp;""="",NOT(ISNUMBER(E1340))),"",IFERROR(IF(E1340&lt;INDEX('الوحدات'!$F$6:$F$305,MATCH(H1340,'الوحدات'!$A$6:$A$305,0)),"أقل من السعر","مناسب"),"كود غير موجود"))</f>
        <v/>
      </c>
      <c r="O1340" s="18">
        <f>IF(OR(B1340&amp;""="",I1340&lt;&gt;"تم التعاقد",H1340&amp;""=""),"",IFERROR(IF(INDEX('الوحدات'!$E$6:$E$305,MATCH(H1340,'الوحدات'!$A$6:$A$305,0))="بيع",ROUND(INDEX('الوحدات'!$F$6:$F$305,MATCH(H1340,'الوحدات'!$A$6:$A$305,0))*'الإعدادات'!$B$5/100,2),""),""))</f>
        <v/>
      </c>
      <c r="P1340" s="19">
        <f>IF(OR(M1340="متأخرة",M1340="اليوم"),COUNTIFS($M$6:$M$2005,"متأخرة",$J$6:$J$2005,"&lt;"&amp;J1340)+COUNTIFS($M$6:$M$2005,"اليوم",$J$6:$J$2005,"&lt;"&amp;J1340)+COUNTIFS($M$6:M1340,"متأخرة",$J$6:J1340,J1340&amp;"")+COUNTIFS($M$6:M1340,"اليوم",$J$6:J1340,J1340&amp;""),"")</f>
        <v/>
      </c>
    </row>
    <row r="1341">
      <c r="A1341" s="20" t="n"/>
      <c r="B1341" s="5" t="n"/>
      <c r="C1341" s="21" t="n"/>
      <c r="D1341" s="5" t="n"/>
      <c r="E1341" s="17" t="n"/>
      <c r="F1341" s="5" t="n"/>
      <c r="G1341" s="5" t="n"/>
      <c r="H1341" s="5" t="n"/>
      <c r="I1341" s="5" t="n"/>
      <c r="J1341" s="20" t="n"/>
      <c r="K1341" s="5" t="n"/>
      <c r="L1341" s="19">
        <f>IF(OR(B1341&amp;""="",NOT(ISNUMBER(A1341))),"",'الإعدادات'!$B$4-A1341)</f>
        <v/>
      </c>
      <c r="M1341" s="6">
        <f>IF(OR(B1341&amp;""="",NOT(ISNUMBER(J1341)),I1341="تم التعاقد",I1341="غير مهتم"),"",IF(J1341&lt;'الإعدادات'!$B$4,"متأخرة",IF(J1341='الإعدادات'!$B$4,"اليوم",IF(J1341&lt;='الإعدادات'!$B$4+3,"خلال 3 أيام",""))))</f>
        <v/>
      </c>
      <c r="N1341" s="6">
        <f>IF(OR(B1341&amp;""="",H1341&amp;""="",NOT(ISNUMBER(E1341))),"",IFERROR(IF(E1341&lt;INDEX('الوحدات'!$F$6:$F$305,MATCH(H1341,'الوحدات'!$A$6:$A$305,0)),"أقل من السعر","مناسب"),"كود غير موجود"))</f>
        <v/>
      </c>
      <c r="O1341" s="18">
        <f>IF(OR(B1341&amp;""="",I1341&lt;&gt;"تم التعاقد",H1341&amp;""=""),"",IFERROR(IF(INDEX('الوحدات'!$E$6:$E$305,MATCH(H1341,'الوحدات'!$A$6:$A$305,0))="بيع",ROUND(INDEX('الوحدات'!$F$6:$F$305,MATCH(H1341,'الوحدات'!$A$6:$A$305,0))*'الإعدادات'!$B$5/100,2),""),""))</f>
        <v/>
      </c>
      <c r="P1341" s="19">
        <f>IF(OR(M1341="متأخرة",M1341="اليوم"),COUNTIFS($M$6:$M$2005,"متأخرة",$J$6:$J$2005,"&lt;"&amp;J1341)+COUNTIFS($M$6:$M$2005,"اليوم",$J$6:$J$2005,"&lt;"&amp;J1341)+COUNTIFS($M$6:M1341,"متأخرة",$J$6:J1341,J1341&amp;"")+COUNTIFS($M$6:M1341,"اليوم",$J$6:J1341,J1341&amp;""),"")</f>
        <v/>
      </c>
    </row>
    <row r="1342">
      <c r="A1342" s="20" t="n"/>
      <c r="B1342" s="5" t="n"/>
      <c r="C1342" s="21" t="n"/>
      <c r="D1342" s="5" t="n"/>
      <c r="E1342" s="17" t="n"/>
      <c r="F1342" s="5" t="n"/>
      <c r="G1342" s="5" t="n"/>
      <c r="H1342" s="5" t="n"/>
      <c r="I1342" s="5" t="n"/>
      <c r="J1342" s="20" t="n"/>
      <c r="K1342" s="5" t="n"/>
      <c r="L1342" s="19">
        <f>IF(OR(B1342&amp;""="",NOT(ISNUMBER(A1342))),"",'الإعدادات'!$B$4-A1342)</f>
        <v/>
      </c>
      <c r="M1342" s="6">
        <f>IF(OR(B1342&amp;""="",NOT(ISNUMBER(J1342)),I1342="تم التعاقد",I1342="غير مهتم"),"",IF(J1342&lt;'الإعدادات'!$B$4,"متأخرة",IF(J1342='الإعدادات'!$B$4,"اليوم",IF(J1342&lt;='الإعدادات'!$B$4+3,"خلال 3 أيام",""))))</f>
        <v/>
      </c>
      <c r="N1342" s="6">
        <f>IF(OR(B1342&amp;""="",H1342&amp;""="",NOT(ISNUMBER(E1342))),"",IFERROR(IF(E1342&lt;INDEX('الوحدات'!$F$6:$F$305,MATCH(H1342,'الوحدات'!$A$6:$A$305,0)),"أقل من السعر","مناسب"),"كود غير موجود"))</f>
        <v/>
      </c>
      <c r="O1342" s="18">
        <f>IF(OR(B1342&amp;""="",I1342&lt;&gt;"تم التعاقد",H1342&amp;""=""),"",IFERROR(IF(INDEX('الوحدات'!$E$6:$E$305,MATCH(H1342,'الوحدات'!$A$6:$A$305,0))="بيع",ROUND(INDEX('الوحدات'!$F$6:$F$305,MATCH(H1342,'الوحدات'!$A$6:$A$305,0))*'الإعدادات'!$B$5/100,2),""),""))</f>
        <v/>
      </c>
      <c r="P1342" s="19">
        <f>IF(OR(M1342="متأخرة",M1342="اليوم"),COUNTIFS($M$6:$M$2005,"متأخرة",$J$6:$J$2005,"&lt;"&amp;J1342)+COUNTIFS($M$6:$M$2005,"اليوم",$J$6:$J$2005,"&lt;"&amp;J1342)+COUNTIFS($M$6:M1342,"متأخرة",$J$6:J1342,J1342&amp;"")+COUNTIFS($M$6:M1342,"اليوم",$J$6:J1342,J1342&amp;""),"")</f>
        <v/>
      </c>
    </row>
    <row r="1343">
      <c r="A1343" s="20" t="n"/>
      <c r="B1343" s="5" t="n"/>
      <c r="C1343" s="21" t="n"/>
      <c r="D1343" s="5" t="n"/>
      <c r="E1343" s="17" t="n"/>
      <c r="F1343" s="5" t="n"/>
      <c r="G1343" s="5" t="n"/>
      <c r="H1343" s="5" t="n"/>
      <c r="I1343" s="5" t="n"/>
      <c r="J1343" s="20" t="n"/>
      <c r="K1343" s="5" t="n"/>
      <c r="L1343" s="19">
        <f>IF(OR(B1343&amp;""="",NOT(ISNUMBER(A1343))),"",'الإعدادات'!$B$4-A1343)</f>
        <v/>
      </c>
      <c r="M1343" s="6">
        <f>IF(OR(B1343&amp;""="",NOT(ISNUMBER(J1343)),I1343="تم التعاقد",I1343="غير مهتم"),"",IF(J1343&lt;'الإعدادات'!$B$4,"متأخرة",IF(J1343='الإعدادات'!$B$4,"اليوم",IF(J1343&lt;='الإعدادات'!$B$4+3,"خلال 3 أيام",""))))</f>
        <v/>
      </c>
      <c r="N1343" s="6">
        <f>IF(OR(B1343&amp;""="",H1343&amp;""="",NOT(ISNUMBER(E1343))),"",IFERROR(IF(E1343&lt;INDEX('الوحدات'!$F$6:$F$305,MATCH(H1343,'الوحدات'!$A$6:$A$305,0)),"أقل من السعر","مناسب"),"كود غير موجود"))</f>
        <v/>
      </c>
      <c r="O1343" s="18">
        <f>IF(OR(B1343&amp;""="",I1343&lt;&gt;"تم التعاقد",H1343&amp;""=""),"",IFERROR(IF(INDEX('الوحدات'!$E$6:$E$305,MATCH(H1343,'الوحدات'!$A$6:$A$305,0))="بيع",ROUND(INDEX('الوحدات'!$F$6:$F$305,MATCH(H1343,'الوحدات'!$A$6:$A$305,0))*'الإعدادات'!$B$5/100,2),""),""))</f>
        <v/>
      </c>
      <c r="P1343" s="19">
        <f>IF(OR(M1343="متأخرة",M1343="اليوم"),COUNTIFS($M$6:$M$2005,"متأخرة",$J$6:$J$2005,"&lt;"&amp;J1343)+COUNTIFS($M$6:$M$2005,"اليوم",$J$6:$J$2005,"&lt;"&amp;J1343)+COUNTIFS($M$6:M1343,"متأخرة",$J$6:J1343,J1343&amp;"")+COUNTIFS($M$6:M1343,"اليوم",$J$6:J1343,J1343&amp;""),"")</f>
        <v/>
      </c>
    </row>
    <row r="1344">
      <c r="A1344" s="20" t="n"/>
      <c r="B1344" s="5" t="n"/>
      <c r="C1344" s="21" t="n"/>
      <c r="D1344" s="5" t="n"/>
      <c r="E1344" s="17" t="n"/>
      <c r="F1344" s="5" t="n"/>
      <c r="G1344" s="5" t="n"/>
      <c r="H1344" s="5" t="n"/>
      <c r="I1344" s="5" t="n"/>
      <c r="J1344" s="20" t="n"/>
      <c r="K1344" s="5" t="n"/>
      <c r="L1344" s="19">
        <f>IF(OR(B1344&amp;""="",NOT(ISNUMBER(A1344))),"",'الإعدادات'!$B$4-A1344)</f>
        <v/>
      </c>
      <c r="M1344" s="6">
        <f>IF(OR(B1344&amp;""="",NOT(ISNUMBER(J1344)),I1344="تم التعاقد",I1344="غير مهتم"),"",IF(J1344&lt;'الإعدادات'!$B$4,"متأخرة",IF(J1344='الإعدادات'!$B$4,"اليوم",IF(J1344&lt;='الإعدادات'!$B$4+3,"خلال 3 أيام",""))))</f>
        <v/>
      </c>
      <c r="N1344" s="6">
        <f>IF(OR(B1344&amp;""="",H1344&amp;""="",NOT(ISNUMBER(E1344))),"",IFERROR(IF(E1344&lt;INDEX('الوحدات'!$F$6:$F$305,MATCH(H1344,'الوحدات'!$A$6:$A$305,0)),"أقل من السعر","مناسب"),"كود غير موجود"))</f>
        <v/>
      </c>
      <c r="O1344" s="18">
        <f>IF(OR(B1344&amp;""="",I1344&lt;&gt;"تم التعاقد",H1344&amp;""=""),"",IFERROR(IF(INDEX('الوحدات'!$E$6:$E$305,MATCH(H1344,'الوحدات'!$A$6:$A$305,0))="بيع",ROUND(INDEX('الوحدات'!$F$6:$F$305,MATCH(H1344,'الوحدات'!$A$6:$A$305,0))*'الإعدادات'!$B$5/100,2),""),""))</f>
        <v/>
      </c>
      <c r="P1344" s="19">
        <f>IF(OR(M1344="متأخرة",M1344="اليوم"),COUNTIFS($M$6:$M$2005,"متأخرة",$J$6:$J$2005,"&lt;"&amp;J1344)+COUNTIFS($M$6:$M$2005,"اليوم",$J$6:$J$2005,"&lt;"&amp;J1344)+COUNTIFS($M$6:M1344,"متأخرة",$J$6:J1344,J1344&amp;"")+COUNTIFS($M$6:M1344,"اليوم",$J$6:J1344,J1344&amp;""),"")</f>
        <v/>
      </c>
    </row>
    <row r="1345">
      <c r="A1345" s="20" t="n"/>
      <c r="B1345" s="5" t="n"/>
      <c r="C1345" s="21" t="n"/>
      <c r="D1345" s="5" t="n"/>
      <c r="E1345" s="17" t="n"/>
      <c r="F1345" s="5" t="n"/>
      <c r="G1345" s="5" t="n"/>
      <c r="H1345" s="5" t="n"/>
      <c r="I1345" s="5" t="n"/>
      <c r="J1345" s="20" t="n"/>
      <c r="K1345" s="5" t="n"/>
      <c r="L1345" s="19">
        <f>IF(OR(B1345&amp;""="",NOT(ISNUMBER(A1345))),"",'الإعدادات'!$B$4-A1345)</f>
        <v/>
      </c>
      <c r="M1345" s="6">
        <f>IF(OR(B1345&amp;""="",NOT(ISNUMBER(J1345)),I1345="تم التعاقد",I1345="غير مهتم"),"",IF(J1345&lt;'الإعدادات'!$B$4,"متأخرة",IF(J1345='الإعدادات'!$B$4,"اليوم",IF(J1345&lt;='الإعدادات'!$B$4+3,"خلال 3 أيام",""))))</f>
        <v/>
      </c>
      <c r="N1345" s="6">
        <f>IF(OR(B1345&amp;""="",H1345&amp;""="",NOT(ISNUMBER(E1345))),"",IFERROR(IF(E1345&lt;INDEX('الوحدات'!$F$6:$F$305,MATCH(H1345,'الوحدات'!$A$6:$A$305,0)),"أقل من السعر","مناسب"),"كود غير موجود"))</f>
        <v/>
      </c>
      <c r="O1345" s="18">
        <f>IF(OR(B1345&amp;""="",I1345&lt;&gt;"تم التعاقد",H1345&amp;""=""),"",IFERROR(IF(INDEX('الوحدات'!$E$6:$E$305,MATCH(H1345,'الوحدات'!$A$6:$A$305,0))="بيع",ROUND(INDEX('الوحدات'!$F$6:$F$305,MATCH(H1345,'الوحدات'!$A$6:$A$305,0))*'الإعدادات'!$B$5/100,2),""),""))</f>
        <v/>
      </c>
      <c r="P1345" s="19">
        <f>IF(OR(M1345="متأخرة",M1345="اليوم"),COUNTIFS($M$6:$M$2005,"متأخرة",$J$6:$J$2005,"&lt;"&amp;J1345)+COUNTIFS($M$6:$M$2005,"اليوم",$J$6:$J$2005,"&lt;"&amp;J1345)+COUNTIFS($M$6:M1345,"متأخرة",$J$6:J1345,J1345&amp;"")+COUNTIFS($M$6:M1345,"اليوم",$J$6:J1345,J1345&amp;""),"")</f>
        <v/>
      </c>
    </row>
    <row r="1346">
      <c r="A1346" s="20" t="n"/>
      <c r="B1346" s="5" t="n"/>
      <c r="C1346" s="21" t="n"/>
      <c r="D1346" s="5" t="n"/>
      <c r="E1346" s="17" t="n"/>
      <c r="F1346" s="5" t="n"/>
      <c r="G1346" s="5" t="n"/>
      <c r="H1346" s="5" t="n"/>
      <c r="I1346" s="5" t="n"/>
      <c r="J1346" s="20" t="n"/>
      <c r="K1346" s="5" t="n"/>
      <c r="L1346" s="19">
        <f>IF(OR(B1346&amp;""="",NOT(ISNUMBER(A1346))),"",'الإعدادات'!$B$4-A1346)</f>
        <v/>
      </c>
      <c r="M1346" s="6">
        <f>IF(OR(B1346&amp;""="",NOT(ISNUMBER(J1346)),I1346="تم التعاقد",I1346="غير مهتم"),"",IF(J1346&lt;'الإعدادات'!$B$4,"متأخرة",IF(J1346='الإعدادات'!$B$4,"اليوم",IF(J1346&lt;='الإعدادات'!$B$4+3,"خلال 3 أيام",""))))</f>
        <v/>
      </c>
      <c r="N1346" s="6">
        <f>IF(OR(B1346&amp;""="",H1346&amp;""="",NOT(ISNUMBER(E1346))),"",IFERROR(IF(E1346&lt;INDEX('الوحدات'!$F$6:$F$305,MATCH(H1346,'الوحدات'!$A$6:$A$305,0)),"أقل من السعر","مناسب"),"كود غير موجود"))</f>
        <v/>
      </c>
      <c r="O1346" s="18">
        <f>IF(OR(B1346&amp;""="",I1346&lt;&gt;"تم التعاقد",H1346&amp;""=""),"",IFERROR(IF(INDEX('الوحدات'!$E$6:$E$305,MATCH(H1346,'الوحدات'!$A$6:$A$305,0))="بيع",ROUND(INDEX('الوحدات'!$F$6:$F$305,MATCH(H1346,'الوحدات'!$A$6:$A$305,0))*'الإعدادات'!$B$5/100,2),""),""))</f>
        <v/>
      </c>
      <c r="P1346" s="19">
        <f>IF(OR(M1346="متأخرة",M1346="اليوم"),COUNTIFS($M$6:$M$2005,"متأخرة",$J$6:$J$2005,"&lt;"&amp;J1346)+COUNTIFS($M$6:$M$2005,"اليوم",$J$6:$J$2005,"&lt;"&amp;J1346)+COUNTIFS($M$6:M1346,"متأخرة",$J$6:J1346,J1346&amp;"")+COUNTIFS($M$6:M1346,"اليوم",$J$6:J1346,J1346&amp;""),"")</f>
        <v/>
      </c>
    </row>
    <row r="1347">
      <c r="A1347" s="20" t="n"/>
      <c r="B1347" s="5" t="n"/>
      <c r="C1347" s="21" t="n"/>
      <c r="D1347" s="5" t="n"/>
      <c r="E1347" s="17" t="n"/>
      <c r="F1347" s="5" t="n"/>
      <c r="G1347" s="5" t="n"/>
      <c r="H1347" s="5" t="n"/>
      <c r="I1347" s="5" t="n"/>
      <c r="J1347" s="20" t="n"/>
      <c r="K1347" s="5" t="n"/>
      <c r="L1347" s="19">
        <f>IF(OR(B1347&amp;""="",NOT(ISNUMBER(A1347))),"",'الإعدادات'!$B$4-A1347)</f>
        <v/>
      </c>
      <c r="M1347" s="6">
        <f>IF(OR(B1347&amp;""="",NOT(ISNUMBER(J1347)),I1347="تم التعاقد",I1347="غير مهتم"),"",IF(J1347&lt;'الإعدادات'!$B$4,"متأخرة",IF(J1347='الإعدادات'!$B$4,"اليوم",IF(J1347&lt;='الإعدادات'!$B$4+3,"خلال 3 أيام",""))))</f>
        <v/>
      </c>
      <c r="N1347" s="6">
        <f>IF(OR(B1347&amp;""="",H1347&amp;""="",NOT(ISNUMBER(E1347))),"",IFERROR(IF(E1347&lt;INDEX('الوحدات'!$F$6:$F$305,MATCH(H1347,'الوحدات'!$A$6:$A$305,0)),"أقل من السعر","مناسب"),"كود غير موجود"))</f>
        <v/>
      </c>
      <c r="O1347" s="18">
        <f>IF(OR(B1347&amp;""="",I1347&lt;&gt;"تم التعاقد",H1347&amp;""=""),"",IFERROR(IF(INDEX('الوحدات'!$E$6:$E$305,MATCH(H1347,'الوحدات'!$A$6:$A$305,0))="بيع",ROUND(INDEX('الوحدات'!$F$6:$F$305,MATCH(H1347,'الوحدات'!$A$6:$A$305,0))*'الإعدادات'!$B$5/100,2),""),""))</f>
        <v/>
      </c>
      <c r="P1347" s="19">
        <f>IF(OR(M1347="متأخرة",M1347="اليوم"),COUNTIFS($M$6:$M$2005,"متأخرة",$J$6:$J$2005,"&lt;"&amp;J1347)+COUNTIFS($M$6:$M$2005,"اليوم",$J$6:$J$2005,"&lt;"&amp;J1347)+COUNTIFS($M$6:M1347,"متأخرة",$J$6:J1347,J1347&amp;"")+COUNTIFS($M$6:M1347,"اليوم",$J$6:J1347,J1347&amp;""),"")</f>
        <v/>
      </c>
    </row>
    <row r="1348">
      <c r="A1348" s="20" t="n"/>
      <c r="B1348" s="5" t="n"/>
      <c r="C1348" s="21" t="n"/>
      <c r="D1348" s="5" t="n"/>
      <c r="E1348" s="17" t="n"/>
      <c r="F1348" s="5" t="n"/>
      <c r="G1348" s="5" t="n"/>
      <c r="H1348" s="5" t="n"/>
      <c r="I1348" s="5" t="n"/>
      <c r="J1348" s="20" t="n"/>
      <c r="K1348" s="5" t="n"/>
      <c r="L1348" s="19">
        <f>IF(OR(B1348&amp;""="",NOT(ISNUMBER(A1348))),"",'الإعدادات'!$B$4-A1348)</f>
        <v/>
      </c>
      <c r="M1348" s="6">
        <f>IF(OR(B1348&amp;""="",NOT(ISNUMBER(J1348)),I1348="تم التعاقد",I1348="غير مهتم"),"",IF(J1348&lt;'الإعدادات'!$B$4,"متأخرة",IF(J1348='الإعدادات'!$B$4,"اليوم",IF(J1348&lt;='الإعدادات'!$B$4+3,"خلال 3 أيام",""))))</f>
        <v/>
      </c>
      <c r="N1348" s="6">
        <f>IF(OR(B1348&amp;""="",H1348&amp;""="",NOT(ISNUMBER(E1348))),"",IFERROR(IF(E1348&lt;INDEX('الوحدات'!$F$6:$F$305,MATCH(H1348,'الوحدات'!$A$6:$A$305,0)),"أقل من السعر","مناسب"),"كود غير موجود"))</f>
        <v/>
      </c>
      <c r="O1348" s="18">
        <f>IF(OR(B1348&amp;""="",I1348&lt;&gt;"تم التعاقد",H1348&amp;""=""),"",IFERROR(IF(INDEX('الوحدات'!$E$6:$E$305,MATCH(H1348,'الوحدات'!$A$6:$A$305,0))="بيع",ROUND(INDEX('الوحدات'!$F$6:$F$305,MATCH(H1348,'الوحدات'!$A$6:$A$305,0))*'الإعدادات'!$B$5/100,2),""),""))</f>
        <v/>
      </c>
      <c r="P1348" s="19">
        <f>IF(OR(M1348="متأخرة",M1348="اليوم"),COUNTIFS($M$6:$M$2005,"متأخرة",$J$6:$J$2005,"&lt;"&amp;J1348)+COUNTIFS($M$6:$M$2005,"اليوم",$J$6:$J$2005,"&lt;"&amp;J1348)+COUNTIFS($M$6:M1348,"متأخرة",$J$6:J1348,J1348&amp;"")+COUNTIFS($M$6:M1348,"اليوم",$J$6:J1348,J1348&amp;""),"")</f>
        <v/>
      </c>
    </row>
    <row r="1349">
      <c r="A1349" s="20" t="n"/>
      <c r="B1349" s="5" t="n"/>
      <c r="C1349" s="21" t="n"/>
      <c r="D1349" s="5" t="n"/>
      <c r="E1349" s="17" t="n"/>
      <c r="F1349" s="5" t="n"/>
      <c r="G1349" s="5" t="n"/>
      <c r="H1349" s="5" t="n"/>
      <c r="I1349" s="5" t="n"/>
      <c r="J1349" s="20" t="n"/>
      <c r="K1349" s="5" t="n"/>
      <c r="L1349" s="19">
        <f>IF(OR(B1349&amp;""="",NOT(ISNUMBER(A1349))),"",'الإعدادات'!$B$4-A1349)</f>
        <v/>
      </c>
      <c r="M1349" s="6">
        <f>IF(OR(B1349&amp;""="",NOT(ISNUMBER(J1349)),I1349="تم التعاقد",I1349="غير مهتم"),"",IF(J1349&lt;'الإعدادات'!$B$4,"متأخرة",IF(J1349='الإعدادات'!$B$4,"اليوم",IF(J1349&lt;='الإعدادات'!$B$4+3,"خلال 3 أيام",""))))</f>
        <v/>
      </c>
      <c r="N1349" s="6">
        <f>IF(OR(B1349&amp;""="",H1349&amp;""="",NOT(ISNUMBER(E1349))),"",IFERROR(IF(E1349&lt;INDEX('الوحدات'!$F$6:$F$305,MATCH(H1349,'الوحدات'!$A$6:$A$305,0)),"أقل من السعر","مناسب"),"كود غير موجود"))</f>
        <v/>
      </c>
      <c r="O1349" s="18">
        <f>IF(OR(B1349&amp;""="",I1349&lt;&gt;"تم التعاقد",H1349&amp;""=""),"",IFERROR(IF(INDEX('الوحدات'!$E$6:$E$305,MATCH(H1349,'الوحدات'!$A$6:$A$305,0))="بيع",ROUND(INDEX('الوحدات'!$F$6:$F$305,MATCH(H1349,'الوحدات'!$A$6:$A$305,0))*'الإعدادات'!$B$5/100,2),""),""))</f>
        <v/>
      </c>
      <c r="P1349" s="19">
        <f>IF(OR(M1349="متأخرة",M1349="اليوم"),COUNTIFS($M$6:$M$2005,"متأخرة",$J$6:$J$2005,"&lt;"&amp;J1349)+COUNTIFS($M$6:$M$2005,"اليوم",$J$6:$J$2005,"&lt;"&amp;J1349)+COUNTIFS($M$6:M1349,"متأخرة",$J$6:J1349,J1349&amp;"")+COUNTIFS($M$6:M1349,"اليوم",$J$6:J1349,J1349&amp;""),"")</f>
        <v/>
      </c>
    </row>
    <row r="1350">
      <c r="A1350" s="20" t="n"/>
      <c r="B1350" s="5" t="n"/>
      <c r="C1350" s="21" t="n"/>
      <c r="D1350" s="5" t="n"/>
      <c r="E1350" s="17" t="n"/>
      <c r="F1350" s="5" t="n"/>
      <c r="G1350" s="5" t="n"/>
      <c r="H1350" s="5" t="n"/>
      <c r="I1350" s="5" t="n"/>
      <c r="J1350" s="20" t="n"/>
      <c r="K1350" s="5" t="n"/>
      <c r="L1350" s="19">
        <f>IF(OR(B1350&amp;""="",NOT(ISNUMBER(A1350))),"",'الإعدادات'!$B$4-A1350)</f>
        <v/>
      </c>
      <c r="M1350" s="6">
        <f>IF(OR(B1350&amp;""="",NOT(ISNUMBER(J1350)),I1350="تم التعاقد",I1350="غير مهتم"),"",IF(J1350&lt;'الإعدادات'!$B$4,"متأخرة",IF(J1350='الإعدادات'!$B$4,"اليوم",IF(J1350&lt;='الإعدادات'!$B$4+3,"خلال 3 أيام",""))))</f>
        <v/>
      </c>
      <c r="N1350" s="6">
        <f>IF(OR(B1350&amp;""="",H1350&amp;""="",NOT(ISNUMBER(E1350))),"",IFERROR(IF(E1350&lt;INDEX('الوحدات'!$F$6:$F$305,MATCH(H1350,'الوحدات'!$A$6:$A$305,0)),"أقل من السعر","مناسب"),"كود غير موجود"))</f>
        <v/>
      </c>
      <c r="O1350" s="18">
        <f>IF(OR(B1350&amp;""="",I1350&lt;&gt;"تم التعاقد",H1350&amp;""=""),"",IFERROR(IF(INDEX('الوحدات'!$E$6:$E$305,MATCH(H1350,'الوحدات'!$A$6:$A$305,0))="بيع",ROUND(INDEX('الوحدات'!$F$6:$F$305,MATCH(H1350,'الوحدات'!$A$6:$A$305,0))*'الإعدادات'!$B$5/100,2),""),""))</f>
        <v/>
      </c>
      <c r="P1350" s="19">
        <f>IF(OR(M1350="متأخرة",M1350="اليوم"),COUNTIFS($M$6:$M$2005,"متأخرة",$J$6:$J$2005,"&lt;"&amp;J1350)+COUNTIFS($M$6:$M$2005,"اليوم",$J$6:$J$2005,"&lt;"&amp;J1350)+COUNTIFS($M$6:M1350,"متأخرة",$J$6:J1350,J1350&amp;"")+COUNTIFS($M$6:M1350,"اليوم",$J$6:J1350,J1350&amp;""),"")</f>
        <v/>
      </c>
    </row>
    <row r="1351">
      <c r="A1351" s="20" t="n"/>
      <c r="B1351" s="5" t="n"/>
      <c r="C1351" s="21" t="n"/>
      <c r="D1351" s="5" t="n"/>
      <c r="E1351" s="17" t="n"/>
      <c r="F1351" s="5" t="n"/>
      <c r="G1351" s="5" t="n"/>
      <c r="H1351" s="5" t="n"/>
      <c r="I1351" s="5" t="n"/>
      <c r="J1351" s="20" t="n"/>
      <c r="K1351" s="5" t="n"/>
      <c r="L1351" s="19">
        <f>IF(OR(B1351&amp;""="",NOT(ISNUMBER(A1351))),"",'الإعدادات'!$B$4-A1351)</f>
        <v/>
      </c>
      <c r="M1351" s="6">
        <f>IF(OR(B1351&amp;""="",NOT(ISNUMBER(J1351)),I1351="تم التعاقد",I1351="غير مهتم"),"",IF(J1351&lt;'الإعدادات'!$B$4,"متأخرة",IF(J1351='الإعدادات'!$B$4,"اليوم",IF(J1351&lt;='الإعدادات'!$B$4+3,"خلال 3 أيام",""))))</f>
        <v/>
      </c>
      <c r="N1351" s="6">
        <f>IF(OR(B1351&amp;""="",H1351&amp;""="",NOT(ISNUMBER(E1351))),"",IFERROR(IF(E1351&lt;INDEX('الوحدات'!$F$6:$F$305,MATCH(H1351,'الوحدات'!$A$6:$A$305,0)),"أقل من السعر","مناسب"),"كود غير موجود"))</f>
        <v/>
      </c>
      <c r="O1351" s="18">
        <f>IF(OR(B1351&amp;""="",I1351&lt;&gt;"تم التعاقد",H1351&amp;""=""),"",IFERROR(IF(INDEX('الوحدات'!$E$6:$E$305,MATCH(H1351,'الوحدات'!$A$6:$A$305,0))="بيع",ROUND(INDEX('الوحدات'!$F$6:$F$305,MATCH(H1351,'الوحدات'!$A$6:$A$305,0))*'الإعدادات'!$B$5/100,2),""),""))</f>
        <v/>
      </c>
      <c r="P1351" s="19">
        <f>IF(OR(M1351="متأخرة",M1351="اليوم"),COUNTIFS($M$6:$M$2005,"متأخرة",$J$6:$J$2005,"&lt;"&amp;J1351)+COUNTIFS($M$6:$M$2005,"اليوم",$J$6:$J$2005,"&lt;"&amp;J1351)+COUNTIFS($M$6:M1351,"متأخرة",$J$6:J1351,J1351&amp;"")+COUNTIFS($M$6:M1351,"اليوم",$J$6:J1351,J1351&amp;""),"")</f>
        <v/>
      </c>
    </row>
    <row r="1352">
      <c r="A1352" s="20" t="n"/>
      <c r="B1352" s="5" t="n"/>
      <c r="C1352" s="21" t="n"/>
      <c r="D1352" s="5" t="n"/>
      <c r="E1352" s="17" t="n"/>
      <c r="F1352" s="5" t="n"/>
      <c r="G1352" s="5" t="n"/>
      <c r="H1352" s="5" t="n"/>
      <c r="I1352" s="5" t="n"/>
      <c r="J1352" s="20" t="n"/>
      <c r="K1352" s="5" t="n"/>
      <c r="L1352" s="19">
        <f>IF(OR(B1352&amp;""="",NOT(ISNUMBER(A1352))),"",'الإعدادات'!$B$4-A1352)</f>
        <v/>
      </c>
      <c r="M1352" s="6">
        <f>IF(OR(B1352&amp;""="",NOT(ISNUMBER(J1352)),I1352="تم التعاقد",I1352="غير مهتم"),"",IF(J1352&lt;'الإعدادات'!$B$4,"متأخرة",IF(J1352='الإعدادات'!$B$4,"اليوم",IF(J1352&lt;='الإعدادات'!$B$4+3,"خلال 3 أيام",""))))</f>
        <v/>
      </c>
      <c r="N1352" s="6">
        <f>IF(OR(B1352&amp;""="",H1352&amp;""="",NOT(ISNUMBER(E1352))),"",IFERROR(IF(E1352&lt;INDEX('الوحدات'!$F$6:$F$305,MATCH(H1352,'الوحدات'!$A$6:$A$305,0)),"أقل من السعر","مناسب"),"كود غير موجود"))</f>
        <v/>
      </c>
      <c r="O1352" s="18">
        <f>IF(OR(B1352&amp;""="",I1352&lt;&gt;"تم التعاقد",H1352&amp;""=""),"",IFERROR(IF(INDEX('الوحدات'!$E$6:$E$305,MATCH(H1352,'الوحدات'!$A$6:$A$305,0))="بيع",ROUND(INDEX('الوحدات'!$F$6:$F$305,MATCH(H1352,'الوحدات'!$A$6:$A$305,0))*'الإعدادات'!$B$5/100,2),""),""))</f>
        <v/>
      </c>
      <c r="P1352" s="19">
        <f>IF(OR(M1352="متأخرة",M1352="اليوم"),COUNTIFS($M$6:$M$2005,"متأخرة",$J$6:$J$2005,"&lt;"&amp;J1352)+COUNTIFS($M$6:$M$2005,"اليوم",$J$6:$J$2005,"&lt;"&amp;J1352)+COUNTIFS($M$6:M1352,"متأخرة",$J$6:J1352,J1352&amp;"")+COUNTIFS($M$6:M1352,"اليوم",$J$6:J1352,J1352&amp;""),"")</f>
        <v/>
      </c>
    </row>
    <row r="1353">
      <c r="A1353" s="20" t="n"/>
      <c r="B1353" s="5" t="n"/>
      <c r="C1353" s="21" t="n"/>
      <c r="D1353" s="5" t="n"/>
      <c r="E1353" s="17" t="n"/>
      <c r="F1353" s="5" t="n"/>
      <c r="G1353" s="5" t="n"/>
      <c r="H1353" s="5" t="n"/>
      <c r="I1353" s="5" t="n"/>
      <c r="J1353" s="20" t="n"/>
      <c r="K1353" s="5" t="n"/>
      <c r="L1353" s="19">
        <f>IF(OR(B1353&amp;""="",NOT(ISNUMBER(A1353))),"",'الإعدادات'!$B$4-A1353)</f>
        <v/>
      </c>
      <c r="M1353" s="6">
        <f>IF(OR(B1353&amp;""="",NOT(ISNUMBER(J1353)),I1353="تم التعاقد",I1353="غير مهتم"),"",IF(J1353&lt;'الإعدادات'!$B$4,"متأخرة",IF(J1353='الإعدادات'!$B$4,"اليوم",IF(J1353&lt;='الإعدادات'!$B$4+3,"خلال 3 أيام",""))))</f>
        <v/>
      </c>
      <c r="N1353" s="6">
        <f>IF(OR(B1353&amp;""="",H1353&amp;""="",NOT(ISNUMBER(E1353))),"",IFERROR(IF(E1353&lt;INDEX('الوحدات'!$F$6:$F$305,MATCH(H1353,'الوحدات'!$A$6:$A$305,0)),"أقل من السعر","مناسب"),"كود غير موجود"))</f>
        <v/>
      </c>
      <c r="O1353" s="18">
        <f>IF(OR(B1353&amp;""="",I1353&lt;&gt;"تم التعاقد",H1353&amp;""=""),"",IFERROR(IF(INDEX('الوحدات'!$E$6:$E$305,MATCH(H1353,'الوحدات'!$A$6:$A$305,0))="بيع",ROUND(INDEX('الوحدات'!$F$6:$F$305,MATCH(H1353,'الوحدات'!$A$6:$A$305,0))*'الإعدادات'!$B$5/100,2),""),""))</f>
        <v/>
      </c>
      <c r="P1353" s="19">
        <f>IF(OR(M1353="متأخرة",M1353="اليوم"),COUNTIFS($M$6:$M$2005,"متأخرة",$J$6:$J$2005,"&lt;"&amp;J1353)+COUNTIFS($M$6:$M$2005,"اليوم",$J$6:$J$2005,"&lt;"&amp;J1353)+COUNTIFS($M$6:M1353,"متأخرة",$J$6:J1353,J1353&amp;"")+COUNTIFS($M$6:M1353,"اليوم",$J$6:J1353,J1353&amp;""),"")</f>
        <v/>
      </c>
    </row>
    <row r="1354">
      <c r="A1354" s="20" t="n"/>
      <c r="B1354" s="5" t="n"/>
      <c r="C1354" s="21" t="n"/>
      <c r="D1354" s="5" t="n"/>
      <c r="E1354" s="17" t="n"/>
      <c r="F1354" s="5" t="n"/>
      <c r="G1354" s="5" t="n"/>
      <c r="H1354" s="5" t="n"/>
      <c r="I1354" s="5" t="n"/>
      <c r="J1354" s="20" t="n"/>
      <c r="K1354" s="5" t="n"/>
      <c r="L1354" s="19">
        <f>IF(OR(B1354&amp;""="",NOT(ISNUMBER(A1354))),"",'الإعدادات'!$B$4-A1354)</f>
        <v/>
      </c>
      <c r="M1354" s="6">
        <f>IF(OR(B1354&amp;""="",NOT(ISNUMBER(J1354)),I1354="تم التعاقد",I1354="غير مهتم"),"",IF(J1354&lt;'الإعدادات'!$B$4,"متأخرة",IF(J1354='الإعدادات'!$B$4,"اليوم",IF(J1354&lt;='الإعدادات'!$B$4+3,"خلال 3 أيام",""))))</f>
        <v/>
      </c>
      <c r="N1354" s="6">
        <f>IF(OR(B1354&amp;""="",H1354&amp;""="",NOT(ISNUMBER(E1354))),"",IFERROR(IF(E1354&lt;INDEX('الوحدات'!$F$6:$F$305,MATCH(H1354,'الوحدات'!$A$6:$A$305,0)),"أقل من السعر","مناسب"),"كود غير موجود"))</f>
        <v/>
      </c>
      <c r="O1354" s="18">
        <f>IF(OR(B1354&amp;""="",I1354&lt;&gt;"تم التعاقد",H1354&amp;""=""),"",IFERROR(IF(INDEX('الوحدات'!$E$6:$E$305,MATCH(H1354,'الوحدات'!$A$6:$A$305,0))="بيع",ROUND(INDEX('الوحدات'!$F$6:$F$305,MATCH(H1354,'الوحدات'!$A$6:$A$305,0))*'الإعدادات'!$B$5/100,2),""),""))</f>
        <v/>
      </c>
      <c r="P1354" s="19">
        <f>IF(OR(M1354="متأخرة",M1354="اليوم"),COUNTIFS($M$6:$M$2005,"متأخرة",$J$6:$J$2005,"&lt;"&amp;J1354)+COUNTIFS($M$6:$M$2005,"اليوم",$J$6:$J$2005,"&lt;"&amp;J1354)+COUNTIFS($M$6:M1354,"متأخرة",$J$6:J1354,J1354&amp;"")+COUNTIFS($M$6:M1354,"اليوم",$J$6:J1354,J1354&amp;""),"")</f>
        <v/>
      </c>
    </row>
    <row r="1355">
      <c r="A1355" s="20" t="n"/>
      <c r="B1355" s="5" t="n"/>
      <c r="C1355" s="21" t="n"/>
      <c r="D1355" s="5" t="n"/>
      <c r="E1355" s="17" t="n"/>
      <c r="F1355" s="5" t="n"/>
      <c r="G1355" s="5" t="n"/>
      <c r="H1355" s="5" t="n"/>
      <c r="I1355" s="5" t="n"/>
      <c r="J1355" s="20" t="n"/>
      <c r="K1355" s="5" t="n"/>
      <c r="L1355" s="19">
        <f>IF(OR(B1355&amp;""="",NOT(ISNUMBER(A1355))),"",'الإعدادات'!$B$4-A1355)</f>
        <v/>
      </c>
      <c r="M1355" s="6">
        <f>IF(OR(B1355&amp;""="",NOT(ISNUMBER(J1355)),I1355="تم التعاقد",I1355="غير مهتم"),"",IF(J1355&lt;'الإعدادات'!$B$4,"متأخرة",IF(J1355='الإعدادات'!$B$4,"اليوم",IF(J1355&lt;='الإعدادات'!$B$4+3,"خلال 3 أيام",""))))</f>
        <v/>
      </c>
      <c r="N1355" s="6">
        <f>IF(OR(B1355&amp;""="",H1355&amp;""="",NOT(ISNUMBER(E1355))),"",IFERROR(IF(E1355&lt;INDEX('الوحدات'!$F$6:$F$305,MATCH(H1355,'الوحدات'!$A$6:$A$305,0)),"أقل من السعر","مناسب"),"كود غير موجود"))</f>
        <v/>
      </c>
      <c r="O1355" s="18">
        <f>IF(OR(B1355&amp;""="",I1355&lt;&gt;"تم التعاقد",H1355&amp;""=""),"",IFERROR(IF(INDEX('الوحدات'!$E$6:$E$305,MATCH(H1355,'الوحدات'!$A$6:$A$305,0))="بيع",ROUND(INDEX('الوحدات'!$F$6:$F$305,MATCH(H1355,'الوحدات'!$A$6:$A$305,0))*'الإعدادات'!$B$5/100,2),""),""))</f>
        <v/>
      </c>
      <c r="P1355" s="19">
        <f>IF(OR(M1355="متأخرة",M1355="اليوم"),COUNTIFS($M$6:$M$2005,"متأخرة",$J$6:$J$2005,"&lt;"&amp;J1355)+COUNTIFS($M$6:$M$2005,"اليوم",$J$6:$J$2005,"&lt;"&amp;J1355)+COUNTIFS($M$6:M1355,"متأخرة",$J$6:J1355,J1355&amp;"")+COUNTIFS($M$6:M1355,"اليوم",$J$6:J1355,J1355&amp;""),"")</f>
        <v/>
      </c>
    </row>
    <row r="1356">
      <c r="A1356" s="20" t="n"/>
      <c r="B1356" s="5" t="n"/>
      <c r="C1356" s="21" t="n"/>
      <c r="D1356" s="5" t="n"/>
      <c r="E1356" s="17" t="n"/>
      <c r="F1356" s="5" t="n"/>
      <c r="G1356" s="5" t="n"/>
      <c r="H1356" s="5" t="n"/>
      <c r="I1356" s="5" t="n"/>
      <c r="J1356" s="20" t="n"/>
      <c r="K1356" s="5" t="n"/>
      <c r="L1356" s="19">
        <f>IF(OR(B1356&amp;""="",NOT(ISNUMBER(A1356))),"",'الإعدادات'!$B$4-A1356)</f>
        <v/>
      </c>
      <c r="M1356" s="6">
        <f>IF(OR(B1356&amp;""="",NOT(ISNUMBER(J1356)),I1356="تم التعاقد",I1356="غير مهتم"),"",IF(J1356&lt;'الإعدادات'!$B$4,"متأخرة",IF(J1356='الإعدادات'!$B$4,"اليوم",IF(J1356&lt;='الإعدادات'!$B$4+3,"خلال 3 أيام",""))))</f>
        <v/>
      </c>
      <c r="N1356" s="6">
        <f>IF(OR(B1356&amp;""="",H1356&amp;""="",NOT(ISNUMBER(E1356))),"",IFERROR(IF(E1356&lt;INDEX('الوحدات'!$F$6:$F$305,MATCH(H1356,'الوحدات'!$A$6:$A$305,0)),"أقل من السعر","مناسب"),"كود غير موجود"))</f>
        <v/>
      </c>
      <c r="O1356" s="18">
        <f>IF(OR(B1356&amp;""="",I1356&lt;&gt;"تم التعاقد",H1356&amp;""=""),"",IFERROR(IF(INDEX('الوحدات'!$E$6:$E$305,MATCH(H1356,'الوحدات'!$A$6:$A$305,0))="بيع",ROUND(INDEX('الوحدات'!$F$6:$F$305,MATCH(H1356,'الوحدات'!$A$6:$A$305,0))*'الإعدادات'!$B$5/100,2),""),""))</f>
        <v/>
      </c>
      <c r="P1356" s="19">
        <f>IF(OR(M1356="متأخرة",M1356="اليوم"),COUNTIFS($M$6:$M$2005,"متأخرة",$J$6:$J$2005,"&lt;"&amp;J1356)+COUNTIFS($M$6:$M$2005,"اليوم",$J$6:$J$2005,"&lt;"&amp;J1356)+COUNTIFS($M$6:M1356,"متأخرة",$J$6:J1356,J1356&amp;"")+COUNTIFS($M$6:M1356,"اليوم",$J$6:J1356,J1356&amp;""),"")</f>
        <v/>
      </c>
    </row>
    <row r="1357">
      <c r="A1357" s="20" t="n"/>
      <c r="B1357" s="5" t="n"/>
      <c r="C1357" s="21" t="n"/>
      <c r="D1357" s="5" t="n"/>
      <c r="E1357" s="17" t="n"/>
      <c r="F1357" s="5" t="n"/>
      <c r="G1357" s="5" t="n"/>
      <c r="H1357" s="5" t="n"/>
      <c r="I1357" s="5" t="n"/>
      <c r="J1357" s="20" t="n"/>
      <c r="K1357" s="5" t="n"/>
      <c r="L1357" s="19">
        <f>IF(OR(B1357&amp;""="",NOT(ISNUMBER(A1357))),"",'الإعدادات'!$B$4-A1357)</f>
        <v/>
      </c>
      <c r="M1357" s="6">
        <f>IF(OR(B1357&amp;""="",NOT(ISNUMBER(J1357)),I1357="تم التعاقد",I1357="غير مهتم"),"",IF(J1357&lt;'الإعدادات'!$B$4,"متأخرة",IF(J1357='الإعدادات'!$B$4,"اليوم",IF(J1357&lt;='الإعدادات'!$B$4+3,"خلال 3 أيام",""))))</f>
        <v/>
      </c>
      <c r="N1357" s="6">
        <f>IF(OR(B1357&amp;""="",H1357&amp;""="",NOT(ISNUMBER(E1357))),"",IFERROR(IF(E1357&lt;INDEX('الوحدات'!$F$6:$F$305,MATCH(H1357,'الوحدات'!$A$6:$A$305,0)),"أقل من السعر","مناسب"),"كود غير موجود"))</f>
        <v/>
      </c>
      <c r="O1357" s="18">
        <f>IF(OR(B1357&amp;""="",I1357&lt;&gt;"تم التعاقد",H1357&amp;""=""),"",IFERROR(IF(INDEX('الوحدات'!$E$6:$E$305,MATCH(H1357,'الوحدات'!$A$6:$A$305,0))="بيع",ROUND(INDEX('الوحدات'!$F$6:$F$305,MATCH(H1357,'الوحدات'!$A$6:$A$305,0))*'الإعدادات'!$B$5/100,2),""),""))</f>
        <v/>
      </c>
      <c r="P1357" s="19">
        <f>IF(OR(M1357="متأخرة",M1357="اليوم"),COUNTIFS($M$6:$M$2005,"متأخرة",$J$6:$J$2005,"&lt;"&amp;J1357)+COUNTIFS($M$6:$M$2005,"اليوم",$J$6:$J$2005,"&lt;"&amp;J1357)+COUNTIFS($M$6:M1357,"متأخرة",$J$6:J1357,J1357&amp;"")+COUNTIFS($M$6:M1357,"اليوم",$J$6:J1357,J1357&amp;""),"")</f>
        <v/>
      </c>
    </row>
    <row r="1358">
      <c r="A1358" s="20" t="n"/>
      <c r="B1358" s="5" t="n"/>
      <c r="C1358" s="21" t="n"/>
      <c r="D1358" s="5" t="n"/>
      <c r="E1358" s="17" t="n"/>
      <c r="F1358" s="5" t="n"/>
      <c r="G1358" s="5" t="n"/>
      <c r="H1358" s="5" t="n"/>
      <c r="I1358" s="5" t="n"/>
      <c r="J1358" s="20" t="n"/>
      <c r="K1358" s="5" t="n"/>
      <c r="L1358" s="19">
        <f>IF(OR(B1358&amp;""="",NOT(ISNUMBER(A1358))),"",'الإعدادات'!$B$4-A1358)</f>
        <v/>
      </c>
      <c r="M1358" s="6">
        <f>IF(OR(B1358&amp;""="",NOT(ISNUMBER(J1358)),I1358="تم التعاقد",I1358="غير مهتم"),"",IF(J1358&lt;'الإعدادات'!$B$4,"متأخرة",IF(J1358='الإعدادات'!$B$4,"اليوم",IF(J1358&lt;='الإعدادات'!$B$4+3,"خلال 3 أيام",""))))</f>
        <v/>
      </c>
      <c r="N1358" s="6">
        <f>IF(OR(B1358&amp;""="",H1358&amp;""="",NOT(ISNUMBER(E1358))),"",IFERROR(IF(E1358&lt;INDEX('الوحدات'!$F$6:$F$305,MATCH(H1358,'الوحدات'!$A$6:$A$305,0)),"أقل من السعر","مناسب"),"كود غير موجود"))</f>
        <v/>
      </c>
      <c r="O1358" s="18">
        <f>IF(OR(B1358&amp;""="",I1358&lt;&gt;"تم التعاقد",H1358&amp;""=""),"",IFERROR(IF(INDEX('الوحدات'!$E$6:$E$305,MATCH(H1358,'الوحدات'!$A$6:$A$305,0))="بيع",ROUND(INDEX('الوحدات'!$F$6:$F$305,MATCH(H1358,'الوحدات'!$A$6:$A$305,0))*'الإعدادات'!$B$5/100,2),""),""))</f>
        <v/>
      </c>
      <c r="P1358" s="19">
        <f>IF(OR(M1358="متأخرة",M1358="اليوم"),COUNTIFS($M$6:$M$2005,"متأخرة",$J$6:$J$2005,"&lt;"&amp;J1358)+COUNTIFS($M$6:$M$2005,"اليوم",$J$6:$J$2005,"&lt;"&amp;J1358)+COUNTIFS($M$6:M1358,"متأخرة",$J$6:J1358,J1358&amp;"")+COUNTIFS($M$6:M1358,"اليوم",$J$6:J1358,J1358&amp;""),"")</f>
        <v/>
      </c>
    </row>
    <row r="1359">
      <c r="A1359" s="20" t="n"/>
      <c r="B1359" s="5" t="n"/>
      <c r="C1359" s="21" t="n"/>
      <c r="D1359" s="5" t="n"/>
      <c r="E1359" s="17" t="n"/>
      <c r="F1359" s="5" t="n"/>
      <c r="G1359" s="5" t="n"/>
      <c r="H1359" s="5" t="n"/>
      <c r="I1359" s="5" t="n"/>
      <c r="J1359" s="20" t="n"/>
      <c r="K1359" s="5" t="n"/>
      <c r="L1359" s="19">
        <f>IF(OR(B1359&amp;""="",NOT(ISNUMBER(A1359))),"",'الإعدادات'!$B$4-A1359)</f>
        <v/>
      </c>
      <c r="M1359" s="6">
        <f>IF(OR(B1359&amp;""="",NOT(ISNUMBER(J1359)),I1359="تم التعاقد",I1359="غير مهتم"),"",IF(J1359&lt;'الإعدادات'!$B$4,"متأخرة",IF(J1359='الإعدادات'!$B$4,"اليوم",IF(J1359&lt;='الإعدادات'!$B$4+3,"خلال 3 أيام",""))))</f>
        <v/>
      </c>
      <c r="N1359" s="6">
        <f>IF(OR(B1359&amp;""="",H1359&amp;""="",NOT(ISNUMBER(E1359))),"",IFERROR(IF(E1359&lt;INDEX('الوحدات'!$F$6:$F$305,MATCH(H1359,'الوحدات'!$A$6:$A$305,0)),"أقل من السعر","مناسب"),"كود غير موجود"))</f>
        <v/>
      </c>
      <c r="O1359" s="18">
        <f>IF(OR(B1359&amp;""="",I1359&lt;&gt;"تم التعاقد",H1359&amp;""=""),"",IFERROR(IF(INDEX('الوحدات'!$E$6:$E$305,MATCH(H1359,'الوحدات'!$A$6:$A$305,0))="بيع",ROUND(INDEX('الوحدات'!$F$6:$F$305,MATCH(H1359,'الوحدات'!$A$6:$A$305,0))*'الإعدادات'!$B$5/100,2),""),""))</f>
        <v/>
      </c>
      <c r="P1359" s="19">
        <f>IF(OR(M1359="متأخرة",M1359="اليوم"),COUNTIFS($M$6:$M$2005,"متأخرة",$J$6:$J$2005,"&lt;"&amp;J1359)+COUNTIFS($M$6:$M$2005,"اليوم",$J$6:$J$2005,"&lt;"&amp;J1359)+COUNTIFS($M$6:M1359,"متأخرة",$J$6:J1359,J1359&amp;"")+COUNTIFS($M$6:M1359,"اليوم",$J$6:J1359,J1359&amp;""),"")</f>
        <v/>
      </c>
    </row>
    <row r="1360">
      <c r="A1360" s="20" t="n"/>
      <c r="B1360" s="5" t="n"/>
      <c r="C1360" s="21" t="n"/>
      <c r="D1360" s="5" t="n"/>
      <c r="E1360" s="17" t="n"/>
      <c r="F1360" s="5" t="n"/>
      <c r="G1360" s="5" t="n"/>
      <c r="H1360" s="5" t="n"/>
      <c r="I1360" s="5" t="n"/>
      <c r="J1360" s="20" t="n"/>
      <c r="K1360" s="5" t="n"/>
      <c r="L1360" s="19">
        <f>IF(OR(B1360&amp;""="",NOT(ISNUMBER(A1360))),"",'الإعدادات'!$B$4-A1360)</f>
        <v/>
      </c>
      <c r="M1360" s="6">
        <f>IF(OR(B1360&amp;""="",NOT(ISNUMBER(J1360)),I1360="تم التعاقد",I1360="غير مهتم"),"",IF(J1360&lt;'الإعدادات'!$B$4,"متأخرة",IF(J1360='الإعدادات'!$B$4,"اليوم",IF(J1360&lt;='الإعدادات'!$B$4+3,"خلال 3 أيام",""))))</f>
        <v/>
      </c>
      <c r="N1360" s="6">
        <f>IF(OR(B1360&amp;""="",H1360&amp;""="",NOT(ISNUMBER(E1360))),"",IFERROR(IF(E1360&lt;INDEX('الوحدات'!$F$6:$F$305,MATCH(H1360,'الوحدات'!$A$6:$A$305,0)),"أقل من السعر","مناسب"),"كود غير موجود"))</f>
        <v/>
      </c>
      <c r="O1360" s="18">
        <f>IF(OR(B1360&amp;""="",I1360&lt;&gt;"تم التعاقد",H1360&amp;""=""),"",IFERROR(IF(INDEX('الوحدات'!$E$6:$E$305,MATCH(H1360,'الوحدات'!$A$6:$A$305,0))="بيع",ROUND(INDEX('الوحدات'!$F$6:$F$305,MATCH(H1360,'الوحدات'!$A$6:$A$305,0))*'الإعدادات'!$B$5/100,2),""),""))</f>
        <v/>
      </c>
      <c r="P1360" s="19">
        <f>IF(OR(M1360="متأخرة",M1360="اليوم"),COUNTIFS($M$6:$M$2005,"متأخرة",$J$6:$J$2005,"&lt;"&amp;J1360)+COUNTIFS($M$6:$M$2005,"اليوم",$J$6:$J$2005,"&lt;"&amp;J1360)+COUNTIFS($M$6:M1360,"متأخرة",$J$6:J1360,J1360&amp;"")+COUNTIFS($M$6:M1360,"اليوم",$J$6:J1360,J1360&amp;""),"")</f>
        <v/>
      </c>
    </row>
    <row r="1361">
      <c r="A1361" s="20" t="n"/>
      <c r="B1361" s="5" t="n"/>
      <c r="C1361" s="21" t="n"/>
      <c r="D1361" s="5" t="n"/>
      <c r="E1361" s="17" t="n"/>
      <c r="F1361" s="5" t="n"/>
      <c r="G1361" s="5" t="n"/>
      <c r="H1361" s="5" t="n"/>
      <c r="I1361" s="5" t="n"/>
      <c r="J1361" s="20" t="n"/>
      <c r="K1361" s="5" t="n"/>
      <c r="L1361" s="19">
        <f>IF(OR(B1361&amp;""="",NOT(ISNUMBER(A1361))),"",'الإعدادات'!$B$4-A1361)</f>
        <v/>
      </c>
      <c r="M1361" s="6">
        <f>IF(OR(B1361&amp;""="",NOT(ISNUMBER(J1361)),I1361="تم التعاقد",I1361="غير مهتم"),"",IF(J1361&lt;'الإعدادات'!$B$4,"متأخرة",IF(J1361='الإعدادات'!$B$4,"اليوم",IF(J1361&lt;='الإعدادات'!$B$4+3,"خلال 3 أيام",""))))</f>
        <v/>
      </c>
      <c r="N1361" s="6">
        <f>IF(OR(B1361&amp;""="",H1361&amp;""="",NOT(ISNUMBER(E1361))),"",IFERROR(IF(E1361&lt;INDEX('الوحدات'!$F$6:$F$305,MATCH(H1361,'الوحدات'!$A$6:$A$305,0)),"أقل من السعر","مناسب"),"كود غير موجود"))</f>
        <v/>
      </c>
      <c r="O1361" s="18">
        <f>IF(OR(B1361&amp;""="",I1361&lt;&gt;"تم التعاقد",H1361&amp;""=""),"",IFERROR(IF(INDEX('الوحدات'!$E$6:$E$305,MATCH(H1361,'الوحدات'!$A$6:$A$305,0))="بيع",ROUND(INDEX('الوحدات'!$F$6:$F$305,MATCH(H1361,'الوحدات'!$A$6:$A$305,0))*'الإعدادات'!$B$5/100,2),""),""))</f>
        <v/>
      </c>
      <c r="P1361" s="19">
        <f>IF(OR(M1361="متأخرة",M1361="اليوم"),COUNTIFS($M$6:$M$2005,"متأخرة",$J$6:$J$2005,"&lt;"&amp;J1361)+COUNTIFS($M$6:$M$2005,"اليوم",$J$6:$J$2005,"&lt;"&amp;J1361)+COUNTIFS($M$6:M1361,"متأخرة",$J$6:J1361,J1361&amp;"")+COUNTIFS($M$6:M1361,"اليوم",$J$6:J1361,J1361&amp;""),"")</f>
        <v/>
      </c>
    </row>
    <row r="1362">
      <c r="A1362" s="20" t="n"/>
      <c r="B1362" s="5" t="n"/>
      <c r="C1362" s="21" t="n"/>
      <c r="D1362" s="5" t="n"/>
      <c r="E1362" s="17" t="n"/>
      <c r="F1362" s="5" t="n"/>
      <c r="G1362" s="5" t="n"/>
      <c r="H1362" s="5" t="n"/>
      <c r="I1362" s="5" t="n"/>
      <c r="J1362" s="20" t="n"/>
      <c r="K1362" s="5" t="n"/>
      <c r="L1362" s="19">
        <f>IF(OR(B1362&amp;""="",NOT(ISNUMBER(A1362))),"",'الإعدادات'!$B$4-A1362)</f>
        <v/>
      </c>
      <c r="M1362" s="6">
        <f>IF(OR(B1362&amp;""="",NOT(ISNUMBER(J1362)),I1362="تم التعاقد",I1362="غير مهتم"),"",IF(J1362&lt;'الإعدادات'!$B$4,"متأخرة",IF(J1362='الإعدادات'!$B$4,"اليوم",IF(J1362&lt;='الإعدادات'!$B$4+3,"خلال 3 أيام",""))))</f>
        <v/>
      </c>
      <c r="N1362" s="6">
        <f>IF(OR(B1362&amp;""="",H1362&amp;""="",NOT(ISNUMBER(E1362))),"",IFERROR(IF(E1362&lt;INDEX('الوحدات'!$F$6:$F$305,MATCH(H1362,'الوحدات'!$A$6:$A$305,0)),"أقل من السعر","مناسب"),"كود غير موجود"))</f>
        <v/>
      </c>
      <c r="O1362" s="18">
        <f>IF(OR(B1362&amp;""="",I1362&lt;&gt;"تم التعاقد",H1362&amp;""=""),"",IFERROR(IF(INDEX('الوحدات'!$E$6:$E$305,MATCH(H1362,'الوحدات'!$A$6:$A$305,0))="بيع",ROUND(INDEX('الوحدات'!$F$6:$F$305,MATCH(H1362,'الوحدات'!$A$6:$A$305,0))*'الإعدادات'!$B$5/100,2),""),""))</f>
        <v/>
      </c>
      <c r="P1362" s="19">
        <f>IF(OR(M1362="متأخرة",M1362="اليوم"),COUNTIFS($M$6:$M$2005,"متأخرة",$J$6:$J$2005,"&lt;"&amp;J1362)+COUNTIFS($M$6:$M$2005,"اليوم",$J$6:$J$2005,"&lt;"&amp;J1362)+COUNTIFS($M$6:M1362,"متأخرة",$J$6:J1362,J1362&amp;"")+COUNTIFS($M$6:M1362,"اليوم",$J$6:J1362,J1362&amp;""),"")</f>
        <v/>
      </c>
    </row>
    <row r="1363">
      <c r="A1363" s="20" t="n"/>
      <c r="B1363" s="5" t="n"/>
      <c r="C1363" s="21" t="n"/>
      <c r="D1363" s="5" t="n"/>
      <c r="E1363" s="17" t="n"/>
      <c r="F1363" s="5" t="n"/>
      <c r="G1363" s="5" t="n"/>
      <c r="H1363" s="5" t="n"/>
      <c r="I1363" s="5" t="n"/>
      <c r="J1363" s="20" t="n"/>
      <c r="K1363" s="5" t="n"/>
      <c r="L1363" s="19">
        <f>IF(OR(B1363&amp;""="",NOT(ISNUMBER(A1363))),"",'الإعدادات'!$B$4-A1363)</f>
        <v/>
      </c>
      <c r="M1363" s="6">
        <f>IF(OR(B1363&amp;""="",NOT(ISNUMBER(J1363)),I1363="تم التعاقد",I1363="غير مهتم"),"",IF(J1363&lt;'الإعدادات'!$B$4,"متأخرة",IF(J1363='الإعدادات'!$B$4,"اليوم",IF(J1363&lt;='الإعدادات'!$B$4+3,"خلال 3 أيام",""))))</f>
        <v/>
      </c>
      <c r="N1363" s="6">
        <f>IF(OR(B1363&amp;""="",H1363&amp;""="",NOT(ISNUMBER(E1363))),"",IFERROR(IF(E1363&lt;INDEX('الوحدات'!$F$6:$F$305,MATCH(H1363,'الوحدات'!$A$6:$A$305,0)),"أقل من السعر","مناسب"),"كود غير موجود"))</f>
        <v/>
      </c>
      <c r="O1363" s="18">
        <f>IF(OR(B1363&amp;""="",I1363&lt;&gt;"تم التعاقد",H1363&amp;""=""),"",IFERROR(IF(INDEX('الوحدات'!$E$6:$E$305,MATCH(H1363,'الوحدات'!$A$6:$A$305,0))="بيع",ROUND(INDEX('الوحدات'!$F$6:$F$305,MATCH(H1363,'الوحدات'!$A$6:$A$305,0))*'الإعدادات'!$B$5/100,2),""),""))</f>
        <v/>
      </c>
      <c r="P1363" s="19">
        <f>IF(OR(M1363="متأخرة",M1363="اليوم"),COUNTIFS($M$6:$M$2005,"متأخرة",$J$6:$J$2005,"&lt;"&amp;J1363)+COUNTIFS($M$6:$M$2005,"اليوم",$J$6:$J$2005,"&lt;"&amp;J1363)+COUNTIFS($M$6:M1363,"متأخرة",$J$6:J1363,J1363&amp;"")+COUNTIFS($M$6:M1363,"اليوم",$J$6:J1363,J1363&amp;""),"")</f>
        <v/>
      </c>
    </row>
    <row r="1364">
      <c r="A1364" s="20" t="n"/>
      <c r="B1364" s="5" t="n"/>
      <c r="C1364" s="21" t="n"/>
      <c r="D1364" s="5" t="n"/>
      <c r="E1364" s="17" t="n"/>
      <c r="F1364" s="5" t="n"/>
      <c r="G1364" s="5" t="n"/>
      <c r="H1364" s="5" t="n"/>
      <c r="I1364" s="5" t="n"/>
      <c r="J1364" s="20" t="n"/>
      <c r="K1364" s="5" t="n"/>
      <c r="L1364" s="19">
        <f>IF(OR(B1364&amp;""="",NOT(ISNUMBER(A1364))),"",'الإعدادات'!$B$4-A1364)</f>
        <v/>
      </c>
      <c r="M1364" s="6">
        <f>IF(OR(B1364&amp;""="",NOT(ISNUMBER(J1364)),I1364="تم التعاقد",I1364="غير مهتم"),"",IF(J1364&lt;'الإعدادات'!$B$4,"متأخرة",IF(J1364='الإعدادات'!$B$4,"اليوم",IF(J1364&lt;='الإعدادات'!$B$4+3,"خلال 3 أيام",""))))</f>
        <v/>
      </c>
      <c r="N1364" s="6">
        <f>IF(OR(B1364&amp;""="",H1364&amp;""="",NOT(ISNUMBER(E1364))),"",IFERROR(IF(E1364&lt;INDEX('الوحدات'!$F$6:$F$305,MATCH(H1364,'الوحدات'!$A$6:$A$305,0)),"أقل من السعر","مناسب"),"كود غير موجود"))</f>
        <v/>
      </c>
      <c r="O1364" s="18">
        <f>IF(OR(B1364&amp;""="",I1364&lt;&gt;"تم التعاقد",H1364&amp;""=""),"",IFERROR(IF(INDEX('الوحدات'!$E$6:$E$305,MATCH(H1364,'الوحدات'!$A$6:$A$305,0))="بيع",ROUND(INDEX('الوحدات'!$F$6:$F$305,MATCH(H1364,'الوحدات'!$A$6:$A$305,0))*'الإعدادات'!$B$5/100,2),""),""))</f>
        <v/>
      </c>
      <c r="P1364" s="19">
        <f>IF(OR(M1364="متأخرة",M1364="اليوم"),COUNTIFS($M$6:$M$2005,"متأخرة",$J$6:$J$2005,"&lt;"&amp;J1364)+COUNTIFS($M$6:$M$2005,"اليوم",$J$6:$J$2005,"&lt;"&amp;J1364)+COUNTIFS($M$6:M1364,"متأخرة",$J$6:J1364,J1364&amp;"")+COUNTIFS($M$6:M1364,"اليوم",$J$6:J1364,J1364&amp;""),"")</f>
        <v/>
      </c>
    </row>
    <row r="1365">
      <c r="A1365" s="20" t="n"/>
      <c r="B1365" s="5" t="n"/>
      <c r="C1365" s="21" t="n"/>
      <c r="D1365" s="5" t="n"/>
      <c r="E1365" s="17" t="n"/>
      <c r="F1365" s="5" t="n"/>
      <c r="G1365" s="5" t="n"/>
      <c r="H1365" s="5" t="n"/>
      <c r="I1365" s="5" t="n"/>
      <c r="J1365" s="20" t="n"/>
      <c r="K1365" s="5" t="n"/>
      <c r="L1365" s="19">
        <f>IF(OR(B1365&amp;""="",NOT(ISNUMBER(A1365))),"",'الإعدادات'!$B$4-A1365)</f>
        <v/>
      </c>
      <c r="M1365" s="6">
        <f>IF(OR(B1365&amp;""="",NOT(ISNUMBER(J1365)),I1365="تم التعاقد",I1365="غير مهتم"),"",IF(J1365&lt;'الإعدادات'!$B$4,"متأخرة",IF(J1365='الإعدادات'!$B$4,"اليوم",IF(J1365&lt;='الإعدادات'!$B$4+3,"خلال 3 أيام",""))))</f>
        <v/>
      </c>
      <c r="N1365" s="6">
        <f>IF(OR(B1365&amp;""="",H1365&amp;""="",NOT(ISNUMBER(E1365))),"",IFERROR(IF(E1365&lt;INDEX('الوحدات'!$F$6:$F$305,MATCH(H1365,'الوحدات'!$A$6:$A$305,0)),"أقل من السعر","مناسب"),"كود غير موجود"))</f>
        <v/>
      </c>
      <c r="O1365" s="18">
        <f>IF(OR(B1365&amp;""="",I1365&lt;&gt;"تم التعاقد",H1365&amp;""=""),"",IFERROR(IF(INDEX('الوحدات'!$E$6:$E$305,MATCH(H1365,'الوحدات'!$A$6:$A$305,0))="بيع",ROUND(INDEX('الوحدات'!$F$6:$F$305,MATCH(H1365,'الوحدات'!$A$6:$A$305,0))*'الإعدادات'!$B$5/100,2),""),""))</f>
        <v/>
      </c>
      <c r="P1365" s="19">
        <f>IF(OR(M1365="متأخرة",M1365="اليوم"),COUNTIFS($M$6:$M$2005,"متأخرة",$J$6:$J$2005,"&lt;"&amp;J1365)+COUNTIFS($M$6:$M$2005,"اليوم",$J$6:$J$2005,"&lt;"&amp;J1365)+COUNTIFS($M$6:M1365,"متأخرة",$J$6:J1365,J1365&amp;"")+COUNTIFS($M$6:M1365,"اليوم",$J$6:J1365,J1365&amp;""),"")</f>
        <v/>
      </c>
    </row>
    <row r="1366">
      <c r="A1366" s="20" t="n"/>
      <c r="B1366" s="5" t="n"/>
      <c r="C1366" s="21" t="n"/>
      <c r="D1366" s="5" t="n"/>
      <c r="E1366" s="17" t="n"/>
      <c r="F1366" s="5" t="n"/>
      <c r="G1366" s="5" t="n"/>
      <c r="H1366" s="5" t="n"/>
      <c r="I1366" s="5" t="n"/>
      <c r="J1366" s="20" t="n"/>
      <c r="K1366" s="5" t="n"/>
      <c r="L1366" s="19">
        <f>IF(OR(B1366&amp;""="",NOT(ISNUMBER(A1366))),"",'الإعدادات'!$B$4-A1366)</f>
        <v/>
      </c>
      <c r="M1366" s="6">
        <f>IF(OR(B1366&amp;""="",NOT(ISNUMBER(J1366)),I1366="تم التعاقد",I1366="غير مهتم"),"",IF(J1366&lt;'الإعدادات'!$B$4,"متأخرة",IF(J1366='الإعدادات'!$B$4,"اليوم",IF(J1366&lt;='الإعدادات'!$B$4+3,"خلال 3 أيام",""))))</f>
        <v/>
      </c>
      <c r="N1366" s="6">
        <f>IF(OR(B1366&amp;""="",H1366&amp;""="",NOT(ISNUMBER(E1366))),"",IFERROR(IF(E1366&lt;INDEX('الوحدات'!$F$6:$F$305,MATCH(H1366,'الوحدات'!$A$6:$A$305,0)),"أقل من السعر","مناسب"),"كود غير موجود"))</f>
        <v/>
      </c>
      <c r="O1366" s="18">
        <f>IF(OR(B1366&amp;""="",I1366&lt;&gt;"تم التعاقد",H1366&amp;""=""),"",IFERROR(IF(INDEX('الوحدات'!$E$6:$E$305,MATCH(H1366,'الوحدات'!$A$6:$A$305,0))="بيع",ROUND(INDEX('الوحدات'!$F$6:$F$305,MATCH(H1366,'الوحدات'!$A$6:$A$305,0))*'الإعدادات'!$B$5/100,2),""),""))</f>
        <v/>
      </c>
      <c r="P1366" s="19">
        <f>IF(OR(M1366="متأخرة",M1366="اليوم"),COUNTIFS($M$6:$M$2005,"متأخرة",$J$6:$J$2005,"&lt;"&amp;J1366)+COUNTIFS($M$6:$M$2005,"اليوم",$J$6:$J$2005,"&lt;"&amp;J1366)+COUNTIFS($M$6:M1366,"متأخرة",$J$6:J1366,J1366&amp;"")+COUNTIFS($M$6:M1366,"اليوم",$J$6:J1366,J1366&amp;""),"")</f>
        <v/>
      </c>
    </row>
    <row r="1367">
      <c r="A1367" s="20" t="n"/>
      <c r="B1367" s="5" t="n"/>
      <c r="C1367" s="21" t="n"/>
      <c r="D1367" s="5" t="n"/>
      <c r="E1367" s="17" t="n"/>
      <c r="F1367" s="5" t="n"/>
      <c r="G1367" s="5" t="n"/>
      <c r="H1367" s="5" t="n"/>
      <c r="I1367" s="5" t="n"/>
      <c r="J1367" s="20" t="n"/>
      <c r="K1367" s="5" t="n"/>
      <c r="L1367" s="19">
        <f>IF(OR(B1367&amp;""="",NOT(ISNUMBER(A1367))),"",'الإعدادات'!$B$4-A1367)</f>
        <v/>
      </c>
      <c r="M1367" s="6">
        <f>IF(OR(B1367&amp;""="",NOT(ISNUMBER(J1367)),I1367="تم التعاقد",I1367="غير مهتم"),"",IF(J1367&lt;'الإعدادات'!$B$4,"متأخرة",IF(J1367='الإعدادات'!$B$4,"اليوم",IF(J1367&lt;='الإعدادات'!$B$4+3,"خلال 3 أيام",""))))</f>
        <v/>
      </c>
      <c r="N1367" s="6">
        <f>IF(OR(B1367&amp;""="",H1367&amp;""="",NOT(ISNUMBER(E1367))),"",IFERROR(IF(E1367&lt;INDEX('الوحدات'!$F$6:$F$305,MATCH(H1367,'الوحدات'!$A$6:$A$305,0)),"أقل من السعر","مناسب"),"كود غير موجود"))</f>
        <v/>
      </c>
      <c r="O1367" s="18">
        <f>IF(OR(B1367&amp;""="",I1367&lt;&gt;"تم التعاقد",H1367&amp;""=""),"",IFERROR(IF(INDEX('الوحدات'!$E$6:$E$305,MATCH(H1367,'الوحدات'!$A$6:$A$305,0))="بيع",ROUND(INDEX('الوحدات'!$F$6:$F$305,MATCH(H1367,'الوحدات'!$A$6:$A$305,0))*'الإعدادات'!$B$5/100,2),""),""))</f>
        <v/>
      </c>
      <c r="P1367" s="19">
        <f>IF(OR(M1367="متأخرة",M1367="اليوم"),COUNTIFS($M$6:$M$2005,"متأخرة",$J$6:$J$2005,"&lt;"&amp;J1367)+COUNTIFS($M$6:$M$2005,"اليوم",$J$6:$J$2005,"&lt;"&amp;J1367)+COUNTIFS($M$6:M1367,"متأخرة",$J$6:J1367,J1367&amp;"")+COUNTIFS($M$6:M1367,"اليوم",$J$6:J1367,J1367&amp;""),"")</f>
        <v/>
      </c>
    </row>
    <row r="1368">
      <c r="A1368" s="20" t="n"/>
      <c r="B1368" s="5" t="n"/>
      <c r="C1368" s="21" t="n"/>
      <c r="D1368" s="5" t="n"/>
      <c r="E1368" s="17" t="n"/>
      <c r="F1368" s="5" t="n"/>
      <c r="G1368" s="5" t="n"/>
      <c r="H1368" s="5" t="n"/>
      <c r="I1368" s="5" t="n"/>
      <c r="J1368" s="20" t="n"/>
      <c r="K1368" s="5" t="n"/>
      <c r="L1368" s="19">
        <f>IF(OR(B1368&amp;""="",NOT(ISNUMBER(A1368))),"",'الإعدادات'!$B$4-A1368)</f>
        <v/>
      </c>
      <c r="M1368" s="6">
        <f>IF(OR(B1368&amp;""="",NOT(ISNUMBER(J1368)),I1368="تم التعاقد",I1368="غير مهتم"),"",IF(J1368&lt;'الإعدادات'!$B$4,"متأخرة",IF(J1368='الإعدادات'!$B$4,"اليوم",IF(J1368&lt;='الإعدادات'!$B$4+3,"خلال 3 أيام",""))))</f>
        <v/>
      </c>
      <c r="N1368" s="6">
        <f>IF(OR(B1368&amp;""="",H1368&amp;""="",NOT(ISNUMBER(E1368))),"",IFERROR(IF(E1368&lt;INDEX('الوحدات'!$F$6:$F$305,MATCH(H1368,'الوحدات'!$A$6:$A$305,0)),"أقل من السعر","مناسب"),"كود غير موجود"))</f>
        <v/>
      </c>
      <c r="O1368" s="18">
        <f>IF(OR(B1368&amp;""="",I1368&lt;&gt;"تم التعاقد",H1368&amp;""=""),"",IFERROR(IF(INDEX('الوحدات'!$E$6:$E$305,MATCH(H1368,'الوحدات'!$A$6:$A$305,0))="بيع",ROUND(INDEX('الوحدات'!$F$6:$F$305,MATCH(H1368,'الوحدات'!$A$6:$A$305,0))*'الإعدادات'!$B$5/100,2),""),""))</f>
        <v/>
      </c>
      <c r="P1368" s="19">
        <f>IF(OR(M1368="متأخرة",M1368="اليوم"),COUNTIFS($M$6:$M$2005,"متأخرة",$J$6:$J$2005,"&lt;"&amp;J1368)+COUNTIFS($M$6:$M$2005,"اليوم",$J$6:$J$2005,"&lt;"&amp;J1368)+COUNTIFS($M$6:M1368,"متأخرة",$J$6:J1368,J1368&amp;"")+COUNTIFS($M$6:M1368,"اليوم",$J$6:J1368,J1368&amp;""),"")</f>
        <v/>
      </c>
    </row>
    <row r="1369">
      <c r="A1369" s="20" t="n"/>
      <c r="B1369" s="5" t="n"/>
      <c r="C1369" s="21" t="n"/>
      <c r="D1369" s="5" t="n"/>
      <c r="E1369" s="17" t="n"/>
      <c r="F1369" s="5" t="n"/>
      <c r="G1369" s="5" t="n"/>
      <c r="H1369" s="5" t="n"/>
      <c r="I1369" s="5" t="n"/>
      <c r="J1369" s="20" t="n"/>
      <c r="K1369" s="5" t="n"/>
      <c r="L1369" s="19">
        <f>IF(OR(B1369&amp;""="",NOT(ISNUMBER(A1369))),"",'الإعدادات'!$B$4-A1369)</f>
        <v/>
      </c>
      <c r="M1369" s="6">
        <f>IF(OR(B1369&amp;""="",NOT(ISNUMBER(J1369)),I1369="تم التعاقد",I1369="غير مهتم"),"",IF(J1369&lt;'الإعدادات'!$B$4,"متأخرة",IF(J1369='الإعدادات'!$B$4,"اليوم",IF(J1369&lt;='الإعدادات'!$B$4+3,"خلال 3 أيام",""))))</f>
        <v/>
      </c>
      <c r="N1369" s="6">
        <f>IF(OR(B1369&amp;""="",H1369&amp;""="",NOT(ISNUMBER(E1369))),"",IFERROR(IF(E1369&lt;INDEX('الوحدات'!$F$6:$F$305,MATCH(H1369,'الوحدات'!$A$6:$A$305,0)),"أقل من السعر","مناسب"),"كود غير موجود"))</f>
        <v/>
      </c>
      <c r="O1369" s="18">
        <f>IF(OR(B1369&amp;""="",I1369&lt;&gt;"تم التعاقد",H1369&amp;""=""),"",IFERROR(IF(INDEX('الوحدات'!$E$6:$E$305,MATCH(H1369,'الوحدات'!$A$6:$A$305,0))="بيع",ROUND(INDEX('الوحدات'!$F$6:$F$305,MATCH(H1369,'الوحدات'!$A$6:$A$305,0))*'الإعدادات'!$B$5/100,2),""),""))</f>
        <v/>
      </c>
      <c r="P1369" s="19">
        <f>IF(OR(M1369="متأخرة",M1369="اليوم"),COUNTIFS($M$6:$M$2005,"متأخرة",$J$6:$J$2005,"&lt;"&amp;J1369)+COUNTIFS($M$6:$M$2005,"اليوم",$J$6:$J$2005,"&lt;"&amp;J1369)+COUNTIFS($M$6:M1369,"متأخرة",$J$6:J1369,J1369&amp;"")+COUNTIFS($M$6:M1369,"اليوم",$J$6:J1369,J1369&amp;""),"")</f>
        <v/>
      </c>
    </row>
    <row r="1370">
      <c r="A1370" s="20" t="n"/>
      <c r="B1370" s="5" t="n"/>
      <c r="C1370" s="21" t="n"/>
      <c r="D1370" s="5" t="n"/>
      <c r="E1370" s="17" t="n"/>
      <c r="F1370" s="5" t="n"/>
      <c r="G1370" s="5" t="n"/>
      <c r="H1370" s="5" t="n"/>
      <c r="I1370" s="5" t="n"/>
      <c r="J1370" s="20" t="n"/>
      <c r="K1370" s="5" t="n"/>
      <c r="L1370" s="19">
        <f>IF(OR(B1370&amp;""="",NOT(ISNUMBER(A1370))),"",'الإعدادات'!$B$4-A1370)</f>
        <v/>
      </c>
      <c r="M1370" s="6">
        <f>IF(OR(B1370&amp;""="",NOT(ISNUMBER(J1370)),I1370="تم التعاقد",I1370="غير مهتم"),"",IF(J1370&lt;'الإعدادات'!$B$4,"متأخرة",IF(J1370='الإعدادات'!$B$4,"اليوم",IF(J1370&lt;='الإعدادات'!$B$4+3,"خلال 3 أيام",""))))</f>
        <v/>
      </c>
      <c r="N1370" s="6">
        <f>IF(OR(B1370&amp;""="",H1370&amp;""="",NOT(ISNUMBER(E1370))),"",IFERROR(IF(E1370&lt;INDEX('الوحدات'!$F$6:$F$305,MATCH(H1370,'الوحدات'!$A$6:$A$305,0)),"أقل من السعر","مناسب"),"كود غير موجود"))</f>
        <v/>
      </c>
      <c r="O1370" s="18">
        <f>IF(OR(B1370&amp;""="",I1370&lt;&gt;"تم التعاقد",H1370&amp;""=""),"",IFERROR(IF(INDEX('الوحدات'!$E$6:$E$305,MATCH(H1370,'الوحدات'!$A$6:$A$305,0))="بيع",ROUND(INDEX('الوحدات'!$F$6:$F$305,MATCH(H1370,'الوحدات'!$A$6:$A$305,0))*'الإعدادات'!$B$5/100,2),""),""))</f>
        <v/>
      </c>
      <c r="P1370" s="19">
        <f>IF(OR(M1370="متأخرة",M1370="اليوم"),COUNTIFS($M$6:$M$2005,"متأخرة",$J$6:$J$2005,"&lt;"&amp;J1370)+COUNTIFS($M$6:$M$2005,"اليوم",$J$6:$J$2005,"&lt;"&amp;J1370)+COUNTIFS($M$6:M1370,"متأخرة",$J$6:J1370,J1370&amp;"")+COUNTIFS($M$6:M1370,"اليوم",$J$6:J1370,J1370&amp;""),"")</f>
        <v/>
      </c>
    </row>
    <row r="1371">
      <c r="A1371" s="20" t="n"/>
      <c r="B1371" s="5" t="n"/>
      <c r="C1371" s="21" t="n"/>
      <c r="D1371" s="5" t="n"/>
      <c r="E1371" s="17" t="n"/>
      <c r="F1371" s="5" t="n"/>
      <c r="G1371" s="5" t="n"/>
      <c r="H1371" s="5" t="n"/>
      <c r="I1371" s="5" t="n"/>
      <c r="J1371" s="20" t="n"/>
      <c r="K1371" s="5" t="n"/>
      <c r="L1371" s="19">
        <f>IF(OR(B1371&amp;""="",NOT(ISNUMBER(A1371))),"",'الإعدادات'!$B$4-A1371)</f>
        <v/>
      </c>
      <c r="M1371" s="6">
        <f>IF(OR(B1371&amp;""="",NOT(ISNUMBER(J1371)),I1371="تم التعاقد",I1371="غير مهتم"),"",IF(J1371&lt;'الإعدادات'!$B$4,"متأخرة",IF(J1371='الإعدادات'!$B$4,"اليوم",IF(J1371&lt;='الإعدادات'!$B$4+3,"خلال 3 أيام",""))))</f>
        <v/>
      </c>
      <c r="N1371" s="6">
        <f>IF(OR(B1371&amp;""="",H1371&amp;""="",NOT(ISNUMBER(E1371))),"",IFERROR(IF(E1371&lt;INDEX('الوحدات'!$F$6:$F$305,MATCH(H1371,'الوحدات'!$A$6:$A$305,0)),"أقل من السعر","مناسب"),"كود غير موجود"))</f>
        <v/>
      </c>
      <c r="O1371" s="18">
        <f>IF(OR(B1371&amp;""="",I1371&lt;&gt;"تم التعاقد",H1371&amp;""=""),"",IFERROR(IF(INDEX('الوحدات'!$E$6:$E$305,MATCH(H1371,'الوحدات'!$A$6:$A$305,0))="بيع",ROUND(INDEX('الوحدات'!$F$6:$F$305,MATCH(H1371,'الوحدات'!$A$6:$A$305,0))*'الإعدادات'!$B$5/100,2),""),""))</f>
        <v/>
      </c>
      <c r="P1371" s="19">
        <f>IF(OR(M1371="متأخرة",M1371="اليوم"),COUNTIFS($M$6:$M$2005,"متأخرة",$J$6:$J$2005,"&lt;"&amp;J1371)+COUNTIFS($M$6:$M$2005,"اليوم",$J$6:$J$2005,"&lt;"&amp;J1371)+COUNTIFS($M$6:M1371,"متأخرة",$J$6:J1371,J1371&amp;"")+COUNTIFS($M$6:M1371,"اليوم",$J$6:J1371,J1371&amp;""),"")</f>
        <v/>
      </c>
    </row>
    <row r="1372">
      <c r="A1372" s="20" t="n"/>
      <c r="B1372" s="5" t="n"/>
      <c r="C1372" s="21" t="n"/>
      <c r="D1372" s="5" t="n"/>
      <c r="E1372" s="17" t="n"/>
      <c r="F1372" s="5" t="n"/>
      <c r="G1372" s="5" t="n"/>
      <c r="H1372" s="5" t="n"/>
      <c r="I1372" s="5" t="n"/>
      <c r="J1372" s="20" t="n"/>
      <c r="K1372" s="5" t="n"/>
      <c r="L1372" s="19">
        <f>IF(OR(B1372&amp;""="",NOT(ISNUMBER(A1372))),"",'الإعدادات'!$B$4-A1372)</f>
        <v/>
      </c>
      <c r="M1372" s="6">
        <f>IF(OR(B1372&amp;""="",NOT(ISNUMBER(J1372)),I1372="تم التعاقد",I1372="غير مهتم"),"",IF(J1372&lt;'الإعدادات'!$B$4,"متأخرة",IF(J1372='الإعدادات'!$B$4,"اليوم",IF(J1372&lt;='الإعدادات'!$B$4+3,"خلال 3 أيام",""))))</f>
        <v/>
      </c>
      <c r="N1372" s="6">
        <f>IF(OR(B1372&amp;""="",H1372&amp;""="",NOT(ISNUMBER(E1372))),"",IFERROR(IF(E1372&lt;INDEX('الوحدات'!$F$6:$F$305,MATCH(H1372,'الوحدات'!$A$6:$A$305,0)),"أقل من السعر","مناسب"),"كود غير موجود"))</f>
        <v/>
      </c>
      <c r="O1372" s="18">
        <f>IF(OR(B1372&amp;""="",I1372&lt;&gt;"تم التعاقد",H1372&amp;""=""),"",IFERROR(IF(INDEX('الوحدات'!$E$6:$E$305,MATCH(H1372,'الوحدات'!$A$6:$A$305,0))="بيع",ROUND(INDEX('الوحدات'!$F$6:$F$305,MATCH(H1372,'الوحدات'!$A$6:$A$305,0))*'الإعدادات'!$B$5/100,2),""),""))</f>
        <v/>
      </c>
      <c r="P1372" s="19">
        <f>IF(OR(M1372="متأخرة",M1372="اليوم"),COUNTIFS($M$6:$M$2005,"متأخرة",$J$6:$J$2005,"&lt;"&amp;J1372)+COUNTIFS($M$6:$M$2005,"اليوم",$J$6:$J$2005,"&lt;"&amp;J1372)+COUNTIFS($M$6:M1372,"متأخرة",$J$6:J1372,J1372&amp;"")+COUNTIFS($M$6:M1372,"اليوم",$J$6:J1372,J1372&amp;""),"")</f>
        <v/>
      </c>
    </row>
    <row r="1373">
      <c r="A1373" s="20" t="n"/>
      <c r="B1373" s="5" t="n"/>
      <c r="C1373" s="21" t="n"/>
      <c r="D1373" s="5" t="n"/>
      <c r="E1373" s="17" t="n"/>
      <c r="F1373" s="5" t="n"/>
      <c r="G1373" s="5" t="n"/>
      <c r="H1373" s="5" t="n"/>
      <c r="I1373" s="5" t="n"/>
      <c r="J1373" s="20" t="n"/>
      <c r="K1373" s="5" t="n"/>
      <c r="L1373" s="19">
        <f>IF(OR(B1373&amp;""="",NOT(ISNUMBER(A1373))),"",'الإعدادات'!$B$4-A1373)</f>
        <v/>
      </c>
      <c r="M1373" s="6">
        <f>IF(OR(B1373&amp;""="",NOT(ISNUMBER(J1373)),I1373="تم التعاقد",I1373="غير مهتم"),"",IF(J1373&lt;'الإعدادات'!$B$4,"متأخرة",IF(J1373='الإعدادات'!$B$4,"اليوم",IF(J1373&lt;='الإعدادات'!$B$4+3,"خلال 3 أيام",""))))</f>
        <v/>
      </c>
      <c r="N1373" s="6">
        <f>IF(OR(B1373&amp;""="",H1373&amp;""="",NOT(ISNUMBER(E1373))),"",IFERROR(IF(E1373&lt;INDEX('الوحدات'!$F$6:$F$305,MATCH(H1373,'الوحدات'!$A$6:$A$305,0)),"أقل من السعر","مناسب"),"كود غير موجود"))</f>
        <v/>
      </c>
      <c r="O1373" s="18">
        <f>IF(OR(B1373&amp;""="",I1373&lt;&gt;"تم التعاقد",H1373&amp;""=""),"",IFERROR(IF(INDEX('الوحدات'!$E$6:$E$305,MATCH(H1373,'الوحدات'!$A$6:$A$305,0))="بيع",ROUND(INDEX('الوحدات'!$F$6:$F$305,MATCH(H1373,'الوحدات'!$A$6:$A$305,0))*'الإعدادات'!$B$5/100,2),""),""))</f>
        <v/>
      </c>
      <c r="P1373" s="19">
        <f>IF(OR(M1373="متأخرة",M1373="اليوم"),COUNTIFS($M$6:$M$2005,"متأخرة",$J$6:$J$2005,"&lt;"&amp;J1373)+COUNTIFS($M$6:$M$2005,"اليوم",$J$6:$J$2005,"&lt;"&amp;J1373)+COUNTIFS($M$6:M1373,"متأخرة",$J$6:J1373,J1373&amp;"")+COUNTIFS($M$6:M1373,"اليوم",$J$6:J1373,J1373&amp;""),"")</f>
        <v/>
      </c>
    </row>
    <row r="1374">
      <c r="A1374" s="20" t="n"/>
      <c r="B1374" s="5" t="n"/>
      <c r="C1374" s="21" t="n"/>
      <c r="D1374" s="5" t="n"/>
      <c r="E1374" s="17" t="n"/>
      <c r="F1374" s="5" t="n"/>
      <c r="G1374" s="5" t="n"/>
      <c r="H1374" s="5" t="n"/>
      <c r="I1374" s="5" t="n"/>
      <c r="J1374" s="20" t="n"/>
      <c r="K1374" s="5" t="n"/>
      <c r="L1374" s="19">
        <f>IF(OR(B1374&amp;""="",NOT(ISNUMBER(A1374))),"",'الإعدادات'!$B$4-A1374)</f>
        <v/>
      </c>
      <c r="M1374" s="6">
        <f>IF(OR(B1374&amp;""="",NOT(ISNUMBER(J1374)),I1374="تم التعاقد",I1374="غير مهتم"),"",IF(J1374&lt;'الإعدادات'!$B$4,"متأخرة",IF(J1374='الإعدادات'!$B$4,"اليوم",IF(J1374&lt;='الإعدادات'!$B$4+3,"خلال 3 أيام",""))))</f>
        <v/>
      </c>
      <c r="N1374" s="6">
        <f>IF(OR(B1374&amp;""="",H1374&amp;""="",NOT(ISNUMBER(E1374))),"",IFERROR(IF(E1374&lt;INDEX('الوحدات'!$F$6:$F$305,MATCH(H1374,'الوحدات'!$A$6:$A$305,0)),"أقل من السعر","مناسب"),"كود غير موجود"))</f>
        <v/>
      </c>
      <c r="O1374" s="18">
        <f>IF(OR(B1374&amp;""="",I1374&lt;&gt;"تم التعاقد",H1374&amp;""=""),"",IFERROR(IF(INDEX('الوحدات'!$E$6:$E$305,MATCH(H1374,'الوحدات'!$A$6:$A$305,0))="بيع",ROUND(INDEX('الوحدات'!$F$6:$F$305,MATCH(H1374,'الوحدات'!$A$6:$A$305,0))*'الإعدادات'!$B$5/100,2),""),""))</f>
        <v/>
      </c>
      <c r="P1374" s="19">
        <f>IF(OR(M1374="متأخرة",M1374="اليوم"),COUNTIFS($M$6:$M$2005,"متأخرة",$J$6:$J$2005,"&lt;"&amp;J1374)+COUNTIFS($M$6:$M$2005,"اليوم",$J$6:$J$2005,"&lt;"&amp;J1374)+COUNTIFS($M$6:M1374,"متأخرة",$J$6:J1374,J1374&amp;"")+COUNTIFS($M$6:M1374,"اليوم",$J$6:J1374,J1374&amp;""),"")</f>
        <v/>
      </c>
    </row>
    <row r="1375">
      <c r="A1375" s="20" t="n"/>
      <c r="B1375" s="5" t="n"/>
      <c r="C1375" s="21" t="n"/>
      <c r="D1375" s="5" t="n"/>
      <c r="E1375" s="17" t="n"/>
      <c r="F1375" s="5" t="n"/>
      <c r="G1375" s="5" t="n"/>
      <c r="H1375" s="5" t="n"/>
      <c r="I1375" s="5" t="n"/>
      <c r="J1375" s="20" t="n"/>
      <c r="K1375" s="5" t="n"/>
      <c r="L1375" s="19">
        <f>IF(OR(B1375&amp;""="",NOT(ISNUMBER(A1375))),"",'الإعدادات'!$B$4-A1375)</f>
        <v/>
      </c>
      <c r="M1375" s="6">
        <f>IF(OR(B1375&amp;""="",NOT(ISNUMBER(J1375)),I1375="تم التعاقد",I1375="غير مهتم"),"",IF(J1375&lt;'الإعدادات'!$B$4,"متأخرة",IF(J1375='الإعدادات'!$B$4,"اليوم",IF(J1375&lt;='الإعدادات'!$B$4+3,"خلال 3 أيام",""))))</f>
        <v/>
      </c>
      <c r="N1375" s="6">
        <f>IF(OR(B1375&amp;""="",H1375&amp;""="",NOT(ISNUMBER(E1375))),"",IFERROR(IF(E1375&lt;INDEX('الوحدات'!$F$6:$F$305,MATCH(H1375,'الوحدات'!$A$6:$A$305,0)),"أقل من السعر","مناسب"),"كود غير موجود"))</f>
        <v/>
      </c>
      <c r="O1375" s="18">
        <f>IF(OR(B1375&amp;""="",I1375&lt;&gt;"تم التعاقد",H1375&amp;""=""),"",IFERROR(IF(INDEX('الوحدات'!$E$6:$E$305,MATCH(H1375,'الوحدات'!$A$6:$A$305,0))="بيع",ROUND(INDEX('الوحدات'!$F$6:$F$305,MATCH(H1375,'الوحدات'!$A$6:$A$305,0))*'الإعدادات'!$B$5/100,2),""),""))</f>
        <v/>
      </c>
      <c r="P1375" s="19">
        <f>IF(OR(M1375="متأخرة",M1375="اليوم"),COUNTIFS($M$6:$M$2005,"متأخرة",$J$6:$J$2005,"&lt;"&amp;J1375)+COUNTIFS($M$6:$M$2005,"اليوم",$J$6:$J$2005,"&lt;"&amp;J1375)+COUNTIFS($M$6:M1375,"متأخرة",$J$6:J1375,J1375&amp;"")+COUNTIFS($M$6:M1375,"اليوم",$J$6:J1375,J1375&amp;""),"")</f>
        <v/>
      </c>
    </row>
    <row r="1376">
      <c r="A1376" s="20" t="n"/>
      <c r="B1376" s="5" t="n"/>
      <c r="C1376" s="21" t="n"/>
      <c r="D1376" s="5" t="n"/>
      <c r="E1376" s="17" t="n"/>
      <c r="F1376" s="5" t="n"/>
      <c r="G1376" s="5" t="n"/>
      <c r="H1376" s="5" t="n"/>
      <c r="I1376" s="5" t="n"/>
      <c r="J1376" s="20" t="n"/>
      <c r="K1376" s="5" t="n"/>
      <c r="L1376" s="19">
        <f>IF(OR(B1376&amp;""="",NOT(ISNUMBER(A1376))),"",'الإعدادات'!$B$4-A1376)</f>
        <v/>
      </c>
      <c r="M1376" s="6">
        <f>IF(OR(B1376&amp;""="",NOT(ISNUMBER(J1376)),I1376="تم التعاقد",I1376="غير مهتم"),"",IF(J1376&lt;'الإعدادات'!$B$4,"متأخرة",IF(J1376='الإعدادات'!$B$4,"اليوم",IF(J1376&lt;='الإعدادات'!$B$4+3,"خلال 3 أيام",""))))</f>
        <v/>
      </c>
      <c r="N1376" s="6">
        <f>IF(OR(B1376&amp;""="",H1376&amp;""="",NOT(ISNUMBER(E1376))),"",IFERROR(IF(E1376&lt;INDEX('الوحدات'!$F$6:$F$305,MATCH(H1376,'الوحدات'!$A$6:$A$305,0)),"أقل من السعر","مناسب"),"كود غير موجود"))</f>
        <v/>
      </c>
      <c r="O1376" s="18">
        <f>IF(OR(B1376&amp;""="",I1376&lt;&gt;"تم التعاقد",H1376&amp;""=""),"",IFERROR(IF(INDEX('الوحدات'!$E$6:$E$305,MATCH(H1376,'الوحدات'!$A$6:$A$305,0))="بيع",ROUND(INDEX('الوحدات'!$F$6:$F$305,MATCH(H1376,'الوحدات'!$A$6:$A$305,0))*'الإعدادات'!$B$5/100,2),""),""))</f>
        <v/>
      </c>
      <c r="P1376" s="19">
        <f>IF(OR(M1376="متأخرة",M1376="اليوم"),COUNTIFS($M$6:$M$2005,"متأخرة",$J$6:$J$2005,"&lt;"&amp;J1376)+COUNTIFS($M$6:$M$2005,"اليوم",$J$6:$J$2005,"&lt;"&amp;J1376)+COUNTIFS($M$6:M1376,"متأخرة",$J$6:J1376,J1376&amp;"")+COUNTIFS($M$6:M1376,"اليوم",$J$6:J1376,J1376&amp;""),"")</f>
        <v/>
      </c>
    </row>
    <row r="1377">
      <c r="A1377" s="20" t="n"/>
      <c r="B1377" s="5" t="n"/>
      <c r="C1377" s="21" t="n"/>
      <c r="D1377" s="5" t="n"/>
      <c r="E1377" s="17" t="n"/>
      <c r="F1377" s="5" t="n"/>
      <c r="G1377" s="5" t="n"/>
      <c r="H1377" s="5" t="n"/>
      <c r="I1377" s="5" t="n"/>
      <c r="J1377" s="20" t="n"/>
      <c r="K1377" s="5" t="n"/>
      <c r="L1377" s="19">
        <f>IF(OR(B1377&amp;""="",NOT(ISNUMBER(A1377))),"",'الإعدادات'!$B$4-A1377)</f>
        <v/>
      </c>
      <c r="M1377" s="6">
        <f>IF(OR(B1377&amp;""="",NOT(ISNUMBER(J1377)),I1377="تم التعاقد",I1377="غير مهتم"),"",IF(J1377&lt;'الإعدادات'!$B$4,"متأخرة",IF(J1377='الإعدادات'!$B$4,"اليوم",IF(J1377&lt;='الإعدادات'!$B$4+3,"خلال 3 أيام",""))))</f>
        <v/>
      </c>
      <c r="N1377" s="6">
        <f>IF(OR(B1377&amp;""="",H1377&amp;""="",NOT(ISNUMBER(E1377))),"",IFERROR(IF(E1377&lt;INDEX('الوحدات'!$F$6:$F$305,MATCH(H1377,'الوحدات'!$A$6:$A$305,0)),"أقل من السعر","مناسب"),"كود غير موجود"))</f>
        <v/>
      </c>
      <c r="O1377" s="18">
        <f>IF(OR(B1377&amp;""="",I1377&lt;&gt;"تم التعاقد",H1377&amp;""=""),"",IFERROR(IF(INDEX('الوحدات'!$E$6:$E$305,MATCH(H1377,'الوحدات'!$A$6:$A$305,0))="بيع",ROUND(INDEX('الوحدات'!$F$6:$F$305,MATCH(H1377,'الوحدات'!$A$6:$A$305,0))*'الإعدادات'!$B$5/100,2),""),""))</f>
        <v/>
      </c>
      <c r="P1377" s="19">
        <f>IF(OR(M1377="متأخرة",M1377="اليوم"),COUNTIFS($M$6:$M$2005,"متأخرة",$J$6:$J$2005,"&lt;"&amp;J1377)+COUNTIFS($M$6:$M$2005,"اليوم",$J$6:$J$2005,"&lt;"&amp;J1377)+COUNTIFS($M$6:M1377,"متأخرة",$J$6:J1377,J1377&amp;"")+COUNTIFS($M$6:M1377,"اليوم",$J$6:J1377,J1377&amp;""),"")</f>
        <v/>
      </c>
    </row>
    <row r="1378">
      <c r="A1378" s="20" t="n"/>
      <c r="B1378" s="5" t="n"/>
      <c r="C1378" s="21" t="n"/>
      <c r="D1378" s="5" t="n"/>
      <c r="E1378" s="17" t="n"/>
      <c r="F1378" s="5" t="n"/>
      <c r="G1378" s="5" t="n"/>
      <c r="H1378" s="5" t="n"/>
      <c r="I1378" s="5" t="n"/>
      <c r="J1378" s="20" t="n"/>
      <c r="K1378" s="5" t="n"/>
      <c r="L1378" s="19">
        <f>IF(OR(B1378&amp;""="",NOT(ISNUMBER(A1378))),"",'الإعدادات'!$B$4-A1378)</f>
        <v/>
      </c>
      <c r="M1378" s="6">
        <f>IF(OR(B1378&amp;""="",NOT(ISNUMBER(J1378)),I1378="تم التعاقد",I1378="غير مهتم"),"",IF(J1378&lt;'الإعدادات'!$B$4,"متأخرة",IF(J1378='الإعدادات'!$B$4,"اليوم",IF(J1378&lt;='الإعدادات'!$B$4+3,"خلال 3 أيام",""))))</f>
        <v/>
      </c>
      <c r="N1378" s="6">
        <f>IF(OR(B1378&amp;""="",H1378&amp;""="",NOT(ISNUMBER(E1378))),"",IFERROR(IF(E1378&lt;INDEX('الوحدات'!$F$6:$F$305,MATCH(H1378,'الوحدات'!$A$6:$A$305,0)),"أقل من السعر","مناسب"),"كود غير موجود"))</f>
        <v/>
      </c>
      <c r="O1378" s="18">
        <f>IF(OR(B1378&amp;""="",I1378&lt;&gt;"تم التعاقد",H1378&amp;""=""),"",IFERROR(IF(INDEX('الوحدات'!$E$6:$E$305,MATCH(H1378,'الوحدات'!$A$6:$A$305,0))="بيع",ROUND(INDEX('الوحدات'!$F$6:$F$305,MATCH(H1378,'الوحدات'!$A$6:$A$305,0))*'الإعدادات'!$B$5/100,2),""),""))</f>
        <v/>
      </c>
      <c r="P1378" s="19">
        <f>IF(OR(M1378="متأخرة",M1378="اليوم"),COUNTIFS($M$6:$M$2005,"متأخرة",$J$6:$J$2005,"&lt;"&amp;J1378)+COUNTIFS($M$6:$M$2005,"اليوم",$J$6:$J$2005,"&lt;"&amp;J1378)+COUNTIFS($M$6:M1378,"متأخرة",$J$6:J1378,J1378&amp;"")+COUNTIFS($M$6:M1378,"اليوم",$J$6:J1378,J1378&amp;""),"")</f>
        <v/>
      </c>
    </row>
    <row r="1379">
      <c r="A1379" s="20" t="n"/>
      <c r="B1379" s="5" t="n"/>
      <c r="C1379" s="21" t="n"/>
      <c r="D1379" s="5" t="n"/>
      <c r="E1379" s="17" t="n"/>
      <c r="F1379" s="5" t="n"/>
      <c r="G1379" s="5" t="n"/>
      <c r="H1379" s="5" t="n"/>
      <c r="I1379" s="5" t="n"/>
      <c r="J1379" s="20" t="n"/>
      <c r="K1379" s="5" t="n"/>
      <c r="L1379" s="19">
        <f>IF(OR(B1379&amp;""="",NOT(ISNUMBER(A1379))),"",'الإعدادات'!$B$4-A1379)</f>
        <v/>
      </c>
      <c r="M1379" s="6">
        <f>IF(OR(B1379&amp;""="",NOT(ISNUMBER(J1379)),I1379="تم التعاقد",I1379="غير مهتم"),"",IF(J1379&lt;'الإعدادات'!$B$4,"متأخرة",IF(J1379='الإعدادات'!$B$4,"اليوم",IF(J1379&lt;='الإعدادات'!$B$4+3,"خلال 3 أيام",""))))</f>
        <v/>
      </c>
      <c r="N1379" s="6">
        <f>IF(OR(B1379&amp;""="",H1379&amp;""="",NOT(ISNUMBER(E1379))),"",IFERROR(IF(E1379&lt;INDEX('الوحدات'!$F$6:$F$305,MATCH(H1379,'الوحدات'!$A$6:$A$305,0)),"أقل من السعر","مناسب"),"كود غير موجود"))</f>
        <v/>
      </c>
      <c r="O1379" s="18">
        <f>IF(OR(B1379&amp;""="",I1379&lt;&gt;"تم التعاقد",H1379&amp;""=""),"",IFERROR(IF(INDEX('الوحدات'!$E$6:$E$305,MATCH(H1379,'الوحدات'!$A$6:$A$305,0))="بيع",ROUND(INDEX('الوحدات'!$F$6:$F$305,MATCH(H1379,'الوحدات'!$A$6:$A$305,0))*'الإعدادات'!$B$5/100,2),""),""))</f>
        <v/>
      </c>
      <c r="P1379" s="19">
        <f>IF(OR(M1379="متأخرة",M1379="اليوم"),COUNTIFS($M$6:$M$2005,"متأخرة",$J$6:$J$2005,"&lt;"&amp;J1379)+COUNTIFS($M$6:$M$2005,"اليوم",$J$6:$J$2005,"&lt;"&amp;J1379)+COUNTIFS($M$6:M1379,"متأخرة",$J$6:J1379,J1379&amp;"")+COUNTIFS($M$6:M1379,"اليوم",$J$6:J1379,J1379&amp;""),"")</f>
        <v/>
      </c>
    </row>
    <row r="1380">
      <c r="A1380" s="20" t="n"/>
      <c r="B1380" s="5" t="n"/>
      <c r="C1380" s="21" t="n"/>
      <c r="D1380" s="5" t="n"/>
      <c r="E1380" s="17" t="n"/>
      <c r="F1380" s="5" t="n"/>
      <c r="G1380" s="5" t="n"/>
      <c r="H1380" s="5" t="n"/>
      <c r="I1380" s="5" t="n"/>
      <c r="J1380" s="20" t="n"/>
      <c r="K1380" s="5" t="n"/>
      <c r="L1380" s="19">
        <f>IF(OR(B1380&amp;""="",NOT(ISNUMBER(A1380))),"",'الإعدادات'!$B$4-A1380)</f>
        <v/>
      </c>
      <c r="M1380" s="6">
        <f>IF(OR(B1380&amp;""="",NOT(ISNUMBER(J1380)),I1380="تم التعاقد",I1380="غير مهتم"),"",IF(J1380&lt;'الإعدادات'!$B$4,"متأخرة",IF(J1380='الإعدادات'!$B$4,"اليوم",IF(J1380&lt;='الإعدادات'!$B$4+3,"خلال 3 أيام",""))))</f>
        <v/>
      </c>
      <c r="N1380" s="6">
        <f>IF(OR(B1380&amp;""="",H1380&amp;""="",NOT(ISNUMBER(E1380))),"",IFERROR(IF(E1380&lt;INDEX('الوحدات'!$F$6:$F$305,MATCH(H1380,'الوحدات'!$A$6:$A$305,0)),"أقل من السعر","مناسب"),"كود غير موجود"))</f>
        <v/>
      </c>
      <c r="O1380" s="18">
        <f>IF(OR(B1380&amp;""="",I1380&lt;&gt;"تم التعاقد",H1380&amp;""=""),"",IFERROR(IF(INDEX('الوحدات'!$E$6:$E$305,MATCH(H1380,'الوحدات'!$A$6:$A$305,0))="بيع",ROUND(INDEX('الوحدات'!$F$6:$F$305,MATCH(H1380,'الوحدات'!$A$6:$A$305,0))*'الإعدادات'!$B$5/100,2),""),""))</f>
        <v/>
      </c>
      <c r="P1380" s="19">
        <f>IF(OR(M1380="متأخرة",M1380="اليوم"),COUNTIFS($M$6:$M$2005,"متأخرة",$J$6:$J$2005,"&lt;"&amp;J1380)+COUNTIFS($M$6:$M$2005,"اليوم",$J$6:$J$2005,"&lt;"&amp;J1380)+COUNTIFS($M$6:M1380,"متأخرة",$J$6:J1380,J1380&amp;"")+COUNTIFS($M$6:M1380,"اليوم",$J$6:J1380,J1380&amp;""),"")</f>
        <v/>
      </c>
    </row>
    <row r="1381">
      <c r="A1381" s="20" t="n"/>
      <c r="B1381" s="5" t="n"/>
      <c r="C1381" s="21" t="n"/>
      <c r="D1381" s="5" t="n"/>
      <c r="E1381" s="17" t="n"/>
      <c r="F1381" s="5" t="n"/>
      <c r="G1381" s="5" t="n"/>
      <c r="H1381" s="5" t="n"/>
      <c r="I1381" s="5" t="n"/>
      <c r="J1381" s="20" t="n"/>
      <c r="K1381" s="5" t="n"/>
      <c r="L1381" s="19">
        <f>IF(OR(B1381&amp;""="",NOT(ISNUMBER(A1381))),"",'الإعدادات'!$B$4-A1381)</f>
        <v/>
      </c>
      <c r="M1381" s="6">
        <f>IF(OR(B1381&amp;""="",NOT(ISNUMBER(J1381)),I1381="تم التعاقد",I1381="غير مهتم"),"",IF(J1381&lt;'الإعدادات'!$B$4,"متأخرة",IF(J1381='الإعدادات'!$B$4,"اليوم",IF(J1381&lt;='الإعدادات'!$B$4+3,"خلال 3 أيام",""))))</f>
        <v/>
      </c>
      <c r="N1381" s="6">
        <f>IF(OR(B1381&amp;""="",H1381&amp;""="",NOT(ISNUMBER(E1381))),"",IFERROR(IF(E1381&lt;INDEX('الوحدات'!$F$6:$F$305,MATCH(H1381,'الوحدات'!$A$6:$A$305,0)),"أقل من السعر","مناسب"),"كود غير موجود"))</f>
        <v/>
      </c>
      <c r="O1381" s="18">
        <f>IF(OR(B1381&amp;""="",I1381&lt;&gt;"تم التعاقد",H1381&amp;""=""),"",IFERROR(IF(INDEX('الوحدات'!$E$6:$E$305,MATCH(H1381,'الوحدات'!$A$6:$A$305,0))="بيع",ROUND(INDEX('الوحدات'!$F$6:$F$305,MATCH(H1381,'الوحدات'!$A$6:$A$305,0))*'الإعدادات'!$B$5/100,2),""),""))</f>
        <v/>
      </c>
      <c r="P1381" s="19">
        <f>IF(OR(M1381="متأخرة",M1381="اليوم"),COUNTIFS($M$6:$M$2005,"متأخرة",$J$6:$J$2005,"&lt;"&amp;J1381)+COUNTIFS($M$6:$M$2005,"اليوم",$J$6:$J$2005,"&lt;"&amp;J1381)+COUNTIFS($M$6:M1381,"متأخرة",$J$6:J1381,J1381&amp;"")+COUNTIFS($M$6:M1381,"اليوم",$J$6:J1381,J1381&amp;""),"")</f>
        <v/>
      </c>
    </row>
    <row r="1382">
      <c r="A1382" s="20" t="n"/>
      <c r="B1382" s="5" t="n"/>
      <c r="C1382" s="21" t="n"/>
      <c r="D1382" s="5" t="n"/>
      <c r="E1382" s="17" t="n"/>
      <c r="F1382" s="5" t="n"/>
      <c r="G1382" s="5" t="n"/>
      <c r="H1382" s="5" t="n"/>
      <c r="I1382" s="5" t="n"/>
      <c r="J1382" s="20" t="n"/>
      <c r="K1382" s="5" t="n"/>
      <c r="L1382" s="19">
        <f>IF(OR(B1382&amp;""="",NOT(ISNUMBER(A1382))),"",'الإعدادات'!$B$4-A1382)</f>
        <v/>
      </c>
      <c r="M1382" s="6">
        <f>IF(OR(B1382&amp;""="",NOT(ISNUMBER(J1382)),I1382="تم التعاقد",I1382="غير مهتم"),"",IF(J1382&lt;'الإعدادات'!$B$4,"متأخرة",IF(J1382='الإعدادات'!$B$4,"اليوم",IF(J1382&lt;='الإعدادات'!$B$4+3,"خلال 3 أيام",""))))</f>
        <v/>
      </c>
      <c r="N1382" s="6">
        <f>IF(OR(B1382&amp;""="",H1382&amp;""="",NOT(ISNUMBER(E1382))),"",IFERROR(IF(E1382&lt;INDEX('الوحدات'!$F$6:$F$305,MATCH(H1382,'الوحدات'!$A$6:$A$305,0)),"أقل من السعر","مناسب"),"كود غير موجود"))</f>
        <v/>
      </c>
      <c r="O1382" s="18">
        <f>IF(OR(B1382&amp;""="",I1382&lt;&gt;"تم التعاقد",H1382&amp;""=""),"",IFERROR(IF(INDEX('الوحدات'!$E$6:$E$305,MATCH(H1382,'الوحدات'!$A$6:$A$305,0))="بيع",ROUND(INDEX('الوحدات'!$F$6:$F$305,MATCH(H1382,'الوحدات'!$A$6:$A$305,0))*'الإعدادات'!$B$5/100,2),""),""))</f>
        <v/>
      </c>
      <c r="P1382" s="19">
        <f>IF(OR(M1382="متأخرة",M1382="اليوم"),COUNTIFS($M$6:$M$2005,"متأخرة",$J$6:$J$2005,"&lt;"&amp;J1382)+COUNTIFS($M$6:$M$2005,"اليوم",$J$6:$J$2005,"&lt;"&amp;J1382)+COUNTIFS($M$6:M1382,"متأخرة",$J$6:J1382,J1382&amp;"")+COUNTIFS($M$6:M1382,"اليوم",$J$6:J1382,J1382&amp;""),"")</f>
        <v/>
      </c>
    </row>
    <row r="1383">
      <c r="A1383" s="20" t="n"/>
      <c r="B1383" s="5" t="n"/>
      <c r="C1383" s="21" t="n"/>
      <c r="D1383" s="5" t="n"/>
      <c r="E1383" s="17" t="n"/>
      <c r="F1383" s="5" t="n"/>
      <c r="G1383" s="5" t="n"/>
      <c r="H1383" s="5" t="n"/>
      <c r="I1383" s="5" t="n"/>
      <c r="J1383" s="20" t="n"/>
      <c r="K1383" s="5" t="n"/>
      <c r="L1383" s="19">
        <f>IF(OR(B1383&amp;""="",NOT(ISNUMBER(A1383))),"",'الإعدادات'!$B$4-A1383)</f>
        <v/>
      </c>
      <c r="M1383" s="6">
        <f>IF(OR(B1383&amp;""="",NOT(ISNUMBER(J1383)),I1383="تم التعاقد",I1383="غير مهتم"),"",IF(J1383&lt;'الإعدادات'!$B$4,"متأخرة",IF(J1383='الإعدادات'!$B$4,"اليوم",IF(J1383&lt;='الإعدادات'!$B$4+3,"خلال 3 أيام",""))))</f>
        <v/>
      </c>
      <c r="N1383" s="6">
        <f>IF(OR(B1383&amp;""="",H1383&amp;""="",NOT(ISNUMBER(E1383))),"",IFERROR(IF(E1383&lt;INDEX('الوحدات'!$F$6:$F$305,MATCH(H1383,'الوحدات'!$A$6:$A$305,0)),"أقل من السعر","مناسب"),"كود غير موجود"))</f>
        <v/>
      </c>
      <c r="O1383" s="18">
        <f>IF(OR(B1383&amp;""="",I1383&lt;&gt;"تم التعاقد",H1383&amp;""=""),"",IFERROR(IF(INDEX('الوحدات'!$E$6:$E$305,MATCH(H1383,'الوحدات'!$A$6:$A$305,0))="بيع",ROUND(INDEX('الوحدات'!$F$6:$F$305,MATCH(H1383,'الوحدات'!$A$6:$A$305,0))*'الإعدادات'!$B$5/100,2),""),""))</f>
        <v/>
      </c>
      <c r="P1383" s="19">
        <f>IF(OR(M1383="متأخرة",M1383="اليوم"),COUNTIFS($M$6:$M$2005,"متأخرة",$J$6:$J$2005,"&lt;"&amp;J1383)+COUNTIFS($M$6:$M$2005,"اليوم",$J$6:$J$2005,"&lt;"&amp;J1383)+COUNTIFS($M$6:M1383,"متأخرة",$J$6:J1383,J1383&amp;"")+COUNTIFS($M$6:M1383,"اليوم",$J$6:J1383,J1383&amp;""),"")</f>
        <v/>
      </c>
    </row>
    <row r="1384">
      <c r="A1384" s="20" t="n"/>
      <c r="B1384" s="5" t="n"/>
      <c r="C1384" s="21" t="n"/>
      <c r="D1384" s="5" t="n"/>
      <c r="E1384" s="17" t="n"/>
      <c r="F1384" s="5" t="n"/>
      <c r="G1384" s="5" t="n"/>
      <c r="H1384" s="5" t="n"/>
      <c r="I1384" s="5" t="n"/>
      <c r="J1384" s="20" t="n"/>
      <c r="K1384" s="5" t="n"/>
      <c r="L1384" s="19">
        <f>IF(OR(B1384&amp;""="",NOT(ISNUMBER(A1384))),"",'الإعدادات'!$B$4-A1384)</f>
        <v/>
      </c>
      <c r="M1384" s="6">
        <f>IF(OR(B1384&amp;""="",NOT(ISNUMBER(J1384)),I1384="تم التعاقد",I1384="غير مهتم"),"",IF(J1384&lt;'الإعدادات'!$B$4,"متأخرة",IF(J1384='الإعدادات'!$B$4,"اليوم",IF(J1384&lt;='الإعدادات'!$B$4+3,"خلال 3 أيام",""))))</f>
        <v/>
      </c>
      <c r="N1384" s="6">
        <f>IF(OR(B1384&amp;""="",H1384&amp;""="",NOT(ISNUMBER(E1384))),"",IFERROR(IF(E1384&lt;INDEX('الوحدات'!$F$6:$F$305,MATCH(H1384,'الوحدات'!$A$6:$A$305,0)),"أقل من السعر","مناسب"),"كود غير موجود"))</f>
        <v/>
      </c>
      <c r="O1384" s="18">
        <f>IF(OR(B1384&amp;""="",I1384&lt;&gt;"تم التعاقد",H1384&amp;""=""),"",IFERROR(IF(INDEX('الوحدات'!$E$6:$E$305,MATCH(H1384,'الوحدات'!$A$6:$A$305,0))="بيع",ROUND(INDEX('الوحدات'!$F$6:$F$305,MATCH(H1384,'الوحدات'!$A$6:$A$305,0))*'الإعدادات'!$B$5/100,2),""),""))</f>
        <v/>
      </c>
      <c r="P1384" s="19">
        <f>IF(OR(M1384="متأخرة",M1384="اليوم"),COUNTIFS($M$6:$M$2005,"متأخرة",$J$6:$J$2005,"&lt;"&amp;J1384)+COUNTIFS($M$6:$M$2005,"اليوم",$J$6:$J$2005,"&lt;"&amp;J1384)+COUNTIFS($M$6:M1384,"متأخرة",$J$6:J1384,J1384&amp;"")+COUNTIFS($M$6:M1384,"اليوم",$J$6:J1384,J1384&amp;""),"")</f>
        <v/>
      </c>
    </row>
    <row r="1385">
      <c r="A1385" s="20" t="n"/>
      <c r="B1385" s="5" t="n"/>
      <c r="C1385" s="21" t="n"/>
      <c r="D1385" s="5" t="n"/>
      <c r="E1385" s="17" t="n"/>
      <c r="F1385" s="5" t="n"/>
      <c r="G1385" s="5" t="n"/>
      <c r="H1385" s="5" t="n"/>
      <c r="I1385" s="5" t="n"/>
      <c r="J1385" s="20" t="n"/>
      <c r="K1385" s="5" t="n"/>
      <c r="L1385" s="19">
        <f>IF(OR(B1385&amp;""="",NOT(ISNUMBER(A1385))),"",'الإعدادات'!$B$4-A1385)</f>
        <v/>
      </c>
      <c r="M1385" s="6">
        <f>IF(OR(B1385&amp;""="",NOT(ISNUMBER(J1385)),I1385="تم التعاقد",I1385="غير مهتم"),"",IF(J1385&lt;'الإعدادات'!$B$4,"متأخرة",IF(J1385='الإعدادات'!$B$4,"اليوم",IF(J1385&lt;='الإعدادات'!$B$4+3,"خلال 3 أيام",""))))</f>
        <v/>
      </c>
      <c r="N1385" s="6">
        <f>IF(OR(B1385&amp;""="",H1385&amp;""="",NOT(ISNUMBER(E1385))),"",IFERROR(IF(E1385&lt;INDEX('الوحدات'!$F$6:$F$305,MATCH(H1385,'الوحدات'!$A$6:$A$305,0)),"أقل من السعر","مناسب"),"كود غير موجود"))</f>
        <v/>
      </c>
      <c r="O1385" s="18">
        <f>IF(OR(B1385&amp;""="",I1385&lt;&gt;"تم التعاقد",H1385&amp;""=""),"",IFERROR(IF(INDEX('الوحدات'!$E$6:$E$305,MATCH(H1385,'الوحدات'!$A$6:$A$305,0))="بيع",ROUND(INDEX('الوحدات'!$F$6:$F$305,MATCH(H1385,'الوحدات'!$A$6:$A$305,0))*'الإعدادات'!$B$5/100,2),""),""))</f>
        <v/>
      </c>
      <c r="P1385" s="19">
        <f>IF(OR(M1385="متأخرة",M1385="اليوم"),COUNTIFS($M$6:$M$2005,"متأخرة",$J$6:$J$2005,"&lt;"&amp;J1385)+COUNTIFS($M$6:$M$2005,"اليوم",$J$6:$J$2005,"&lt;"&amp;J1385)+COUNTIFS($M$6:M1385,"متأخرة",$J$6:J1385,J1385&amp;"")+COUNTIFS($M$6:M1385,"اليوم",$J$6:J1385,J1385&amp;""),"")</f>
        <v/>
      </c>
    </row>
    <row r="1386">
      <c r="A1386" s="20" t="n"/>
      <c r="B1386" s="5" t="n"/>
      <c r="C1386" s="21" t="n"/>
      <c r="D1386" s="5" t="n"/>
      <c r="E1386" s="17" t="n"/>
      <c r="F1386" s="5" t="n"/>
      <c r="G1386" s="5" t="n"/>
      <c r="H1386" s="5" t="n"/>
      <c r="I1386" s="5" t="n"/>
      <c r="J1386" s="20" t="n"/>
      <c r="K1386" s="5" t="n"/>
      <c r="L1386" s="19">
        <f>IF(OR(B1386&amp;""="",NOT(ISNUMBER(A1386))),"",'الإعدادات'!$B$4-A1386)</f>
        <v/>
      </c>
      <c r="M1386" s="6">
        <f>IF(OR(B1386&amp;""="",NOT(ISNUMBER(J1386)),I1386="تم التعاقد",I1386="غير مهتم"),"",IF(J1386&lt;'الإعدادات'!$B$4,"متأخرة",IF(J1386='الإعدادات'!$B$4,"اليوم",IF(J1386&lt;='الإعدادات'!$B$4+3,"خلال 3 أيام",""))))</f>
        <v/>
      </c>
      <c r="N1386" s="6">
        <f>IF(OR(B1386&amp;""="",H1386&amp;""="",NOT(ISNUMBER(E1386))),"",IFERROR(IF(E1386&lt;INDEX('الوحدات'!$F$6:$F$305,MATCH(H1386,'الوحدات'!$A$6:$A$305,0)),"أقل من السعر","مناسب"),"كود غير موجود"))</f>
        <v/>
      </c>
      <c r="O1386" s="18">
        <f>IF(OR(B1386&amp;""="",I1386&lt;&gt;"تم التعاقد",H1386&amp;""=""),"",IFERROR(IF(INDEX('الوحدات'!$E$6:$E$305,MATCH(H1386,'الوحدات'!$A$6:$A$305,0))="بيع",ROUND(INDEX('الوحدات'!$F$6:$F$305,MATCH(H1386,'الوحدات'!$A$6:$A$305,0))*'الإعدادات'!$B$5/100,2),""),""))</f>
        <v/>
      </c>
      <c r="P1386" s="19">
        <f>IF(OR(M1386="متأخرة",M1386="اليوم"),COUNTIFS($M$6:$M$2005,"متأخرة",$J$6:$J$2005,"&lt;"&amp;J1386)+COUNTIFS($M$6:$M$2005,"اليوم",$J$6:$J$2005,"&lt;"&amp;J1386)+COUNTIFS($M$6:M1386,"متأخرة",$J$6:J1386,J1386&amp;"")+COUNTIFS($M$6:M1386,"اليوم",$J$6:J1386,J1386&amp;""),"")</f>
        <v/>
      </c>
    </row>
    <row r="1387">
      <c r="A1387" s="20" t="n"/>
      <c r="B1387" s="5" t="n"/>
      <c r="C1387" s="21" t="n"/>
      <c r="D1387" s="5" t="n"/>
      <c r="E1387" s="17" t="n"/>
      <c r="F1387" s="5" t="n"/>
      <c r="G1387" s="5" t="n"/>
      <c r="H1387" s="5" t="n"/>
      <c r="I1387" s="5" t="n"/>
      <c r="J1387" s="20" t="n"/>
      <c r="K1387" s="5" t="n"/>
      <c r="L1387" s="19">
        <f>IF(OR(B1387&amp;""="",NOT(ISNUMBER(A1387))),"",'الإعدادات'!$B$4-A1387)</f>
        <v/>
      </c>
      <c r="M1387" s="6">
        <f>IF(OR(B1387&amp;""="",NOT(ISNUMBER(J1387)),I1387="تم التعاقد",I1387="غير مهتم"),"",IF(J1387&lt;'الإعدادات'!$B$4,"متأخرة",IF(J1387='الإعدادات'!$B$4,"اليوم",IF(J1387&lt;='الإعدادات'!$B$4+3,"خلال 3 أيام",""))))</f>
        <v/>
      </c>
      <c r="N1387" s="6">
        <f>IF(OR(B1387&amp;""="",H1387&amp;""="",NOT(ISNUMBER(E1387))),"",IFERROR(IF(E1387&lt;INDEX('الوحدات'!$F$6:$F$305,MATCH(H1387,'الوحدات'!$A$6:$A$305,0)),"أقل من السعر","مناسب"),"كود غير موجود"))</f>
        <v/>
      </c>
      <c r="O1387" s="18">
        <f>IF(OR(B1387&amp;""="",I1387&lt;&gt;"تم التعاقد",H1387&amp;""=""),"",IFERROR(IF(INDEX('الوحدات'!$E$6:$E$305,MATCH(H1387,'الوحدات'!$A$6:$A$305,0))="بيع",ROUND(INDEX('الوحدات'!$F$6:$F$305,MATCH(H1387,'الوحدات'!$A$6:$A$305,0))*'الإعدادات'!$B$5/100,2),""),""))</f>
        <v/>
      </c>
      <c r="P1387" s="19">
        <f>IF(OR(M1387="متأخرة",M1387="اليوم"),COUNTIFS($M$6:$M$2005,"متأخرة",$J$6:$J$2005,"&lt;"&amp;J1387)+COUNTIFS($M$6:$M$2005,"اليوم",$J$6:$J$2005,"&lt;"&amp;J1387)+COUNTIFS($M$6:M1387,"متأخرة",$J$6:J1387,J1387&amp;"")+COUNTIFS($M$6:M1387,"اليوم",$J$6:J1387,J1387&amp;""),"")</f>
        <v/>
      </c>
    </row>
    <row r="1388">
      <c r="A1388" s="20" t="n"/>
      <c r="B1388" s="5" t="n"/>
      <c r="C1388" s="21" t="n"/>
      <c r="D1388" s="5" t="n"/>
      <c r="E1388" s="17" t="n"/>
      <c r="F1388" s="5" t="n"/>
      <c r="G1388" s="5" t="n"/>
      <c r="H1388" s="5" t="n"/>
      <c r="I1388" s="5" t="n"/>
      <c r="J1388" s="20" t="n"/>
      <c r="K1388" s="5" t="n"/>
      <c r="L1388" s="19">
        <f>IF(OR(B1388&amp;""="",NOT(ISNUMBER(A1388))),"",'الإعدادات'!$B$4-A1388)</f>
        <v/>
      </c>
      <c r="M1388" s="6">
        <f>IF(OR(B1388&amp;""="",NOT(ISNUMBER(J1388)),I1388="تم التعاقد",I1388="غير مهتم"),"",IF(J1388&lt;'الإعدادات'!$B$4,"متأخرة",IF(J1388='الإعدادات'!$B$4,"اليوم",IF(J1388&lt;='الإعدادات'!$B$4+3,"خلال 3 أيام",""))))</f>
        <v/>
      </c>
      <c r="N1388" s="6">
        <f>IF(OR(B1388&amp;""="",H1388&amp;""="",NOT(ISNUMBER(E1388))),"",IFERROR(IF(E1388&lt;INDEX('الوحدات'!$F$6:$F$305,MATCH(H1388,'الوحدات'!$A$6:$A$305,0)),"أقل من السعر","مناسب"),"كود غير موجود"))</f>
        <v/>
      </c>
      <c r="O1388" s="18">
        <f>IF(OR(B1388&amp;""="",I1388&lt;&gt;"تم التعاقد",H1388&amp;""=""),"",IFERROR(IF(INDEX('الوحدات'!$E$6:$E$305,MATCH(H1388,'الوحدات'!$A$6:$A$305,0))="بيع",ROUND(INDEX('الوحدات'!$F$6:$F$305,MATCH(H1388,'الوحدات'!$A$6:$A$305,0))*'الإعدادات'!$B$5/100,2),""),""))</f>
        <v/>
      </c>
      <c r="P1388" s="19">
        <f>IF(OR(M1388="متأخرة",M1388="اليوم"),COUNTIFS($M$6:$M$2005,"متأخرة",$J$6:$J$2005,"&lt;"&amp;J1388)+COUNTIFS($M$6:$M$2005,"اليوم",$J$6:$J$2005,"&lt;"&amp;J1388)+COUNTIFS($M$6:M1388,"متأخرة",$J$6:J1388,J1388&amp;"")+COUNTIFS($M$6:M1388,"اليوم",$J$6:J1388,J1388&amp;""),"")</f>
        <v/>
      </c>
    </row>
    <row r="1389">
      <c r="A1389" s="20" t="n"/>
      <c r="B1389" s="5" t="n"/>
      <c r="C1389" s="21" t="n"/>
      <c r="D1389" s="5" t="n"/>
      <c r="E1389" s="17" t="n"/>
      <c r="F1389" s="5" t="n"/>
      <c r="G1389" s="5" t="n"/>
      <c r="H1389" s="5" t="n"/>
      <c r="I1389" s="5" t="n"/>
      <c r="J1389" s="20" t="n"/>
      <c r="K1389" s="5" t="n"/>
      <c r="L1389" s="19">
        <f>IF(OR(B1389&amp;""="",NOT(ISNUMBER(A1389))),"",'الإعدادات'!$B$4-A1389)</f>
        <v/>
      </c>
      <c r="M1389" s="6">
        <f>IF(OR(B1389&amp;""="",NOT(ISNUMBER(J1389)),I1389="تم التعاقد",I1389="غير مهتم"),"",IF(J1389&lt;'الإعدادات'!$B$4,"متأخرة",IF(J1389='الإعدادات'!$B$4,"اليوم",IF(J1389&lt;='الإعدادات'!$B$4+3,"خلال 3 أيام",""))))</f>
        <v/>
      </c>
      <c r="N1389" s="6">
        <f>IF(OR(B1389&amp;""="",H1389&amp;""="",NOT(ISNUMBER(E1389))),"",IFERROR(IF(E1389&lt;INDEX('الوحدات'!$F$6:$F$305,MATCH(H1389,'الوحدات'!$A$6:$A$305,0)),"أقل من السعر","مناسب"),"كود غير موجود"))</f>
        <v/>
      </c>
      <c r="O1389" s="18">
        <f>IF(OR(B1389&amp;""="",I1389&lt;&gt;"تم التعاقد",H1389&amp;""=""),"",IFERROR(IF(INDEX('الوحدات'!$E$6:$E$305,MATCH(H1389,'الوحدات'!$A$6:$A$305,0))="بيع",ROUND(INDEX('الوحدات'!$F$6:$F$305,MATCH(H1389,'الوحدات'!$A$6:$A$305,0))*'الإعدادات'!$B$5/100,2),""),""))</f>
        <v/>
      </c>
      <c r="P1389" s="19">
        <f>IF(OR(M1389="متأخرة",M1389="اليوم"),COUNTIFS($M$6:$M$2005,"متأخرة",$J$6:$J$2005,"&lt;"&amp;J1389)+COUNTIFS($M$6:$M$2005,"اليوم",$J$6:$J$2005,"&lt;"&amp;J1389)+COUNTIFS($M$6:M1389,"متأخرة",$J$6:J1389,J1389&amp;"")+COUNTIFS($M$6:M1389,"اليوم",$J$6:J1389,J1389&amp;""),"")</f>
        <v/>
      </c>
    </row>
    <row r="1390">
      <c r="A1390" s="20" t="n"/>
      <c r="B1390" s="5" t="n"/>
      <c r="C1390" s="21" t="n"/>
      <c r="D1390" s="5" t="n"/>
      <c r="E1390" s="17" t="n"/>
      <c r="F1390" s="5" t="n"/>
      <c r="G1390" s="5" t="n"/>
      <c r="H1390" s="5" t="n"/>
      <c r="I1390" s="5" t="n"/>
      <c r="J1390" s="20" t="n"/>
      <c r="K1390" s="5" t="n"/>
      <c r="L1390" s="19">
        <f>IF(OR(B1390&amp;""="",NOT(ISNUMBER(A1390))),"",'الإعدادات'!$B$4-A1390)</f>
        <v/>
      </c>
      <c r="M1390" s="6">
        <f>IF(OR(B1390&amp;""="",NOT(ISNUMBER(J1390)),I1390="تم التعاقد",I1390="غير مهتم"),"",IF(J1390&lt;'الإعدادات'!$B$4,"متأخرة",IF(J1390='الإعدادات'!$B$4,"اليوم",IF(J1390&lt;='الإعدادات'!$B$4+3,"خلال 3 أيام",""))))</f>
        <v/>
      </c>
      <c r="N1390" s="6">
        <f>IF(OR(B1390&amp;""="",H1390&amp;""="",NOT(ISNUMBER(E1390))),"",IFERROR(IF(E1390&lt;INDEX('الوحدات'!$F$6:$F$305,MATCH(H1390,'الوحدات'!$A$6:$A$305,0)),"أقل من السعر","مناسب"),"كود غير موجود"))</f>
        <v/>
      </c>
      <c r="O1390" s="18">
        <f>IF(OR(B1390&amp;""="",I1390&lt;&gt;"تم التعاقد",H1390&amp;""=""),"",IFERROR(IF(INDEX('الوحدات'!$E$6:$E$305,MATCH(H1390,'الوحدات'!$A$6:$A$305,0))="بيع",ROUND(INDEX('الوحدات'!$F$6:$F$305,MATCH(H1390,'الوحدات'!$A$6:$A$305,0))*'الإعدادات'!$B$5/100,2),""),""))</f>
        <v/>
      </c>
      <c r="P1390" s="19">
        <f>IF(OR(M1390="متأخرة",M1390="اليوم"),COUNTIFS($M$6:$M$2005,"متأخرة",$J$6:$J$2005,"&lt;"&amp;J1390)+COUNTIFS($M$6:$M$2005,"اليوم",$J$6:$J$2005,"&lt;"&amp;J1390)+COUNTIFS($M$6:M1390,"متأخرة",$J$6:J1390,J1390&amp;"")+COUNTIFS($M$6:M1390,"اليوم",$J$6:J1390,J1390&amp;""),"")</f>
        <v/>
      </c>
    </row>
    <row r="1391">
      <c r="A1391" s="20" t="n"/>
      <c r="B1391" s="5" t="n"/>
      <c r="C1391" s="21" t="n"/>
      <c r="D1391" s="5" t="n"/>
      <c r="E1391" s="17" t="n"/>
      <c r="F1391" s="5" t="n"/>
      <c r="G1391" s="5" t="n"/>
      <c r="H1391" s="5" t="n"/>
      <c r="I1391" s="5" t="n"/>
      <c r="J1391" s="20" t="n"/>
      <c r="K1391" s="5" t="n"/>
      <c r="L1391" s="19">
        <f>IF(OR(B1391&amp;""="",NOT(ISNUMBER(A1391))),"",'الإعدادات'!$B$4-A1391)</f>
        <v/>
      </c>
      <c r="M1391" s="6">
        <f>IF(OR(B1391&amp;""="",NOT(ISNUMBER(J1391)),I1391="تم التعاقد",I1391="غير مهتم"),"",IF(J1391&lt;'الإعدادات'!$B$4,"متأخرة",IF(J1391='الإعدادات'!$B$4,"اليوم",IF(J1391&lt;='الإعدادات'!$B$4+3,"خلال 3 أيام",""))))</f>
        <v/>
      </c>
      <c r="N1391" s="6">
        <f>IF(OR(B1391&amp;""="",H1391&amp;""="",NOT(ISNUMBER(E1391))),"",IFERROR(IF(E1391&lt;INDEX('الوحدات'!$F$6:$F$305,MATCH(H1391,'الوحدات'!$A$6:$A$305,0)),"أقل من السعر","مناسب"),"كود غير موجود"))</f>
        <v/>
      </c>
      <c r="O1391" s="18">
        <f>IF(OR(B1391&amp;""="",I1391&lt;&gt;"تم التعاقد",H1391&amp;""=""),"",IFERROR(IF(INDEX('الوحدات'!$E$6:$E$305,MATCH(H1391,'الوحدات'!$A$6:$A$305,0))="بيع",ROUND(INDEX('الوحدات'!$F$6:$F$305,MATCH(H1391,'الوحدات'!$A$6:$A$305,0))*'الإعدادات'!$B$5/100,2),""),""))</f>
        <v/>
      </c>
      <c r="P1391" s="19">
        <f>IF(OR(M1391="متأخرة",M1391="اليوم"),COUNTIFS($M$6:$M$2005,"متأخرة",$J$6:$J$2005,"&lt;"&amp;J1391)+COUNTIFS($M$6:$M$2005,"اليوم",$J$6:$J$2005,"&lt;"&amp;J1391)+COUNTIFS($M$6:M1391,"متأخرة",$J$6:J1391,J1391&amp;"")+COUNTIFS($M$6:M1391,"اليوم",$J$6:J1391,J1391&amp;""),"")</f>
        <v/>
      </c>
    </row>
    <row r="1392">
      <c r="A1392" s="20" t="n"/>
      <c r="B1392" s="5" t="n"/>
      <c r="C1392" s="21" t="n"/>
      <c r="D1392" s="5" t="n"/>
      <c r="E1392" s="17" t="n"/>
      <c r="F1392" s="5" t="n"/>
      <c r="G1392" s="5" t="n"/>
      <c r="H1392" s="5" t="n"/>
      <c r="I1392" s="5" t="n"/>
      <c r="J1392" s="20" t="n"/>
      <c r="K1392" s="5" t="n"/>
      <c r="L1392" s="19">
        <f>IF(OR(B1392&amp;""="",NOT(ISNUMBER(A1392))),"",'الإعدادات'!$B$4-A1392)</f>
        <v/>
      </c>
      <c r="M1392" s="6">
        <f>IF(OR(B1392&amp;""="",NOT(ISNUMBER(J1392)),I1392="تم التعاقد",I1392="غير مهتم"),"",IF(J1392&lt;'الإعدادات'!$B$4,"متأخرة",IF(J1392='الإعدادات'!$B$4,"اليوم",IF(J1392&lt;='الإعدادات'!$B$4+3,"خلال 3 أيام",""))))</f>
        <v/>
      </c>
      <c r="N1392" s="6">
        <f>IF(OR(B1392&amp;""="",H1392&amp;""="",NOT(ISNUMBER(E1392))),"",IFERROR(IF(E1392&lt;INDEX('الوحدات'!$F$6:$F$305,MATCH(H1392,'الوحدات'!$A$6:$A$305,0)),"أقل من السعر","مناسب"),"كود غير موجود"))</f>
        <v/>
      </c>
      <c r="O1392" s="18">
        <f>IF(OR(B1392&amp;""="",I1392&lt;&gt;"تم التعاقد",H1392&amp;""=""),"",IFERROR(IF(INDEX('الوحدات'!$E$6:$E$305,MATCH(H1392,'الوحدات'!$A$6:$A$305,0))="بيع",ROUND(INDEX('الوحدات'!$F$6:$F$305,MATCH(H1392,'الوحدات'!$A$6:$A$305,0))*'الإعدادات'!$B$5/100,2),""),""))</f>
        <v/>
      </c>
      <c r="P1392" s="19">
        <f>IF(OR(M1392="متأخرة",M1392="اليوم"),COUNTIFS($M$6:$M$2005,"متأخرة",$J$6:$J$2005,"&lt;"&amp;J1392)+COUNTIFS($M$6:$M$2005,"اليوم",$J$6:$J$2005,"&lt;"&amp;J1392)+COUNTIFS($M$6:M1392,"متأخرة",$J$6:J1392,J1392&amp;"")+COUNTIFS($M$6:M1392,"اليوم",$J$6:J1392,J1392&amp;""),"")</f>
        <v/>
      </c>
    </row>
    <row r="1393">
      <c r="A1393" s="20" t="n"/>
      <c r="B1393" s="5" t="n"/>
      <c r="C1393" s="21" t="n"/>
      <c r="D1393" s="5" t="n"/>
      <c r="E1393" s="17" t="n"/>
      <c r="F1393" s="5" t="n"/>
      <c r="G1393" s="5" t="n"/>
      <c r="H1393" s="5" t="n"/>
      <c r="I1393" s="5" t="n"/>
      <c r="J1393" s="20" t="n"/>
      <c r="K1393" s="5" t="n"/>
      <c r="L1393" s="19">
        <f>IF(OR(B1393&amp;""="",NOT(ISNUMBER(A1393))),"",'الإعدادات'!$B$4-A1393)</f>
        <v/>
      </c>
      <c r="M1393" s="6">
        <f>IF(OR(B1393&amp;""="",NOT(ISNUMBER(J1393)),I1393="تم التعاقد",I1393="غير مهتم"),"",IF(J1393&lt;'الإعدادات'!$B$4,"متأخرة",IF(J1393='الإعدادات'!$B$4,"اليوم",IF(J1393&lt;='الإعدادات'!$B$4+3,"خلال 3 أيام",""))))</f>
        <v/>
      </c>
      <c r="N1393" s="6">
        <f>IF(OR(B1393&amp;""="",H1393&amp;""="",NOT(ISNUMBER(E1393))),"",IFERROR(IF(E1393&lt;INDEX('الوحدات'!$F$6:$F$305,MATCH(H1393,'الوحدات'!$A$6:$A$305,0)),"أقل من السعر","مناسب"),"كود غير موجود"))</f>
        <v/>
      </c>
      <c r="O1393" s="18">
        <f>IF(OR(B1393&amp;""="",I1393&lt;&gt;"تم التعاقد",H1393&amp;""=""),"",IFERROR(IF(INDEX('الوحدات'!$E$6:$E$305,MATCH(H1393,'الوحدات'!$A$6:$A$305,0))="بيع",ROUND(INDEX('الوحدات'!$F$6:$F$305,MATCH(H1393,'الوحدات'!$A$6:$A$305,0))*'الإعدادات'!$B$5/100,2),""),""))</f>
        <v/>
      </c>
      <c r="P1393" s="19">
        <f>IF(OR(M1393="متأخرة",M1393="اليوم"),COUNTIFS($M$6:$M$2005,"متأخرة",$J$6:$J$2005,"&lt;"&amp;J1393)+COUNTIFS($M$6:$M$2005,"اليوم",$J$6:$J$2005,"&lt;"&amp;J1393)+COUNTIFS($M$6:M1393,"متأخرة",$J$6:J1393,J1393&amp;"")+COUNTIFS($M$6:M1393,"اليوم",$J$6:J1393,J1393&amp;""),"")</f>
        <v/>
      </c>
    </row>
    <row r="1394">
      <c r="A1394" s="20" t="n"/>
      <c r="B1394" s="5" t="n"/>
      <c r="C1394" s="21" t="n"/>
      <c r="D1394" s="5" t="n"/>
      <c r="E1394" s="17" t="n"/>
      <c r="F1394" s="5" t="n"/>
      <c r="G1394" s="5" t="n"/>
      <c r="H1394" s="5" t="n"/>
      <c r="I1394" s="5" t="n"/>
      <c r="J1394" s="20" t="n"/>
      <c r="K1394" s="5" t="n"/>
      <c r="L1394" s="19">
        <f>IF(OR(B1394&amp;""="",NOT(ISNUMBER(A1394))),"",'الإعدادات'!$B$4-A1394)</f>
        <v/>
      </c>
      <c r="M1394" s="6">
        <f>IF(OR(B1394&amp;""="",NOT(ISNUMBER(J1394)),I1394="تم التعاقد",I1394="غير مهتم"),"",IF(J1394&lt;'الإعدادات'!$B$4,"متأخرة",IF(J1394='الإعدادات'!$B$4,"اليوم",IF(J1394&lt;='الإعدادات'!$B$4+3,"خلال 3 أيام",""))))</f>
        <v/>
      </c>
      <c r="N1394" s="6">
        <f>IF(OR(B1394&amp;""="",H1394&amp;""="",NOT(ISNUMBER(E1394))),"",IFERROR(IF(E1394&lt;INDEX('الوحدات'!$F$6:$F$305,MATCH(H1394,'الوحدات'!$A$6:$A$305,0)),"أقل من السعر","مناسب"),"كود غير موجود"))</f>
        <v/>
      </c>
      <c r="O1394" s="18">
        <f>IF(OR(B1394&amp;""="",I1394&lt;&gt;"تم التعاقد",H1394&amp;""=""),"",IFERROR(IF(INDEX('الوحدات'!$E$6:$E$305,MATCH(H1394,'الوحدات'!$A$6:$A$305,0))="بيع",ROUND(INDEX('الوحدات'!$F$6:$F$305,MATCH(H1394,'الوحدات'!$A$6:$A$305,0))*'الإعدادات'!$B$5/100,2),""),""))</f>
        <v/>
      </c>
      <c r="P1394" s="19">
        <f>IF(OR(M1394="متأخرة",M1394="اليوم"),COUNTIFS($M$6:$M$2005,"متأخرة",$J$6:$J$2005,"&lt;"&amp;J1394)+COUNTIFS($M$6:$M$2005,"اليوم",$J$6:$J$2005,"&lt;"&amp;J1394)+COUNTIFS($M$6:M1394,"متأخرة",$J$6:J1394,J1394&amp;"")+COUNTIFS($M$6:M1394,"اليوم",$J$6:J1394,J1394&amp;""),"")</f>
        <v/>
      </c>
    </row>
    <row r="1395">
      <c r="A1395" s="20" t="n"/>
      <c r="B1395" s="5" t="n"/>
      <c r="C1395" s="21" t="n"/>
      <c r="D1395" s="5" t="n"/>
      <c r="E1395" s="17" t="n"/>
      <c r="F1395" s="5" t="n"/>
      <c r="G1395" s="5" t="n"/>
      <c r="H1395" s="5" t="n"/>
      <c r="I1395" s="5" t="n"/>
      <c r="J1395" s="20" t="n"/>
      <c r="K1395" s="5" t="n"/>
      <c r="L1395" s="19">
        <f>IF(OR(B1395&amp;""="",NOT(ISNUMBER(A1395))),"",'الإعدادات'!$B$4-A1395)</f>
        <v/>
      </c>
      <c r="M1395" s="6">
        <f>IF(OR(B1395&amp;""="",NOT(ISNUMBER(J1395)),I1395="تم التعاقد",I1395="غير مهتم"),"",IF(J1395&lt;'الإعدادات'!$B$4,"متأخرة",IF(J1395='الإعدادات'!$B$4,"اليوم",IF(J1395&lt;='الإعدادات'!$B$4+3,"خلال 3 أيام",""))))</f>
        <v/>
      </c>
      <c r="N1395" s="6">
        <f>IF(OR(B1395&amp;""="",H1395&amp;""="",NOT(ISNUMBER(E1395))),"",IFERROR(IF(E1395&lt;INDEX('الوحدات'!$F$6:$F$305,MATCH(H1395,'الوحدات'!$A$6:$A$305,0)),"أقل من السعر","مناسب"),"كود غير موجود"))</f>
        <v/>
      </c>
      <c r="O1395" s="18">
        <f>IF(OR(B1395&amp;""="",I1395&lt;&gt;"تم التعاقد",H1395&amp;""=""),"",IFERROR(IF(INDEX('الوحدات'!$E$6:$E$305,MATCH(H1395,'الوحدات'!$A$6:$A$305,0))="بيع",ROUND(INDEX('الوحدات'!$F$6:$F$305,MATCH(H1395,'الوحدات'!$A$6:$A$305,0))*'الإعدادات'!$B$5/100,2),""),""))</f>
        <v/>
      </c>
      <c r="P1395" s="19">
        <f>IF(OR(M1395="متأخرة",M1395="اليوم"),COUNTIFS($M$6:$M$2005,"متأخرة",$J$6:$J$2005,"&lt;"&amp;J1395)+COUNTIFS($M$6:$M$2005,"اليوم",$J$6:$J$2005,"&lt;"&amp;J1395)+COUNTIFS($M$6:M1395,"متأخرة",$J$6:J1395,J1395&amp;"")+COUNTIFS($M$6:M1395,"اليوم",$J$6:J1395,J1395&amp;""),"")</f>
        <v/>
      </c>
    </row>
    <row r="1396">
      <c r="A1396" s="20" t="n"/>
      <c r="B1396" s="5" t="n"/>
      <c r="C1396" s="21" t="n"/>
      <c r="D1396" s="5" t="n"/>
      <c r="E1396" s="17" t="n"/>
      <c r="F1396" s="5" t="n"/>
      <c r="G1396" s="5" t="n"/>
      <c r="H1396" s="5" t="n"/>
      <c r="I1396" s="5" t="n"/>
      <c r="J1396" s="20" t="n"/>
      <c r="K1396" s="5" t="n"/>
      <c r="L1396" s="19">
        <f>IF(OR(B1396&amp;""="",NOT(ISNUMBER(A1396))),"",'الإعدادات'!$B$4-A1396)</f>
        <v/>
      </c>
      <c r="M1396" s="6">
        <f>IF(OR(B1396&amp;""="",NOT(ISNUMBER(J1396)),I1396="تم التعاقد",I1396="غير مهتم"),"",IF(J1396&lt;'الإعدادات'!$B$4,"متأخرة",IF(J1396='الإعدادات'!$B$4,"اليوم",IF(J1396&lt;='الإعدادات'!$B$4+3,"خلال 3 أيام",""))))</f>
        <v/>
      </c>
      <c r="N1396" s="6">
        <f>IF(OR(B1396&amp;""="",H1396&amp;""="",NOT(ISNUMBER(E1396))),"",IFERROR(IF(E1396&lt;INDEX('الوحدات'!$F$6:$F$305,MATCH(H1396,'الوحدات'!$A$6:$A$305,0)),"أقل من السعر","مناسب"),"كود غير موجود"))</f>
        <v/>
      </c>
      <c r="O1396" s="18">
        <f>IF(OR(B1396&amp;""="",I1396&lt;&gt;"تم التعاقد",H1396&amp;""=""),"",IFERROR(IF(INDEX('الوحدات'!$E$6:$E$305,MATCH(H1396,'الوحدات'!$A$6:$A$305,0))="بيع",ROUND(INDEX('الوحدات'!$F$6:$F$305,MATCH(H1396,'الوحدات'!$A$6:$A$305,0))*'الإعدادات'!$B$5/100,2),""),""))</f>
        <v/>
      </c>
      <c r="P1396" s="19">
        <f>IF(OR(M1396="متأخرة",M1396="اليوم"),COUNTIFS($M$6:$M$2005,"متأخرة",$J$6:$J$2005,"&lt;"&amp;J1396)+COUNTIFS($M$6:$M$2005,"اليوم",$J$6:$J$2005,"&lt;"&amp;J1396)+COUNTIFS($M$6:M1396,"متأخرة",$J$6:J1396,J1396&amp;"")+COUNTIFS($M$6:M1396,"اليوم",$J$6:J1396,J1396&amp;""),"")</f>
        <v/>
      </c>
    </row>
    <row r="1397">
      <c r="A1397" s="20" t="n"/>
      <c r="B1397" s="5" t="n"/>
      <c r="C1397" s="21" t="n"/>
      <c r="D1397" s="5" t="n"/>
      <c r="E1397" s="17" t="n"/>
      <c r="F1397" s="5" t="n"/>
      <c r="G1397" s="5" t="n"/>
      <c r="H1397" s="5" t="n"/>
      <c r="I1397" s="5" t="n"/>
      <c r="J1397" s="20" t="n"/>
      <c r="K1397" s="5" t="n"/>
      <c r="L1397" s="19">
        <f>IF(OR(B1397&amp;""="",NOT(ISNUMBER(A1397))),"",'الإعدادات'!$B$4-A1397)</f>
        <v/>
      </c>
      <c r="M1397" s="6">
        <f>IF(OR(B1397&amp;""="",NOT(ISNUMBER(J1397)),I1397="تم التعاقد",I1397="غير مهتم"),"",IF(J1397&lt;'الإعدادات'!$B$4,"متأخرة",IF(J1397='الإعدادات'!$B$4,"اليوم",IF(J1397&lt;='الإعدادات'!$B$4+3,"خلال 3 أيام",""))))</f>
        <v/>
      </c>
      <c r="N1397" s="6">
        <f>IF(OR(B1397&amp;""="",H1397&amp;""="",NOT(ISNUMBER(E1397))),"",IFERROR(IF(E1397&lt;INDEX('الوحدات'!$F$6:$F$305,MATCH(H1397,'الوحدات'!$A$6:$A$305,0)),"أقل من السعر","مناسب"),"كود غير موجود"))</f>
        <v/>
      </c>
      <c r="O1397" s="18">
        <f>IF(OR(B1397&amp;""="",I1397&lt;&gt;"تم التعاقد",H1397&amp;""=""),"",IFERROR(IF(INDEX('الوحدات'!$E$6:$E$305,MATCH(H1397,'الوحدات'!$A$6:$A$305,0))="بيع",ROUND(INDEX('الوحدات'!$F$6:$F$305,MATCH(H1397,'الوحدات'!$A$6:$A$305,0))*'الإعدادات'!$B$5/100,2),""),""))</f>
        <v/>
      </c>
      <c r="P1397" s="19">
        <f>IF(OR(M1397="متأخرة",M1397="اليوم"),COUNTIFS($M$6:$M$2005,"متأخرة",$J$6:$J$2005,"&lt;"&amp;J1397)+COUNTIFS($M$6:$M$2005,"اليوم",$J$6:$J$2005,"&lt;"&amp;J1397)+COUNTIFS($M$6:M1397,"متأخرة",$J$6:J1397,J1397&amp;"")+COUNTIFS($M$6:M1397,"اليوم",$J$6:J1397,J1397&amp;""),"")</f>
        <v/>
      </c>
    </row>
    <row r="1398">
      <c r="A1398" s="20" t="n"/>
      <c r="B1398" s="5" t="n"/>
      <c r="C1398" s="21" t="n"/>
      <c r="D1398" s="5" t="n"/>
      <c r="E1398" s="17" t="n"/>
      <c r="F1398" s="5" t="n"/>
      <c r="G1398" s="5" t="n"/>
      <c r="H1398" s="5" t="n"/>
      <c r="I1398" s="5" t="n"/>
      <c r="J1398" s="20" t="n"/>
      <c r="K1398" s="5" t="n"/>
      <c r="L1398" s="19">
        <f>IF(OR(B1398&amp;""="",NOT(ISNUMBER(A1398))),"",'الإعدادات'!$B$4-A1398)</f>
        <v/>
      </c>
      <c r="M1398" s="6">
        <f>IF(OR(B1398&amp;""="",NOT(ISNUMBER(J1398)),I1398="تم التعاقد",I1398="غير مهتم"),"",IF(J1398&lt;'الإعدادات'!$B$4,"متأخرة",IF(J1398='الإعدادات'!$B$4,"اليوم",IF(J1398&lt;='الإعدادات'!$B$4+3,"خلال 3 أيام",""))))</f>
        <v/>
      </c>
      <c r="N1398" s="6">
        <f>IF(OR(B1398&amp;""="",H1398&amp;""="",NOT(ISNUMBER(E1398))),"",IFERROR(IF(E1398&lt;INDEX('الوحدات'!$F$6:$F$305,MATCH(H1398,'الوحدات'!$A$6:$A$305,0)),"أقل من السعر","مناسب"),"كود غير موجود"))</f>
        <v/>
      </c>
      <c r="O1398" s="18">
        <f>IF(OR(B1398&amp;""="",I1398&lt;&gt;"تم التعاقد",H1398&amp;""=""),"",IFERROR(IF(INDEX('الوحدات'!$E$6:$E$305,MATCH(H1398,'الوحدات'!$A$6:$A$305,0))="بيع",ROUND(INDEX('الوحدات'!$F$6:$F$305,MATCH(H1398,'الوحدات'!$A$6:$A$305,0))*'الإعدادات'!$B$5/100,2),""),""))</f>
        <v/>
      </c>
      <c r="P1398" s="19">
        <f>IF(OR(M1398="متأخرة",M1398="اليوم"),COUNTIFS($M$6:$M$2005,"متأخرة",$J$6:$J$2005,"&lt;"&amp;J1398)+COUNTIFS($M$6:$M$2005,"اليوم",$J$6:$J$2005,"&lt;"&amp;J1398)+COUNTIFS($M$6:M1398,"متأخرة",$J$6:J1398,J1398&amp;"")+COUNTIFS($M$6:M1398,"اليوم",$J$6:J1398,J1398&amp;""),"")</f>
        <v/>
      </c>
    </row>
    <row r="1399">
      <c r="A1399" s="20" t="n"/>
      <c r="B1399" s="5" t="n"/>
      <c r="C1399" s="21" t="n"/>
      <c r="D1399" s="5" t="n"/>
      <c r="E1399" s="17" t="n"/>
      <c r="F1399" s="5" t="n"/>
      <c r="G1399" s="5" t="n"/>
      <c r="H1399" s="5" t="n"/>
      <c r="I1399" s="5" t="n"/>
      <c r="J1399" s="20" t="n"/>
      <c r="K1399" s="5" t="n"/>
      <c r="L1399" s="19">
        <f>IF(OR(B1399&amp;""="",NOT(ISNUMBER(A1399))),"",'الإعدادات'!$B$4-A1399)</f>
        <v/>
      </c>
      <c r="M1399" s="6">
        <f>IF(OR(B1399&amp;""="",NOT(ISNUMBER(J1399)),I1399="تم التعاقد",I1399="غير مهتم"),"",IF(J1399&lt;'الإعدادات'!$B$4,"متأخرة",IF(J1399='الإعدادات'!$B$4,"اليوم",IF(J1399&lt;='الإعدادات'!$B$4+3,"خلال 3 أيام",""))))</f>
        <v/>
      </c>
      <c r="N1399" s="6">
        <f>IF(OR(B1399&amp;""="",H1399&amp;""="",NOT(ISNUMBER(E1399))),"",IFERROR(IF(E1399&lt;INDEX('الوحدات'!$F$6:$F$305,MATCH(H1399,'الوحدات'!$A$6:$A$305,0)),"أقل من السعر","مناسب"),"كود غير موجود"))</f>
        <v/>
      </c>
      <c r="O1399" s="18">
        <f>IF(OR(B1399&amp;""="",I1399&lt;&gt;"تم التعاقد",H1399&amp;""=""),"",IFERROR(IF(INDEX('الوحدات'!$E$6:$E$305,MATCH(H1399,'الوحدات'!$A$6:$A$305,0))="بيع",ROUND(INDEX('الوحدات'!$F$6:$F$305,MATCH(H1399,'الوحدات'!$A$6:$A$305,0))*'الإعدادات'!$B$5/100,2),""),""))</f>
        <v/>
      </c>
      <c r="P1399" s="19">
        <f>IF(OR(M1399="متأخرة",M1399="اليوم"),COUNTIFS($M$6:$M$2005,"متأخرة",$J$6:$J$2005,"&lt;"&amp;J1399)+COUNTIFS($M$6:$M$2005,"اليوم",$J$6:$J$2005,"&lt;"&amp;J1399)+COUNTIFS($M$6:M1399,"متأخرة",$J$6:J1399,J1399&amp;"")+COUNTIFS($M$6:M1399,"اليوم",$J$6:J1399,J1399&amp;""),"")</f>
        <v/>
      </c>
    </row>
    <row r="1400">
      <c r="A1400" s="20" t="n"/>
      <c r="B1400" s="5" t="n"/>
      <c r="C1400" s="21" t="n"/>
      <c r="D1400" s="5" t="n"/>
      <c r="E1400" s="17" t="n"/>
      <c r="F1400" s="5" t="n"/>
      <c r="G1400" s="5" t="n"/>
      <c r="H1400" s="5" t="n"/>
      <c r="I1400" s="5" t="n"/>
      <c r="J1400" s="20" t="n"/>
      <c r="K1400" s="5" t="n"/>
      <c r="L1400" s="19">
        <f>IF(OR(B1400&amp;""="",NOT(ISNUMBER(A1400))),"",'الإعدادات'!$B$4-A1400)</f>
        <v/>
      </c>
      <c r="M1400" s="6">
        <f>IF(OR(B1400&amp;""="",NOT(ISNUMBER(J1400)),I1400="تم التعاقد",I1400="غير مهتم"),"",IF(J1400&lt;'الإعدادات'!$B$4,"متأخرة",IF(J1400='الإعدادات'!$B$4,"اليوم",IF(J1400&lt;='الإعدادات'!$B$4+3,"خلال 3 أيام",""))))</f>
        <v/>
      </c>
      <c r="N1400" s="6">
        <f>IF(OR(B1400&amp;""="",H1400&amp;""="",NOT(ISNUMBER(E1400))),"",IFERROR(IF(E1400&lt;INDEX('الوحدات'!$F$6:$F$305,MATCH(H1400,'الوحدات'!$A$6:$A$305,0)),"أقل من السعر","مناسب"),"كود غير موجود"))</f>
        <v/>
      </c>
      <c r="O1400" s="18">
        <f>IF(OR(B1400&amp;""="",I1400&lt;&gt;"تم التعاقد",H1400&amp;""=""),"",IFERROR(IF(INDEX('الوحدات'!$E$6:$E$305,MATCH(H1400,'الوحدات'!$A$6:$A$305,0))="بيع",ROUND(INDEX('الوحدات'!$F$6:$F$305,MATCH(H1400,'الوحدات'!$A$6:$A$305,0))*'الإعدادات'!$B$5/100,2),""),""))</f>
        <v/>
      </c>
      <c r="P1400" s="19">
        <f>IF(OR(M1400="متأخرة",M1400="اليوم"),COUNTIFS($M$6:$M$2005,"متأخرة",$J$6:$J$2005,"&lt;"&amp;J1400)+COUNTIFS($M$6:$M$2005,"اليوم",$J$6:$J$2005,"&lt;"&amp;J1400)+COUNTIFS($M$6:M1400,"متأخرة",$J$6:J1400,J1400&amp;"")+COUNTIFS($M$6:M1400,"اليوم",$J$6:J1400,J1400&amp;""),"")</f>
        <v/>
      </c>
    </row>
    <row r="1401">
      <c r="A1401" s="20" t="n"/>
      <c r="B1401" s="5" t="n"/>
      <c r="C1401" s="21" t="n"/>
      <c r="D1401" s="5" t="n"/>
      <c r="E1401" s="17" t="n"/>
      <c r="F1401" s="5" t="n"/>
      <c r="G1401" s="5" t="n"/>
      <c r="H1401" s="5" t="n"/>
      <c r="I1401" s="5" t="n"/>
      <c r="J1401" s="20" t="n"/>
      <c r="K1401" s="5" t="n"/>
      <c r="L1401" s="19">
        <f>IF(OR(B1401&amp;""="",NOT(ISNUMBER(A1401))),"",'الإعدادات'!$B$4-A1401)</f>
        <v/>
      </c>
      <c r="M1401" s="6">
        <f>IF(OR(B1401&amp;""="",NOT(ISNUMBER(J1401)),I1401="تم التعاقد",I1401="غير مهتم"),"",IF(J1401&lt;'الإعدادات'!$B$4,"متأخرة",IF(J1401='الإعدادات'!$B$4,"اليوم",IF(J1401&lt;='الإعدادات'!$B$4+3,"خلال 3 أيام",""))))</f>
        <v/>
      </c>
      <c r="N1401" s="6">
        <f>IF(OR(B1401&amp;""="",H1401&amp;""="",NOT(ISNUMBER(E1401))),"",IFERROR(IF(E1401&lt;INDEX('الوحدات'!$F$6:$F$305,MATCH(H1401,'الوحدات'!$A$6:$A$305,0)),"أقل من السعر","مناسب"),"كود غير موجود"))</f>
        <v/>
      </c>
      <c r="O1401" s="18">
        <f>IF(OR(B1401&amp;""="",I1401&lt;&gt;"تم التعاقد",H1401&amp;""=""),"",IFERROR(IF(INDEX('الوحدات'!$E$6:$E$305,MATCH(H1401,'الوحدات'!$A$6:$A$305,0))="بيع",ROUND(INDEX('الوحدات'!$F$6:$F$305,MATCH(H1401,'الوحدات'!$A$6:$A$305,0))*'الإعدادات'!$B$5/100,2),""),""))</f>
        <v/>
      </c>
      <c r="P1401" s="19">
        <f>IF(OR(M1401="متأخرة",M1401="اليوم"),COUNTIFS($M$6:$M$2005,"متأخرة",$J$6:$J$2005,"&lt;"&amp;J1401)+COUNTIFS($M$6:$M$2005,"اليوم",$J$6:$J$2005,"&lt;"&amp;J1401)+COUNTIFS($M$6:M1401,"متأخرة",$J$6:J1401,J1401&amp;"")+COUNTIFS($M$6:M1401,"اليوم",$J$6:J1401,J1401&amp;""),"")</f>
        <v/>
      </c>
    </row>
    <row r="1402">
      <c r="A1402" s="20" t="n"/>
      <c r="B1402" s="5" t="n"/>
      <c r="C1402" s="21" t="n"/>
      <c r="D1402" s="5" t="n"/>
      <c r="E1402" s="17" t="n"/>
      <c r="F1402" s="5" t="n"/>
      <c r="G1402" s="5" t="n"/>
      <c r="H1402" s="5" t="n"/>
      <c r="I1402" s="5" t="n"/>
      <c r="J1402" s="20" t="n"/>
      <c r="K1402" s="5" t="n"/>
      <c r="L1402" s="19">
        <f>IF(OR(B1402&amp;""="",NOT(ISNUMBER(A1402))),"",'الإعدادات'!$B$4-A1402)</f>
        <v/>
      </c>
      <c r="M1402" s="6">
        <f>IF(OR(B1402&amp;""="",NOT(ISNUMBER(J1402)),I1402="تم التعاقد",I1402="غير مهتم"),"",IF(J1402&lt;'الإعدادات'!$B$4,"متأخرة",IF(J1402='الإعدادات'!$B$4,"اليوم",IF(J1402&lt;='الإعدادات'!$B$4+3,"خلال 3 أيام",""))))</f>
        <v/>
      </c>
      <c r="N1402" s="6">
        <f>IF(OR(B1402&amp;""="",H1402&amp;""="",NOT(ISNUMBER(E1402))),"",IFERROR(IF(E1402&lt;INDEX('الوحدات'!$F$6:$F$305,MATCH(H1402,'الوحدات'!$A$6:$A$305,0)),"أقل من السعر","مناسب"),"كود غير موجود"))</f>
        <v/>
      </c>
      <c r="O1402" s="18">
        <f>IF(OR(B1402&amp;""="",I1402&lt;&gt;"تم التعاقد",H1402&amp;""=""),"",IFERROR(IF(INDEX('الوحدات'!$E$6:$E$305,MATCH(H1402,'الوحدات'!$A$6:$A$305,0))="بيع",ROUND(INDEX('الوحدات'!$F$6:$F$305,MATCH(H1402,'الوحدات'!$A$6:$A$305,0))*'الإعدادات'!$B$5/100,2),""),""))</f>
        <v/>
      </c>
      <c r="P1402" s="19">
        <f>IF(OR(M1402="متأخرة",M1402="اليوم"),COUNTIFS($M$6:$M$2005,"متأخرة",$J$6:$J$2005,"&lt;"&amp;J1402)+COUNTIFS($M$6:$M$2005,"اليوم",$J$6:$J$2005,"&lt;"&amp;J1402)+COUNTIFS($M$6:M1402,"متأخرة",$J$6:J1402,J1402&amp;"")+COUNTIFS($M$6:M1402,"اليوم",$J$6:J1402,J1402&amp;""),"")</f>
        <v/>
      </c>
    </row>
    <row r="1403">
      <c r="A1403" s="20" t="n"/>
      <c r="B1403" s="5" t="n"/>
      <c r="C1403" s="21" t="n"/>
      <c r="D1403" s="5" t="n"/>
      <c r="E1403" s="17" t="n"/>
      <c r="F1403" s="5" t="n"/>
      <c r="G1403" s="5" t="n"/>
      <c r="H1403" s="5" t="n"/>
      <c r="I1403" s="5" t="n"/>
      <c r="J1403" s="20" t="n"/>
      <c r="K1403" s="5" t="n"/>
      <c r="L1403" s="19">
        <f>IF(OR(B1403&amp;""="",NOT(ISNUMBER(A1403))),"",'الإعدادات'!$B$4-A1403)</f>
        <v/>
      </c>
      <c r="M1403" s="6">
        <f>IF(OR(B1403&amp;""="",NOT(ISNUMBER(J1403)),I1403="تم التعاقد",I1403="غير مهتم"),"",IF(J1403&lt;'الإعدادات'!$B$4,"متأخرة",IF(J1403='الإعدادات'!$B$4,"اليوم",IF(J1403&lt;='الإعدادات'!$B$4+3,"خلال 3 أيام",""))))</f>
        <v/>
      </c>
      <c r="N1403" s="6">
        <f>IF(OR(B1403&amp;""="",H1403&amp;""="",NOT(ISNUMBER(E1403))),"",IFERROR(IF(E1403&lt;INDEX('الوحدات'!$F$6:$F$305,MATCH(H1403,'الوحدات'!$A$6:$A$305,0)),"أقل من السعر","مناسب"),"كود غير موجود"))</f>
        <v/>
      </c>
      <c r="O1403" s="18">
        <f>IF(OR(B1403&amp;""="",I1403&lt;&gt;"تم التعاقد",H1403&amp;""=""),"",IFERROR(IF(INDEX('الوحدات'!$E$6:$E$305,MATCH(H1403,'الوحدات'!$A$6:$A$305,0))="بيع",ROUND(INDEX('الوحدات'!$F$6:$F$305,MATCH(H1403,'الوحدات'!$A$6:$A$305,0))*'الإعدادات'!$B$5/100,2),""),""))</f>
        <v/>
      </c>
      <c r="P1403" s="19">
        <f>IF(OR(M1403="متأخرة",M1403="اليوم"),COUNTIFS($M$6:$M$2005,"متأخرة",$J$6:$J$2005,"&lt;"&amp;J1403)+COUNTIFS($M$6:$M$2005,"اليوم",$J$6:$J$2005,"&lt;"&amp;J1403)+COUNTIFS($M$6:M1403,"متأخرة",$J$6:J1403,J1403&amp;"")+COUNTIFS($M$6:M1403,"اليوم",$J$6:J1403,J1403&amp;""),"")</f>
        <v/>
      </c>
    </row>
    <row r="1404">
      <c r="A1404" s="20" t="n"/>
      <c r="B1404" s="5" t="n"/>
      <c r="C1404" s="21" t="n"/>
      <c r="D1404" s="5" t="n"/>
      <c r="E1404" s="17" t="n"/>
      <c r="F1404" s="5" t="n"/>
      <c r="G1404" s="5" t="n"/>
      <c r="H1404" s="5" t="n"/>
      <c r="I1404" s="5" t="n"/>
      <c r="J1404" s="20" t="n"/>
      <c r="K1404" s="5" t="n"/>
      <c r="L1404" s="19">
        <f>IF(OR(B1404&amp;""="",NOT(ISNUMBER(A1404))),"",'الإعدادات'!$B$4-A1404)</f>
        <v/>
      </c>
      <c r="M1404" s="6">
        <f>IF(OR(B1404&amp;""="",NOT(ISNUMBER(J1404)),I1404="تم التعاقد",I1404="غير مهتم"),"",IF(J1404&lt;'الإعدادات'!$B$4,"متأخرة",IF(J1404='الإعدادات'!$B$4,"اليوم",IF(J1404&lt;='الإعدادات'!$B$4+3,"خلال 3 أيام",""))))</f>
        <v/>
      </c>
      <c r="N1404" s="6">
        <f>IF(OR(B1404&amp;""="",H1404&amp;""="",NOT(ISNUMBER(E1404))),"",IFERROR(IF(E1404&lt;INDEX('الوحدات'!$F$6:$F$305,MATCH(H1404,'الوحدات'!$A$6:$A$305,0)),"أقل من السعر","مناسب"),"كود غير موجود"))</f>
        <v/>
      </c>
      <c r="O1404" s="18">
        <f>IF(OR(B1404&amp;""="",I1404&lt;&gt;"تم التعاقد",H1404&amp;""=""),"",IFERROR(IF(INDEX('الوحدات'!$E$6:$E$305,MATCH(H1404,'الوحدات'!$A$6:$A$305,0))="بيع",ROUND(INDEX('الوحدات'!$F$6:$F$305,MATCH(H1404,'الوحدات'!$A$6:$A$305,0))*'الإعدادات'!$B$5/100,2),""),""))</f>
        <v/>
      </c>
      <c r="P1404" s="19">
        <f>IF(OR(M1404="متأخرة",M1404="اليوم"),COUNTIFS($M$6:$M$2005,"متأخرة",$J$6:$J$2005,"&lt;"&amp;J1404)+COUNTIFS($M$6:$M$2005,"اليوم",$J$6:$J$2005,"&lt;"&amp;J1404)+COUNTIFS($M$6:M1404,"متأخرة",$J$6:J1404,J1404&amp;"")+COUNTIFS($M$6:M1404,"اليوم",$J$6:J1404,J1404&amp;""),"")</f>
        <v/>
      </c>
    </row>
    <row r="1405">
      <c r="A1405" s="20" t="n"/>
      <c r="B1405" s="5" t="n"/>
      <c r="C1405" s="21" t="n"/>
      <c r="D1405" s="5" t="n"/>
      <c r="E1405" s="17" t="n"/>
      <c r="F1405" s="5" t="n"/>
      <c r="G1405" s="5" t="n"/>
      <c r="H1405" s="5" t="n"/>
      <c r="I1405" s="5" t="n"/>
      <c r="J1405" s="20" t="n"/>
      <c r="K1405" s="5" t="n"/>
      <c r="L1405" s="19">
        <f>IF(OR(B1405&amp;""="",NOT(ISNUMBER(A1405))),"",'الإعدادات'!$B$4-A1405)</f>
        <v/>
      </c>
      <c r="M1405" s="6">
        <f>IF(OR(B1405&amp;""="",NOT(ISNUMBER(J1405)),I1405="تم التعاقد",I1405="غير مهتم"),"",IF(J1405&lt;'الإعدادات'!$B$4,"متأخرة",IF(J1405='الإعدادات'!$B$4,"اليوم",IF(J1405&lt;='الإعدادات'!$B$4+3,"خلال 3 أيام",""))))</f>
        <v/>
      </c>
      <c r="N1405" s="6">
        <f>IF(OR(B1405&amp;""="",H1405&amp;""="",NOT(ISNUMBER(E1405))),"",IFERROR(IF(E1405&lt;INDEX('الوحدات'!$F$6:$F$305,MATCH(H1405,'الوحدات'!$A$6:$A$305,0)),"أقل من السعر","مناسب"),"كود غير موجود"))</f>
        <v/>
      </c>
      <c r="O1405" s="18">
        <f>IF(OR(B1405&amp;""="",I1405&lt;&gt;"تم التعاقد",H1405&amp;""=""),"",IFERROR(IF(INDEX('الوحدات'!$E$6:$E$305,MATCH(H1405,'الوحدات'!$A$6:$A$305,0))="بيع",ROUND(INDEX('الوحدات'!$F$6:$F$305,MATCH(H1405,'الوحدات'!$A$6:$A$305,0))*'الإعدادات'!$B$5/100,2),""),""))</f>
        <v/>
      </c>
      <c r="P1405" s="19">
        <f>IF(OR(M1405="متأخرة",M1405="اليوم"),COUNTIFS($M$6:$M$2005,"متأخرة",$J$6:$J$2005,"&lt;"&amp;J1405)+COUNTIFS($M$6:$M$2005,"اليوم",$J$6:$J$2005,"&lt;"&amp;J1405)+COUNTIFS($M$6:M1405,"متأخرة",$J$6:J1405,J1405&amp;"")+COUNTIFS($M$6:M1405,"اليوم",$J$6:J1405,J1405&amp;""),"")</f>
        <v/>
      </c>
    </row>
    <row r="1406">
      <c r="A1406" s="20" t="n"/>
      <c r="B1406" s="5" t="n"/>
      <c r="C1406" s="21" t="n"/>
      <c r="D1406" s="5" t="n"/>
      <c r="E1406" s="17" t="n"/>
      <c r="F1406" s="5" t="n"/>
      <c r="G1406" s="5" t="n"/>
      <c r="H1406" s="5" t="n"/>
      <c r="I1406" s="5" t="n"/>
      <c r="J1406" s="20" t="n"/>
      <c r="K1406" s="5" t="n"/>
      <c r="L1406" s="19">
        <f>IF(OR(B1406&amp;""="",NOT(ISNUMBER(A1406))),"",'الإعدادات'!$B$4-A1406)</f>
        <v/>
      </c>
      <c r="M1406" s="6">
        <f>IF(OR(B1406&amp;""="",NOT(ISNUMBER(J1406)),I1406="تم التعاقد",I1406="غير مهتم"),"",IF(J1406&lt;'الإعدادات'!$B$4,"متأخرة",IF(J1406='الإعدادات'!$B$4,"اليوم",IF(J1406&lt;='الإعدادات'!$B$4+3,"خلال 3 أيام",""))))</f>
        <v/>
      </c>
      <c r="N1406" s="6">
        <f>IF(OR(B1406&amp;""="",H1406&amp;""="",NOT(ISNUMBER(E1406))),"",IFERROR(IF(E1406&lt;INDEX('الوحدات'!$F$6:$F$305,MATCH(H1406,'الوحدات'!$A$6:$A$305,0)),"أقل من السعر","مناسب"),"كود غير موجود"))</f>
        <v/>
      </c>
      <c r="O1406" s="18">
        <f>IF(OR(B1406&amp;""="",I1406&lt;&gt;"تم التعاقد",H1406&amp;""=""),"",IFERROR(IF(INDEX('الوحدات'!$E$6:$E$305,MATCH(H1406,'الوحدات'!$A$6:$A$305,0))="بيع",ROUND(INDEX('الوحدات'!$F$6:$F$305,MATCH(H1406,'الوحدات'!$A$6:$A$305,0))*'الإعدادات'!$B$5/100,2),""),""))</f>
        <v/>
      </c>
      <c r="P1406" s="19">
        <f>IF(OR(M1406="متأخرة",M1406="اليوم"),COUNTIFS($M$6:$M$2005,"متأخرة",$J$6:$J$2005,"&lt;"&amp;J1406)+COUNTIFS($M$6:$M$2005,"اليوم",$J$6:$J$2005,"&lt;"&amp;J1406)+COUNTIFS($M$6:M1406,"متأخرة",$J$6:J1406,J1406&amp;"")+COUNTIFS($M$6:M1406,"اليوم",$J$6:J1406,J1406&amp;""),"")</f>
        <v/>
      </c>
    </row>
    <row r="1407">
      <c r="A1407" s="20" t="n"/>
      <c r="B1407" s="5" t="n"/>
      <c r="C1407" s="21" t="n"/>
      <c r="D1407" s="5" t="n"/>
      <c r="E1407" s="17" t="n"/>
      <c r="F1407" s="5" t="n"/>
      <c r="G1407" s="5" t="n"/>
      <c r="H1407" s="5" t="n"/>
      <c r="I1407" s="5" t="n"/>
      <c r="J1407" s="20" t="n"/>
      <c r="K1407" s="5" t="n"/>
      <c r="L1407" s="19">
        <f>IF(OR(B1407&amp;""="",NOT(ISNUMBER(A1407))),"",'الإعدادات'!$B$4-A1407)</f>
        <v/>
      </c>
      <c r="M1407" s="6">
        <f>IF(OR(B1407&amp;""="",NOT(ISNUMBER(J1407)),I1407="تم التعاقد",I1407="غير مهتم"),"",IF(J1407&lt;'الإعدادات'!$B$4,"متأخرة",IF(J1407='الإعدادات'!$B$4,"اليوم",IF(J1407&lt;='الإعدادات'!$B$4+3,"خلال 3 أيام",""))))</f>
        <v/>
      </c>
      <c r="N1407" s="6">
        <f>IF(OR(B1407&amp;""="",H1407&amp;""="",NOT(ISNUMBER(E1407))),"",IFERROR(IF(E1407&lt;INDEX('الوحدات'!$F$6:$F$305,MATCH(H1407,'الوحدات'!$A$6:$A$305,0)),"أقل من السعر","مناسب"),"كود غير موجود"))</f>
        <v/>
      </c>
      <c r="O1407" s="18">
        <f>IF(OR(B1407&amp;""="",I1407&lt;&gt;"تم التعاقد",H1407&amp;""=""),"",IFERROR(IF(INDEX('الوحدات'!$E$6:$E$305,MATCH(H1407,'الوحدات'!$A$6:$A$305,0))="بيع",ROUND(INDEX('الوحدات'!$F$6:$F$305,MATCH(H1407,'الوحدات'!$A$6:$A$305,0))*'الإعدادات'!$B$5/100,2),""),""))</f>
        <v/>
      </c>
      <c r="P1407" s="19">
        <f>IF(OR(M1407="متأخرة",M1407="اليوم"),COUNTIFS($M$6:$M$2005,"متأخرة",$J$6:$J$2005,"&lt;"&amp;J1407)+COUNTIFS($M$6:$M$2005,"اليوم",$J$6:$J$2005,"&lt;"&amp;J1407)+COUNTIFS($M$6:M1407,"متأخرة",$J$6:J1407,J1407&amp;"")+COUNTIFS($M$6:M1407,"اليوم",$J$6:J1407,J1407&amp;""),"")</f>
        <v/>
      </c>
    </row>
    <row r="1408">
      <c r="A1408" s="20" t="n"/>
      <c r="B1408" s="5" t="n"/>
      <c r="C1408" s="21" t="n"/>
      <c r="D1408" s="5" t="n"/>
      <c r="E1408" s="17" t="n"/>
      <c r="F1408" s="5" t="n"/>
      <c r="G1408" s="5" t="n"/>
      <c r="H1408" s="5" t="n"/>
      <c r="I1408" s="5" t="n"/>
      <c r="J1408" s="20" t="n"/>
      <c r="K1408" s="5" t="n"/>
      <c r="L1408" s="19">
        <f>IF(OR(B1408&amp;""="",NOT(ISNUMBER(A1408))),"",'الإعدادات'!$B$4-A1408)</f>
        <v/>
      </c>
      <c r="M1408" s="6">
        <f>IF(OR(B1408&amp;""="",NOT(ISNUMBER(J1408)),I1408="تم التعاقد",I1408="غير مهتم"),"",IF(J1408&lt;'الإعدادات'!$B$4,"متأخرة",IF(J1408='الإعدادات'!$B$4,"اليوم",IF(J1408&lt;='الإعدادات'!$B$4+3,"خلال 3 أيام",""))))</f>
        <v/>
      </c>
      <c r="N1408" s="6">
        <f>IF(OR(B1408&amp;""="",H1408&amp;""="",NOT(ISNUMBER(E1408))),"",IFERROR(IF(E1408&lt;INDEX('الوحدات'!$F$6:$F$305,MATCH(H1408,'الوحدات'!$A$6:$A$305,0)),"أقل من السعر","مناسب"),"كود غير موجود"))</f>
        <v/>
      </c>
      <c r="O1408" s="18">
        <f>IF(OR(B1408&amp;""="",I1408&lt;&gt;"تم التعاقد",H1408&amp;""=""),"",IFERROR(IF(INDEX('الوحدات'!$E$6:$E$305,MATCH(H1408,'الوحدات'!$A$6:$A$305,0))="بيع",ROUND(INDEX('الوحدات'!$F$6:$F$305,MATCH(H1408,'الوحدات'!$A$6:$A$305,0))*'الإعدادات'!$B$5/100,2),""),""))</f>
        <v/>
      </c>
      <c r="P1408" s="19">
        <f>IF(OR(M1408="متأخرة",M1408="اليوم"),COUNTIFS($M$6:$M$2005,"متأخرة",$J$6:$J$2005,"&lt;"&amp;J1408)+COUNTIFS($M$6:$M$2005,"اليوم",$J$6:$J$2005,"&lt;"&amp;J1408)+COUNTIFS($M$6:M1408,"متأخرة",$J$6:J1408,J1408&amp;"")+COUNTIFS($M$6:M1408,"اليوم",$J$6:J1408,J1408&amp;""),"")</f>
        <v/>
      </c>
    </row>
    <row r="1409">
      <c r="A1409" s="20" t="n"/>
      <c r="B1409" s="5" t="n"/>
      <c r="C1409" s="21" t="n"/>
      <c r="D1409" s="5" t="n"/>
      <c r="E1409" s="17" t="n"/>
      <c r="F1409" s="5" t="n"/>
      <c r="G1409" s="5" t="n"/>
      <c r="H1409" s="5" t="n"/>
      <c r="I1409" s="5" t="n"/>
      <c r="J1409" s="20" t="n"/>
      <c r="K1409" s="5" t="n"/>
      <c r="L1409" s="19">
        <f>IF(OR(B1409&amp;""="",NOT(ISNUMBER(A1409))),"",'الإعدادات'!$B$4-A1409)</f>
        <v/>
      </c>
      <c r="M1409" s="6">
        <f>IF(OR(B1409&amp;""="",NOT(ISNUMBER(J1409)),I1409="تم التعاقد",I1409="غير مهتم"),"",IF(J1409&lt;'الإعدادات'!$B$4,"متأخرة",IF(J1409='الإعدادات'!$B$4,"اليوم",IF(J1409&lt;='الإعدادات'!$B$4+3,"خلال 3 أيام",""))))</f>
        <v/>
      </c>
      <c r="N1409" s="6">
        <f>IF(OR(B1409&amp;""="",H1409&amp;""="",NOT(ISNUMBER(E1409))),"",IFERROR(IF(E1409&lt;INDEX('الوحدات'!$F$6:$F$305,MATCH(H1409,'الوحدات'!$A$6:$A$305,0)),"أقل من السعر","مناسب"),"كود غير موجود"))</f>
        <v/>
      </c>
      <c r="O1409" s="18">
        <f>IF(OR(B1409&amp;""="",I1409&lt;&gt;"تم التعاقد",H1409&amp;""=""),"",IFERROR(IF(INDEX('الوحدات'!$E$6:$E$305,MATCH(H1409,'الوحدات'!$A$6:$A$305,0))="بيع",ROUND(INDEX('الوحدات'!$F$6:$F$305,MATCH(H1409,'الوحدات'!$A$6:$A$305,0))*'الإعدادات'!$B$5/100,2),""),""))</f>
        <v/>
      </c>
      <c r="P1409" s="19">
        <f>IF(OR(M1409="متأخرة",M1409="اليوم"),COUNTIFS($M$6:$M$2005,"متأخرة",$J$6:$J$2005,"&lt;"&amp;J1409)+COUNTIFS($M$6:$M$2005,"اليوم",$J$6:$J$2005,"&lt;"&amp;J1409)+COUNTIFS($M$6:M1409,"متأخرة",$J$6:J1409,J1409&amp;"")+COUNTIFS($M$6:M1409,"اليوم",$J$6:J1409,J1409&amp;""),"")</f>
        <v/>
      </c>
    </row>
    <row r="1410">
      <c r="A1410" s="20" t="n"/>
      <c r="B1410" s="5" t="n"/>
      <c r="C1410" s="21" t="n"/>
      <c r="D1410" s="5" t="n"/>
      <c r="E1410" s="17" t="n"/>
      <c r="F1410" s="5" t="n"/>
      <c r="G1410" s="5" t="n"/>
      <c r="H1410" s="5" t="n"/>
      <c r="I1410" s="5" t="n"/>
      <c r="J1410" s="20" t="n"/>
      <c r="K1410" s="5" t="n"/>
      <c r="L1410" s="19">
        <f>IF(OR(B1410&amp;""="",NOT(ISNUMBER(A1410))),"",'الإعدادات'!$B$4-A1410)</f>
        <v/>
      </c>
      <c r="M1410" s="6">
        <f>IF(OR(B1410&amp;""="",NOT(ISNUMBER(J1410)),I1410="تم التعاقد",I1410="غير مهتم"),"",IF(J1410&lt;'الإعدادات'!$B$4,"متأخرة",IF(J1410='الإعدادات'!$B$4,"اليوم",IF(J1410&lt;='الإعدادات'!$B$4+3,"خلال 3 أيام",""))))</f>
        <v/>
      </c>
      <c r="N1410" s="6">
        <f>IF(OR(B1410&amp;""="",H1410&amp;""="",NOT(ISNUMBER(E1410))),"",IFERROR(IF(E1410&lt;INDEX('الوحدات'!$F$6:$F$305,MATCH(H1410,'الوحدات'!$A$6:$A$305,0)),"أقل من السعر","مناسب"),"كود غير موجود"))</f>
        <v/>
      </c>
      <c r="O1410" s="18">
        <f>IF(OR(B1410&amp;""="",I1410&lt;&gt;"تم التعاقد",H1410&amp;""=""),"",IFERROR(IF(INDEX('الوحدات'!$E$6:$E$305,MATCH(H1410,'الوحدات'!$A$6:$A$305,0))="بيع",ROUND(INDEX('الوحدات'!$F$6:$F$305,MATCH(H1410,'الوحدات'!$A$6:$A$305,0))*'الإعدادات'!$B$5/100,2),""),""))</f>
        <v/>
      </c>
      <c r="P1410" s="19">
        <f>IF(OR(M1410="متأخرة",M1410="اليوم"),COUNTIFS($M$6:$M$2005,"متأخرة",$J$6:$J$2005,"&lt;"&amp;J1410)+COUNTIFS($M$6:$M$2005,"اليوم",$J$6:$J$2005,"&lt;"&amp;J1410)+COUNTIFS($M$6:M1410,"متأخرة",$J$6:J1410,J1410&amp;"")+COUNTIFS($M$6:M1410,"اليوم",$J$6:J1410,J1410&amp;""),"")</f>
        <v/>
      </c>
    </row>
    <row r="1411">
      <c r="A1411" s="20" t="n"/>
      <c r="B1411" s="5" t="n"/>
      <c r="C1411" s="21" t="n"/>
      <c r="D1411" s="5" t="n"/>
      <c r="E1411" s="17" t="n"/>
      <c r="F1411" s="5" t="n"/>
      <c r="G1411" s="5" t="n"/>
      <c r="H1411" s="5" t="n"/>
      <c r="I1411" s="5" t="n"/>
      <c r="J1411" s="20" t="n"/>
      <c r="K1411" s="5" t="n"/>
      <c r="L1411" s="19">
        <f>IF(OR(B1411&amp;""="",NOT(ISNUMBER(A1411))),"",'الإعدادات'!$B$4-A1411)</f>
        <v/>
      </c>
      <c r="M1411" s="6">
        <f>IF(OR(B1411&amp;""="",NOT(ISNUMBER(J1411)),I1411="تم التعاقد",I1411="غير مهتم"),"",IF(J1411&lt;'الإعدادات'!$B$4,"متأخرة",IF(J1411='الإعدادات'!$B$4,"اليوم",IF(J1411&lt;='الإعدادات'!$B$4+3,"خلال 3 أيام",""))))</f>
        <v/>
      </c>
      <c r="N1411" s="6">
        <f>IF(OR(B1411&amp;""="",H1411&amp;""="",NOT(ISNUMBER(E1411))),"",IFERROR(IF(E1411&lt;INDEX('الوحدات'!$F$6:$F$305,MATCH(H1411,'الوحدات'!$A$6:$A$305,0)),"أقل من السعر","مناسب"),"كود غير موجود"))</f>
        <v/>
      </c>
      <c r="O1411" s="18">
        <f>IF(OR(B1411&amp;""="",I1411&lt;&gt;"تم التعاقد",H1411&amp;""=""),"",IFERROR(IF(INDEX('الوحدات'!$E$6:$E$305,MATCH(H1411,'الوحدات'!$A$6:$A$305,0))="بيع",ROUND(INDEX('الوحدات'!$F$6:$F$305,MATCH(H1411,'الوحدات'!$A$6:$A$305,0))*'الإعدادات'!$B$5/100,2),""),""))</f>
        <v/>
      </c>
      <c r="P1411" s="19">
        <f>IF(OR(M1411="متأخرة",M1411="اليوم"),COUNTIFS($M$6:$M$2005,"متأخرة",$J$6:$J$2005,"&lt;"&amp;J1411)+COUNTIFS($M$6:$M$2005,"اليوم",$J$6:$J$2005,"&lt;"&amp;J1411)+COUNTIFS($M$6:M1411,"متأخرة",$J$6:J1411,J1411&amp;"")+COUNTIFS($M$6:M1411,"اليوم",$J$6:J1411,J1411&amp;""),"")</f>
        <v/>
      </c>
    </row>
    <row r="1412">
      <c r="A1412" s="20" t="n"/>
      <c r="B1412" s="5" t="n"/>
      <c r="C1412" s="21" t="n"/>
      <c r="D1412" s="5" t="n"/>
      <c r="E1412" s="17" t="n"/>
      <c r="F1412" s="5" t="n"/>
      <c r="G1412" s="5" t="n"/>
      <c r="H1412" s="5" t="n"/>
      <c r="I1412" s="5" t="n"/>
      <c r="J1412" s="20" t="n"/>
      <c r="K1412" s="5" t="n"/>
      <c r="L1412" s="19">
        <f>IF(OR(B1412&amp;""="",NOT(ISNUMBER(A1412))),"",'الإعدادات'!$B$4-A1412)</f>
        <v/>
      </c>
      <c r="M1412" s="6">
        <f>IF(OR(B1412&amp;""="",NOT(ISNUMBER(J1412)),I1412="تم التعاقد",I1412="غير مهتم"),"",IF(J1412&lt;'الإعدادات'!$B$4,"متأخرة",IF(J1412='الإعدادات'!$B$4,"اليوم",IF(J1412&lt;='الإعدادات'!$B$4+3,"خلال 3 أيام",""))))</f>
        <v/>
      </c>
      <c r="N1412" s="6">
        <f>IF(OR(B1412&amp;""="",H1412&amp;""="",NOT(ISNUMBER(E1412))),"",IFERROR(IF(E1412&lt;INDEX('الوحدات'!$F$6:$F$305,MATCH(H1412,'الوحدات'!$A$6:$A$305,0)),"أقل من السعر","مناسب"),"كود غير موجود"))</f>
        <v/>
      </c>
      <c r="O1412" s="18">
        <f>IF(OR(B1412&amp;""="",I1412&lt;&gt;"تم التعاقد",H1412&amp;""=""),"",IFERROR(IF(INDEX('الوحدات'!$E$6:$E$305,MATCH(H1412,'الوحدات'!$A$6:$A$305,0))="بيع",ROUND(INDEX('الوحدات'!$F$6:$F$305,MATCH(H1412,'الوحدات'!$A$6:$A$305,0))*'الإعدادات'!$B$5/100,2),""),""))</f>
        <v/>
      </c>
      <c r="P1412" s="19">
        <f>IF(OR(M1412="متأخرة",M1412="اليوم"),COUNTIFS($M$6:$M$2005,"متأخرة",$J$6:$J$2005,"&lt;"&amp;J1412)+COUNTIFS($M$6:$M$2005,"اليوم",$J$6:$J$2005,"&lt;"&amp;J1412)+COUNTIFS($M$6:M1412,"متأخرة",$J$6:J1412,J1412&amp;"")+COUNTIFS($M$6:M1412,"اليوم",$J$6:J1412,J1412&amp;""),"")</f>
        <v/>
      </c>
    </row>
    <row r="1413">
      <c r="A1413" s="20" t="n"/>
      <c r="B1413" s="5" t="n"/>
      <c r="C1413" s="21" t="n"/>
      <c r="D1413" s="5" t="n"/>
      <c r="E1413" s="17" t="n"/>
      <c r="F1413" s="5" t="n"/>
      <c r="G1413" s="5" t="n"/>
      <c r="H1413" s="5" t="n"/>
      <c r="I1413" s="5" t="n"/>
      <c r="J1413" s="20" t="n"/>
      <c r="K1413" s="5" t="n"/>
      <c r="L1413" s="19">
        <f>IF(OR(B1413&amp;""="",NOT(ISNUMBER(A1413))),"",'الإعدادات'!$B$4-A1413)</f>
        <v/>
      </c>
      <c r="M1413" s="6">
        <f>IF(OR(B1413&amp;""="",NOT(ISNUMBER(J1413)),I1413="تم التعاقد",I1413="غير مهتم"),"",IF(J1413&lt;'الإعدادات'!$B$4,"متأخرة",IF(J1413='الإعدادات'!$B$4,"اليوم",IF(J1413&lt;='الإعدادات'!$B$4+3,"خلال 3 أيام",""))))</f>
        <v/>
      </c>
      <c r="N1413" s="6">
        <f>IF(OR(B1413&amp;""="",H1413&amp;""="",NOT(ISNUMBER(E1413))),"",IFERROR(IF(E1413&lt;INDEX('الوحدات'!$F$6:$F$305,MATCH(H1413,'الوحدات'!$A$6:$A$305,0)),"أقل من السعر","مناسب"),"كود غير موجود"))</f>
        <v/>
      </c>
      <c r="O1413" s="18">
        <f>IF(OR(B1413&amp;""="",I1413&lt;&gt;"تم التعاقد",H1413&amp;""=""),"",IFERROR(IF(INDEX('الوحدات'!$E$6:$E$305,MATCH(H1413,'الوحدات'!$A$6:$A$305,0))="بيع",ROUND(INDEX('الوحدات'!$F$6:$F$305,MATCH(H1413,'الوحدات'!$A$6:$A$305,0))*'الإعدادات'!$B$5/100,2),""),""))</f>
        <v/>
      </c>
      <c r="P1413" s="19">
        <f>IF(OR(M1413="متأخرة",M1413="اليوم"),COUNTIFS($M$6:$M$2005,"متأخرة",$J$6:$J$2005,"&lt;"&amp;J1413)+COUNTIFS($M$6:$M$2005,"اليوم",$J$6:$J$2005,"&lt;"&amp;J1413)+COUNTIFS($M$6:M1413,"متأخرة",$J$6:J1413,J1413&amp;"")+COUNTIFS($M$6:M1413,"اليوم",$J$6:J1413,J1413&amp;""),"")</f>
        <v/>
      </c>
    </row>
    <row r="1414">
      <c r="A1414" s="20" t="n"/>
      <c r="B1414" s="5" t="n"/>
      <c r="C1414" s="21" t="n"/>
      <c r="D1414" s="5" t="n"/>
      <c r="E1414" s="17" t="n"/>
      <c r="F1414" s="5" t="n"/>
      <c r="G1414" s="5" t="n"/>
      <c r="H1414" s="5" t="n"/>
      <c r="I1414" s="5" t="n"/>
      <c r="J1414" s="20" t="n"/>
      <c r="K1414" s="5" t="n"/>
      <c r="L1414" s="19">
        <f>IF(OR(B1414&amp;""="",NOT(ISNUMBER(A1414))),"",'الإعدادات'!$B$4-A1414)</f>
        <v/>
      </c>
      <c r="M1414" s="6">
        <f>IF(OR(B1414&amp;""="",NOT(ISNUMBER(J1414)),I1414="تم التعاقد",I1414="غير مهتم"),"",IF(J1414&lt;'الإعدادات'!$B$4,"متأخرة",IF(J1414='الإعدادات'!$B$4,"اليوم",IF(J1414&lt;='الإعدادات'!$B$4+3,"خلال 3 أيام",""))))</f>
        <v/>
      </c>
      <c r="N1414" s="6">
        <f>IF(OR(B1414&amp;""="",H1414&amp;""="",NOT(ISNUMBER(E1414))),"",IFERROR(IF(E1414&lt;INDEX('الوحدات'!$F$6:$F$305,MATCH(H1414,'الوحدات'!$A$6:$A$305,0)),"أقل من السعر","مناسب"),"كود غير موجود"))</f>
        <v/>
      </c>
      <c r="O1414" s="18">
        <f>IF(OR(B1414&amp;""="",I1414&lt;&gt;"تم التعاقد",H1414&amp;""=""),"",IFERROR(IF(INDEX('الوحدات'!$E$6:$E$305,MATCH(H1414,'الوحدات'!$A$6:$A$305,0))="بيع",ROUND(INDEX('الوحدات'!$F$6:$F$305,MATCH(H1414,'الوحدات'!$A$6:$A$305,0))*'الإعدادات'!$B$5/100,2),""),""))</f>
        <v/>
      </c>
      <c r="P1414" s="19">
        <f>IF(OR(M1414="متأخرة",M1414="اليوم"),COUNTIFS($M$6:$M$2005,"متأخرة",$J$6:$J$2005,"&lt;"&amp;J1414)+COUNTIFS($M$6:$M$2005,"اليوم",$J$6:$J$2005,"&lt;"&amp;J1414)+COUNTIFS($M$6:M1414,"متأخرة",$J$6:J1414,J1414&amp;"")+COUNTIFS($M$6:M1414,"اليوم",$J$6:J1414,J1414&amp;""),"")</f>
        <v/>
      </c>
    </row>
    <row r="1415">
      <c r="A1415" s="20" t="n"/>
      <c r="B1415" s="5" t="n"/>
      <c r="C1415" s="21" t="n"/>
      <c r="D1415" s="5" t="n"/>
      <c r="E1415" s="17" t="n"/>
      <c r="F1415" s="5" t="n"/>
      <c r="G1415" s="5" t="n"/>
      <c r="H1415" s="5" t="n"/>
      <c r="I1415" s="5" t="n"/>
      <c r="J1415" s="20" t="n"/>
      <c r="K1415" s="5" t="n"/>
      <c r="L1415" s="19">
        <f>IF(OR(B1415&amp;""="",NOT(ISNUMBER(A1415))),"",'الإعدادات'!$B$4-A1415)</f>
        <v/>
      </c>
      <c r="M1415" s="6">
        <f>IF(OR(B1415&amp;""="",NOT(ISNUMBER(J1415)),I1415="تم التعاقد",I1415="غير مهتم"),"",IF(J1415&lt;'الإعدادات'!$B$4,"متأخرة",IF(J1415='الإعدادات'!$B$4,"اليوم",IF(J1415&lt;='الإعدادات'!$B$4+3,"خلال 3 أيام",""))))</f>
        <v/>
      </c>
      <c r="N1415" s="6">
        <f>IF(OR(B1415&amp;""="",H1415&amp;""="",NOT(ISNUMBER(E1415))),"",IFERROR(IF(E1415&lt;INDEX('الوحدات'!$F$6:$F$305,MATCH(H1415,'الوحدات'!$A$6:$A$305,0)),"أقل من السعر","مناسب"),"كود غير موجود"))</f>
        <v/>
      </c>
      <c r="O1415" s="18">
        <f>IF(OR(B1415&amp;""="",I1415&lt;&gt;"تم التعاقد",H1415&amp;""=""),"",IFERROR(IF(INDEX('الوحدات'!$E$6:$E$305,MATCH(H1415,'الوحدات'!$A$6:$A$305,0))="بيع",ROUND(INDEX('الوحدات'!$F$6:$F$305,MATCH(H1415,'الوحدات'!$A$6:$A$305,0))*'الإعدادات'!$B$5/100,2),""),""))</f>
        <v/>
      </c>
      <c r="P1415" s="19">
        <f>IF(OR(M1415="متأخرة",M1415="اليوم"),COUNTIFS($M$6:$M$2005,"متأخرة",$J$6:$J$2005,"&lt;"&amp;J1415)+COUNTIFS($M$6:$M$2005,"اليوم",$J$6:$J$2005,"&lt;"&amp;J1415)+COUNTIFS($M$6:M1415,"متأخرة",$J$6:J1415,J1415&amp;"")+COUNTIFS($M$6:M1415,"اليوم",$J$6:J1415,J1415&amp;""),"")</f>
        <v/>
      </c>
    </row>
    <row r="1416">
      <c r="A1416" s="20" t="n"/>
      <c r="B1416" s="5" t="n"/>
      <c r="C1416" s="21" t="n"/>
      <c r="D1416" s="5" t="n"/>
      <c r="E1416" s="17" t="n"/>
      <c r="F1416" s="5" t="n"/>
      <c r="G1416" s="5" t="n"/>
      <c r="H1416" s="5" t="n"/>
      <c r="I1416" s="5" t="n"/>
      <c r="J1416" s="20" t="n"/>
      <c r="K1416" s="5" t="n"/>
      <c r="L1416" s="19">
        <f>IF(OR(B1416&amp;""="",NOT(ISNUMBER(A1416))),"",'الإعدادات'!$B$4-A1416)</f>
        <v/>
      </c>
      <c r="M1416" s="6">
        <f>IF(OR(B1416&amp;""="",NOT(ISNUMBER(J1416)),I1416="تم التعاقد",I1416="غير مهتم"),"",IF(J1416&lt;'الإعدادات'!$B$4,"متأخرة",IF(J1416='الإعدادات'!$B$4,"اليوم",IF(J1416&lt;='الإعدادات'!$B$4+3,"خلال 3 أيام",""))))</f>
        <v/>
      </c>
      <c r="N1416" s="6">
        <f>IF(OR(B1416&amp;""="",H1416&amp;""="",NOT(ISNUMBER(E1416))),"",IFERROR(IF(E1416&lt;INDEX('الوحدات'!$F$6:$F$305,MATCH(H1416,'الوحدات'!$A$6:$A$305,0)),"أقل من السعر","مناسب"),"كود غير موجود"))</f>
        <v/>
      </c>
      <c r="O1416" s="18">
        <f>IF(OR(B1416&amp;""="",I1416&lt;&gt;"تم التعاقد",H1416&amp;""=""),"",IFERROR(IF(INDEX('الوحدات'!$E$6:$E$305,MATCH(H1416,'الوحدات'!$A$6:$A$305,0))="بيع",ROUND(INDEX('الوحدات'!$F$6:$F$305,MATCH(H1416,'الوحدات'!$A$6:$A$305,0))*'الإعدادات'!$B$5/100,2),""),""))</f>
        <v/>
      </c>
      <c r="P1416" s="19">
        <f>IF(OR(M1416="متأخرة",M1416="اليوم"),COUNTIFS($M$6:$M$2005,"متأخرة",$J$6:$J$2005,"&lt;"&amp;J1416)+COUNTIFS($M$6:$M$2005,"اليوم",$J$6:$J$2005,"&lt;"&amp;J1416)+COUNTIFS($M$6:M1416,"متأخرة",$J$6:J1416,J1416&amp;"")+COUNTIFS($M$6:M1416,"اليوم",$J$6:J1416,J1416&amp;""),"")</f>
        <v/>
      </c>
    </row>
    <row r="1417">
      <c r="A1417" s="20" t="n"/>
      <c r="B1417" s="5" t="n"/>
      <c r="C1417" s="21" t="n"/>
      <c r="D1417" s="5" t="n"/>
      <c r="E1417" s="17" t="n"/>
      <c r="F1417" s="5" t="n"/>
      <c r="G1417" s="5" t="n"/>
      <c r="H1417" s="5" t="n"/>
      <c r="I1417" s="5" t="n"/>
      <c r="J1417" s="20" t="n"/>
      <c r="K1417" s="5" t="n"/>
      <c r="L1417" s="19">
        <f>IF(OR(B1417&amp;""="",NOT(ISNUMBER(A1417))),"",'الإعدادات'!$B$4-A1417)</f>
        <v/>
      </c>
      <c r="M1417" s="6">
        <f>IF(OR(B1417&amp;""="",NOT(ISNUMBER(J1417)),I1417="تم التعاقد",I1417="غير مهتم"),"",IF(J1417&lt;'الإعدادات'!$B$4,"متأخرة",IF(J1417='الإعدادات'!$B$4,"اليوم",IF(J1417&lt;='الإعدادات'!$B$4+3,"خلال 3 أيام",""))))</f>
        <v/>
      </c>
      <c r="N1417" s="6">
        <f>IF(OR(B1417&amp;""="",H1417&amp;""="",NOT(ISNUMBER(E1417))),"",IFERROR(IF(E1417&lt;INDEX('الوحدات'!$F$6:$F$305,MATCH(H1417,'الوحدات'!$A$6:$A$305,0)),"أقل من السعر","مناسب"),"كود غير موجود"))</f>
        <v/>
      </c>
      <c r="O1417" s="18">
        <f>IF(OR(B1417&amp;""="",I1417&lt;&gt;"تم التعاقد",H1417&amp;""=""),"",IFERROR(IF(INDEX('الوحدات'!$E$6:$E$305,MATCH(H1417,'الوحدات'!$A$6:$A$305,0))="بيع",ROUND(INDEX('الوحدات'!$F$6:$F$305,MATCH(H1417,'الوحدات'!$A$6:$A$305,0))*'الإعدادات'!$B$5/100,2),""),""))</f>
        <v/>
      </c>
      <c r="P1417" s="19">
        <f>IF(OR(M1417="متأخرة",M1417="اليوم"),COUNTIFS($M$6:$M$2005,"متأخرة",$J$6:$J$2005,"&lt;"&amp;J1417)+COUNTIFS($M$6:$M$2005,"اليوم",$J$6:$J$2005,"&lt;"&amp;J1417)+COUNTIFS($M$6:M1417,"متأخرة",$J$6:J1417,J1417&amp;"")+COUNTIFS($M$6:M1417,"اليوم",$J$6:J1417,J1417&amp;""),"")</f>
        <v/>
      </c>
    </row>
    <row r="1418">
      <c r="A1418" s="20" t="n"/>
      <c r="B1418" s="5" t="n"/>
      <c r="C1418" s="21" t="n"/>
      <c r="D1418" s="5" t="n"/>
      <c r="E1418" s="17" t="n"/>
      <c r="F1418" s="5" t="n"/>
      <c r="G1418" s="5" t="n"/>
      <c r="H1418" s="5" t="n"/>
      <c r="I1418" s="5" t="n"/>
      <c r="J1418" s="20" t="n"/>
      <c r="K1418" s="5" t="n"/>
      <c r="L1418" s="19">
        <f>IF(OR(B1418&amp;""="",NOT(ISNUMBER(A1418))),"",'الإعدادات'!$B$4-A1418)</f>
        <v/>
      </c>
      <c r="M1418" s="6">
        <f>IF(OR(B1418&amp;""="",NOT(ISNUMBER(J1418)),I1418="تم التعاقد",I1418="غير مهتم"),"",IF(J1418&lt;'الإعدادات'!$B$4,"متأخرة",IF(J1418='الإعدادات'!$B$4,"اليوم",IF(J1418&lt;='الإعدادات'!$B$4+3,"خلال 3 أيام",""))))</f>
        <v/>
      </c>
      <c r="N1418" s="6">
        <f>IF(OR(B1418&amp;""="",H1418&amp;""="",NOT(ISNUMBER(E1418))),"",IFERROR(IF(E1418&lt;INDEX('الوحدات'!$F$6:$F$305,MATCH(H1418,'الوحدات'!$A$6:$A$305,0)),"أقل من السعر","مناسب"),"كود غير موجود"))</f>
        <v/>
      </c>
      <c r="O1418" s="18">
        <f>IF(OR(B1418&amp;""="",I1418&lt;&gt;"تم التعاقد",H1418&amp;""=""),"",IFERROR(IF(INDEX('الوحدات'!$E$6:$E$305,MATCH(H1418,'الوحدات'!$A$6:$A$305,0))="بيع",ROUND(INDEX('الوحدات'!$F$6:$F$305,MATCH(H1418,'الوحدات'!$A$6:$A$305,0))*'الإعدادات'!$B$5/100,2),""),""))</f>
        <v/>
      </c>
      <c r="P1418" s="19">
        <f>IF(OR(M1418="متأخرة",M1418="اليوم"),COUNTIFS($M$6:$M$2005,"متأخرة",$J$6:$J$2005,"&lt;"&amp;J1418)+COUNTIFS($M$6:$M$2005,"اليوم",$J$6:$J$2005,"&lt;"&amp;J1418)+COUNTIFS($M$6:M1418,"متأخرة",$J$6:J1418,J1418&amp;"")+COUNTIFS($M$6:M1418,"اليوم",$J$6:J1418,J1418&amp;""),"")</f>
        <v/>
      </c>
    </row>
    <row r="1419">
      <c r="A1419" s="20" t="n"/>
      <c r="B1419" s="5" t="n"/>
      <c r="C1419" s="21" t="n"/>
      <c r="D1419" s="5" t="n"/>
      <c r="E1419" s="17" t="n"/>
      <c r="F1419" s="5" t="n"/>
      <c r="G1419" s="5" t="n"/>
      <c r="H1419" s="5" t="n"/>
      <c r="I1419" s="5" t="n"/>
      <c r="J1419" s="20" t="n"/>
      <c r="K1419" s="5" t="n"/>
      <c r="L1419" s="19">
        <f>IF(OR(B1419&amp;""="",NOT(ISNUMBER(A1419))),"",'الإعدادات'!$B$4-A1419)</f>
        <v/>
      </c>
      <c r="M1419" s="6">
        <f>IF(OR(B1419&amp;""="",NOT(ISNUMBER(J1419)),I1419="تم التعاقد",I1419="غير مهتم"),"",IF(J1419&lt;'الإعدادات'!$B$4,"متأخرة",IF(J1419='الإعدادات'!$B$4,"اليوم",IF(J1419&lt;='الإعدادات'!$B$4+3,"خلال 3 أيام",""))))</f>
        <v/>
      </c>
      <c r="N1419" s="6">
        <f>IF(OR(B1419&amp;""="",H1419&amp;""="",NOT(ISNUMBER(E1419))),"",IFERROR(IF(E1419&lt;INDEX('الوحدات'!$F$6:$F$305,MATCH(H1419,'الوحدات'!$A$6:$A$305,0)),"أقل من السعر","مناسب"),"كود غير موجود"))</f>
        <v/>
      </c>
      <c r="O1419" s="18">
        <f>IF(OR(B1419&amp;""="",I1419&lt;&gt;"تم التعاقد",H1419&amp;""=""),"",IFERROR(IF(INDEX('الوحدات'!$E$6:$E$305,MATCH(H1419,'الوحدات'!$A$6:$A$305,0))="بيع",ROUND(INDEX('الوحدات'!$F$6:$F$305,MATCH(H1419,'الوحدات'!$A$6:$A$305,0))*'الإعدادات'!$B$5/100,2),""),""))</f>
        <v/>
      </c>
      <c r="P1419" s="19">
        <f>IF(OR(M1419="متأخرة",M1419="اليوم"),COUNTIFS($M$6:$M$2005,"متأخرة",$J$6:$J$2005,"&lt;"&amp;J1419)+COUNTIFS($M$6:$M$2005,"اليوم",$J$6:$J$2005,"&lt;"&amp;J1419)+COUNTIFS($M$6:M1419,"متأخرة",$J$6:J1419,J1419&amp;"")+COUNTIFS($M$6:M1419,"اليوم",$J$6:J1419,J1419&amp;""),"")</f>
        <v/>
      </c>
    </row>
    <row r="1420">
      <c r="A1420" s="20" t="n"/>
      <c r="B1420" s="5" t="n"/>
      <c r="C1420" s="21" t="n"/>
      <c r="D1420" s="5" t="n"/>
      <c r="E1420" s="17" t="n"/>
      <c r="F1420" s="5" t="n"/>
      <c r="G1420" s="5" t="n"/>
      <c r="H1420" s="5" t="n"/>
      <c r="I1420" s="5" t="n"/>
      <c r="J1420" s="20" t="n"/>
      <c r="K1420" s="5" t="n"/>
      <c r="L1420" s="19">
        <f>IF(OR(B1420&amp;""="",NOT(ISNUMBER(A1420))),"",'الإعدادات'!$B$4-A1420)</f>
        <v/>
      </c>
      <c r="M1420" s="6">
        <f>IF(OR(B1420&amp;""="",NOT(ISNUMBER(J1420)),I1420="تم التعاقد",I1420="غير مهتم"),"",IF(J1420&lt;'الإعدادات'!$B$4,"متأخرة",IF(J1420='الإعدادات'!$B$4,"اليوم",IF(J1420&lt;='الإعدادات'!$B$4+3,"خلال 3 أيام",""))))</f>
        <v/>
      </c>
      <c r="N1420" s="6">
        <f>IF(OR(B1420&amp;""="",H1420&amp;""="",NOT(ISNUMBER(E1420))),"",IFERROR(IF(E1420&lt;INDEX('الوحدات'!$F$6:$F$305,MATCH(H1420,'الوحدات'!$A$6:$A$305,0)),"أقل من السعر","مناسب"),"كود غير موجود"))</f>
        <v/>
      </c>
      <c r="O1420" s="18">
        <f>IF(OR(B1420&amp;""="",I1420&lt;&gt;"تم التعاقد",H1420&amp;""=""),"",IFERROR(IF(INDEX('الوحدات'!$E$6:$E$305,MATCH(H1420,'الوحدات'!$A$6:$A$305,0))="بيع",ROUND(INDEX('الوحدات'!$F$6:$F$305,MATCH(H1420,'الوحدات'!$A$6:$A$305,0))*'الإعدادات'!$B$5/100,2),""),""))</f>
        <v/>
      </c>
      <c r="P1420" s="19">
        <f>IF(OR(M1420="متأخرة",M1420="اليوم"),COUNTIFS($M$6:$M$2005,"متأخرة",$J$6:$J$2005,"&lt;"&amp;J1420)+COUNTIFS($M$6:$M$2005,"اليوم",$J$6:$J$2005,"&lt;"&amp;J1420)+COUNTIFS($M$6:M1420,"متأخرة",$J$6:J1420,J1420&amp;"")+COUNTIFS($M$6:M1420,"اليوم",$J$6:J1420,J1420&amp;""),"")</f>
        <v/>
      </c>
    </row>
    <row r="1421">
      <c r="A1421" s="20" t="n"/>
      <c r="B1421" s="5" t="n"/>
      <c r="C1421" s="21" t="n"/>
      <c r="D1421" s="5" t="n"/>
      <c r="E1421" s="17" t="n"/>
      <c r="F1421" s="5" t="n"/>
      <c r="G1421" s="5" t="n"/>
      <c r="H1421" s="5" t="n"/>
      <c r="I1421" s="5" t="n"/>
      <c r="J1421" s="20" t="n"/>
      <c r="K1421" s="5" t="n"/>
      <c r="L1421" s="19">
        <f>IF(OR(B1421&amp;""="",NOT(ISNUMBER(A1421))),"",'الإعدادات'!$B$4-A1421)</f>
        <v/>
      </c>
      <c r="M1421" s="6">
        <f>IF(OR(B1421&amp;""="",NOT(ISNUMBER(J1421)),I1421="تم التعاقد",I1421="غير مهتم"),"",IF(J1421&lt;'الإعدادات'!$B$4,"متأخرة",IF(J1421='الإعدادات'!$B$4,"اليوم",IF(J1421&lt;='الإعدادات'!$B$4+3,"خلال 3 أيام",""))))</f>
        <v/>
      </c>
      <c r="N1421" s="6">
        <f>IF(OR(B1421&amp;""="",H1421&amp;""="",NOT(ISNUMBER(E1421))),"",IFERROR(IF(E1421&lt;INDEX('الوحدات'!$F$6:$F$305,MATCH(H1421,'الوحدات'!$A$6:$A$305,0)),"أقل من السعر","مناسب"),"كود غير موجود"))</f>
        <v/>
      </c>
      <c r="O1421" s="18">
        <f>IF(OR(B1421&amp;""="",I1421&lt;&gt;"تم التعاقد",H1421&amp;""=""),"",IFERROR(IF(INDEX('الوحدات'!$E$6:$E$305,MATCH(H1421,'الوحدات'!$A$6:$A$305,0))="بيع",ROUND(INDEX('الوحدات'!$F$6:$F$305,MATCH(H1421,'الوحدات'!$A$6:$A$305,0))*'الإعدادات'!$B$5/100,2),""),""))</f>
        <v/>
      </c>
      <c r="P1421" s="19">
        <f>IF(OR(M1421="متأخرة",M1421="اليوم"),COUNTIFS($M$6:$M$2005,"متأخرة",$J$6:$J$2005,"&lt;"&amp;J1421)+COUNTIFS($M$6:$M$2005,"اليوم",$J$6:$J$2005,"&lt;"&amp;J1421)+COUNTIFS($M$6:M1421,"متأخرة",$J$6:J1421,J1421&amp;"")+COUNTIFS($M$6:M1421,"اليوم",$J$6:J1421,J1421&amp;""),"")</f>
        <v/>
      </c>
    </row>
    <row r="1422">
      <c r="A1422" s="20" t="n"/>
      <c r="B1422" s="5" t="n"/>
      <c r="C1422" s="21" t="n"/>
      <c r="D1422" s="5" t="n"/>
      <c r="E1422" s="17" t="n"/>
      <c r="F1422" s="5" t="n"/>
      <c r="G1422" s="5" t="n"/>
      <c r="H1422" s="5" t="n"/>
      <c r="I1422" s="5" t="n"/>
      <c r="J1422" s="20" t="n"/>
      <c r="K1422" s="5" t="n"/>
      <c r="L1422" s="19">
        <f>IF(OR(B1422&amp;""="",NOT(ISNUMBER(A1422))),"",'الإعدادات'!$B$4-A1422)</f>
        <v/>
      </c>
      <c r="M1422" s="6">
        <f>IF(OR(B1422&amp;""="",NOT(ISNUMBER(J1422)),I1422="تم التعاقد",I1422="غير مهتم"),"",IF(J1422&lt;'الإعدادات'!$B$4,"متأخرة",IF(J1422='الإعدادات'!$B$4,"اليوم",IF(J1422&lt;='الإعدادات'!$B$4+3,"خلال 3 أيام",""))))</f>
        <v/>
      </c>
      <c r="N1422" s="6">
        <f>IF(OR(B1422&amp;""="",H1422&amp;""="",NOT(ISNUMBER(E1422))),"",IFERROR(IF(E1422&lt;INDEX('الوحدات'!$F$6:$F$305,MATCH(H1422,'الوحدات'!$A$6:$A$305,0)),"أقل من السعر","مناسب"),"كود غير موجود"))</f>
        <v/>
      </c>
      <c r="O1422" s="18">
        <f>IF(OR(B1422&amp;""="",I1422&lt;&gt;"تم التعاقد",H1422&amp;""=""),"",IFERROR(IF(INDEX('الوحدات'!$E$6:$E$305,MATCH(H1422,'الوحدات'!$A$6:$A$305,0))="بيع",ROUND(INDEX('الوحدات'!$F$6:$F$305,MATCH(H1422,'الوحدات'!$A$6:$A$305,0))*'الإعدادات'!$B$5/100,2),""),""))</f>
        <v/>
      </c>
      <c r="P1422" s="19">
        <f>IF(OR(M1422="متأخرة",M1422="اليوم"),COUNTIFS($M$6:$M$2005,"متأخرة",$J$6:$J$2005,"&lt;"&amp;J1422)+COUNTIFS($M$6:$M$2005,"اليوم",$J$6:$J$2005,"&lt;"&amp;J1422)+COUNTIFS($M$6:M1422,"متأخرة",$J$6:J1422,J1422&amp;"")+COUNTIFS($M$6:M1422,"اليوم",$J$6:J1422,J1422&amp;""),"")</f>
        <v/>
      </c>
    </row>
    <row r="1423">
      <c r="A1423" s="20" t="n"/>
      <c r="B1423" s="5" t="n"/>
      <c r="C1423" s="21" t="n"/>
      <c r="D1423" s="5" t="n"/>
      <c r="E1423" s="17" t="n"/>
      <c r="F1423" s="5" t="n"/>
      <c r="G1423" s="5" t="n"/>
      <c r="H1423" s="5" t="n"/>
      <c r="I1423" s="5" t="n"/>
      <c r="J1423" s="20" t="n"/>
      <c r="K1423" s="5" t="n"/>
      <c r="L1423" s="19">
        <f>IF(OR(B1423&amp;""="",NOT(ISNUMBER(A1423))),"",'الإعدادات'!$B$4-A1423)</f>
        <v/>
      </c>
      <c r="M1423" s="6">
        <f>IF(OR(B1423&amp;""="",NOT(ISNUMBER(J1423)),I1423="تم التعاقد",I1423="غير مهتم"),"",IF(J1423&lt;'الإعدادات'!$B$4,"متأخرة",IF(J1423='الإعدادات'!$B$4,"اليوم",IF(J1423&lt;='الإعدادات'!$B$4+3,"خلال 3 أيام",""))))</f>
        <v/>
      </c>
      <c r="N1423" s="6">
        <f>IF(OR(B1423&amp;""="",H1423&amp;""="",NOT(ISNUMBER(E1423))),"",IFERROR(IF(E1423&lt;INDEX('الوحدات'!$F$6:$F$305,MATCH(H1423,'الوحدات'!$A$6:$A$305,0)),"أقل من السعر","مناسب"),"كود غير موجود"))</f>
        <v/>
      </c>
      <c r="O1423" s="18">
        <f>IF(OR(B1423&amp;""="",I1423&lt;&gt;"تم التعاقد",H1423&amp;""=""),"",IFERROR(IF(INDEX('الوحدات'!$E$6:$E$305,MATCH(H1423,'الوحدات'!$A$6:$A$305,0))="بيع",ROUND(INDEX('الوحدات'!$F$6:$F$305,MATCH(H1423,'الوحدات'!$A$6:$A$305,0))*'الإعدادات'!$B$5/100,2),""),""))</f>
        <v/>
      </c>
      <c r="P1423" s="19">
        <f>IF(OR(M1423="متأخرة",M1423="اليوم"),COUNTIFS($M$6:$M$2005,"متأخرة",$J$6:$J$2005,"&lt;"&amp;J1423)+COUNTIFS($M$6:$M$2005,"اليوم",$J$6:$J$2005,"&lt;"&amp;J1423)+COUNTIFS($M$6:M1423,"متأخرة",$J$6:J1423,J1423&amp;"")+COUNTIFS($M$6:M1423,"اليوم",$J$6:J1423,J1423&amp;""),"")</f>
        <v/>
      </c>
    </row>
    <row r="1424">
      <c r="A1424" s="20" t="n"/>
      <c r="B1424" s="5" t="n"/>
      <c r="C1424" s="21" t="n"/>
      <c r="D1424" s="5" t="n"/>
      <c r="E1424" s="17" t="n"/>
      <c r="F1424" s="5" t="n"/>
      <c r="G1424" s="5" t="n"/>
      <c r="H1424" s="5" t="n"/>
      <c r="I1424" s="5" t="n"/>
      <c r="J1424" s="20" t="n"/>
      <c r="K1424" s="5" t="n"/>
      <c r="L1424" s="19">
        <f>IF(OR(B1424&amp;""="",NOT(ISNUMBER(A1424))),"",'الإعدادات'!$B$4-A1424)</f>
        <v/>
      </c>
      <c r="M1424" s="6">
        <f>IF(OR(B1424&amp;""="",NOT(ISNUMBER(J1424)),I1424="تم التعاقد",I1424="غير مهتم"),"",IF(J1424&lt;'الإعدادات'!$B$4,"متأخرة",IF(J1424='الإعدادات'!$B$4,"اليوم",IF(J1424&lt;='الإعدادات'!$B$4+3,"خلال 3 أيام",""))))</f>
        <v/>
      </c>
      <c r="N1424" s="6">
        <f>IF(OR(B1424&amp;""="",H1424&amp;""="",NOT(ISNUMBER(E1424))),"",IFERROR(IF(E1424&lt;INDEX('الوحدات'!$F$6:$F$305,MATCH(H1424,'الوحدات'!$A$6:$A$305,0)),"أقل من السعر","مناسب"),"كود غير موجود"))</f>
        <v/>
      </c>
      <c r="O1424" s="18">
        <f>IF(OR(B1424&amp;""="",I1424&lt;&gt;"تم التعاقد",H1424&amp;""=""),"",IFERROR(IF(INDEX('الوحدات'!$E$6:$E$305,MATCH(H1424,'الوحدات'!$A$6:$A$305,0))="بيع",ROUND(INDEX('الوحدات'!$F$6:$F$305,MATCH(H1424,'الوحدات'!$A$6:$A$305,0))*'الإعدادات'!$B$5/100,2),""),""))</f>
        <v/>
      </c>
      <c r="P1424" s="19">
        <f>IF(OR(M1424="متأخرة",M1424="اليوم"),COUNTIFS($M$6:$M$2005,"متأخرة",$J$6:$J$2005,"&lt;"&amp;J1424)+COUNTIFS($M$6:$M$2005,"اليوم",$J$6:$J$2005,"&lt;"&amp;J1424)+COUNTIFS($M$6:M1424,"متأخرة",$J$6:J1424,J1424&amp;"")+COUNTIFS($M$6:M1424,"اليوم",$J$6:J1424,J1424&amp;""),"")</f>
        <v/>
      </c>
    </row>
    <row r="1425">
      <c r="A1425" s="20" t="n"/>
      <c r="B1425" s="5" t="n"/>
      <c r="C1425" s="21" t="n"/>
      <c r="D1425" s="5" t="n"/>
      <c r="E1425" s="17" t="n"/>
      <c r="F1425" s="5" t="n"/>
      <c r="G1425" s="5" t="n"/>
      <c r="H1425" s="5" t="n"/>
      <c r="I1425" s="5" t="n"/>
      <c r="J1425" s="20" t="n"/>
      <c r="K1425" s="5" t="n"/>
      <c r="L1425" s="19">
        <f>IF(OR(B1425&amp;""="",NOT(ISNUMBER(A1425))),"",'الإعدادات'!$B$4-A1425)</f>
        <v/>
      </c>
      <c r="M1425" s="6">
        <f>IF(OR(B1425&amp;""="",NOT(ISNUMBER(J1425)),I1425="تم التعاقد",I1425="غير مهتم"),"",IF(J1425&lt;'الإعدادات'!$B$4,"متأخرة",IF(J1425='الإعدادات'!$B$4,"اليوم",IF(J1425&lt;='الإعدادات'!$B$4+3,"خلال 3 أيام",""))))</f>
        <v/>
      </c>
      <c r="N1425" s="6">
        <f>IF(OR(B1425&amp;""="",H1425&amp;""="",NOT(ISNUMBER(E1425))),"",IFERROR(IF(E1425&lt;INDEX('الوحدات'!$F$6:$F$305,MATCH(H1425,'الوحدات'!$A$6:$A$305,0)),"أقل من السعر","مناسب"),"كود غير موجود"))</f>
        <v/>
      </c>
      <c r="O1425" s="18">
        <f>IF(OR(B1425&amp;""="",I1425&lt;&gt;"تم التعاقد",H1425&amp;""=""),"",IFERROR(IF(INDEX('الوحدات'!$E$6:$E$305,MATCH(H1425,'الوحدات'!$A$6:$A$305,0))="بيع",ROUND(INDEX('الوحدات'!$F$6:$F$305,MATCH(H1425,'الوحدات'!$A$6:$A$305,0))*'الإعدادات'!$B$5/100,2),""),""))</f>
        <v/>
      </c>
      <c r="P1425" s="19">
        <f>IF(OR(M1425="متأخرة",M1425="اليوم"),COUNTIFS($M$6:$M$2005,"متأخرة",$J$6:$J$2005,"&lt;"&amp;J1425)+COUNTIFS($M$6:$M$2005,"اليوم",$J$6:$J$2005,"&lt;"&amp;J1425)+COUNTIFS($M$6:M1425,"متأخرة",$J$6:J1425,J1425&amp;"")+COUNTIFS($M$6:M1425,"اليوم",$J$6:J1425,J1425&amp;""),"")</f>
        <v/>
      </c>
    </row>
    <row r="1426">
      <c r="A1426" s="20" t="n"/>
      <c r="B1426" s="5" t="n"/>
      <c r="C1426" s="21" t="n"/>
      <c r="D1426" s="5" t="n"/>
      <c r="E1426" s="17" t="n"/>
      <c r="F1426" s="5" t="n"/>
      <c r="G1426" s="5" t="n"/>
      <c r="H1426" s="5" t="n"/>
      <c r="I1426" s="5" t="n"/>
      <c r="J1426" s="20" t="n"/>
      <c r="K1426" s="5" t="n"/>
      <c r="L1426" s="19">
        <f>IF(OR(B1426&amp;""="",NOT(ISNUMBER(A1426))),"",'الإعدادات'!$B$4-A1426)</f>
        <v/>
      </c>
      <c r="M1426" s="6">
        <f>IF(OR(B1426&amp;""="",NOT(ISNUMBER(J1426)),I1426="تم التعاقد",I1426="غير مهتم"),"",IF(J1426&lt;'الإعدادات'!$B$4,"متأخرة",IF(J1426='الإعدادات'!$B$4,"اليوم",IF(J1426&lt;='الإعدادات'!$B$4+3,"خلال 3 أيام",""))))</f>
        <v/>
      </c>
      <c r="N1426" s="6">
        <f>IF(OR(B1426&amp;""="",H1426&amp;""="",NOT(ISNUMBER(E1426))),"",IFERROR(IF(E1426&lt;INDEX('الوحدات'!$F$6:$F$305,MATCH(H1426,'الوحدات'!$A$6:$A$305,0)),"أقل من السعر","مناسب"),"كود غير موجود"))</f>
        <v/>
      </c>
      <c r="O1426" s="18">
        <f>IF(OR(B1426&amp;""="",I1426&lt;&gt;"تم التعاقد",H1426&amp;""=""),"",IFERROR(IF(INDEX('الوحدات'!$E$6:$E$305,MATCH(H1426,'الوحدات'!$A$6:$A$305,0))="بيع",ROUND(INDEX('الوحدات'!$F$6:$F$305,MATCH(H1426,'الوحدات'!$A$6:$A$305,0))*'الإعدادات'!$B$5/100,2),""),""))</f>
        <v/>
      </c>
      <c r="P1426" s="19">
        <f>IF(OR(M1426="متأخرة",M1426="اليوم"),COUNTIFS($M$6:$M$2005,"متأخرة",$J$6:$J$2005,"&lt;"&amp;J1426)+COUNTIFS($M$6:$M$2005,"اليوم",$J$6:$J$2005,"&lt;"&amp;J1426)+COUNTIFS($M$6:M1426,"متأخرة",$J$6:J1426,J1426&amp;"")+COUNTIFS($M$6:M1426,"اليوم",$J$6:J1426,J1426&amp;""),"")</f>
        <v/>
      </c>
    </row>
    <row r="1427">
      <c r="A1427" s="20" t="n"/>
      <c r="B1427" s="5" t="n"/>
      <c r="C1427" s="21" t="n"/>
      <c r="D1427" s="5" t="n"/>
      <c r="E1427" s="17" t="n"/>
      <c r="F1427" s="5" t="n"/>
      <c r="G1427" s="5" t="n"/>
      <c r="H1427" s="5" t="n"/>
      <c r="I1427" s="5" t="n"/>
      <c r="J1427" s="20" t="n"/>
      <c r="K1427" s="5" t="n"/>
      <c r="L1427" s="19">
        <f>IF(OR(B1427&amp;""="",NOT(ISNUMBER(A1427))),"",'الإعدادات'!$B$4-A1427)</f>
        <v/>
      </c>
      <c r="M1427" s="6">
        <f>IF(OR(B1427&amp;""="",NOT(ISNUMBER(J1427)),I1427="تم التعاقد",I1427="غير مهتم"),"",IF(J1427&lt;'الإعدادات'!$B$4,"متأخرة",IF(J1427='الإعدادات'!$B$4,"اليوم",IF(J1427&lt;='الإعدادات'!$B$4+3,"خلال 3 أيام",""))))</f>
        <v/>
      </c>
      <c r="N1427" s="6">
        <f>IF(OR(B1427&amp;""="",H1427&amp;""="",NOT(ISNUMBER(E1427))),"",IFERROR(IF(E1427&lt;INDEX('الوحدات'!$F$6:$F$305,MATCH(H1427,'الوحدات'!$A$6:$A$305,0)),"أقل من السعر","مناسب"),"كود غير موجود"))</f>
        <v/>
      </c>
      <c r="O1427" s="18">
        <f>IF(OR(B1427&amp;""="",I1427&lt;&gt;"تم التعاقد",H1427&amp;""=""),"",IFERROR(IF(INDEX('الوحدات'!$E$6:$E$305,MATCH(H1427,'الوحدات'!$A$6:$A$305,0))="بيع",ROUND(INDEX('الوحدات'!$F$6:$F$305,MATCH(H1427,'الوحدات'!$A$6:$A$305,0))*'الإعدادات'!$B$5/100,2),""),""))</f>
        <v/>
      </c>
      <c r="P1427" s="19">
        <f>IF(OR(M1427="متأخرة",M1427="اليوم"),COUNTIFS($M$6:$M$2005,"متأخرة",$J$6:$J$2005,"&lt;"&amp;J1427)+COUNTIFS($M$6:$M$2005,"اليوم",$J$6:$J$2005,"&lt;"&amp;J1427)+COUNTIFS($M$6:M1427,"متأخرة",$J$6:J1427,J1427&amp;"")+COUNTIFS($M$6:M1427,"اليوم",$J$6:J1427,J1427&amp;""),"")</f>
        <v/>
      </c>
    </row>
    <row r="1428">
      <c r="A1428" s="20" t="n"/>
      <c r="B1428" s="5" t="n"/>
      <c r="C1428" s="21" t="n"/>
      <c r="D1428" s="5" t="n"/>
      <c r="E1428" s="17" t="n"/>
      <c r="F1428" s="5" t="n"/>
      <c r="G1428" s="5" t="n"/>
      <c r="H1428" s="5" t="n"/>
      <c r="I1428" s="5" t="n"/>
      <c r="J1428" s="20" t="n"/>
      <c r="K1428" s="5" t="n"/>
      <c r="L1428" s="19">
        <f>IF(OR(B1428&amp;""="",NOT(ISNUMBER(A1428))),"",'الإعدادات'!$B$4-A1428)</f>
        <v/>
      </c>
      <c r="M1428" s="6">
        <f>IF(OR(B1428&amp;""="",NOT(ISNUMBER(J1428)),I1428="تم التعاقد",I1428="غير مهتم"),"",IF(J1428&lt;'الإعدادات'!$B$4,"متأخرة",IF(J1428='الإعدادات'!$B$4,"اليوم",IF(J1428&lt;='الإعدادات'!$B$4+3,"خلال 3 أيام",""))))</f>
        <v/>
      </c>
      <c r="N1428" s="6">
        <f>IF(OR(B1428&amp;""="",H1428&amp;""="",NOT(ISNUMBER(E1428))),"",IFERROR(IF(E1428&lt;INDEX('الوحدات'!$F$6:$F$305,MATCH(H1428,'الوحدات'!$A$6:$A$305,0)),"أقل من السعر","مناسب"),"كود غير موجود"))</f>
        <v/>
      </c>
      <c r="O1428" s="18">
        <f>IF(OR(B1428&amp;""="",I1428&lt;&gt;"تم التعاقد",H1428&amp;""=""),"",IFERROR(IF(INDEX('الوحدات'!$E$6:$E$305,MATCH(H1428,'الوحدات'!$A$6:$A$305,0))="بيع",ROUND(INDEX('الوحدات'!$F$6:$F$305,MATCH(H1428,'الوحدات'!$A$6:$A$305,0))*'الإعدادات'!$B$5/100,2),""),""))</f>
        <v/>
      </c>
      <c r="P1428" s="19">
        <f>IF(OR(M1428="متأخرة",M1428="اليوم"),COUNTIFS($M$6:$M$2005,"متأخرة",$J$6:$J$2005,"&lt;"&amp;J1428)+COUNTIFS($M$6:$M$2005,"اليوم",$J$6:$J$2005,"&lt;"&amp;J1428)+COUNTIFS($M$6:M1428,"متأخرة",$J$6:J1428,J1428&amp;"")+COUNTIFS($M$6:M1428,"اليوم",$J$6:J1428,J1428&amp;""),"")</f>
        <v/>
      </c>
    </row>
    <row r="1429">
      <c r="A1429" s="20" t="n"/>
      <c r="B1429" s="5" t="n"/>
      <c r="C1429" s="21" t="n"/>
      <c r="D1429" s="5" t="n"/>
      <c r="E1429" s="17" t="n"/>
      <c r="F1429" s="5" t="n"/>
      <c r="G1429" s="5" t="n"/>
      <c r="H1429" s="5" t="n"/>
      <c r="I1429" s="5" t="n"/>
      <c r="J1429" s="20" t="n"/>
      <c r="K1429" s="5" t="n"/>
      <c r="L1429" s="19">
        <f>IF(OR(B1429&amp;""="",NOT(ISNUMBER(A1429))),"",'الإعدادات'!$B$4-A1429)</f>
        <v/>
      </c>
      <c r="M1429" s="6">
        <f>IF(OR(B1429&amp;""="",NOT(ISNUMBER(J1429)),I1429="تم التعاقد",I1429="غير مهتم"),"",IF(J1429&lt;'الإعدادات'!$B$4,"متأخرة",IF(J1429='الإعدادات'!$B$4,"اليوم",IF(J1429&lt;='الإعدادات'!$B$4+3,"خلال 3 أيام",""))))</f>
        <v/>
      </c>
      <c r="N1429" s="6">
        <f>IF(OR(B1429&amp;""="",H1429&amp;""="",NOT(ISNUMBER(E1429))),"",IFERROR(IF(E1429&lt;INDEX('الوحدات'!$F$6:$F$305,MATCH(H1429,'الوحدات'!$A$6:$A$305,0)),"أقل من السعر","مناسب"),"كود غير موجود"))</f>
        <v/>
      </c>
      <c r="O1429" s="18">
        <f>IF(OR(B1429&amp;""="",I1429&lt;&gt;"تم التعاقد",H1429&amp;""=""),"",IFERROR(IF(INDEX('الوحدات'!$E$6:$E$305,MATCH(H1429,'الوحدات'!$A$6:$A$305,0))="بيع",ROUND(INDEX('الوحدات'!$F$6:$F$305,MATCH(H1429,'الوحدات'!$A$6:$A$305,0))*'الإعدادات'!$B$5/100,2),""),""))</f>
        <v/>
      </c>
      <c r="P1429" s="19">
        <f>IF(OR(M1429="متأخرة",M1429="اليوم"),COUNTIFS($M$6:$M$2005,"متأخرة",$J$6:$J$2005,"&lt;"&amp;J1429)+COUNTIFS($M$6:$M$2005,"اليوم",$J$6:$J$2005,"&lt;"&amp;J1429)+COUNTIFS($M$6:M1429,"متأخرة",$J$6:J1429,J1429&amp;"")+COUNTIFS($M$6:M1429,"اليوم",$J$6:J1429,J1429&amp;""),"")</f>
        <v/>
      </c>
    </row>
    <row r="1430">
      <c r="A1430" s="20" t="n"/>
      <c r="B1430" s="5" t="n"/>
      <c r="C1430" s="21" t="n"/>
      <c r="D1430" s="5" t="n"/>
      <c r="E1430" s="17" t="n"/>
      <c r="F1430" s="5" t="n"/>
      <c r="G1430" s="5" t="n"/>
      <c r="H1430" s="5" t="n"/>
      <c r="I1430" s="5" t="n"/>
      <c r="J1430" s="20" t="n"/>
      <c r="K1430" s="5" t="n"/>
      <c r="L1430" s="19">
        <f>IF(OR(B1430&amp;""="",NOT(ISNUMBER(A1430))),"",'الإعدادات'!$B$4-A1430)</f>
        <v/>
      </c>
      <c r="M1430" s="6">
        <f>IF(OR(B1430&amp;""="",NOT(ISNUMBER(J1430)),I1430="تم التعاقد",I1430="غير مهتم"),"",IF(J1430&lt;'الإعدادات'!$B$4,"متأخرة",IF(J1430='الإعدادات'!$B$4,"اليوم",IF(J1430&lt;='الإعدادات'!$B$4+3,"خلال 3 أيام",""))))</f>
        <v/>
      </c>
      <c r="N1430" s="6">
        <f>IF(OR(B1430&amp;""="",H1430&amp;""="",NOT(ISNUMBER(E1430))),"",IFERROR(IF(E1430&lt;INDEX('الوحدات'!$F$6:$F$305,MATCH(H1430,'الوحدات'!$A$6:$A$305,0)),"أقل من السعر","مناسب"),"كود غير موجود"))</f>
        <v/>
      </c>
      <c r="O1430" s="18">
        <f>IF(OR(B1430&amp;""="",I1430&lt;&gt;"تم التعاقد",H1430&amp;""=""),"",IFERROR(IF(INDEX('الوحدات'!$E$6:$E$305,MATCH(H1430,'الوحدات'!$A$6:$A$305,0))="بيع",ROUND(INDEX('الوحدات'!$F$6:$F$305,MATCH(H1430,'الوحدات'!$A$6:$A$305,0))*'الإعدادات'!$B$5/100,2),""),""))</f>
        <v/>
      </c>
      <c r="P1430" s="19">
        <f>IF(OR(M1430="متأخرة",M1430="اليوم"),COUNTIFS($M$6:$M$2005,"متأخرة",$J$6:$J$2005,"&lt;"&amp;J1430)+COUNTIFS($M$6:$M$2005,"اليوم",$J$6:$J$2005,"&lt;"&amp;J1430)+COUNTIFS($M$6:M1430,"متأخرة",$J$6:J1430,J1430&amp;"")+COUNTIFS($M$6:M1430,"اليوم",$J$6:J1430,J1430&amp;""),"")</f>
        <v/>
      </c>
    </row>
    <row r="1431">
      <c r="A1431" s="20" t="n"/>
      <c r="B1431" s="5" t="n"/>
      <c r="C1431" s="21" t="n"/>
      <c r="D1431" s="5" t="n"/>
      <c r="E1431" s="17" t="n"/>
      <c r="F1431" s="5" t="n"/>
      <c r="G1431" s="5" t="n"/>
      <c r="H1431" s="5" t="n"/>
      <c r="I1431" s="5" t="n"/>
      <c r="J1431" s="20" t="n"/>
      <c r="K1431" s="5" t="n"/>
      <c r="L1431" s="19">
        <f>IF(OR(B1431&amp;""="",NOT(ISNUMBER(A1431))),"",'الإعدادات'!$B$4-A1431)</f>
        <v/>
      </c>
      <c r="M1431" s="6">
        <f>IF(OR(B1431&amp;""="",NOT(ISNUMBER(J1431)),I1431="تم التعاقد",I1431="غير مهتم"),"",IF(J1431&lt;'الإعدادات'!$B$4,"متأخرة",IF(J1431='الإعدادات'!$B$4,"اليوم",IF(J1431&lt;='الإعدادات'!$B$4+3,"خلال 3 أيام",""))))</f>
        <v/>
      </c>
      <c r="N1431" s="6">
        <f>IF(OR(B1431&amp;""="",H1431&amp;""="",NOT(ISNUMBER(E1431))),"",IFERROR(IF(E1431&lt;INDEX('الوحدات'!$F$6:$F$305,MATCH(H1431,'الوحدات'!$A$6:$A$305,0)),"أقل من السعر","مناسب"),"كود غير موجود"))</f>
        <v/>
      </c>
      <c r="O1431" s="18">
        <f>IF(OR(B1431&amp;""="",I1431&lt;&gt;"تم التعاقد",H1431&amp;""=""),"",IFERROR(IF(INDEX('الوحدات'!$E$6:$E$305,MATCH(H1431,'الوحدات'!$A$6:$A$305,0))="بيع",ROUND(INDEX('الوحدات'!$F$6:$F$305,MATCH(H1431,'الوحدات'!$A$6:$A$305,0))*'الإعدادات'!$B$5/100,2),""),""))</f>
        <v/>
      </c>
      <c r="P1431" s="19">
        <f>IF(OR(M1431="متأخرة",M1431="اليوم"),COUNTIFS($M$6:$M$2005,"متأخرة",$J$6:$J$2005,"&lt;"&amp;J1431)+COUNTIFS($M$6:$M$2005,"اليوم",$J$6:$J$2005,"&lt;"&amp;J1431)+COUNTIFS($M$6:M1431,"متأخرة",$J$6:J1431,J1431&amp;"")+COUNTIFS($M$6:M1431,"اليوم",$J$6:J1431,J1431&amp;""),"")</f>
        <v/>
      </c>
    </row>
    <row r="1432">
      <c r="A1432" s="20" t="n"/>
      <c r="B1432" s="5" t="n"/>
      <c r="C1432" s="21" t="n"/>
      <c r="D1432" s="5" t="n"/>
      <c r="E1432" s="17" t="n"/>
      <c r="F1432" s="5" t="n"/>
      <c r="G1432" s="5" t="n"/>
      <c r="H1432" s="5" t="n"/>
      <c r="I1432" s="5" t="n"/>
      <c r="J1432" s="20" t="n"/>
      <c r="K1432" s="5" t="n"/>
      <c r="L1432" s="19">
        <f>IF(OR(B1432&amp;""="",NOT(ISNUMBER(A1432))),"",'الإعدادات'!$B$4-A1432)</f>
        <v/>
      </c>
      <c r="M1432" s="6">
        <f>IF(OR(B1432&amp;""="",NOT(ISNUMBER(J1432)),I1432="تم التعاقد",I1432="غير مهتم"),"",IF(J1432&lt;'الإعدادات'!$B$4,"متأخرة",IF(J1432='الإعدادات'!$B$4,"اليوم",IF(J1432&lt;='الإعدادات'!$B$4+3,"خلال 3 أيام",""))))</f>
        <v/>
      </c>
      <c r="N1432" s="6">
        <f>IF(OR(B1432&amp;""="",H1432&amp;""="",NOT(ISNUMBER(E1432))),"",IFERROR(IF(E1432&lt;INDEX('الوحدات'!$F$6:$F$305,MATCH(H1432,'الوحدات'!$A$6:$A$305,0)),"أقل من السعر","مناسب"),"كود غير موجود"))</f>
        <v/>
      </c>
      <c r="O1432" s="18">
        <f>IF(OR(B1432&amp;""="",I1432&lt;&gt;"تم التعاقد",H1432&amp;""=""),"",IFERROR(IF(INDEX('الوحدات'!$E$6:$E$305,MATCH(H1432,'الوحدات'!$A$6:$A$305,0))="بيع",ROUND(INDEX('الوحدات'!$F$6:$F$305,MATCH(H1432,'الوحدات'!$A$6:$A$305,0))*'الإعدادات'!$B$5/100,2),""),""))</f>
        <v/>
      </c>
      <c r="P1432" s="19">
        <f>IF(OR(M1432="متأخرة",M1432="اليوم"),COUNTIFS($M$6:$M$2005,"متأخرة",$J$6:$J$2005,"&lt;"&amp;J1432)+COUNTIFS($M$6:$M$2005,"اليوم",$J$6:$J$2005,"&lt;"&amp;J1432)+COUNTIFS($M$6:M1432,"متأخرة",$J$6:J1432,J1432&amp;"")+COUNTIFS($M$6:M1432,"اليوم",$J$6:J1432,J1432&amp;""),"")</f>
        <v/>
      </c>
    </row>
    <row r="1433">
      <c r="A1433" s="20" t="n"/>
      <c r="B1433" s="5" t="n"/>
      <c r="C1433" s="21" t="n"/>
      <c r="D1433" s="5" t="n"/>
      <c r="E1433" s="17" t="n"/>
      <c r="F1433" s="5" t="n"/>
      <c r="G1433" s="5" t="n"/>
      <c r="H1433" s="5" t="n"/>
      <c r="I1433" s="5" t="n"/>
      <c r="J1433" s="20" t="n"/>
      <c r="K1433" s="5" t="n"/>
      <c r="L1433" s="19">
        <f>IF(OR(B1433&amp;""="",NOT(ISNUMBER(A1433))),"",'الإعدادات'!$B$4-A1433)</f>
        <v/>
      </c>
      <c r="M1433" s="6">
        <f>IF(OR(B1433&amp;""="",NOT(ISNUMBER(J1433)),I1433="تم التعاقد",I1433="غير مهتم"),"",IF(J1433&lt;'الإعدادات'!$B$4,"متأخرة",IF(J1433='الإعدادات'!$B$4,"اليوم",IF(J1433&lt;='الإعدادات'!$B$4+3,"خلال 3 أيام",""))))</f>
        <v/>
      </c>
      <c r="N1433" s="6">
        <f>IF(OR(B1433&amp;""="",H1433&amp;""="",NOT(ISNUMBER(E1433))),"",IFERROR(IF(E1433&lt;INDEX('الوحدات'!$F$6:$F$305,MATCH(H1433,'الوحدات'!$A$6:$A$305,0)),"أقل من السعر","مناسب"),"كود غير موجود"))</f>
        <v/>
      </c>
      <c r="O1433" s="18">
        <f>IF(OR(B1433&amp;""="",I1433&lt;&gt;"تم التعاقد",H1433&amp;""=""),"",IFERROR(IF(INDEX('الوحدات'!$E$6:$E$305,MATCH(H1433,'الوحدات'!$A$6:$A$305,0))="بيع",ROUND(INDEX('الوحدات'!$F$6:$F$305,MATCH(H1433,'الوحدات'!$A$6:$A$305,0))*'الإعدادات'!$B$5/100,2),""),""))</f>
        <v/>
      </c>
      <c r="P1433" s="19">
        <f>IF(OR(M1433="متأخرة",M1433="اليوم"),COUNTIFS($M$6:$M$2005,"متأخرة",$J$6:$J$2005,"&lt;"&amp;J1433)+COUNTIFS($M$6:$M$2005,"اليوم",$J$6:$J$2005,"&lt;"&amp;J1433)+COUNTIFS($M$6:M1433,"متأخرة",$J$6:J1433,J1433&amp;"")+COUNTIFS($M$6:M1433,"اليوم",$J$6:J1433,J1433&amp;""),"")</f>
        <v/>
      </c>
    </row>
    <row r="1434">
      <c r="A1434" s="20" t="n"/>
      <c r="B1434" s="5" t="n"/>
      <c r="C1434" s="21" t="n"/>
      <c r="D1434" s="5" t="n"/>
      <c r="E1434" s="17" t="n"/>
      <c r="F1434" s="5" t="n"/>
      <c r="G1434" s="5" t="n"/>
      <c r="H1434" s="5" t="n"/>
      <c r="I1434" s="5" t="n"/>
      <c r="J1434" s="20" t="n"/>
      <c r="K1434" s="5" t="n"/>
      <c r="L1434" s="19">
        <f>IF(OR(B1434&amp;""="",NOT(ISNUMBER(A1434))),"",'الإعدادات'!$B$4-A1434)</f>
        <v/>
      </c>
      <c r="M1434" s="6">
        <f>IF(OR(B1434&amp;""="",NOT(ISNUMBER(J1434)),I1434="تم التعاقد",I1434="غير مهتم"),"",IF(J1434&lt;'الإعدادات'!$B$4,"متأخرة",IF(J1434='الإعدادات'!$B$4,"اليوم",IF(J1434&lt;='الإعدادات'!$B$4+3,"خلال 3 أيام",""))))</f>
        <v/>
      </c>
      <c r="N1434" s="6">
        <f>IF(OR(B1434&amp;""="",H1434&amp;""="",NOT(ISNUMBER(E1434))),"",IFERROR(IF(E1434&lt;INDEX('الوحدات'!$F$6:$F$305,MATCH(H1434,'الوحدات'!$A$6:$A$305,0)),"أقل من السعر","مناسب"),"كود غير موجود"))</f>
        <v/>
      </c>
      <c r="O1434" s="18">
        <f>IF(OR(B1434&amp;""="",I1434&lt;&gt;"تم التعاقد",H1434&amp;""=""),"",IFERROR(IF(INDEX('الوحدات'!$E$6:$E$305,MATCH(H1434,'الوحدات'!$A$6:$A$305,0))="بيع",ROUND(INDEX('الوحدات'!$F$6:$F$305,MATCH(H1434,'الوحدات'!$A$6:$A$305,0))*'الإعدادات'!$B$5/100,2),""),""))</f>
        <v/>
      </c>
      <c r="P1434" s="19">
        <f>IF(OR(M1434="متأخرة",M1434="اليوم"),COUNTIFS($M$6:$M$2005,"متأخرة",$J$6:$J$2005,"&lt;"&amp;J1434)+COUNTIFS($M$6:$M$2005,"اليوم",$J$6:$J$2005,"&lt;"&amp;J1434)+COUNTIFS($M$6:M1434,"متأخرة",$J$6:J1434,J1434&amp;"")+COUNTIFS($M$6:M1434,"اليوم",$J$6:J1434,J1434&amp;""),"")</f>
        <v/>
      </c>
    </row>
    <row r="1435">
      <c r="A1435" s="20" t="n"/>
      <c r="B1435" s="5" t="n"/>
      <c r="C1435" s="21" t="n"/>
      <c r="D1435" s="5" t="n"/>
      <c r="E1435" s="17" t="n"/>
      <c r="F1435" s="5" t="n"/>
      <c r="G1435" s="5" t="n"/>
      <c r="H1435" s="5" t="n"/>
      <c r="I1435" s="5" t="n"/>
      <c r="J1435" s="20" t="n"/>
      <c r="K1435" s="5" t="n"/>
      <c r="L1435" s="19">
        <f>IF(OR(B1435&amp;""="",NOT(ISNUMBER(A1435))),"",'الإعدادات'!$B$4-A1435)</f>
        <v/>
      </c>
      <c r="M1435" s="6">
        <f>IF(OR(B1435&amp;""="",NOT(ISNUMBER(J1435)),I1435="تم التعاقد",I1435="غير مهتم"),"",IF(J1435&lt;'الإعدادات'!$B$4,"متأخرة",IF(J1435='الإعدادات'!$B$4,"اليوم",IF(J1435&lt;='الإعدادات'!$B$4+3,"خلال 3 أيام",""))))</f>
        <v/>
      </c>
      <c r="N1435" s="6">
        <f>IF(OR(B1435&amp;""="",H1435&amp;""="",NOT(ISNUMBER(E1435))),"",IFERROR(IF(E1435&lt;INDEX('الوحدات'!$F$6:$F$305,MATCH(H1435,'الوحدات'!$A$6:$A$305,0)),"أقل من السعر","مناسب"),"كود غير موجود"))</f>
        <v/>
      </c>
      <c r="O1435" s="18">
        <f>IF(OR(B1435&amp;""="",I1435&lt;&gt;"تم التعاقد",H1435&amp;""=""),"",IFERROR(IF(INDEX('الوحدات'!$E$6:$E$305,MATCH(H1435,'الوحدات'!$A$6:$A$305,0))="بيع",ROUND(INDEX('الوحدات'!$F$6:$F$305,MATCH(H1435,'الوحدات'!$A$6:$A$305,0))*'الإعدادات'!$B$5/100,2),""),""))</f>
        <v/>
      </c>
      <c r="P1435" s="19">
        <f>IF(OR(M1435="متأخرة",M1435="اليوم"),COUNTIFS($M$6:$M$2005,"متأخرة",$J$6:$J$2005,"&lt;"&amp;J1435)+COUNTIFS($M$6:$M$2005,"اليوم",$J$6:$J$2005,"&lt;"&amp;J1435)+COUNTIFS($M$6:M1435,"متأخرة",$J$6:J1435,J1435&amp;"")+COUNTIFS($M$6:M1435,"اليوم",$J$6:J1435,J1435&amp;""),"")</f>
        <v/>
      </c>
    </row>
    <row r="1436">
      <c r="A1436" s="20" t="n"/>
      <c r="B1436" s="5" t="n"/>
      <c r="C1436" s="21" t="n"/>
      <c r="D1436" s="5" t="n"/>
      <c r="E1436" s="17" t="n"/>
      <c r="F1436" s="5" t="n"/>
      <c r="G1436" s="5" t="n"/>
      <c r="H1436" s="5" t="n"/>
      <c r="I1436" s="5" t="n"/>
      <c r="J1436" s="20" t="n"/>
      <c r="K1436" s="5" t="n"/>
      <c r="L1436" s="19">
        <f>IF(OR(B1436&amp;""="",NOT(ISNUMBER(A1436))),"",'الإعدادات'!$B$4-A1436)</f>
        <v/>
      </c>
      <c r="M1436" s="6">
        <f>IF(OR(B1436&amp;""="",NOT(ISNUMBER(J1436)),I1436="تم التعاقد",I1436="غير مهتم"),"",IF(J1436&lt;'الإعدادات'!$B$4,"متأخرة",IF(J1436='الإعدادات'!$B$4,"اليوم",IF(J1436&lt;='الإعدادات'!$B$4+3,"خلال 3 أيام",""))))</f>
        <v/>
      </c>
      <c r="N1436" s="6">
        <f>IF(OR(B1436&amp;""="",H1436&amp;""="",NOT(ISNUMBER(E1436))),"",IFERROR(IF(E1436&lt;INDEX('الوحدات'!$F$6:$F$305,MATCH(H1436,'الوحدات'!$A$6:$A$305,0)),"أقل من السعر","مناسب"),"كود غير موجود"))</f>
        <v/>
      </c>
      <c r="O1436" s="18">
        <f>IF(OR(B1436&amp;""="",I1436&lt;&gt;"تم التعاقد",H1436&amp;""=""),"",IFERROR(IF(INDEX('الوحدات'!$E$6:$E$305,MATCH(H1436,'الوحدات'!$A$6:$A$305,0))="بيع",ROUND(INDEX('الوحدات'!$F$6:$F$305,MATCH(H1436,'الوحدات'!$A$6:$A$305,0))*'الإعدادات'!$B$5/100,2),""),""))</f>
        <v/>
      </c>
      <c r="P1436" s="19">
        <f>IF(OR(M1436="متأخرة",M1436="اليوم"),COUNTIFS($M$6:$M$2005,"متأخرة",$J$6:$J$2005,"&lt;"&amp;J1436)+COUNTIFS($M$6:$M$2005,"اليوم",$J$6:$J$2005,"&lt;"&amp;J1436)+COUNTIFS($M$6:M1436,"متأخرة",$J$6:J1436,J1436&amp;"")+COUNTIFS($M$6:M1436,"اليوم",$J$6:J1436,J1436&amp;""),"")</f>
        <v/>
      </c>
    </row>
    <row r="1437">
      <c r="A1437" s="20" t="n"/>
      <c r="B1437" s="5" t="n"/>
      <c r="C1437" s="21" t="n"/>
      <c r="D1437" s="5" t="n"/>
      <c r="E1437" s="17" t="n"/>
      <c r="F1437" s="5" t="n"/>
      <c r="G1437" s="5" t="n"/>
      <c r="H1437" s="5" t="n"/>
      <c r="I1437" s="5" t="n"/>
      <c r="J1437" s="20" t="n"/>
      <c r="K1437" s="5" t="n"/>
      <c r="L1437" s="19">
        <f>IF(OR(B1437&amp;""="",NOT(ISNUMBER(A1437))),"",'الإعدادات'!$B$4-A1437)</f>
        <v/>
      </c>
      <c r="M1437" s="6">
        <f>IF(OR(B1437&amp;""="",NOT(ISNUMBER(J1437)),I1437="تم التعاقد",I1437="غير مهتم"),"",IF(J1437&lt;'الإعدادات'!$B$4,"متأخرة",IF(J1437='الإعدادات'!$B$4,"اليوم",IF(J1437&lt;='الإعدادات'!$B$4+3,"خلال 3 أيام",""))))</f>
        <v/>
      </c>
      <c r="N1437" s="6">
        <f>IF(OR(B1437&amp;""="",H1437&amp;""="",NOT(ISNUMBER(E1437))),"",IFERROR(IF(E1437&lt;INDEX('الوحدات'!$F$6:$F$305,MATCH(H1437,'الوحدات'!$A$6:$A$305,0)),"أقل من السعر","مناسب"),"كود غير موجود"))</f>
        <v/>
      </c>
      <c r="O1437" s="18">
        <f>IF(OR(B1437&amp;""="",I1437&lt;&gt;"تم التعاقد",H1437&amp;""=""),"",IFERROR(IF(INDEX('الوحدات'!$E$6:$E$305,MATCH(H1437,'الوحدات'!$A$6:$A$305,0))="بيع",ROUND(INDEX('الوحدات'!$F$6:$F$305,MATCH(H1437,'الوحدات'!$A$6:$A$305,0))*'الإعدادات'!$B$5/100,2),""),""))</f>
        <v/>
      </c>
      <c r="P1437" s="19">
        <f>IF(OR(M1437="متأخرة",M1437="اليوم"),COUNTIFS($M$6:$M$2005,"متأخرة",$J$6:$J$2005,"&lt;"&amp;J1437)+COUNTIFS($M$6:$M$2005,"اليوم",$J$6:$J$2005,"&lt;"&amp;J1437)+COUNTIFS($M$6:M1437,"متأخرة",$J$6:J1437,J1437&amp;"")+COUNTIFS($M$6:M1437,"اليوم",$J$6:J1437,J1437&amp;""),"")</f>
        <v/>
      </c>
    </row>
    <row r="1438">
      <c r="A1438" s="20" t="n"/>
      <c r="B1438" s="5" t="n"/>
      <c r="C1438" s="21" t="n"/>
      <c r="D1438" s="5" t="n"/>
      <c r="E1438" s="17" t="n"/>
      <c r="F1438" s="5" t="n"/>
      <c r="G1438" s="5" t="n"/>
      <c r="H1438" s="5" t="n"/>
      <c r="I1438" s="5" t="n"/>
      <c r="J1438" s="20" t="n"/>
      <c r="K1438" s="5" t="n"/>
      <c r="L1438" s="19">
        <f>IF(OR(B1438&amp;""="",NOT(ISNUMBER(A1438))),"",'الإعدادات'!$B$4-A1438)</f>
        <v/>
      </c>
      <c r="M1438" s="6">
        <f>IF(OR(B1438&amp;""="",NOT(ISNUMBER(J1438)),I1438="تم التعاقد",I1438="غير مهتم"),"",IF(J1438&lt;'الإعدادات'!$B$4,"متأخرة",IF(J1438='الإعدادات'!$B$4,"اليوم",IF(J1438&lt;='الإعدادات'!$B$4+3,"خلال 3 أيام",""))))</f>
        <v/>
      </c>
      <c r="N1438" s="6">
        <f>IF(OR(B1438&amp;""="",H1438&amp;""="",NOT(ISNUMBER(E1438))),"",IFERROR(IF(E1438&lt;INDEX('الوحدات'!$F$6:$F$305,MATCH(H1438,'الوحدات'!$A$6:$A$305,0)),"أقل من السعر","مناسب"),"كود غير موجود"))</f>
        <v/>
      </c>
      <c r="O1438" s="18">
        <f>IF(OR(B1438&amp;""="",I1438&lt;&gt;"تم التعاقد",H1438&amp;""=""),"",IFERROR(IF(INDEX('الوحدات'!$E$6:$E$305,MATCH(H1438,'الوحدات'!$A$6:$A$305,0))="بيع",ROUND(INDEX('الوحدات'!$F$6:$F$305,MATCH(H1438,'الوحدات'!$A$6:$A$305,0))*'الإعدادات'!$B$5/100,2),""),""))</f>
        <v/>
      </c>
      <c r="P1438" s="19">
        <f>IF(OR(M1438="متأخرة",M1438="اليوم"),COUNTIFS($M$6:$M$2005,"متأخرة",$J$6:$J$2005,"&lt;"&amp;J1438)+COUNTIFS($M$6:$M$2005,"اليوم",$J$6:$J$2005,"&lt;"&amp;J1438)+COUNTIFS($M$6:M1438,"متأخرة",$J$6:J1438,J1438&amp;"")+COUNTIFS($M$6:M1438,"اليوم",$J$6:J1438,J1438&amp;""),"")</f>
        <v/>
      </c>
    </row>
    <row r="1439">
      <c r="A1439" s="20" t="n"/>
      <c r="B1439" s="5" t="n"/>
      <c r="C1439" s="21" t="n"/>
      <c r="D1439" s="5" t="n"/>
      <c r="E1439" s="17" t="n"/>
      <c r="F1439" s="5" t="n"/>
      <c r="G1439" s="5" t="n"/>
      <c r="H1439" s="5" t="n"/>
      <c r="I1439" s="5" t="n"/>
      <c r="J1439" s="20" t="n"/>
      <c r="K1439" s="5" t="n"/>
      <c r="L1439" s="19">
        <f>IF(OR(B1439&amp;""="",NOT(ISNUMBER(A1439))),"",'الإعدادات'!$B$4-A1439)</f>
        <v/>
      </c>
      <c r="M1439" s="6">
        <f>IF(OR(B1439&amp;""="",NOT(ISNUMBER(J1439)),I1439="تم التعاقد",I1439="غير مهتم"),"",IF(J1439&lt;'الإعدادات'!$B$4,"متأخرة",IF(J1439='الإعدادات'!$B$4,"اليوم",IF(J1439&lt;='الإعدادات'!$B$4+3,"خلال 3 أيام",""))))</f>
        <v/>
      </c>
      <c r="N1439" s="6">
        <f>IF(OR(B1439&amp;""="",H1439&amp;""="",NOT(ISNUMBER(E1439))),"",IFERROR(IF(E1439&lt;INDEX('الوحدات'!$F$6:$F$305,MATCH(H1439,'الوحدات'!$A$6:$A$305,0)),"أقل من السعر","مناسب"),"كود غير موجود"))</f>
        <v/>
      </c>
      <c r="O1439" s="18">
        <f>IF(OR(B1439&amp;""="",I1439&lt;&gt;"تم التعاقد",H1439&amp;""=""),"",IFERROR(IF(INDEX('الوحدات'!$E$6:$E$305,MATCH(H1439,'الوحدات'!$A$6:$A$305,0))="بيع",ROUND(INDEX('الوحدات'!$F$6:$F$305,MATCH(H1439,'الوحدات'!$A$6:$A$305,0))*'الإعدادات'!$B$5/100,2),""),""))</f>
        <v/>
      </c>
      <c r="P1439" s="19">
        <f>IF(OR(M1439="متأخرة",M1439="اليوم"),COUNTIFS($M$6:$M$2005,"متأخرة",$J$6:$J$2005,"&lt;"&amp;J1439)+COUNTIFS($M$6:$M$2005,"اليوم",$J$6:$J$2005,"&lt;"&amp;J1439)+COUNTIFS($M$6:M1439,"متأخرة",$J$6:J1439,J1439&amp;"")+COUNTIFS($M$6:M1439,"اليوم",$J$6:J1439,J1439&amp;""),"")</f>
        <v/>
      </c>
    </row>
    <row r="1440">
      <c r="A1440" s="20" t="n"/>
      <c r="B1440" s="5" t="n"/>
      <c r="C1440" s="21" t="n"/>
      <c r="D1440" s="5" t="n"/>
      <c r="E1440" s="17" t="n"/>
      <c r="F1440" s="5" t="n"/>
      <c r="G1440" s="5" t="n"/>
      <c r="H1440" s="5" t="n"/>
      <c r="I1440" s="5" t="n"/>
      <c r="J1440" s="20" t="n"/>
      <c r="K1440" s="5" t="n"/>
      <c r="L1440" s="19">
        <f>IF(OR(B1440&amp;""="",NOT(ISNUMBER(A1440))),"",'الإعدادات'!$B$4-A1440)</f>
        <v/>
      </c>
      <c r="M1440" s="6">
        <f>IF(OR(B1440&amp;""="",NOT(ISNUMBER(J1440)),I1440="تم التعاقد",I1440="غير مهتم"),"",IF(J1440&lt;'الإعدادات'!$B$4,"متأخرة",IF(J1440='الإعدادات'!$B$4,"اليوم",IF(J1440&lt;='الإعدادات'!$B$4+3,"خلال 3 أيام",""))))</f>
        <v/>
      </c>
      <c r="N1440" s="6">
        <f>IF(OR(B1440&amp;""="",H1440&amp;""="",NOT(ISNUMBER(E1440))),"",IFERROR(IF(E1440&lt;INDEX('الوحدات'!$F$6:$F$305,MATCH(H1440,'الوحدات'!$A$6:$A$305,0)),"أقل من السعر","مناسب"),"كود غير موجود"))</f>
        <v/>
      </c>
      <c r="O1440" s="18">
        <f>IF(OR(B1440&amp;""="",I1440&lt;&gt;"تم التعاقد",H1440&amp;""=""),"",IFERROR(IF(INDEX('الوحدات'!$E$6:$E$305,MATCH(H1440,'الوحدات'!$A$6:$A$305,0))="بيع",ROUND(INDEX('الوحدات'!$F$6:$F$305,MATCH(H1440,'الوحدات'!$A$6:$A$305,0))*'الإعدادات'!$B$5/100,2),""),""))</f>
        <v/>
      </c>
      <c r="P1440" s="19">
        <f>IF(OR(M1440="متأخرة",M1440="اليوم"),COUNTIFS($M$6:$M$2005,"متأخرة",$J$6:$J$2005,"&lt;"&amp;J1440)+COUNTIFS($M$6:$M$2005,"اليوم",$J$6:$J$2005,"&lt;"&amp;J1440)+COUNTIFS($M$6:M1440,"متأخرة",$J$6:J1440,J1440&amp;"")+COUNTIFS($M$6:M1440,"اليوم",$J$6:J1440,J1440&amp;""),"")</f>
        <v/>
      </c>
    </row>
    <row r="1441">
      <c r="A1441" s="20" t="n"/>
      <c r="B1441" s="5" t="n"/>
      <c r="C1441" s="21" t="n"/>
      <c r="D1441" s="5" t="n"/>
      <c r="E1441" s="17" t="n"/>
      <c r="F1441" s="5" t="n"/>
      <c r="G1441" s="5" t="n"/>
      <c r="H1441" s="5" t="n"/>
      <c r="I1441" s="5" t="n"/>
      <c r="J1441" s="20" t="n"/>
      <c r="K1441" s="5" t="n"/>
      <c r="L1441" s="19">
        <f>IF(OR(B1441&amp;""="",NOT(ISNUMBER(A1441))),"",'الإعدادات'!$B$4-A1441)</f>
        <v/>
      </c>
      <c r="M1441" s="6">
        <f>IF(OR(B1441&amp;""="",NOT(ISNUMBER(J1441)),I1441="تم التعاقد",I1441="غير مهتم"),"",IF(J1441&lt;'الإعدادات'!$B$4,"متأخرة",IF(J1441='الإعدادات'!$B$4,"اليوم",IF(J1441&lt;='الإعدادات'!$B$4+3,"خلال 3 أيام",""))))</f>
        <v/>
      </c>
      <c r="N1441" s="6">
        <f>IF(OR(B1441&amp;""="",H1441&amp;""="",NOT(ISNUMBER(E1441))),"",IFERROR(IF(E1441&lt;INDEX('الوحدات'!$F$6:$F$305,MATCH(H1441,'الوحدات'!$A$6:$A$305,0)),"أقل من السعر","مناسب"),"كود غير موجود"))</f>
        <v/>
      </c>
      <c r="O1441" s="18">
        <f>IF(OR(B1441&amp;""="",I1441&lt;&gt;"تم التعاقد",H1441&amp;""=""),"",IFERROR(IF(INDEX('الوحدات'!$E$6:$E$305,MATCH(H1441,'الوحدات'!$A$6:$A$305,0))="بيع",ROUND(INDEX('الوحدات'!$F$6:$F$305,MATCH(H1441,'الوحدات'!$A$6:$A$305,0))*'الإعدادات'!$B$5/100,2),""),""))</f>
        <v/>
      </c>
      <c r="P1441" s="19">
        <f>IF(OR(M1441="متأخرة",M1441="اليوم"),COUNTIFS($M$6:$M$2005,"متأخرة",$J$6:$J$2005,"&lt;"&amp;J1441)+COUNTIFS($M$6:$M$2005,"اليوم",$J$6:$J$2005,"&lt;"&amp;J1441)+COUNTIFS($M$6:M1441,"متأخرة",$J$6:J1441,J1441&amp;"")+COUNTIFS($M$6:M1441,"اليوم",$J$6:J1441,J1441&amp;""),"")</f>
        <v/>
      </c>
    </row>
    <row r="1442">
      <c r="A1442" s="20" t="n"/>
      <c r="B1442" s="5" t="n"/>
      <c r="C1442" s="21" t="n"/>
      <c r="D1442" s="5" t="n"/>
      <c r="E1442" s="17" t="n"/>
      <c r="F1442" s="5" t="n"/>
      <c r="G1442" s="5" t="n"/>
      <c r="H1442" s="5" t="n"/>
      <c r="I1442" s="5" t="n"/>
      <c r="J1442" s="20" t="n"/>
      <c r="K1442" s="5" t="n"/>
      <c r="L1442" s="19">
        <f>IF(OR(B1442&amp;""="",NOT(ISNUMBER(A1442))),"",'الإعدادات'!$B$4-A1442)</f>
        <v/>
      </c>
      <c r="M1442" s="6">
        <f>IF(OR(B1442&amp;""="",NOT(ISNUMBER(J1442)),I1442="تم التعاقد",I1442="غير مهتم"),"",IF(J1442&lt;'الإعدادات'!$B$4,"متأخرة",IF(J1442='الإعدادات'!$B$4,"اليوم",IF(J1442&lt;='الإعدادات'!$B$4+3,"خلال 3 أيام",""))))</f>
        <v/>
      </c>
      <c r="N1442" s="6">
        <f>IF(OR(B1442&amp;""="",H1442&amp;""="",NOT(ISNUMBER(E1442))),"",IFERROR(IF(E1442&lt;INDEX('الوحدات'!$F$6:$F$305,MATCH(H1442,'الوحدات'!$A$6:$A$305,0)),"أقل من السعر","مناسب"),"كود غير موجود"))</f>
        <v/>
      </c>
      <c r="O1442" s="18">
        <f>IF(OR(B1442&amp;""="",I1442&lt;&gt;"تم التعاقد",H1442&amp;""=""),"",IFERROR(IF(INDEX('الوحدات'!$E$6:$E$305,MATCH(H1442,'الوحدات'!$A$6:$A$305,0))="بيع",ROUND(INDEX('الوحدات'!$F$6:$F$305,MATCH(H1442,'الوحدات'!$A$6:$A$305,0))*'الإعدادات'!$B$5/100,2),""),""))</f>
        <v/>
      </c>
      <c r="P1442" s="19">
        <f>IF(OR(M1442="متأخرة",M1442="اليوم"),COUNTIFS($M$6:$M$2005,"متأخرة",$J$6:$J$2005,"&lt;"&amp;J1442)+COUNTIFS($M$6:$M$2005,"اليوم",$J$6:$J$2005,"&lt;"&amp;J1442)+COUNTIFS($M$6:M1442,"متأخرة",$J$6:J1442,J1442&amp;"")+COUNTIFS($M$6:M1442,"اليوم",$J$6:J1442,J1442&amp;""),"")</f>
        <v/>
      </c>
    </row>
    <row r="1443">
      <c r="A1443" s="20" t="n"/>
      <c r="B1443" s="5" t="n"/>
      <c r="C1443" s="21" t="n"/>
      <c r="D1443" s="5" t="n"/>
      <c r="E1443" s="17" t="n"/>
      <c r="F1443" s="5" t="n"/>
      <c r="G1443" s="5" t="n"/>
      <c r="H1443" s="5" t="n"/>
      <c r="I1443" s="5" t="n"/>
      <c r="J1443" s="20" t="n"/>
      <c r="K1443" s="5" t="n"/>
      <c r="L1443" s="19">
        <f>IF(OR(B1443&amp;""="",NOT(ISNUMBER(A1443))),"",'الإعدادات'!$B$4-A1443)</f>
        <v/>
      </c>
      <c r="M1443" s="6">
        <f>IF(OR(B1443&amp;""="",NOT(ISNUMBER(J1443)),I1443="تم التعاقد",I1443="غير مهتم"),"",IF(J1443&lt;'الإعدادات'!$B$4,"متأخرة",IF(J1443='الإعدادات'!$B$4,"اليوم",IF(J1443&lt;='الإعدادات'!$B$4+3,"خلال 3 أيام",""))))</f>
        <v/>
      </c>
      <c r="N1443" s="6">
        <f>IF(OR(B1443&amp;""="",H1443&amp;""="",NOT(ISNUMBER(E1443))),"",IFERROR(IF(E1443&lt;INDEX('الوحدات'!$F$6:$F$305,MATCH(H1443,'الوحدات'!$A$6:$A$305,0)),"أقل من السعر","مناسب"),"كود غير موجود"))</f>
        <v/>
      </c>
      <c r="O1443" s="18">
        <f>IF(OR(B1443&amp;""="",I1443&lt;&gt;"تم التعاقد",H1443&amp;""=""),"",IFERROR(IF(INDEX('الوحدات'!$E$6:$E$305,MATCH(H1443,'الوحدات'!$A$6:$A$305,0))="بيع",ROUND(INDEX('الوحدات'!$F$6:$F$305,MATCH(H1443,'الوحدات'!$A$6:$A$305,0))*'الإعدادات'!$B$5/100,2),""),""))</f>
        <v/>
      </c>
      <c r="P1443" s="19">
        <f>IF(OR(M1443="متأخرة",M1443="اليوم"),COUNTIFS($M$6:$M$2005,"متأخرة",$J$6:$J$2005,"&lt;"&amp;J1443)+COUNTIFS($M$6:$M$2005,"اليوم",$J$6:$J$2005,"&lt;"&amp;J1443)+COUNTIFS($M$6:M1443,"متأخرة",$J$6:J1443,J1443&amp;"")+COUNTIFS($M$6:M1443,"اليوم",$J$6:J1443,J1443&amp;""),"")</f>
        <v/>
      </c>
    </row>
    <row r="1444">
      <c r="A1444" s="20" t="n"/>
      <c r="B1444" s="5" t="n"/>
      <c r="C1444" s="21" t="n"/>
      <c r="D1444" s="5" t="n"/>
      <c r="E1444" s="17" t="n"/>
      <c r="F1444" s="5" t="n"/>
      <c r="G1444" s="5" t="n"/>
      <c r="H1444" s="5" t="n"/>
      <c r="I1444" s="5" t="n"/>
      <c r="J1444" s="20" t="n"/>
      <c r="K1444" s="5" t="n"/>
      <c r="L1444" s="19">
        <f>IF(OR(B1444&amp;""="",NOT(ISNUMBER(A1444))),"",'الإعدادات'!$B$4-A1444)</f>
        <v/>
      </c>
      <c r="M1444" s="6">
        <f>IF(OR(B1444&amp;""="",NOT(ISNUMBER(J1444)),I1444="تم التعاقد",I1444="غير مهتم"),"",IF(J1444&lt;'الإعدادات'!$B$4,"متأخرة",IF(J1444='الإعدادات'!$B$4,"اليوم",IF(J1444&lt;='الإعدادات'!$B$4+3,"خلال 3 أيام",""))))</f>
        <v/>
      </c>
      <c r="N1444" s="6">
        <f>IF(OR(B1444&amp;""="",H1444&amp;""="",NOT(ISNUMBER(E1444))),"",IFERROR(IF(E1444&lt;INDEX('الوحدات'!$F$6:$F$305,MATCH(H1444,'الوحدات'!$A$6:$A$305,0)),"أقل من السعر","مناسب"),"كود غير موجود"))</f>
        <v/>
      </c>
      <c r="O1444" s="18">
        <f>IF(OR(B1444&amp;""="",I1444&lt;&gt;"تم التعاقد",H1444&amp;""=""),"",IFERROR(IF(INDEX('الوحدات'!$E$6:$E$305,MATCH(H1444,'الوحدات'!$A$6:$A$305,0))="بيع",ROUND(INDEX('الوحدات'!$F$6:$F$305,MATCH(H1444,'الوحدات'!$A$6:$A$305,0))*'الإعدادات'!$B$5/100,2),""),""))</f>
        <v/>
      </c>
      <c r="P1444" s="19">
        <f>IF(OR(M1444="متأخرة",M1444="اليوم"),COUNTIFS($M$6:$M$2005,"متأخرة",$J$6:$J$2005,"&lt;"&amp;J1444)+COUNTIFS($M$6:$M$2005,"اليوم",$J$6:$J$2005,"&lt;"&amp;J1444)+COUNTIFS($M$6:M1444,"متأخرة",$J$6:J1444,J1444&amp;"")+COUNTIFS($M$6:M1444,"اليوم",$J$6:J1444,J1444&amp;""),"")</f>
        <v/>
      </c>
    </row>
    <row r="1445">
      <c r="A1445" s="20" t="n"/>
      <c r="B1445" s="5" t="n"/>
      <c r="C1445" s="21" t="n"/>
      <c r="D1445" s="5" t="n"/>
      <c r="E1445" s="17" t="n"/>
      <c r="F1445" s="5" t="n"/>
      <c r="G1445" s="5" t="n"/>
      <c r="H1445" s="5" t="n"/>
      <c r="I1445" s="5" t="n"/>
      <c r="J1445" s="20" t="n"/>
      <c r="K1445" s="5" t="n"/>
      <c r="L1445" s="19">
        <f>IF(OR(B1445&amp;""="",NOT(ISNUMBER(A1445))),"",'الإعدادات'!$B$4-A1445)</f>
        <v/>
      </c>
      <c r="M1445" s="6">
        <f>IF(OR(B1445&amp;""="",NOT(ISNUMBER(J1445)),I1445="تم التعاقد",I1445="غير مهتم"),"",IF(J1445&lt;'الإعدادات'!$B$4,"متأخرة",IF(J1445='الإعدادات'!$B$4,"اليوم",IF(J1445&lt;='الإعدادات'!$B$4+3,"خلال 3 أيام",""))))</f>
        <v/>
      </c>
      <c r="N1445" s="6">
        <f>IF(OR(B1445&amp;""="",H1445&amp;""="",NOT(ISNUMBER(E1445))),"",IFERROR(IF(E1445&lt;INDEX('الوحدات'!$F$6:$F$305,MATCH(H1445,'الوحدات'!$A$6:$A$305,0)),"أقل من السعر","مناسب"),"كود غير موجود"))</f>
        <v/>
      </c>
      <c r="O1445" s="18">
        <f>IF(OR(B1445&amp;""="",I1445&lt;&gt;"تم التعاقد",H1445&amp;""=""),"",IFERROR(IF(INDEX('الوحدات'!$E$6:$E$305,MATCH(H1445,'الوحدات'!$A$6:$A$305,0))="بيع",ROUND(INDEX('الوحدات'!$F$6:$F$305,MATCH(H1445,'الوحدات'!$A$6:$A$305,0))*'الإعدادات'!$B$5/100,2),""),""))</f>
        <v/>
      </c>
      <c r="P1445" s="19">
        <f>IF(OR(M1445="متأخرة",M1445="اليوم"),COUNTIFS($M$6:$M$2005,"متأخرة",$J$6:$J$2005,"&lt;"&amp;J1445)+COUNTIFS($M$6:$M$2005,"اليوم",$J$6:$J$2005,"&lt;"&amp;J1445)+COUNTIFS($M$6:M1445,"متأخرة",$J$6:J1445,J1445&amp;"")+COUNTIFS($M$6:M1445,"اليوم",$J$6:J1445,J1445&amp;""),"")</f>
        <v/>
      </c>
    </row>
    <row r="1446">
      <c r="A1446" s="20" t="n"/>
      <c r="B1446" s="5" t="n"/>
      <c r="C1446" s="21" t="n"/>
      <c r="D1446" s="5" t="n"/>
      <c r="E1446" s="17" t="n"/>
      <c r="F1446" s="5" t="n"/>
      <c r="G1446" s="5" t="n"/>
      <c r="H1446" s="5" t="n"/>
      <c r="I1446" s="5" t="n"/>
      <c r="J1446" s="20" t="n"/>
      <c r="K1446" s="5" t="n"/>
      <c r="L1446" s="19">
        <f>IF(OR(B1446&amp;""="",NOT(ISNUMBER(A1446))),"",'الإعدادات'!$B$4-A1446)</f>
        <v/>
      </c>
      <c r="M1446" s="6">
        <f>IF(OR(B1446&amp;""="",NOT(ISNUMBER(J1446)),I1446="تم التعاقد",I1446="غير مهتم"),"",IF(J1446&lt;'الإعدادات'!$B$4,"متأخرة",IF(J1446='الإعدادات'!$B$4,"اليوم",IF(J1446&lt;='الإعدادات'!$B$4+3,"خلال 3 أيام",""))))</f>
        <v/>
      </c>
      <c r="N1446" s="6">
        <f>IF(OR(B1446&amp;""="",H1446&amp;""="",NOT(ISNUMBER(E1446))),"",IFERROR(IF(E1446&lt;INDEX('الوحدات'!$F$6:$F$305,MATCH(H1446,'الوحدات'!$A$6:$A$305,0)),"أقل من السعر","مناسب"),"كود غير موجود"))</f>
        <v/>
      </c>
      <c r="O1446" s="18">
        <f>IF(OR(B1446&amp;""="",I1446&lt;&gt;"تم التعاقد",H1446&amp;""=""),"",IFERROR(IF(INDEX('الوحدات'!$E$6:$E$305,MATCH(H1446,'الوحدات'!$A$6:$A$305,0))="بيع",ROUND(INDEX('الوحدات'!$F$6:$F$305,MATCH(H1446,'الوحدات'!$A$6:$A$305,0))*'الإعدادات'!$B$5/100,2),""),""))</f>
        <v/>
      </c>
      <c r="P1446" s="19">
        <f>IF(OR(M1446="متأخرة",M1446="اليوم"),COUNTIFS($M$6:$M$2005,"متأخرة",$J$6:$J$2005,"&lt;"&amp;J1446)+COUNTIFS($M$6:$M$2005,"اليوم",$J$6:$J$2005,"&lt;"&amp;J1446)+COUNTIFS($M$6:M1446,"متأخرة",$J$6:J1446,J1446&amp;"")+COUNTIFS($M$6:M1446,"اليوم",$J$6:J1446,J1446&amp;""),"")</f>
        <v/>
      </c>
    </row>
    <row r="1447">
      <c r="A1447" s="20" t="n"/>
      <c r="B1447" s="5" t="n"/>
      <c r="C1447" s="21" t="n"/>
      <c r="D1447" s="5" t="n"/>
      <c r="E1447" s="17" t="n"/>
      <c r="F1447" s="5" t="n"/>
      <c r="G1447" s="5" t="n"/>
      <c r="H1447" s="5" t="n"/>
      <c r="I1447" s="5" t="n"/>
      <c r="J1447" s="20" t="n"/>
      <c r="K1447" s="5" t="n"/>
      <c r="L1447" s="19">
        <f>IF(OR(B1447&amp;""="",NOT(ISNUMBER(A1447))),"",'الإعدادات'!$B$4-A1447)</f>
        <v/>
      </c>
      <c r="M1447" s="6">
        <f>IF(OR(B1447&amp;""="",NOT(ISNUMBER(J1447)),I1447="تم التعاقد",I1447="غير مهتم"),"",IF(J1447&lt;'الإعدادات'!$B$4,"متأخرة",IF(J1447='الإعدادات'!$B$4,"اليوم",IF(J1447&lt;='الإعدادات'!$B$4+3,"خلال 3 أيام",""))))</f>
        <v/>
      </c>
      <c r="N1447" s="6">
        <f>IF(OR(B1447&amp;""="",H1447&amp;""="",NOT(ISNUMBER(E1447))),"",IFERROR(IF(E1447&lt;INDEX('الوحدات'!$F$6:$F$305,MATCH(H1447,'الوحدات'!$A$6:$A$305,0)),"أقل من السعر","مناسب"),"كود غير موجود"))</f>
        <v/>
      </c>
      <c r="O1447" s="18">
        <f>IF(OR(B1447&amp;""="",I1447&lt;&gt;"تم التعاقد",H1447&amp;""=""),"",IFERROR(IF(INDEX('الوحدات'!$E$6:$E$305,MATCH(H1447,'الوحدات'!$A$6:$A$305,0))="بيع",ROUND(INDEX('الوحدات'!$F$6:$F$305,MATCH(H1447,'الوحدات'!$A$6:$A$305,0))*'الإعدادات'!$B$5/100,2),""),""))</f>
        <v/>
      </c>
      <c r="P1447" s="19">
        <f>IF(OR(M1447="متأخرة",M1447="اليوم"),COUNTIFS($M$6:$M$2005,"متأخرة",$J$6:$J$2005,"&lt;"&amp;J1447)+COUNTIFS($M$6:$M$2005,"اليوم",$J$6:$J$2005,"&lt;"&amp;J1447)+COUNTIFS($M$6:M1447,"متأخرة",$J$6:J1447,J1447&amp;"")+COUNTIFS($M$6:M1447,"اليوم",$J$6:J1447,J1447&amp;""),"")</f>
        <v/>
      </c>
    </row>
    <row r="1448">
      <c r="A1448" s="20" t="n"/>
      <c r="B1448" s="5" t="n"/>
      <c r="C1448" s="21" t="n"/>
      <c r="D1448" s="5" t="n"/>
      <c r="E1448" s="17" t="n"/>
      <c r="F1448" s="5" t="n"/>
      <c r="G1448" s="5" t="n"/>
      <c r="H1448" s="5" t="n"/>
      <c r="I1448" s="5" t="n"/>
      <c r="J1448" s="20" t="n"/>
      <c r="K1448" s="5" t="n"/>
      <c r="L1448" s="19">
        <f>IF(OR(B1448&amp;""="",NOT(ISNUMBER(A1448))),"",'الإعدادات'!$B$4-A1448)</f>
        <v/>
      </c>
      <c r="M1448" s="6">
        <f>IF(OR(B1448&amp;""="",NOT(ISNUMBER(J1448)),I1448="تم التعاقد",I1448="غير مهتم"),"",IF(J1448&lt;'الإعدادات'!$B$4,"متأخرة",IF(J1448='الإعدادات'!$B$4,"اليوم",IF(J1448&lt;='الإعدادات'!$B$4+3,"خلال 3 أيام",""))))</f>
        <v/>
      </c>
      <c r="N1448" s="6">
        <f>IF(OR(B1448&amp;""="",H1448&amp;""="",NOT(ISNUMBER(E1448))),"",IFERROR(IF(E1448&lt;INDEX('الوحدات'!$F$6:$F$305,MATCH(H1448,'الوحدات'!$A$6:$A$305,0)),"أقل من السعر","مناسب"),"كود غير موجود"))</f>
        <v/>
      </c>
      <c r="O1448" s="18">
        <f>IF(OR(B1448&amp;""="",I1448&lt;&gt;"تم التعاقد",H1448&amp;""=""),"",IFERROR(IF(INDEX('الوحدات'!$E$6:$E$305,MATCH(H1448,'الوحدات'!$A$6:$A$305,0))="بيع",ROUND(INDEX('الوحدات'!$F$6:$F$305,MATCH(H1448,'الوحدات'!$A$6:$A$305,0))*'الإعدادات'!$B$5/100,2),""),""))</f>
        <v/>
      </c>
      <c r="P1448" s="19">
        <f>IF(OR(M1448="متأخرة",M1448="اليوم"),COUNTIFS($M$6:$M$2005,"متأخرة",$J$6:$J$2005,"&lt;"&amp;J1448)+COUNTIFS($M$6:$M$2005,"اليوم",$J$6:$J$2005,"&lt;"&amp;J1448)+COUNTIFS($M$6:M1448,"متأخرة",$J$6:J1448,J1448&amp;"")+COUNTIFS($M$6:M1448,"اليوم",$J$6:J1448,J1448&amp;""),"")</f>
        <v/>
      </c>
    </row>
    <row r="1449">
      <c r="A1449" s="20" t="n"/>
      <c r="B1449" s="5" t="n"/>
      <c r="C1449" s="21" t="n"/>
      <c r="D1449" s="5" t="n"/>
      <c r="E1449" s="17" t="n"/>
      <c r="F1449" s="5" t="n"/>
      <c r="G1449" s="5" t="n"/>
      <c r="H1449" s="5" t="n"/>
      <c r="I1449" s="5" t="n"/>
      <c r="J1449" s="20" t="n"/>
      <c r="K1449" s="5" t="n"/>
      <c r="L1449" s="19">
        <f>IF(OR(B1449&amp;""="",NOT(ISNUMBER(A1449))),"",'الإعدادات'!$B$4-A1449)</f>
        <v/>
      </c>
      <c r="M1449" s="6">
        <f>IF(OR(B1449&amp;""="",NOT(ISNUMBER(J1449)),I1449="تم التعاقد",I1449="غير مهتم"),"",IF(J1449&lt;'الإعدادات'!$B$4,"متأخرة",IF(J1449='الإعدادات'!$B$4,"اليوم",IF(J1449&lt;='الإعدادات'!$B$4+3,"خلال 3 أيام",""))))</f>
        <v/>
      </c>
      <c r="N1449" s="6">
        <f>IF(OR(B1449&amp;""="",H1449&amp;""="",NOT(ISNUMBER(E1449))),"",IFERROR(IF(E1449&lt;INDEX('الوحدات'!$F$6:$F$305,MATCH(H1449,'الوحدات'!$A$6:$A$305,0)),"أقل من السعر","مناسب"),"كود غير موجود"))</f>
        <v/>
      </c>
      <c r="O1449" s="18">
        <f>IF(OR(B1449&amp;""="",I1449&lt;&gt;"تم التعاقد",H1449&amp;""=""),"",IFERROR(IF(INDEX('الوحدات'!$E$6:$E$305,MATCH(H1449,'الوحدات'!$A$6:$A$305,0))="بيع",ROUND(INDEX('الوحدات'!$F$6:$F$305,MATCH(H1449,'الوحدات'!$A$6:$A$305,0))*'الإعدادات'!$B$5/100,2),""),""))</f>
        <v/>
      </c>
      <c r="P1449" s="19">
        <f>IF(OR(M1449="متأخرة",M1449="اليوم"),COUNTIFS($M$6:$M$2005,"متأخرة",$J$6:$J$2005,"&lt;"&amp;J1449)+COUNTIFS($M$6:$M$2005,"اليوم",$J$6:$J$2005,"&lt;"&amp;J1449)+COUNTIFS($M$6:M1449,"متأخرة",$J$6:J1449,J1449&amp;"")+COUNTIFS($M$6:M1449,"اليوم",$J$6:J1449,J1449&amp;""),"")</f>
        <v/>
      </c>
    </row>
    <row r="1450">
      <c r="A1450" s="20" t="n"/>
      <c r="B1450" s="5" t="n"/>
      <c r="C1450" s="21" t="n"/>
      <c r="D1450" s="5" t="n"/>
      <c r="E1450" s="17" t="n"/>
      <c r="F1450" s="5" t="n"/>
      <c r="G1450" s="5" t="n"/>
      <c r="H1450" s="5" t="n"/>
      <c r="I1450" s="5" t="n"/>
      <c r="J1450" s="20" t="n"/>
      <c r="K1450" s="5" t="n"/>
      <c r="L1450" s="19">
        <f>IF(OR(B1450&amp;""="",NOT(ISNUMBER(A1450))),"",'الإعدادات'!$B$4-A1450)</f>
        <v/>
      </c>
      <c r="M1450" s="6">
        <f>IF(OR(B1450&amp;""="",NOT(ISNUMBER(J1450)),I1450="تم التعاقد",I1450="غير مهتم"),"",IF(J1450&lt;'الإعدادات'!$B$4,"متأخرة",IF(J1450='الإعدادات'!$B$4,"اليوم",IF(J1450&lt;='الإعدادات'!$B$4+3,"خلال 3 أيام",""))))</f>
        <v/>
      </c>
      <c r="N1450" s="6">
        <f>IF(OR(B1450&amp;""="",H1450&amp;""="",NOT(ISNUMBER(E1450))),"",IFERROR(IF(E1450&lt;INDEX('الوحدات'!$F$6:$F$305,MATCH(H1450,'الوحدات'!$A$6:$A$305,0)),"أقل من السعر","مناسب"),"كود غير موجود"))</f>
        <v/>
      </c>
      <c r="O1450" s="18">
        <f>IF(OR(B1450&amp;""="",I1450&lt;&gt;"تم التعاقد",H1450&amp;""=""),"",IFERROR(IF(INDEX('الوحدات'!$E$6:$E$305,MATCH(H1450,'الوحدات'!$A$6:$A$305,0))="بيع",ROUND(INDEX('الوحدات'!$F$6:$F$305,MATCH(H1450,'الوحدات'!$A$6:$A$305,0))*'الإعدادات'!$B$5/100,2),""),""))</f>
        <v/>
      </c>
      <c r="P1450" s="19">
        <f>IF(OR(M1450="متأخرة",M1450="اليوم"),COUNTIFS($M$6:$M$2005,"متأخرة",$J$6:$J$2005,"&lt;"&amp;J1450)+COUNTIFS($M$6:$M$2005,"اليوم",$J$6:$J$2005,"&lt;"&amp;J1450)+COUNTIFS($M$6:M1450,"متأخرة",$J$6:J1450,J1450&amp;"")+COUNTIFS($M$6:M1450,"اليوم",$J$6:J1450,J1450&amp;""),"")</f>
        <v/>
      </c>
    </row>
    <row r="1451">
      <c r="A1451" s="20" t="n"/>
      <c r="B1451" s="5" t="n"/>
      <c r="C1451" s="21" t="n"/>
      <c r="D1451" s="5" t="n"/>
      <c r="E1451" s="17" t="n"/>
      <c r="F1451" s="5" t="n"/>
      <c r="G1451" s="5" t="n"/>
      <c r="H1451" s="5" t="n"/>
      <c r="I1451" s="5" t="n"/>
      <c r="J1451" s="20" t="n"/>
      <c r="K1451" s="5" t="n"/>
      <c r="L1451" s="19">
        <f>IF(OR(B1451&amp;""="",NOT(ISNUMBER(A1451))),"",'الإعدادات'!$B$4-A1451)</f>
        <v/>
      </c>
      <c r="M1451" s="6">
        <f>IF(OR(B1451&amp;""="",NOT(ISNUMBER(J1451)),I1451="تم التعاقد",I1451="غير مهتم"),"",IF(J1451&lt;'الإعدادات'!$B$4,"متأخرة",IF(J1451='الإعدادات'!$B$4,"اليوم",IF(J1451&lt;='الإعدادات'!$B$4+3,"خلال 3 أيام",""))))</f>
        <v/>
      </c>
      <c r="N1451" s="6">
        <f>IF(OR(B1451&amp;""="",H1451&amp;""="",NOT(ISNUMBER(E1451))),"",IFERROR(IF(E1451&lt;INDEX('الوحدات'!$F$6:$F$305,MATCH(H1451,'الوحدات'!$A$6:$A$305,0)),"أقل من السعر","مناسب"),"كود غير موجود"))</f>
        <v/>
      </c>
      <c r="O1451" s="18">
        <f>IF(OR(B1451&amp;""="",I1451&lt;&gt;"تم التعاقد",H1451&amp;""=""),"",IFERROR(IF(INDEX('الوحدات'!$E$6:$E$305,MATCH(H1451,'الوحدات'!$A$6:$A$305,0))="بيع",ROUND(INDEX('الوحدات'!$F$6:$F$305,MATCH(H1451,'الوحدات'!$A$6:$A$305,0))*'الإعدادات'!$B$5/100,2),""),""))</f>
        <v/>
      </c>
      <c r="P1451" s="19">
        <f>IF(OR(M1451="متأخرة",M1451="اليوم"),COUNTIFS($M$6:$M$2005,"متأخرة",$J$6:$J$2005,"&lt;"&amp;J1451)+COUNTIFS($M$6:$M$2005,"اليوم",$J$6:$J$2005,"&lt;"&amp;J1451)+COUNTIFS($M$6:M1451,"متأخرة",$J$6:J1451,J1451&amp;"")+COUNTIFS($M$6:M1451,"اليوم",$J$6:J1451,J1451&amp;""),"")</f>
        <v/>
      </c>
    </row>
    <row r="1452">
      <c r="A1452" s="20" t="n"/>
      <c r="B1452" s="5" t="n"/>
      <c r="C1452" s="21" t="n"/>
      <c r="D1452" s="5" t="n"/>
      <c r="E1452" s="17" t="n"/>
      <c r="F1452" s="5" t="n"/>
      <c r="G1452" s="5" t="n"/>
      <c r="H1452" s="5" t="n"/>
      <c r="I1452" s="5" t="n"/>
      <c r="J1452" s="20" t="n"/>
      <c r="K1452" s="5" t="n"/>
      <c r="L1452" s="19">
        <f>IF(OR(B1452&amp;""="",NOT(ISNUMBER(A1452))),"",'الإعدادات'!$B$4-A1452)</f>
        <v/>
      </c>
      <c r="M1452" s="6">
        <f>IF(OR(B1452&amp;""="",NOT(ISNUMBER(J1452)),I1452="تم التعاقد",I1452="غير مهتم"),"",IF(J1452&lt;'الإعدادات'!$B$4,"متأخرة",IF(J1452='الإعدادات'!$B$4,"اليوم",IF(J1452&lt;='الإعدادات'!$B$4+3,"خلال 3 أيام",""))))</f>
        <v/>
      </c>
      <c r="N1452" s="6">
        <f>IF(OR(B1452&amp;""="",H1452&amp;""="",NOT(ISNUMBER(E1452))),"",IFERROR(IF(E1452&lt;INDEX('الوحدات'!$F$6:$F$305,MATCH(H1452,'الوحدات'!$A$6:$A$305,0)),"أقل من السعر","مناسب"),"كود غير موجود"))</f>
        <v/>
      </c>
      <c r="O1452" s="18">
        <f>IF(OR(B1452&amp;""="",I1452&lt;&gt;"تم التعاقد",H1452&amp;""=""),"",IFERROR(IF(INDEX('الوحدات'!$E$6:$E$305,MATCH(H1452,'الوحدات'!$A$6:$A$305,0))="بيع",ROUND(INDEX('الوحدات'!$F$6:$F$305,MATCH(H1452,'الوحدات'!$A$6:$A$305,0))*'الإعدادات'!$B$5/100,2),""),""))</f>
        <v/>
      </c>
      <c r="P1452" s="19">
        <f>IF(OR(M1452="متأخرة",M1452="اليوم"),COUNTIFS($M$6:$M$2005,"متأخرة",$J$6:$J$2005,"&lt;"&amp;J1452)+COUNTIFS($M$6:$M$2005,"اليوم",$J$6:$J$2005,"&lt;"&amp;J1452)+COUNTIFS($M$6:M1452,"متأخرة",$J$6:J1452,J1452&amp;"")+COUNTIFS($M$6:M1452,"اليوم",$J$6:J1452,J1452&amp;""),"")</f>
        <v/>
      </c>
    </row>
    <row r="1453">
      <c r="A1453" s="20" t="n"/>
      <c r="B1453" s="5" t="n"/>
      <c r="C1453" s="21" t="n"/>
      <c r="D1453" s="5" t="n"/>
      <c r="E1453" s="17" t="n"/>
      <c r="F1453" s="5" t="n"/>
      <c r="G1453" s="5" t="n"/>
      <c r="H1453" s="5" t="n"/>
      <c r="I1453" s="5" t="n"/>
      <c r="J1453" s="20" t="n"/>
      <c r="K1453" s="5" t="n"/>
      <c r="L1453" s="19">
        <f>IF(OR(B1453&amp;""="",NOT(ISNUMBER(A1453))),"",'الإعدادات'!$B$4-A1453)</f>
        <v/>
      </c>
      <c r="M1453" s="6">
        <f>IF(OR(B1453&amp;""="",NOT(ISNUMBER(J1453)),I1453="تم التعاقد",I1453="غير مهتم"),"",IF(J1453&lt;'الإعدادات'!$B$4,"متأخرة",IF(J1453='الإعدادات'!$B$4,"اليوم",IF(J1453&lt;='الإعدادات'!$B$4+3,"خلال 3 أيام",""))))</f>
        <v/>
      </c>
      <c r="N1453" s="6">
        <f>IF(OR(B1453&amp;""="",H1453&amp;""="",NOT(ISNUMBER(E1453))),"",IFERROR(IF(E1453&lt;INDEX('الوحدات'!$F$6:$F$305,MATCH(H1453,'الوحدات'!$A$6:$A$305,0)),"أقل من السعر","مناسب"),"كود غير موجود"))</f>
        <v/>
      </c>
      <c r="O1453" s="18">
        <f>IF(OR(B1453&amp;""="",I1453&lt;&gt;"تم التعاقد",H1453&amp;""=""),"",IFERROR(IF(INDEX('الوحدات'!$E$6:$E$305,MATCH(H1453,'الوحدات'!$A$6:$A$305,0))="بيع",ROUND(INDEX('الوحدات'!$F$6:$F$305,MATCH(H1453,'الوحدات'!$A$6:$A$305,0))*'الإعدادات'!$B$5/100,2),""),""))</f>
        <v/>
      </c>
      <c r="P1453" s="19">
        <f>IF(OR(M1453="متأخرة",M1453="اليوم"),COUNTIFS($M$6:$M$2005,"متأخرة",$J$6:$J$2005,"&lt;"&amp;J1453)+COUNTIFS($M$6:$M$2005,"اليوم",$J$6:$J$2005,"&lt;"&amp;J1453)+COUNTIFS($M$6:M1453,"متأخرة",$J$6:J1453,J1453&amp;"")+COUNTIFS($M$6:M1453,"اليوم",$J$6:J1453,J1453&amp;""),"")</f>
        <v/>
      </c>
    </row>
    <row r="1454">
      <c r="A1454" s="20" t="n"/>
      <c r="B1454" s="5" t="n"/>
      <c r="C1454" s="21" t="n"/>
      <c r="D1454" s="5" t="n"/>
      <c r="E1454" s="17" t="n"/>
      <c r="F1454" s="5" t="n"/>
      <c r="G1454" s="5" t="n"/>
      <c r="H1454" s="5" t="n"/>
      <c r="I1454" s="5" t="n"/>
      <c r="J1454" s="20" t="n"/>
      <c r="K1454" s="5" t="n"/>
      <c r="L1454" s="19">
        <f>IF(OR(B1454&amp;""="",NOT(ISNUMBER(A1454))),"",'الإعدادات'!$B$4-A1454)</f>
        <v/>
      </c>
      <c r="M1454" s="6">
        <f>IF(OR(B1454&amp;""="",NOT(ISNUMBER(J1454)),I1454="تم التعاقد",I1454="غير مهتم"),"",IF(J1454&lt;'الإعدادات'!$B$4,"متأخرة",IF(J1454='الإعدادات'!$B$4,"اليوم",IF(J1454&lt;='الإعدادات'!$B$4+3,"خلال 3 أيام",""))))</f>
        <v/>
      </c>
      <c r="N1454" s="6">
        <f>IF(OR(B1454&amp;""="",H1454&amp;""="",NOT(ISNUMBER(E1454))),"",IFERROR(IF(E1454&lt;INDEX('الوحدات'!$F$6:$F$305,MATCH(H1454,'الوحدات'!$A$6:$A$305,0)),"أقل من السعر","مناسب"),"كود غير موجود"))</f>
        <v/>
      </c>
      <c r="O1454" s="18">
        <f>IF(OR(B1454&amp;""="",I1454&lt;&gt;"تم التعاقد",H1454&amp;""=""),"",IFERROR(IF(INDEX('الوحدات'!$E$6:$E$305,MATCH(H1454,'الوحدات'!$A$6:$A$305,0))="بيع",ROUND(INDEX('الوحدات'!$F$6:$F$305,MATCH(H1454,'الوحدات'!$A$6:$A$305,0))*'الإعدادات'!$B$5/100,2),""),""))</f>
        <v/>
      </c>
      <c r="P1454" s="19">
        <f>IF(OR(M1454="متأخرة",M1454="اليوم"),COUNTIFS($M$6:$M$2005,"متأخرة",$J$6:$J$2005,"&lt;"&amp;J1454)+COUNTIFS($M$6:$M$2005,"اليوم",$J$6:$J$2005,"&lt;"&amp;J1454)+COUNTIFS($M$6:M1454,"متأخرة",$J$6:J1454,J1454&amp;"")+COUNTIFS($M$6:M1454,"اليوم",$J$6:J1454,J1454&amp;""),"")</f>
        <v/>
      </c>
    </row>
    <row r="1455">
      <c r="A1455" s="20" t="n"/>
      <c r="B1455" s="5" t="n"/>
      <c r="C1455" s="21" t="n"/>
      <c r="D1455" s="5" t="n"/>
      <c r="E1455" s="17" t="n"/>
      <c r="F1455" s="5" t="n"/>
      <c r="G1455" s="5" t="n"/>
      <c r="H1455" s="5" t="n"/>
      <c r="I1455" s="5" t="n"/>
      <c r="J1455" s="20" t="n"/>
      <c r="K1455" s="5" t="n"/>
      <c r="L1455" s="19">
        <f>IF(OR(B1455&amp;""="",NOT(ISNUMBER(A1455))),"",'الإعدادات'!$B$4-A1455)</f>
        <v/>
      </c>
      <c r="M1455" s="6">
        <f>IF(OR(B1455&amp;""="",NOT(ISNUMBER(J1455)),I1455="تم التعاقد",I1455="غير مهتم"),"",IF(J1455&lt;'الإعدادات'!$B$4,"متأخرة",IF(J1455='الإعدادات'!$B$4,"اليوم",IF(J1455&lt;='الإعدادات'!$B$4+3,"خلال 3 أيام",""))))</f>
        <v/>
      </c>
      <c r="N1455" s="6">
        <f>IF(OR(B1455&amp;""="",H1455&amp;""="",NOT(ISNUMBER(E1455))),"",IFERROR(IF(E1455&lt;INDEX('الوحدات'!$F$6:$F$305,MATCH(H1455,'الوحدات'!$A$6:$A$305,0)),"أقل من السعر","مناسب"),"كود غير موجود"))</f>
        <v/>
      </c>
      <c r="O1455" s="18">
        <f>IF(OR(B1455&amp;""="",I1455&lt;&gt;"تم التعاقد",H1455&amp;""=""),"",IFERROR(IF(INDEX('الوحدات'!$E$6:$E$305,MATCH(H1455,'الوحدات'!$A$6:$A$305,0))="بيع",ROUND(INDEX('الوحدات'!$F$6:$F$305,MATCH(H1455,'الوحدات'!$A$6:$A$305,0))*'الإعدادات'!$B$5/100,2),""),""))</f>
        <v/>
      </c>
      <c r="P1455" s="19">
        <f>IF(OR(M1455="متأخرة",M1455="اليوم"),COUNTIFS($M$6:$M$2005,"متأخرة",$J$6:$J$2005,"&lt;"&amp;J1455)+COUNTIFS($M$6:$M$2005,"اليوم",$J$6:$J$2005,"&lt;"&amp;J1455)+COUNTIFS($M$6:M1455,"متأخرة",$J$6:J1455,J1455&amp;"")+COUNTIFS($M$6:M1455,"اليوم",$J$6:J1455,J1455&amp;""),"")</f>
        <v/>
      </c>
    </row>
    <row r="1456">
      <c r="A1456" s="20" t="n"/>
      <c r="B1456" s="5" t="n"/>
      <c r="C1456" s="21" t="n"/>
      <c r="D1456" s="5" t="n"/>
      <c r="E1456" s="17" t="n"/>
      <c r="F1456" s="5" t="n"/>
      <c r="G1456" s="5" t="n"/>
      <c r="H1456" s="5" t="n"/>
      <c r="I1456" s="5" t="n"/>
      <c r="J1456" s="20" t="n"/>
      <c r="K1456" s="5" t="n"/>
      <c r="L1456" s="19">
        <f>IF(OR(B1456&amp;""="",NOT(ISNUMBER(A1456))),"",'الإعدادات'!$B$4-A1456)</f>
        <v/>
      </c>
      <c r="M1456" s="6">
        <f>IF(OR(B1456&amp;""="",NOT(ISNUMBER(J1456)),I1456="تم التعاقد",I1456="غير مهتم"),"",IF(J1456&lt;'الإعدادات'!$B$4,"متأخرة",IF(J1456='الإعدادات'!$B$4,"اليوم",IF(J1456&lt;='الإعدادات'!$B$4+3,"خلال 3 أيام",""))))</f>
        <v/>
      </c>
      <c r="N1456" s="6">
        <f>IF(OR(B1456&amp;""="",H1456&amp;""="",NOT(ISNUMBER(E1456))),"",IFERROR(IF(E1456&lt;INDEX('الوحدات'!$F$6:$F$305,MATCH(H1456,'الوحدات'!$A$6:$A$305,0)),"أقل من السعر","مناسب"),"كود غير موجود"))</f>
        <v/>
      </c>
      <c r="O1456" s="18">
        <f>IF(OR(B1456&amp;""="",I1456&lt;&gt;"تم التعاقد",H1456&amp;""=""),"",IFERROR(IF(INDEX('الوحدات'!$E$6:$E$305,MATCH(H1456,'الوحدات'!$A$6:$A$305,0))="بيع",ROUND(INDEX('الوحدات'!$F$6:$F$305,MATCH(H1456,'الوحدات'!$A$6:$A$305,0))*'الإعدادات'!$B$5/100,2),""),""))</f>
        <v/>
      </c>
      <c r="P1456" s="19">
        <f>IF(OR(M1456="متأخرة",M1456="اليوم"),COUNTIFS($M$6:$M$2005,"متأخرة",$J$6:$J$2005,"&lt;"&amp;J1456)+COUNTIFS($M$6:$M$2005,"اليوم",$J$6:$J$2005,"&lt;"&amp;J1456)+COUNTIFS($M$6:M1456,"متأخرة",$J$6:J1456,J1456&amp;"")+COUNTIFS($M$6:M1456,"اليوم",$J$6:J1456,J1456&amp;""),"")</f>
        <v/>
      </c>
    </row>
    <row r="1457">
      <c r="A1457" s="20" t="n"/>
      <c r="B1457" s="5" t="n"/>
      <c r="C1457" s="21" t="n"/>
      <c r="D1457" s="5" t="n"/>
      <c r="E1457" s="17" t="n"/>
      <c r="F1457" s="5" t="n"/>
      <c r="G1457" s="5" t="n"/>
      <c r="H1457" s="5" t="n"/>
      <c r="I1457" s="5" t="n"/>
      <c r="J1457" s="20" t="n"/>
      <c r="K1457" s="5" t="n"/>
      <c r="L1457" s="19">
        <f>IF(OR(B1457&amp;""="",NOT(ISNUMBER(A1457))),"",'الإعدادات'!$B$4-A1457)</f>
        <v/>
      </c>
      <c r="M1457" s="6">
        <f>IF(OR(B1457&amp;""="",NOT(ISNUMBER(J1457)),I1457="تم التعاقد",I1457="غير مهتم"),"",IF(J1457&lt;'الإعدادات'!$B$4,"متأخرة",IF(J1457='الإعدادات'!$B$4,"اليوم",IF(J1457&lt;='الإعدادات'!$B$4+3,"خلال 3 أيام",""))))</f>
        <v/>
      </c>
      <c r="N1457" s="6">
        <f>IF(OR(B1457&amp;""="",H1457&amp;""="",NOT(ISNUMBER(E1457))),"",IFERROR(IF(E1457&lt;INDEX('الوحدات'!$F$6:$F$305,MATCH(H1457,'الوحدات'!$A$6:$A$305,0)),"أقل من السعر","مناسب"),"كود غير موجود"))</f>
        <v/>
      </c>
      <c r="O1457" s="18">
        <f>IF(OR(B1457&amp;""="",I1457&lt;&gt;"تم التعاقد",H1457&amp;""=""),"",IFERROR(IF(INDEX('الوحدات'!$E$6:$E$305,MATCH(H1457,'الوحدات'!$A$6:$A$305,0))="بيع",ROUND(INDEX('الوحدات'!$F$6:$F$305,MATCH(H1457,'الوحدات'!$A$6:$A$305,0))*'الإعدادات'!$B$5/100,2),""),""))</f>
        <v/>
      </c>
      <c r="P1457" s="19">
        <f>IF(OR(M1457="متأخرة",M1457="اليوم"),COUNTIFS($M$6:$M$2005,"متأخرة",$J$6:$J$2005,"&lt;"&amp;J1457)+COUNTIFS($M$6:$M$2005,"اليوم",$J$6:$J$2005,"&lt;"&amp;J1457)+COUNTIFS($M$6:M1457,"متأخرة",$J$6:J1457,J1457&amp;"")+COUNTIFS($M$6:M1457,"اليوم",$J$6:J1457,J1457&amp;""),"")</f>
        <v/>
      </c>
    </row>
    <row r="1458">
      <c r="A1458" s="20" t="n"/>
      <c r="B1458" s="5" t="n"/>
      <c r="C1458" s="21" t="n"/>
      <c r="D1458" s="5" t="n"/>
      <c r="E1458" s="17" t="n"/>
      <c r="F1458" s="5" t="n"/>
      <c r="G1458" s="5" t="n"/>
      <c r="H1458" s="5" t="n"/>
      <c r="I1458" s="5" t="n"/>
      <c r="J1458" s="20" t="n"/>
      <c r="K1458" s="5" t="n"/>
      <c r="L1458" s="19">
        <f>IF(OR(B1458&amp;""="",NOT(ISNUMBER(A1458))),"",'الإعدادات'!$B$4-A1458)</f>
        <v/>
      </c>
      <c r="M1458" s="6">
        <f>IF(OR(B1458&amp;""="",NOT(ISNUMBER(J1458)),I1458="تم التعاقد",I1458="غير مهتم"),"",IF(J1458&lt;'الإعدادات'!$B$4,"متأخرة",IF(J1458='الإعدادات'!$B$4,"اليوم",IF(J1458&lt;='الإعدادات'!$B$4+3,"خلال 3 أيام",""))))</f>
        <v/>
      </c>
      <c r="N1458" s="6">
        <f>IF(OR(B1458&amp;""="",H1458&amp;""="",NOT(ISNUMBER(E1458))),"",IFERROR(IF(E1458&lt;INDEX('الوحدات'!$F$6:$F$305,MATCH(H1458,'الوحدات'!$A$6:$A$305,0)),"أقل من السعر","مناسب"),"كود غير موجود"))</f>
        <v/>
      </c>
      <c r="O1458" s="18">
        <f>IF(OR(B1458&amp;""="",I1458&lt;&gt;"تم التعاقد",H1458&amp;""=""),"",IFERROR(IF(INDEX('الوحدات'!$E$6:$E$305,MATCH(H1458,'الوحدات'!$A$6:$A$305,0))="بيع",ROUND(INDEX('الوحدات'!$F$6:$F$305,MATCH(H1458,'الوحدات'!$A$6:$A$305,0))*'الإعدادات'!$B$5/100,2),""),""))</f>
        <v/>
      </c>
      <c r="P1458" s="19">
        <f>IF(OR(M1458="متأخرة",M1458="اليوم"),COUNTIFS($M$6:$M$2005,"متأخرة",$J$6:$J$2005,"&lt;"&amp;J1458)+COUNTIFS($M$6:$M$2005,"اليوم",$J$6:$J$2005,"&lt;"&amp;J1458)+COUNTIFS($M$6:M1458,"متأخرة",$J$6:J1458,J1458&amp;"")+COUNTIFS($M$6:M1458,"اليوم",$J$6:J1458,J1458&amp;""),"")</f>
        <v/>
      </c>
    </row>
    <row r="1459">
      <c r="A1459" s="20" t="n"/>
      <c r="B1459" s="5" t="n"/>
      <c r="C1459" s="21" t="n"/>
      <c r="D1459" s="5" t="n"/>
      <c r="E1459" s="17" t="n"/>
      <c r="F1459" s="5" t="n"/>
      <c r="G1459" s="5" t="n"/>
      <c r="H1459" s="5" t="n"/>
      <c r="I1459" s="5" t="n"/>
      <c r="J1459" s="20" t="n"/>
      <c r="K1459" s="5" t="n"/>
      <c r="L1459" s="19">
        <f>IF(OR(B1459&amp;""="",NOT(ISNUMBER(A1459))),"",'الإعدادات'!$B$4-A1459)</f>
        <v/>
      </c>
      <c r="M1459" s="6">
        <f>IF(OR(B1459&amp;""="",NOT(ISNUMBER(J1459)),I1459="تم التعاقد",I1459="غير مهتم"),"",IF(J1459&lt;'الإعدادات'!$B$4,"متأخرة",IF(J1459='الإعدادات'!$B$4,"اليوم",IF(J1459&lt;='الإعدادات'!$B$4+3,"خلال 3 أيام",""))))</f>
        <v/>
      </c>
      <c r="N1459" s="6">
        <f>IF(OR(B1459&amp;""="",H1459&amp;""="",NOT(ISNUMBER(E1459))),"",IFERROR(IF(E1459&lt;INDEX('الوحدات'!$F$6:$F$305,MATCH(H1459,'الوحدات'!$A$6:$A$305,0)),"أقل من السعر","مناسب"),"كود غير موجود"))</f>
        <v/>
      </c>
      <c r="O1459" s="18">
        <f>IF(OR(B1459&amp;""="",I1459&lt;&gt;"تم التعاقد",H1459&amp;""=""),"",IFERROR(IF(INDEX('الوحدات'!$E$6:$E$305,MATCH(H1459,'الوحدات'!$A$6:$A$305,0))="بيع",ROUND(INDEX('الوحدات'!$F$6:$F$305,MATCH(H1459,'الوحدات'!$A$6:$A$305,0))*'الإعدادات'!$B$5/100,2),""),""))</f>
        <v/>
      </c>
      <c r="P1459" s="19">
        <f>IF(OR(M1459="متأخرة",M1459="اليوم"),COUNTIFS($M$6:$M$2005,"متأخرة",$J$6:$J$2005,"&lt;"&amp;J1459)+COUNTIFS($M$6:$M$2005,"اليوم",$J$6:$J$2005,"&lt;"&amp;J1459)+COUNTIFS($M$6:M1459,"متأخرة",$J$6:J1459,J1459&amp;"")+COUNTIFS($M$6:M1459,"اليوم",$J$6:J1459,J1459&amp;""),"")</f>
        <v/>
      </c>
    </row>
    <row r="1460">
      <c r="A1460" s="20" t="n"/>
      <c r="B1460" s="5" t="n"/>
      <c r="C1460" s="21" t="n"/>
      <c r="D1460" s="5" t="n"/>
      <c r="E1460" s="17" t="n"/>
      <c r="F1460" s="5" t="n"/>
      <c r="G1460" s="5" t="n"/>
      <c r="H1460" s="5" t="n"/>
      <c r="I1460" s="5" t="n"/>
      <c r="J1460" s="20" t="n"/>
      <c r="K1460" s="5" t="n"/>
      <c r="L1460" s="19">
        <f>IF(OR(B1460&amp;""="",NOT(ISNUMBER(A1460))),"",'الإعدادات'!$B$4-A1460)</f>
        <v/>
      </c>
      <c r="M1460" s="6">
        <f>IF(OR(B1460&amp;""="",NOT(ISNUMBER(J1460)),I1460="تم التعاقد",I1460="غير مهتم"),"",IF(J1460&lt;'الإعدادات'!$B$4,"متأخرة",IF(J1460='الإعدادات'!$B$4,"اليوم",IF(J1460&lt;='الإعدادات'!$B$4+3,"خلال 3 أيام",""))))</f>
        <v/>
      </c>
      <c r="N1460" s="6">
        <f>IF(OR(B1460&amp;""="",H1460&amp;""="",NOT(ISNUMBER(E1460))),"",IFERROR(IF(E1460&lt;INDEX('الوحدات'!$F$6:$F$305,MATCH(H1460,'الوحدات'!$A$6:$A$305,0)),"أقل من السعر","مناسب"),"كود غير موجود"))</f>
        <v/>
      </c>
      <c r="O1460" s="18">
        <f>IF(OR(B1460&amp;""="",I1460&lt;&gt;"تم التعاقد",H1460&amp;""=""),"",IFERROR(IF(INDEX('الوحدات'!$E$6:$E$305,MATCH(H1460,'الوحدات'!$A$6:$A$305,0))="بيع",ROUND(INDEX('الوحدات'!$F$6:$F$305,MATCH(H1460,'الوحدات'!$A$6:$A$305,0))*'الإعدادات'!$B$5/100,2),""),""))</f>
        <v/>
      </c>
      <c r="P1460" s="19">
        <f>IF(OR(M1460="متأخرة",M1460="اليوم"),COUNTIFS($M$6:$M$2005,"متأخرة",$J$6:$J$2005,"&lt;"&amp;J1460)+COUNTIFS($M$6:$M$2005,"اليوم",$J$6:$J$2005,"&lt;"&amp;J1460)+COUNTIFS($M$6:M1460,"متأخرة",$J$6:J1460,J1460&amp;"")+COUNTIFS($M$6:M1460,"اليوم",$J$6:J1460,J1460&amp;""),"")</f>
        <v/>
      </c>
    </row>
    <row r="1461">
      <c r="A1461" s="20" t="n"/>
      <c r="B1461" s="5" t="n"/>
      <c r="C1461" s="21" t="n"/>
      <c r="D1461" s="5" t="n"/>
      <c r="E1461" s="17" t="n"/>
      <c r="F1461" s="5" t="n"/>
      <c r="G1461" s="5" t="n"/>
      <c r="H1461" s="5" t="n"/>
      <c r="I1461" s="5" t="n"/>
      <c r="J1461" s="20" t="n"/>
      <c r="K1461" s="5" t="n"/>
      <c r="L1461" s="19">
        <f>IF(OR(B1461&amp;""="",NOT(ISNUMBER(A1461))),"",'الإعدادات'!$B$4-A1461)</f>
        <v/>
      </c>
      <c r="M1461" s="6">
        <f>IF(OR(B1461&amp;""="",NOT(ISNUMBER(J1461)),I1461="تم التعاقد",I1461="غير مهتم"),"",IF(J1461&lt;'الإعدادات'!$B$4,"متأخرة",IF(J1461='الإعدادات'!$B$4,"اليوم",IF(J1461&lt;='الإعدادات'!$B$4+3,"خلال 3 أيام",""))))</f>
        <v/>
      </c>
      <c r="N1461" s="6">
        <f>IF(OR(B1461&amp;""="",H1461&amp;""="",NOT(ISNUMBER(E1461))),"",IFERROR(IF(E1461&lt;INDEX('الوحدات'!$F$6:$F$305,MATCH(H1461,'الوحدات'!$A$6:$A$305,0)),"أقل من السعر","مناسب"),"كود غير موجود"))</f>
        <v/>
      </c>
      <c r="O1461" s="18">
        <f>IF(OR(B1461&amp;""="",I1461&lt;&gt;"تم التعاقد",H1461&amp;""=""),"",IFERROR(IF(INDEX('الوحدات'!$E$6:$E$305,MATCH(H1461,'الوحدات'!$A$6:$A$305,0))="بيع",ROUND(INDEX('الوحدات'!$F$6:$F$305,MATCH(H1461,'الوحدات'!$A$6:$A$305,0))*'الإعدادات'!$B$5/100,2),""),""))</f>
        <v/>
      </c>
      <c r="P1461" s="19">
        <f>IF(OR(M1461="متأخرة",M1461="اليوم"),COUNTIFS($M$6:$M$2005,"متأخرة",$J$6:$J$2005,"&lt;"&amp;J1461)+COUNTIFS($M$6:$M$2005,"اليوم",$J$6:$J$2005,"&lt;"&amp;J1461)+COUNTIFS($M$6:M1461,"متأخرة",$J$6:J1461,J1461&amp;"")+COUNTIFS($M$6:M1461,"اليوم",$J$6:J1461,J1461&amp;""),"")</f>
        <v/>
      </c>
    </row>
    <row r="1462">
      <c r="A1462" s="20" t="n"/>
      <c r="B1462" s="5" t="n"/>
      <c r="C1462" s="21" t="n"/>
      <c r="D1462" s="5" t="n"/>
      <c r="E1462" s="17" t="n"/>
      <c r="F1462" s="5" t="n"/>
      <c r="G1462" s="5" t="n"/>
      <c r="H1462" s="5" t="n"/>
      <c r="I1462" s="5" t="n"/>
      <c r="J1462" s="20" t="n"/>
      <c r="K1462" s="5" t="n"/>
      <c r="L1462" s="19">
        <f>IF(OR(B1462&amp;""="",NOT(ISNUMBER(A1462))),"",'الإعدادات'!$B$4-A1462)</f>
        <v/>
      </c>
      <c r="M1462" s="6">
        <f>IF(OR(B1462&amp;""="",NOT(ISNUMBER(J1462)),I1462="تم التعاقد",I1462="غير مهتم"),"",IF(J1462&lt;'الإعدادات'!$B$4,"متأخرة",IF(J1462='الإعدادات'!$B$4,"اليوم",IF(J1462&lt;='الإعدادات'!$B$4+3,"خلال 3 أيام",""))))</f>
        <v/>
      </c>
      <c r="N1462" s="6">
        <f>IF(OR(B1462&amp;""="",H1462&amp;""="",NOT(ISNUMBER(E1462))),"",IFERROR(IF(E1462&lt;INDEX('الوحدات'!$F$6:$F$305,MATCH(H1462,'الوحدات'!$A$6:$A$305,0)),"أقل من السعر","مناسب"),"كود غير موجود"))</f>
        <v/>
      </c>
      <c r="O1462" s="18">
        <f>IF(OR(B1462&amp;""="",I1462&lt;&gt;"تم التعاقد",H1462&amp;""=""),"",IFERROR(IF(INDEX('الوحدات'!$E$6:$E$305,MATCH(H1462,'الوحدات'!$A$6:$A$305,0))="بيع",ROUND(INDEX('الوحدات'!$F$6:$F$305,MATCH(H1462,'الوحدات'!$A$6:$A$305,0))*'الإعدادات'!$B$5/100,2),""),""))</f>
        <v/>
      </c>
      <c r="P1462" s="19">
        <f>IF(OR(M1462="متأخرة",M1462="اليوم"),COUNTIFS($M$6:$M$2005,"متأخرة",$J$6:$J$2005,"&lt;"&amp;J1462)+COUNTIFS($M$6:$M$2005,"اليوم",$J$6:$J$2005,"&lt;"&amp;J1462)+COUNTIFS($M$6:M1462,"متأخرة",$J$6:J1462,J1462&amp;"")+COUNTIFS($M$6:M1462,"اليوم",$J$6:J1462,J1462&amp;""),"")</f>
        <v/>
      </c>
    </row>
    <row r="1463">
      <c r="A1463" s="20" t="n"/>
      <c r="B1463" s="5" t="n"/>
      <c r="C1463" s="21" t="n"/>
      <c r="D1463" s="5" t="n"/>
      <c r="E1463" s="17" t="n"/>
      <c r="F1463" s="5" t="n"/>
      <c r="G1463" s="5" t="n"/>
      <c r="H1463" s="5" t="n"/>
      <c r="I1463" s="5" t="n"/>
      <c r="J1463" s="20" t="n"/>
      <c r="K1463" s="5" t="n"/>
      <c r="L1463" s="19">
        <f>IF(OR(B1463&amp;""="",NOT(ISNUMBER(A1463))),"",'الإعدادات'!$B$4-A1463)</f>
        <v/>
      </c>
      <c r="M1463" s="6">
        <f>IF(OR(B1463&amp;""="",NOT(ISNUMBER(J1463)),I1463="تم التعاقد",I1463="غير مهتم"),"",IF(J1463&lt;'الإعدادات'!$B$4,"متأخرة",IF(J1463='الإعدادات'!$B$4,"اليوم",IF(J1463&lt;='الإعدادات'!$B$4+3,"خلال 3 أيام",""))))</f>
        <v/>
      </c>
      <c r="N1463" s="6">
        <f>IF(OR(B1463&amp;""="",H1463&amp;""="",NOT(ISNUMBER(E1463))),"",IFERROR(IF(E1463&lt;INDEX('الوحدات'!$F$6:$F$305,MATCH(H1463,'الوحدات'!$A$6:$A$305,0)),"أقل من السعر","مناسب"),"كود غير موجود"))</f>
        <v/>
      </c>
      <c r="O1463" s="18">
        <f>IF(OR(B1463&amp;""="",I1463&lt;&gt;"تم التعاقد",H1463&amp;""=""),"",IFERROR(IF(INDEX('الوحدات'!$E$6:$E$305,MATCH(H1463,'الوحدات'!$A$6:$A$305,0))="بيع",ROUND(INDEX('الوحدات'!$F$6:$F$305,MATCH(H1463,'الوحدات'!$A$6:$A$305,0))*'الإعدادات'!$B$5/100,2),""),""))</f>
        <v/>
      </c>
      <c r="P1463" s="19">
        <f>IF(OR(M1463="متأخرة",M1463="اليوم"),COUNTIFS($M$6:$M$2005,"متأخرة",$J$6:$J$2005,"&lt;"&amp;J1463)+COUNTIFS($M$6:$M$2005,"اليوم",$J$6:$J$2005,"&lt;"&amp;J1463)+COUNTIFS($M$6:M1463,"متأخرة",$J$6:J1463,J1463&amp;"")+COUNTIFS($M$6:M1463,"اليوم",$J$6:J1463,J1463&amp;""),"")</f>
        <v/>
      </c>
    </row>
    <row r="1464">
      <c r="A1464" s="20" t="n"/>
      <c r="B1464" s="5" t="n"/>
      <c r="C1464" s="21" t="n"/>
      <c r="D1464" s="5" t="n"/>
      <c r="E1464" s="17" t="n"/>
      <c r="F1464" s="5" t="n"/>
      <c r="G1464" s="5" t="n"/>
      <c r="H1464" s="5" t="n"/>
      <c r="I1464" s="5" t="n"/>
      <c r="J1464" s="20" t="n"/>
      <c r="K1464" s="5" t="n"/>
      <c r="L1464" s="19">
        <f>IF(OR(B1464&amp;""="",NOT(ISNUMBER(A1464))),"",'الإعدادات'!$B$4-A1464)</f>
        <v/>
      </c>
      <c r="M1464" s="6">
        <f>IF(OR(B1464&amp;""="",NOT(ISNUMBER(J1464)),I1464="تم التعاقد",I1464="غير مهتم"),"",IF(J1464&lt;'الإعدادات'!$B$4,"متأخرة",IF(J1464='الإعدادات'!$B$4,"اليوم",IF(J1464&lt;='الإعدادات'!$B$4+3,"خلال 3 أيام",""))))</f>
        <v/>
      </c>
      <c r="N1464" s="6">
        <f>IF(OR(B1464&amp;""="",H1464&amp;""="",NOT(ISNUMBER(E1464))),"",IFERROR(IF(E1464&lt;INDEX('الوحدات'!$F$6:$F$305,MATCH(H1464,'الوحدات'!$A$6:$A$305,0)),"أقل من السعر","مناسب"),"كود غير موجود"))</f>
        <v/>
      </c>
      <c r="O1464" s="18">
        <f>IF(OR(B1464&amp;""="",I1464&lt;&gt;"تم التعاقد",H1464&amp;""=""),"",IFERROR(IF(INDEX('الوحدات'!$E$6:$E$305,MATCH(H1464,'الوحدات'!$A$6:$A$305,0))="بيع",ROUND(INDEX('الوحدات'!$F$6:$F$305,MATCH(H1464,'الوحدات'!$A$6:$A$305,0))*'الإعدادات'!$B$5/100,2),""),""))</f>
        <v/>
      </c>
      <c r="P1464" s="19">
        <f>IF(OR(M1464="متأخرة",M1464="اليوم"),COUNTIFS($M$6:$M$2005,"متأخرة",$J$6:$J$2005,"&lt;"&amp;J1464)+COUNTIFS($M$6:$M$2005,"اليوم",$J$6:$J$2005,"&lt;"&amp;J1464)+COUNTIFS($M$6:M1464,"متأخرة",$J$6:J1464,J1464&amp;"")+COUNTIFS($M$6:M1464,"اليوم",$J$6:J1464,J1464&amp;""),"")</f>
        <v/>
      </c>
    </row>
    <row r="1465">
      <c r="A1465" s="20" t="n"/>
      <c r="B1465" s="5" t="n"/>
      <c r="C1465" s="21" t="n"/>
      <c r="D1465" s="5" t="n"/>
      <c r="E1465" s="17" t="n"/>
      <c r="F1465" s="5" t="n"/>
      <c r="G1465" s="5" t="n"/>
      <c r="H1465" s="5" t="n"/>
      <c r="I1465" s="5" t="n"/>
      <c r="J1465" s="20" t="n"/>
      <c r="K1465" s="5" t="n"/>
      <c r="L1465" s="19">
        <f>IF(OR(B1465&amp;""="",NOT(ISNUMBER(A1465))),"",'الإعدادات'!$B$4-A1465)</f>
        <v/>
      </c>
      <c r="M1465" s="6">
        <f>IF(OR(B1465&amp;""="",NOT(ISNUMBER(J1465)),I1465="تم التعاقد",I1465="غير مهتم"),"",IF(J1465&lt;'الإعدادات'!$B$4,"متأخرة",IF(J1465='الإعدادات'!$B$4,"اليوم",IF(J1465&lt;='الإعدادات'!$B$4+3,"خلال 3 أيام",""))))</f>
        <v/>
      </c>
      <c r="N1465" s="6">
        <f>IF(OR(B1465&amp;""="",H1465&amp;""="",NOT(ISNUMBER(E1465))),"",IFERROR(IF(E1465&lt;INDEX('الوحدات'!$F$6:$F$305,MATCH(H1465,'الوحدات'!$A$6:$A$305,0)),"أقل من السعر","مناسب"),"كود غير موجود"))</f>
        <v/>
      </c>
      <c r="O1465" s="18">
        <f>IF(OR(B1465&amp;""="",I1465&lt;&gt;"تم التعاقد",H1465&amp;""=""),"",IFERROR(IF(INDEX('الوحدات'!$E$6:$E$305,MATCH(H1465,'الوحدات'!$A$6:$A$305,0))="بيع",ROUND(INDEX('الوحدات'!$F$6:$F$305,MATCH(H1465,'الوحدات'!$A$6:$A$305,0))*'الإعدادات'!$B$5/100,2),""),""))</f>
        <v/>
      </c>
      <c r="P1465" s="19">
        <f>IF(OR(M1465="متأخرة",M1465="اليوم"),COUNTIFS($M$6:$M$2005,"متأخرة",$J$6:$J$2005,"&lt;"&amp;J1465)+COUNTIFS($M$6:$M$2005,"اليوم",$J$6:$J$2005,"&lt;"&amp;J1465)+COUNTIFS($M$6:M1465,"متأخرة",$J$6:J1465,J1465&amp;"")+COUNTIFS($M$6:M1465,"اليوم",$J$6:J1465,J1465&amp;""),"")</f>
        <v/>
      </c>
    </row>
    <row r="1466">
      <c r="A1466" s="20" t="n"/>
      <c r="B1466" s="5" t="n"/>
      <c r="C1466" s="21" t="n"/>
      <c r="D1466" s="5" t="n"/>
      <c r="E1466" s="17" t="n"/>
      <c r="F1466" s="5" t="n"/>
      <c r="G1466" s="5" t="n"/>
      <c r="H1466" s="5" t="n"/>
      <c r="I1466" s="5" t="n"/>
      <c r="J1466" s="20" t="n"/>
      <c r="K1466" s="5" t="n"/>
      <c r="L1466" s="19">
        <f>IF(OR(B1466&amp;""="",NOT(ISNUMBER(A1466))),"",'الإعدادات'!$B$4-A1466)</f>
        <v/>
      </c>
      <c r="M1466" s="6">
        <f>IF(OR(B1466&amp;""="",NOT(ISNUMBER(J1466)),I1466="تم التعاقد",I1466="غير مهتم"),"",IF(J1466&lt;'الإعدادات'!$B$4,"متأخرة",IF(J1466='الإعدادات'!$B$4,"اليوم",IF(J1466&lt;='الإعدادات'!$B$4+3,"خلال 3 أيام",""))))</f>
        <v/>
      </c>
      <c r="N1466" s="6">
        <f>IF(OR(B1466&amp;""="",H1466&amp;""="",NOT(ISNUMBER(E1466))),"",IFERROR(IF(E1466&lt;INDEX('الوحدات'!$F$6:$F$305,MATCH(H1466,'الوحدات'!$A$6:$A$305,0)),"أقل من السعر","مناسب"),"كود غير موجود"))</f>
        <v/>
      </c>
      <c r="O1466" s="18">
        <f>IF(OR(B1466&amp;""="",I1466&lt;&gt;"تم التعاقد",H1466&amp;""=""),"",IFERROR(IF(INDEX('الوحدات'!$E$6:$E$305,MATCH(H1466,'الوحدات'!$A$6:$A$305,0))="بيع",ROUND(INDEX('الوحدات'!$F$6:$F$305,MATCH(H1466,'الوحدات'!$A$6:$A$305,0))*'الإعدادات'!$B$5/100,2),""),""))</f>
        <v/>
      </c>
      <c r="P1466" s="19">
        <f>IF(OR(M1466="متأخرة",M1466="اليوم"),COUNTIFS($M$6:$M$2005,"متأخرة",$J$6:$J$2005,"&lt;"&amp;J1466)+COUNTIFS($M$6:$M$2005,"اليوم",$J$6:$J$2005,"&lt;"&amp;J1466)+COUNTIFS($M$6:M1466,"متأخرة",$J$6:J1466,J1466&amp;"")+COUNTIFS($M$6:M1466,"اليوم",$J$6:J1466,J1466&amp;""),"")</f>
        <v/>
      </c>
    </row>
    <row r="1467">
      <c r="A1467" s="20" t="n"/>
      <c r="B1467" s="5" t="n"/>
      <c r="C1467" s="21" t="n"/>
      <c r="D1467" s="5" t="n"/>
      <c r="E1467" s="17" t="n"/>
      <c r="F1467" s="5" t="n"/>
      <c r="G1467" s="5" t="n"/>
      <c r="H1467" s="5" t="n"/>
      <c r="I1467" s="5" t="n"/>
      <c r="J1467" s="20" t="n"/>
      <c r="K1467" s="5" t="n"/>
      <c r="L1467" s="19">
        <f>IF(OR(B1467&amp;""="",NOT(ISNUMBER(A1467))),"",'الإعدادات'!$B$4-A1467)</f>
        <v/>
      </c>
      <c r="M1467" s="6">
        <f>IF(OR(B1467&amp;""="",NOT(ISNUMBER(J1467)),I1467="تم التعاقد",I1467="غير مهتم"),"",IF(J1467&lt;'الإعدادات'!$B$4,"متأخرة",IF(J1467='الإعدادات'!$B$4,"اليوم",IF(J1467&lt;='الإعدادات'!$B$4+3,"خلال 3 أيام",""))))</f>
        <v/>
      </c>
      <c r="N1467" s="6">
        <f>IF(OR(B1467&amp;""="",H1467&amp;""="",NOT(ISNUMBER(E1467))),"",IFERROR(IF(E1467&lt;INDEX('الوحدات'!$F$6:$F$305,MATCH(H1467,'الوحدات'!$A$6:$A$305,0)),"أقل من السعر","مناسب"),"كود غير موجود"))</f>
        <v/>
      </c>
      <c r="O1467" s="18">
        <f>IF(OR(B1467&amp;""="",I1467&lt;&gt;"تم التعاقد",H1467&amp;""=""),"",IFERROR(IF(INDEX('الوحدات'!$E$6:$E$305,MATCH(H1467,'الوحدات'!$A$6:$A$305,0))="بيع",ROUND(INDEX('الوحدات'!$F$6:$F$305,MATCH(H1467,'الوحدات'!$A$6:$A$305,0))*'الإعدادات'!$B$5/100,2),""),""))</f>
        <v/>
      </c>
      <c r="P1467" s="19">
        <f>IF(OR(M1467="متأخرة",M1467="اليوم"),COUNTIFS($M$6:$M$2005,"متأخرة",$J$6:$J$2005,"&lt;"&amp;J1467)+COUNTIFS($M$6:$M$2005,"اليوم",$J$6:$J$2005,"&lt;"&amp;J1467)+COUNTIFS($M$6:M1467,"متأخرة",$J$6:J1467,J1467&amp;"")+COUNTIFS($M$6:M1467,"اليوم",$J$6:J1467,J1467&amp;""),"")</f>
        <v/>
      </c>
    </row>
    <row r="1468">
      <c r="A1468" s="20" t="n"/>
      <c r="B1468" s="5" t="n"/>
      <c r="C1468" s="21" t="n"/>
      <c r="D1468" s="5" t="n"/>
      <c r="E1468" s="17" t="n"/>
      <c r="F1468" s="5" t="n"/>
      <c r="G1468" s="5" t="n"/>
      <c r="H1468" s="5" t="n"/>
      <c r="I1468" s="5" t="n"/>
      <c r="J1468" s="20" t="n"/>
      <c r="K1468" s="5" t="n"/>
      <c r="L1468" s="19">
        <f>IF(OR(B1468&amp;""="",NOT(ISNUMBER(A1468))),"",'الإعدادات'!$B$4-A1468)</f>
        <v/>
      </c>
      <c r="M1468" s="6">
        <f>IF(OR(B1468&amp;""="",NOT(ISNUMBER(J1468)),I1468="تم التعاقد",I1468="غير مهتم"),"",IF(J1468&lt;'الإعدادات'!$B$4,"متأخرة",IF(J1468='الإعدادات'!$B$4,"اليوم",IF(J1468&lt;='الإعدادات'!$B$4+3,"خلال 3 أيام",""))))</f>
        <v/>
      </c>
      <c r="N1468" s="6">
        <f>IF(OR(B1468&amp;""="",H1468&amp;""="",NOT(ISNUMBER(E1468))),"",IFERROR(IF(E1468&lt;INDEX('الوحدات'!$F$6:$F$305,MATCH(H1468,'الوحدات'!$A$6:$A$305,0)),"أقل من السعر","مناسب"),"كود غير موجود"))</f>
        <v/>
      </c>
      <c r="O1468" s="18">
        <f>IF(OR(B1468&amp;""="",I1468&lt;&gt;"تم التعاقد",H1468&amp;""=""),"",IFERROR(IF(INDEX('الوحدات'!$E$6:$E$305,MATCH(H1468,'الوحدات'!$A$6:$A$305,0))="بيع",ROUND(INDEX('الوحدات'!$F$6:$F$305,MATCH(H1468,'الوحدات'!$A$6:$A$305,0))*'الإعدادات'!$B$5/100,2),""),""))</f>
        <v/>
      </c>
      <c r="P1468" s="19">
        <f>IF(OR(M1468="متأخرة",M1468="اليوم"),COUNTIFS($M$6:$M$2005,"متأخرة",$J$6:$J$2005,"&lt;"&amp;J1468)+COUNTIFS($M$6:$M$2005,"اليوم",$J$6:$J$2005,"&lt;"&amp;J1468)+COUNTIFS($M$6:M1468,"متأخرة",$J$6:J1468,J1468&amp;"")+COUNTIFS($M$6:M1468,"اليوم",$J$6:J1468,J1468&amp;""),"")</f>
        <v/>
      </c>
    </row>
    <row r="1469">
      <c r="A1469" s="20" t="n"/>
      <c r="B1469" s="5" t="n"/>
      <c r="C1469" s="21" t="n"/>
      <c r="D1469" s="5" t="n"/>
      <c r="E1469" s="17" t="n"/>
      <c r="F1469" s="5" t="n"/>
      <c r="G1469" s="5" t="n"/>
      <c r="H1469" s="5" t="n"/>
      <c r="I1469" s="5" t="n"/>
      <c r="J1469" s="20" t="n"/>
      <c r="K1469" s="5" t="n"/>
      <c r="L1469" s="19">
        <f>IF(OR(B1469&amp;""="",NOT(ISNUMBER(A1469))),"",'الإعدادات'!$B$4-A1469)</f>
        <v/>
      </c>
      <c r="M1469" s="6">
        <f>IF(OR(B1469&amp;""="",NOT(ISNUMBER(J1469)),I1469="تم التعاقد",I1469="غير مهتم"),"",IF(J1469&lt;'الإعدادات'!$B$4,"متأخرة",IF(J1469='الإعدادات'!$B$4,"اليوم",IF(J1469&lt;='الإعدادات'!$B$4+3,"خلال 3 أيام",""))))</f>
        <v/>
      </c>
      <c r="N1469" s="6">
        <f>IF(OR(B1469&amp;""="",H1469&amp;""="",NOT(ISNUMBER(E1469))),"",IFERROR(IF(E1469&lt;INDEX('الوحدات'!$F$6:$F$305,MATCH(H1469,'الوحدات'!$A$6:$A$305,0)),"أقل من السعر","مناسب"),"كود غير موجود"))</f>
        <v/>
      </c>
      <c r="O1469" s="18">
        <f>IF(OR(B1469&amp;""="",I1469&lt;&gt;"تم التعاقد",H1469&amp;""=""),"",IFERROR(IF(INDEX('الوحدات'!$E$6:$E$305,MATCH(H1469,'الوحدات'!$A$6:$A$305,0))="بيع",ROUND(INDEX('الوحدات'!$F$6:$F$305,MATCH(H1469,'الوحدات'!$A$6:$A$305,0))*'الإعدادات'!$B$5/100,2),""),""))</f>
        <v/>
      </c>
      <c r="P1469" s="19">
        <f>IF(OR(M1469="متأخرة",M1469="اليوم"),COUNTIFS($M$6:$M$2005,"متأخرة",$J$6:$J$2005,"&lt;"&amp;J1469)+COUNTIFS($M$6:$M$2005,"اليوم",$J$6:$J$2005,"&lt;"&amp;J1469)+COUNTIFS($M$6:M1469,"متأخرة",$J$6:J1469,J1469&amp;"")+COUNTIFS($M$6:M1469,"اليوم",$J$6:J1469,J1469&amp;""),"")</f>
        <v/>
      </c>
    </row>
    <row r="1470">
      <c r="A1470" s="20" t="n"/>
      <c r="B1470" s="5" t="n"/>
      <c r="C1470" s="21" t="n"/>
      <c r="D1470" s="5" t="n"/>
      <c r="E1470" s="17" t="n"/>
      <c r="F1470" s="5" t="n"/>
      <c r="G1470" s="5" t="n"/>
      <c r="H1470" s="5" t="n"/>
      <c r="I1470" s="5" t="n"/>
      <c r="J1470" s="20" t="n"/>
      <c r="K1470" s="5" t="n"/>
      <c r="L1470" s="19">
        <f>IF(OR(B1470&amp;""="",NOT(ISNUMBER(A1470))),"",'الإعدادات'!$B$4-A1470)</f>
        <v/>
      </c>
      <c r="M1470" s="6">
        <f>IF(OR(B1470&amp;""="",NOT(ISNUMBER(J1470)),I1470="تم التعاقد",I1470="غير مهتم"),"",IF(J1470&lt;'الإعدادات'!$B$4,"متأخرة",IF(J1470='الإعدادات'!$B$4,"اليوم",IF(J1470&lt;='الإعدادات'!$B$4+3,"خلال 3 أيام",""))))</f>
        <v/>
      </c>
      <c r="N1470" s="6">
        <f>IF(OR(B1470&amp;""="",H1470&amp;""="",NOT(ISNUMBER(E1470))),"",IFERROR(IF(E1470&lt;INDEX('الوحدات'!$F$6:$F$305,MATCH(H1470,'الوحدات'!$A$6:$A$305,0)),"أقل من السعر","مناسب"),"كود غير موجود"))</f>
        <v/>
      </c>
      <c r="O1470" s="18">
        <f>IF(OR(B1470&amp;""="",I1470&lt;&gt;"تم التعاقد",H1470&amp;""=""),"",IFERROR(IF(INDEX('الوحدات'!$E$6:$E$305,MATCH(H1470,'الوحدات'!$A$6:$A$305,0))="بيع",ROUND(INDEX('الوحدات'!$F$6:$F$305,MATCH(H1470,'الوحدات'!$A$6:$A$305,0))*'الإعدادات'!$B$5/100,2),""),""))</f>
        <v/>
      </c>
      <c r="P1470" s="19">
        <f>IF(OR(M1470="متأخرة",M1470="اليوم"),COUNTIFS($M$6:$M$2005,"متأخرة",$J$6:$J$2005,"&lt;"&amp;J1470)+COUNTIFS($M$6:$M$2005,"اليوم",$J$6:$J$2005,"&lt;"&amp;J1470)+COUNTIFS($M$6:M1470,"متأخرة",$J$6:J1470,J1470&amp;"")+COUNTIFS($M$6:M1470,"اليوم",$J$6:J1470,J1470&amp;""),"")</f>
        <v/>
      </c>
    </row>
    <row r="1471">
      <c r="A1471" s="20" t="n"/>
      <c r="B1471" s="5" t="n"/>
      <c r="C1471" s="21" t="n"/>
      <c r="D1471" s="5" t="n"/>
      <c r="E1471" s="17" t="n"/>
      <c r="F1471" s="5" t="n"/>
      <c r="G1471" s="5" t="n"/>
      <c r="H1471" s="5" t="n"/>
      <c r="I1471" s="5" t="n"/>
      <c r="J1471" s="20" t="n"/>
      <c r="K1471" s="5" t="n"/>
      <c r="L1471" s="19">
        <f>IF(OR(B1471&amp;""="",NOT(ISNUMBER(A1471))),"",'الإعدادات'!$B$4-A1471)</f>
        <v/>
      </c>
      <c r="M1471" s="6">
        <f>IF(OR(B1471&amp;""="",NOT(ISNUMBER(J1471)),I1471="تم التعاقد",I1471="غير مهتم"),"",IF(J1471&lt;'الإعدادات'!$B$4,"متأخرة",IF(J1471='الإعدادات'!$B$4,"اليوم",IF(J1471&lt;='الإعدادات'!$B$4+3,"خلال 3 أيام",""))))</f>
        <v/>
      </c>
      <c r="N1471" s="6">
        <f>IF(OR(B1471&amp;""="",H1471&amp;""="",NOT(ISNUMBER(E1471))),"",IFERROR(IF(E1471&lt;INDEX('الوحدات'!$F$6:$F$305,MATCH(H1471,'الوحدات'!$A$6:$A$305,0)),"أقل من السعر","مناسب"),"كود غير موجود"))</f>
        <v/>
      </c>
      <c r="O1471" s="18">
        <f>IF(OR(B1471&amp;""="",I1471&lt;&gt;"تم التعاقد",H1471&amp;""=""),"",IFERROR(IF(INDEX('الوحدات'!$E$6:$E$305,MATCH(H1471,'الوحدات'!$A$6:$A$305,0))="بيع",ROUND(INDEX('الوحدات'!$F$6:$F$305,MATCH(H1471,'الوحدات'!$A$6:$A$305,0))*'الإعدادات'!$B$5/100,2),""),""))</f>
        <v/>
      </c>
      <c r="P1471" s="19">
        <f>IF(OR(M1471="متأخرة",M1471="اليوم"),COUNTIFS($M$6:$M$2005,"متأخرة",$J$6:$J$2005,"&lt;"&amp;J1471)+COUNTIFS($M$6:$M$2005,"اليوم",$J$6:$J$2005,"&lt;"&amp;J1471)+COUNTIFS($M$6:M1471,"متأخرة",$J$6:J1471,J1471&amp;"")+COUNTIFS($M$6:M1471,"اليوم",$J$6:J1471,J1471&amp;""),"")</f>
        <v/>
      </c>
    </row>
    <row r="1472">
      <c r="A1472" s="20" t="n"/>
      <c r="B1472" s="5" t="n"/>
      <c r="C1472" s="21" t="n"/>
      <c r="D1472" s="5" t="n"/>
      <c r="E1472" s="17" t="n"/>
      <c r="F1472" s="5" t="n"/>
      <c r="G1472" s="5" t="n"/>
      <c r="H1472" s="5" t="n"/>
      <c r="I1472" s="5" t="n"/>
      <c r="J1472" s="20" t="n"/>
      <c r="K1472" s="5" t="n"/>
      <c r="L1472" s="19">
        <f>IF(OR(B1472&amp;""="",NOT(ISNUMBER(A1472))),"",'الإعدادات'!$B$4-A1472)</f>
        <v/>
      </c>
      <c r="M1472" s="6">
        <f>IF(OR(B1472&amp;""="",NOT(ISNUMBER(J1472)),I1472="تم التعاقد",I1472="غير مهتم"),"",IF(J1472&lt;'الإعدادات'!$B$4,"متأخرة",IF(J1472='الإعدادات'!$B$4,"اليوم",IF(J1472&lt;='الإعدادات'!$B$4+3,"خلال 3 أيام",""))))</f>
        <v/>
      </c>
      <c r="N1472" s="6">
        <f>IF(OR(B1472&amp;""="",H1472&amp;""="",NOT(ISNUMBER(E1472))),"",IFERROR(IF(E1472&lt;INDEX('الوحدات'!$F$6:$F$305,MATCH(H1472,'الوحدات'!$A$6:$A$305,0)),"أقل من السعر","مناسب"),"كود غير موجود"))</f>
        <v/>
      </c>
      <c r="O1472" s="18">
        <f>IF(OR(B1472&amp;""="",I1472&lt;&gt;"تم التعاقد",H1472&amp;""=""),"",IFERROR(IF(INDEX('الوحدات'!$E$6:$E$305,MATCH(H1472,'الوحدات'!$A$6:$A$305,0))="بيع",ROUND(INDEX('الوحدات'!$F$6:$F$305,MATCH(H1472,'الوحدات'!$A$6:$A$305,0))*'الإعدادات'!$B$5/100,2),""),""))</f>
        <v/>
      </c>
      <c r="P1472" s="19">
        <f>IF(OR(M1472="متأخرة",M1472="اليوم"),COUNTIFS($M$6:$M$2005,"متأخرة",$J$6:$J$2005,"&lt;"&amp;J1472)+COUNTIFS($M$6:$M$2005,"اليوم",$J$6:$J$2005,"&lt;"&amp;J1472)+COUNTIFS($M$6:M1472,"متأخرة",$J$6:J1472,J1472&amp;"")+COUNTIFS($M$6:M1472,"اليوم",$J$6:J1472,J1472&amp;""),"")</f>
        <v/>
      </c>
    </row>
    <row r="1473">
      <c r="A1473" s="20" t="n"/>
      <c r="B1473" s="5" t="n"/>
      <c r="C1473" s="21" t="n"/>
      <c r="D1473" s="5" t="n"/>
      <c r="E1473" s="17" t="n"/>
      <c r="F1473" s="5" t="n"/>
      <c r="G1473" s="5" t="n"/>
      <c r="H1473" s="5" t="n"/>
      <c r="I1473" s="5" t="n"/>
      <c r="J1473" s="20" t="n"/>
      <c r="K1473" s="5" t="n"/>
      <c r="L1473" s="19">
        <f>IF(OR(B1473&amp;""="",NOT(ISNUMBER(A1473))),"",'الإعدادات'!$B$4-A1473)</f>
        <v/>
      </c>
      <c r="M1473" s="6">
        <f>IF(OR(B1473&amp;""="",NOT(ISNUMBER(J1473)),I1473="تم التعاقد",I1473="غير مهتم"),"",IF(J1473&lt;'الإعدادات'!$B$4,"متأخرة",IF(J1473='الإعدادات'!$B$4,"اليوم",IF(J1473&lt;='الإعدادات'!$B$4+3,"خلال 3 أيام",""))))</f>
        <v/>
      </c>
      <c r="N1473" s="6">
        <f>IF(OR(B1473&amp;""="",H1473&amp;""="",NOT(ISNUMBER(E1473))),"",IFERROR(IF(E1473&lt;INDEX('الوحدات'!$F$6:$F$305,MATCH(H1473,'الوحدات'!$A$6:$A$305,0)),"أقل من السعر","مناسب"),"كود غير موجود"))</f>
        <v/>
      </c>
      <c r="O1473" s="18">
        <f>IF(OR(B1473&amp;""="",I1473&lt;&gt;"تم التعاقد",H1473&amp;""=""),"",IFERROR(IF(INDEX('الوحدات'!$E$6:$E$305,MATCH(H1473,'الوحدات'!$A$6:$A$305,0))="بيع",ROUND(INDEX('الوحدات'!$F$6:$F$305,MATCH(H1473,'الوحدات'!$A$6:$A$305,0))*'الإعدادات'!$B$5/100,2),""),""))</f>
        <v/>
      </c>
      <c r="P1473" s="19">
        <f>IF(OR(M1473="متأخرة",M1473="اليوم"),COUNTIFS($M$6:$M$2005,"متأخرة",$J$6:$J$2005,"&lt;"&amp;J1473)+COUNTIFS($M$6:$M$2005,"اليوم",$J$6:$J$2005,"&lt;"&amp;J1473)+COUNTIFS($M$6:M1473,"متأخرة",$J$6:J1473,J1473&amp;"")+COUNTIFS($M$6:M1473,"اليوم",$J$6:J1473,J1473&amp;""),"")</f>
        <v/>
      </c>
    </row>
    <row r="1474">
      <c r="A1474" s="20" t="n"/>
      <c r="B1474" s="5" t="n"/>
      <c r="C1474" s="21" t="n"/>
      <c r="D1474" s="5" t="n"/>
      <c r="E1474" s="17" t="n"/>
      <c r="F1474" s="5" t="n"/>
      <c r="G1474" s="5" t="n"/>
      <c r="H1474" s="5" t="n"/>
      <c r="I1474" s="5" t="n"/>
      <c r="J1474" s="20" t="n"/>
      <c r="K1474" s="5" t="n"/>
      <c r="L1474" s="19">
        <f>IF(OR(B1474&amp;""="",NOT(ISNUMBER(A1474))),"",'الإعدادات'!$B$4-A1474)</f>
        <v/>
      </c>
      <c r="M1474" s="6">
        <f>IF(OR(B1474&amp;""="",NOT(ISNUMBER(J1474)),I1474="تم التعاقد",I1474="غير مهتم"),"",IF(J1474&lt;'الإعدادات'!$B$4,"متأخرة",IF(J1474='الإعدادات'!$B$4,"اليوم",IF(J1474&lt;='الإعدادات'!$B$4+3,"خلال 3 أيام",""))))</f>
        <v/>
      </c>
      <c r="N1474" s="6">
        <f>IF(OR(B1474&amp;""="",H1474&amp;""="",NOT(ISNUMBER(E1474))),"",IFERROR(IF(E1474&lt;INDEX('الوحدات'!$F$6:$F$305,MATCH(H1474,'الوحدات'!$A$6:$A$305,0)),"أقل من السعر","مناسب"),"كود غير موجود"))</f>
        <v/>
      </c>
      <c r="O1474" s="18">
        <f>IF(OR(B1474&amp;""="",I1474&lt;&gt;"تم التعاقد",H1474&amp;""=""),"",IFERROR(IF(INDEX('الوحدات'!$E$6:$E$305,MATCH(H1474,'الوحدات'!$A$6:$A$305,0))="بيع",ROUND(INDEX('الوحدات'!$F$6:$F$305,MATCH(H1474,'الوحدات'!$A$6:$A$305,0))*'الإعدادات'!$B$5/100,2),""),""))</f>
        <v/>
      </c>
      <c r="P1474" s="19">
        <f>IF(OR(M1474="متأخرة",M1474="اليوم"),COUNTIFS($M$6:$M$2005,"متأخرة",$J$6:$J$2005,"&lt;"&amp;J1474)+COUNTIFS($M$6:$M$2005,"اليوم",$J$6:$J$2005,"&lt;"&amp;J1474)+COUNTIFS($M$6:M1474,"متأخرة",$J$6:J1474,J1474&amp;"")+COUNTIFS($M$6:M1474,"اليوم",$J$6:J1474,J1474&amp;""),"")</f>
        <v/>
      </c>
    </row>
    <row r="1475">
      <c r="A1475" s="20" t="n"/>
      <c r="B1475" s="5" t="n"/>
      <c r="C1475" s="21" t="n"/>
      <c r="D1475" s="5" t="n"/>
      <c r="E1475" s="17" t="n"/>
      <c r="F1475" s="5" t="n"/>
      <c r="G1475" s="5" t="n"/>
      <c r="H1475" s="5" t="n"/>
      <c r="I1475" s="5" t="n"/>
      <c r="J1475" s="20" t="n"/>
      <c r="K1475" s="5" t="n"/>
      <c r="L1475" s="19">
        <f>IF(OR(B1475&amp;""="",NOT(ISNUMBER(A1475))),"",'الإعدادات'!$B$4-A1475)</f>
        <v/>
      </c>
      <c r="M1475" s="6">
        <f>IF(OR(B1475&amp;""="",NOT(ISNUMBER(J1475)),I1475="تم التعاقد",I1475="غير مهتم"),"",IF(J1475&lt;'الإعدادات'!$B$4,"متأخرة",IF(J1475='الإعدادات'!$B$4,"اليوم",IF(J1475&lt;='الإعدادات'!$B$4+3,"خلال 3 أيام",""))))</f>
        <v/>
      </c>
      <c r="N1475" s="6">
        <f>IF(OR(B1475&amp;""="",H1475&amp;""="",NOT(ISNUMBER(E1475))),"",IFERROR(IF(E1475&lt;INDEX('الوحدات'!$F$6:$F$305,MATCH(H1475,'الوحدات'!$A$6:$A$305,0)),"أقل من السعر","مناسب"),"كود غير موجود"))</f>
        <v/>
      </c>
      <c r="O1475" s="18">
        <f>IF(OR(B1475&amp;""="",I1475&lt;&gt;"تم التعاقد",H1475&amp;""=""),"",IFERROR(IF(INDEX('الوحدات'!$E$6:$E$305,MATCH(H1475,'الوحدات'!$A$6:$A$305,0))="بيع",ROUND(INDEX('الوحدات'!$F$6:$F$305,MATCH(H1475,'الوحدات'!$A$6:$A$305,0))*'الإعدادات'!$B$5/100,2),""),""))</f>
        <v/>
      </c>
      <c r="P1475" s="19">
        <f>IF(OR(M1475="متأخرة",M1475="اليوم"),COUNTIFS($M$6:$M$2005,"متأخرة",$J$6:$J$2005,"&lt;"&amp;J1475)+COUNTIFS($M$6:$M$2005,"اليوم",$J$6:$J$2005,"&lt;"&amp;J1475)+COUNTIFS($M$6:M1475,"متأخرة",$J$6:J1475,J1475&amp;"")+COUNTIFS($M$6:M1475,"اليوم",$J$6:J1475,J1475&amp;""),"")</f>
        <v/>
      </c>
    </row>
    <row r="1476">
      <c r="A1476" s="20" t="n"/>
      <c r="B1476" s="5" t="n"/>
      <c r="C1476" s="21" t="n"/>
      <c r="D1476" s="5" t="n"/>
      <c r="E1476" s="17" t="n"/>
      <c r="F1476" s="5" t="n"/>
      <c r="G1476" s="5" t="n"/>
      <c r="H1476" s="5" t="n"/>
      <c r="I1476" s="5" t="n"/>
      <c r="J1476" s="20" t="n"/>
      <c r="K1476" s="5" t="n"/>
      <c r="L1476" s="19">
        <f>IF(OR(B1476&amp;""="",NOT(ISNUMBER(A1476))),"",'الإعدادات'!$B$4-A1476)</f>
        <v/>
      </c>
      <c r="M1476" s="6">
        <f>IF(OR(B1476&amp;""="",NOT(ISNUMBER(J1476)),I1476="تم التعاقد",I1476="غير مهتم"),"",IF(J1476&lt;'الإعدادات'!$B$4,"متأخرة",IF(J1476='الإعدادات'!$B$4,"اليوم",IF(J1476&lt;='الإعدادات'!$B$4+3,"خلال 3 أيام",""))))</f>
        <v/>
      </c>
      <c r="N1476" s="6">
        <f>IF(OR(B1476&amp;""="",H1476&amp;""="",NOT(ISNUMBER(E1476))),"",IFERROR(IF(E1476&lt;INDEX('الوحدات'!$F$6:$F$305,MATCH(H1476,'الوحدات'!$A$6:$A$305,0)),"أقل من السعر","مناسب"),"كود غير موجود"))</f>
        <v/>
      </c>
      <c r="O1476" s="18">
        <f>IF(OR(B1476&amp;""="",I1476&lt;&gt;"تم التعاقد",H1476&amp;""=""),"",IFERROR(IF(INDEX('الوحدات'!$E$6:$E$305,MATCH(H1476,'الوحدات'!$A$6:$A$305,0))="بيع",ROUND(INDEX('الوحدات'!$F$6:$F$305,MATCH(H1476,'الوحدات'!$A$6:$A$305,0))*'الإعدادات'!$B$5/100,2),""),""))</f>
        <v/>
      </c>
      <c r="P1476" s="19">
        <f>IF(OR(M1476="متأخرة",M1476="اليوم"),COUNTIFS($M$6:$M$2005,"متأخرة",$J$6:$J$2005,"&lt;"&amp;J1476)+COUNTIFS($M$6:$M$2005,"اليوم",$J$6:$J$2005,"&lt;"&amp;J1476)+COUNTIFS($M$6:M1476,"متأخرة",$J$6:J1476,J1476&amp;"")+COUNTIFS($M$6:M1476,"اليوم",$J$6:J1476,J1476&amp;""),"")</f>
        <v/>
      </c>
    </row>
    <row r="1477">
      <c r="A1477" s="20" t="n"/>
      <c r="B1477" s="5" t="n"/>
      <c r="C1477" s="21" t="n"/>
      <c r="D1477" s="5" t="n"/>
      <c r="E1477" s="17" t="n"/>
      <c r="F1477" s="5" t="n"/>
      <c r="G1477" s="5" t="n"/>
      <c r="H1477" s="5" t="n"/>
      <c r="I1477" s="5" t="n"/>
      <c r="J1477" s="20" t="n"/>
      <c r="K1477" s="5" t="n"/>
      <c r="L1477" s="19">
        <f>IF(OR(B1477&amp;""="",NOT(ISNUMBER(A1477))),"",'الإعدادات'!$B$4-A1477)</f>
        <v/>
      </c>
      <c r="M1477" s="6">
        <f>IF(OR(B1477&amp;""="",NOT(ISNUMBER(J1477)),I1477="تم التعاقد",I1477="غير مهتم"),"",IF(J1477&lt;'الإعدادات'!$B$4,"متأخرة",IF(J1477='الإعدادات'!$B$4,"اليوم",IF(J1477&lt;='الإعدادات'!$B$4+3,"خلال 3 أيام",""))))</f>
        <v/>
      </c>
      <c r="N1477" s="6">
        <f>IF(OR(B1477&amp;""="",H1477&amp;""="",NOT(ISNUMBER(E1477))),"",IFERROR(IF(E1477&lt;INDEX('الوحدات'!$F$6:$F$305,MATCH(H1477,'الوحدات'!$A$6:$A$305,0)),"أقل من السعر","مناسب"),"كود غير موجود"))</f>
        <v/>
      </c>
      <c r="O1477" s="18">
        <f>IF(OR(B1477&amp;""="",I1477&lt;&gt;"تم التعاقد",H1477&amp;""=""),"",IFERROR(IF(INDEX('الوحدات'!$E$6:$E$305,MATCH(H1477,'الوحدات'!$A$6:$A$305,0))="بيع",ROUND(INDEX('الوحدات'!$F$6:$F$305,MATCH(H1477,'الوحدات'!$A$6:$A$305,0))*'الإعدادات'!$B$5/100,2),""),""))</f>
        <v/>
      </c>
      <c r="P1477" s="19">
        <f>IF(OR(M1477="متأخرة",M1477="اليوم"),COUNTIFS($M$6:$M$2005,"متأخرة",$J$6:$J$2005,"&lt;"&amp;J1477)+COUNTIFS($M$6:$M$2005,"اليوم",$J$6:$J$2005,"&lt;"&amp;J1477)+COUNTIFS($M$6:M1477,"متأخرة",$J$6:J1477,J1477&amp;"")+COUNTIFS($M$6:M1477,"اليوم",$J$6:J1477,J1477&amp;""),"")</f>
        <v/>
      </c>
    </row>
    <row r="1478">
      <c r="A1478" s="20" t="n"/>
      <c r="B1478" s="5" t="n"/>
      <c r="C1478" s="21" t="n"/>
      <c r="D1478" s="5" t="n"/>
      <c r="E1478" s="17" t="n"/>
      <c r="F1478" s="5" t="n"/>
      <c r="G1478" s="5" t="n"/>
      <c r="H1478" s="5" t="n"/>
      <c r="I1478" s="5" t="n"/>
      <c r="J1478" s="20" t="n"/>
      <c r="K1478" s="5" t="n"/>
      <c r="L1478" s="19">
        <f>IF(OR(B1478&amp;""="",NOT(ISNUMBER(A1478))),"",'الإعدادات'!$B$4-A1478)</f>
        <v/>
      </c>
      <c r="M1478" s="6">
        <f>IF(OR(B1478&amp;""="",NOT(ISNUMBER(J1478)),I1478="تم التعاقد",I1478="غير مهتم"),"",IF(J1478&lt;'الإعدادات'!$B$4,"متأخرة",IF(J1478='الإعدادات'!$B$4,"اليوم",IF(J1478&lt;='الإعدادات'!$B$4+3,"خلال 3 أيام",""))))</f>
        <v/>
      </c>
      <c r="N1478" s="6">
        <f>IF(OR(B1478&amp;""="",H1478&amp;""="",NOT(ISNUMBER(E1478))),"",IFERROR(IF(E1478&lt;INDEX('الوحدات'!$F$6:$F$305,MATCH(H1478,'الوحدات'!$A$6:$A$305,0)),"أقل من السعر","مناسب"),"كود غير موجود"))</f>
        <v/>
      </c>
      <c r="O1478" s="18">
        <f>IF(OR(B1478&amp;""="",I1478&lt;&gt;"تم التعاقد",H1478&amp;""=""),"",IFERROR(IF(INDEX('الوحدات'!$E$6:$E$305,MATCH(H1478,'الوحدات'!$A$6:$A$305,0))="بيع",ROUND(INDEX('الوحدات'!$F$6:$F$305,MATCH(H1478,'الوحدات'!$A$6:$A$305,0))*'الإعدادات'!$B$5/100,2),""),""))</f>
        <v/>
      </c>
      <c r="P1478" s="19">
        <f>IF(OR(M1478="متأخرة",M1478="اليوم"),COUNTIFS($M$6:$M$2005,"متأخرة",$J$6:$J$2005,"&lt;"&amp;J1478)+COUNTIFS($M$6:$M$2005,"اليوم",$J$6:$J$2005,"&lt;"&amp;J1478)+COUNTIFS($M$6:M1478,"متأخرة",$J$6:J1478,J1478&amp;"")+COUNTIFS($M$6:M1478,"اليوم",$J$6:J1478,J1478&amp;""),"")</f>
        <v/>
      </c>
    </row>
    <row r="1479">
      <c r="A1479" s="20" t="n"/>
      <c r="B1479" s="5" t="n"/>
      <c r="C1479" s="21" t="n"/>
      <c r="D1479" s="5" t="n"/>
      <c r="E1479" s="17" t="n"/>
      <c r="F1479" s="5" t="n"/>
      <c r="G1479" s="5" t="n"/>
      <c r="H1479" s="5" t="n"/>
      <c r="I1479" s="5" t="n"/>
      <c r="J1479" s="20" t="n"/>
      <c r="K1479" s="5" t="n"/>
      <c r="L1479" s="19">
        <f>IF(OR(B1479&amp;""="",NOT(ISNUMBER(A1479))),"",'الإعدادات'!$B$4-A1479)</f>
        <v/>
      </c>
      <c r="M1479" s="6">
        <f>IF(OR(B1479&amp;""="",NOT(ISNUMBER(J1479)),I1479="تم التعاقد",I1479="غير مهتم"),"",IF(J1479&lt;'الإعدادات'!$B$4,"متأخرة",IF(J1479='الإعدادات'!$B$4,"اليوم",IF(J1479&lt;='الإعدادات'!$B$4+3,"خلال 3 أيام",""))))</f>
        <v/>
      </c>
      <c r="N1479" s="6">
        <f>IF(OR(B1479&amp;""="",H1479&amp;""="",NOT(ISNUMBER(E1479))),"",IFERROR(IF(E1479&lt;INDEX('الوحدات'!$F$6:$F$305,MATCH(H1479,'الوحدات'!$A$6:$A$305,0)),"أقل من السعر","مناسب"),"كود غير موجود"))</f>
        <v/>
      </c>
      <c r="O1479" s="18">
        <f>IF(OR(B1479&amp;""="",I1479&lt;&gt;"تم التعاقد",H1479&amp;""=""),"",IFERROR(IF(INDEX('الوحدات'!$E$6:$E$305,MATCH(H1479,'الوحدات'!$A$6:$A$305,0))="بيع",ROUND(INDEX('الوحدات'!$F$6:$F$305,MATCH(H1479,'الوحدات'!$A$6:$A$305,0))*'الإعدادات'!$B$5/100,2),""),""))</f>
        <v/>
      </c>
      <c r="P1479" s="19">
        <f>IF(OR(M1479="متأخرة",M1479="اليوم"),COUNTIFS($M$6:$M$2005,"متأخرة",$J$6:$J$2005,"&lt;"&amp;J1479)+COUNTIFS($M$6:$M$2005,"اليوم",$J$6:$J$2005,"&lt;"&amp;J1479)+COUNTIFS($M$6:M1479,"متأخرة",$J$6:J1479,J1479&amp;"")+COUNTIFS($M$6:M1479,"اليوم",$J$6:J1479,J1479&amp;""),"")</f>
        <v/>
      </c>
    </row>
    <row r="1480">
      <c r="A1480" s="20" t="n"/>
      <c r="B1480" s="5" t="n"/>
      <c r="C1480" s="21" t="n"/>
      <c r="D1480" s="5" t="n"/>
      <c r="E1480" s="17" t="n"/>
      <c r="F1480" s="5" t="n"/>
      <c r="G1480" s="5" t="n"/>
      <c r="H1480" s="5" t="n"/>
      <c r="I1480" s="5" t="n"/>
      <c r="J1480" s="20" t="n"/>
      <c r="K1480" s="5" t="n"/>
      <c r="L1480" s="19">
        <f>IF(OR(B1480&amp;""="",NOT(ISNUMBER(A1480))),"",'الإعدادات'!$B$4-A1480)</f>
        <v/>
      </c>
      <c r="M1480" s="6">
        <f>IF(OR(B1480&amp;""="",NOT(ISNUMBER(J1480)),I1480="تم التعاقد",I1480="غير مهتم"),"",IF(J1480&lt;'الإعدادات'!$B$4,"متأخرة",IF(J1480='الإعدادات'!$B$4,"اليوم",IF(J1480&lt;='الإعدادات'!$B$4+3,"خلال 3 أيام",""))))</f>
        <v/>
      </c>
      <c r="N1480" s="6">
        <f>IF(OR(B1480&amp;""="",H1480&amp;""="",NOT(ISNUMBER(E1480))),"",IFERROR(IF(E1480&lt;INDEX('الوحدات'!$F$6:$F$305,MATCH(H1480,'الوحدات'!$A$6:$A$305,0)),"أقل من السعر","مناسب"),"كود غير موجود"))</f>
        <v/>
      </c>
      <c r="O1480" s="18">
        <f>IF(OR(B1480&amp;""="",I1480&lt;&gt;"تم التعاقد",H1480&amp;""=""),"",IFERROR(IF(INDEX('الوحدات'!$E$6:$E$305,MATCH(H1480,'الوحدات'!$A$6:$A$305,0))="بيع",ROUND(INDEX('الوحدات'!$F$6:$F$305,MATCH(H1480,'الوحدات'!$A$6:$A$305,0))*'الإعدادات'!$B$5/100,2),""),""))</f>
        <v/>
      </c>
      <c r="P1480" s="19">
        <f>IF(OR(M1480="متأخرة",M1480="اليوم"),COUNTIFS($M$6:$M$2005,"متأخرة",$J$6:$J$2005,"&lt;"&amp;J1480)+COUNTIFS($M$6:$M$2005,"اليوم",$J$6:$J$2005,"&lt;"&amp;J1480)+COUNTIFS($M$6:M1480,"متأخرة",$J$6:J1480,J1480&amp;"")+COUNTIFS($M$6:M1480,"اليوم",$J$6:J1480,J1480&amp;""),"")</f>
        <v/>
      </c>
    </row>
    <row r="1481">
      <c r="A1481" s="20" t="n"/>
      <c r="B1481" s="5" t="n"/>
      <c r="C1481" s="21" t="n"/>
      <c r="D1481" s="5" t="n"/>
      <c r="E1481" s="17" t="n"/>
      <c r="F1481" s="5" t="n"/>
      <c r="G1481" s="5" t="n"/>
      <c r="H1481" s="5" t="n"/>
      <c r="I1481" s="5" t="n"/>
      <c r="J1481" s="20" t="n"/>
      <c r="K1481" s="5" t="n"/>
      <c r="L1481" s="19">
        <f>IF(OR(B1481&amp;""="",NOT(ISNUMBER(A1481))),"",'الإعدادات'!$B$4-A1481)</f>
        <v/>
      </c>
      <c r="M1481" s="6">
        <f>IF(OR(B1481&amp;""="",NOT(ISNUMBER(J1481)),I1481="تم التعاقد",I1481="غير مهتم"),"",IF(J1481&lt;'الإعدادات'!$B$4,"متأخرة",IF(J1481='الإعدادات'!$B$4,"اليوم",IF(J1481&lt;='الإعدادات'!$B$4+3,"خلال 3 أيام",""))))</f>
        <v/>
      </c>
      <c r="N1481" s="6">
        <f>IF(OR(B1481&amp;""="",H1481&amp;""="",NOT(ISNUMBER(E1481))),"",IFERROR(IF(E1481&lt;INDEX('الوحدات'!$F$6:$F$305,MATCH(H1481,'الوحدات'!$A$6:$A$305,0)),"أقل من السعر","مناسب"),"كود غير موجود"))</f>
        <v/>
      </c>
      <c r="O1481" s="18">
        <f>IF(OR(B1481&amp;""="",I1481&lt;&gt;"تم التعاقد",H1481&amp;""=""),"",IFERROR(IF(INDEX('الوحدات'!$E$6:$E$305,MATCH(H1481,'الوحدات'!$A$6:$A$305,0))="بيع",ROUND(INDEX('الوحدات'!$F$6:$F$305,MATCH(H1481,'الوحدات'!$A$6:$A$305,0))*'الإعدادات'!$B$5/100,2),""),""))</f>
        <v/>
      </c>
      <c r="P1481" s="19">
        <f>IF(OR(M1481="متأخرة",M1481="اليوم"),COUNTIFS($M$6:$M$2005,"متأخرة",$J$6:$J$2005,"&lt;"&amp;J1481)+COUNTIFS($M$6:$M$2005,"اليوم",$J$6:$J$2005,"&lt;"&amp;J1481)+COUNTIFS($M$6:M1481,"متأخرة",$J$6:J1481,J1481&amp;"")+COUNTIFS($M$6:M1481,"اليوم",$J$6:J1481,J1481&amp;""),"")</f>
        <v/>
      </c>
    </row>
    <row r="1482">
      <c r="A1482" s="20" t="n"/>
      <c r="B1482" s="5" t="n"/>
      <c r="C1482" s="21" t="n"/>
      <c r="D1482" s="5" t="n"/>
      <c r="E1482" s="17" t="n"/>
      <c r="F1482" s="5" t="n"/>
      <c r="G1482" s="5" t="n"/>
      <c r="H1482" s="5" t="n"/>
      <c r="I1482" s="5" t="n"/>
      <c r="J1482" s="20" t="n"/>
      <c r="K1482" s="5" t="n"/>
      <c r="L1482" s="19">
        <f>IF(OR(B1482&amp;""="",NOT(ISNUMBER(A1482))),"",'الإعدادات'!$B$4-A1482)</f>
        <v/>
      </c>
      <c r="M1482" s="6">
        <f>IF(OR(B1482&amp;""="",NOT(ISNUMBER(J1482)),I1482="تم التعاقد",I1482="غير مهتم"),"",IF(J1482&lt;'الإعدادات'!$B$4,"متأخرة",IF(J1482='الإعدادات'!$B$4,"اليوم",IF(J1482&lt;='الإعدادات'!$B$4+3,"خلال 3 أيام",""))))</f>
        <v/>
      </c>
      <c r="N1482" s="6">
        <f>IF(OR(B1482&amp;""="",H1482&amp;""="",NOT(ISNUMBER(E1482))),"",IFERROR(IF(E1482&lt;INDEX('الوحدات'!$F$6:$F$305,MATCH(H1482,'الوحدات'!$A$6:$A$305,0)),"أقل من السعر","مناسب"),"كود غير موجود"))</f>
        <v/>
      </c>
      <c r="O1482" s="18">
        <f>IF(OR(B1482&amp;""="",I1482&lt;&gt;"تم التعاقد",H1482&amp;""=""),"",IFERROR(IF(INDEX('الوحدات'!$E$6:$E$305,MATCH(H1482,'الوحدات'!$A$6:$A$305,0))="بيع",ROUND(INDEX('الوحدات'!$F$6:$F$305,MATCH(H1482,'الوحدات'!$A$6:$A$305,0))*'الإعدادات'!$B$5/100,2),""),""))</f>
        <v/>
      </c>
      <c r="P1482" s="19">
        <f>IF(OR(M1482="متأخرة",M1482="اليوم"),COUNTIFS($M$6:$M$2005,"متأخرة",$J$6:$J$2005,"&lt;"&amp;J1482)+COUNTIFS($M$6:$M$2005,"اليوم",$J$6:$J$2005,"&lt;"&amp;J1482)+COUNTIFS($M$6:M1482,"متأخرة",$J$6:J1482,J1482&amp;"")+COUNTIFS($M$6:M1482,"اليوم",$J$6:J1482,J1482&amp;""),"")</f>
        <v/>
      </c>
    </row>
    <row r="1483">
      <c r="A1483" s="20" t="n"/>
      <c r="B1483" s="5" t="n"/>
      <c r="C1483" s="21" t="n"/>
      <c r="D1483" s="5" t="n"/>
      <c r="E1483" s="17" t="n"/>
      <c r="F1483" s="5" t="n"/>
      <c r="G1483" s="5" t="n"/>
      <c r="H1483" s="5" t="n"/>
      <c r="I1483" s="5" t="n"/>
      <c r="J1483" s="20" t="n"/>
      <c r="K1483" s="5" t="n"/>
      <c r="L1483" s="19">
        <f>IF(OR(B1483&amp;""="",NOT(ISNUMBER(A1483))),"",'الإعدادات'!$B$4-A1483)</f>
        <v/>
      </c>
      <c r="M1483" s="6">
        <f>IF(OR(B1483&amp;""="",NOT(ISNUMBER(J1483)),I1483="تم التعاقد",I1483="غير مهتم"),"",IF(J1483&lt;'الإعدادات'!$B$4,"متأخرة",IF(J1483='الإعدادات'!$B$4,"اليوم",IF(J1483&lt;='الإعدادات'!$B$4+3,"خلال 3 أيام",""))))</f>
        <v/>
      </c>
      <c r="N1483" s="6">
        <f>IF(OR(B1483&amp;""="",H1483&amp;""="",NOT(ISNUMBER(E1483))),"",IFERROR(IF(E1483&lt;INDEX('الوحدات'!$F$6:$F$305,MATCH(H1483,'الوحدات'!$A$6:$A$305,0)),"أقل من السعر","مناسب"),"كود غير موجود"))</f>
        <v/>
      </c>
      <c r="O1483" s="18">
        <f>IF(OR(B1483&amp;""="",I1483&lt;&gt;"تم التعاقد",H1483&amp;""=""),"",IFERROR(IF(INDEX('الوحدات'!$E$6:$E$305,MATCH(H1483,'الوحدات'!$A$6:$A$305,0))="بيع",ROUND(INDEX('الوحدات'!$F$6:$F$305,MATCH(H1483,'الوحدات'!$A$6:$A$305,0))*'الإعدادات'!$B$5/100,2),""),""))</f>
        <v/>
      </c>
      <c r="P1483" s="19">
        <f>IF(OR(M1483="متأخرة",M1483="اليوم"),COUNTIFS($M$6:$M$2005,"متأخرة",$J$6:$J$2005,"&lt;"&amp;J1483)+COUNTIFS($M$6:$M$2005,"اليوم",$J$6:$J$2005,"&lt;"&amp;J1483)+COUNTIFS($M$6:M1483,"متأخرة",$J$6:J1483,J1483&amp;"")+COUNTIFS($M$6:M1483,"اليوم",$J$6:J1483,J1483&amp;""),"")</f>
        <v/>
      </c>
    </row>
    <row r="1484">
      <c r="A1484" s="20" t="n"/>
      <c r="B1484" s="5" t="n"/>
      <c r="C1484" s="21" t="n"/>
      <c r="D1484" s="5" t="n"/>
      <c r="E1484" s="17" t="n"/>
      <c r="F1484" s="5" t="n"/>
      <c r="G1484" s="5" t="n"/>
      <c r="H1484" s="5" t="n"/>
      <c r="I1484" s="5" t="n"/>
      <c r="J1484" s="20" t="n"/>
      <c r="K1484" s="5" t="n"/>
      <c r="L1484" s="19">
        <f>IF(OR(B1484&amp;""="",NOT(ISNUMBER(A1484))),"",'الإعدادات'!$B$4-A1484)</f>
        <v/>
      </c>
      <c r="M1484" s="6">
        <f>IF(OR(B1484&amp;""="",NOT(ISNUMBER(J1484)),I1484="تم التعاقد",I1484="غير مهتم"),"",IF(J1484&lt;'الإعدادات'!$B$4,"متأخرة",IF(J1484='الإعدادات'!$B$4,"اليوم",IF(J1484&lt;='الإعدادات'!$B$4+3,"خلال 3 أيام",""))))</f>
        <v/>
      </c>
      <c r="N1484" s="6">
        <f>IF(OR(B1484&amp;""="",H1484&amp;""="",NOT(ISNUMBER(E1484))),"",IFERROR(IF(E1484&lt;INDEX('الوحدات'!$F$6:$F$305,MATCH(H1484,'الوحدات'!$A$6:$A$305,0)),"أقل من السعر","مناسب"),"كود غير موجود"))</f>
        <v/>
      </c>
      <c r="O1484" s="18">
        <f>IF(OR(B1484&amp;""="",I1484&lt;&gt;"تم التعاقد",H1484&amp;""=""),"",IFERROR(IF(INDEX('الوحدات'!$E$6:$E$305,MATCH(H1484,'الوحدات'!$A$6:$A$305,0))="بيع",ROUND(INDEX('الوحدات'!$F$6:$F$305,MATCH(H1484,'الوحدات'!$A$6:$A$305,0))*'الإعدادات'!$B$5/100,2),""),""))</f>
        <v/>
      </c>
      <c r="P1484" s="19">
        <f>IF(OR(M1484="متأخرة",M1484="اليوم"),COUNTIFS($M$6:$M$2005,"متأخرة",$J$6:$J$2005,"&lt;"&amp;J1484)+COUNTIFS($M$6:$M$2005,"اليوم",$J$6:$J$2005,"&lt;"&amp;J1484)+COUNTIFS($M$6:M1484,"متأخرة",$J$6:J1484,J1484&amp;"")+COUNTIFS($M$6:M1484,"اليوم",$J$6:J1484,J1484&amp;""),"")</f>
        <v/>
      </c>
    </row>
    <row r="1485">
      <c r="A1485" s="20" t="n"/>
      <c r="B1485" s="5" t="n"/>
      <c r="C1485" s="21" t="n"/>
      <c r="D1485" s="5" t="n"/>
      <c r="E1485" s="17" t="n"/>
      <c r="F1485" s="5" t="n"/>
      <c r="G1485" s="5" t="n"/>
      <c r="H1485" s="5" t="n"/>
      <c r="I1485" s="5" t="n"/>
      <c r="J1485" s="20" t="n"/>
      <c r="K1485" s="5" t="n"/>
      <c r="L1485" s="19">
        <f>IF(OR(B1485&amp;""="",NOT(ISNUMBER(A1485))),"",'الإعدادات'!$B$4-A1485)</f>
        <v/>
      </c>
      <c r="M1485" s="6">
        <f>IF(OR(B1485&amp;""="",NOT(ISNUMBER(J1485)),I1485="تم التعاقد",I1485="غير مهتم"),"",IF(J1485&lt;'الإعدادات'!$B$4,"متأخرة",IF(J1485='الإعدادات'!$B$4,"اليوم",IF(J1485&lt;='الإعدادات'!$B$4+3,"خلال 3 أيام",""))))</f>
        <v/>
      </c>
      <c r="N1485" s="6">
        <f>IF(OR(B1485&amp;""="",H1485&amp;""="",NOT(ISNUMBER(E1485))),"",IFERROR(IF(E1485&lt;INDEX('الوحدات'!$F$6:$F$305,MATCH(H1485,'الوحدات'!$A$6:$A$305,0)),"أقل من السعر","مناسب"),"كود غير موجود"))</f>
        <v/>
      </c>
      <c r="O1485" s="18">
        <f>IF(OR(B1485&amp;""="",I1485&lt;&gt;"تم التعاقد",H1485&amp;""=""),"",IFERROR(IF(INDEX('الوحدات'!$E$6:$E$305,MATCH(H1485,'الوحدات'!$A$6:$A$305,0))="بيع",ROUND(INDEX('الوحدات'!$F$6:$F$305,MATCH(H1485,'الوحدات'!$A$6:$A$305,0))*'الإعدادات'!$B$5/100,2),""),""))</f>
        <v/>
      </c>
      <c r="P1485" s="19">
        <f>IF(OR(M1485="متأخرة",M1485="اليوم"),COUNTIFS($M$6:$M$2005,"متأخرة",$J$6:$J$2005,"&lt;"&amp;J1485)+COUNTIFS($M$6:$M$2005,"اليوم",$J$6:$J$2005,"&lt;"&amp;J1485)+COUNTIFS($M$6:M1485,"متأخرة",$J$6:J1485,J1485&amp;"")+COUNTIFS($M$6:M1485,"اليوم",$J$6:J1485,J1485&amp;""),"")</f>
        <v/>
      </c>
    </row>
    <row r="1486">
      <c r="A1486" s="20" t="n"/>
      <c r="B1486" s="5" t="n"/>
      <c r="C1486" s="21" t="n"/>
      <c r="D1486" s="5" t="n"/>
      <c r="E1486" s="17" t="n"/>
      <c r="F1486" s="5" t="n"/>
      <c r="G1486" s="5" t="n"/>
      <c r="H1486" s="5" t="n"/>
      <c r="I1486" s="5" t="n"/>
      <c r="J1486" s="20" t="n"/>
      <c r="K1486" s="5" t="n"/>
      <c r="L1486" s="19">
        <f>IF(OR(B1486&amp;""="",NOT(ISNUMBER(A1486))),"",'الإعدادات'!$B$4-A1486)</f>
        <v/>
      </c>
      <c r="M1486" s="6">
        <f>IF(OR(B1486&amp;""="",NOT(ISNUMBER(J1486)),I1486="تم التعاقد",I1486="غير مهتم"),"",IF(J1486&lt;'الإعدادات'!$B$4,"متأخرة",IF(J1486='الإعدادات'!$B$4,"اليوم",IF(J1486&lt;='الإعدادات'!$B$4+3,"خلال 3 أيام",""))))</f>
        <v/>
      </c>
      <c r="N1486" s="6">
        <f>IF(OR(B1486&amp;""="",H1486&amp;""="",NOT(ISNUMBER(E1486))),"",IFERROR(IF(E1486&lt;INDEX('الوحدات'!$F$6:$F$305,MATCH(H1486,'الوحدات'!$A$6:$A$305,0)),"أقل من السعر","مناسب"),"كود غير موجود"))</f>
        <v/>
      </c>
      <c r="O1486" s="18">
        <f>IF(OR(B1486&amp;""="",I1486&lt;&gt;"تم التعاقد",H1486&amp;""=""),"",IFERROR(IF(INDEX('الوحدات'!$E$6:$E$305,MATCH(H1486,'الوحدات'!$A$6:$A$305,0))="بيع",ROUND(INDEX('الوحدات'!$F$6:$F$305,MATCH(H1486,'الوحدات'!$A$6:$A$305,0))*'الإعدادات'!$B$5/100,2),""),""))</f>
        <v/>
      </c>
      <c r="P1486" s="19">
        <f>IF(OR(M1486="متأخرة",M1486="اليوم"),COUNTIFS($M$6:$M$2005,"متأخرة",$J$6:$J$2005,"&lt;"&amp;J1486)+COUNTIFS($M$6:$M$2005,"اليوم",$J$6:$J$2005,"&lt;"&amp;J1486)+COUNTIFS($M$6:M1486,"متأخرة",$J$6:J1486,J1486&amp;"")+COUNTIFS($M$6:M1486,"اليوم",$J$6:J1486,J1486&amp;""),"")</f>
        <v/>
      </c>
    </row>
    <row r="1487">
      <c r="A1487" s="20" t="n"/>
      <c r="B1487" s="5" t="n"/>
      <c r="C1487" s="21" t="n"/>
      <c r="D1487" s="5" t="n"/>
      <c r="E1487" s="17" t="n"/>
      <c r="F1487" s="5" t="n"/>
      <c r="G1487" s="5" t="n"/>
      <c r="H1487" s="5" t="n"/>
      <c r="I1487" s="5" t="n"/>
      <c r="J1487" s="20" t="n"/>
      <c r="K1487" s="5" t="n"/>
      <c r="L1487" s="19">
        <f>IF(OR(B1487&amp;""="",NOT(ISNUMBER(A1487))),"",'الإعدادات'!$B$4-A1487)</f>
        <v/>
      </c>
      <c r="M1487" s="6">
        <f>IF(OR(B1487&amp;""="",NOT(ISNUMBER(J1487)),I1487="تم التعاقد",I1487="غير مهتم"),"",IF(J1487&lt;'الإعدادات'!$B$4,"متأخرة",IF(J1487='الإعدادات'!$B$4,"اليوم",IF(J1487&lt;='الإعدادات'!$B$4+3,"خلال 3 أيام",""))))</f>
        <v/>
      </c>
      <c r="N1487" s="6">
        <f>IF(OR(B1487&amp;""="",H1487&amp;""="",NOT(ISNUMBER(E1487))),"",IFERROR(IF(E1487&lt;INDEX('الوحدات'!$F$6:$F$305,MATCH(H1487,'الوحدات'!$A$6:$A$305,0)),"أقل من السعر","مناسب"),"كود غير موجود"))</f>
        <v/>
      </c>
      <c r="O1487" s="18">
        <f>IF(OR(B1487&amp;""="",I1487&lt;&gt;"تم التعاقد",H1487&amp;""=""),"",IFERROR(IF(INDEX('الوحدات'!$E$6:$E$305,MATCH(H1487,'الوحدات'!$A$6:$A$305,0))="بيع",ROUND(INDEX('الوحدات'!$F$6:$F$305,MATCH(H1487,'الوحدات'!$A$6:$A$305,0))*'الإعدادات'!$B$5/100,2),""),""))</f>
        <v/>
      </c>
      <c r="P1487" s="19">
        <f>IF(OR(M1487="متأخرة",M1487="اليوم"),COUNTIFS($M$6:$M$2005,"متأخرة",$J$6:$J$2005,"&lt;"&amp;J1487)+COUNTIFS($M$6:$M$2005,"اليوم",$J$6:$J$2005,"&lt;"&amp;J1487)+COUNTIFS($M$6:M1487,"متأخرة",$J$6:J1487,J1487&amp;"")+COUNTIFS($M$6:M1487,"اليوم",$J$6:J1487,J1487&amp;""),"")</f>
        <v/>
      </c>
    </row>
    <row r="1488">
      <c r="A1488" s="20" t="n"/>
      <c r="B1488" s="5" t="n"/>
      <c r="C1488" s="21" t="n"/>
      <c r="D1488" s="5" t="n"/>
      <c r="E1488" s="17" t="n"/>
      <c r="F1488" s="5" t="n"/>
      <c r="G1488" s="5" t="n"/>
      <c r="H1488" s="5" t="n"/>
      <c r="I1488" s="5" t="n"/>
      <c r="J1488" s="20" t="n"/>
      <c r="K1488" s="5" t="n"/>
      <c r="L1488" s="19">
        <f>IF(OR(B1488&amp;""="",NOT(ISNUMBER(A1488))),"",'الإعدادات'!$B$4-A1488)</f>
        <v/>
      </c>
      <c r="M1488" s="6">
        <f>IF(OR(B1488&amp;""="",NOT(ISNUMBER(J1488)),I1488="تم التعاقد",I1488="غير مهتم"),"",IF(J1488&lt;'الإعدادات'!$B$4,"متأخرة",IF(J1488='الإعدادات'!$B$4,"اليوم",IF(J1488&lt;='الإعدادات'!$B$4+3,"خلال 3 أيام",""))))</f>
        <v/>
      </c>
      <c r="N1488" s="6">
        <f>IF(OR(B1488&amp;""="",H1488&amp;""="",NOT(ISNUMBER(E1488))),"",IFERROR(IF(E1488&lt;INDEX('الوحدات'!$F$6:$F$305,MATCH(H1488,'الوحدات'!$A$6:$A$305,0)),"أقل من السعر","مناسب"),"كود غير موجود"))</f>
        <v/>
      </c>
      <c r="O1488" s="18">
        <f>IF(OR(B1488&amp;""="",I1488&lt;&gt;"تم التعاقد",H1488&amp;""=""),"",IFERROR(IF(INDEX('الوحدات'!$E$6:$E$305,MATCH(H1488,'الوحدات'!$A$6:$A$305,0))="بيع",ROUND(INDEX('الوحدات'!$F$6:$F$305,MATCH(H1488,'الوحدات'!$A$6:$A$305,0))*'الإعدادات'!$B$5/100,2),""),""))</f>
        <v/>
      </c>
      <c r="P1488" s="19">
        <f>IF(OR(M1488="متأخرة",M1488="اليوم"),COUNTIFS($M$6:$M$2005,"متأخرة",$J$6:$J$2005,"&lt;"&amp;J1488)+COUNTIFS($M$6:$M$2005,"اليوم",$J$6:$J$2005,"&lt;"&amp;J1488)+COUNTIFS($M$6:M1488,"متأخرة",$J$6:J1488,J1488&amp;"")+COUNTIFS($M$6:M1488,"اليوم",$J$6:J1488,J1488&amp;""),"")</f>
        <v/>
      </c>
    </row>
    <row r="1489">
      <c r="A1489" s="20" t="n"/>
      <c r="B1489" s="5" t="n"/>
      <c r="C1489" s="21" t="n"/>
      <c r="D1489" s="5" t="n"/>
      <c r="E1489" s="17" t="n"/>
      <c r="F1489" s="5" t="n"/>
      <c r="G1489" s="5" t="n"/>
      <c r="H1489" s="5" t="n"/>
      <c r="I1489" s="5" t="n"/>
      <c r="J1489" s="20" t="n"/>
      <c r="K1489" s="5" t="n"/>
      <c r="L1489" s="19">
        <f>IF(OR(B1489&amp;""="",NOT(ISNUMBER(A1489))),"",'الإعدادات'!$B$4-A1489)</f>
        <v/>
      </c>
      <c r="M1489" s="6">
        <f>IF(OR(B1489&amp;""="",NOT(ISNUMBER(J1489)),I1489="تم التعاقد",I1489="غير مهتم"),"",IF(J1489&lt;'الإعدادات'!$B$4,"متأخرة",IF(J1489='الإعدادات'!$B$4,"اليوم",IF(J1489&lt;='الإعدادات'!$B$4+3,"خلال 3 أيام",""))))</f>
        <v/>
      </c>
      <c r="N1489" s="6">
        <f>IF(OR(B1489&amp;""="",H1489&amp;""="",NOT(ISNUMBER(E1489))),"",IFERROR(IF(E1489&lt;INDEX('الوحدات'!$F$6:$F$305,MATCH(H1489,'الوحدات'!$A$6:$A$305,0)),"أقل من السعر","مناسب"),"كود غير موجود"))</f>
        <v/>
      </c>
      <c r="O1489" s="18">
        <f>IF(OR(B1489&amp;""="",I1489&lt;&gt;"تم التعاقد",H1489&amp;""=""),"",IFERROR(IF(INDEX('الوحدات'!$E$6:$E$305,MATCH(H1489,'الوحدات'!$A$6:$A$305,0))="بيع",ROUND(INDEX('الوحدات'!$F$6:$F$305,MATCH(H1489,'الوحدات'!$A$6:$A$305,0))*'الإعدادات'!$B$5/100,2),""),""))</f>
        <v/>
      </c>
      <c r="P1489" s="19">
        <f>IF(OR(M1489="متأخرة",M1489="اليوم"),COUNTIFS($M$6:$M$2005,"متأخرة",$J$6:$J$2005,"&lt;"&amp;J1489)+COUNTIFS($M$6:$M$2005,"اليوم",$J$6:$J$2005,"&lt;"&amp;J1489)+COUNTIFS($M$6:M1489,"متأخرة",$J$6:J1489,J1489&amp;"")+COUNTIFS($M$6:M1489,"اليوم",$J$6:J1489,J1489&amp;""),"")</f>
        <v/>
      </c>
    </row>
    <row r="1490">
      <c r="A1490" s="20" t="n"/>
      <c r="B1490" s="5" t="n"/>
      <c r="C1490" s="21" t="n"/>
      <c r="D1490" s="5" t="n"/>
      <c r="E1490" s="17" t="n"/>
      <c r="F1490" s="5" t="n"/>
      <c r="G1490" s="5" t="n"/>
      <c r="H1490" s="5" t="n"/>
      <c r="I1490" s="5" t="n"/>
      <c r="J1490" s="20" t="n"/>
      <c r="K1490" s="5" t="n"/>
      <c r="L1490" s="19">
        <f>IF(OR(B1490&amp;""="",NOT(ISNUMBER(A1490))),"",'الإعدادات'!$B$4-A1490)</f>
        <v/>
      </c>
      <c r="M1490" s="6">
        <f>IF(OR(B1490&amp;""="",NOT(ISNUMBER(J1490)),I1490="تم التعاقد",I1490="غير مهتم"),"",IF(J1490&lt;'الإعدادات'!$B$4,"متأخرة",IF(J1490='الإعدادات'!$B$4,"اليوم",IF(J1490&lt;='الإعدادات'!$B$4+3,"خلال 3 أيام",""))))</f>
        <v/>
      </c>
      <c r="N1490" s="6">
        <f>IF(OR(B1490&amp;""="",H1490&amp;""="",NOT(ISNUMBER(E1490))),"",IFERROR(IF(E1490&lt;INDEX('الوحدات'!$F$6:$F$305,MATCH(H1490,'الوحدات'!$A$6:$A$305,0)),"أقل من السعر","مناسب"),"كود غير موجود"))</f>
        <v/>
      </c>
      <c r="O1490" s="18">
        <f>IF(OR(B1490&amp;""="",I1490&lt;&gt;"تم التعاقد",H1490&amp;""=""),"",IFERROR(IF(INDEX('الوحدات'!$E$6:$E$305,MATCH(H1490,'الوحدات'!$A$6:$A$305,0))="بيع",ROUND(INDEX('الوحدات'!$F$6:$F$305,MATCH(H1490,'الوحدات'!$A$6:$A$305,0))*'الإعدادات'!$B$5/100,2),""),""))</f>
        <v/>
      </c>
      <c r="P1490" s="19">
        <f>IF(OR(M1490="متأخرة",M1490="اليوم"),COUNTIFS($M$6:$M$2005,"متأخرة",$J$6:$J$2005,"&lt;"&amp;J1490)+COUNTIFS($M$6:$M$2005,"اليوم",$J$6:$J$2005,"&lt;"&amp;J1490)+COUNTIFS($M$6:M1490,"متأخرة",$J$6:J1490,J1490&amp;"")+COUNTIFS($M$6:M1490,"اليوم",$J$6:J1490,J1490&amp;""),"")</f>
        <v/>
      </c>
    </row>
    <row r="1491">
      <c r="A1491" s="20" t="n"/>
      <c r="B1491" s="5" t="n"/>
      <c r="C1491" s="21" t="n"/>
      <c r="D1491" s="5" t="n"/>
      <c r="E1491" s="17" t="n"/>
      <c r="F1491" s="5" t="n"/>
      <c r="G1491" s="5" t="n"/>
      <c r="H1491" s="5" t="n"/>
      <c r="I1491" s="5" t="n"/>
      <c r="J1491" s="20" t="n"/>
      <c r="K1491" s="5" t="n"/>
      <c r="L1491" s="19">
        <f>IF(OR(B1491&amp;""="",NOT(ISNUMBER(A1491))),"",'الإعدادات'!$B$4-A1491)</f>
        <v/>
      </c>
      <c r="M1491" s="6">
        <f>IF(OR(B1491&amp;""="",NOT(ISNUMBER(J1491)),I1491="تم التعاقد",I1491="غير مهتم"),"",IF(J1491&lt;'الإعدادات'!$B$4,"متأخرة",IF(J1491='الإعدادات'!$B$4,"اليوم",IF(J1491&lt;='الإعدادات'!$B$4+3,"خلال 3 أيام",""))))</f>
        <v/>
      </c>
      <c r="N1491" s="6">
        <f>IF(OR(B1491&amp;""="",H1491&amp;""="",NOT(ISNUMBER(E1491))),"",IFERROR(IF(E1491&lt;INDEX('الوحدات'!$F$6:$F$305,MATCH(H1491,'الوحدات'!$A$6:$A$305,0)),"أقل من السعر","مناسب"),"كود غير موجود"))</f>
        <v/>
      </c>
      <c r="O1491" s="18">
        <f>IF(OR(B1491&amp;""="",I1491&lt;&gt;"تم التعاقد",H1491&amp;""=""),"",IFERROR(IF(INDEX('الوحدات'!$E$6:$E$305,MATCH(H1491,'الوحدات'!$A$6:$A$305,0))="بيع",ROUND(INDEX('الوحدات'!$F$6:$F$305,MATCH(H1491,'الوحدات'!$A$6:$A$305,0))*'الإعدادات'!$B$5/100,2),""),""))</f>
        <v/>
      </c>
      <c r="P1491" s="19">
        <f>IF(OR(M1491="متأخرة",M1491="اليوم"),COUNTIFS($M$6:$M$2005,"متأخرة",$J$6:$J$2005,"&lt;"&amp;J1491)+COUNTIFS($M$6:$M$2005,"اليوم",$J$6:$J$2005,"&lt;"&amp;J1491)+COUNTIFS($M$6:M1491,"متأخرة",$J$6:J1491,J1491&amp;"")+COUNTIFS($M$6:M1491,"اليوم",$J$6:J1491,J1491&amp;""),"")</f>
        <v/>
      </c>
    </row>
    <row r="1492">
      <c r="A1492" s="20" t="n"/>
      <c r="B1492" s="5" t="n"/>
      <c r="C1492" s="21" t="n"/>
      <c r="D1492" s="5" t="n"/>
      <c r="E1492" s="17" t="n"/>
      <c r="F1492" s="5" t="n"/>
      <c r="G1492" s="5" t="n"/>
      <c r="H1492" s="5" t="n"/>
      <c r="I1492" s="5" t="n"/>
      <c r="J1492" s="20" t="n"/>
      <c r="K1492" s="5" t="n"/>
      <c r="L1492" s="19">
        <f>IF(OR(B1492&amp;""="",NOT(ISNUMBER(A1492))),"",'الإعدادات'!$B$4-A1492)</f>
        <v/>
      </c>
      <c r="M1492" s="6">
        <f>IF(OR(B1492&amp;""="",NOT(ISNUMBER(J1492)),I1492="تم التعاقد",I1492="غير مهتم"),"",IF(J1492&lt;'الإعدادات'!$B$4,"متأخرة",IF(J1492='الإعدادات'!$B$4,"اليوم",IF(J1492&lt;='الإعدادات'!$B$4+3,"خلال 3 أيام",""))))</f>
        <v/>
      </c>
      <c r="N1492" s="6">
        <f>IF(OR(B1492&amp;""="",H1492&amp;""="",NOT(ISNUMBER(E1492))),"",IFERROR(IF(E1492&lt;INDEX('الوحدات'!$F$6:$F$305,MATCH(H1492,'الوحدات'!$A$6:$A$305,0)),"أقل من السعر","مناسب"),"كود غير موجود"))</f>
        <v/>
      </c>
      <c r="O1492" s="18">
        <f>IF(OR(B1492&amp;""="",I1492&lt;&gt;"تم التعاقد",H1492&amp;""=""),"",IFERROR(IF(INDEX('الوحدات'!$E$6:$E$305,MATCH(H1492,'الوحدات'!$A$6:$A$305,0))="بيع",ROUND(INDEX('الوحدات'!$F$6:$F$305,MATCH(H1492,'الوحدات'!$A$6:$A$305,0))*'الإعدادات'!$B$5/100,2),""),""))</f>
        <v/>
      </c>
      <c r="P1492" s="19">
        <f>IF(OR(M1492="متأخرة",M1492="اليوم"),COUNTIFS($M$6:$M$2005,"متأخرة",$J$6:$J$2005,"&lt;"&amp;J1492)+COUNTIFS($M$6:$M$2005,"اليوم",$J$6:$J$2005,"&lt;"&amp;J1492)+COUNTIFS($M$6:M1492,"متأخرة",$J$6:J1492,J1492&amp;"")+COUNTIFS($M$6:M1492,"اليوم",$J$6:J1492,J1492&amp;""),"")</f>
        <v/>
      </c>
    </row>
    <row r="1493">
      <c r="A1493" s="20" t="n"/>
      <c r="B1493" s="5" t="n"/>
      <c r="C1493" s="21" t="n"/>
      <c r="D1493" s="5" t="n"/>
      <c r="E1493" s="17" t="n"/>
      <c r="F1493" s="5" t="n"/>
      <c r="G1493" s="5" t="n"/>
      <c r="H1493" s="5" t="n"/>
      <c r="I1493" s="5" t="n"/>
      <c r="J1493" s="20" t="n"/>
      <c r="K1493" s="5" t="n"/>
      <c r="L1493" s="19">
        <f>IF(OR(B1493&amp;""="",NOT(ISNUMBER(A1493))),"",'الإعدادات'!$B$4-A1493)</f>
        <v/>
      </c>
      <c r="M1493" s="6">
        <f>IF(OR(B1493&amp;""="",NOT(ISNUMBER(J1493)),I1493="تم التعاقد",I1493="غير مهتم"),"",IF(J1493&lt;'الإعدادات'!$B$4,"متأخرة",IF(J1493='الإعدادات'!$B$4,"اليوم",IF(J1493&lt;='الإعدادات'!$B$4+3,"خلال 3 أيام",""))))</f>
        <v/>
      </c>
      <c r="N1493" s="6">
        <f>IF(OR(B1493&amp;""="",H1493&amp;""="",NOT(ISNUMBER(E1493))),"",IFERROR(IF(E1493&lt;INDEX('الوحدات'!$F$6:$F$305,MATCH(H1493,'الوحدات'!$A$6:$A$305,0)),"أقل من السعر","مناسب"),"كود غير موجود"))</f>
        <v/>
      </c>
      <c r="O1493" s="18">
        <f>IF(OR(B1493&amp;""="",I1493&lt;&gt;"تم التعاقد",H1493&amp;""=""),"",IFERROR(IF(INDEX('الوحدات'!$E$6:$E$305,MATCH(H1493,'الوحدات'!$A$6:$A$305,0))="بيع",ROUND(INDEX('الوحدات'!$F$6:$F$305,MATCH(H1493,'الوحدات'!$A$6:$A$305,0))*'الإعدادات'!$B$5/100,2),""),""))</f>
        <v/>
      </c>
      <c r="P1493" s="19">
        <f>IF(OR(M1493="متأخرة",M1493="اليوم"),COUNTIFS($M$6:$M$2005,"متأخرة",$J$6:$J$2005,"&lt;"&amp;J1493)+COUNTIFS($M$6:$M$2005,"اليوم",$J$6:$J$2005,"&lt;"&amp;J1493)+COUNTIFS($M$6:M1493,"متأخرة",$J$6:J1493,J1493&amp;"")+COUNTIFS($M$6:M1493,"اليوم",$J$6:J1493,J1493&amp;""),"")</f>
        <v/>
      </c>
    </row>
    <row r="1494">
      <c r="A1494" s="20" t="n"/>
      <c r="B1494" s="5" t="n"/>
      <c r="C1494" s="21" t="n"/>
      <c r="D1494" s="5" t="n"/>
      <c r="E1494" s="17" t="n"/>
      <c r="F1494" s="5" t="n"/>
      <c r="G1494" s="5" t="n"/>
      <c r="H1494" s="5" t="n"/>
      <c r="I1494" s="5" t="n"/>
      <c r="J1494" s="20" t="n"/>
      <c r="K1494" s="5" t="n"/>
      <c r="L1494" s="19">
        <f>IF(OR(B1494&amp;""="",NOT(ISNUMBER(A1494))),"",'الإعدادات'!$B$4-A1494)</f>
        <v/>
      </c>
      <c r="M1494" s="6">
        <f>IF(OR(B1494&amp;""="",NOT(ISNUMBER(J1494)),I1494="تم التعاقد",I1494="غير مهتم"),"",IF(J1494&lt;'الإعدادات'!$B$4,"متأخرة",IF(J1494='الإعدادات'!$B$4,"اليوم",IF(J1494&lt;='الإعدادات'!$B$4+3,"خلال 3 أيام",""))))</f>
        <v/>
      </c>
      <c r="N1494" s="6">
        <f>IF(OR(B1494&amp;""="",H1494&amp;""="",NOT(ISNUMBER(E1494))),"",IFERROR(IF(E1494&lt;INDEX('الوحدات'!$F$6:$F$305,MATCH(H1494,'الوحدات'!$A$6:$A$305,0)),"أقل من السعر","مناسب"),"كود غير موجود"))</f>
        <v/>
      </c>
      <c r="O1494" s="18">
        <f>IF(OR(B1494&amp;""="",I1494&lt;&gt;"تم التعاقد",H1494&amp;""=""),"",IFERROR(IF(INDEX('الوحدات'!$E$6:$E$305,MATCH(H1494,'الوحدات'!$A$6:$A$305,0))="بيع",ROUND(INDEX('الوحدات'!$F$6:$F$305,MATCH(H1494,'الوحدات'!$A$6:$A$305,0))*'الإعدادات'!$B$5/100,2),""),""))</f>
        <v/>
      </c>
      <c r="P1494" s="19">
        <f>IF(OR(M1494="متأخرة",M1494="اليوم"),COUNTIFS($M$6:$M$2005,"متأخرة",$J$6:$J$2005,"&lt;"&amp;J1494)+COUNTIFS($M$6:$M$2005,"اليوم",$J$6:$J$2005,"&lt;"&amp;J1494)+COUNTIFS($M$6:M1494,"متأخرة",$J$6:J1494,J1494&amp;"")+COUNTIFS($M$6:M1494,"اليوم",$J$6:J1494,J1494&amp;""),"")</f>
        <v/>
      </c>
    </row>
    <row r="1495">
      <c r="A1495" s="20" t="n"/>
      <c r="B1495" s="5" t="n"/>
      <c r="C1495" s="21" t="n"/>
      <c r="D1495" s="5" t="n"/>
      <c r="E1495" s="17" t="n"/>
      <c r="F1495" s="5" t="n"/>
      <c r="G1495" s="5" t="n"/>
      <c r="H1495" s="5" t="n"/>
      <c r="I1495" s="5" t="n"/>
      <c r="J1495" s="20" t="n"/>
      <c r="K1495" s="5" t="n"/>
      <c r="L1495" s="19">
        <f>IF(OR(B1495&amp;""="",NOT(ISNUMBER(A1495))),"",'الإعدادات'!$B$4-A1495)</f>
        <v/>
      </c>
      <c r="M1495" s="6">
        <f>IF(OR(B1495&amp;""="",NOT(ISNUMBER(J1495)),I1495="تم التعاقد",I1495="غير مهتم"),"",IF(J1495&lt;'الإعدادات'!$B$4,"متأخرة",IF(J1495='الإعدادات'!$B$4,"اليوم",IF(J1495&lt;='الإعدادات'!$B$4+3,"خلال 3 أيام",""))))</f>
        <v/>
      </c>
      <c r="N1495" s="6">
        <f>IF(OR(B1495&amp;""="",H1495&amp;""="",NOT(ISNUMBER(E1495))),"",IFERROR(IF(E1495&lt;INDEX('الوحدات'!$F$6:$F$305,MATCH(H1495,'الوحدات'!$A$6:$A$305,0)),"أقل من السعر","مناسب"),"كود غير موجود"))</f>
        <v/>
      </c>
      <c r="O1495" s="18">
        <f>IF(OR(B1495&amp;""="",I1495&lt;&gt;"تم التعاقد",H1495&amp;""=""),"",IFERROR(IF(INDEX('الوحدات'!$E$6:$E$305,MATCH(H1495,'الوحدات'!$A$6:$A$305,0))="بيع",ROUND(INDEX('الوحدات'!$F$6:$F$305,MATCH(H1495,'الوحدات'!$A$6:$A$305,0))*'الإعدادات'!$B$5/100,2),""),""))</f>
        <v/>
      </c>
      <c r="P1495" s="19">
        <f>IF(OR(M1495="متأخرة",M1495="اليوم"),COUNTIFS($M$6:$M$2005,"متأخرة",$J$6:$J$2005,"&lt;"&amp;J1495)+COUNTIFS($M$6:$M$2005,"اليوم",$J$6:$J$2005,"&lt;"&amp;J1495)+COUNTIFS($M$6:M1495,"متأخرة",$J$6:J1495,J1495&amp;"")+COUNTIFS($M$6:M1495,"اليوم",$J$6:J1495,J1495&amp;""),"")</f>
        <v/>
      </c>
    </row>
    <row r="1496">
      <c r="A1496" s="20" t="n"/>
      <c r="B1496" s="5" t="n"/>
      <c r="C1496" s="21" t="n"/>
      <c r="D1496" s="5" t="n"/>
      <c r="E1496" s="17" t="n"/>
      <c r="F1496" s="5" t="n"/>
      <c r="G1496" s="5" t="n"/>
      <c r="H1496" s="5" t="n"/>
      <c r="I1496" s="5" t="n"/>
      <c r="J1496" s="20" t="n"/>
      <c r="K1496" s="5" t="n"/>
      <c r="L1496" s="19">
        <f>IF(OR(B1496&amp;""="",NOT(ISNUMBER(A1496))),"",'الإعدادات'!$B$4-A1496)</f>
        <v/>
      </c>
      <c r="M1496" s="6">
        <f>IF(OR(B1496&amp;""="",NOT(ISNUMBER(J1496)),I1496="تم التعاقد",I1496="غير مهتم"),"",IF(J1496&lt;'الإعدادات'!$B$4,"متأخرة",IF(J1496='الإعدادات'!$B$4,"اليوم",IF(J1496&lt;='الإعدادات'!$B$4+3,"خلال 3 أيام",""))))</f>
        <v/>
      </c>
      <c r="N1496" s="6">
        <f>IF(OR(B1496&amp;""="",H1496&amp;""="",NOT(ISNUMBER(E1496))),"",IFERROR(IF(E1496&lt;INDEX('الوحدات'!$F$6:$F$305,MATCH(H1496,'الوحدات'!$A$6:$A$305,0)),"أقل من السعر","مناسب"),"كود غير موجود"))</f>
        <v/>
      </c>
      <c r="O1496" s="18">
        <f>IF(OR(B1496&amp;""="",I1496&lt;&gt;"تم التعاقد",H1496&amp;""=""),"",IFERROR(IF(INDEX('الوحدات'!$E$6:$E$305,MATCH(H1496,'الوحدات'!$A$6:$A$305,0))="بيع",ROUND(INDEX('الوحدات'!$F$6:$F$305,MATCH(H1496,'الوحدات'!$A$6:$A$305,0))*'الإعدادات'!$B$5/100,2),""),""))</f>
        <v/>
      </c>
      <c r="P1496" s="19">
        <f>IF(OR(M1496="متأخرة",M1496="اليوم"),COUNTIFS($M$6:$M$2005,"متأخرة",$J$6:$J$2005,"&lt;"&amp;J1496)+COUNTIFS($M$6:$M$2005,"اليوم",$J$6:$J$2005,"&lt;"&amp;J1496)+COUNTIFS($M$6:M1496,"متأخرة",$J$6:J1496,J1496&amp;"")+COUNTIFS($M$6:M1496,"اليوم",$J$6:J1496,J1496&amp;""),"")</f>
        <v/>
      </c>
    </row>
    <row r="1497">
      <c r="A1497" s="20" t="n"/>
      <c r="B1497" s="5" t="n"/>
      <c r="C1497" s="21" t="n"/>
      <c r="D1497" s="5" t="n"/>
      <c r="E1497" s="17" t="n"/>
      <c r="F1497" s="5" t="n"/>
      <c r="G1497" s="5" t="n"/>
      <c r="H1497" s="5" t="n"/>
      <c r="I1497" s="5" t="n"/>
      <c r="J1497" s="20" t="n"/>
      <c r="K1497" s="5" t="n"/>
      <c r="L1497" s="19">
        <f>IF(OR(B1497&amp;""="",NOT(ISNUMBER(A1497))),"",'الإعدادات'!$B$4-A1497)</f>
        <v/>
      </c>
      <c r="M1497" s="6">
        <f>IF(OR(B1497&amp;""="",NOT(ISNUMBER(J1497)),I1497="تم التعاقد",I1497="غير مهتم"),"",IF(J1497&lt;'الإعدادات'!$B$4,"متأخرة",IF(J1497='الإعدادات'!$B$4,"اليوم",IF(J1497&lt;='الإعدادات'!$B$4+3,"خلال 3 أيام",""))))</f>
        <v/>
      </c>
      <c r="N1497" s="6">
        <f>IF(OR(B1497&amp;""="",H1497&amp;""="",NOT(ISNUMBER(E1497))),"",IFERROR(IF(E1497&lt;INDEX('الوحدات'!$F$6:$F$305,MATCH(H1497,'الوحدات'!$A$6:$A$305,0)),"أقل من السعر","مناسب"),"كود غير موجود"))</f>
        <v/>
      </c>
      <c r="O1497" s="18">
        <f>IF(OR(B1497&amp;""="",I1497&lt;&gt;"تم التعاقد",H1497&amp;""=""),"",IFERROR(IF(INDEX('الوحدات'!$E$6:$E$305,MATCH(H1497,'الوحدات'!$A$6:$A$305,0))="بيع",ROUND(INDEX('الوحدات'!$F$6:$F$305,MATCH(H1497,'الوحدات'!$A$6:$A$305,0))*'الإعدادات'!$B$5/100,2),""),""))</f>
        <v/>
      </c>
      <c r="P1497" s="19">
        <f>IF(OR(M1497="متأخرة",M1497="اليوم"),COUNTIFS($M$6:$M$2005,"متأخرة",$J$6:$J$2005,"&lt;"&amp;J1497)+COUNTIFS($M$6:$M$2005,"اليوم",$J$6:$J$2005,"&lt;"&amp;J1497)+COUNTIFS($M$6:M1497,"متأخرة",$J$6:J1497,J1497&amp;"")+COUNTIFS($M$6:M1497,"اليوم",$J$6:J1497,J1497&amp;""),"")</f>
        <v/>
      </c>
    </row>
    <row r="1498">
      <c r="A1498" s="20" t="n"/>
      <c r="B1498" s="5" t="n"/>
      <c r="C1498" s="21" t="n"/>
      <c r="D1498" s="5" t="n"/>
      <c r="E1498" s="17" t="n"/>
      <c r="F1498" s="5" t="n"/>
      <c r="G1498" s="5" t="n"/>
      <c r="H1498" s="5" t="n"/>
      <c r="I1498" s="5" t="n"/>
      <c r="J1498" s="20" t="n"/>
      <c r="K1498" s="5" t="n"/>
      <c r="L1498" s="19">
        <f>IF(OR(B1498&amp;""="",NOT(ISNUMBER(A1498))),"",'الإعدادات'!$B$4-A1498)</f>
        <v/>
      </c>
      <c r="M1498" s="6">
        <f>IF(OR(B1498&amp;""="",NOT(ISNUMBER(J1498)),I1498="تم التعاقد",I1498="غير مهتم"),"",IF(J1498&lt;'الإعدادات'!$B$4,"متأخرة",IF(J1498='الإعدادات'!$B$4,"اليوم",IF(J1498&lt;='الإعدادات'!$B$4+3,"خلال 3 أيام",""))))</f>
        <v/>
      </c>
      <c r="N1498" s="6">
        <f>IF(OR(B1498&amp;""="",H1498&amp;""="",NOT(ISNUMBER(E1498))),"",IFERROR(IF(E1498&lt;INDEX('الوحدات'!$F$6:$F$305,MATCH(H1498,'الوحدات'!$A$6:$A$305,0)),"أقل من السعر","مناسب"),"كود غير موجود"))</f>
        <v/>
      </c>
      <c r="O1498" s="18">
        <f>IF(OR(B1498&amp;""="",I1498&lt;&gt;"تم التعاقد",H1498&amp;""=""),"",IFERROR(IF(INDEX('الوحدات'!$E$6:$E$305,MATCH(H1498,'الوحدات'!$A$6:$A$305,0))="بيع",ROUND(INDEX('الوحدات'!$F$6:$F$305,MATCH(H1498,'الوحدات'!$A$6:$A$305,0))*'الإعدادات'!$B$5/100,2),""),""))</f>
        <v/>
      </c>
      <c r="P1498" s="19">
        <f>IF(OR(M1498="متأخرة",M1498="اليوم"),COUNTIFS($M$6:$M$2005,"متأخرة",$J$6:$J$2005,"&lt;"&amp;J1498)+COUNTIFS($M$6:$M$2005,"اليوم",$J$6:$J$2005,"&lt;"&amp;J1498)+COUNTIFS($M$6:M1498,"متأخرة",$J$6:J1498,J1498&amp;"")+COUNTIFS($M$6:M1498,"اليوم",$J$6:J1498,J1498&amp;""),"")</f>
        <v/>
      </c>
    </row>
    <row r="1499">
      <c r="A1499" s="20" t="n"/>
      <c r="B1499" s="5" t="n"/>
      <c r="C1499" s="21" t="n"/>
      <c r="D1499" s="5" t="n"/>
      <c r="E1499" s="17" t="n"/>
      <c r="F1499" s="5" t="n"/>
      <c r="G1499" s="5" t="n"/>
      <c r="H1499" s="5" t="n"/>
      <c r="I1499" s="5" t="n"/>
      <c r="J1499" s="20" t="n"/>
      <c r="K1499" s="5" t="n"/>
      <c r="L1499" s="19">
        <f>IF(OR(B1499&amp;""="",NOT(ISNUMBER(A1499))),"",'الإعدادات'!$B$4-A1499)</f>
        <v/>
      </c>
      <c r="M1499" s="6">
        <f>IF(OR(B1499&amp;""="",NOT(ISNUMBER(J1499)),I1499="تم التعاقد",I1499="غير مهتم"),"",IF(J1499&lt;'الإعدادات'!$B$4,"متأخرة",IF(J1499='الإعدادات'!$B$4,"اليوم",IF(J1499&lt;='الإعدادات'!$B$4+3,"خلال 3 أيام",""))))</f>
        <v/>
      </c>
      <c r="N1499" s="6">
        <f>IF(OR(B1499&amp;""="",H1499&amp;""="",NOT(ISNUMBER(E1499))),"",IFERROR(IF(E1499&lt;INDEX('الوحدات'!$F$6:$F$305,MATCH(H1499,'الوحدات'!$A$6:$A$305,0)),"أقل من السعر","مناسب"),"كود غير موجود"))</f>
        <v/>
      </c>
      <c r="O1499" s="18">
        <f>IF(OR(B1499&amp;""="",I1499&lt;&gt;"تم التعاقد",H1499&amp;""=""),"",IFERROR(IF(INDEX('الوحدات'!$E$6:$E$305,MATCH(H1499,'الوحدات'!$A$6:$A$305,0))="بيع",ROUND(INDEX('الوحدات'!$F$6:$F$305,MATCH(H1499,'الوحدات'!$A$6:$A$305,0))*'الإعدادات'!$B$5/100,2),""),""))</f>
        <v/>
      </c>
      <c r="P1499" s="19">
        <f>IF(OR(M1499="متأخرة",M1499="اليوم"),COUNTIFS($M$6:$M$2005,"متأخرة",$J$6:$J$2005,"&lt;"&amp;J1499)+COUNTIFS($M$6:$M$2005,"اليوم",$J$6:$J$2005,"&lt;"&amp;J1499)+COUNTIFS($M$6:M1499,"متأخرة",$J$6:J1499,J1499&amp;"")+COUNTIFS($M$6:M1499,"اليوم",$J$6:J1499,J1499&amp;""),"")</f>
        <v/>
      </c>
    </row>
    <row r="1500">
      <c r="A1500" s="20" t="n"/>
      <c r="B1500" s="5" t="n"/>
      <c r="C1500" s="21" t="n"/>
      <c r="D1500" s="5" t="n"/>
      <c r="E1500" s="17" t="n"/>
      <c r="F1500" s="5" t="n"/>
      <c r="G1500" s="5" t="n"/>
      <c r="H1500" s="5" t="n"/>
      <c r="I1500" s="5" t="n"/>
      <c r="J1500" s="20" t="n"/>
      <c r="K1500" s="5" t="n"/>
      <c r="L1500" s="19">
        <f>IF(OR(B1500&amp;""="",NOT(ISNUMBER(A1500))),"",'الإعدادات'!$B$4-A1500)</f>
        <v/>
      </c>
      <c r="M1500" s="6">
        <f>IF(OR(B1500&amp;""="",NOT(ISNUMBER(J1500)),I1500="تم التعاقد",I1500="غير مهتم"),"",IF(J1500&lt;'الإعدادات'!$B$4,"متأخرة",IF(J1500='الإعدادات'!$B$4,"اليوم",IF(J1500&lt;='الإعدادات'!$B$4+3,"خلال 3 أيام",""))))</f>
        <v/>
      </c>
      <c r="N1500" s="6">
        <f>IF(OR(B1500&amp;""="",H1500&amp;""="",NOT(ISNUMBER(E1500))),"",IFERROR(IF(E1500&lt;INDEX('الوحدات'!$F$6:$F$305,MATCH(H1500,'الوحدات'!$A$6:$A$305,0)),"أقل من السعر","مناسب"),"كود غير موجود"))</f>
        <v/>
      </c>
      <c r="O1500" s="18">
        <f>IF(OR(B1500&amp;""="",I1500&lt;&gt;"تم التعاقد",H1500&amp;""=""),"",IFERROR(IF(INDEX('الوحدات'!$E$6:$E$305,MATCH(H1500,'الوحدات'!$A$6:$A$305,0))="بيع",ROUND(INDEX('الوحدات'!$F$6:$F$305,MATCH(H1500,'الوحدات'!$A$6:$A$305,0))*'الإعدادات'!$B$5/100,2),""),""))</f>
        <v/>
      </c>
      <c r="P1500" s="19">
        <f>IF(OR(M1500="متأخرة",M1500="اليوم"),COUNTIFS($M$6:$M$2005,"متأخرة",$J$6:$J$2005,"&lt;"&amp;J1500)+COUNTIFS($M$6:$M$2005,"اليوم",$J$6:$J$2005,"&lt;"&amp;J1500)+COUNTIFS($M$6:M1500,"متأخرة",$J$6:J1500,J1500&amp;"")+COUNTIFS($M$6:M1500,"اليوم",$J$6:J1500,J1500&amp;""),"")</f>
        <v/>
      </c>
    </row>
    <row r="1501">
      <c r="A1501" s="20" t="n"/>
      <c r="B1501" s="5" t="n"/>
      <c r="C1501" s="21" t="n"/>
      <c r="D1501" s="5" t="n"/>
      <c r="E1501" s="17" t="n"/>
      <c r="F1501" s="5" t="n"/>
      <c r="G1501" s="5" t="n"/>
      <c r="H1501" s="5" t="n"/>
      <c r="I1501" s="5" t="n"/>
      <c r="J1501" s="20" t="n"/>
      <c r="K1501" s="5" t="n"/>
      <c r="L1501" s="19">
        <f>IF(OR(B1501&amp;""="",NOT(ISNUMBER(A1501))),"",'الإعدادات'!$B$4-A1501)</f>
        <v/>
      </c>
      <c r="M1501" s="6">
        <f>IF(OR(B1501&amp;""="",NOT(ISNUMBER(J1501)),I1501="تم التعاقد",I1501="غير مهتم"),"",IF(J1501&lt;'الإعدادات'!$B$4,"متأخرة",IF(J1501='الإعدادات'!$B$4,"اليوم",IF(J1501&lt;='الإعدادات'!$B$4+3,"خلال 3 أيام",""))))</f>
        <v/>
      </c>
      <c r="N1501" s="6">
        <f>IF(OR(B1501&amp;""="",H1501&amp;""="",NOT(ISNUMBER(E1501))),"",IFERROR(IF(E1501&lt;INDEX('الوحدات'!$F$6:$F$305,MATCH(H1501,'الوحدات'!$A$6:$A$305,0)),"أقل من السعر","مناسب"),"كود غير موجود"))</f>
        <v/>
      </c>
      <c r="O1501" s="18">
        <f>IF(OR(B1501&amp;""="",I1501&lt;&gt;"تم التعاقد",H1501&amp;""=""),"",IFERROR(IF(INDEX('الوحدات'!$E$6:$E$305,MATCH(H1501,'الوحدات'!$A$6:$A$305,0))="بيع",ROUND(INDEX('الوحدات'!$F$6:$F$305,MATCH(H1501,'الوحدات'!$A$6:$A$305,0))*'الإعدادات'!$B$5/100,2),""),""))</f>
        <v/>
      </c>
      <c r="P1501" s="19">
        <f>IF(OR(M1501="متأخرة",M1501="اليوم"),COUNTIFS($M$6:$M$2005,"متأخرة",$J$6:$J$2005,"&lt;"&amp;J1501)+COUNTIFS($M$6:$M$2005,"اليوم",$J$6:$J$2005,"&lt;"&amp;J1501)+COUNTIFS($M$6:M1501,"متأخرة",$J$6:J1501,J1501&amp;"")+COUNTIFS($M$6:M1501,"اليوم",$J$6:J1501,J1501&amp;""),"")</f>
        <v/>
      </c>
    </row>
    <row r="1502">
      <c r="A1502" s="20" t="n"/>
      <c r="B1502" s="5" t="n"/>
      <c r="C1502" s="21" t="n"/>
      <c r="D1502" s="5" t="n"/>
      <c r="E1502" s="17" t="n"/>
      <c r="F1502" s="5" t="n"/>
      <c r="G1502" s="5" t="n"/>
      <c r="H1502" s="5" t="n"/>
      <c r="I1502" s="5" t="n"/>
      <c r="J1502" s="20" t="n"/>
      <c r="K1502" s="5" t="n"/>
      <c r="L1502" s="19">
        <f>IF(OR(B1502&amp;""="",NOT(ISNUMBER(A1502))),"",'الإعدادات'!$B$4-A1502)</f>
        <v/>
      </c>
      <c r="M1502" s="6">
        <f>IF(OR(B1502&amp;""="",NOT(ISNUMBER(J1502)),I1502="تم التعاقد",I1502="غير مهتم"),"",IF(J1502&lt;'الإعدادات'!$B$4,"متأخرة",IF(J1502='الإعدادات'!$B$4,"اليوم",IF(J1502&lt;='الإعدادات'!$B$4+3,"خلال 3 أيام",""))))</f>
        <v/>
      </c>
      <c r="N1502" s="6">
        <f>IF(OR(B1502&amp;""="",H1502&amp;""="",NOT(ISNUMBER(E1502))),"",IFERROR(IF(E1502&lt;INDEX('الوحدات'!$F$6:$F$305,MATCH(H1502,'الوحدات'!$A$6:$A$305,0)),"أقل من السعر","مناسب"),"كود غير موجود"))</f>
        <v/>
      </c>
      <c r="O1502" s="18">
        <f>IF(OR(B1502&amp;""="",I1502&lt;&gt;"تم التعاقد",H1502&amp;""=""),"",IFERROR(IF(INDEX('الوحدات'!$E$6:$E$305,MATCH(H1502,'الوحدات'!$A$6:$A$305,0))="بيع",ROUND(INDEX('الوحدات'!$F$6:$F$305,MATCH(H1502,'الوحدات'!$A$6:$A$305,0))*'الإعدادات'!$B$5/100,2),""),""))</f>
        <v/>
      </c>
      <c r="P1502" s="19">
        <f>IF(OR(M1502="متأخرة",M1502="اليوم"),COUNTIFS($M$6:$M$2005,"متأخرة",$J$6:$J$2005,"&lt;"&amp;J1502)+COUNTIFS($M$6:$M$2005,"اليوم",$J$6:$J$2005,"&lt;"&amp;J1502)+COUNTIFS($M$6:M1502,"متأخرة",$J$6:J1502,J1502&amp;"")+COUNTIFS($M$6:M1502,"اليوم",$J$6:J1502,J1502&amp;""),"")</f>
        <v/>
      </c>
    </row>
    <row r="1503">
      <c r="A1503" s="20" t="n"/>
      <c r="B1503" s="5" t="n"/>
      <c r="C1503" s="21" t="n"/>
      <c r="D1503" s="5" t="n"/>
      <c r="E1503" s="17" t="n"/>
      <c r="F1503" s="5" t="n"/>
      <c r="G1503" s="5" t="n"/>
      <c r="H1503" s="5" t="n"/>
      <c r="I1503" s="5" t="n"/>
      <c r="J1503" s="20" t="n"/>
      <c r="K1503" s="5" t="n"/>
      <c r="L1503" s="19">
        <f>IF(OR(B1503&amp;""="",NOT(ISNUMBER(A1503))),"",'الإعدادات'!$B$4-A1503)</f>
        <v/>
      </c>
      <c r="M1503" s="6">
        <f>IF(OR(B1503&amp;""="",NOT(ISNUMBER(J1503)),I1503="تم التعاقد",I1503="غير مهتم"),"",IF(J1503&lt;'الإعدادات'!$B$4,"متأخرة",IF(J1503='الإعدادات'!$B$4,"اليوم",IF(J1503&lt;='الإعدادات'!$B$4+3,"خلال 3 أيام",""))))</f>
        <v/>
      </c>
      <c r="N1503" s="6">
        <f>IF(OR(B1503&amp;""="",H1503&amp;""="",NOT(ISNUMBER(E1503))),"",IFERROR(IF(E1503&lt;INDEX('الوحدات'!$F$6:$F$305,MATCH(H1503,'الوحدات'!$A$6:$A$305,0)),"أقل من السعر","مناسب"),"كود غير موجود"))</f>
        <v/>
      </c>
      <c r="O1503" s="18">
        <f>IF(OR(B1503&amp;""="",I1503&lt;&gt;"تم التعاقد",H1503&amp;""=""),"",IFERROR(IF(INDEX('الوحدات'!$E$6:$E$305,MATCH(H1503,'الوحدات'!$A$6:$A$305,0))="بيع",ROUND(INDEX('الوحدات'!$F$6:$F$305,MATCH(H1503,'الوحدات'!$A$6:$A$305,0))*'الإعدادات'!$B$5/100,2),""),""))</f>
        <v/>
      </c>
      <c r="P1503" s="19">
        <f>IF(OR(M1503="متأخرة",M1503="اليوم"),COUNTIFS($M$6:$M$2005,"متأخرة",$J$6:$J$2005,"&lt;"&amp;J1503)+COUNTIFS($M$6:$M$2005,"اليوم",$J$6:$J$2005,"&lt;"&amp;J1503)+COUNTIFS($M$6:M1503,"متأخرة",$J$6:J1503,J1503&amp;"")+COUNTIFS($M$6:M1503,"اليوم",$J$6:J1503,J1503&amp;""),"")</f>
        <v/>
      </c>
    </row>
    <row r="1504">
      <c r="A1504" s="20" t="n"/>
      <c r="B1504" s="5" t="n"/>
      <c r="C1504" s="21" t="n"/>
      <c r="D1504" s="5" t="n"/>
      <c r="E1504" s="17" t="n"/>
      <c r="F1504" s="5" t="n"/>
      <c r="G1504" s="5" t="n"/>
      <c r="H1504" s="5" t="n"/>
      <c r="I1504" s="5" t="n"/>
      <c r="J1504" s="20" t="n"/>
      <c r="K1504" s="5" t="n"/>
      <c r="L1504" s="19">
        <f>IF(OR(B1504&amp;""="",NOT(ISNUMBER(A1504))),"",'الإعدادات'!$B$4-A1504)</f>
        <v/>
      </c>
      <c r="M1504" s="6">
        <f>IF(OR(B1504&amp;""="",NOT(ISNUMBER(J1504)),I1504="تم التعاقد",I1504="غير مهتم"),"",IF(J1504&lt;'الإعدادات'!$B$4,"متأخرة",IF(J1504='الإعدادات'!$B$4,"اليوم",IF(J1504&lt;='الإعدادات'!$B$4+3,"خلال 3 أيام",""))))</f>
        <v/>
      </c>
      <c r="N1504" s="6">
        <f>IF(OR(B1504&amp;""="",H1504&amp;""="",NOT(ISNUMBER(E1504))),"",IFERROR(IF(E1504&lt;INDEX('الوحدات'!$F$6:$F$305,MATCH(H1504,'الوحدات'!$A$6:$A$305,0)),"أقل من السعر","مناسب"),"كود غير موجود"))</f>
        <v/>
      </c>
      <c r="O1504" s="18">
        <f>IF(OR(B1504&amp;""="",I1504&lt;&gt;"تم التعاقد",H1504&amp;""=""),"",IFERROR(IF(INDEX('الوحدات'!$E$6:$E$305,MATCH(H1504,'الوحدات'!$A$6:$A$305,0))="بيع",ROUND(INDEX('الوحدات'!$F$6:$F$305,MATCH(H1504,'الوحدات'!$A$6:$A$305,0))*'الإعدادات'!$B$5/100,2),""),""))</f>
        <v/>
      </c>
      <c r="P1504" s="19">
        <f>IF(OR(M1504="متأخرة",M1504="اليوم"),COUNTIFS($M$6:$M$2005,"متأخرة",$J$6:$J$2005,"&lt;"&amp;J1504)+COUNTIFS($M$6:$M$2005,"اليوم",$J$6:$J$2005,"&lt;"&amp;J1504)+COUNTIFS($M$6:M1504,"متأخرة",$J$6:J1504,J1504&amp;"")+COUNTIFS($M$6:M1504,"اليوم",$J$6:J1504,J1504&amp;""),"")</f>
        <v/>
      </c>
    </row>
    <row r="1505">
      <c r="A1505" s="20" t="n"/>
      <c r="B1505" s="5" t="n"/>
      <c r="C1505" s="21" t="n"/>
      <c r="D1505" s="5" t="n"/>
      <c r="E1505" s="17" t="n"/>
      <c r="F1505" s="5" t="n"/>
      <c r="G1505" s="5" t="n"/>
      <c r="H1505" s="5" t="n"/>
      <c r="I1505" s="5" t="n"/>
      <c r="J1505" s="20" t="n"/>
      <c r="K1505" s="5" t="n"/>
      <c r="L1505" s="19">
        <f>IF(OR(B1505&amp;""="",NOT(ISNUMBER(A1505))),"",'الإعدادات'!$B$4-A1505)</f>
        <v/>
      </c>
      <c r="M1505" s="6">
        <f>IF(OR(B1505&amp;""="",NOT(ISNUMBER(J1505)),I1505="تم التعاقد",I1505="غير مهتم"),"",IF(J1505&lt;'الإعدادات'!$B$4,"متأخرة",IF(J1505='الإعدادات'!$B$4,"اليوم",IF(J1505&lt;='الإعدادات'!$B$4+3,"خلال 3 أيام",""))))</f>
        <v/>
      </c>
      <c r="N1505" s="6">
        <f>IF(OR(B1505&amp;""="",H1505&amp;""="",NOT(ISNUMBER(E1505))),"",IFERROR(IF(E1505&lt;INDEX('الوحدات'!$F$6:$F$305,MATCH(H1505,'الوحدات'!$A$6:$A$305,0)),"أقل من السعر","مناسب"),"كود غير موجود"))</f>
        <v/>
      </c>
      <c r="O1505" s="18">
        <f>IF(OR(B1505&amp;""="",I1505&lt;&gt;"تم التعاقد",H1505&amp;""=""),"",IFERROR(IF(INDEX('الوحدات'!$E$6:$E$305,MATCH(H1505,'الوحدات'!$A$6:$A$305,0))="بيع",ROUND(INDEX('الوحدات'!$F$6:$F$305,MATCH(H1505,'الوحدات'!$A$6:$A$305,0))*'الإعدادات'!$B$5/100,2),""),""))</f>
        <v/>
      </c>
      <c r="P1505" s="19">
        <f>IF(OR(M1505="متأخرة",M1505="اليوم"),COUNTIFS($M$6:$M$2005,"متأخرة",$J$6:$J$2005,"&lt;"&amp;J1505)+COUNTIFS($M$6:$M$2005,"اليوم",$J$6:$J$2005,"&lt;"&amp;J1505)+COUNTIFS($M$6:M1505,"متأخرة",$J$6:J1505,J1505&amp;"")+COUNTIFS($M$6:M1505,"اليوم",$J$6:J1505,J1505&amp;""),"")</f>
        <v/>
      </c>
    </row>
    <row r="1506">
      <c r="A1506" s="20" t="n"/>
      <c r="B1506" s="5" t="n"/>
      <c r="C1506" s="21" t="n"/>
      <c r="D1506" s="5" t="n"/>
      <c r="E1506" s="17" t="n"/>
      <c r="F1506" s="5" t="n"/>
      <c r="G1506" s="5" t="n"/>
      <c r="H1506" s="5" t="n"/>
      <c r="I1506" s="5" t="n"/>
      <c r="J1506" s="20" t="n"/>
      <c r="K1506" s="5" t="n"/>
      <c r="L1506" s="19">
        <f>IF(OR(B1506&amp;""="",NOT(ISNUMBER(A1506))),"",'الإعدادات'!$B$4-A1506)</f>
        <v/>
      </c>
      <c r="M1506" s="6">
        <f>IF(OR(B1506&amp;""="",NOT(ISNUMBER(J1506)),I1506="تم التعاقد",I1506="غير مهتم"),"",IF(J1506&lt;'الإعدادات'!$B$4,"متأخرة",IF(J1506='الإعدادات'!$B$4,"اليوم",IF(J1506&lt;='الإعدادات'!$B$4+3,"خلال 3 أيام",""))))</f>
        <v/>
      </c>
      <c r="N1506" s="6">
        <f>IF(OR(B1506&amp;""="",H1506&amp;""="",NOT(ISNUMBER(E1506))),"",IFERROR(IF(E1506&lt;INDEX('الوحدات'!$F$6:$F$305,MATCH(H1506,'الوحدات'!$A$6:$A$305,0)),"أقل من السعر","مناسب"),"كود غير موجود"))</f>
        <v/>
      </c>
      <c r="O1506" s="18">
        <f>IF(OR(B1506&amp;""="",I1506&lt;&gt;"تم التعاقد",H1506&amp;""=""),"",IFERROR(IF(INDEX('الوحدات'!$E$6:$E$305,MATCH(H1506,'الوحدات'!$A$6:$A$305,0))="بيع",ROUND(INDEX('الوحدات'!$F$6:$F$305,MATCH(H1506,'الوحدات'!$A$6:$A$305,0))*'الإعدادات'!$B$5/100,2),""),""))</f>
        <v/>
      </c>
      <c r="P1506" s="19">
        <f>IF(OR(M1506="متأخرة",M1506="اليوم"),COUNTIFS($M$6:$M$2005,"متأخرة",$J$6:$J$2005,"&lt;"&amp;J1506)+COUNTIFS($M$6:$M$2005,"اليوم",$J$6:$J$2005,"&lt;"&amp;J1506)+COUNTIFS($M$6:M1506,"متأخرة",$J$6:J1506,J1506&amp;"")+COUNTIFS($M$6:M1506,"اليوم",$J$6:J1506,J1506&amp;""),"")</f>
        <v/>
      </c>
    </row>
    <row r="1507">
      <c r="A1507" s="20" t="n"/>
      <c r="B1507" s="5" t="n"/>
      <c r="C1507" s="21" t="n"/>
      <c r="D1507" s="5" t="n"/>
      <c r="E1507" s="17" t="n"/>
      <c r="F1507" s="5" t="n"/>
      <c r="G1507" s="5" t="n"/>
      <c r="H1507" s="5" t="n"/>
      <c r="I1507" s="5" t="n"/>
      <c r="J1507" s="20" t="n"/>
      <c r="K1507" s="5" t="n"/>
      <c r="L1507" s="19">
        <f>IF(OR(B1507&amp;""="",NOT(ISNUMBER(A1507))),"",'الإعدادات'!$B$4-A1507)</f>
        <v/>
      </c>
      <c r="M1507" s="6">
        <f>IF(OR(B1507&amp;""="",NOT(ISNUMBER(J1507)),I1507="تم التعاقد",I1507="غير مهتم"),"",IF(J1507&lt;'الإعدادات'!$B$4,"متأخرة",IF(J1507='الإعدادات'!$B$4,"اليوم",IF(J1507&lt;='الإعدادات'!$B$4+3,"خلال 3 أيام",""))))</f>
        <v/>
      </c>
      <c r="N1507" s="6">
        <f>IF(OR(B1507&amp;""="",H1507&amp;""="",NOT(ISNUMBER(E1507))),"",IFERROR(IF(E1507&lt;INDEX('الوحدات'!$F$6:$F$305,MATCH(H1507,'الوحدات'!$A$6:$A$305,0)),"أقل من السعر","مناسب"),"كود غير موجود"))</f>
        <v/>
      </c>
      <c r="O1507" s="18">
        <f>IF(OR(B1507&amp;""="",I1507&lt;&gt;"تم التعاقد",H1507&amp;""=""),"",IFERROR(IF(INDEX('الوحدات'!$E$6:$E$305,MATCH(H1507,'الوحدات'!$A$6:$A$305,0))="بيع",ROUND(INDEX('الوحدات'!$F$6:$F$305,MATCH(H1507,'الوحدات'!$A$6:$A$305,0))*'الإعدادات'!$B$5/100,2),""),""))</f>
        <v/>
      </c>
      <c r="P1507" s="19">
        <f>IF(OR(M1507="متأخرة",M1507="اليوم"),COUNTIFS($M$6:$M$2005,"متأخرة",$J$6:$J$2005,"&lt;"&amp;J1507)+COUNTIFS($M$6:$M$2005,"اليوم",$J$6:$J$2005,"&lt;"&amp;J1507)+COUNTIFS($M$6:M1507,"متأخرة",$J$6:J1507,J1507&amp;"")+COUNTIFS($M$6:M1507,"اليوم",$J$6:J1507,J1507&amp;""),"")</f>
        <v/>
      </c>
    </row>
    <row r="1508">
      <c r="A1508" s="20" t="n"/>
      <c r="B1508" s="5" t="n"/>
      <c r="C1508" s="21" t="n"/>
      <c r="D1508" s="5" t="n"/>
      <c r="E1508" s="17" t="n"/>
      <c r="F1508" s="5" t="n"/>
      <c r="G1508" s="5" t="n"/>
      <c r="H1508" s="5" t="n"/>
      <c r="I1508" s="5" t="n"/>
      <c r="J1508" s="20" t="n"/>
      <c r="K1508" s="5" t="n"/>
      <c r="L1508" s="19">
        <f>IF(OR(B1508&amp;""="",NOT(ISNUMBER(A1508))),"",'الإعدادات'!$B$4-A1508)</f>
        <v/>
      </c>
      <c r="M1508" s="6">
        <f>IF(OR(B1508&amp;""="",NOT(ISNUMBER(J1508)),I1508="تم التعاقد",I1508="غير مهتم"),"",IF(J1508&lt;'الإعدادات'!$B$4,"متأخرة",IF(J1508='الإعدادات'!$B$4,"اليوم",IF(J1508&lt;='الإعدادات'!$B$4+3,"خلال 3 أيام",""))))</f>
        <v/>
      </c>
      <c r="N1508" s="6">
        <f>IF(OR(B1508&amp;""="",H1508&amp;""="",NOT(ISNUMBER(E1508))),"",IFERROR(IF(E1508&lt;INDEX('الوحدات'!$F$6:$F$305,MATCH(H1508,'الوحدات'!$A$6:$A$305,0)),"أقل من السعر","مناسب"),"كود غير موجود"))</f>
        <v/>
      </c>
      <c r="O1508" s="18">
        <f>IF(OR(B1508&amp;""="",I1508&lt;&gt;"تم التعاقد",H1508&amp;""=""),"",IFERROR(IF(INDEX('الوحدات'!$E$6:$E$305,MATCH(H1508,'الوحدات'!$A$6:$A$305,0))="بيع",ROUND(INDEX('الوحدات'!$F$6:$F$305,MATCH(H1508,'الوحدات'!$A$6:$A$305,0))*'الإعدادات'!$B$5/100,2),""),""))</f>
        <v/>
      </c>
      <c r="P1508" s="19">
        <f>IF(OR(M1508="متأخرة",M1508="اليوم"),COUNTIFS($M$6:$M$2005,"متأخرة",$J$6:$J$2005,"&lt;"&amp;J1508)+COUNTIFS($M$6:$M$2005,"اليوم",$J$6:$J$2005,"&lt;"&amp;J1508)+COUNTIFS($M$6:M1508,"متأخرة",$J$6:J1508,J1508&amp;"")+COUNTIFS($M$6:M1508,"اليوم",$J$6:J1508,J1508&amp;""),"")</f>
        <v/>
      </c>
    </row>
    <row r="1509">
      <c r="A1509" s="20" t="n"/>
      <c r="B1509" s="5" t="n"/>
      <c r="C1509" s="21" t="n"/>
      <c r="D1509" s="5" t="n"/>
      <c r="E1509" s="17" t="n"/>
      <c r="F1509" s="5" t="n"/>
      <c r="G1509" s="5" t="n"/>
      <c r="H1509" s="5" t="n"/>
      <c r="I1509" s="5" t="n"/>
      <c r="J1509" s="20" t="n"/>
      <c r="K1509" s="5" t="n"/>
      <c r="L1509" s="19">
        <f>IF(OR(B1509&amp;""="",NOT(ISNUMBER(A1509))),"",'الإعدادات'!$B$4-A1509)</f>
        <v/>
      </c>
      <c r="M1509" s="6">
        <f>IF(OR(B1509&amp;""="",NOT(ISNUMBER(J1509)),I1509="تم التعاقد",I1509="غير مهتم"),"",IF(J1509&lt;'الإعدادات'!$B$4,"متأخرة",IF(J1509='الإعدادات'!$B$4,"اليوم",IF(J1509&lt;='الإعدادات'!$B$4+3,"خلال 3 أيام",""))))</f>
        <v/>
      </c>
      <c r="N1509" s="6">
        <f>IF(OR(B1509&amp;""="",H1509&amp;""="",NOT(ISNUMBER(E1509))),"",IFERROR(IF(E1509&lt;INDEX('الوحدات'!$F$6:$F$305,MATCH(H1509,'الوحدات'!$A$6:$A$305,0)),"أقل من السعر","مناسب"),"كود غير موجود"))</f>
        <v/>
      </c>
      <c r="O1509" s="18">
        <f>IF(OR(B1509&amp;""="",I1509&lt;&gt;"تم التعاقد",H1509&amp;""=""),"",IFERROR(IF(INDEX('الوحدات'!$E$6:$E$305,MATCH(H1509,'الوحدات'!$A$6:$A$305,0))="بيع",ROUND(INDEX('الوحدات'!$F$6:$F$305,MATCH(H1509,'الوحدات'!$A$6:$A$305,0))*'الإعدادات'!$B$5/100,2),""),""))</f>
        <v/>
      </c>
      <c r="P1509" s="19">
        <f>IF(OR(M1509="متأخرة",M1509="اليوم"),COUNTIFS($M$6:$M$2005,"متأخرة",$J$6:$J$2005,"&lt;"&amp;J1509)+COUNTIFS($M$6:$M$2005,"اليوم",$J$6:$J$2005,"&lt;"&amp;J1509)+COUNTIFS($M$6:M1509,"متأخرة",$J$6:J1509,J1509&amp;"")+COUNTIFS($M$6:M1509,"اليوم",$J$6:J1509,J1509&amp;""),"")</f>
        <v/>
      </c>
    </row>
    <row r="1510">
      <c r="A1510" s="20" t="n"/>
      <c r="B1510" s="5" t="n"/>
      <c r="C1510" s="21" t="n"/>
      <c r="D1510" s="5" t="n"/>
      <c r="E1510" s="17" t="n"/>
      <c r="F1510" s="5" t="n"/>
      <c r="G1510" s="5" t="n"/>
      <c r="H1510" s="5" t="n"/>
      <c r="I1510" s="5" t="n"/>
      <c r="J1510" s="20" t="n"/>
      <c r="K1510" s="5" t="n"/>
      <c r="L1510" s="19">
        <f>IF(OR(B1510&amp;""="",NOT(ISNUMBER(A1510))),"",'الإعدادات'!$B$4-A1510)</f>
        <v/>
      </c>
      <c r="M1510" s="6">
        <f>IF(OR(B1510&amp;""="",NOT(ISNUMBER(J1510)),I1510="تم التعاقد",I1510="غير مهتم"),"",IF(J1510&lt;'الإعدادات'!$B$4,"متأخرة",IF(J1510='الإعدادات'!$B$4,"اليوم",IF(J1510&lt;='الإعدادات'!$B$4+3,"خلال 3 أيام",""))))</f>
        <v/>
      </c>
      <c r="N1510" s="6">
        <f>IF(OR(B1510&amp;""="",H1510&amp;""="",NOT(ISNUMBER(E1510))),"",IFERROR(IF(E1510&lt;INDEX('الوحدات'!$F$6:$F$305,MATCH(H1510,'الوحدات'!$A$6:$A$305,0)),"أقل من السعر","مناسب"),"كود غير موجود"))</f>
        <v/>
      </c>
      <c r="O1510" s="18">
        <f>IF(OR(B1510&amp;""="",I1510&lt;&gt;"تم التعاقد",H1510&amp;""=""),"",IFERROR(IF(INDEX('الوحدات'!$E$6:$E$305,MATCH(H1510,'الوحدات'!$A$6:$A$305,0))="بيع",ROUND(INDEX('الوحدات'!$F$6:$F$305,MATCH(H1510,'الوحدات'!$A$6:$A$305,0))*'الإعدادات'!$B$5/100,2),""),""))</f>
        <v/>
      </c>
      <c r="P1510" s="19">
        <f>IF(OR(M1510="متأخرة",M1510="اليوم"),COUNTIFS($M$6:$M$2005,"متأخرة",$J$6:$J$2005,"&lt;"&amp;J1510)+COUNTIFS($M$6:$M$2005,"اليوم",$J$6:$J$2005,"&lt;"&amp;J1510)+COUNTIFS($M$6:M1510,"متأخرة",$J$6:J1510,J1510&amp;"")+COUNTIFS($M$6:M1510,"اليوم",$J$6:J1510,J1510&amp;""),"")</f>
        <v/>
      </c>
    </row>
    <row r="1511">
      <c r="A1511" s="20" t="n"/>
      <c r="B1511" s="5" t="n"/>
      <c r="C1511" s="21" t="n"/>
      <c r="D1511" s="5" t="n"/>
      <c r="E1511" s="17" t="n"/>
      <c r="F1511" s="5" t="n"/>
      <c r="G1511" s="5" t="n"/>
      <c r="H1511" s="5" t="n"/>
      <c r="I1511" s="5" t="n"/>
      <c r="J1511" s="20" t="n"/>
      <c r="K1511" s="5" t="n"/>
      <c r="L1511" s="19">
        <f>IF(OR(B1511&amp;""="",NOT(ISNUMBER(A1511))),"",'الإعدادات'!$B$4-A1511)</f>
        <v/>
      </c>
      <c r="M1511" s="6">
        <f>IF(OR(B1511&amp;""="",NOT(ISNUMBER(J1511)),I1511="تم التعاقد",I1511="غير مهتم"),"",IF(J1511&lt;'الإعدادات'!$B$4,"متأخرة",IF(J1511='الإعدادات'!$B$4,"اليوم",IF(J1511&lt;='الإعدادات'!$B$4+3,"خلال 3 أيام",""))))</f>
        <v/>
      </c>
      <c r="N1511" s="6">
        <f>IF(OR(B1511&amp;""="",H1511&amp;""="",NOT(ISNUMBER(E1511))),"",IFERROR(IF(E1511&lt;INDEX('الوحدات'!$F$6:$F$305,MATCH(H1511,'الوحدات'!$A$6:$A$305,0)),"أقل من السعر","مناسب"),"كود غير موجود"))</f>
        <v/>
      </c>
      <c r="O1511" s="18">
        <f>IF(OR(B1511&amp;""="",I1511&lt;&gt;"تم التعاقد",H1511&amp;""=""),"",IFERROR(IF(INDEX('الوحدات'!$E$6:$E$305,MATCH(H1511,'الوحدات'!$A$6:$A$305,0))="بيع",ROUND(INDEX('الوحدات'!$F$6:$F$305,MATCH(H1511,'الوحدات'!$A$6:$A$305,0))*'الإعدادات'!$B$5/100,2),""),""))</f>
        <v/>
      </c>
      <c r="P1511" s="19">
        <f>IF(OR(M1511="متأخرة",M1511="اليوم"),COUNTIFS($M$6:$M$2005,"متأخرة",$J$6:$J$2005,"&lt;"&amp;J1511)+COUNTIFS($M$6:$M$2005,"اليوم",$J$6:$J$2005,"&lt;"&amp;J1511)+COUNTIFS($M$6:M1511,"متأخرة",$J$6:J1511,J1511&amp;"")+COUNTIFS($M$6:M1511,"اليوم",$J$6:J1511,J1511&amp;""),"")</f>
        <v/>
      </c>
    </row>
    <row r="1512">
      <c r="A1512" s="20" t="n"/>
      <c r="B1512" s="5" t="n"/>
      <c r="C1512" s="21" t="n"/>
      <c r="D1512" s="5" t="n"/>
      <c r="E1512" s="17" t="n"/>
      <c r="F1512" s="5" t="n"/>
      <c r="G1512" s="5" t="n"/>
      <c r="H1512" s="5" t="n"/>
      <c r="I1512" s="5" t="n"/>
      <c r="J1512" s="20" t="n"/>
      <c r="K1512" s="5" t="n"/>
      <c r="L1512" s="19">
        <f>IF(OR(B1512&amp;""="",NOT(ISNUMBER(A1512))),"",'الإعدادات'!$B$4-A1512)</f>
        <v/>
      </c>
      <c r="M1512" s="6">
        <f>IF(OR(B1512&amp;""="",NOT(ISNUMBER(J1512)),I1512="تم التعاقد",I1512="غير مهتم"),"",IF(J1512&lt;'الإعدادات'!$B$4,"متأخرة",IF(J1512='الإعدادات'!$B$4,"اليوم",IF(J1512&lt;='الإعدادات'!$B$4+3,"خلال 3 أيام",""))))</f>
        <v/>
      </c>
      <c r="N1512" s="6">
        <f>IF(OR(B1512&amp;""="",H1512&amp;""="",NOT(ISNUMBER(E1512))),"",IFERROR(IF(E1512&lt;INDEX('الوحدات'!$F$6:$F$305,MATCH(H1512,'الوحدات'!$A$6:$A$305,0)),"أقل من السعر","مناسب"),"كود غير موجود"))</f>
        <v/>
      </c>
      <c r="O1512" s="18">
        <f>IF(OR(B1512&amp;""="",I1512&lt;&gt;"تم التعاقد",H1512&amp;""=""),"",IFERROR(IF(INDEX('الوحدات'!$E$6:$E$305,MATCH(H1512,'الوحدات'!$A$6:$A$305,0))="بيع",ROUND(INDEX('الوحدات'!$F$6:$F$305,MATCH(H1512,'الوحدات'!$A$6:$A$305,0))*'الإعدادات'!$B$5/100,2),""),""))</f>
        <v/>
      </c>
      <c r="P1512" s="19">
        <f>IF(OR(M1512="متأخرة",M1512="اليوم"),COUNTIFS($M$6:$M$2005,"متأخرة",$J$6:$J$2005,"&lt;"&amp;J1512)+COUNTIFS($M$6:$M$2005,"اليوم",$J$6:$J$2005,"&lt;"&amp;J1512)+COUNTIFS($M$6:M1512,"متأخرة",$J$6:J1512,J1512&amp;"")+COUNTIFS($M$6:M1512,"اليوم",$J$6:J1512,J1512&amp;""),"")</f>
        <v/>
      </c>
    </row>
    <row r="1513">
      <c r="A1513" s="20" t="n"/>
      <c r="B1513" s="5" t="n"/>
      <c r="C1513" s="21" t="n"/>
      <c r="D1513" s="5" t="n"/>
      <c r="E1513" s="17" t="n"/>
      <c r="F1513" s="5" t="n"/>
      <c r="G1513" s="5" t="n"/>
      <c r="H1513" s="5" t="n"/>
      <c r="I1513" s="5" t="n"/>
      <c r="J1513" s="20" t="n"/>
      <c r="K1513" s="5" t="n"/>
      <c r="L1513" s="19">
        <f>IF(OR(B1513&amp;""="",NOT(ISNUMBER(A1513))),"",'الإعدادات'!$B$4-A1513)</f>
        <v/>
      </c>
      <c r="M1513" s="6">
        <f>IF(OR(B1513&amp;""="",NOT(ISNUMBER(J1513)),I1513="تم التعاقد",I1513="غير مهتم"),"",IF(J1513&lt;'الإعدادات'!$B$4,"متأخرة",IF(J1513='الإعدادات'!$B$4,"اليوم",IF(J1513&lt;='الإعدادات'!$B$4+3,"خلال 3 أيام",""))))</f>
        <v/>
      </c>
      <c r="N1513" s="6">
        <f>IF(OR(B1513&amp;""="",H1513&amp;""="",NOT(ISNUMBER(E1513))),"",IFERROR(IF(E1513&lt;INDEX('الوحدات'!$F$6:$F$305,MATCH(H1513,'الوحدات'!$A$6:$A$305,0)),"أقل من السعر","مناسب"),"كود غير موجود"))</f>
        <v/>
      </c>
      <c r="O1513" s="18">
        <f>IF(OR(B1513&amp;""="",I1513&lt;&gt;"تم التعاقد",H1513&amp;""=""),"",IFERROR(IF(INDEX('الوحدات'!$E$6:$E$305,MATCH(H1513,'الوحدات'!$A$6:$A$305,0))="بيع",ROUND(INDEX('الوحدات'!$F$6:$F$305,MATCH(H1513,'الوحدات'!$A$6:$A$305,0))*'الإعدادات'!$B$5/100,2),""),""))</f>
        <v/>
      </c>
      <c r="P1513" s="19">
        <f>IF(OR(M1513="متأخرة",M1513="اليوم"),COUNTIFS($M$6:$M$2005,"متأخرة",$J$6:$J$2005,"&lt;"&amp;J1513)+COUNTIFS($M$6:$M$2005,"اليوم",$J$6:$J$2005,"&lt;"&amp;J1513)+COUNTIFS($M$6:M1513,"متأخرة",$J$6:J1513,J1513&amp;"")+COUNTIFS($M$6:M1513,"اليوم",$J$6:J1513,J1513&amp;""),"")</f>
        <v/>
      </c>
    </row>
    <row r="1514">
      <c r="A1514" s="20" t="n"/>
      <c r="B1514" s="5" t="n"/>
      <c r="C1514" s="21" t="n"/>
      <c r="D1514" s="5" t="n"/>
      <c r="E1514" s="17" t="n"/>
      <c r="F1514" s="5" t="n"/>
      <c r="G1514" s="5" t="n"/>
      <c r="H1514" s="5" t="n"/>
      <c r="I1514" s="5" t="n"/>
      <c r="J1514" s="20" t="n"/>
      <c r="K1514" s="5" t="n"/>
      <c r="L1514" s="19">
        <f>IF(OR(B1514&amp;""="",NOT(ISNUMBER(A1514))),"",'الإعدادات'!$B$4-A1514)</f>
        <v/>
      </c>
      <c r="M1514" s="6">
        <f>IF(OR(B1514&amp;""="",NOT(ISNUMBER(J1514)),I1514="تم التعاقد",I1514="غير مهتم"),"",IF(J1514&lt;'الإعدادات'!$B$4,"متأخرة",IF(J1514='الإعدادات'!$B$4,"اليوم",IF(J1514&lt;='الإعدادات'!$B$4+3,"خلال 3 أيام",""))))</f>
        <v/>
      </c>
      <c r="N1514" s="6">
        <f>IF(OR(B1514&amp;""="",H1514&amp;""="",NOT(ISNUMBER(E1514))),"",IFERROR(IF(E1514&lt;INDEX('الوحدات'!$F$6:$F$305,MATCH(H1514,'الوحدات'!$A$6:$A$305,0)),"أقل من السعر","مناسب"),"كود غير موجود"))</f>
        <v/>
      </c>
      <c r="O1514" s="18">
        <f>IF(OR(B1514&amp;""="",I1514&lt;&gt;"تم التعاقد",H1514&amp;""=""),"",IFERROR(IF(INDEX('الوحدات'!$E$6:$E$305,MATCH(H1514,'الوحدات'!$A$6:$A$305,0))="بيع",ROUND(INDEX('الوحدات'!$F$6:$F$305,MATCH(H1514,'الوحدات'!$A$6:$A$305,0))*'الإعدادات'!$B$5/100,2),""),""))</f>
        <v/>
      </c>
      <c r="P1514" s="19">
        <f>IF(OR(M1514="متأخرة",M1514="اليوم"),COUNTIFS($M$6:$M$2005,"متأخرة",$J$6:$J$2005,"&lt;"&amp;J1514)+COUNTIFS($M$6:$M$2005,"اليوم",$J$6:$J$2005,"&lt;"&amp;J1514)+COUNTIFS($M$6:M1514,"متأخرة",$J$6:J1514,J1514&amp;"")+COUNTIFS($M$6:M1514,"اليوم",$J$6:J1514,J1514&amp;""),"")</f>
        <v/>
      </c>
    </row>
    <row r="1515">
      <c r="A1515" s="20" t="n"/>
      <c r="B1515" s="5" t="n"/>
      <c r="C1515" s="21" t="n"/>
      <c r="D1515" s="5" t="n"/>
      <c r="E1515" s="17" t="n"/>
      <c r="F1515" s="5" t="n"/>
      <c r="G1515" s="5" t="n"/>
      <c r="H1515" s="5" t="n"/>
      <c r="I1515" s="5" t="n"/>
      <c r="J1515" s="20" t="n"/>
      <c r="K1515" s="5" t="n"/>
      <c r="L1515" s="19">
        <f>IF(OR(B1515&amp;""="",NOT(ISNUMBER(A1515))),"",'الإعدادات'!$B$4-A1515)</f>
        <v/>
      </c>
      <c r="M1515" s="6">
        <f>IF(OR(B1515&amp;""="",NOT(ISNUMBER(J1515)),I1515="تم التعاقد",I1515="غير مهتم"),"",IF(J1515&lt;'الإعدادات'!$B$4,"متأخرة",IF(J1515='الإعدادات'!$B$4,"اليوم",IF(J1515&lt;='الإعدادات'!$B$4+3,"خلال 3 أيام",""))))</f>
        <v/>
      </c>
      <c r="N1515" s="6">
        <f>IF(OR(B1515&amp;""="",H1515&amp;""="",NOT(ISNUMBER(E1515))),"",IFERROR(IF(E1515&lt;INDEX('الوحدات'!$F$6:$F$305,MATCH(H1515,'الوحدات'!$A$6:$A$305,0)),"أقل من السعر","مناسب"),"كود غير موجود"))</f>
        <v/>
      </c>
      <c r="O1515" s="18">
        <f>IF(OR(B1515&amp;""="",I1515&lt;&gt;"تم التعاقد",H1515&amp;""=""),"",IFERROR(IF(INDEX('الوحدات'!$E$6:$E$305,MATCH(H1515,'الوحدات'!$A$6:$A$305,0))="بيع",ROUND(INDEX('الوحدات'!$F$6:$F$305,MATCH(H1515,'الوحدات'!$A$6:$A$305,0))*'الإعدادات'!$B$5/100,2),""),""))</f>
        <v/>
      </c>
      <c r="P1515" s="19">
        <f>IF(OR(M1515="متأخرة",M1515="اليوم"),COUNTIFS($M$6:$M$2005,"متأخرة",$J$6:$J$2005,"&lt;"&amp;J1515)+COUNTIFS($M$6:$M$2005,"اليوم",$J$6:$J$2005,"&lt;"&amp;J1515)+COUNTIFS($M$6:M1515,"متأخرة",$J$6:J1515,J1515&amp;"")+COUNTIFS($M$6:M1515,"اليوم",$J$6:J1515,J1515&amp;""),"")</f>
        <v/>
      </c>
    </row>
    <row r="1516">
      <c r="A1516" s="20" t="n"/>
      <c r="B1516" s="5" t="n"/>
      <c r="C1516" s="21" t="n"/>
      <c r="D1516" s="5" t="n"/>
      <c r="E1516" s="17" t="n"/>
      <c r="F1516" s="5" t="n"/>
      <c r="G1516" s="5" t="n"/>
      <c r="H1516" s="5" t="n"/>
      <c r="I1516" s="5" t="n"/>
      <c r="J1516" s="20" t="n"/>
      <c r="K1516" s="5" t="n"/>
      <c r="L1516" s="19">
        <f>IF(OR(B1516&amp;""="",NOT(ISNUMBER(A1516))),"",'الإعدادات'!$B$4-A1516)</f>
        <v/>
      </c>
      <c r="M1516" s="6">
        <f>IF(OR(B1516&amp;""="",NOT(ISNUMBER(J1516)),I1516="تم التعاقد",I1516="غير مهتم"),"",IF(J1516&lt;'الإعدادات'!$B$4,"متأخرة",IF(J1516='الإعدادات'!$B$4,"اليوم",IF(J1516&lt;='الإعدادات'!$B$4+3,"خلال 3 أيام",""))))</f>
        <v/>
      </c>
      <c r="N1516" s="6">
        <f>IF(OR(B1516&amp;""="",H1516&amp;""="",NOT(ISNUMBER(E1516))),"",IFERROR(IF(E1516&lt;INDEX('الوحدات'!$F$6:$F$305,MATCH(H1516,'الوحدات'!$A$6:$A$305,0)),"أقل من السعر","مناسب"),"كود غير موجود"))</f>
        <v/>
      </c>
      <c r="O1516" s="18">
        <f>IF(OR(B1516&amp;""="",I1516&lt;&gt;"تم التعاقد",H1516&amp;""=""),"",IFERROR(IF(INDEX('الوحدات'!$E$6:$E$305,MATCH(H1516,'الوحدات'!$A$6:$A$305,0))="بيع",ROUND(INDEX('الوحدات'!$F$6:$F$305,MATCH(H1516,'الوحدات'!$A$6:$A$305,0))*'الإعدادات'!$B$5/100,2),""),""))</f>
        <v/>
      </c>
      <c r="P1516" s="19">
        <f>IF(OR(M1516="متأخرة",M1516="اليوم"),COUNTIFS($M$6:$M$2005,"متأخرة",$J$6:$J$2005,"&lt;"&amp;J1516)+COUNTIFS($M$6:$M$2005,"اليوم",$J$6:$J$2005,"&lt;"&amp;J1516)+COUNTIFS($M$6:M1516,"متأخرة",$J$6:J1516,J1516&amp;"")+COUNTIFS($M$6:M1516,"اليوم",$J$6:J1516,J1516&amp;""),"")</f>
        <v/>
      </c>
    </row>
    <row r="1517">
      <c r="A1517" s="20" t="n"/>
      <c r="B1517" s="5" t="n"/>
      <c r="C1517" s="21" t="n"/>
      <c r="D1517" s="5" t="n"/>
      <c r="E1517" s="17" t="n"/>
      <c r="F1517" s="5" t="n"/>
      <c r="G1517" s="5" t="n"/>
      <c r="H1517" s="5" t="n"/>
      <c r="I1517" s="5" t="n"/>
      <c r="J1517" s="20" t="n"/>
      <c r="K1517" s="5" t="n"/>
      <c r="L1517" s="19">
        <f>IF(OR(B1517&amp;""="",NOT(ISNUMBER(A1517))),"",'الإعدادات'!$B$4-A1517)</f>
        <v/>
      </c>
      <c r="M1517" s="6">
        <f>IF(OR(B1517&amp;""="",NOT(ISNUMBER(J1517)),I1517="تم التعاقد",I1517="غير مهتم"),"",IF(J1517&lt;'الإعدادات'!$B$4,"متأخرة",IF(J1517='الإعدادات'!$B$4,"اليوم",IF(J1517&lt;='الإعدادات'!$B$4+3,"خلال 3 أيام",""))))</f>
        <v/>
      </c>
      <c r="N1517" s="6">
        <f>IF(OR(B1517&amp;""="",H1517&amp;""="",NOT(ISNUMBER(E1517))),"",IFERROR(IF(E1517&lt;INDEX('الوحدات'!$F$6:$F$305,MATCH(H1517,'الوحدات'!$A$6:$A$305,0)),"أقل من السعر","مناسب"),"كود غير موجود"))</f>
        <v/>
      </c>
      <c r="O1517" s="18">
        <f>IF(OR(B1517&amp;""="",I1517&lt;&gt;"تم التعاقد",H1517&amp;""=""),"",IFERROR(IF(INDEX('الوحدات'!$E$6:$E$305,MATCH(H1517,'الوحدات'!$A$6:$A$305,0))="بيع",ROUND(INDEX('الوحدات'!$F$6:$F$305,MATCH(H1517,'الوحدات'!$A$6:$A$305,0))*'الإعدادات'!$B$5/100,2),""),""))</f>
        <v/>
      </c>
      <c r="P1517" s="19">
        <f>IF(OR(M1517="متأخرة",M1517="اليوم"),COUNTIFS($M$6:$M$2005,"متأخرة",$J$6:$J$2005,"&lt;"&amp;J1517)+COUNTIFS($M$6:$M$2005,"اليوم",$J$6:$J$2005,"&lt;"&amp;J1517)+COUNTIFS($M$6:M1517,"متأخرة",$J$6:J1517,J1517&amp;"")+COUNTIFS($M$6:M1517,"اليوم",$J$6:J1517,J1517&amp;""),"")</f>
        <v/>
      </c>
    </row>
    <row r="1518">
      <c r="A1518" s="20" t="n"/>
      <c r="B1518" s="5" t="n"/>
      <c r="C1518" s="21" t="n"/>
      <c r="D1518" s="5" t="n"/>
      <c r="E1518" s="17" t="n"/>
      <c r="F1518" s="5" t="n"/>
      <c r="G1518" s="5" t="n"/>
      <c r="H1518" s="5" t="n"/>
      <c r="I1518" s="5" t="n"/>
      <c r="J1518" s="20" t="n"/>
      <c r="K1518" s="5" t="n"/>
      <c r="L1518" s="19">
        <f>IF(OR(B1518&amp;""="",NOT(ISNUMBER(A1518))),"",'الإعدادات'!$B$4-A1518)</f>
        <v/>
      </c>
      <c r="M1518" s="6">
        <f>IF(OR(B1518&amp;""="",NOT(ISNUMBER(J1518)),I1518="تم التعاقد",I1518="غير مهتم"),"",IF(J1518&lt;'الإعدادات'!$B$4,"متأخرة",IF(J1518='الإعدادات'!$B$4,"اليوم",IF(J1518&lt;='الإعدادات'!$B$4+3,"خلال 3 أيام",""))))</f>
        <v/>
      </c>
      <c r="N1518" s="6">
        <f>IF(OR(B1518&amp;""="",H1518&amp;""="",NOT(ISNUMBER(E1518))),"",IFERROR(IF(E1518&lt;INDEX('الوحدات'!$F$6:$F$305,MATCH(H1518,'الوحدات'!$A$6:$A$305,0)),"أقل من السعر","مناسب"),"كود غير موجود"))</f>
        <v/>
      </c>
      <c r="O1518" s="18">
        <f>IF(OR(B1518&amp;""="",I1518&lt;&gt;"تم التعاقد",H1518&amp;""=""),"",IFERROR(IF(INDEX('الوحدات'!$E$6:$E$305,MATCH(H1518,'الوحدات'!$A$6:$A$305,0))="بيع",ROUND(INDEX('الوحدات'!$F$6:$F$305,MATCH(H1518,'الوحدات'!$A$6:$A$305,0))*'الإعدادات'!$B$5/100,2),""),""))</f>
        <v/>
      </c>
      <c r="P1518" s="19">
        <f>IF(OR(M1518="متأخرة",M1518="اليوم"),COUNTIFS($M$6:$M$2005,"متأخرة",$J$6:$J$2005,"&lt;"&amp;J1518)+COUNTIFS($M$6:$M$2005,"اليوم",$J$6:$J$2005,"&lt;"&amp;J1518)+COUNTIFS($M$6:M1518,"متأخرة",$J$6:J1518,J1518&amp;"")+COUNTIFS($M$6:M1518,"اليوم",$J$6:J1518,J1518&amp;""),"")</f>
        <v/>
      </c>
    </row>
    <row r="1519">
      <c r="A1519" s="20" t="n"/>
      <c r="B1519" s="5" t="n"/>
      <c r="C1519" s="21" t="n"/>
      <c r="D1519" s="5" t="n"/>
      <c r="E1519" s="17" t="n"/>
      <c r="F1519" s="5" t="n"/>
      <c r="G1519" s="5" t="n"/>
      <c r="H1519" s="5" t="n"/>
      <c r="I1519" s="5" t="n"/>
      <c r="J1519" s="20" t="n"/>
      <c r="K1519" s="5" t="n"/>
      <c r="L1519" s="19">
        <f>IF(OR(B1519&amp;""="",NOT(ISNUMBER(A1519))),"",'الإعدادات'!$B$4-A1519)</f>
        <v/>
      </c>
      <c r="M1519" s="6">
        <f>IF(OR(B1519&amp;""="",NOT(ISNUMBER(J1519)),I1519="تم التعاقد",I1519="غير مهتم"),"",IF(J1519&lt;'الإعدادات'!$B$4,"متأخرة",IF(J1519='الإعدادات'!$B$4,"اليوم",IF(J1519&lt;='الإعدادات'!$B$4+3,"خلال 3 أيام",""))))</f>
        <v/>
      </c>
      <c r="N1519" s="6">
        <f>IF(OR(B1519&amp;""="",H1519&amp;""="",NOT(ISNUMBER(E1519))),"",IFERROR(IF(E1519&lt;INDEX('الوحدات'!$F$6:$F$305,MATCH(H1519,'الوحدات'!$A$6:$A$305,0)),"أقل من السعر","مناسب"),"كود غير موجود"))</f>
        <v/>
      </c>
      <c r="O1519" s="18">
        <f>IF(OR(B1519&amp;""="",I1519&lt;&gt;"تم التعاقد",H1519&amp;""=""),"",IFERROR(IF(INDEX('الوحدات'!$E$6:$E$305,MATCH(H1519,'الوحدات'!$A$6:$A$305,0))="بيع",ROUND(INDEX('الوحدات'!$F$6:$F$305,MATCH(H1519,'الوحدات'!$A$6:$A$305,0))*'الإعدادات'!$B$5/100,2),""),""))</f>
        <v/>
      </c>
      <c r="P1519" s="19">
        <f>IF(OR(M1519="متأخرة",M1519="اليوم"),COUNTIFS($M$6:$M$2005,"متأخرة",$J$6:$J$2005,"&lt;"&amp;J1519)+COUNTIFS($M$6:$M$2005,"اليوم",$J$6:$J$2005,"&lt;"&amp;J1519)+COUNTIFS($M$6:M1519,"متأخرة",$J$6:J1519,J1519&amp;"")+COUNTIFS($M$6:M1519,"اليوم",$J$6:J1519,J1519&amp;""),"")</f>
        <v/>
      </c>
    </row>
    <row r="1520">
      <c r="A1520" s="20" t="n"/>
      <c r="B1520" s="5" t="n"/>
      <c r="C1520" s="21" t="n"/>
      <c r="D1520" s="5" t="n"/>
      <c r="E1520" s="17" t="n"/>
      <c r="F1520" s="5" t="n"/>
      <c r="G1520" s="5" t="n"/>
      <c r="H1520" s="5" t="n"/>
      <c r="I1520" s="5" t="n"/>
      <c r="J1520" s="20" t="n"/>
      <c r="K1520" s="5" t="n"/>
      <c r="L1520" s="19">
        <f>IF(OR(B1520&amp;""="",NOT(ISNUMBER(A1520))),"",'الإعدادات'!$B$4-A1520)</f>
        <v/>
      </c>
      <c r="M1520" s="6">
        <f>IF(OR(B1520&amp;""="",NOT(ISNUMBER(J1520)),I1520="تم التعاقد",I1520="غير مهتم"),"",IF(J1520&lt;'الإعدادات'!$B$4,"متأخرة",IF(J1520='الإعدادات'!$B$4,"اليوم",IF(J1520&lt;='الإعدادات'!$B$4+3,"خلال 3 أيام",""))))</f>
        <v/>
      </c>
      <c r="N1520" s="6">
        <f>IF(OR(B1520&amp;""="",H1520&amp;""="",NOT(ISNUMBER(E1520))),"",IFERROR(IF(E1520&lt;INDEX('الوحدات'!$F$6:$F$305,MATCH(H1520,'الوحدات'!$A$6:$A$305,0)),"أقل من السعر","مناسب"),"كود غير موجود"))</f>
        <v/>
      </c>
      <c r="O1520" s="18">
        <f>IF(OR(B1520&amp;""="",I1520&lt;&gt;"تم التعاقد",H1520&amp;""=""),"",IFERROR(IF(INDEX('الوحدات'!$E$6:$E$305,MATCH(H1520,'الوحدات'!$A$6:$A$305,0))="بيع",ROUND(INDEX('الوحدات'!$F$6:$F$305,MATCH(H1520,'الوحدات'!$A$6:$A$305,0))*'الإعدادات'!$B$5/100,2),""),""))</f>
        <v/>
      </c>
      <c r="P1520" s="19">
        <f>IF(OR(M1520="متأخرة",M1520="اليوم"),COUNTIFS($M$6:$M$2005,"متأخرة",$J$6:$J$2005,"&lt;"&amp;J1520)+COUNTIFS($M$6:$M$2005,"اليوم",$J$6:$J$2005,"&lt;"&amp;J1520)+COUNTIFS($M$6:M1520,"متأخرة",$J$6:J1520,J1520&amp;"")+COUNTIFS($M$6:M1520,"اليوم",$J$6:J1520,J1520&amp;""),"")</f>
        <v/>
      </c>
    </row>
    <row r="1521">
      <c r="A1521" s="20" t="n"/>
      <c r="B1521" s="5" t="n"/>
      <c r="C1521" s="21" t="n"/>
      <c r="D1521" s="5" t="n"/>
      <c r="E1521" s="17" t="n"/>
      <c r="F1521" s="5" t="n"/>
      <c r="G1521" s="5" t="n"/>
      <c r="H1521" s="5" t="n"/>
      <c r="I1521" s="5" t="n"/>
      <c r="J1521" s="20" t="n"/>
      <c r="K1521" s="5" t="n"/>
      <c r="L1521" s="19">
        <f>IF(OR(B1521&amp;""="",NOT(ISNUMBER(A1521))),"",'الإعدادات'!$B$4-A1521)</f>
        <v/>
      </c>
      <c r="M1521" s="6">
        <f>IF(OR(B1521&amp;""="",NOT(ISNUMBER(J1521)),I1521="تم التعاقد",I1521="غير مهتم"),"",IF(J1521&lt;'الإعدادات'!$B$4,"متأخرة",IF(J1521='الإعدادات'!$B$4,"اليوم",IF(J1521&lt;='الإعدادات'!$B$4+3,"خلال 3 أيام",""))))</f>
        <v/>
      </c>
      <c r="N1521" s="6">
        <f>IF(OR(B1521&amp;""="",H1521&amp;""="",NOT(ISNUMBER(E1521))),"",IFERROR(IF(E1521&lt;INDEX('الوحدات'!$F$6:$F$305,MATCH(H1521,'الوحدات'!$A$6:$A$305,0)),"أقل من السعر","مناسب"),"كود غير موجود"))</f>
        <v/>
      </c>
      <c r="O1521" s="18">
        <f>IF(OR(B1521&amp;""="",I1521&lt;&gt;"تم التعاقد",H1521&amp;""=""),"",IFERROR(IF(INDEX('الوحدات'!$E$6:$E$305,MATCH(H1521,'الوحدات'!$A$6:$A$305,0))="بيع",ROUND(INDEX('الوحدات'!$F$6:$F$305,MATCH(H1521,'الوحدات'!$A$6:$A$305,0))*'الإعدادات'!$B$5/100,2),""),""))</f>
        <v/>
      </c>
      <c r="P1521" s="19">
        <f>IF(OR(M1521="متأخرة",M1521="اليوم"),COUNTIFS($M$6:$M$2005,"متأخرة",$J$6:$J$2005,"&lt;"&amp;J1521)+COUNTIFS($M$6:$M$2005,"اليوم",$J$6:$J$2005,"&lt;"&amp;J1521)+COUNTIFS($M$6:M1521,"متأخرة",$J$6:J1521,J1521&amp;"")+COUNTIFS($M$6:M1521,"اليوم",$J$6:J1521,J1521&amp;""),"")</f>
        <v/>
      </c>
    </row>
    <row r="1522">
      <c r="A1522" s="20" t="n"/>
      <c r="B1522" s="5" t="n"/>
      <c r="C1522" s="21" t="n"/>
      <c r="D1522" s="5" t="n"/>
      <c r="E1522" s="17" t="n"/>
      <c r="F1522" s="5" t="n"/>
      <c r="G1522" s="5" t="n"/>
      <c r="H1522" s="5" t="n"/>
      <c r="I1522" s="5" t="n"/>
      <c r="J1522" s="20" t="n"/>
      <c r="K1522" s="5" t="n"/>
      <c r="L1522" s="19">
        <f>IF(OR(B1522&amp;""="",NOT(ISNUMBER(A1522))),"",'الإعدادات'!$B$4-A1522)</f>
        <v/>
      </c>
      <c r="M1522" s="6">
        <f>IF(OR(B1522&amp;""="",NOT(ISNUMBER(J1522)),I1522="تم التعاقد",I1522="غير مهتم"),"",IF(J1522&lt;'الإعدادات'!$B$4,"متأخرة",IF(J1522='الإعدادات'!$B$4,"اليوم",IF(J1522&lt;='الإعدادات'!$B$4+3,"خلال 3 أيام",""))))</f>
        <v/>
      </c>
      <c r="N1522" s="6">
        <f>IF(OR(B1522&amp;""="",H1522&amp;""="",NOT(ISNUMBER(E1522))),"",IFERROR(IF(E1522&lt;INDEX('الوحدات'!$F$6:$F$305,MATCH(H1522,'الوحدات'!$A$6:$A$305,0)),"أقل من السعر","مناسب"),"كود غير موجود"))</f>
        <v/>
      </c>
      <c r="O1522" s="18">
        <f>IF(OR(B1522&amp;""="",I1522&lt;&gt;"تم التعاقد",H1522&amp;""=""),"",IFERROR(IF(INDEX('الوحدات'!$E$6:$E$305,MATCH(H1522,'الوحدات'!$A$6:$A$305,0))="بيع",ROUND(INDEX('الوحدات'!$F$6:$F$305,MATCH(H1522,'الوحدات'!$A$6:$A$305,0))*'الإعدادات'!$B$5/100,2),""),""))</f>
        <v/>
      </c>
      <c r="P1522" s="19">
        <f>IF(OR(M1522="متأخرة",M1522="اليوم"),COUNTIFS($M$6:$M$2005,"متأخرة",$J$6:$J$2005,"&lt;"&amp;J1522)+COUNTIFS($M$6:$M$2005,"اليوم",$J$6:$J$2005,"&lt;"&amp;J1522)+COUNTIFS($M$6:M1522,"متأخرة",$J$6:J1522,J1522&amp;"")+COUNTIFS($M$6:M1522,"اليوم",$J$6:J1522,J1522&amp;""),"")</f>
        <v/>
      </c>
    </row>
    <row r="1523">
      <c r="A1523" s="20" t="n"/>
      <c r="B1523" s="5" t="n"/>
      <c r="C1523" s="21" t="n"/>
      <c r="D1523" s="5" t="n"/>
      <c r="E1523" s="17" t="n"/>
      <c r="F1523" s="5" t="n"/>
      <c r="G1523" s="5" t="n"/>
      <c r="H1523" s="5" t="n"/>
      <c r="I1523" s="5" t="n"/>
      <c r="J1523" s="20" t="n"/>
      <c r="K1523" s="5" t="n"/>
      <c r="L1523" s="19">
        <f>IF(OR(B1523&amp;""="",NOT(ISNUMBER(A1523))),"",'الإعدادات'!$B$4-A1523)</f>
        <v/>
      </c>
      <c r="M1523" s="6">
        <f>IF(OR(B1523&amp;""="",NOT(ISNUMBER(J1523)),I1523="تم التعاقد",I1523="غير مهتم"),"",IF(J1523&lt;'الإعدادات'!$B$4,"متأخرة",IF(J1523='الإعدادات'!$B$4,"اليوم",IF(J1523&lt;='الإعدادات'!$B$4+3,"خلال 3 أيام",""))))</f>
        <v/>
      </c>
      <c r="N1523" s="6">
        <f>IF(OR(B1523&amp;""="",H1523&amp;""="",NOT(ISNUMBER(E1523))),"",IFERROR(IF(E1523&lt;INDEX('الوحدات'!$F$6:$F$305,MATCH(H1523,'الوحدات'!$A$6:$A$305,0)),"أقل من السعر","مناسب"),"كود غير موجود"))</f>
        <v/>
      </c>
      <c r="O1523" s="18">
        <f>IF(OR(B1523&amp;""="",I1523&lt;&gt;"تم التعاقد",H1523&amp;""=""),"",IFERROR(IF(INDEX('الوحدات'!$E$6:$E$305,MATCH(H1523,'الوحدات'!$A$6:$A$305,0))="بيع",ROUND(INDEX('الوحدات'!$F$6:$F$305,MATCH(H1523,'الوحدات'!$A$6:$A$305,0))*'الإعدادات'!$B$5/100,2),""),""))</f>
        <v/>
      </c>
      <c r="P1523" s="19">
        <f>IF(OR(M1523="متأخرة",M1523="اليوم"),COUNTIFS($M$6:$M$2005,"متأخرة",$J$6:$J$2005,"&lt;"&amp;J1523)+COUNTIFS($M$6:$M$2005,"اليوم",$J$6:$J$2005,"&lt;"&amp;J1523)+COUNTIFS($M$6:M1523,"متأخرة",$J$6:J1523,J1523&amp;"")+COUNTIFS($M$6:M1523,"اليوم",$J$6:J1523,J1523&amp;""),"")</f>
        <v/>
      </c>
    </row>
    <row r="1524">
      <c r="A1524" s="20" t="n"/>
      <c r="B1524" s="5" t="n"/>
      <c r="C1524" s="21" t="n"/>
      <c r="D1524" s="5" t="n"/>
      <c r="E1524" s="17" t="n"/>
      <c r="F1524" s="5" t="n"/>
      <c r="G1524" s="5" t="n"/>
      <c r="H1524" s="5" t="n"/>
      <c r="I1524" s="5" t="n"/>
      <c r="J1524" s="20" t="n"/>
      <c r="K1524" s="5" t="n"/>
      <c r="L1524" s="19">
        <f>IF(OR(B1524&amp;""="",NOT(ISNUMBER(A1524))),"",'الإعدادات'!$B$4-A1524)</f>
        <v/>
      </c>
      <c r="M1524" s="6">
        <f>IF(OR(B1524&amp;""="",NOT(ISNUMBER(J1524)),I1524="تم التعاقد",I1524="غير مهتم"),"",IF(J1524&lt;'الإعدادات'!$B$4,"متأخرة",IF(J1524='الإعدادات'!$B$4,"اليوم",IF(J1524&lt;='الإعدادات'!$B$4+3,"خلال 3 أيام",""))))</f>
        <v/>
      </c>
      <c r="N1524" s="6">
        <f>IF(OR(B1524&amp;""="",H1524&amp;""="",NOT(ISNUMBER(E1524))),"",IFERROR(IF(E1524&lt;INDEX('الوحدات'!$F$6:$F$305,MATCH(H1524,'الوحدات'!$A$6:$A$305,0)),"أقل من السعر","مناسب"),"كود غير موجود"))</f>
        <v/>
      </c>
      <c r="O1524" s="18">
        <f>IF(OR(B1524&amp;""="",I1524&lt;&gt;"تم التعاقد",H1524&amp;""=""),"",IFERROR(IF(INDEX('الوحدات'!$E$6:$E$305,MATCH(H1524,'الوحدات'!$A$6:$A$305,0))="بيع",ROUND(INDEX('الوحدات'!$F$6:$F$305,MATCH(H1524,'الوحدات'!$A$6:$A$305,0))*'الإعدادات'!$B$5/100,2),""),""))</f>
        <v/>
      </c>
      <c r="P1524" s="19">
        <f>IF(OR(M1524="متأخرة",M1524="اليوم"),COUNTIFS($M$6:$M$2005,"متأخرة",$J$6:$J$2005,"&lt;"&amp;J1524)+COUNTIFS($M$6:$M$2005,"اليوم",$J$6:$J$2005,"&lt;"&amp;J1524)+COUNTIFS($M$6:M1524,"متأخرة",$J$6:J1524,J1524&amp;"")+COUNTIFS($M$6:M1524,"اليوم",$J$6:J1524,J1524&amp;""),"")</f>
        <v/>
      </c>
    </row>
    <row r="1525">
      <c r="A1525" s="20" t="n"/>
      <c r="B1525" s="5" t="n"/>
      <c r="C1525" s="21" t="n"/>
      <c r="D1525" s="5" t="n"/>
      <c r="E1525" s="17" t="n"/>
      <c r="F1525" s="5" t="n"/>
      <c r="G1525" s="5" t="n"/>
      <c r="H1525" s="5" t="n"/>
      <c r="I1525" s="5" t="n"/>
      <c r="J1525" s="20" t="n"/>
      <c r="K1525" s="5" t="n"/>
      <c r="L1525" s="19">
        <f>IF(OR(B1525&amp;""="",NOT(ISNUMBER(A1525))),"",'الإعدادات'!$B$4-A1525)</f>
        <v/>
      </c>
      <c r="M1525" s="6">
        <f>IF(OR(B1525&amp;""="",NOT(ISNUMBER(J1525)),I1525="تم التعاقد",I1525="غير مهتم"),"",IF(J1525&lt;'الإعدادات'!$B$4,"متأخرة",IF(J1525='الإعدادات'!$B$4,"اليوم",IF(J1525&lt;='الإعدادات'!$B$4+3,"خلال 3 أيام",""))))</f>
        <v/>
      </c>
      <c r="N1525" s="6">
        <f>IF(OR(B1525&amp;""="",H1525&amp;""="",NOT(ISNUMBER(E1525))),"",IFERROR(IF(E1525&lt;INDEX('الوحدات'!$F$6:$F$305,MATCH(H1525,'الوحدات'!$A$6:$A$305,0)),"أقل من السعر","مناسب"),"كود غير موجود"))</f>
        <v/>
      </c>
      <c r="O1525" s="18">
        <f>IF(OR(B1525&amp;""="",I1525&lt;&gt;"تم التعاقد",H1525&amp;""=""),"",IFERROR(IF(INDEX('الوحدات'!$E$6:$E$305,MATCH(H1525,'الوحدات'!$A$6:$A$305,0))="بيع",ROUND(INDEX('الوحدات'!$F$6:$F$305,MATCH(H1525,'الوحدات'!$A$6:$A$305,0))*'الإعدادات'!$B$5/100,2),""),""))</f>
        <v/>
      </c>
      <c r="P1525" s="19">
        <f>IF(OR(M1525="متأخرة",M1525="اليوم"),COUNTIFS($M$6:$M$2005,"متأخرة",$J$6:$J$2005,"&lt;"&amp;J1525)+COUNTIFS($M$6:$M$2005,"اليوم",$J$6:$J$2005,"&lt;"&amp;J1525)+COUNTIFS($M$6:M1525,"متأخرة",$J$6:J1525,J1525&amp;"")+COUNTIFS($M$6:M1525,"اليوم",$J$6:J1525,J1525&amp;""),"")</f>
        <v/>
      </c>
    </row>
    <row r="1526">
      <c r="A1526" s="20" t="n"/>
      <c r="B1526" s="5" t="n"/>
      <c r="C1526" s="21" t="n"/>
      <c r="D1526" s="5" t="n"/>
      <c r="E1526" s="17" t="n"/>
      <c r="F1526" s="5" t="n"/>
      <c r="G1526" s="5" t="n"/>
      <c r="H1526" s="5" t="n"/>
      <c r="I1526" s="5" t="n"/>
      <c r="J1526" s="20" t="n"/>
      <c r="K1526" s="5" t="n"/>
      <c r="L1526" s="19">
        <f>IF(OR(B1526&amp;""="",NOT(ISNUMBER(A1526))),"",'الإعدادات'!$B$4-A1526)</f>
        <v/>
      </c>
      <c r="M1526" s="6">
        <f>IF(OR(B1526&amp;""="",NOT(ISNUMBER(J1526)),I1526="تم التعاقد",I1526="غير مهتم"),"",IF(J1526&lt;'الإعدادات'!$B$4,"متأخرة",IF(J1526='الإعدادات'!$B$4,"اليوم",IF(J1526&lt;='الإعدادات'!$B$4+3,"خلال 3 أيام",""))))</f>
        <v/>
      </c>
      <c r="N1526" s="6">
        <f>IF(OR(B1526&amp;""="",H1526&amp;""="",NOT(ISNUMBER(E1526))),"",IFERROR(IF(E1526&lt;INDEX('الوحدات'!$F$6:$F$305,MATCH(H1526,'الوحدات'!$A$6:$A$305,0)),"أقل من السعر","مناسب"),"كود غير موجود"))</f>
        <v/>
      </c>
      <c r="O1526" s="18">
        <f>IF(OR(B1526&amp;""="",I1526&lt;&gt;"تم التعاقد",H1526&amp;""=""),"",IFERROR(IF(INDEX('الوحدات'!$E$6:$E$305,MATCH(H1526,'الوحدات'!$A$6:$A$305,0))="بيع",ROUND(INDEX('الوحدات'!$F$6:$F$305,MATCH(H1526,'الوحدات'!$A$6:$A$305,0))*'الإعدادات'!$B$5/100,2),""),""))</f>
        <v/>
      </c>
      <c r="P1526" s="19">
        <f>IF(OR(M1526="متأخرة",M1526="اليوم"),COUNTIFS($M$6:$M$2005,"متأخرة",$J$6:$J$2005,"&lt;"&amp;J1526)+COUNTIFS($M$6:$M$2005,"اليوم",$J$6:$J$2005,"&lt;"&amp;J1526)+COUNTIFS($M$6:M1526,"متأخرة",$J$6:J1526,J1526&amp;"")+COUNTIFS($M$6:M1526,"اليوم",$J$6:J1526,J1526&amp;""),"")</f>
        <v/>
      </c>
    </row>
    <row r="1527">
      <c r="A1527" s="20" t="n"/>
      <c r="B1527" s="5" t="n"/>
      <c r="C1527" s="21" t="n"/>
      <c r="D1527" s="5" t="n"/>
      <c r="E1527" s="17" t="n"/>
      <c r="F1527" s="5" t="n"/>
      <c r="G1527" s="5" t="n"/>
      <c r="H1527" s="5" t="n"/>
      <c r="I1527" s="5" t="n"/>
      <c r="J1527" s="20" t="n"/>
      <c r="K1527" s="5" t="n"/>
      <c r="L1527" s="19">
        <f>IF(OR(B1527&amp;""="",NOT(ISNUMBER(A1527))),"",'الإعدادات'!$B$4-A1527)</f>
        <v/>
      </c>
      <c r="M1527" s="6">
        <f>IF(OR(B1527&amp;""="",NOT(ISNUMBER(J1527)),I1527="تم التعاقد",I1527="غير مهتم"),"",IF(J1527&lt;'الإعدادات'!$B$4,"متأخرة",IF(J1527='الإعدادات'!$B$4,"اليوم",IF(J1527&lt;='الإعدادات'!$B$4+3,"خلال 3 أيام",""))))</f>
        <v/>
      </c>
      <c r="N1527" s="6">
        <f>IF(OR(B1527&amp;""="",H1527&amp;""="",NOT(ISNUMBER(E1527))),"",IFERROR(IF(E1527&lt;INDEX('الوحدات'!$F$6:$F$305,MATCH(H1527,'الوحدات'!$A$6:$A$305,0)),"أقل من السعر","مناسب"),"كود غير موجود"))</f>
        <v/>
      </c>
      <c r="O1527" s="18">
        <f>IF(OR(B1527&amp;""="",I1527&lt;&gt;"تم التعاقد",H1527&amp;""=""),"",IFERROR(IF(INDEX('الوحدات'!$E$6:$E$305,MATCH(H1527,'الوحدات'!$A$6:$A$305,0))="بيع",ROUND(INDEX('الوحدات'!$F$6:$F$305,MATCH(H1527,'الوحدات'!$A$6:$A$305,0))*'الإعدادات'!$B$5/100,2),""),""))</f>
        <v/>
      </c>
      <c r="P1527" s="19">
        <f>IF(OR(M1527="متأخرة",M1527="اليوم"),COUNTIFS($M$6:$M$2005,"متأخرة",$J$6:$J$2005,"&lt;"&amp;J1527)+COUNTIFS($M$6:$M$2005,"اليوم",$J$6:$J$2005,"&lt;"&amp;J1527)+COUNTIFS($M$6:M1527,"متأخرة",$J$6:J1527,J1527&amp;"")+COUNTIFS($M$6:M1527,"اليوم",$J$6:J1527,J1527&amp;""),"")</f>
        <v/>
      </c>
    </row>
    <row r="1528">
      <c r="A1528" s="20" t="n"/>
      <c r="B1528" s="5" t="n"/>
      <c r="C1528" s="21" t="n"/>
      <c r="D1528" s="5" t="n"/>
      <c r="E1528" s="17" t="n"/>
      <c r="F1528" s="5" t="n"/>
      <c r="G1528" s="5" t="n"/>
      <c r="H1528" s="5" t="n"/>
      <c r="I1528" s="5" t="n"/>
      <c r="J1528" s="20" t="n"/>
      <c r="K1528" s="5" t="n"/>
      <c r="L1528" s="19">
        <f>IF(OR(B1528&amp;""="",NOT(ISNUMBER(A1528))),"",'الإعدادات'!$B$4-A1528)</f>
        <v/>
      </c>
      <c r="M1528" s="6">
        <f>IF(OR(B1528&amp;""="",NOT(ISNUMBER(J1528)),I1528="تم التعاقد",I1528="غير مهتم"),"",IF(J1528&lt;'الإعدادات'!$B$4,"متأخرة",IF(J1528='الإعدادات'!$B$4,"اليوم",IF(J1528&lt;='الإعدادات'!$B$4+3,"خلال 3 أيام",""))))</f>
        <v/>
      </c>
      <c r="N1528" s="6">
        <f>IF(OR(B1528&amp;""="",H1528&amp;""="",NOT(ISNUMBER(E1528))),"",IFERROR(IF(E1528&lt;INDEX('الوحدات'!$F$6:$F$305,MATCH(H1528,'الوحدات'!$A$6:$A$305,0)),"أقل من السعر","مناسب"),"كود غير موجود"))</f>
        <v/>
      </c>
      <c r="O1528" s="18">
        <f>IF(OR(B1528&amp;""="",I1528&lt;&gt;"تم التعاقد",H1528&amp;""=""),"",IFERROR(IF(INDEX('الوحدات'!$E$6:$E$305,MATCH(H1528,'الوحدات'!$A$6:$A$305,0))="بيع",ROUND(INDEX('الوحدات'!$F$6:$F$305,MATCH(H1528,'الوحدات'!$A$6:$A$305,0))*'الإعدادات'!$B$5/100,2),""),""))</f>
        <v/>
      </c>
      <c r="P1528" s="19">
        <f>IF(OR(M1528="متأخرة",M1528="اليوم"),COUNTIFS($M$6:$M$2005,"متأخرة",$J$6:$J$2005,"&lt;"&amp;J1528)+COUNTIFS($M$6:$M$2005,"اليوم",$J$6:$J$2005,"&lt;"&amp;J1528)+COUNTIFS($M$6:M1528,"متأخرة",$J$6:J1528,J1528&amp;"")+COUNTIFS($M$6:M1528,"اليوم",$J$6:J1528,J1528&amp;""),"")</f>
        <v/>
      </c>
    </row>
    <row r="1529">
      <c r="A1529" s="20" t="n"/>
      <c r="B1529" s="5" t="n"/>
      <c r="C1529" s="21" t="n"/>
      <c r="D1529" s="5" t="n"/>
      <c r="E1529" s="17" t="n"/>
      <c r="F1529" s="5" t="n"/>
      <c r="G1529" s="5" t="n"/>
      <c r="H1529" s="5" t="n"/>
      <c r="I1529" s="5" t="n"/>
      <c r="J1529" s="20" t="n"/>
      <c r="K1529" s="5" t="n"/>
      <c r="L1529" s="19">
        <f>IF(OR(B1529&amp;""="",NOT(ISNUMBER(A1529))),"",'الإعدادات'!$B$4-A1529)</f>
        <v/>
      </c>
      <c r="M1529" s="6">
        <f>IF(OR(B1529&amp;""="",NOT(ISNUMBER(J1529)),I1529="تم التعاقد",I1529="غير مهتم"),"",IF(J1529&lt;'الإعدادات'!$B$4,"متأخرة",IF(J1529='الإعدادات'!$B$4,"اليوم",IF(J1529&lt;='الإعدادات'!$B$4+3,"خلال 3 أيام",""))))</f>
        <v/>
      </c>
      <c r="N1529" s="6">
        <f>IF(OR(B1529&amp;""="",H1529&amp;""="",NOT(ISNUMBER(E1529))),"",IFERROR(IF(E1529&lt;INDEX('الوحدات'!$F$6:$F$305,MATCH(H1529,'الوحدات'!$A$6:$A$305,0)),"أقل من السعر","مناسب"),"كود غير موجود"))</f>
        <v/>
      </c>
      <c r="O1529" s="18">
        <f>IF(OR(B1529&amp;""="",I1529&lt;&gt;"تم التعاقد",H1529&amp;""=""),"",IFERROR(IF(INDEX('الوحدات'!$E$6:$E$305,MATCH(H1529,'الوحدات'!$A$6:$A$305,0))="بيع",ROUND(INDEX('الوحدات'!$F$6:$F$305,MATCH(H1529,'الوحدات'!$A$6:$A$305,0))*'الإعدادات'!$B$5/100,2),""),""))</f>
        <v/>
      </c>
      <c r="P1529" s="19">
        <f>IF(OR(M1529="متأخرة",M1529="اليوم"),COUNTIFS($M$6:$M$2005,"متأخرة",$J$6:$J$2005,"&lt;"&amp;J1529)+COUNTIFS($M$6:$M$2005,"اليوم",$J$6:$J$2005,"&lt;"&amp;J1529)+COUNTIFS($M$6:M1529,"متأخرة",$J$6:J1529,J1529&amp;"")+COUNTIFS($M$6:M1529,"اليوم",$J$6:J1529,J1529&amp;""),"")</f>
        <v/>
      </c>
    </row>
    <row r="1530">
      <c r="A1530" s="20" t="n"/>
      <c r="B1530" s="5" t="n"/>
      <c r="C1530" s="21" t="n"/>
      <c r="D1530" s="5" t="n"/>
      <c r="E1530" s="17" t="n"/>
      <c r="F1530" s="5" t="n"/>
      <c r="G1530" s="5" t="n"/>
      <c r="H1530" s="5" t="n"/>
      <c r="I1530" s="5" t="n"/>
      <c r="J1530" s="20" t="n"/>
      <c r="K1530" s="5" t="n"/>
      <c r="L1530" s="19">
        <f>IF(OR(B1530&amp;""="",NOT(ISNUMBER(A1530))),"",'الإعدادات'!$B$4-A1530)</f>
        <v/>
      </c>
      <c r="M1530" s="6">
        <f>IF(OR(B1530&amp;""="",NOT(ISNUMBER(J1530)),I1530="تم التعاقد",I1530="غير مهتم"),"",IF(J1530&lt;'الإعدادات'!$B$4,"متأخرة",IF(J1530='الإعدادات'!$B$4,"اليوم",IF(J1530&lt;='الإعدادات'!$B$4+3,"خلال 3 أيام",""))))</f>
        <v/>
      </c>
      <c r="N1530" s="6">
        <f>IF(OR(B1530&amp;""="",H1530&amp;""="",NOT(ISNUMBER(E1530))),"",IFERROR(IF(E1530&lt;INDEX('الوحدات'!$F$6:$F$305,MATCH(H1530,'الوحدات'!$A$6:$A$305,0)),"أقل من السعر","مناسب"),"كود غير موجود"))</f>
        <v/>
      </c>
      <c r="O1530" s="18">
        <f>IF(OR(B1530&amp;""="",I1530&lt;&gt;"تم التعاقد",H1530&amp;""=""),"",IFERROR(IF(INDEX('الوحدات'!$E$6:$E$305,MATCH(H1530,'الوحدات'!$A$6:$A$305,0))="بيع",ROUND(INDEX('الوحدات'!$F$6:$F$305,MATCH(H1530,'الوحدات'!$A$6:$A$305,0))*'الإعدادات'!$B$5/100,2),""),""))</f>
        <v/>
      </c>
      <c r="P1530" s="19">
        <f>IF(OR(M1530="متأخرة",M1530="اليوم"),COUNTIFS($M$6:$M$2005,"متأخرة",$J$6:$J$2005,"&lt;"&amp;J1530)+COUNTIFS($M$6:$M$2005,"اليوم",$J$6:$J$2005,"&lt;"&amp;J1530)+COUNTIFS($M$6:M1530,"متأخرة",$J$6:J1530,J1530&amp;"")+COUNTIFS($M$6:M1530,"اليوم",$J$6:J1530,J1530&amp;""),"")</f>
        <v/>
      </c>
    </row>
    <row r="1531">
      <c r="A1531" s="20" t="n"/>
      <c r="B1531" s="5" t="n"/>
      <c r="C1531" s="21" t="n"/>
      <c r="D1531" s="5" t="n"/>
      <c r="E1531" s="17" t="n"/>
      <c r="F1531" s="5" t="n"/>
      <c r="G1531" s="5" t="n"/>
      <c r="H1531" s="5" t="n"/>
      <c r="I1531" s="5" t="n"/>
      <c r="J1531" s="20" t="n"/>
      <c r="K1531" s="5" t="n"/>
      <c r="L1531" s="19">
        <f>IF(OR(B1531&amp;""="",NOT(ISNUMBER(A1531))),"",'الإعدادات'!$B$4-A1531)</f>
        <v/>
      </c>
      <c r="M1531" s="6">
        <f>IF(OR(B1531&amp;""="",NOT(ISNUMBER(J1531)),I1531="تم التعاقد",I1531="غير مهتم"),"",IF(J1531&lt;'الإعدادات'!$B$4,"متأخرة",IF(J1531='الإعدادات'!$B$4,"اليوم",IF(J1531&lt;='الإعدادات'!$B$4+3,"خلال 3 أيام",""))))</f>
        <v/>
      </c>
      <c r="N1531" s="6">
        <f>IF(OR(B1531&amp;""="",H1531&amp;""="",NOT(ISNUMBER(E1531))),"",IFERROR(IF(E1531&lt;INDEX('الوحدات'!$F$6:$F$305,MATCH(H1531,'الوحدات'!$A$6:$A$305,0)),"أقل من السعر","مناسب"),"كود غير موجود"))</f>
        <v/>
      </c>
      <c r="O1531" s="18">
        <f>IF(OR(B1531&amp;""="",I1531&lt;&gt;"تم التعاقد",H1531&amp;""=""),"",IFERROR(IF(INDEX('الوحدات'!$E$6:$E$305,MATCH(H1531,'الوحدات'!$A$6:$A$305,0))="بيع",ROUND(INDEX('الوحدات'!$F$6:$F$305,MATCH(H1531,'الوحدات'!$A$6:$A$305,0))*'الإعدادات'!$B$5/100,2),""),""))</f>
        <v/>
      </c>
      <c r="P1531" s="19">
        <f>IF(OR(M1531="متأخرة",M1531="اليوم"),COUNTIFS($M$6:$M$2005,"متأخرة",$J$6:$J$2005,"&lt;"&amp;J1531)+COUNTIFS($M$6:$M$2005,"اليوم",$J$6:$J$2005,"&lt;"&amp;J1531)+COUNTIFS($M$6:M1531,"متأخرة",$J$6:J1531,J1531&amp;"")+COUNTIFS($M$6:M1531,"اليوم",$J$6:J1531,J1531&amp;""),"")</f>
        <v/>
      </c>
    </row>
    <row r="1532">
      <c r="A1532" s="20" t="n"/>
      <c r="B1532" s="5" t="n"/>
      <c r="C1532" s="21" t="n"/>
      <c r="D1532" s="5" t="n"/>
      <c r="E1532" s="17" t="n"/>
      <c r="F1532" s="5" t="n"/>
      <c r="G1532" s="5" t="n"/>
      <c r="H1532" s="5" t="n"/>
      <c r="I1532" s="5" t="n"/>
      <c r="J1532" s="20" t="n"/>
      <c r="K1532" s="5" t="n"/>
      <c r="L1532" s="19">
        <f>IF(OR(B1532&amp;""="",NOT(ISNUMBER(A1532))),"",'الإعدادات'!$B$4-A1532)</f>
        <v/>
      </c>
      <c r="M1532" s="6">
        <f>IF(OR(B1532&amp;""="",NOT(ISNUMBER(J1532)),I1532="تم التعاقد",I1532="غير مهتم"),"",IF(J1532&lt;'الإعدادات'!$B$4,"متأخرة",IF(J1532='الإعدادات'!$B$4,"اليوم",IF(J1532&lt;='الإعدادات'!$B$4+3,"خلال 3 أيام",""))))</f>
        <v/>
      </c>
      <c r="N1532" s="6">
        <f>IF(OR(B1532&amp;""="",H1532&amp;""="",NOT(ISNUMBER(E1532))),"",IFERROR(IF(E1532&lt;INDEX('الوحدات'!$F$6:$F$305,MATCH(H1532,'الوحدات'!$A$6:$A$305,0)),"أقل من السعر","مناسب"),"كود غير موجود"))</f>
        <v/>
      </c>
      <c r="O1532" s="18">
        <f>IF(OR(B1532&amp;""="",I1532&lt;&gt;"تم التعاقد",H1532&amp;""=""),"",IFERROR(IF(INDEX('الوحدات'!$E$6:$E$305,MATCH(H1532,'الوحدات'!$A$6:$A$305,0))="بيع",ROUND(INDEX('الوحدات'!$F$6:$F$305,MATCH(H1532,'الوحدات'!$A$6:$A$305,0))*'الإعدادات'!$B$5/100,2),""),""))</f>
        <v/>
      </c>
      <c r="P1532" s="19">
        <f>IF(OR(M1532="متأخرة",M1532="اليوم"),COUNTIFS($M$6:$M$2005,"متأخرة",$J$6:$J$2005,"&lt;"&amp;J1532)+COUNTIFS($M$6:$M$2005,"اليوم",$J$6:$J$2005,"&lt;"&amp;J1532)+COUNTIFS($M$6:M1532,"متأخرة",$J$6:J1532,J1532&amp;"")+COUNTIFS($M$6:M1532,"اليوم",$J$6:J1532,J1532&amp;""),"")</f>
        <v/>
      </c>
    </row>
    <row r="1533">
      <c r="A1533" s="20" t="n"/>
      <c r="B1533" s="5" t="n"/>
      <c r="C1533" s="21" t="n"/>
      <c r="D1533" s="5" t="n"/>
      <c r="E1533" s="17" t="n"/>
      <c r="F1533" s="5" t="n"/>
      <c r="G1533" s="5" t="n"/>
      <c r="H1533" s="5" t="n"/>
      <c r="I1533" s="5" t="n"/>
      <c r="J1533" s="20" t="n"/>
      <c r="K1533" s="5" t="n"/>
      <c r="L1533" s="19">
        <f>IF(OR(B1533&amp;""="",NOT(ISNUMBER(A1533))),"",'الإعدادات'!$B$4-A1533)</f>
        <v/>
      </c>
      <c r="M1533" s="6">
        <f>IF(OR(B1533&amp;""="",NOT(ISNUMBER(J1533)),I1533="تم التعاقد",I1533="غير مهتم"),"",IF(J1533&lt;'الإعدادات'!$B$4,"متأخرة",IF(J1533='الإعدادات'!$B$4,"اليوم",IF(J1533&lt;='الإعدادات'!$B$4+3,"خلال 3 أيام",""))))</f>
        <v/>
      </c>
      <c r="N1533" s="6">
        <f>IF(OR(B1533&amp;""="",H1533&amp;""="",NOT(ISNUMBER(E1533))),"",IFERROR(IF(E1533&lt;INDEX('الوحدات'!$F$6:$F$305,MATCH(H1533,'الوحدات'!$A$6:$A$305,0)),"أقل من السعر","مناسب"),"كود غير موجود"))</f>
        <v/>
      </c>
      <c r="O1533" s="18">
        <f>IF(OR(B1533&amp;""="",I1533&lt;&gt;"تم التعاقد",H1533&amp;""=""),"",IFERROR(IF(INDEX('الوحدات'!$E$6:$E$305,MATCH(H1533,'الوحدات'!$A$6:$A$305,0))="بيع",ROUND(INDEX('الوحدات'!$F$6:$F$305,MATCH(H1533,'الوحدات'!$A$6:$A$305,0))*'الإعدادات'!$B$5/100,2),""),""))</f>
        <v/>
      </c>
      <c r="P1533" s="19">
        <f>IF(OR(M1533="متأخرة",M1533="اليوم"),COUNTIFS($M$6:$M$2005,"متأخرة",$J$6:$J$2005,"&lt;"&amp;J1533)+COUNTIFS($M$6:$M$2005,"اليوم",$J$6:$J$2005,"&lt;"&amp;J1533)+COUNTIFS($M$6:M1533,"متأخرة",$J$6:J1533,J1533&amp;"")+COUNTIFS($M$6:M1533,"اليوم",$J$6:J1533,J1533&amp;""),"")</f>
        <v/>
      </c>
    </row>
    <row r="1534">
      <c r="A1534" s="20" t="n"/>
      <c r="B1534" s="5" t="n"/>
      <c r="C1534" s="21" t="n"/>
      <c r="D1534" s="5" t="n"/>
      <c r="E1534" s="17" t="n"/>
      <c r="F1534" s="5" t="n"/>
      <c r="G1534" s="5" t="n"/>
      <c r="H1534" s="5" t="n"/>
      <c r="I1534" s="5" t="n"/>
      <c r="J1534" s="20" t="n"/>
      <c r="K1534" s="5" t="n"/>
      <c r="L1534" s="19">
        <f>IF(OR(B1534&amp;""="",NOT(ISNUMBER(A1534))),"",'الإعدادات'!$B$4-A1534)</f>
        <v/>
      </c>
      <c r="M1534" s="6">
        <f>IF(OR(B1534&amp;""="",NOT(ISNUMBER(J1534)),I1534="تم التعاقد",I1534="غير مهتم"),"",IF(J1534&lt;'الإعدادات'!$B$4,"متأخرة",IF(J1534='الإعدادات'!$B$4,"اليوم",IF(J1534&lt;='الإعدادات'!$B$4+3,"خلال 3 أيام",""))))</f>
        <v/>
      </c>
      <c r="N1534" s="6">
        <f>IF(OR(B1534&amp;""="",H1534&amp;""="",NOT(ISNUMBER(E1534))),"",IFERROR(IF(E1534&lt;INDEX('الوحدات'!$F$6:$F$305,MATCH(H1534,'الوحدات'!$A$6:$A$305,0)),"أقل من السعر","مناسب"),"كود غير موجود"))</f>
        <v/>
      </c>
      <c r="O1534" s="18">
        <f>IF(OR(B1534&amp;""="",I1534&lt;&gt;"تم التعاقد",H1534&amp;""=""),"",IFERROR(IF(INDEX('الوحدات'!$E$6:$E$305,MATCH(H1534,'الوحدات'!$A$6:$A$305,0))="بيع",ROUND(INDEX('الوحدات'!$F$6:$F$305,MATCH(H1534,'الوحدات'!$A$6:$A$305,0))*'الإعدادات'!$B$5/100,2),""),""))</f>
        <v/>
      </c>
      <c r="P1534" s="19">
        <f>IF(OR(M1534="متأخرة",M1534="اليوم"),COUNTIFS($M$6:$M$2005,"متأخرة",$J$6:$J$2005,"&lt;"&amp;J1534)+COUNTIFS($M$6:$M$2005,"اليوم",$J$6:$J$2005,"&lt;"&amp;J1534)+COUNTIFS($M$6:M1534,"متأخرة",$J$6:J1534,J1534&amp;"")+COUNTIFS($M$6:M1534,"اليوم",$J$6:J1534,J1534&amp;""),"")</f>
        <v/>
      </c>
    </row>
    <row r="1535">
      <c r="A1535" s="20" t="n"/>
      <c r="B1535" s="5" t="n"/>
      <c r="C1535" s="21" t="n"/>
      <c r="D1535" s="5" t="n"/>
      <c r="E1535" s="17" t="n"/>
      <c r="F1535" s="5" t="n"/>
      <c r="G1535" s="5" t="n"/>
      <c r="H1535" s="5" t="n"/>
      <c r="I1535" s="5" t="n"/>
      <c r="J1535" s="20" t="n"/>
      <c r="K1535" s="5" t="n"/>
      <c r="L1535" s="19">
        <f>IF(OR(B1535&amp;""="",NOT(ISNUMBER(A1535))),"",'الإعدادات'!$B$4-A1535)</f>
        <v/>
      </c>
      <c r="M1535" s="6">
        <f>IF(OR(B1535&amp;""="",NOT(ISNUMBER(J1535)),I1535="تم التعاقد",I1535="غير مهتم"),"",IF(J1535&lt;'الإعدادات'!$B$4,"متأخرة",IF(J1535='الإعدادات'!$B$4,"اليوم",IF(J1535&lt;='الإعدادات'!$B$4+3,"خلال 3 أيام",""))))</f>
        <v/>
      </c>
      <c r="N1535" s="6">
        <f>IF(OR(B1535&amp;""="",H1535&amp;""="",NOT(ISNUMBER(E1535))),"",IFERROR(IF(E1535&lt;INDEX('الوحدات'!$F$6:$F$305,MATCH(H1535,'الوحدات'!$A$6:$A$305,0)),"أقل من السعر","مناسب"),"كود غير موجود"))</f>
        <v/>
      </c>
      <c r="O1535" s="18">
        <f>IF(OR(B1535&amp;""="",I1535&lt;&gt;"تم التعاقد",H1535&amp;""=""),"",IFERROR(IF(INDEX('الوحدات'!$E$6:$E$305,MATCH(H1535,'الوحدات'!$A$6:$A$305,0))="بيع",ROUND(INDEX('الوحدات'!$F$6:$F$305,MATCH(H1535,'الوحدات'!$A$6:$A$305,0))*'الإعدادات'!$B$5/100,2),""),""))</f>
        <v/>
      </c>
      <c r="P1535" s="19">
        <f>IF(OR(M1535="متأخرة",M1535="اليوم"),COUNTIFS($M$6:$M$2005,"متأخرة",$J$6:$J$2005,"&lt;"&amp;J1535)+COUNTIFS($M$6:$M$2005,"اليوم",$J$6:$J$2005,"&lt;"&amp;J1535)+COUNTIFS($M$6:M1535,"متأخرة",$J$6:J1535,J1535&amp;"")+COUNTIFS($M$6:M1535,"اليوم",$J$6:J1535,J1535&amp;""),"")</f>
        <v/>
      </c>
    </row>
    <row r="1536">
      <c r="A1536" s="20" t="n"/>
      <c r="B1536" s="5" t="n"/>
      <c r="C1536" s="21" t="n"/>
      <c r="D1536" s="5" t="n"/>
      <c r="E1536" s="17" t="n"/>
      <c r="F1536" s="5" t="n"/>
      <c r="G1536" s="5" t="n"/>
      <c r="H1536" s="5" t="n"/>
      <c r="I1536" s="5" t="n"/>
      <c r="J1536" s="20" t="n"/>
      <c r="K1536" s="5" t="n"/>
      <c r="L1536" s="19">
        <f>IF(OR(B1536&amp;""="",NOT(ISNUMBER(A1536))),"",'الإعدادات'!$B$4-A1536)</f>
        <v/>
      </c>
      <c r="M1536" s="6">
        <f>IF(OR(B1536&amp;""="",NOT(ISNUMBER(J1536)),I1536="تم التعاقد",I1536="غير مهتم"),"",IF(J1536&lt;'الإعدادات'!$B$4,"متأخرة",IF(J1536='الإعدادات'!$B$4,"اليوم",IF(J1536&lt;='الإعدادات'!$B$4+3,"خلال 3 أيام",""))))</f>
        <v/>
      </c>
      <c r="N1536" s="6">
        <f>IF(OR(B1536&amp;""="",H1536&amp;""="",NOT(ISNUMBER(E1536))),"",IFERROR(IF(E1536&lt;INDEX('الوحدات'!$F$6:$F$305,MATCH(H1536,'الوحدات'!$A$6:$A$305,0)),"أقل من السعر","مناسب"),"كود غير موجود"))</f>
        <v/>
      </c>
      <c r="O1536" s="18">
        <f>IF(OR(B1536&amp;""="",I1536&lt;&gt;"تم التعاقد",H1536&amp;""=""),"",IFERROR(IF(INDEX('الوحدات'!$E$6:$E$305,MATCH(H1536,'الوحدات'!$A$6:$A$305,0))="بيع",ROUND(INDEX('الوحدات'!$F$6:$F$305,MATCH(H1536,'الوحدات'!$A$6:$A$305,0))*'الإعدادات'!$B$5/100,2),""),""))</f>
        <v/>
      </c>
      <c r="P1536" s="19">
        <f>IF(OR(M1536="متأخرة",M1536="اليوم"),COUNTIFS($M$6:$M$2005,"متأخرة",$J$6:$J$2005,"&lt;"&amp;J1536)+COUNTIFS($M$6:$M$2005,"اليوم",$J$6:$J$2005,"&lt;"&amp;J1536)+COUNTIFS($M$6:M1536,"متأخرة",$J$6:J1536,J1536&amp;"")+COUNTIFS($M$6:M1536,"اليوم",$J$6:J1536,J1536&amp;""),"")</f>
        <v/>
      </c>
    </row>
    <row r="1537">
      <c r="A1537" s="20" t="n"/>
      <c r="B1537" s="5" t="n"/>
      <c r="C1537" s="21" t="n"/>
      <c r="D1537" s="5" t="n"/>
      <c r="E1537" s="17" t="n"/>
      <c r="F1537" s="5" t="n"/>
      <c r="G1537" s="5" t="n"/>
      <c r="H1537" s="5" t="n"/>
      <c r="I1537" s="5" t="n"/>
      <c r="J1537" s="20" t="n"/>
      <c r="K1537" s="5" t="n"/>
      <c r="L1537" s="19">
        <f>IF(OR(B1537&amp;""="",NOT(ISNUMBER(A1537))),"",'الإعدادات'!$B$4-A1537)</f>
        <v/>
      </c>
      <c r="M1537" s="6">
        <f>IF(OR(B1537&amp;""="",NOT(ISNUMBER(J1537)),I1537="تم التعاقد",I1537="غير مهتم"),"",IF(J1537&lt;'الإعدادات'!$B$4,"متأخرة",IF(J1537='الإعدادات'!$B$4,"اليوم",IF(J1537&lt;='الإعدادات'!$B$4+3,"خلال 3 أيام",""))))</f>
        <v/>
      </c>
      <c r="N1537" s="6">
        <f>IF(OR(B1537&amp;""="",H1537&amp;""="",NOT(ISNUMBER(E1537))),"",IFERROR(IF(E1537&lt;INDEX('الوحدات'!$F$6:$F$305,MATCH(H1537,'الوحدات'!$A$6:$A$305,0)),"أقل من السعر","مناسب"),"كود غير موجود"))</f>
        <v/>
      </c>
      <c r="O1537" s="18">
        <f>IF(OR(B1537&amp;""="",I1537&lt;&gt;"تم التعاقد",H1537&amp;""=""),"",IFERROR(IF(INDEX('الوحدات'!$E$6:$E$305,MATCH(H1537,'الوحدات'!$A$6:$A$305,0))="بيع",ROUND(INDEX('الوحدات'!$F$6:$F$305,MATCH(H1537,'الوحدات'!$A$6:$A$305,0))*'الإعدادات'!$B$5/100,2),""),""))</f>
        <v/>
      </c>
      <c r="P1537" s="19">
        <f>IF(OR(M1537="متأخرة",M1537="اليوم"),COUNTIFS($M$6:$M$2005,"متأخرة",$J$6:$J$2005,"&lt;"&amp;J1537)+COUNTIFS($M$6:$M$2005,"اليوم",$J$6:$J$2005,"&lt;"&amp;J1537)+COUNTIFS($M$6:M1537,"متأخرة",$J$6:J1537,J1537&amp;"")+COUNTIFS($M$6:M1537,"اليوم",$J$6:J1537,J1537&amp;""),"")</f>
        <v/>
      </c>
    </row>
    <row r="1538">
      <c r="A1538" s="20" t="n"/>
      <c r="B1538" s="5" t="n"/>
      <c r="C1538" s="21" t="n"/>
      <c r="D1538" s="5" t="n"/>
      <c r="E1538" s="17" t="n"/>
      <c r="F1538" s="5" t="n"/>
      <c r="G1538" s="5" t="n"/>
      <c r="H1538" s="5" t="n"/>
      <c r="I1538" s="5" t="n"/>
      <c r="J1538" s="20" t="n"/>
      <c r="K1538" s="5" t="n"/>
      <c r="L1538" s="19">
        <f>IF(OR(B1538&amp;""="",NOT(ISNUMBER(A1538))),"",'الإعدادات'!$B$4-A1538)</f>
        <v/>
      </c>
      <c r="M1538" s="6">
        <f>IF(OR(B1538&amp;""="",NOT(ISNUMBER(J1538)),I1538="تم التعاقد",I1538="غير مهتم"),"",IF(J1538&lt;'الإعدادات'!$B$4,"متأخرة",IF(J1538='الإعدادات'!$B$4,"اليوم",IF(J1538&lt;='الإعدادات'!$B$4+3,"خلال 3 أيام",""))))</f>
        <v/>
      </c>
      <c r="N1538" s="6">
        <f>IF(OR(B1538&amp;""="",H1538&amp;""="",NOT(ISNUMBER(E1538))),"",IFERROR(IF(E1538&lt;INDEX('الوحدات'!$F$6:$F$305,MATCH(H1538,'الوحدات'!$A$6:$A$305,0)),"أقل من السعر","مناسب"),"كود غير موجود"))</f>
        <v/>
      </c>
      <c r="O1538" s="18">
        <f>IF(OR(B1538&amp;""="",I1538&lt;&gt;"تم التعاقد",H1538&amp;""=""),"",IFERROR(IF(INDEX('الوحدات'!$E$6:$E$305,MATCH(H1538,'الوحدات'!$A$6:$A$305,0))="بيع",ROUND(INDEX('الوحدات'!$F$6:$F$305,MATCH(H1538,'الوحدات'!$A$6:$A$305,0))*'الإعدادات'!$B$5/100,2),""),""))</f>
        <v/>
      </c>
      <c r="P1538" s="19">
        <f>IF(OR(M1538="متأخرة",M1538="اليوم"),COUNTIFS($M$6:$M$2005,"متأخرة",$J$6:$J$2005,"&lt;"&amp;J1538)+COUNTIFS($M$6:$M$2005,"اليوم",$J$6:$J$2005,"&lt;"&amp;J1538)+COUNTIFS($M$6:M1538,"متأخرة",$J$6:J1538,J1538&amp;"")+COUNTIFS($M$6:M1538,"اليوم",$J$6:J1538,J1538&amp;""),"")</f>
        <v/>
      </c>
    </row>
    <row r="1539">
      <c r="A1539" s="20" t="n"/>
      <c r="B1539" s="5" t="n"/>
      <c r="C1539" s="21" t="n"/>
      <c r="D1539" s="5" t="n"/>
      <c r="E1539" s="17" t="n"/>
      <c r="F1539" s="5" t="n"/>
      <c r="G1539" s="5" t="n"/>
      <c r="H1539" s="5" t="n"/>
      <c r="I1539" s="5" t="n"/>
      <c r="J1539" s="20" t="n"/>
      <c r="K1539" s="5" t="n"/>
      <c r="L1539" s="19">
        <f>IF(OR(B1539&amp;""="",NOT(ISNUMBER(A1539))),"",'الإعدادات'!$B$4-A1539)</f>
        <v/>
      </c>
      <c r="M1539" s="6">
        <f>IF(OR(B1539&amp;""="",NOT(ISNUMBER(J1539)),I1539="تم التعاقد",I1539="غير مهتم"),"",IF(J1539&lt;'الإعدادات'!$B$4,"متأخرة",IF(J1539='الإعدادات'!$B$4,"اليوم",IF(J1539&lt;='الإعدادات'!$B$4+3,"خلال 3 أيام",""))))</f>
        <v/>
      </c>
      <c r="N1539" s="6">
        <f>IF(OR(B1539&amp;""="",H1539&amp;""="",NOT(ISNUMBER(E1539))),"",IFERROR(IF(E1539&lt;INDEX('الوحدات'!$F$6:$F$305,MATCH(H1539,'الوحدات'!$A$6:$A$305,0)),"أقل من السعر","مناسب"),"كود غير موجود"))</f>
        <v/>
      </c>
      <c r="O1539" s="18">
        <f>IF(OR(B1539&amp;""="",I1539&lt;&gt;"تم التعاقد",H1539&amp;""=""),"",IFERROR(IF(INDEX('الوحدات'!$E$6:$E$305,MATCH(H1539,'الوحدات'!$A$6:$A$305,0))="بيع",ROUND(INDEX('الوحدات'!$F$6:$F$305,MATCH(H1539,'الوحدات'!$A$6:$A$305,0))*'الإعدادات'!$B$5/100,2),""),""))</f>
        <v/>
      </c>
      <c r="P1539" s="19">
        <f>IF(OR(M1539="متأخرة",M1539="اليوم"),COUNTIFS($M$6:$M$2005,"متأخرة",$J$6:$J$2005,"&lt;"&amp;J1539)+COUNTIFS($M$6:$M$2005,"اليوم",$J$6:$J$2005,"&lt;"&amp;J1539)+COUNTIFS($M$6:M1539,"متأخرة",$J$6:J1539,J1539&amp;"")+COUNTIFS($M$6:M1539,"اليوم",$J$6:J1539,J1539&amp;""),"")</f>
        <v/>
      </c>
    </row>
    <row r="1540">
      <c r="A1540" s="20" t="n"/>
      <c r="B1540" s="5" t="n"/>
      <c r="C1540" s="21" t="n"/>
      <c r="D1540" s="5" t="n"/>
      <c r="E1540" s="17" t="n"/>
      <c r="F1540" s="5" t="n"/>
      <c r="G1540" s="5" t="n"/>
      <c r="H1540" s="5" t="n"/>
      <c r="I1540" s="5" t="n"/>
      <c r="J1540" s="20" t="n"/>
      <c r="K1540" s="5" t="n"/>
      <c r="L1540" s="19">
        <f>IF(OR(B1540&amp;""="",NOT(ISNUMBER(A1540))),"",'الإعدادات'!$B$4-A1540)</f>
        <v/>
      </c>
      <c r="M1540" s="6">
        <f>IF(OR(B1540&amp;""="",NOT(ISNUMBER(J1540)),I1540="تم التعاقد",I1540="غير مهتم"),"",IF(J1540&lt;'الإعدادات'!$B$4,"متأخرة",IF(J1540='الإعدادات'!$B$4,"اليوم",IF(J1540&lt;='الإعدادات'!$B$4+3,"خلال 3 أيام",""))))</f>
        <v/>
      </c>
      <c r="N1540" s="6">
        <f>IF(OR(B1540&amp;""="",H1540&amp;""="",NOT(ISNUMBER(E1540))),"",IFERROR(IF(E1540&lt;INDEX('الوحدات'!$F$6:$F$305,MATCH(H1540,'الوحدات'!$A$6:$A$305,0)),"أقل من السعر","مناسب"),"كود غير موجود"))</f>
        <v/>
      </c>
      <c r="O1540" s="18">
        <f>IF(OR(B1540&amp;""="",I1540&lt;&gt;"تم التعاقد",H1540&amp;""=""),"",IFERROR(IF(INDEX('الوحدات'!$E$6:$E$305,MATCH(H1540,'الوحدات'!$A$6:$A$305,0))="بيع",ROUND(INDEX('الوحدات'!$F$6:$F$305,MATCH(H1540,'الوحدات'!$A$6:$A$305,0))*'الإعدادات'!$B$5/100,2),""),""))</f>
        <v/>
      </c>
      <c r="P1540" s="19">
        <f>IF(OR(M1540="متأخرة",M1540="اليوم"),COUNTIFS($M$6:$M$2005,"متأخرة",$J$6:$J$2005,"&lt;"&amp;J1540)+COUNTIFS($M$6:$M$2005,"اليوم",$J$6:$J$2005,"&lt;"&amp;J1540)+COUNTIFS($M$6:M1540,"متأخرة",$J$6:J1540,J1540&amp;"")+COUNTIFS($M$6:M1540,"اليوم",$J$6:J1540,J1540&amp;""),"")</f>
        <v/>
      </c>
    </row>
    <row r="1541">
      <c r="A1541" s="20" t="n"/>
      <c r="B1541" s="5" t="n"/>
      <c r="C1541" s="21" t="n"/>
      <c r="D1541" s="5" t="n"/>
      <c r="E1541" s="17" t="n"/>
      <c r="F1541" s="5" t="n"/>
      <c r="G1541" s="5" t="n"/>
      <c r="H1541" s="5" t="n"/>
      <c r="I1541" s="5" t="n"/>
      <c r="J1541" s="20" t="n"/>
      <c r="K1541" s="5" t="n"/>
      <c r="L1541" s="19">
        <f>IF(OR(B1541&amp;""="",NOT(ISNUMBER(A1541))),"",'الإعدادات'!$B$4-A1541)</f>
        <v/>
      </c>
      <c r="M1541" s="6">
        <f>IF(OR(B1541&amp;""="",NOT(ISNUMBER(J1541)),I1541="تم التعاقد",I1541="غير مهتم"),"",IF(J1541&lt;'الإعدادات'!$B$4,"متأخرة",IF(J1541='الإعدادات'!$B$4,"اليوم",IF(J1541&lt;='الإعدادات'!$B$4+3,"خلال 3 أيام",""))))</f>
        <v/>
      </c>
      <c r="N1541" s="6">
        <f>IF(OR(B1541&amp;""="",H1541&amp;""="",NOT(ISNUMBER(E1541))),"",IFERROR(IF(E1541&lt;INDEX('الوحدات'!$F$6:$F$305,MATCH(H1541,'الوحدات'!$A$6:$A$305,0)),"أقل من السعر","مناسب"),"كود غير موجود"))</f>
        <v/>
      </c>
      <c r="O1541" s="18">
        <f>IF(OR(B1541&amp;""="",I1541&lt;&gt;"تم التعاقد",H1541&amp;""=""),"",IFERROR(IF(INDEX('الوحدات'!$E$6:$E$305,MATCH(H1541,'الوحدات'!$A$6:$A$305,0))="بيع",ROUND(INDEX('الوحدات'!$F$6:$F$305,MATCH(H1541,'الوحدات'!$A$6:$A$305,0))*'الإعدادات'!$B$5/100,2),""),""))</f>
        <v/>
      </c>
      <c r="P1541" s="19">
        <f>IF(OR(M1541="متأخرة",M1541="اليوم"),COUNTIFS($M$6:$M$2005,"متأخرة",$J$6:$J$2005,"&lt;"&amp;J1541)+COUNTIFS($M$6:$M$2005,"اليوم",$J$6:$J$2005,"&lt;"&amp;J1541)+COUNTIFS($M$6:M1541,"متأخرة",$J$6:J1541,J1541&amp;"")+COUNTIFS($M$6:M1541,"اليوم",$J$6:J1541,J1541&amp;""),"")</f>
        <v/>
      </c>
    </row>
    <row r="1542">
      <c r="A1542" s="20" t="n"/>
      <c r="B1542" s="5" t="n"/>
      <c r="C1542" s="21" t="n"/>
      <c r="D1542" s="5" t="n"/>
      <c r="E1542" s="17" t="n"/>
      <c r="F1542" s="5" t="n"/>
      <c r="G1542" s="5" t="n"/>
      <c r="H1542" s="5" t="n"/>
      <c r="I1542" s="5" t="n"/>
      <c r="J1542" s="20" t="n"/>
      <c r="K1542" s="5" t="n"/>
      <c r="L1542" s="19">
        <f>IF(OR(B1542&amp;""="",NOT(ISNUMBER(A1542))),"",'الإعدادات'!$B$4-A1542)</f>
        <v/>
      </c>
      <c r="M1542" s="6">
        <f>IF(OR(B1542&amp;""="",NOT(ISNUMBER(J1542)),I1542="تم التعاقد",I1542="غير مهتم"),"",IF(J1542&lt;'الإعدادات'!$B$4,"متأخرة",IF(J1542='الإعدادات'!$B$4,"اليوم",IF(J1542&lt;='الإعدادات'!$B$4+3,"خلال 3 أيام",""))))</f>
        <v/>
      </c>
      <c r="N1542" s="6">
        <f>IF(OR(B1542&amp;""="",H1542&amp;""="",NOT(ISNUMBER(E1542))),"",IFERROR(IF(E1542&lt;INDEX('الوحدات'!$F$6:$F$305,MATCH(H1542,'الوحدات'!$A$6:$A$305,0)),"أقل من السعر","مناسب"),"كود غير موجود"))</f>
        <v/>
      </c>
      <c r="O1542" s="18">
        <f>IF(OR(B1542&amp;""="",I1542&lt;&gt;"تم التعاقد",H1542&amp;""=""),"",IFERROR(IF(INDEX('الوحدات'!$E$6:$E$305,MATCH(H1542,'الوحدات'!$A$6:$A$305,0))="بيع",ROUND(INDEX('الوحدات'!$F$6:$F$305,MATCH(H1542,'الوحدات'!$A$6:$A$305,0))*'الإعدادات'!$B$5/100,2),""),""))</f>
        <v/>
      </c>
      <c r="P1542" s="19">
        <f>IF(OR(M1542="متأخرة",M1542="اليوم"),COUNTIFS($M$6:$M$2005,"متأخرة",$J$6:$J$2005,"&lt;"&amp;J1542)+COUNTIFS($M$6:$M$2005,"اليوم",$J$6:$J$2005,"&lt;"&amp;J1542)+COUNTIFS($M$6:M1542,"متأخرة",$J$6:J1542,J1542&amp;"")+COUNTIFS($M$6:M1542,"اليوم",$J$6:J1542,J1542&amp;""),"")</f>
        <v/>
      </c>
    </row>
    <row r="1543">
      <c r="A1543" s="20" t="n"/>
      <c r="B1543" s="5" t="n"/>
      <c r="C1543" s="21" t="n"/>
      <c r="D1543" s="5" t="n"/>
      <c r="E1543" s="17" t="n"/>
      <c r="F1543" s="5" t="n"/>
      <c r="G1543" s="5" t="n"/>
      <c r="H1543" s="5" t="n"/>
      <c r="I1543" s="5" t="n"/>
      <c r="J1543" s="20" t="n"/>
      <c r="K1543" s="5" t="n"/>
      <c r="L1543" s="19">
        <f>IF(OR(B1543&amp;""="",NOT(ISNUMBER(A1543))),"",'الإعدادات'!$B$4-A1543)</f>
        <v/>
      </c>
      <c r="M1543" s="6">
        <f>IF(OR(B1543&amp;""="",NOT(ISNUMBER(J1543)),I1543="تم التعاقد",I1543="غير مهتم"),"",IF(J1543&lt;'الإعدادات'!$B$4,"متأخرة",IF(J1543='الإعدادات'!$B$4,"اليوم",IF(J1543&lt;='الإعدادات'!$B$4+3,"خلال 3 أيام",""))))</f>
        <v/>
      </c>
      <c r="N1543" s="6">
        <f>IF(OR(B1543&amp;""="",H1543&amp;""="",NOT(ISNUMBER(E1543))),"",IFERROR(IF(E1543&lt;INDEX('الوحدات'!$F$6:$F$305,MATCH(H1543,'الوحدات'!$A$6:$A$305,0)),"أقل من السعر","مناسب"),"كود غير موجود"))</f>
        <v/>
      </c>
      <c r="O1543" s="18">
        <f>IF(OR(B1543&amp;""="",I1543&lt;&gt;"تم التعاقد",H1543&amp;""=""),"",IFERROR(IF(INDEX('الوحدات'!$E$6:$E$305,MATCH(H1543,'الوحدات'!$A$6:$A$305,0))="بيع",ROUND(INDEX('الوحدات'!$F$6:$F$305,MATCH(H1543,'الوحدات'!$A$6:$A$305,0))*'الإعدادات'!$B$5/100,2),""),""))</f>
        <v/>
      </c>
      <c r="P1543" s="19">
        <f>IF(OR(M1543="متأخرة",M1543="اليوم"),COUNTIFS($M$6:$M$2005,"متأخرة",$J$6:$J$2005,"&lt;"&amp;J1543)+COUNTIFS($M$6:$M$2005,"اليوم",$J$6:$J$2005,"&lt;"&amp;J1543)+COUNTIFS($M$6:M1543,"متأخرة",$J$6:J1543,J1543&amp;"")+COUNTIFS($M$6:M1543,"اليوم",$J$6:J1543,J1543&amp;""),"")</f>
        <v/>
      </c>
    </row>
    <row r="1544">
      <c r="A1544" s="20" t="n"/>
      <c r="B1544" s="5" t="n"/>
      <c r="C1544" s="21" t="n"/>
      <c r="D1544" s="5" t="n"/>
      <c r="E1544" s="17" t="n"/>
      <c r="F1544" s="5" t="n"/>
      <c r="G1544" s="5" t="n"/>
      <c r="H1544" s="5" t="n"/>
      <c r="I1544" s="5" t="n"/>
      <c r="J1544" s="20" t="n"/>
      <c r="K1544" s="5" t="n"/>
      <c r="L1544" s="19">
        <f>IF(OR(B1544&amp;""="",NOT(ISNUMBER(A1544))),"",'الإعدادات'!$B$4-A1544)</f>
        <v/>
      </c>
      <c r="M1544" s="6">
        <f>IF(OR(B1544&amp;""="",NOT(ISNUMBER(J1544)),I1544="تم التعاقد",I1544="غير مهتم"),"",IF(J1544&lt;'الإعدادات'!$B$4,"متأخرة",IF(J1544='الإعدادات'!$B$4,"اليوم",IF(J1544&lt;='الإعدادات'!$B$4+3,"خلال 3 أيام",""))))</f>
        <v/>
      </c>
      <c r="N1544" s="6">
        <f>IF(OR(B1544&amp;""="",H1544&amp;""="",NOT(ISNUMBER(E1544))),"",IFERROR(IF(E1544&lt;INDEX('الوحدات'!$F$6:$F$305,MATCH(H1544,'الوحدات'!$A$6:$A$305,0)),"أقل من السعر","مناسب"),"كود غير موجود"))</f>
        <v/>
      </c>
      <c r="O1544" s="18">
        <f>IF(OR(B1544&amp;""="",I1544&lt;&gt;"تم التعاقد",H1544&amp;""=""),"",IFERROR(IF(INDEX('الوحدات'!$E$6:$E$305,MATCH(H1544,'الوحدات'!$A$6:$A$305,0))="بيع",ROUND(INDEX('الوحدات'!$F$6:$F$305,MATCH(H1544,'الوحدات'!$A$6:$A$305,0))*'الإعدادات'!$B$5/100,2),""),""))</f>
        <v/>
      </c>
      <c r="P1544" s="19">
        <f>IF(OR(M1544="متأخرة",M1544="اليوم"),COUNTIFS($M$6:$M$2005,"متأخرة",$J$6:$J$2005,"&lt;"&amp;J1544)+COUNTIFS($M$6:$M$2005,"اليوم",$J$6:$J$2005,"&lt;"&amp;J1544)+COUNTIFS($M$6:M1544,"متأخرة",$J$6:J1544,J1544&amp;"")+COUNTIFS($M$6:M1544,"اليوم",$J$6:J1544,J1544&amp;""),"")</f>
        <v/>
      </c>
    </row>
    <row r="1545">
      <c r="A1545" s="20" t="n"/>
      <c r="B1545" s="5" t="n"/>
      <c r="C1545" s="21" t="n"/>
      <c r="D1545" s="5" t="n"/>
      <c r="E1545" s="17" t="n"/>
      <c r="F1545" s="5" t="n"/>
      <c r="G1545" s="5" t="n"/>
      <c r="H1545" s="5" t="n"/>
      <c r="I1545" s="5" t="n"/>
      <c r="J1545" s="20" t="n"/>
      <c r="K1545" s="5" t="n"/>
      <c r="L1545" s="19">
        <f>IF(OR(B1545&amp;""="",NOT(ISNUMBER(A1545))),"",'الإعدادات'!$B$4-A1545)</f>
        <v/>
      </c>
      <c r="M1545" s="6">
        <f>IF(OR(B1545&amp;""="",NOT(ISNUMBER(J1545)),I1545="تم التعاقد",I1545="غير مهتم"),"",IF(J1545&lt;'الإعدادات'!$B$4,"متأخرة",IF(J1545='الإعدادات'!$B$4,"اليوم",IF(J1545&lt;='الإعدادات'!$B$4+3,"خلال 3 أيام",""))))</f>
        <v/>
      </c>
      <c r="N1545" s="6">
        <f>IF(OR(B1545&amp;""="",H1545&amp;""="",NOT(ISNUMBER(E1545))),"",IFERROR(IF(E1545&lt;INDEX('الوحدات'!$F$6:$F$305,MATCH(H1545,'الوحدات'!$A$6:$A$305,0)),"أقل من السعر","مناسب"),"كود غير موجود"))</f>
        <v/>
      </c>
      <c r="O1545" s="18">
        <f>IF(OR(B1545&amp;""="",I1545&lt;&gt;"تم التعاقد",H1545&amp;""=""),"",IFERROR(IF(INDEX('الوحدات'!$E$6:$E$305,MATCH(H1545,'الوحدات'!$A$6:$A$305,0))="بيع",ROUND(INDEX('الوحدات'!$F$6:$F$305,MATCH(H1545,'الوحدات'!$A$6:$A$305,0))*'الإعدادات'!$B$5/100,2),""),""))</f>
        <v/>
      </c>
      <c r="P1545" s="19">
        <f>IF(OR(M1545="متأخرة",M1545="اليوم"),COUNTIFS($M$6:$M$2005,"متأخرة",$J$6:$J$2005,"&lt;"&amp;J1545)+COUNTIFS($M$6:$M$2005,"اليوم",$J$6:$J$2005,"&lt;"&amp;J1545)+COUNTIFS($M$6:M1545,"متأخرة",$J$6:J1545,J1545&amp;"")+COUNTIFS($M$6:M1545,"اليوم",$J$6:J1545,J1545&amp;""),"")</f>
        <v/>
      </c>
    </row>
    <row r="1546">
      <c r="A1546" s="20" t="n"/>
      <c r="B1546" s="5" t="n"/>
      <c r="C1546" s="21" t="n"/>
      <c r="D1546" s="5" t="n"/>
      <c r="E1546" s="17" t="n"/>
      <c r="F1546" s="5" t="n"/>
      <c r="G1546" s="5" t="n"/>
      <c r="H1546" s="5" t="n"/>
      <c r="I1546" s="5" t="n"/>
      <c r="J1546" s="20" t="n"/>
      <c r="K1546" s="5" t="n"/>
      <c r="L1546" s="19">
        <f>IF(OR(B1546&amp;""="",NOT(ISNUMBER(A1546))),"",'الإعدادات'!$B$4-A1546)</f>
        <v/>
      </c>
      <c r="M1546" s="6">
        <f>IF(OR(B1546&amp;""="",NOT(ISNUMBER(J1546)),I1546="تم التعاقد",I1546="غير مهتم"),"",IF(J1546&lt;'الإعدادات'!$B$4,"متأخرة",IF(J1546='الإعدادات'!$B$4,"اليوم",IF(J1546&lt;='الإعدادات'!$B$4+3,"خلال 3 أيام",""))))</f>
        <v/>
      </c>
      <c r="N1546" s="6">
        <f>IF(OR(B1546&amp;""="",H1546&amp;""="",NOT(ISNUMBER(E1546))),"",IFERROR(IF(E1546&lt;INDEX('الوحدات'!$F$6:$F$305,MATCH(H1546,'الوحدات'!$A$6:$A$305,0)),"أقل من السعر","مناسب"),"كود غير موجود"))</f>
        <v/>
      </c>
      <c r="O1546" s="18">
        <f>IF(OR(B1546&amp;""="",I1546&lt;&gt;"تم التعاقد",H1546&amp;""=""),"",IFERROR(IF(INDEX('الوحدات'!$E$6:$E$305,MATCH(H1546,'الوحدات'!$A$6:$A$305,0))="بيع",ROUND(INDEX('الوحدات'!$F$6:$F$305,MATCH(H1546,'الوحدات'!$A$6:$A$305,0))*'الإعدادات'!$B$5/100,2),""),""))</f>
        <v/>
      </c>
      <c r="P1546" s="19">
        <f>IF(OR(M1546="متأخرة",M1546="اليوم"),COUNTIFS($M$6:$M$2005,"متأخرة",$J$6:$J$2005,"&lt;"&amp;J1546)+COUNTIFS($M$6:$M$2005,"اليوم",$J$6:$J$2005,"&lt;"&amp;J1546)+COUNTIFS($M$6:M1546,"متأخرة",$J$6:J1546,J1546&amp;"")+COUNTIFS($M$6:M1546,"اليوم",$J$6:J1546,J1546&amp;""),"")</f>
        <v/>
      </c>
    </row>
    <row r="1547">
      <c r="A1547" s="20" t="n"/>
      <c r="B1547" s="5" t="n"/>
      <c r="C1547" s="21" t="n"/>
      <c r="D1547" s="5" t="n"/>
      <c r="E1547" s="17" t="n"/>
      <c r="F1547" s="5" t="n"/>
      <c r="G1547" s="5" t="n"/>
      <c r="H1547" s="5" t="n"/>
      <c r="I1547" s="5" t="n"/>
      <c r="J1547" s="20" t="n"/>
      <c r="K1547" s="5" t="n"/>
      <c r="L1547" s="19">
        <f>IF(OR(B1547&amp;""="",NOT(ISNUMBER(A1547))),"",'الإعدادات'!$B$4-A1547)</f>
        <v/>
      </c>
      <c r="M1547" s="6">
        <f>IF(OR(B1547&amp;""="",NOT(ISNUMBER(J1547)),I1547="تم التعاقد",I1547="غير مهتم"),"",IF(J1547&lt;'الإعدادات'!$B$4,"متأخرة",IF(J1547='الإعدادات'!$B$4,"اليوم",IF(J1547&lt;='الإعدادات'!$B$4+3,"خلال 3 أيام",""))))</f>
        <v/>
      </c>
      <c r="N1547" s="6">
        <f>IF(OR(B1547&amp;""="",H1547&amp;""="",NOT(ISNUMBER(E1547))),"",IFERROR(IF(E1547&lt;INDEX('الوحدات'!$F$6:$F$305,MATCH(H1547,'الوحدات'!$A$6:$A$305,0)),"أقل من السعر","مناسب"),"كود غير موجود"))</f>
        <v/>
      </c>
      <c r="O1547" s="18">
        <f>IF(OR(B1547&amp;""="",I1547&lt;&gt;"تم التعاقد",H1547&amp;""=""),"",IFERROR(IF(INDEX('الوحدات'!$E$6:$E$305,MATCH(H1547,'الوحدات'!$A$6:$A$305,0))="بيع",ROUND(INDEX('الوحدات'!$F$6:$F$305,MATCH(H1547,'الوحدات'!$A$6:$A$305,0))*'الإعدادات'!$B$5/100,2),""),""))</f>
        <v/>
      </c>
      <c r="P1547" s="19">
        <f>IF(OR(M1547="متأخرة",M1547="اليوم"),COUNTIFS($M$6:$M$2005,"متأخرة",$J$6:$J$2005,"&lt;"&amp;J1547)+COUNTIFS($M$6:$M$2005,"اليوم",$J$6:$J$2005,"&lt;"&amp;J1547)+COUNTIFS($M$6:M1547,"متأخرة",$J$6:J1547,J1547&amp;"")+COUNTIFS($M$6:M1547,"اليوم",$J$6:J1547,J1547&amp;""),"")</f>
        <v/>
      </c>
    </row>
    <row r="1548">
      <c r="A1548" s="20" t="n"/>
      <c r="B1548" s="5" t="n"/>
      <c r="C1548" s="21" t="n"/>
      <c r="D1548" s="5" t="n"/>
      <c r="E1548" s="17" t="n"/>
      <c r="F1548" s="5" t="n"/>
      <c r="G1548" s="5" t="n"/>
      <c r="H1548" s="5" t="n"/>
      <c r="I1548" s="5" t="n"/>
      <c r="J1548" s="20" t="n"/>
      <c r="K1548" s="5" t="n"/>
      <c r="L1548" s="19">
        <f>IF(OR(B1548&amp;""="",NOT(ISNUMBER(A1548))),"",'الإعدادات'!$B$4-A1548)</f>
        <v/>
      </c>
      <c r="M1548" s="6">
        <f>IF(OR(B1548&amp;""="",NOT(ISNUMBER(J1548)),I1548="تم التعاقد",I1548="غير مهتم"),"",IF(J1548&lt;'الإعدادات'!$B$4,"متأخرة",IF(J1548='الإعدادات'!$B$4,"اليوم",IF(J1548&lt;='الإعدادات'!$B$4+3,"خلال 3 أيام",""))))</f>
        <v/>
      </c>
      <c r="N1548" s="6">
        <f>IF(OR(B1548&amp;""="",H1548&amp;""="",NOT(ISNUMBER(E1548))),"",IFERROR(IF(E1548&lt;INDEX('الوحدات'!$F$6:$F$305,MATCH(H1548,'الوحدات'!$A$6:$A$305,0)),"أقل من السعر","مناسب"),"كود غير موجود"))</f>
        <v/>
      </c>
      <c r="O1548" s="18">
        <f>IF(OR(B1548&amp;""="",I1548&lt;&gt;"تم التعاقد",H1548&amp;""=""),"",IFERROR(IF(INDEX('الوحدات'!$E$6:$E$305,MATCH(H1548,'الوحدات'!$A$6:$A$305,0))="بيع",ROUND(INDEX('الوحدات'!$F$6:$F$305,MATCH(H1548,'الوحدات'!$A$6:$A$305,0))*'الإعدادات'!$B$5/100,2),""),""))</f>
        <v/>
      </c>
      <c r="P1548" s="19">
        <f>IF(OR(M1548="متأخرة",M1548="اليوم"),COUNTIFS($M$6:$M$2005,"متأخرة",$J$6:$J$2005,"&lt;"&amp;J1548)+COUNTIFS($M$6:$M$2005,"اليوم",$J$6:$J$2005,"&lt;"&amp;J1548)+COUNTIFS($M$6:M1548,"متأخرة",$J$6:J1548,J1548&amp;"")+COUNTIFS($M$6:M1548,"اليوم",$J$6:J1548,J1548&amp;""),"")</f>
        <v/>
      </c>
    </row>
    <row r="1549">
      <c r="A1549" s="20" t="n"/>
      <c r="B1549" s="5" t="n"/>
      <c r="C1549" s="21" t="n"/>
      <c r="D1549" s="5" t="n"/>
      <c r="E1549" s="17" t="n"/>
      <c r="F1549" s="5" t="n"/>
      <c r="G1549" s="5" t="n"/>
      <c r="H1549" s="5" t="n"/>
      <c r="I1549" s="5" t="n"/>
      <c r="J1549" s="20" t="n"/>
      <c r="K1549" s="5" t="n"/>
      <c r="L1549" s="19">
        <f>IF(OR(B1549&amp;""="",NOT(ISNUMBER(A1549))),"",'الإعدادات'!$B$4-A1549)</f>
        <v/>
      </c>
      <c r="M1549" s="6">
        <f>IF(OR(B1549&amp;""="",NOT(ISNUMBER(J1549)),I1549="تم التعاقد",I1549="غير مهتم"),"",IF(J1549&lt;'الإعدادات'!$B$4,"متأخرة",IF(J1549='الإعدادات'!$B$4,"اليوم",IF(J1549&lt;='الإعدادات'!$B$4+3,"خلال 3 أيام",""))))</f>
        <v/>
      </c>
      <c r="N1549" s="6">
        <f>IF(OR(B1549&amp;""="",H1549&amp;""="",NOT(ISNUMBER(E1549))),"",IFERROR(IF(E1549&lt;INDEX('الوحدات'!$F$6:$F$305,MATCH(H1549,'الوحدات'!$A$6:$A$305,0)),"أقل من السعر","مناسب"),"كود غير موجود"))</f>
        <v/>
      </c>
      <c r="O1549" s="18">
        <f>IF(OR(B1549&amp;""="",I1549&lt;&gt;"تم التعاقد",H1549&amp;""=""),"",IFERROR(IF(INDEX('الوحدات'!$E$6:$E$305,MATCH(H1549,'الوحدات'!$A$6:$A$305,0))="بيع",ROUND(INDEX('الوحدات'!$F$6:$F$305,MATCH(H1549,'الوحدات'!$A$6:$A$305,0))*'الإعدادات'!$B$5/100,2),""),""))</f>
        <v/>
      </c>
      <c r="P1549" s="19">
        <f>IF(OR(M1549="متأخرة",M1549="اليوم"),COUNTIFS($M$6:$M$2005,"متأخرة",$J$6:$J$2005,"&lt;"&amp;J1549)+COUNTIFS($M$6:$M$2005,"اليوم",$J$6:$J$2005,"&lt;"&amp;J1549)+COUNTIFS($M$6:M1549,"متأخرة",$J$6:J1549,J1549&amp;"")+COUNTIFS($M$6:M1549,"اليوم",$J$6:J1549,J1549&amp;""),"")</f>
        <v/>
      </c>
    </row>
    <row r="1550">
      <c r="A1550" s="20" t="n"/>
      <c r="B1550" s="5" t="n"/>
      <c r="C1550" s="21" t="n"/>
      <c r="D1550" s="5" t="n"/>
      <c r="E1550" s="17" t="n"/>
      <c r="F1550" s="5" t="n"/>
      <c r="G1550" s="5" t="n"/>
      <c r="H1550" s="5" t="n"/>
      <c r="I1550" s="5" t="n"/>
      <c r="J1550" s="20" t="n"/>
      <c r="K1550" s="5" t="n"/>
      <c r="L1550" s="19">
        <f>IF(OR(B1550&amp;""="",NOT(ISNUMBER(A1550))),"",'الإعدادات'!$B$4-A1550)</f>
        <v/>
      </c>
      <c r="M1550" s="6">
        <f>IF(OR(B1550&amp;""="",NOT(ISNUMBER(J1550)),I1550="تم التعاقد",I1550="غير مهتم"),"",IF(J1550&lt;'الإعدادات'!$B$4,"متأخرة",IF(J1550='الإعدادات'!$B$4,"اليوم",IF(J1550&lt;='الإعدادات'!$B$4+3,"خلال 3 أيام",""))))</f>
        <v/>
      </c>
      <c r="N1550" s="6">
        <f>IF(OR(B1550&amp;""="",H1550&amp;""="",NOT(ISNUMBER(E1550))),"",IFERROR(IF(E1550&lt;INDEX('الوحدات'!$F$6:$F$305,MATCH(H1550,'الوحدات'!$A$6:$A$305,0)),"أقل من السعر","مناسب"),"كود غير موجود"))</f>
        <v/>
      </c>
      <c r="O1550" s="18">
        <f>IF(OR(B1550&amp;""="",I1550&lt;&gt;"تم التعاقد",H1550&amp;""=""),"",IFERROR(IF(INDEX('الوحدات'!$E$6:$E$305,MATCH(H1550,'الوحدات'!$A$6:$A$305,0))="بيع",ROUND(INDEX('الوحدات'!$F$6:$F$305,MATCH(H1550,'الوحدات'!$A$6:$A$305,0))*'الإعدادات'!$B$5/100,2),""),""))</f>
        <v/>
      </c>
      <c r="P1550" s="19">
        <f>IF(OR(M1550="متأخرة",M1550="اليوم"),COUNTIFS($M$6:$M$2005,"متأخرة",$J$6:$J$2005,"&lt;"&amp;J1550)+COUNTIFS($M$6:$M$2005,"اليوم",$J$6:$J$2005,"&lt;"&amp;J1550)+COUNTIFS($M$6:M1550,"متأخرة",$J$6:J1550,J1550&amp;"")+COUNTIFS($M$6:M1550,"اليوم",$J$6:J1550,J1550&amp;""),"")</f>
        <v/>
      </c>
    </row>
    <row r="1551">
      <c r="A1551" s="20" t="n"/>
      <c r="B1551" s="5" t="n"/>
      <c r="C1551" s="21" t="n"/>
      <c r="D1551" s="5" t="n"/>
      <c r="E1551" s="17" t="n"/>
      <c r="F1551" s="5" t="n"/>
      <c r="G1551" s="5" t="n"/>
      <c r="H1551" s="5" t="n"/>
      <c r="I1551" s="5" t="n"/>
      <c r="J1551" s="20" t="n"/>
      <c r="K1551" s="5" t="n"/>
      <c r="L1551" s="19">
        <f>IF(OR(B1551&amp;""="",NOT(ISNUMBER(A1551))),"",'الإعدادات'!$B$4-A1551)</f>
        <v/>
      </c>
      <c r="M1551" s="6">
        <f>IF(OR(B1551&amp;""="",NOT(ISNUMBER(J1551)),I1551="تم التعاقد",I1551="غير مهتم"),"",IF(J1551&lt;'الإعدادات'!$B$4,"متأخرة",IF(J1551='الإعدادات'!$B$4,"اليوم",IF(J1551&lt;='الإعدادات'!$B$4+3,"خلال 3 أيام",""))))</f>
        <v/>
      </c>
      <c r="N1551" s="6">
        <f>IF(OR(B1551&amp;""="",H1551&amp;""="",NOT(ISNUMBER(E1551))),"",IFERROR(IF(E1551&lt;INDEX('الوحدات'!$F$6:$F$305,MATCH(H1551,'الوحدات'!$A$6:$A$305,0)),"أقل من السعر","مناسب"),"كود غير موجود"))</f>
        <v/>
      </c>
      <c r="O1551" s="18">
        <f>IF(OR(B1551&amp;""="",I1551&lt;&gt;"تم التعاقد",H1551&amp;""=""),"",IFERROR(IF(INDEX('الوحدات'!$E$6:$E$305,MATCH(H1551,'الوحدات'!$A$6:$A$305,0))="بيع",ROUND(INDEX('الوحدات'!$F$6:$F$305,MATCH(H1551,'الوحدات'!$A$6:$A$305,0))*'الإعدادات'!$B$5/100,2),""),""))</f>
        <v/>
      </c>
      <c r="P1551" s="19">
        <f>IF(OR(M1551="متأخرة",M1551="اليوم"),COUNTIFS($M$6:$M$2005,"متأخرة",$J$6:$J$2005,"&lt;"&amp;J1551)+COUNTIFS($M$6:$M$2005,"اليوم",$J$6:$J$2005,"&lt;"&amp;J1551)+COUNTIFS($M$6:M1551,"متأخرة",$J$6:J1551,J1551&amp;"")+COUNTIFS($M$6:M1551,"اليوم",$J$6:J1551,J1551&amp;""),"")</f>
        <v/>
      </c>
    </row>
    <row r="1552">
      <c r="A1552" s="20" t="n"/>
      <c r="B1552" s="5" t="n"/>
      <c r="C1552" s="21" t="n"/>
      <c r="D1552" s="5" t="n"/>
      <c r="E1552" s="17" t="n"/>
      <c r="F1552" s="5" t="n"/>
      <c r="G1552" s="5" t="n"/>
      <c r="H1552" s="5" t="n"/>
      <c r="I1552" s="5" t="n"/>
      <c r="J1552" s="20" t="n"/>
      <c r="K1552" s="5" t="n"/>
      <c r="L1552" s="19">
        <f>IF(OR(B1552&amp;""="",NOT(ISNUMBER(A1552))),"",'الإعدادات'!$B$4-A1552)</f>
        <v/>
      </c>
      <c r="M1552" s="6">
        <f>IF(OR(B1552&amp;""="",NOT(ISNUMBER(J1552)),I1552="تم التعاقد",I1552="غير مهتم"),"",IF(J1552&lt;'الإعدادات'!$B$4,"متأخرة",IF(J1552='الإعدادات'!$B$4,"اليوم",IF(J1552&lt;='الإعدادات'!$B$4+3,"خلال 3 أيام",""))))</f>
        <v/>
      </c>
      <c r="N1552" s="6">
        <f>IF(OR(B1552&amp;""="",H1552&amp;""="",NOT(ISNUMBER(E1552))),"",IFERROR(IF(E1552&lt;INDEX('الوحدات'!$F$6:$F$305,MATCH(H1552,'الوحدات'!$A$6:$A$305,0)),"أقل من السعر","مناسب"),"كود غير موجود"))</f>
        <v/>
      </c>
      <c r="O1552" s="18">
        <f>IF(OR(B1552&amp;""="",I1552&lt;&gt;"تم التعاقد",H1552&amp;""=""),"",IFERROR(IF(INDEX('الوحدات'!$E$6:$E$305,MATCH(H1552,'الوحدات'!$A$6:$A$305,0))="بيع",ROUND(INDEX('الوحدات'!$F$6:$F$305,MATCH(H1552,'الوحدات'!$A$6:$A$305,0))*'الإعدادات'!$B$5/100,2),""),""))</f>
        <v/>
      </c>
      <c r="P1552" s="19">
        <f>IF(OR(M1552="متأخرة",M1552="اليوم"),COUNTIFS($M$6:$M$2005,"متأخرة",$J$6:$J$2005,"&lt;"&amp;J1552)+COUNTIFS($M$6:$M$2005,"اليوم",$J$6:$J$2005,"&lt;"&amp;J1552)+COUNTIFS($M$6:M1552,"متأخرة",$J$6:J1552,J1552&amp;"")+COUNTIFS($M$6:M1552,"اليوم",$J$6:J1552,J1552&amp;""),"")</f>
        <v/>
      </c>
    </row>
    <row r="1553">
      <c r="A1553" s="20" t="n"/>
      <c r="B1553" s="5" t="n"/>
      <c r="C1553" s="21" t="n"/>
      <c r="D1553" s="5" t="n"/>
      <c r="E1553" s="17" t="n"/>
      <c r="F1553" s="5" t="n"/>
      <c r="G1553" s="5" t="n"/>
      <c r="H1553" s="5" t="n"/>
      <c r="I1553" s="5" t="n"/>
      <c r="J1553" s="20" t="n"/>
      <c r="K1553" s="5" t="n"/>
      <c r="L1553" s="19">
        <f>IF(OR(B1553&amp;""="",NOT(ISNUMBER(A1553))),"",'الإعدادات'!$B$4-A1553)</f>
        <v/>
      </c>
      <c r="M1553" s="6">
        <f>IF(OR(B1553&amp;""="",NOT(ISNUMBER(J1553)),I1553="تم التعاقد",I1553="غير مهتم"),"",IF(J1553&lt;'الإعدادات'!$B$4,"متأخرة",IF(J1553='الإعدادات'!$B$4,"اليوم",IF(J1553&lt;='الإعدادات'!$B$4+3,"خلال 3 أيام",""))))</f>
        <v/>
      </c>
      <c r="N1553" s="6">
        <f>IF(OR(B1553&amp;""="",H1553&amp;""="",NOT(ISNUMBER(E1553))),"",IFERROR(IF(E1553&lt;INDEX('الوحدات'!$F$6:$F$305,MATCH(H1553,'الوحدات'!$A$6:$A$305,0)),"أقل من السعر","مناسب"),"كود غير موجود"))</f>
        <v/>
      </c>
      <c r="O1553" s="18">
        <f>IF(OR(B1553&amp;""="",I1553&lt;&gt;"تم التعاقد",H1553&amp;""=""),"",IFERROR(IF(INDEX('الوحدات'!$E$6:$E$305,MATCH(H1553,'الوحدات'!$A$6:$A$305,0))="بيع",ROUND(INDEX('الوحدات'!$F$6:$F$305,MATCH(H1553,'الوحدات'!$A$6:$A$305,0))*'الإعدادات'!$B$5/100,2),""),""))</f>
        <v/>
      </c>
      <c r="P1553" s="19">
        <f>IF(OR(M1553="متأخرة",M1553="اليوم"),COUNTIFS($M$6:$M$2005,"متأخرة",$J$6:$J$2005,"&lt;"&amp;J1553)+COUNTIFS($M$6:$M$2005,"اليوم",$J$6:$J$2005,"&lt;"&amp;J1553)+COUNTIFS($M$6:M1553,"متأخرة",$J$6:J1553,J1553&amp;"")+COUNTIFS($M$6:M1553,"اليوم",$J$6:J1553,J1553&amp;""),"")</f>
        <v/>
      </c>
    </row>
    <row r="1554">
      <c r="A1554" s="20" t="n"/>
      <c r="B1554" s="5" t="n"/>
      <c r="C1554" s="21" t="n"/>
      <c r="D1554" s="5" t="n"/>
      <c r="E1554" s="17" t="n"/>
      <c r="F1554" s="5" t="n"/>
      <c r="G1554" s="5" t="n"/>
      <c r="H1554" s="5" t="n"/>
      <c r="I1554" s="5" t="n"/>
      <c r="J1554" s="20" t="n"/>
      <c r="K1554" s="5" t="n"/>
      <c r="L1554" s="19">
        <f>IF(OR(B1554&amp;""="",NOT(ISNUMBER(A1554))),"",'الإعدادات'!$B$4-A1554)</f>
        <v/>
      </c>
      <c r="M1554" s="6">
        <f>IF(OR(B1554&amp;""="",NOT(ISNUMBER(J1554)),I1554="تم التعاقد",I1554="غير مهتم"),"",IF(J1554&lt;'الإعدادات'!$B$4,"متأخرة",IF(J1554='الإعدادات'!$B$4,"اليوم",IF(J1554&lt;='الإعدادات'!$B$4+3,"خلال 3 أيام",""))))</f>
        <v/>
      </c>
      <c r="N1554" s="6">
        <f>IF(OR(B1554&amp;""="",H1554&amp;""="",NOT(ISNUMBER(E1554))),"",IFERROR(IF(E1554&lt;INDEX('الوحدات'!$F$6:$F$305,MATCH(H1554,'الوحدات'!$A$6:$A$305,0)),"أقل من السعر","مناسب"),"كود غير موجود"))</f>
        <v/>
      </c>
      <c r="O1554" s="18">
        <f>IF(OR(B1554&amp;""="",I1554&lt;&gt;"تم التعاقد",H1554&amp;""=""),"",IFERROR(IF(INDEX('الوحدات'!$E$6:$E$305,MATCH(H1554,'الوحدات'!$A$6:$A$305,0))="بيع",ROUND(INDEX('الوحدات'!$F$6:$F$305,MATCH(H1554,'الوحدات'!$A$6:$A$305,0))*'الإعدادات'!$B$5/100,2),""),""))</f>
        <v/>
      </c>
      <c r="P1554" s="19">
        <f>IF(OR(M1554="متأخرة",M1554="اليوم"),COUNTIFS($M$6:$M$2005,"متأخرة",$J$6:$J$2005,"&lt;"&amp;J1554)+COUNTIFS($M$6:$M$2005,"اليوم",$J$6:$J$2005,"&lt;"&amp;J1554)+COUNTIFS($M$6:M1554,"متأخرة",$J$6:J1554,J1554&amp;"")+COUNTIFS($M$6:M1554,"اليوم",$J$6:J1554,J1554&amp;""),"")</f>
        <v/>
      </c>
    </row>
    <row r="1555">
      <c r="A1555" s="20" t="n"/>
      <c r="B1555" s="5" t="n"/>
      <c r="C1555" s="21" t="n"/>
      <c r="D1555" s="5" t="n"/>
      <c r="E1555" s="17" t="n"/>
      <c r="F1555" s="5" t="n"/>
      <c r="G1555" s="5" t="n"/>
      <c r="H1555" s="5" t="n"/>
      <c r="I1555" s="5" t="n"/>
      <c r="J1555" s="20" t="n"/>
      <c r="K1555" s="5" t="n"/>
      <c r="L1555" s="19">
        <f>IF(OR(B1555&amp;""="",NOT(ISNUMBER(A1555))),"",'الإعدادات'!$B$4-A1555)</f>
        <v/>
      </c>
      <c r="M1555" s="6">
        <f>IF(OR(B1555&amp;""="",NOT(ISNUMBER(J1555)),I1555="تم التعاقد",I1555="غير مهتم"),"",IF(J1555&lt;'الإعدادات'!$B$4,"متأخرة",IF(J1555='الإعدادات'!$B$4,"اليوم",IF(J1555&lt;='الإعدادات'!$B$4+3,"خلال 3 أيام",""))))</f>
        <v/>
      </c>
      <c r="N1555" s="6">
        <f>IF(OR(B1555&amp;""="",H1555&amp;""="",NOT(ISNUMBER(E1555))),"",IFERROR(IF(E1555&lt;INDEX('الوحدات'!$F$6:$F$305,MATCH(H1555,'الوحدات'!$A$6:$A$305,0)),"أقل من السعر","مناسب"),"كود غير موجود"))</f>
        <v/>
      </c>
      <c r="O1555" s="18">
        <f>IF(OR(B1555&amp;""="",I1555&lt;&gt;"تم التعاقد",H1555&amp;""=""),"",IFERROR(IF(INDEX('الوحدات'!$E$6:$E$305,MATCH(H1555,'الوحدات'!$A$6:$A$305,0))="بيع",ROUND(INDEX('الوحدات'!$F$6:$F$305,MATCH(H1555,'الوحدات'!$A$6:$A$305,0))*'الإعدادات'!$B$5/100,2),""),""))</f>
        <v/>
      </c>
      <c r="P1555" s="19">
        <f>IF(OR(M1555="متأخرة",M1555="اليوم"),COUNTIFS($M$6:$M$2005,"متأخرة",$J$6:$J$2005,"&lt;"&amp;J1555)+COUNTIFS($M$6:$M$2005,"اليوم",$J$6:$J$2005,"&lt;"&amp;J1555)+COUNTIFS($M$6:M1555,"متأخرة",$J$6:J1555,J1555&amp;"")+COUNTIFS($M$6:M1555,"اليوم",$J$6:J1555,J1555&amp;""),"")</f>
        <v/>
      </c>
    </row>
    <row r="1556">
      <c r="A1556" s="20" t="n"/>
      <c r="B1556" s="5" t="n"/>
      <c r="C1556" s="21" t="n"/>
      <c r="D1556" s="5" t="n"/>
      <c r="E1556" s="17" t="n"/>
      <c r="F1556" s="5" t="n"/>
      <c r="G1556" s="5" t="n"/>
      <c r="H1556" s="5" t="n"/>
      <c r="I1556" s="5" t="n"/>
      <c r="J1556" s="20" t="n"/>
      <c r="K1556" s="5" t="n"/>
      <c r="L1556" s="19">
        <f>IF(OR(B1556&amp;""="",NOT(ISNUMBER(A1556))),"",'الإعدادات'!$B$4-A1556)</f>
        <v/>
      </c>
      <c r="M1556" s="6">
        <f>IF(OR(B1556&amp;""="",NOT(ISNUMBER(J1556)),I1556="تم التعاقد",I1556="غير مهتم"),"",IF(J1556&lt;'الإعدادات'!$B$4,"متأخرة",IF(J1556='الإعدادات'!$B$4,"اليوم",IF(J1556&lt;='الإعدادات'!$B$4+3,"خلال 3 أيام",""))))</f>
        <v/>
      </c>
      <c r="N1556" s="6">
        <f>IF(OR(B1556&amp;""="",H1556&amp;""="",NOT(ISNUMBER(E1556))),"",IFERROR(IF(E1556&lt;INDEX('الوحدات'!$F$6:$F$305,MATCH(H1556,'الوحدات'!$A$6:$A$305,0)),"أقل من السعر","مناسب"),"كود غير موجود"))</f>
        <v/>
      </c>
      <c r="O1556" s="18">
        <f>IF(OR(B1556&amp;""="",I1556&lt;&gt;"تم التعاقد",H1556&amp;""=""),"",IFERROR(IF(INDEX('الوحدات'!$E$6:$E$305,MATCH(H1556,'الوحدات'!$A$6:$A$305,0))="بيع",ROUND(INDEX('الوحدات'!$F$6:$F$305,MATCH(H1556,'الوحدات'!$A$6:$A$305,0))*'الإعدادات'!$B$5/100,2),""),""))</f>
        <v/>
      </c>
      <c r="P1556" s="19">
        <f>IF(OR(M1556="متأخرة",M1556="اليوم"),COUNTIFS($M$6:$M$2005,"متأخرة",$J$6:$J$2005,"&lt;"&amp;J1556)+COUNTIFS($M$6:$M$2005,"اليوم",$J$6:$J$2005,"&lt;"&amp;J1556)+COUNTIFS($M$6:M1556,"متأخرة",$J$6:J1556,J1556&amp;"")+COUNTIFS($M$6:M1556,"اليوم",$J$6:J1556,J1556&amp;""),"")</f>
        <v/>
      </c>
    </row>
    <row r="1557">
      <c r="A1557" s="20" t="n"/>
      <c r="B1557" s="5" t="n"/>
      <c r="C1557" s="21" t="n"/>
      <c r="D1557" s="5" t="n"/>
      <c r="E1557" s="17" t="n"/>
      <c r="F1557" s="5" t="n"/>
      <c r="G1557" s="5" t="n"/>
      <c r="H1557" s="5" t="n"/>
      <c r="I1557" s="5" t="n"/>
      <c r="J1557" s="20" t="n"/>
      <c r="K1557" s="5" t="n"/>
      <c r="L1557" s="19">
        <f>IF(OR(B1557&amp;""="",NOT(ISNUMBER(A1557))),"",'الإعدادات'!$B$4-A1557)</f>
        <v/>
      </c>
      <c r="M1557" s="6">
        <f>IF(OR(B1557&amp;""="",NOT(ISNUMBER(J1557)),I1557="تم التعاقد",I1557="غير مهتم"),"",IF(J1557&lt;'الإعدادات'!$B$4,"متأخرة",IF(J1557='الإعدادات'!$B$4,"اليوم",IF(J1557&lt;='الإعدادات'!$B$4+3,"خلال 3 أيام",""))))</f>
        <v/>
      </c>
      <c r="N1557" s="6">
        <f>IF(OR(B1557&amp;""="",H1557&amp;""="",NOT(ISNUMBER(E1557))),"",IFERROR(IF(E1557&lt;INDEX('الوحدات'!$F$6:$F$305,MATCH(H1557,'الوحدات'!$A$6:$A$305,0)),"أقل من السعر","مناسب"),"كود غير موجود"))</f>
        <v/>
      </c>
      <c r="O1557" s="18">
        <f>IF(OR(B1557&amp;""="",I1557&lt;&gt;"تم التعاقد",H1557&amp;""=""),"",IFERROR(IF(INDEX('الوحدات'!$E$6:$E$305,MATCH(H1557,'الوحدات'!$A$6:$A$305,0))="بيع",ROUND(INDEX('الوحدات'!$F$6:$F$305,MATCH(H1557,'الوحدات'!$A$6:$A$305,0))*'الإعدادات'!$B$5/100,2),""),""))</f>
        <v/>
      </c>
      <c r="P1557" s="19">
        <f>IF(OR(M1557="متأخرة",M1557="اليوم"),COUNTIFS($M$6:$M$2005,"متأخرة",$J$6:$J$2005,"&lt;"&amp;J1557)+COUNTIFS($M$6:$M$2005,"اليوم",$J$6:$J$2005,"&lt;"&amp;J1557)+COUNTIFS($M$6:M1557,"متأخرة",$J$6:J1557,J1557&amp;"")+COUNTIFS($M$6:M1557,"اليوم",$J$6:J1557,J1557&amp;""),"")</f>
        <v/>
      </c>
    </row>
    <row r="1558">
      <c r="A1558" s="20" t="n"/>
      <c r="B1558" s="5" t="n"/>
      <c r="C1558" s="21" t="n"/>
      <c r="D1558" s="5" t="n"/>
      <c r="E1558" s="17" t="n"/>
      <c r="F1558" s="5" t="n"/>
      <c r="G1558" s="5" t="n"/>
      <c r="H1558" s="5" t="n"/>
      <c r="I1558" s="5" t="n"/>
      <c r="J1558" s="20" t="n"/>
      <c r="K1558" s="5" t="n"/>
      <c r="L1558" s="19">
        <f>IF(OR(B1558&amp;""="",NOT(ISNUMBER(A1558))),"",'الإعدادات'!$B$4-A1558)</f>
        <v/>
      </c>
      <c r="M1558" s="6">
        <f>IF(OR(B1558&amp;""="",NOT(ISNUMBER(J1558)),I1558="تم التعاقد",I1558="غير مهتم"),"",IF(J1558&lt;'الإعدادات'!$B$4,"متأخرة",IF(J1558='الإعدادات'!$B$4,"اليوم",IF(J1558&lt;='الإعدادات'!$B$4+3,"خلال 3 أيام",""))))</f>
        <v/>
      </c>
      <c r="N1558" s="6">
        <f>IF(OR(B1558&amp;""="",H1558&amp;""="",NOT(ISNUMBER(E1558))),"",IFERROR(IF(E1558&lt;INDEX('الوحدات'!$F$6:$F$305,MATCH(H1558,'الوحدات'!$A$6:$A$305,0)),"أقل من السعر","مناسب"),"كود غير موجود"))</f>
        <v/>
      </c>
      <c r="O1558" s="18">
        <f>IF(OR(B1558&amp;""="",I1558&lt;&gt;"تم التعاقد",H1558&amp;""=""),"",IFERROR(IF(INDEX('الوحدات'!$E$6:$E$305,MATCH(H1558,'الوحدات'!$A$6:$A$305,0))="بيع",ROUND(INDEX('الوحدات'!$F$6:$F$305,MATCH(H1558,'الوحدات'!$A$6:$A$305,0))*'الإعدادات'!$B$5/100,2),""),""))</f>
        <v/>
      </c>
      <c r="P1558" s="19">
        <f>IF(OR(M1558="متأخرة",M1558="اليوم"),COUNTIFS($M$6:$M$2005,"متأخرة",$J$6:$J$2005,"&lt;"&amp;J1558)+COUNTIFS($M$6:$M$2005,"اليوم",$J$6:$J$2005,"&lt;"&amp;J1558)+COUNTIFS($M$6:M1558,"متأخرة",$J$6:J1558,J1558&amp;"")+COUNTIFS($M$6:M1558,"اليوم",$J$6:J1558,J1558&amp;""),"")</f>
        <v/>
      </c>
    </row>
    <row r="1559">
      <c r="A1559" s="20" t="n"/>
      <c r="B1559" s="5" t="n"/>
      <c r="C1559" s="21" t="n"/>
      <c r="D1559" s="5" t="n"/>
      <c r="E1559" s="17" t="n"/>
      <c r="F1559" s="5" t="n"/>
      <c r="G1559" s="5" t="n"/>
      <c r="H1559" s="5" t="n"/>
      <c r="I1559" s="5" t="n"/>
      <c r="J1559" s="20" t="n"/>
      <c r="K1559" s="5" t="n"/>
      <c r="L1559" s="19">
        <f>IF(OR(B1559&amp;""="",NOT(ISNUMBER(A1559))),"",'الإعدادات'!$B$4-A1559)</f>
        <v/>
      </c>
      <c r="M1559" s="6">
        <f>IF(OR(B1559&amp;""="",NOT(ISNUMBER(J1559)),I1559="تم التعاقد",I1559="غير مهتم"),"",IF(J1559&lt;'الإعدادات'!$B$4,"متأخرة",IF(J1559='الإعدادات'!$B$4,"اليوم",IF(J1559&lt;='الإعدادات'!$B$4+3,"خلال 3 أيام",""))))</f>
        <v/>
      </c>
      <c r="N1559" s="6">
        <f>IF(OR(B1559&amp;""="",H1559&amp;""="",NOT(ISNUMBER(E1559))),"",IFERROR(IF(E1559&lt;INDEX('الوحدات'!$F$6:$F$305,MATCH(H1559,'الوحدات'!$A$6:$A$305,0)),"أقل من السعر","مناسب"),"كود غير موجود"))</f>
        <v/>
      </c>
      <c r="O1559" s="18">
        <f>IF(OR(B1559&amp;""="",I1559&lt;&gt;"تم التعاقد",H1559&amp;""=""),"",IFERROR(IF(INDEX('الوحدات'!$E$6:$E$305,MATCH(H1559,'الوحدات'!$A$6:$A$305,0))="بيع",ROUND(INDEX('الوحدات'!$F$6:$F$305,MATCH(H1559,'الوحدات'!$A$6:$A$305,0))*'الإعدادات'!$B$5/100,2),""),""))</f>
        <v/>
      </c>
      <c r="P1559" s="19">
        <f>IF(OR(M1559="متأخرة",M1559="اليوم"),COUNTIFS($M$6:$M$2005,"متأخرة",$J$6:$J$2005,"&lt;"&amp;J1559)+COUNTIFS($M$6:$M$2005,"اليوم",$J$6:$J$2005,"&lt;"&amp;J1559)+COUNTIFS($M$6:M1559,"متأخرة",$J$6:J1559,J1559&amp;"")+COUNTIFS($M$6:M1559,"اليوم",$J$6:J1559,J1559&amp;""),"")</f>
        <v/>
      </c>
    </row>
    <row r="1560">
      <c r="A1560" s="20" t="n"/>
      <c r="B1560" s="5" t="n"/>
      <c r="C1560" s="21" t="n"/>
      <c r="D1560" s="5" t="n"/>
      <c r="E1560" s="17" t="n"/>
      <c r="F1560" s="5" t="n"/>
      <c r="G1560" s="5" t="n"/>
      <c r="H1560" s="5" t="n"/>
      <c r="I1560" s="5" t="n"/>
      <c r="J1560" s="20" t="n"/>
      <c r="K1560" s="5" t="n"/>
      <c r="L1560" s="19">
        <f>IF(OR(B1560&amp;""="",NOT(ISNUMBER(A1560))),"",'الإعدادات'!$B$4-A1560)</f>
        <v/>
      </c>
      <c r="M1560" s="6">
        <f>IF(OR(B1560&amp;""="",NOT(ISNUMBER(J1560)),I1560="تم التعاقد",I1560="غير مهتم"),"",IF(J1560&lt;'الإعدادات'!$B$4,"متأخرة",IF(J1560='الإعدادات'!$B$4,"اليوم",IF(J1560&lt;='الإعدادات'!$B$4+3,"خلال 3 أيام",""))))</f>
        <v/>
      </c>
      <c r="N1560" s="6">
        <f>IF(OR(B1560&amp;""="",H1560&amp;""="",NOT(ISNUMBER(E1560))),"",IFERROR(IF(E1560&lt;INDEX('الوحدات'!$F$6:$F$305,MATCH(H1560,'الوحدات'!$A$6:$A$305,0)),"أقل من السعر","مناسب"),"كود غير موجود"))</f>
        <v/>
      </c>
      <c r="O1560" s="18">
        <f>IF(OR(B1560&amp;""="",I1560&lt;&gt;"تم التعاقد",H1560&amp;""=""),"",IFERROR(IF(INDEX('الوحدات'!$E$6:$E$305,MATCH(H1560,'الوحدات'!$A$6:$A$305,0))="بيع",ROUND(INDEX('الوحدات'!$F$6:$F$305,MATCH(H1560,'الوحدات'!$A$6:$A$305,0))*'الإعدادات'!$B$5/100,2),""),""))</f>
        <v/>
      </c>
      <c r="P1560" s="19">
        <f>IF(OR(M1560="متأخرة",M1560="اليوم"),COUNTIFS($M$6:$M$2005,"متأخرة",$J$6:$J$2005,"&lt;"&amp;J1560)+COUNTIFS($M$6:$M$2005,"اليوم",$J$6:$J$2005,"&lt;"&amp;J1560)+COUNTIFS($M$6:M1560,"متأخرة",$J$6:J1560,J1560&amp;"")+COUNTIFS($M$6:M1560,"اليوم",$J$6:J1560,J1560&amp;""),"")</f>
        <v/>
      </c>
    </row>
    <row r="1561">
      <c r="A1561" s="20" t="n"/>
      <c r="B1561" s="5" t="n"/>
      <c r="C1561" s="21" t="n"/>
      <c r="D1561" s="5" t="n"/>
      <c r="E1561" s="17" t="n"/>
      <c r="F1561" s="5" t="n"/>
      <c r="G1561" s="5" t="n"/>
      <c r="H1561" s="5" t="n"/>
      <c r="I1561" s="5" t="n"/>
      <c r="J1561" s="20" t="n"/>
      <c r="K1561" s="5" t="n"/>
      <c r="L1561" s="19">
        <f>IF(OR(B1561&amp;""="",NOT(ISNUMBER(A1561))),"",'الإعدادات'!$B$4-A1561)</f>
        <v/>
      </c>
      <c r="M1561" s="6">
        <f>IF(OR(B1561&amp;""="",NOT(ISNUMBER(J1561)),I1561="تم التعاقد",I1561="غير مهتم"),"",IF(J1561&lt;'الإعدادات'!$B$4,"متأخرة",IF(J1561='الإعدادات'!$B$4,"اليوم",IF(J1561&lt;='الإعدادات'!$B$4+3,"خلال 3 أيام",""))))</f>
        <v/>
      </c>
      <c r="N1561" s="6">
        <f>IF(OR(B1561&amp;""="",H1561&amp;""="",NOT(ISNUMBER(E1561))),"",IFERROR(IF(E1561&lt;INDEX('الوحدات'!$F$6:$F$305,MATCH(H1561,'الوحدات'!$A$6:$A$305,0)),"أقل من السعر","مناسب"),"كود غير موجود"))</f>
        <v/>
      </c>
      <c r="O1561" s="18">
        <f>IF(OR(B1561&amp;""="",I1561&lt;&gt;"تم التعاقد",H1561&amp;""=""),"",IFERROR(IF(INDEX('الوحدات'!$E$6:$E$305,MATCH(H1561,'الوحدات'!$A$6:$A$305,0))="بيع",ROUND(INDEX('الوحدات'!$F$6:$F$305,MATCH(H1561,'الوحدات'!$A$6:$A$305,0))*'الإعدادات'!$B$5/100,2),""),""))</f>
        <v/>
      </c>
      <c r="P1561" s="19">
        <f>IF(OR(M1561="متأخرة",M1561="اليوم"),COUNTIFS($M$6:$M$2005,"متأخرة",$J$6:$J$2005,"&lt;"&amp;J1561)+COUNTIFS($M$6:$M$2005,"اليوم",$J$6:$J$2005,"&lt;"&amp;J1561)+COUNTIFS($M$6:M1561,"متأخرة",$J$6:J1561,J1561&amp;"")+COUNTIFS($M$6:M1561,"اليوم",$J$6:J1561,J1561&amp;""),"")</f>
        <v/>
      </c>
    </row>
    <row r="1562">
      <c r="A1562" s="20" t="n"/>
      <c r="B1562" s="5" t="n"/>
      <c r="C1562" s="21" t="n"/>
      <c r="D1562" s="5" t="n"/>
      <c r="E1562" s="17" t="n"/>
      <c r="F1562" s="5" t="n"/>
      <c r="G1562" s="5" t="n"/>
      <c r="H1562" s="5" t="n"/>
      <c r="I1562" s="5" t="n"/>
      <c r="J1562" s="20" t="n"/>
      <c r="K1562" s="5" t="n"/>
      <c r="L1562" s="19">
        <f>IF(OR(B1562&amp;""="",NOT(ISNUMBER(A1562))),"",'الإعدادات'!$B$4-A1562)</f>
        <v/>
      </c>
      <c r="M1562" s="6">
        <f>IF(OR(B1562&amp;""="",NOT(ISNUMBER(J1562)),I1562="تم التعاقد",I1562="غير مهتم"),"",IF(J1562&lt;'الإعدادات'!$B$4,"متأخرة",IF(J1562='الإعدادات'!$B$4,"اليوم",IF(J1562&lt;='الإعدادات'!$B$4+3,"خلال 3 أيام",""))))</f>
        <v/>
      </c>
      <c r="N1562" s="6">
        <f>IF(OR(B1562&amp;""="",H1562&amp;""="",NOT(ISNUMBER(E1562))),"",IFERROR(IF(E1562&lt;INDEX('الوحدات'!$F$6:$F$305,MATCH(H1562,'الوحدات'!$A$6:$A$305,0)),"أقل من السعر","مناسب"),"كود غير موجود"))</f>
        <v/>
      </c>
      <c r="O1562" s="18">
        <f>IF(OR(B1562&amp;""="",I1562&lt;&gt;"تم التعاقد",H1562&amp;""=""),"",IFERROR(IF(INDEX('الوحدات'!$E$6:$E$305,MATCH(H1562,'الوحدات'!$A$6:$A$305,0))="بيع",ROUND(INDEX('الوحدات'!$F$6:$F$305,MATCH(H1562,'الوحدات'!$A$6:$A$305,0))*'الإعدادات'!$B$5/100,2),""),""))</f>
        <v/>
      </c>
      <c r="P1562" s="19">
        <f>IF(OR(M1562="متأخرة",M1562="اليوم"),COUNTIFS($M$6:$M$2005,"متأخرة",$J$6:$J$2005,"&lt;"&amp;J1562)+COUNTIFS($M$6:$M$2005,"اليوم",$J$6:$J$2005,"&lt;"&amp;J1562)+COUNTIFS($M$6:M1562,"متأخرة",$J$6:J1562,J1562&amp;"")+COUNTIFS($M$6:M1562,"اليوم",$J$6:J1562,J1562&amp;""),"")</f>
        <v/>
      </c>
    </row>
    <row r="1563">
      <c r="A1563" s="20" t="n"/>
      <c r="B1563" s="5" t="n"/>
      <c r="C1563" s="21" t="n"/>
      <c r="D1563" s="5" t="n"/>
      <c r="E1563" s="17" t="n"/>
      <c r="F1563" s="5" t="n"/>
      <c r="G1563" s="5" t="n"/>
      <c r="H1563" s="5" t="n"/>
      <c r="I1563" s="5" t="n"/>
      <c r="J1563" s="20" t="n"/>
      <c r="K1563" s="5" t="n"/>
      <c r="L1563" s="19">
        <f>IF(OR(B1563&amp;""="",NOT(ISNUMBER(A1563))),"",'الإعدادات'!$B$4-A1563)</f>
        <v/>
      </c>
      <c r="M1563" s="6">
        <f>IF(OR(B1563&amp;""="",NOT(ISNUMBER(J1563)),I1563="تم التعاقد",I1563="غير مهتم"),"",IF(J1563&lt;'الإعدادات'!$B$4,"متأخرة",IF(J1563='الإعدادات'!$B$4,"اليوم",IF(J1563&lt;='الإعدادات'!$B$4+3,"خلال 3 أيام",""))))</f>
        <v/>
      </c>
      <c r="N1563" s="6">
        <f>IF(OR(B1563&amp;""="",H1563&amp;""="",NOT(ISNUMBER(E1563))),"",IFERROR(IF(E1563&lt;INDEX('الوحدات'!$F$6:$F$305,MATCH(H1563,'الوحدات'!$A$6:$A$305,0)),"أقل من السعر","مناسب"),"كود غير موجود"))</f>
        <v/>
      </c>
      <c r="O1563" s="18">
        <f>IF(OR(B1563&amp;""="",I1563&lt;&gt;"تم التعاقد",H1563&amp;""=""),"",IFERROR(IF(INDEX('الوحدات'!$E$6:$E$305,MATCH(H1563,'الوحدات'!$A$6:$A$305,0))="بيع",ROUND(INDEX('الوحدات'!$F$6:$F$305,MATCH(H1563,'الوحدات'!$A$6:$A$305,0))*'الإعدادات'!$B$5/100,2),""),""))</f>
        <v/>
      </c>
      <c r="P1563" s="19">
        <f>IF(OR(M1563="متأخرة",M1563="اليوم"),COUNTIFS($M$6:$M$2005,"متأخرة",$J$6:$J$2005,"&lt;"&amp;J1563)+COUNTIFS($M$6:$M$2005,"اليوم",$J$6:$J$2005,"&lt;"&amp;J1563)+COUNTIFS($M$6:M1563,"متأخرة",$J$6:J1563,J1563&amp;"")+COUNTIFS($M$6:M1563,"اليوم",$J$6:J1563,J1563&amp;""),"")</f>
        <v/>
      </c>
    </row>
    <row r="1564">
      <c r="A1564" s="20" t="n"/>
      <c r="B1564" s="5" t="n"/>
      <c r="C1564" s="21" t="n"/>
      <c r="D1564" s="5" t="n"/>
      <c r="E1564" s="17" t="n"/>
      <c r="F1564" s="5" t="n"/>
      <c r="G1564" s="5" t="n"/>
      <c r="H1564" s="5" t="n"/>
      <c r="I1564" s="5" t="n"/>
      <c r="J1564" s="20" t="n"/>
      <c r="K1564" s="5" t="n"/>
      <c r="L1564" s="19">
        <f>IF(OR(B1564&amp;""="",NOT(ISNUMBER(A1564))),"",'الإعدادات'!$B$4-A1564)</f>
        <v/>
      </c>
      <c r="M1564" s="6">
        <f>IF(OR(B1564&amp;""="",NOT(ISNUMBER(J1564)),I1564="تم التعاقد",I1564="غير مهتم"),"",IF(J1564&lt;'الإعدادات'!$B$4,"متأخرة",IF(J1564='الإعدادات'!$B$4,"اليوم",IF(J1564&lt;='الإعدادات'!$B$4+3,"خلال 3 أيام",""))))</f>
        <v/>
      </c>
      <c r="N1564" s="6">
        <f>IF(OR(B1564&amp;""="",H1564&amp;""="",NOT(ISNUMBER(E1564))),"",IFERROR(IF(E1564&lt;INDEX('الوحدات'!$F$6:$F$305,MATCH(H1564,'الوحدات'!$A$6:$A$305,0)),"أقل من السعر","مناسب"),"كود غير موجود"))</f>
        <v/>
      </c>
      <c r="O1564" s="18">
        <f>IF(OR(B1564&amp;""="",I1564&lt;&gt;"تم التعاقد",H1564&amp;""=""),"",IFERROR(IF(INDEX('الوحدات'!$E$6:$E$305,MATCH(H1564,'الوحدات'!$A$6:$A$305,0))="بيع",ROUND(INDEX('الوحدات'!$F$6:$F$305,MATCH(H1564,'الوحدات'!$A$6:$A$305,0))*'الإعدادات'!$B$5/100,2),""),""))</f>
        <v/>
      </c>
      <c r="P1564" s="19">
        <f>IF(OR(M1564="متأخرة",M1564="اليوم"),COUNTIFS($M$6:$M$2005,"متأخرة",$J$6:$J$2005,"&lt;"&amp;J1564)+COUNTIFS($M$6:$M$2005,"اليوم",$J$6:$J$2005,"&lt;"&amp;J1564)+COUNTIFS($M$6:M1564,"متأخرة",$J$6:J1564,J1564&amp;"")+COUNTIFS($M$6:M1564,"اليوم",$J$6:J1564,J1564&amp;""),"")</f>
        <v/>
      </c>
    </row>
    <row r="1565">
      <c r="A1565" s="20" t="n"/>
      <c r="B1565" s="5" t="n"/>
      <c r="C1565" s="21" t="n"/>
      <c r="D1565" s="5" t="n"/>
      <c r="E1565" s="17" t="n"/>
      <c r="F1565" s="5" t="n"/>
      <c r="G1565" s="5" t="n"/>
      <c r="H1565" s="5" t="n"/>
      <c r="I1565" s="5" t="n"/>
      <c r="J1565" s="20" t="n"/>
      <c r="K1565" s="5" t="n"/>
      <c r="L1565" s="19">
        <f>IF(OR(B1565&amp;""="",NOT(ISNUMBER(A1565))),"",'الإعدادات'!$B$4-A1565)</f>
        <v/>
      </c>
      <c r="M1565" s="6">
        <f>IF(OR(B1565&amp;""="",NOT(ISNUMBER(J1565)),I1565="تم التعاقد",I1565="غير مهتم"),"",IF(J1565&lt;'الإعدادات'!$B$4,"متأخرة",IF(J1565='الإعدادات'!$B$4,"اليوم",IF(J1565&lt;='الإعدادات'!$B$4+3,"خلال 3 أيام",""))))</f>
        <v/>
      </c>
      <c r="N1565" s="6">
        <f>IF(OR(B1565&amp;""="",H1565&amp;""="",NOT(ISNUMBER(E1565))),"",IFERROR(IF(E1565&lt;INDEX('الوحدات'!$F$6:$F$305,MATCH(H1565,'الوحدات'!$A$6:$A$305,0)),"أقل من السعر","مناسب"),"كود غير موجود"))</f>
        <v/>
      </c>
      <c r="O1565" s="18">
        <f>IF(OR(B1565&amp;""="",I1565&lt;&gt;"تم التعاقد",H1565&amp;""=""),"",IFERROR(IF(INDEX('الوحدات'!$E$6:$E$305,MATCH(H1565,'الوحدات'!$A$6:$A$305,0))="بيع",ROUND(INDEX('الوحدات'!$F$6:$F$305,MATCH(H1565,'الوحدات'!$A$6:$A$305,0))*'الإعدادات'!$B$5/100,2),""),""))</f>
        <v/>
      </c>
      <c r="P1565" s="19">
        <f>IF(OR(M1565="متأخرة",M1565="اليوم"),COUNTIFS($M$6:$M$2005,"متأخرة",$J$6:$J$2005,"&lt;"&amp;J1565)+COUNTIFS($M$6:$M$2005,"اليوم",$J$6:$J$2005,"&lt;"&amp;J1565)+COUNTIFS($M$6:M1565,"متأخرة",$J$6:J1565,J1565&amp;"")+COUNTIFS($M$6:M1565,"اليوم",$J$6:J1565,J1565&amp;""),"")</f>
        <v/>
      </c>
    </row>
    <row r="1566">
      <c r="A1566" s="20" t="n"/>
      <c r="B1566" s="5" t="n"/>
      <c r="C1566" s="21" t="n"/>
      <c r="D1566" s="5" t="n"/>
      <c r="E1566" s="17" t="n"/>
      <c r="F1566" s="5" t="n"/>
      <c r="G1566" s="5" t="n"/>
      <c r="H1566" s="5" t="n"/>
      <c r="I1566" s="5" t="n"/>
      <c r="J1566" s="20" t="n"/>
      <c r="K1566" s="5" t="n"/>
      <c r="L1566" s="19">
        <f>IF(OR(B1566&amp;""="",NOT(ISNUMBER(A1566))),"",'الإعدادات'!$B$4-A1566)</f>
        <v/>
      </c>
      <c r="M1566" s="6">
        <f>IF(OR(B1566&amp;""="",NOT(ISNUMBER(J1566)),I1566="تم التعاقد",I1566="غير مهتم"),"",IF(J1566&lt;'الإعدادات'!$B$4,"متأخرة",IF(J1566='الإعدادات'!$B$4,"اليوم",IF(J1566&lt;='الإعدادات'!$B$4+3,"خلال 3 أيام",""))))</f>
        <v/>
      </c>
      <c r="N1566" s="6">
        <f>IF(OR(B1566&amp;""="",H1566&amp;""="",NOT(ISNUMBER(E1566))),"",IFERROR(IF(E1566&lt;INDEX('الوحدات'!$F$6:$F$305,MATCH(H1566,'الوحدات'!$A$6:$A$305,0)),"أقل من السعر","مناسب"),"كود غير موجود"))</f>
        <v/>
      </c>
      <c r="O1566" s="18">
        <f>IF(OR(B1566&amp;""="",I1566&lt;&gt;"تم التعاقد",H1566&amp;""=""),"",IFERROR(IF(INDEX('الوحدات'!$E$6:$E$305,MATCH(H1566,'الوحدات'!$A$6:$A$305,0))="بيع",ROUND(INDEX('الوحدات'!$F$6:$F$305,MATCH(H1566,'الوحدات'!$A$6:$A$305,0))*'الإعدادات'!$B$5/100,2),""),""))</f>
        <v/>
      </c>
      <c r="P1566" s="19">
        <f>IF(OR(M1566="متأخرة",M1566="اليوم"),COUNTIFS($M$6:$M$2005,"متأخرة",$J$6:$J$2005,"&lt;"&amp;J1566)+COUNTIFS($M$6:$M$2005,"اليوم",$J$6:$J$2005,"&lt;"&amp;J1566)+COUNTIFS($M$6:M1566,"متأخرة",$J$6:J1566,J1566&amp;"")+COUNTIFS($M$6:M1566,"اليوم",$J$6:J1566,J1566&amp;""),"")</f>
        <v/>
      </c>
    </row>
    <row r="1567">
      <c r="A1567" s="20" t="n"/>
      <c r="B1567" s="5" t="n"/>
      <c r="C1567" s="21" t="n"/>
      <c r="D1567" s="5" t="n"/>
      <c r="E1567" s="17" t="n"/>
      <c r="F1567" s="5" t="n"/>
      <c r="G1567" s="5" t="n"/>
      <c r="H1567" s="5" t="n"/>
      <c r="I1567" s="5" t="n"/>
      <c r="J1567" s="20" t="n"/>
      <c r="K1567" s="5" t="n"/>
      <c r="L1567" s="19">
        <f>IF(OR(B1567&amp;""="",NOT(ISNUMBER(A1567))),"",'الإعدادات'!$B$4-A1567)</f>
        <v/>
      </c>
      <c r="M1567" s="6">
        <f>IF(OR(B1567&amp;""="",NOT(ISNUMBER(J1567)),I1567="تم التعاقد",I1567="غير مهتم"),"",IF(J1567&lt;'الإعدادات'!$B$4,"متأخرة",IF(J1567='الإعدادات'!$B$4,"اليوم",IF(J1567&lt;='الإعدادات'!$B$4+3,"خلال 3 أيام",""))))</f>
        <v/>
      </c>
      <c r="N1567" s="6">
        <f>IF(OR(B1567&amp;""="",H1567&amp;""="",NOT(ISNUMBER(E1567))),"",IFERROR(IF(E1567&lt;INDEX('الوحدات'!$F$6:$F$305,MATCH(H1567,'الوحدات'!$A$6:$A$305,0)),"أقل من السعر","مناسب"),"كود غير موجود"))</f>
        <v/>
      </c>
      <c r="O1567" s="18">
        <f>IF(OR(B1567&amp;""="",I1567&lt;&gt;"تم التعاقد",H1567&amp;""=""),"",IFERROR(IF(INDEX('الوحدات'!$E$6:$E$305,MATCH(H1567,'الوحدات'!$A$6:$A$305,0))="بيع",ROUND(INDEX('الوحدات'!$F$6:$F$305,MATCH(H1567,'الوحدات'!$A$6:$A$305,0))*'الإعدادات'!$B$5/100,2),""),""))</f>
        <v/>
      </c>
      <c r="P1567" s="19">
        <f>IF(OR(M1567="متأخرة",M1567="اليوم"),COUNTIFS($M$6:$M$2005,"متأخرة",$J$6:$J$2005,"&lt;"&amp;J1567)+COUNTIFS($M$6:$M$2005,"اليوم",$J$6:$J$2005,"&lt;"&amp;J1567)+COUNTIFS($M$6:M1567,"متأخرة",$J$6:J1567,J1567&amp;"")+COUNTIFS($M$6:M1567,"اليوم",$J$6:J1567,J1567&amp;""),"")</f>
        <v/>
      </c>
    </row>
    <row r="1568">
      <c r="A1568" s="20" t="n"/>
      <c r="B1568" s="5" t="n"/>
      <c r="C1568" s="21" t="n"/>
      <c r="D1568" s="5" t="n"/>
      <c r="E1568" s="17" t="n"/>
      <c r="F1568" s="5" t="n"/>
      <c r="G1568" s="5" t="n"/>
      <c r="H1568" s="5" t="n"/>
      <c r="I1568" s="5" t="n"/>
      <c r="J1568" s="20" t="n"/>
      <c r="K1568" s="5" t="n"/>
      <c r="L1568" s="19">
        <f>IF(OR(B1568&amp;""="",NOT(ISNUMBER(A1568))),"",'الإعدادات'!$B$4-A1568)</f>
        <v/>
      </c>
      <c r="M1568" s="6">
        <f>IF(OR(B1568&amp;""="",NOT(ISNUMBER(J1568)),I1568="تم التعاقد",I1568="غير مهتم"),"",IF(J1568&lt;'الإعدادات'!$B$4,"متأخرة",IF(J1568='الإعدادات'!$B$4,"اليوم",IF(J1568&lt;='الإعدادات'!$B$4+3,"خلال 3 أيام",""))))</f>
        <v/>
      </c>
      <c r="N1568" s="6">
        <f>IF(OR(B1568&amp;""="",H1568&amp;""="",NOT(ISNUMBER(E1568))),"",IFERROR(IF(E1568&lt;INDEX('الوحدات'!$F$6:$F$305,MATCH(H1568,'الوحدات'!$A$6:$A$305,0)),"أقل من السعر","مناسب"),"كود غير موجود"))</f>
        <v/>
      </c>
      <c r="O1568" s="18">
        <f>IF(OR(B1568&amp;""="",I1568&lt;&gt;"تم التعاقد",H1568&amp;""=""),"",IFERROR(IF(INDEX('الوحدات'!$E$6:$E$305,MATCH(H1568,'الوحدات'!$A$6:$A$305,0))="بيع",ROUND(INDEX('الوحدات'!$F$6:$F$305,MATCH(H1568,'الوحدات'!$A$6:$A$305,0))*'الإعدادات'!$B$5/100,2),""),""))</f>
        <v/>
      </c>
      <c r="P1568" s="19">
        <f>IF(OR(M1568="متأخرة",M1568="اليوم"),COUNTIFS($M$6:$M$2005,"متأخرة",$J$6:$J$2005,"&lt;"&amp;J1568)+COUNTIFS($M$6:$M$2005,"اليوم",$J$6:$J$2005,"&lt;"&amp;J1568)+COUNTIFS($M$6:M1568,"متأخرة",$J$6:J1568,J1568&amp;"")+COUNTIFS($M$6:M1568,"اليوم",$J$6:J1568,J1568&amp;""),"")</f>
        <v/>
      </c>
    </row>
    <row r="1569">
      <c r="A1569" s="20" t="n"/>
      <c r="B1569" s="5" t="n"/>
      <c r="C1569" s="21" t="n"/>
      <c r="D1569" s="5" t="n"/>
      <c r="E1569" s="17" t="n"/>
      <c r="F1569" s="5" t="n"/>
      <c r="G1569" s="5" t="n"/>
      <c r="H1569" s="5" t="n"/>
      <c r="I1569" s="5" t="n"/>
      <c r="J1569" s="20" t="n"/>
      <c r="K1569" s="5" t="n"/>
      <c r="L1569" s="19">
        <f>IF(OR(B1569&amp;""="",NOT(ISNUMBER(A1569))),"",'الإعدادات'!$B$4-A1569)</f>
        <v/>
      </c>
      <c r="M1569" s="6">
        <f>IF(OR(B1569&amp;""="",NOT(ISNUMBER(J1569)),I1569="تم التعاقد",I1569="غير مهتم"),"",IF(J1569&lt;'الإعدادات'!$B$4,"متأخرة",IF(J1569='الإعدادات'!$B$4,"اليوم",IF(J1569&lt;='الإعدادات'!$B$4+3,"خلال 3 أيام",""))))</f>
        <v/>
      </c>
      <c r="N1569" s="6">
        <f>IF(OR(B1569&amp;""="",H1569&amp;""="",NOT(ISNUMBER(E1569))),"",IFERROR(IF(E1569&lt;INDEX('الوحدات'!$F$6:$F$305,MATCH(H1569,'الوحدات'!$A$6:$A$305,0)),"أقل من السعر","مناسب"),"كود غير موجود"))</f>
        <v/>
      </c>
      <c r="O1569" s="18">
        <f>IF(OR(B1569&amp;""="",I1569&lt;&gt;"تم التعاقد",H1569&amp;""=""),"",IFERROR(IF(INDEX('الوحدات'!$E$6:$E$305,MATCH(H1569,'الوحدات'!$A$6:$A$305,0))="بيع",ROUND(INDEX('الوحدات'!$F$6:$F$305,MATCH(H1569,'الوحدات'!$A$6:$A$305,0))*'الإعدادات'!$B$5/100,2),""),""))</f>
        <v/>
      </c>
      <c r="P1569" s="19">
        <f>IF(OR(M1569="متأخرة",M1569="اليوم"),COUNTIFS($M$6:$M$2005,"متأخرة",$J$6:$J$2005,"&lt;"&amp;J1569)+COUNTIFS($M$6:$M$2005,"اليوم",$J$6:$J$2005,"&lt;"&amp;J1569)+COUNTIFS($M$6:M1569,"متأخرة",$J$6:J1569,J1569&amp;"")+COUNTIFS($M$6:M1569,"اليوم",$J$6:J1569,J1569&amp;""),"")</f>
        <v/>
      </c>
    </row>
    <row r="1570">
      <c r="A1570" s="20" t="n"/>
      <c r="B1570" s="5" t="n"/>
      <c r="C1570" s="21" t="n"/>
      <c r="D1570" s="5" t="n"/>
      <c r="E1570" s="17" t="n"/>
      <c r="F1570" s="5" t="n"/>
      <c r="G1570" s="5" t="n"/>
      <c r="H1570" s="5" t="n"/>
      <c r="I1570" s="5" t="n"/>
      <c r="J1570" s="20" t="n"/>
      <c r="K1570" s="5" t="n"/>
      <c r="L1570" s="19">
        <f>IF(OR(B1570&amp;""="",NOT(ISNUMBER(A1570))),"",'الإعدادات'!$B$4-A1570)</f>
        <v/>
      </c>
      <c r="M1570" s="6">
        <f>IF(OR(B1570&amp;""="",NOT(ISNUMBER(J1570)),I1570="تم التعاقد",I1570="غير مهتم"),"",IF(J1570&lt;'الإعدادات'!$B$4,"متأخرة",IF(J1570='الإعدادات'!$B$4,"اليوم",IF(J1570&lt;='الإعدادات'!$B$4+3,"خلال 3 أيام",""))))</f>
        <v/>
      </c>
      <c r="N1570" s="6">
        <f>IF(OR(B1570&amp;""="",H1570&amp;""="",NOT(ISNUMBER(E1570))),"",IFERROR(IF(E1570&lt;INDEX('الوحدات'!$F$6:$F$305,MATCH(H1570,'الوحدات'!$A$6:$A$305,0)),"أقل من السعر","مناسب"),"كود غير موجود"))</f>
        <v/>
      </c>
      <c r="O1570" s="18">
        <f>IF(OR(B1570&amp;""="",I1570&lt;&gt;"تم التعاقد",H1570&amp;""=""),"",IFERROR(IF(INDEX('الوحدات'!$E$6:$E$305,MATCH(H1570,'الوحدات'!$A$6:$A$305,0))="بيع",ROUND(INDEX('الوحدات'!$F$6:$F$305,MATCH(H1570,'الوحدات'!$A$6:$A$305,0))*'الإعدادات'!$B$5/100,2),""),""))</f>
        <v/>
      </c>
      <c r="P1570" s="19">
        <f>IF(OR(M1570="متأخرة",M1570="اليوم"),COUNTIFS($M$6:$M$2005,"متأخرة",$J$6:$J$2005,"&lt;"&amp;J1570)+COUNTIFS($M$6:$M$2005,"اليوم",$J$6:$J$2005,"&lt;"&amp;J1570)+COUNTIFS($M$6:M1570,"متأخرة",$J$6:J1570,J1570&amp;"")+COUNTIFS($M$6:M1570,"اليوم",$J$6:J1570,J1570&amp;""),"")</f>
        <v/>
      </c>
    </row>
    <row r="1571">
      <c r="A1571" s="20" t="n"/>
      <c r="B1571" s="5" t="n"/>
      <c r="C1571" s="21" t="n"/>
      <c r="D1571" s="5" t="n"/>
      <c r="E1571" s="17" t="n"/>
      <c r="F1571" s="5" t="n"/>
      <c r="G1571" s="5" t="n"/>
      <c r="H1571" s="5" t="n"/>
      <c r="I1571" s="5" t="n"/>
      <c r="J1571" s="20" t="n"/>
      <c r="K1571" s="5" t="n"/>
      <c r="L1571" s="19">
        <f>IF(OR(B1571&amp;""="",NOT(ISNUMBER(A1571))),"",'الإعدادات'!$B$4-A1571)</f>
        <v/>
      </c>
      <c r="M1571" s="6">
        <f>IF(OR(B1571&amp;""="",NOT(ISNUMBER(J1571)),I1571="تم التعاقد",I1571="غير مهتم"),"",IF(J1571&lt;'الإعدادات'!$B$4,"متأخرة",IF(J1571='الإعدادات'!$B$4,"اليوم",IF(J1571&lt;='الإعدادات'!$B$4+3,"خلال 3 أيام",""))))</f>
        <v/>
      </c>
      <c r="N1571" s="6">
        <f>IF(OR(B1571&amp;""="",H1571&amp;""="",NOT(ISNUMBER(E1571))),"",IFERROR(IF(E1571&lt;INDEX('الوحدات'!$F$6:$F$305,MATCH(H1571,'الوحدات'!$A$6:$A$305,0)),"أقل من السعر","مناسب"),"كود غير موجود"))</f>
        <v/>
      </c>
      <c r="O1571" s="18">
        <f>IF(OR(B1571&amp;""="",I1571&lt;&gt;"تم التعاقد",H1571&amp;""=""),"",IFERROR(IF(INDEX('الوحدات'!$E$6:$E$305,MATCH(H1571,'الوحدات'!$A$6:$A$305,0))="بيع",ROUND(INDEX('الوحدات'!$F$6:$F$305,MATCH(H1571,'الوحدات'!$A$6:$A$305,0))*'الإعدادات'!$B$5/100,2),""),""))</f>
        <v/>
      </c>
      <c r="P1571" s="19">
        <f>IF(OR(M1571="متأخرة",M1571="اليوم"),COUNTIFS($M$6:$M$2005,"متأخرة",$J$6:$J$2005,"&lt;"&amp;J1571)+COUNTIFS($M$6:$M$2005,"اليوم",$J$6:$J$2005,"&lt;"&amp;J1571)+COUNTIFS($M$6:M1571,"متأخرة",$J$6:J1571,J1571&amp;"")+COUNTIFS($M$6:M1571,"اليوم",$J$6:J1571,J1571&amp;""),"")</f>
        <v/>
      </c>
    </row>
    <row r="1572">
      <c r="A1572" s="20" t="n"/>
      <c r="B1572" s="5" t="n"/>
      <c r="C1572" s="21" t="n"/>
      <c r="D1572" s="5" t="n"/>
      <c r="E1572" s="17" t="n"/>
      <c r="F1572" s="5" t="n"/>
      <c r="G1572" s="5" t="n"/>
      <c r="H1572" s="5" t="n"/>
      <c r="I1572" s="5" t="n"/>
      <c r="J1572" s="20" t="n"/>
      <c r="K1572" s="5" t="n"/>
      <c r="L1572" s="19">
        <f>IF(OR(B1572&amp;""="",NOT(ISNUMBER(A1572))),"",'الإعدادات'!$B$4-A1572)</f>
        <v/>
      </c>
      <c r="M1572" s="6">
        <f>IF(OR(B1572&amp;""="",NOT(ISNUMBER(J1572)),I1572="تم التعاقد",I1572="غير مهتم"),"",IF(J1572&lt;'الإعدادات'!$B$4,"متأخرة",IF(J1572='الإعدادات'!$B$4,"اليوم",IF(J1572&lt;='الإعدادات'!$B$4+3,"خلال 3 أيام",""))))</f>
        <v/>
      </c>
      <c r="N1572" s="6">
        <f>IF(OR(B1572&amp;""="",H1572&amp;""="",NOT(ISNUMBER(E1572))),"",IFERROR(IF(E1572&lt;INDEX('الوحدات'!$F$6:$F$305,MATCH(H1572,'الوحدات'!$A$6:$A$305,0)),"أقل من السعر","مناسب"),"كود غير موجود"))</f>
        <v/>
      </c>
      <c r="O1572" s="18">
        <f>IF(OR(B1572&amp;""="",I1572&lt;&gt;"تم التعاقد",H1572&amp;""=""),"",IFERROR(IF(INDEX('الوحدات'!$E$6:$E$305,MATCH(H1572,'الوحدات'!$A$6:$A$305,0))="بيع",ROUND(INDEX('الوحدات'!$F$6:$F$305,MATCH(H1572,'الوحدات'!$A$6:$A$305,0))*'الإعدادات'!$B$5/100,2),""),""))</f>
        <v/>
      </c>
      <c r="P1572" s="19">
        <f>IF(OR(M1572="متأخرة",M1572="اليوم"),COUNTIFS($M$6:$M$2005,"متأخرة",$J$6:$J$2005,"&lt;"&amp;J1572)+COUNTIFS($M$6:$M$2005,"اليوم",$J$6:$J$2005,"&lt;"&amp;J1572)+COUNTIFS($M$6:M1572,"متأخرة",$J$6:J1572,J1572&amp;"")+COUNTIFS($M$6:M1572,"اليوم",$J$6:J1572,J1572&amp;""),"")</f>
        <v/>
      </c>
    </row>
    <row r="1573">
      <c r="A1573" s="20" t="n"/>
      <c r="B1573" s="5" t="n"/>
      <c r="C1573" s="21" t="n"/>
      <c r="D1573" s="5" t="n"/>
      <c r="E1573" s="17" t="n"/>
      <c r="F1573" s="5" t="n"/>
      <c r="G1573" s="5" t="n"/>
      <c r="H1573" s="5" t="n"/>
      <c r="I1573" s="5" t="n"/>
      <c r="J1573" s="20" t="n"/>
      <c r="K1573" s="5" t="n"/>
      <c r="L1573" s="19">
        <f>IF(OR(B1573&amp;""="",NOT(ISNUMBER(A1573))),"",'الإعدادات'!$B$4-A1573)</f>
        <v/>
      </c>
      <c r="M1573" s="6">
        <f>IF(OR(B1573&amp;""="",NOT(ISNUMBER(J1573)),I1573="تم التعاقد",I1573="غير مهتم"),"",IF(J1573&lt;'الإعدادات'!$B$4,"متأخرة",IF(J1573='الإعدادات'!$B$4,"اليوم",IF(J1573&lt;='الإعدادات'!$B$4+3,"خلال 3 أيام",""))))</f>
        <v/>
      </c>
      <c r="N1573" s="6">
        <f>IF(OR(B1573&amp;""="",H1573&amp;""="",NOT(ISNUMBER(E1573))),"",IFERROR(IF(E1573&lt;INDEX('الوحدات'!$F$6:$F$305,MATCH(H1573,'الوحدات'!$A$6:$A$305,0)),"أقل من السعر","مناسب"),"كود غير موجود"))</f>
        <v/>
      </c>
      <c r="O1573" s="18">
        <f>IF(OR(B1573&amp;""="",I1573&lt;&gt;"تم التعاقد",H1573&amp;""=""),"",IFERROR(IF(INDEX('الوحدات'!$E$6:$E$305,MATCH(H1573,'الوحدات'!$A$6:$A$305,0))="بيع",ROUND(INDEX('الوحدات'!$F$6:$F$305,MATCH(H1573,'الوحدات'!$A$6:$A$305,0))*'الإعدادات'!$B$5/100,2),""),""))</f>
        <v/>
      </c>
      <c r="P1573" s="19">
        <f>IF(OR(M1573="متأخرة",M1573="اليوم"),COUNTIFS($M$6:$M$2005,"متأخرة",$J$6:$J$2005,"&lt;"&amp;J1573)+COUNTIFS($M$6:$M$2005,"اليوم",$J$6:$J$2005,"&lt;"&amp;J1573)+COUNTIFS($M$6:M1573,"متأخرة",$J$6:J1573,J1573&amp;"")+COUNTIFS($M$6:M1573,"اليوم",$J$6:J1573,J1573&amp;""),"")</f>
        <v/>
      </c>
    </row>
    <row r="1574">
      <c r="A1574" s="20" t="n"/>
      <c r="B1574" s="5" t="n"/>
      <c r="C1574" s="21" t="n"/>
      <c r="D1574" s="5" t="n"/>
      <c r="E1574" s="17" t="n"/>
      <c r="F1574" s="5" t="n"/>
      <c r="G1574" s="5" t="n"/>
      <c r="H1574" s="5" t="n"/>
      <c r="I1574" s="5" t="n"/>
      <c r="J1574" s="20" t="n"/>
      <c r="K1574" s="5" t="n"/>
      <c r="L1574" s="19">
        <f>IF(OR(B1574&amp;""="",NOT(ISNUMBER(A1574))),"",'الإعدادات'!$B$4-A1574)</f>
        <v/>
      </c>
      <c r="M1574" s="6">
        <f>IF(OR(B1574&amp;""="",NOT(ISNUMBER(J1574)),I1574="تم التعاقد",I1574="غير مهتم"),"",IF(J1574&lt;'الإعدادات'!$B$4,"متأخرة",IF(J1574='الإعدادات'!$B$4,"اليوم",IF(J1574&lt;='الإعدادات'!$B$4+3,"خلال 3 أيام",""))))</f>
        <v/>
      </c>
      <c r="N1574" s="6">
        <f>IF(OR(B1574&amp;""="",H1574&amp;""="",NOT(ISNUMBER(E1574))),"",IFERROR(IF(E1574&lt;INDEX('الوحدات'!$F$6:$F$305,MATCH(H1574,'الوحدات'!$A$6:$A$305,0)),"أقل من السعر","مناسب"),"كود غير موجود"))</f>
        <v/>
      </c>
      <c r="O1574" s="18">
        <f>IF(OR(B1574&amp;""="",I1574&lt;&gt;"تم التعاقد",H1574&amp;""=""),"",IFERROR(IF(INDEX('الوحدات'!$E$6:$E$305,MATCH(H1574,'الوحدات'!$A$6:$A$305,0))="بيع",ROUND(INDEX('الوحدات'!$F$6:$F$305,MATCH(H1574,'الوحدات'!$A$6:$A$305,0))*'الإعدادات'!$B$5/100,2),""),""))</f>
        <v/>
      </c>
      <c r="P1574" s="19">
        <f>IF(OR(M1574="متأخرة",M1574="اليوم"),COUNTIFS($M$6:$M$2005,"متأخرة",$J$6:$J$2005,"&lt;"&amp;J1574)+COUNTIFS($M$6:$M$2005,"اليوم",$J$6:$J$2005,"&lt;"&amp;J1574)+COUNTIFS($M$6:M1574,"متأخرة",$J$6:J1574,J1574&amp;"")+COUNTIFS($M$6:M1574,"اليوم",$J$6:J1574,J1574&amp;""),"")</f>
        <v/>
      </c>
    </row>
    <row r="1575">
      <c r="A1575" s="20" t="n"/>
      <c r="B1575" s="5" t="n"/>
      <c r="C1575" s="21" t="n"/>
      <c r="D1575" s="5" t="n"/>
      <c r="E1575" s="17" t="n"/>
      <c r="F1575" s="5" t="n"/>
      <c r="G1575" s="5" t="n"/>
      <c r="H1575" s="5" t="n"/>
      <c r="I1575" s="5" t="n"/>
      <c r="J1575" s="20" t="n"/>
      <c r="K1575" s="5" t="n"/>
      <c r="L1575" s="19">
        <f>IF(OR(B1575&amp;""="",NOT(ISNUMBER(A1575))),"",'الإعدادات'!$B$4-A1575)</f>
        <v/>
      </c>
      <c r="M1575" s="6">
        <f>IF(OR(B1575&amp;""="",NOT(ISNUMBER(J1575)),I1575="تم التعاقد",I1575="غير مهتم"),"",IF(J1575&lt;'الإعدادات'!$B$4,"متأخرة",IF(J1575='الإعدادات'!$B$4,"اليوم",IF(J1575&lt;='الإعدادات'!$B$4+3,"خلال 3 أيام",""))))</f>
        <v/>
      </c>
      <c r="N1575" s="6">
        <f>IF(OR(B1575&amp;""="",H1575&amp;""="",NOT(ISNUMBER(E1575))),"",IFERROR(IF(E1575&lt;INDEX('الوحدات'!$F$6:$F$305,MATCH(H1575,'الوحدات'!$A$6:$A$305,0)),"أقل من السعر","مناسب"),"كود غير موجود"))</f>
        <v/>
      </c>
      <c r="O1575" s="18">
        <f>IF(OR(B1575&amp;""="",I1575&lt;&gt;"تم التعاقد",H1575&amp;""=""),"",IFERROR(IF(INDEX('الوحدات'!$E$6:$E$305,MATCH(H1575,'الوحدات'!$A$6:$A$305,0))="بيع",ROUND(INDEX('الوحدات'!$F$6:$F$305,MATCH(H1575,'الوحدات'!$A$6:$A$305,0))*'الإعدادات'!$B$5/100,2),""),""))</f>
        <v/>
      </c>
      <c r="P1575" s="19">
        <f>IF(OR(M1575="متأخرة",M1575="اليوم"),COUNTIFS($M$6:$M$2005,"متأخرة",$J$6:$J$2005,"&lt;"&amp;J1575)+COUNTIFS($M$6:$M$2005,"اليوم",$J$6:$J$2005,"&lt;"&amp;J1575)+COUNTIFS($M$6:M1575,"متأخرة",$J$6:J1575,J1575&amp;"")+COUNTIFS($M$6:M1575,"اليوم",$J$6:J1575,J1575&amp;""),"")</f>
        <v/>
      </c>
    </row>
    <row r="1576">
      <c r="A1576" s="20" t="n"/>
      <c r="B1576" s="5" t="n"/>
      <c r="C1576" s="21" t="n"/>
      <c r="D1576" s="5" t="n"/>
      <c r="E1576" s="17" t="n"/>
      <c r="F1576" s="5" t="n"/>
      <c r="G1576" s="5" t="n"/>
      <c r="H1576" s="5" t="n"/>
      <c r="I1576" s="5" t="n"/>
      <c r="J1576" s="20" t="n"/>
      <c r="K1576" s="5" t="n"/>
      <c r="L1576" s="19">
        <f>IF(OR(B1576&amp;""="",NOT(ISNUMBER(A1576))),"",'الإعدادات'!$B$4-A1576)</f>
        <v/>
      </c>
      <c r="M1576" s="6">
        <f>IF(OR(B1576&amp;""="",NOT(ISNUMBER(J1576)),I1576="تم التعاقد",I1576="غير مهتم"),"",IF(J1576&lt;'الإعدادات'!$B$4,"متأخرة",IF(J1576='الإعدادات'!$B$4,"اليوم",IF(J1576&lt;='الإعدادات'!$B$4+3,"خلال 3 أيام",""))))</f>
        <v/>
      </c>
      <c r="N1576" s="6">
        <f>IF(OR(B1576&amp;""="",H1576&amp;""="",NOT(ISNUMBER(E1576))),"",IFERROR(IF(E1576&lt;INDEX('الوحدات'!$F$6:$F$305,MATCH(H1576,'الوحدات'!$A$6:$A$305,0)),"أقل من السعر","مناسب"),"كود غير موجود"))</f>
        <v/>
      </c>
      <c r="O1576" s="18">
        <f>IF(OR(B1576&amp;""="",I1576&lt;&gt;"تم التعاقد",H1576&amp;""=""),"",IFERROR(IF(INDEX('الوحدات'!$E$6:$E$305,MATCH(H1576,'الوحدات'!$A$6:$A$305,0))="بيع",ROUND(INDEX('الوحدات'!$F$6:$F$305,MATCH(H1576,'الوحدات'!$A$6:$A$305,0))*'الإعدادات'!$B$5/100,2),""),""))</f>
        <v/>
      </c>
      <c r="P1576" s="19">
        <f>IF(OR(M1576="متأخرة",M1576="اليوم"),COUNTIFS($M$6:$M$2005,"متأخرة",$J$6:$J$2005,"&lt;"&amp;J1576)+COUNTIFS($M$6:$M$2005,"اليوم",$J$6:$J$2005,"&lt;"&amp;J1576)+COUNTIFS($M$6:M1576,"متأخرة",$J$6:J1576,J1576&amp;"")+COUNTIFS($M$6:M1576,"اليوم",$J$6:J1576,J1576&amp;""),"")</f>
        <v/>
      </c>
    </row>
    <row r="1577">
      <c r="A1577" s="20" t="n"/>
      <c r="B1577" s="5" t="n"/>
      <c r="C1577" s="21" t="n"/>
      <c r="D1577" s="5" t="n"/>
      <c r="E1577" s="17" t="n"/>
      <c r="F1577" s="5" t="n"/>
      <c r="G1577" s="5" t="n"/>
      <c r="H1577" s="5" t="n"/>
      <c r="I1577" s="5" t="n"/>
      <c r="J1577" s="20" t="n"/>
      <c r="K1577" s="5" t="n"/>
      <c r="L1577" s="19">
        <f>IF(OR(B1577&amp;""="",NOT(ISNUMBER(A1577))),"",'الإعدادات'!$B$4-A1577)</f>
        <v/>
      </c>
      <c r="M1577" s="6">
        <f>IF(OR(B1577&amp;""="",NOT(ISNUMBER(J1577)),I1577="تم التعاقد",I1577="غير مهتم"),"",IF(J1577&lt;'الإعدادات'!$B$4,"متأخرة",IF(J1577='الإعدادات'!$B$4,"اليوم",IF(J1577&lt;='الإعدادات'!$B$4+3,"خلال 3 أيام",""))))</f>
        <v/>
      </c>
      <c r="N1577" s="6">
        <f>IF(OR(B1577&amp;""="",H1577&amp;""="",NOT(ISNUMBER(E1577))),"",IFERROR(IF(E1577&lt;INDEX('الوحدات'!$F$6:$F$305,MATCH(H1577,'الوحدات'!$A$6:$A$305,0)),"أقل من السعر","مناسب"),"كود غير موجود"))</f>
        <v/>
      </c>
      <c r="O1577" s="18">
        <f>IF(OR(B1577&amp;""="",I1577&lt;&gt;"تم التعاقد",H1577&amp;""=""),"",IFERROR(IF(INDEX('الوحدات'!$E$6:$E$305,MATCH(H1577,'الوحدات'!$A$6:$A$305,0))="بيع",ROUND(INDEX('الوحدات'!$F$6:$F$305,MATCH(H1577,'الوحدات'!$A$6:$A$305,0))*'الإعدادات'!$B$5/100,2),""),""))</f>
        <v/>
      </c>
      <c r="P1577" s="19">
        <f>IF(OR(M1577="متأخرة",M1577="اليوم"),COUNTIFS($M$6:$M$2005,"متأخرة",$J$6:$J$2005,"&lt;"&amp;J1577)+COUNTIFS($M$6:$M$2005,"اليوم",$J$6:$J$2005,"&lt;"&amp;J1577)+COUNTIFS($M$6:M1577,"متأخرة",$J$6:J1577,J1577&amp;"")+COUNTIFS($M$6:M1577,"اليوم",$J$6:J1577,J1577&amp;""),"")</f>
        <v/>
      </c>
    </row>
    <row r="1578">
      <c r="A1578" s="20" t="n"/>
      <c r="B1578" s="5" t="n"/>
      <c r="C1578" s="21" t="n"/>
      <c r="D1578" s="5" t="n"/>
      <c r="E1578" s="17" t="n"/>
      <c r="F1578" s="5" t="n"/>
      <c r="G1578" s="5" t="n"/>
      <c r="H1578" s="5" t="n"/>
      <c r="I1578" s="5" t="n"/>
      <c r="J1578" s="20" t="n"/>
      <c r="K1578" s="5" t="n"/>
      <c r="L1578" s="19">
        <f>IF(OR(B1578&amp;""="",NOT(ISNUMBER(A1578))),"",'الإعدادات'!$B$4-A1578)</f>
        <v/>
      </c>
      <c r="M1578" s="6">
        <f>IF(OR(B1578&amp;""="",NOT(ISNUMBER(J1578)),I1578="تم التعاقد",I1578="غير مهتم"),"",IF(J1578&lt;'الإعدادات'!$B$4,"متأخرة",IF(J1578='الإعدادات'!$B$4,"اليوم",IF(J1578&lt;='الإعدادات'!$B$4+3,"خلال 3 أيام",""))))</f>
        <v/>
      </c>
      <c r="N1578" s="6">
        <f>IF(OR(B1578&amp;""="",H1578&amp;""="",NOT(ISNUMBER(E1578))),"",IFERROR(IF(E1578&lt;INDEX('الوحدات'!$F$6:$F$305,MATCH(H1578,'الوحدات'!$A$6:$A$305,0)),"أقل من السعر","مناسب"),"كود غير موجود"))</f>
        <v/>
      </c>
      <c r="O1578" s="18">
        <f>IF(OR(B1578&amp;""="",I1578&lt;&gt;"تم التعاقد",H1578&amp;""=""),"",IFERROR(IF(INDEX('الوحدات'!$E$6:$E$305,MATCH(H1578,'الوحدات'!$A$6:$A$305,0))="بيع",ROUND(INDEX('الوحدات'!$F$6:$F$305,MATCH(H1578,'الوحدات'!$A$6:$A$305,0))*'الإعدادات'!$B$5/100,2),""),""))</f>
        <v/>
      </c>
      <c r="P1578" s="19">
        <f>IF(OR(M1578="متأخرة",M1578="اليوم"),COUNTIFS($M$6:$M$2005,"متأخرة",$J$6:$J$2005,"&lt;"&amp;J1578)+COUNTIFS($M$6:$M$2005,"اليوم",$J$6:$J$2005,"&lt;"&amp;J1578)+COUNTIFS($M$6:M1578,"متأخرة",$J$6:J1578,J1578&amp;"")+COUNTIFS($M$6:M1578,"اليوم",$J$6:J1578,J1578&amp;""),"")</f>
        <v/>
      </c>
    </row>
    <row r="1579">
      <c r="A1579" s="20" t="n"/>
      <c r="B1579" s="5" t="n"/>
      <c r="C1579" s="21" t="n"/>
      <c r="D1579" s="5" t="n"/>
      <c r="E1579" s="17" t="n"/>
      <c r="F1579" s="5" t="n"/>
      <c r="G1579" s="5" t="n"/>
      <c r="H1579" s="5" t="n"/>
      <c r="I1579" s="5" t="n"/>
      <c r="J1579" s="20" t="n"/>
      <c r="K1579" s="5" t="n"/>
      <c r="L1579" s="19">
        <f>IF(OR(B1579&amp;""="",NOT(ISNUMBER(A1579))),"",'الإعدادات'!$B$4-A1579)</f>
        <v/>
      </c>
      <c r="M1579" s="6">
        <f>IF(OR(B1579&amp;""="",NOT(ISNUMBER(J1579)),I1579="تم التعاقد",I1579="غير مهتم"),"",IF(J1579&lt;'الإعدادات'!$B$4,"متأخرة",IF(J1579='الإعدادات'!$B$4,"اليوم",IF(J1579&lt;='الإعدادات'!$B$4+3,"خلال 3 أيام",""))))</f>
        <v/>
      </c>
      <c r="N1579" s="6">
        <f>IF(OR(B1579&amp;""="",H1579&amp;""="",NOT(ISNUMBER(E1579))),"",IFERROR(IF(E1579&lt;INDEX('الوحدات'!$F$6:$F$305,MATCH(H1579,'الوحدات'!$A$6:$A$305,0)),"أقل من السعر","مناسب"),"كود غير موجود"))</f>
        <v/>
      </c>
      <c r="O1579" s="18">
        <f>IF(OR(B1579&amp;""="",I1579&lt;&gt;"تم التعاقد",H1579&amp;""=""),"",IFERROR(IF(INDEX('الوحدات'!$E$6:$E$305,MATCH(H1579,'الوحدات'!$A$6:$A$305,0))="بيع",ROUND(INDEX('الوحدات'!$F$6:$F$305,MATCH(H1579,'الوحدات'!$A$6:$A$305,0))*'الإعدادات'!$B$5/100,2),""),""))</f>
        <v/>
      </c>
      <c r="P1579" s="19">
        <f>IF(OR(M1579="متأخرة",M1579="اليوم"),COUNTIFS($M$6:$M$2005,"متأخرة",$J$6:$J$2005,"&lt;"&amp;J1579)+COUNTIFS($M$6:$M$2005,"اليوم",$J$6:$J$2005,"&lt;"&amp;J1579)+COUNTIFS($M$6:M1579,"متأخرة",$J$6:J1579,J1579&amp;"")+COUNTIFS($M$6:M1579,"اليوم",$J$6:J1579,J1579&amp;""),"")</f>
        <v/>
      </c>
    </row>
    <row r="1580">
      <c r="A1580" s="20" t="n"/>
      <c r="B1580" s="5" t="n"/>
      <c r="C1580" s="21" t="n"/>
      <c r="D1580" s="5" t="n"/>
      <c r="E1580" s="17" t="n"/>
      <c r="F1580" s="5" t="n"/>
      <c r="G1580" s="5" t="n"/>
      <c r="H1580" s="5" t="n"/>
      <c r="I1580" s="5" t="n"/>
      <c r="J1580" s="20" t="n"/>
      <c r="K1580" s="5" t="n"/>
      <c r="L1580" s="19">
        <f>IF(OR(B1580&amp;""="",NOT(ISNUMBER(A1580))),"",'الإعدادات'!$B$4-A1580)</f>
        <v/>
      </c>
      <c r="M1580" s="6">
        <f>IF(OR(B1580&amp;""="",NOT(ISNUMBER(J1580)),I1580="تم التعاقد",I1580="غير مهتم"),"",IF(J1580&lt;'الإعدادات'!$B$4,"متأخرة",IF(J1580='الإعدادات'!$B$4,"اليوم",IF(J1580&lt;='الإعدادات'!$B$4+3,"خلال 3 أيام",""))))</f>
        <v/>
      </c>
      <c r="N1580" s="6">
        <f>IF(OR(B1580&amp;""="",H1580&amp;""="",NOT(ISNUMBER(E1580))),"",IFERROR(IF(E1580&lt;INDEX('الوحدات'!$F$6:$F$305,MATCH(H1580,'الوحدات'!$A$6:$A$305,0)),"أقل من السعر","مناسب"),"كود غير موجود"))</f>
        <v/>
      </c>
      <c r="O1580" s="18">
        <f>IF(OR(B1580&amp;""="",I1580&lt;&gt;"تم التعاقد",H1580&amp;""=""),"",IFERROR(IF(INDEX('الوحدات'!$E$6:$E$305,MATCH(H1580,'الوحدات'!$A$6:$A$305,0))="بيع",ROUND(INDEX('الوحدات'!$F$6:$F$305,MATCH(H1580,'الوحدات'!$A$6:$A$305,0))*'الإعدادات'!$B$5/100,2),""),""))</f>
        <v/>
      </c>
      <c r="P1580" s="19">
        <f>IF(OR(M1580="متأخرة",M1580="اليوم"),COUNTIFS($M$6:$M$2005,"متأخرة",$J$6:$J$2005,"&lt;"&amp;J1580)+COUNTIFS($M$6:$M$2005,"اليوم",$J$6:$J$2005,"&lt;"&amp;J1580)+COUNTIFS($M$6:M1580,"متأخرة",$J$6:J1580,J1580&amp;"")+COUNTIFS($M$6:M1580,"اليوم",$J$6:J1580,J1580&amp;""),"")</f>
        <v/>
      </c>
    </row>
    <row r="1581">
      <c r="A1581" s="20" t="n"/>
      <c r="B1581" s="5" t="n"/>
      <c r="C1581" s="21" t="n"/>
      <c r="D1581" s="5" t="n"/>
      <c r="E1581" s="17" t="n"/>
      <c r="F1581" s="5" t="n"/>
      <c r="G1581" s="5" t="n"/>
      <c r="H1581" s="5" t="n"/>
      <c r="I1581" s="5" t="n"/>
      <c r="J1581" s="20" t="n"/>
      <c r="K1581" s="5" t="n"/>
      <c r="L1581" s="19">
        <f>IF(OR(B1581&amp;""="",NOT(ISNUMBER(A1581))),"",'الإعدادات'!$B$4-A1581)</f>
        <v/>
      </c>
      <c r="M1581" s="6">
        <f>IF(OR(B1581&amp;""="",NOT(ISNUMBER(J1581)),I1581="تم التعاقد",I1581="غير مهتم"),"",IF(J1581&lt;'الإعدادات'!$B$4,"متأخرة",IF(J1581='الإعدادات'!$B$4,"اليوم",IF(J1581&lt;='الإعدادات'!$B$4+3,"خلال 3 أيام",""))))</f>
        <v/>
      </c>
      <c r="N1581" s="6">
        <f>IF(OR(B1581&amp;""="",H1581&amp;""="",NOT(ISNUMBER(E1581))),"",IFERROR(IF(E1581&lt;INDEX('الوحدات'!$F$6:$F$305,MATCH(H1581,'الوحدات'!$A$6:$A$305,0)),"أقل من السعر","مناسب"),"كود غير موجود"))</f>
        <v/>
      </c>
      <c r="O1581" s="18">
        <f>IF(OR(B1581&amp;""="",I1581&lt;&gt;"تم التعاقد",H1581&amp;""=""),"",IFERROR(IF(INDEX('الوحدات'!$E$6:$E$305,MATCH(H1581,'الوحدات'!$A$6:$A$305,0))="بيع",ROUND(INDEX('الوحدات'!$F$6:$F$305,MATCH(H1581,'الوحدات'!$A$6:$A$305,0))*'الإعدادات'!$B$5/100,2),""),""))</f>
        <v/>
      </c>
      <c r="P1581" s="19">
        <f>IF(OR(M1581="متأخرة",M1581="اليوم"),COUNTIFS($M$6:$M$2005,"متأخرة",$J$6:$J$2005,"&lt;"&amp;J1581)+COUNTIFS($M$6:$M$2005,"اليوم",$J$6:$J$2005,"&lt;"&amp;J1581)+COUNTIFS($M$6:M1581,"متأخرة",$J$6:J1581,J1581&amp;"")+COUNTIFS($M$6:M1581,"اليوم",$J$6:J1581,J1581&amp;""),"")</f>
        <v/>
      </c>
    </row>
    <row r="1582">
      <c r="A1582" s="20" t="n"/>
      <c r="B1582" s="5" t="n"/>
      <c r="C1582" s="21" t="n"/>
      <c r="D1582" s="5" t="n"/>
      <c r="E1582" s="17" t="n"/>
      <c r="F1582" s="5" t="n"/>
      <c r="G1582" s="5" t="n"/>
      <c r="H1582" s="5" t="n"/>
      <c r="I1582" s="5" t="n"/>
      <c r="J1582" s="20" t="n"/>
      <c r="K1582" s="5" t="n"/>
      <c r="L1582" s="19">
        <f>IF(OR(B1582&amp;""="",NOT(ISNUMBER(A1582))),"",'الإعدادات'!$B$4-A1582)</f>
        <v/>
      </c>
      <c r="M1582" s="6">
        <f>IF(OR(B1582&amp;""="",NOT(ISNUMBER(J1582)),I1582="تم التعاقد",I1582="غير مهتم"),"",IF(J1582&lt;'الإعدادات'!$B$4,"متأخرة",IF(J1582='الإعدادات'!$B$4,"اليوم",IF(J1582&lt;='الإعدادات'!$B$4+3,"خلال 3 أيام",""))))</f>
        <v/>
      </c>
      <c r="N1582" s="6">
        <f>IF(OR(B1582&amp;""="",H1582&amp;""="",NOT(ISNUMBER(E1582))),"",IFERROR(IF(E1582&lt;INDEX('الوحدات'!$F$6:$F$305,MATCH(H1582,'الوحدات'!$A$6:$A$305,0)),"أقل من السعر","مناسب"),"كود غير موجود"))</f>
        <v/>
      </c>
      <c r="O1582" s="18">
        <f>IF(OR(B1582&amp;""="",I1582&lt;&gt;"تم التعاقد",H1582&amp;""=""),"",IFERROR(IF(INDEX('الوحدات'!$E$6:$E$305,MATCH(H1582,'الوحدات'!$A$6:$A$305,0))="بيع",ROUND(INDEX('الوحدات'!$F$6:$F$305,MATCH(H1582,'الوحدات'!$A$6:$A$305,0))*'الإعدادات'!$B$5/100,2),""),""))</f>
        <v/>
      </c>
      <c r="P1582" s="19">
        <f>IF(OR(M1582="متأخرة",M1582="اليوم"),COUNTIFS($M$6:$M$2005,"متأخرة",$J$6:$J$2005,"&lt;"&amp;J1582)+COUNTIFS($M$6:$M$2005,"اليوم",$J$6:$J$2005,"&lt;"&amp;J1582)+COUNTIFS($M$6:M1582,"متأخرة",$J$6:J1582,J1582&amp;"")+COUNTIFS($M$6:M1582,"اليوم",$J$6:J1582,J1582&amp;""),"")</f>
        <v/>
      </c>
    </row>
    <row r="1583">
      <c r="A1583" s="20" t="n"/>
      <c r="B1583" s="5" t="n"/>
      <c r="C1583" s="21" t="n"/>
      <c r="D1583" s="5" t="n"/>
      <c r="E1583" s="17" t="n"/>
      <c r="F1583" s="5" t="n"/>
      <c r="G1583" s="5" t="n"/>
      <c r="H1583" s="5" t="n"/>
      <c r="I1583" s="5" t="n"/>
      <c r="J1583" s="20" t="n"/>
      <c r="K1583" s="5" t="n"/>
      <c r="L1583" s="19">
        <f>IF(OR(B1583&amp;""="",NOT(ISNUMBER(A1583))),"",'الإعدادات'!$B$4-A1583)</f>
        <v/>
      </c>
      <c r="M1583" s="6">
        <f>IF(OR(B1583&amp;""="",NOT(ISNUMBER(J1583)),I1583="تم التعاقد",I1583="غير مهتم"),"",IF(J1583&lt;'الإعدادات'!$B$4,"متأخرة",IF(J1583='الإعدادات'!$B$4,"اليوم",IF(J1583&lt;='الإعدادات'!$B$4+3,"خلال 3 أيام",""))))</f>
        <v/>
      </c>
      <c r="N1583" s="6">
        <f>IF(OR(B1583&amp;""="",H1583&amp;""="",NOT(ISNUMBER(E1583))),"",IFERROR(IF(E1583&lt;INDEX('الوحدات'!$F$6:$F$305,MATCH(H1583,'الوحدات'!$A$6:$A$305,0)),"أقل من السعر","مناسب"),"كود غير موجود"))</f>
        <v/>
      </c>
      <c r="O1583" s="18">
        <f>IF(OR(B1583&amp;""="",I1583&lt;&gt;"تم التعاقد",H1583&amp;""=""),"",IFERROR(IF(INDEX('الوحدات'!$E$6:$E$305,MATCH(H1583,'الوحدات'!$A$6:$A$305,0))="بيع",ROUND(INDEX('الوحدات'!$F$6:$F$305,MATCH(H1583,'الوحدات'!$A$6:$A$305,0))*'الإعدادات'!$B$5/100,2),""),""))</f>
        <v/>
      </c>
      <c r="P1583" s="19">
        <f>IF(OR(M1583="متأخرة",M1583="اليوم"),COUNTIFS($M$6:$M$2005,"متأخرة",$J$6:$J$2005,"&lt;"&amp;J1583)+COUNTIFS($M$6:$M$2005,"اليوم",$J$6:$J$2005,"&lt;"&amp;J1583)+COUNTIFS($M$6:M1583,"متأخرة",$J$6:J1583,J1583&amp;"")+COUNTIFS($M$6:M1583,"اليوم",$J$6:J1583,J1583&amp;""),"")</f>
        <v/>
      </c>
    </row>
    <row r="1584">
      <c r="A1584" s="20" t="n"/>
      <c r="B1584" s="5" t="n"/>
      <c r="C1584" s="21" t="n"/>
      <c r="D1584" s="5" t="n"/>
      <c r="E1584" s="17" t="n"/>
      <c r="F1584" s="5" t="n"/>
      <c r="G1584" s="5" t="n"/>
      <c r="H1584" s="5" t="n"/>
      <c r="I1584" s="5" t="n"/>
      <c r="J1584" s="20" t="n"/>
      <c r="K1584" s="5" t="n"/>
      <c r="L1584" s="19">
        <f>IF(OR(B1584&amp;""="",NOT(ISNUMBER(A1584))),"",'الإعدادات'!$B$4-A1584)</f>
        <v/>
      </c>
      <c r="M1584" s="6">
        <f>IF(OR(B1584&amp;""="",NOT(ISNUMBER(J1584)),I1584="تم التعاقد",I1584="غير مهتم"),"",IF(J1584&lt;'الإعدادات'!$B$4,"متأخرة",IF(J1584='الإعدادات'!$B$4,"اليوم",IF(J1584&lt;='الإعدادات'!$B$4+3,"خلال 3 أيام",""))))</f>
        <v/>
      </c>
      <c r="N1584" s="6">
        <f>IF(OR(B1584&amp;""="",H1584&amp;""="",NOT(ISNUMBER(E1584))),"",IFERROR(IF(E1584&lt;INDEX('الوحدات'!$F$6:$F$305,MATCH(H1584,'الوحدات'!$A$6:$A$305,0)),"أقل من السعر","مناسب"),"كود غير موجود"))</f>
        <v/>
      </c>
      <c r="O1584" s="18">
        <f>IF(OR(B1584&amp;""="",I1584&lt;&gt;"تم التعاقد",H1584&amp;""=""),"",IFERROR(IF(INDEX('الوحدات'!$E$6:$E$305,MATCH(H1584,'الوحدات'!$A$6:$A$305,0))="بيع",ROUND(INDEX('الوحدات'!$F$6:$F$305,MATCH(H1584,'الوحدات'!$A$6:$A$305,0))*'الإعدادات'!$B$5/100,2),""),""))</f>
        <v/>
      </c>
      <c r="P1584" s="19">
        <f>IF(OR(M1584="متأخرة",M1584="اليوم"),COUNTIFS($M$6:$M$2005,"متأخرة",$J$6:$J$2005,"&lt;"&amp;J1584)+COUNTIFS($M$6:$M$2005,"اليوم",$J$6:$J$2005,"&lt;"&amp;J1584)+COUNTIFS($M$6:M1584,"متأخرة",$J$6:J1584,J1584&amp;"")+COUNTIFS($M$6:M1584,"اليوم",$J$6:J1584,J1584&amp;""),"")</f>
        <v/>
      </c>
    </row>
    <row r="1585">
      <c r="A1585" s="20" t="n"/>
      <c r="B1585" s="5" t="n"/>
      <c r="C1585" s="21" t="n"/>
      <c r="D1585" s="5" t="n"/>
      <c r="E1585" s="17" t="n"/>
      <c r="F1585" s="5" t="n"/>
      <c r="G1585" s="5" t="n"/>
      <c r="H1585" s="5" t="n"/>
      <c r="I1585" s="5" t="n"/>
      <c r="J1585" s="20" t="n"/>
      <c r="K1585" s="5" t="n"/>
      <c r="L1585" s="19">
        <f>IF(OR(B1585&amp;""="",NOT(ISNUMBER(A1585))),"",'الإعدادات'!$B$4-A1585)</f>
        <v/>
      </c>
      <c r="M1585" s="6">
        <f>IF(OR(B1585&amp;""="",NOT(ISNUMBER(J1585)),I1585="تم التعاقد",I1585="غير مهتم"),"",IF(J1585&lt;'الإعدادات'!$B$4,"متأخرة",IF(J1585='الإعدادات'!$B$4,"اليوم",IF(J1585&lt;='الإعدادات'!$B$4+3,"خلال 3 أيام",""))))</f>
        <v/>
      </c>
      <c r="N1585" s="6">
        <f>IF(OR(B1585&amp;""="",H1585&amp;""="",NOT(ISNUMBER(E1585))),"",IFERROR(IF(E1585&lt;INDEX('الوحدات'!$F$6:$F$305,MATCH(H1585,'الوحدات'!$A$6:$A$305,0)),"أقل من السعر","مناسب"),"كود غير موجود"))</f>
        <v/>
      </c>
      <c r="O1585" s="18">
        <f>IF(OR(B1585&amp;""="",I1585&lt;&gt;"تم التعاقد",H1585&amp;""=""),"",IFERROR(IF(INDEX('الوحدات'!$E$6:$E$305,MATCH(H1585,'الوحدات'!$A$6:$A$305,0))="بيع",ROUND(INDEX('الوحدات'!$F$6:$F$305,MATCH(H1585,'الوحدات'!$A$6:$A$305,0))*'الإعدادات'!$B$5/100,2),""),""))</f>
        <v/>
      </c>
      <c r="P1585" s="19">
        <f>IF(OR(M1585="متأخرة",M1585="اليوم"),COUNTIFS($M$6:$M$2005,"متأخرة",$J$6:$J$2005,"&lt;"&amp;J1585)+COUNTIFS($M$6:$M$2005,"اليوم",$J$6:$J$2005,"&lt;"&amp;J1585)+COUNTIFS($M$6:M1585,"متأخرة",$J$6:J1585,J1585&amp;"")+COUNTIFS($M$6:M1585,"اليوم",$J$6:J1585,J1585&amp;""),"")</f>
        <v/>
      </c>
    </row>
    <row r="1586">
      <c r="A1586" s="20" t="n"/>
      <c r="B1586" s="5" t="n"/>
      <c r="C1586" s="21" t="n"/>
      <c r="D1586" s="5" t="n"/>
      <c r="E1586" s="17" t="n"/>
      <c r="F1586" s="5" t="n"/>
      <c r="G1586" s="5" t="n"/>
      <c r="H1586" s="5" t="n"/>
      <c r="I1586" s="5" t="n"/>
      <c r="J1586" s="20" t="n"/>
      <c r="K1586" s="5" t="n"/>
      <c r="L1586" s="19">
        <f>IF(OR(B1586&amp;""="",NOT(ISNUMBER(A1586))),"",'الإعدادات'!$B$4-A1586)</f>
        <v/>
      </c>
      <c r="M1586" s="6">
        <f>IF(OR(B1586&amp;""="",NOT(ISNUMBER(J1586)),I1586="تم التعاقد",I1586="غير مهتم"),"",IF(J1586&lt;'الإعدادات'!$B$4,"متأخرة",IF(J1586='الإعدادات'!$B$4,"اليوم",IF(J1586&lt;='الإعدادات'!$B$4+3,"خلال 3 أيام",""))))</f>
        <v/>
      </c>
      <c r="N1586" s="6">
        <f>IF(OR(B1586&amp;""="",H1586&amp;""="",NOT(ISNUMBER(E1586))),"",IFERROR(IF(E1586&lt;INDEX('الوحدات'!$F$6:$F$305,MATCH(H1586,'الوحدات'!$A$6:$A$305,0)),"أقل من السعر","مناسب"),"كود غير موجود"))</f>
        <v/>
      </c>
      <c r="O1586" s="18">
        <f>IF(OR(B1586&amp;""="",I1586&lt;&gt;"تم التعاقد",H1586&amp;""=""),"",IFERROR(IF(INDEX('الوحدات'!$E$6:$E$305,MATCH(H1586,'الوحدات'!$A$6:$A$305,0))="بيع",ROUND(INDEX('الوحدات'!$F$6:$F$305,MATCH(H1586,'الوحدات'!$A$6:$A$305,0))*'الإعدادات'!$B$5/100,2),""),""))</f>
        <v/>
      </c>
      <c r="P1586" s="19">
        <f>IF(OR(M1586="متأخرة",M1586="اليوم"),COUNTIFS($M$6:$M$2005,"متأخرة",$J$6:$J$2005,"&lt;"&amp;J1586)+COUNTIFS($M$6:$M$2005,"اليوم",$J$6:$J$2005,"&lt;"&amp;J1586)+COUNTIFS($M$6:M1586,"متأخرة",$J$6:J1586,J1586&amp;"")+COUNTIFS($M$6:M1586,"اليوم",$J$6:J1586,J1586&amp;""),"")</f>
        <v/>
      </c>
    </row>
    <row r="1587">
      <c r="A1587" s="20" t="n"/>
      <c r="B1587" s="5" t="n"/>
      <c r="C1587" s="21" t="n"/>
      <c r="D1587" s="5" t="n"/>
      <c r="E1587" s="17" t="n"/>
      <c r="F1587" s="5" t="n"/>
      <c r="G1587" s="5" t="n"/>
      <c r="H1587" s="5" t="n"/>
      <c r="I1587" s="5" t="n"/>
      <c r="J1587" s="20" t="n"/>
      <c r="K1587" s="5" t="n"/>
      <c r="L1587" s="19">
        <f>IF(OR(B1587&amp;""="",NOT(ISNUMBER(A1587))),"",'الإعدادات'!$B$4-A1587)</f>
        <v/>
      </c>
      <c r="M1587" s="6">
        <f>IF(OR(B1587&amp;""="",NOT(ISNUMBER(J1587)),I1587="تم التعاقد",I1587="غير مهتم"),"",IF(J1587&lt;'الإعدادات'!$B$4,"متأخرة",IF(J1587='الإعدادات'!$B$4,"اليوم",IF(J1587&lt;='الإعدادات'!$B$4+3,"خلال 3 أيام",""))))</f>
        <v/>
      </c>
      <c r="N1587" s="6">
        <f>IF(OR(B1587&amp;""="",H1587&amp;""="",NOT(ISNUMBER(E1587))),"",IFERROR(IF(E1587&lt;INDEX('الوحدات'!$F$6:$F$305,MATCH(H1587,'الوحدات'!$A$6:$A$305,0)),"أقل من السعر","مناسب"),"كود غير موجود"))</f>
        <v/>
      </c>
      <c r="O1587" s="18">
        <f>IF(OR(B1587&amp;""="",I1587&lt;&gt;"تم التعاقد",H1587&amp;""=""),"",IFERROR(IF(INDEX('الوحدات'!$E$6:$E$305,MATCH(H1587,'الوحدات'!$A$6:$A$305,0))="بيع",ROUND(INDEX('الوحدات'!$F$6:$F$305,MATCH(H1587,'الوحدات'!$A$6:$A$305,0))*'الإعدادات'!$B$5/100,2),""),""))</f>
        <v/>
      </c>
      <c r="P1587" s="19">
        <f>IF(OR(M1587="متأخرة",M1587="اليوم"),COUNTIFS($M$6:$M$2005,"متأخرة",$J$6:$J$2005,"&lt;"&amp;J1587)+COUNTIFS($M$6:$M$2005,"اليوم",$J$6:$J$2005,"&lt;"&amp;J1587)+COUNTIFS($M$6:M1587,"متأخرة",$J$6:J1587,J1587&amp;"")+COUNTIFS($M$6:M1587,"اليوم",$J$6:J1587,J1587&amp;""),"")</f>
        <v/>
      </c>
    </row>
    <row r="1588">
      <c r="A1588" s="20" t="n"/>
      <c r="B1588" s="5" t="n"/>
      <c r="C1588" s="21" t="n"/>
      <c r="D1588" s="5" t="n"/>
      <c r="E1588" s="17" t="n"/>
      <c r="F1588" s="5" t="n"/>
      <c r="G1588" s="5" t="n"/>
      <c r="H1588" s="5" t="n"/>
      <c r="I1588" s="5" t="n"/>
      <c r="J1588" s="20" t="n"/>
      <c r="K1588" s="5" t="n"/>
      <c r="L1588" s="19">
        <f>IF(OR(B1588&amp;""="",NOT(ISNUMBER(A1588))),"",'الإعدادات'!$B$4-A1588)</f>
        <v/>
      </c>
      <c r="M1588" s="6">
        <f>IF(OR(B1588&amp;""="",NOT(ISNUMBER(J1588)),I1588="تم التعاقد",I1588="غير مهتم"),"",IF(J1588&lt;'الإعدادات'!$B$4,"متأخرة",IF(J1588='الإعدادات'!$B$4,"اليوم",IF(J1588&lt;='الإعدادات'!$B$4+3,"خلال 3 أيام",""))))</f>
        <v/>
      </c>
      <c r="N1588" s="6">
        <f>IF(OR(B1588&amp;""="",H1588&amp;""="",NOT(ISNUMBER(E1588))),"",IFERROR(IF(E1588&lt;INDEX('الوحدات'!$F$6:$F$305,MATCH(H1588,'الوحدات'!$A$6:$A$305,0)),"أقل من السعر","مناسب"),"كود غير موجود"))</f>
        <v/>
      </c>
      <c r="O1588" s="18">
        <f>IF(OR(B1588&amp;""="",I1588&lt;&gt;"تم التعاقد",H1588&amp;""=""),"",IFERROR(IF(INDEX('الوحدات'!$E$6:$E$305,MATCH(H1588,'الوحدات'!$A$6:$A$305,0))="بيع",ROUND(INDEX('الوحدات'!$F$6:$F$305,MATCH(H1588,'الوحدات'!$A$6:$A$305,0))*'الإعدادات'!$B$5/100,2),""),""))</f>
        <v/>
      </c>
      <c r="P1588" s="19">
        <f>IF(OR(M1588="متأخرة",M1588="اليوم"),COUNTIFS($M$6:$M$2005,"متأخرة",$J$6:$J$2005,"&lt;"&amp;J1588)+COUNTIFS($M$6:$M$2005,"اليوم",$J$6:$J$2005,"&lt;"&amp;J1588)+COUNTIFS($M$6:M1588,"متأخرة",$J$6:J1588,J1588&amp;"")+COUNTIFS($M$6:M1588,"اليوم",$J$6:J1588,J1588&amp;""),"")</f>
        <v/>
      </c>
    </row>
    <row r="1589">
      <c r="A1589" s="20" t="n"/>
      <c r="B1589" s="5" t="n"/>
      <c r="C1589" s="21" t="n"/>
      <c r="D1589" s="5" t="n"/>
      <c r="E1589" s="17" t="n"/>
      <c r="F1589" s="5" t="n"/>
      <c r="G1589" s="5" t="n"/>
      <c r="H1589" s="5" t="n"/>
      <c r="I1589" s="5" t="n"/>
      <c r="J1589" s="20" t="n"/>
      <c r="K1589" s="5" t="n"/>
      <c r="L1589" s="19">
        <f>IF(OR(B1589&amp;""="",NOT(ISNUMBER(A1589))),"",'الإعدادات'!$B$4-A1589)</f>
        <v/>
      </c>
      <c r="M1589" s="6">
        <f>IF(OR(B1589&amp;""="",NOT(ISNUMBER(J1589)),I1589="تم التعاقد",I1589="غير مهتم"),"",IF(J1589&lt;'الإعدادات'!$B$4,"متأخرة",IF(J1589='الإعدادات'!$B$4,"اليوم",IF(J1589&lt;='الإعدادات'!$B$4+3,"خلال 3 أيام",""))))</f>
        <v/>
      </c>
      <c r="N1589" s="6">
        <f>IF(OR(B1589&amp;""="",H1589&amp;""="",NOT(ISNUMBER(E1589))),"",IFERROR(IF(E1589&lt;INDEX('الوحدات'!$F$6:$F$305,MATCH(H1589,'الوحدات'!$A$6:$A$305,0)),"أقل من السعر","مناسب"),"كود غير موجود"))</f>
        <v/>
      </c>
      <c r="O1589" s="18">
        <f>IF(OR(B1589&amp;""="",I1589&lt;&gt;"تم التعاقد",H1589&amp;""=""),"",IFERROR(IF(INDEX('الوحدات'!$E$6:$E$305,MATCH(H1589,'الوحدات'!$A$6:$A$305,0))="بيع",ROUND(INDEX('الوحدات'!$F$6:$F$305,MATCH(H1589,'الوحدات'!$A$6:$A$305,0))*'الإعدادات'!$B$5/100,2),""),""))</f>
        <v/>
      </c>
      <c r="P1589" s="19">
        <f>IF(OR(M1589="متأخرة",M1589="اليوم"),COUNTIFS($M$6:$M$2005,"متأخرة",$J$6:$J$2005,"&lt;"&amp;J1589)+COUNTIFS($M$6:$M$2005,"اليوم",$J$6:$J$2005,"&lt;"&amp;J1589)+COUNTIFS($M$6:M1589,"متأخرة",$J$6:J1589,J1589&amp;"")+COUNTIFS($M$6:M1589,"اليوم",$J$6:J1589,J1589&amp;""),"")</f>
        <v/>
      </c>
    </row>
    <row r="1590">
      <c r="A1590" s="20" t="n"/>
      <c r="B1590" s="5" t="n"/>
      <c r="C1590" s="21" t="n"/>
      <c r="D1590" s="5" t="n"/>
      <c r="E1590" s="17" t="n"/>
      <c r="F1590" s="5" t="n"/>
      <c r="G1590" s="5" t="n"/>
      <c r="H1590" s="5" t="n"/>
      <c r="I1590" s="5" t="n"/>
      <c r="J1590" s="20" t="n"/>
      <c r="K1590" s="5" t="n"/>
      <c r="L1590" s="19">
        <f>IF(OR(B1590&amp;""="",NOT(ISNUMBER(A1590))),"",'الإعدادات'!$B$4-A1590)</f>
        <v/>
      </c>
      <c r="M1590" s="6">
        <f>IF(OR(B1590&amp;""="",NOT(ISNUMBER(J1590)),I1590="تم التعاقد",I1590="غير مهتم"),"",IF(J1590&lt;'الإعدادات'!$B$4,"متأخرة",IF(J1590='الإعدادات'!$B$4,"اليوم",IF(J1590&lt;='الإعدادات'!$B$4+3,"خلال 3 أيام",""))))</f>
        <v/>
      </c>
      <c r="N1590" s="6">
        <f>IF(OR(B1590&amp;""="",H1590&amp;""="",NOT(ISNUMBER(E1590))),"",IFERROR(IF(E1590&lt;INDEX('الوحدات'!$F$6:$F$305,MATCH(H1590,'الوحدات'!$A$6:$A$305,0)),"أقل من السعر","مناسب"),"كود غير موجود"))</f>
        <v/>
      </c>
      <c r="O1590" s="18">
        <f>IF(OR(B1590&amp;""="",I1590&lt;&gt;"تم التعاقد",H1590&amp;""=""),"",IFERROR(IF(INDEX('الوحدات'!$E$6:$E$305,MATCH(H1590,'الوحدات'!$A$6:$A$305,0))="بيع",ROUND(INDEX('الوحدات'!$F$6:$F$305,MATCH(H1590,'الوحدات'!$A$6:$A$305,0))*'الإعدادات'!$B$5/100,2),""),""))</f>
        <v/>
      </c>
      <c r="P1590" s="19">
        <f>IF(OR(M1590="متأخرة",M1590="اليوم"),COUNTIFS($M$6:$M$2005,"متأخرة",$J$6:$J$2005,"&lt;"&amp;J1590)+COUNTIFS($M$6:$M$2005,"اليوم",$J$6:$J$2005,"&lt;"&amp;J1590)+COUNTIFS($M$6:M1590,"متأخرة",$J$6:J1590,J1590&amp;"")+COUNTIFS($M$6:M1590,"اليوم",$J$6:J1590,J1590&amp;""),"")</f>
        <v/>
      </c>
    </row>
    <row r="1591">
      <c r="A1591" s="20" t="n"/>
      <c r="B1591" s="5" t="n"/>
      <c r="C1591" s="21" t="n"/>
      <c r="D1591" s="5" t="n"/>
      <c r="E1591" s="17" t="n"/>
      <c r="F1591" s="5" t="n"/>
      <c r="G1591" s="5" t="n"/>
      <c r="H1591" s="5" t="n"/>
      <c r="I1591" s="5" t="n"/>
      <c r="J1591" s="20" t="n"/>
      <c r="K1591" s="5" t="n"/>
      <c r="L1591" s="19">
        <f>IF(OR(B1591&amp;""="",NOT(ISNUMBER(A1591))),"",'الإعدادات'!$B$4-A1591)</f>
        <v/>
      </c>
      <c r="M1591" s="6">
        <f>IF(OR(B1591&amp;""="",NOT(ISNUMBER(J1591)),I1591="تم التعاقد",I1591="غير مهتم"),"",IF(J1591&lt;'الإعدادات'!$B$4,"متأخرة",IF(J1591='الإعدادات'!$B$4,"اليوم",IF(J1591&lt;='الإعدادات'!$B$4+3,"خلال 3 أيام",""))))</f>
        <v/>
      </c>
      <c r="N1591" s="6">
        <f>IF(OR(B1591&amp;""="",H1591&amp;""="",NOT(ISNUMBER(E1591))),"",IFERROR(IF(E1591&lt;INDEX('الوحدات'!$F$6:$F$305,MATCH(H1591,'الوحدات'!$A$6:$A$305,0)),"أقل من السعر","مناسب"),"كود غير موجود"))</f>
        <v/>
      </c>
      <c r="O1591" s="18">
        <f>IF(OR(B1591&amp;""="",I1591&lt;&gt;"تم التعاقد",H1591&amp;""=""),"",IFERROR(IF(INDEX('الوحدات'!$E$6:$E$305,MATCH(H1591,'الوحدات'!$A$6:$A$305,0))="بيع",ROUND(INDEX('الوحدات'!$F$6:$F$305,MATCH(H1591,'الوحدات'!$A$6:$A$305,0))*'الإعدادات'!$B$5/100,2),""),""))</f>
        <v/>
      </c>
      <c r="P1591" s="19">
        <f>IF(OR(M1591="متأخرة",M1591="اليوم"),COUNTIFS($M$6:$M$2005,"متأخرة",$J$6:$J$2005,"&lt;"&amp;J1591)+COUNTIFS($M$6:$M$2005,"اليوم",$J$6:$J$2005,"&lt;"&amp;J1591)+COUNTIFS($M$6:M1591,"متأخرة",$J$6:J1591,J1591&amp;"")+COUNTIFS($M$6:M1591,"اليوم",$J$6:J1591,J1591&amp;""),"")</f>
        <v/>
      </c>
    </row>
    <row r="1592">
      <c r="A1592" s="20" t="n"/>
      <c r="B1592" s="5" t="n"/>
      <c r="C1592" s="21" t="n"/>
      <c r="D1592" s="5" t="n"/>
      <c r="E1592" s="17" t="n"/>
      <c r="F1592" s="5" t="n"/>
      <c r="G1592" s="5" t="n"/>
      <c r="H1592" s="5" t="n"/>
      <c r="I1592" s="5" t="n"/>
      <c r="J1592" s="20" t="n"/>
      <c r="K1592" s="5" t="n"/>
      <c r="L1592" s="19">
        <f>IF(OR(B1592&amp;""="",NOT(ISNUMBER(A1592))),"",'الإعدادات'!$B$4-A1592)</f>
        <v/>
      </c>
      <c r="M1592" s="6">
        <f>IF(OR(B1592&amp;""="",NOT(ISNUMBER(J1592)),I1592="تم التعاقد",I1592="غير مهتم"),"",IF(J1592&lt;'الإعدادات'!$B$4,"متأخرة",IF(J1592='الإعدادات'!$B$4,"اليوم",IF(J1592&lt;='الإعدادات'!$B$4+3,"خلال 3 أيام",""))))</f>
        <v/>
      </c>
      <c r="N1592" s="6">
        <f>IF(OR(B1592&amp;""="",H1592&amp;""="",NOT(ISNUMBER(E1592))),"",IFERROR(IF(E1592&lt;INDEX('الوحدات'!$F$6:$F$305,MATCH(H1592,'الوحدات'!$A$6:$A$305,0)),"أقل من السعر","مناسب"),"كود غير موجود"))</f>
        <v/>
      </c>
      <c r="O1592" s="18">
        <f>IF(OR(B1592&amp;""="",I1592&lt;&gt;"تم التعاقد",H1592&amp;""=""),"",IFERROR(IF(INDEX('الوحدات'!$E$6:$E$305,MATCH(H1592,'الوحدات'!$A$6:$A$305,0))="بيع",ROUND(INDEX('الوحدات'!$F$6:$F$305,MATCH(H1592,'الوحدات'!$A$6:$A$305,0))*'الإعدادات'!$B$5/100,2),""),""))</f>
        <v/>
      </c>
      <c r="P1592" s="19">
        <f>IF(OR(M1592="متأخرة",M1592="اليوم"),COUNTIFS($M$6:$M$2005,"متأخرة",$J$6:$J$2005,"&lt;"&amp;J1592)+COUNTIFS($M$6:$M$2005,"اليوم",$J$6:$J$2005,"&lt;"&amp;J1592)+COUNTIFS($M$6:M1592,"متأخرة",$J$6:J1592,J1592&amp;"")+COUNTIFS($M$6:M1592,"اليوم",$J$6:J1592,J1592&amp;""),"")</f>
        <v/>
      </c>
    </row>
    <row r="1593">
      <c r="A1593" s="20" t="n"/>
      <c r="B1593" s="5" t="n"/>
      <c r="C1593" s="21" t="n"/>
      <c r="D1593" s="5" t="n"/>
      <c r="E1593" s="17" t="n"/>
      <c r="F1593" s="5" t="n"/>
      <c r="G1593" s="5" t="n"/>
      <c r="H1593" s="5" t="n"/>
      <c r="I1593" s="5" t="n"/>
      <c r="J1593" s="20" t="n"/>
      <c r="K1593" s="5" t="n"/>
      <c r="L1593" s="19">
        <f>IF(OR(B1593&amp;""="",NOT(ISNUMBER(A1593))),"",'الإعدادات'!$B$4-A1593)</f>
        <v/>
      </c>
      <c r="M1593" s="6">
        <f>IF(OR(B1593&amp;""="",NOT(ISNUMBER(J1593)),I1593="تم التعاقد",I1593="غير مهتم"),"",IF(J1593&lt;'الإعدادات'!$B$4,"متأخرة",IF(J1593='الإعدادات'!$B$4,"اليوم",IF(J1593&lt;='الإعدادات'!$B$4+3,"خلال 3 أيام",""))))</f>
        <v/>
      </c>
      <c r="N1593" s="6">
        <f>IF(OR(B1593&amp;""="",H1593&amp;""="",NOT(ISNUMBER(E1593))),"",IFERROR(IF(E1593&lt;INDEX('الوحدات'!$F$6:$F$305,MATCH(H1593,'الوحدات'!$A$6:$A$305,0)),"أقل من السعر","مناسب"),"كود غير موجود"))</f>
        <v/>
      </c>
      <c r="O1593" s="18">
        <f>IF(OR(B1593&amp;""="",I1593&lt;&gt;"تم التعاقد",H1593&amp;""=""),"",IFERROR(IF(INDEX('الوحدات'!$E$6:$E$305,MATCH(H1593,'الوحدات'!$A$6:$A$305,0))="بيع",ROUND(INDEX('الوحدات'!$F$6:$F$305,MATCH(H1593,'الوحدات'!$A$6:$A$305,0))*'الإعدادات'!$B$5/100,2),""),""))</f>
        <v/>
      </c>
      <c r="P1593" s="19">
        <f>IF(OR(M1593="متأخرة",M1593="اليوم"),COUNTIFS($M$6:$M$2005,"متأخرة",$J$6:$J$2005,"&lt;"&amp;J1593)+COUNTIFS($M$6:$M$2005,"اليوم",$J$6:$J$2005,"&lt;"&amp;J1593)+COUNTIFS($M$6:M1593,"متأخرة",$J$6:J1593,J1593&amp;"")+COUNTIFS($M$6:M1593,"اليوم",$J$6:J1593,J1593&amp;""),"")</f>
        <v/>
      </c>
    </row>
    <row r="1594">
      <c r="A1594" s="20" t="n"/>
      <c r="B1594" s="5" t="n"/>
      <c r="C1594" s="21" t="n"/>
      <c r="D1594" s="5" t="n"/>
      <c r="E1594" s="17" t="n"/>
      <c r="F1594" s="5" t="n"/>
      <c r="G1594" s="5" t="n"/>
      <c r="H1594" s="5" t="n"/>
      <c r="I1594" s="5" t="n"/>
      <c r="J1594" s="20" t="n"/>
      <c r="K1594" s="5" t="n"/>
      <c r="L1594" s="19">
        <f>IF(OR(B1594&amp;""="",NOT(ISNUMBER(A1594))),"",'الإعدادات'!$B$4-A1594)</f>
        <v/>
      </c>
      <c r="M1594" s="6">
        <f>IF(OR(B1594&amp;""="",NOT(ISNUMBER(J1594)),I1594="تم التعاقد",I1594="غير مهتم"),"",IF(J1594&lt;'الإعدادات'!$B$4,"متأخرة",IF(J1594='الإعدادات'!$B$4,"اليوم",IF(J1594&lt;='الإعدادات'!$B$4+3,"خلال 3 أيام",""))))</f>
        <v/>
      </c>
      <c r="N1594" s="6">
        <f>IF(OR(B1594&amp;""="",H1594&amp;""="",NOT(ISNUMBER(E1594))),"",IFERROR(IF(E1594&lt;INDEX('الوحدات'!$F$6:$F$305,MATCH(H1594,'الوحدات'!$A$6:$A$305,0)),"أقل من السعر","مناسب"),"كود غير موجود"))</f>
        <v/>
      </c>
      <c r="O1594" s="18">
        <f>IF(OR(B1594&amp;""="",I1594&lt;&gt;"تم التعاقد",H1594&amp;""=""),"",IFERROR(IF(INDEX('الوحدات'!$E$6:$E$305,MATCH(H1594,'الوحدات'!$A$6:$A$305,0))="بيع",ROUND(INDEX('الوحدات'!$F$6:$F$305,MATCH(H1594,'الوحدات'!$A$6:$A$305,0))*'الإعدادات'!$B$5/100,2),""),""))</f>
        <v/>
      </c>
      <c r="P1594" s="19">
        <f>IF(OR(M1594="متأخرة",M1594="اليوم"),COUNTIFS($M$6:$M$2005,"متأخرة",$J$6:$J$2005,"&lt;"&amp;J1594)+COUNTIFS($M$6:$M$2005,"اليوم",$J$6:$J$2005,"&lt;"&amp;J1594)+COUNTIFS($M$6:M1594,"متأخرة",$J$6:J1594,J1594&amp;"")+COUNTIFS($M$6:M1594,"اليوم",$J$6:J1594,J1594&amp;""),"")</f>
        <v/>
      </c>
    </row>
    <row r="1595">
      <c r="A1595" s="20" t="n"/>
      <c r="B1595" s="5" t="n"/>
      <c r="C1595" s="21" t="n"/>
      <c r="D1595" s="5" t="n"/>
      <c r="E1595" s="17" t="n"/>
      <c r="F1595" s="5" t="n"/>
      <c r="G1595" s="5" t="n"/>
      <c r="H1595" s="5" t="n"/>
      <c r="I1595" s="5" t="n"/>
      <c r="J1595" s="20" t="n"/>
      <c r="K1595" s="5" t="n"/>
      <c r="L1595" s="19">
        <f>IF(OR(B1595&amp;""="",NOT(ISNUMBER(A1595))),"",'الإعدادات'!$B$4-A1595)</f>
        <v/>
      </c>
      <c r="M1595" s="6">
        <f>IF(OR(B1595&amp;""="",NOT(ISNUMBER(J1595)),I1595="تم التعاقد",I1595="غير مهتم"),"",IF(J1595&lt;'الإعدادات'!$B$4,"متأخرة",IF(J1595='الإعدادات'!$B$4,"اليوم",IF(J1595&lt;='الإعدادات'!$B$4+3,"خلال 3 أيام",""))))</f>
        <v/>
      </c>
      <c r="N1595" s="6">
        <f>IF(OR(B1595&amp;""="",H1595&amp;""="",NOT(ISNUMBER(E1595))),"",IFERROR(IF(E1595&lt;INDEX('الوحدات'!$F$6:$F$305,MATCH(H1595,'الوحدات'!$A$6:$A$305,0)),"أقل من السعر","مناسب"),"كود غير موجود"))</f>
        <v/>
      </c>
      <c r="O1595" s="18">
        <f>IF(OR(B1595&amp;""="",I1595&lt;&gt;"تم التعاقد",H1595&amp;""=""),"",IFERROR(IF(INDEX('الوحدات'!$E$6:$E$305,MATCH(H1595,'الوحدات'!$A$6:$A$305,0))="بيع",ROUND(INDEX('الوحدات'!$F$6:$F$305,MATCH(H1595,'الوحدات'!$A$6:$A$305,0))*'الإعدادات'!$B$5/100,2),""),""))</f>
        <v/>
      </c>
      <c r="P1595" s="19">
        <f>IF(OR(M1595="متأخرة",M1595="اليوم"),COUNTIFS($M$6:$M$2005,"متأخرة",$J$6:$J$2005,"&lt;"&amp;J1595)+COUNTIFS($M$6:$M$2005,"اليوم",$J$6:$J$2005,"&lt;"&amp;J1595)+COUNTIFS($M$6:M1595,"متأخرة",$J$6:J1595,J1595&amp;"")+COUNTIFS($M$6:M1595,"اليوم",$J$6:J1595,J1595&amp;""),"")</f>
        <v/>
      </c>
    </row>
    <row r="1596">
      <c r="A1596" s="20" t="n"/>
      <c r="B1596" s="5" t="n"/>
      <c r="C1596" s="21" t="n"/>
      <c r="D1596" s="5" t="n"/>
      <c r="E1596" s="17" t="n"/>
      <c r="F1596" s="5" t="n"/>
      <c r="G1596" s="5" t="n"/>
      <c r="H1596" s="5" t="n"/>
      <c r="I1596" s="5" t="n"/>
      <c r="J1596" s="20" t="n"/>
      <c r="K1596" s="5" t="n"/>
      <c r="L1596" s="19">
        <f>IF(OR(B1596&amp;""="",NOT(ISNUMBER(A1596))),"",'الإعدادات'!$B$4-A1596)</f>
        <v/>
      </c>
      <c r="M1596" s="6">
        <f>IF(OR(B1596&amp;""="",NOT(ISNUMBER(J1596)),I1596="تم التعاقد",I1596="غير مهتم"),"",IF(J1596&lt;'الإعدادات'!$B$4,"متأخرة",IF(J1596='الإعدادات'!$B$4,"اليوم",IF(J1596&lt;='الإعدادات'!$B$4+3,"خلال 3 أيام",""))))</f>
        <v/>
      </c>
      <c r="N1596" s="6">
        <f>IF(OR(B1596&amp;""="",H1596&amp;""="",NOT(ISNUMBER(E1596))),"",IFERROR(IF(E1596&lt;INDEX('الوحدات'!$F$6:$F$305,MATCH(H1596,'الوحدات'!$A$6:$A$305,0)),"أقل من السعر","مناسب"),"كود غير موجود"))</f>
        <v/>
      </c>
      <c r="O1596" s="18">
        <f>IF(OR(B1596&amp;""="",I1596&lt;&gt;"تم التعاقد",H1596&amp;""=""),"",IFERROR(IF(INDEX('الوحدات'!$E$6:$E$305,MATCH(H1596,'الوحدات'!$A$6:$A$305,0))="بيع",ROUND(INDEX('الوحدات'!$F$6:$F$305,MATCH(H1596,'الوحدات'!$A$6:$A$305,0))*'الإعدادات'!$B$5/100,2),""),""))</f>
        <v/>
      </c>
      <c r="P1596" s="19">
        <f>IF(OR(M1596="متأخرة",M1596="اليوم"),COUNTIFS($M$6:$M$2005,"متأخرة",$J$6:$J$2005,"&lt;"&amp;J1596)+COUNTIFS($M$6:$M$2005,"اليوم",$J$6:$J$2005,"&lt;"&amp;J1596)+COUNTIFS($M$6:M1596,"متأخرة",$J$6:J1596,J1596&amp;"")+COUNTIFS($M$6:M1596,"اليوم",$J$6:J1596,J1596&amp;""),"")</f>
        <v/>
      </c>
    </row>
    <row r="1597">
      <c r="A1597" s="20" t="n"/>
      <c r="B1597" s="5" t="n"/>
      <c r="C1597" s="21" t="n"/>
      <c r="D1597" s="5" t="n"/>
      <c r="E1597" s="17" t="n"/>
      <c r="F1597" s="5" t="n"/>
      <c r="G1597" s="5" t="n"/>
      <c r="H1597" s="5" t="n"/>
      <c r="I1597" s="5" t="n"/>
      <c r="J1597" s="20" t="n"/>
      <c r="K1597" s="5" t="n"/>
      <c r="L1597" s="19">
        <f>IF(OR(B1597&amp;""="",NOT(ISNUMBER(A1597))),"",'الإعدادات'!$B$4-A1597)</f>
        <v/>
      </c>
      <c r="M1597" s="6">
        <f>IF(OR(B1597&amp;""="",NOT(ISNUMBER(J1597)),I1597="تم التعاقد",I1597="غير مهتم"),"",IF(J1597&lt;'الإعدادات'!$B$4,"متأخرة",IF(J1597='الإعدادات'!$B$4,"اليوم",IF(J1597&lt;='الإعدادات'!$B$4+3,"خلال 3 أيام",""))))</f>
        <v/>
      </c>
      <c r="N1597" s="6">
        <f>IF(OR(B1597&amp;""="",H1597&amp;""="",NOT(ISNUMBER(E1597))),"",IFERROR(IF(E1597&lt;INDEX('الوحدات'!$F$6:$F$305,MATCH(H1597,'الوحدات'!$A$6:$A$305,0)),"أقل من السعر","مناسب"),"كود غير موجود"))</f>
        <v/>
      </c>
      <c r="O1597" s="18">
        <f>IF(OR(B1597&amp;""="",I1597&lt;&gt;"تم التعاقد",H1597&amp;""=""),"",IFERROR(IF(INDEX('الوحدات'!$E$6:$E$305,MATCH(H1597,'الوحدات'!$A$6:$A$305,0))="بيع",ROUND(INDEX('الوحدات'!$F$6:$F$305,MATCH(H1597,'الوحدات'!$A$6:$A$305,0))*'الإعدادات'!$B$5/100,2),""),""))</f>
        <v/>
      </c>
      <c r="P1597" s="19">
        <f>IF(OR(M1597="متأخرة",M1597="اليوم"),COUNTIFS($M$6:$M$2005,"متأخرة",$J$6:$J$2005,"&lt;"&amp;J1597)+COUNTIFS($M$6:$M$2005,"اليوم",$J$6:$J$2005,"&lt;"&amp;J1597)+COUNTIFS($M$6:M1597,"متأخرة",$J$6:J1597,J1597&amp;"")+COUNTIFS($M$6:M1597,"اليوم",$J$6:J1597,J1597&amp;""),"")</f>
        <v/>
      </c>
    </row>
    <row r="1598">
      <c r="A1598" s="20" t="n"/>
      <c r="B1598" s="5" t="n"/>
      <c r="C1598" s="21" t="n"/>
      <c r="D1598" s="5" t="n"/>
      <c r="E1598" s="17" t="n"/>
      <c r="F1598" s="5" t="n"/>
      <c r="G1598" s="5" t="n"/>
      <c r="H1598" s="5" t="n"/>
      <c r="I1598" s="5" t="n"/>
      <c r="J1598" s="20" t="n"/>
      <c r="K1598" s="5" t="n"/>
      <c r="L1598" s="19">
        <f>IF(OR(B1598&amp;""="",NOT(ISNUMBER(A1598))),"",'الإعدادات'!$B$4-A1598)</f>
        <v/>
      </c>
      <c r="M1598" s="6">
        <f>IF(OR(B1598&amp;""="",NOT(ISNUMBER(J1598)),I1598="تم التعاقد",I1598="غير مهتم"),"",IF(J1598&lt;'الإعدادات'!$B$4,"متأخرة",IF(J1598='الإعدادات'!$B$4,"اليوم",IF(J1598&lt;='الإعدادات'!$B$4+3,"خلال 3 أيام",""))))</f>
        <v/>
      </c>
      <c r="N1598" s="6">
        <f>IF(OR(B1598&amp;""="",H1598&amp;""="",NOT(ISNUMBER(E1598))),"",IFERROR(IF(E1598&lt;INDEX('الوحدات'!$F$6:$F$305,MATCH(H1598,'الوحدات'!$A$6:$A$305,0)),"أقل من السعر","مناسب"),"كود غير موجود"))</f>
        <v/>
      </c>
      <c r="O1598" s="18">
        <f>IF(OR(B1598&amp;""="",I1598&lt;&gt;"تم التعاقد",H1598&amp;""=""),"",IFERROR(IF(INDEX('الوحدات'!$E$6:$E$305,MATCH(H1598,'الوحدات'!$A$6:$A$305,0))="بيع",ROUND(INDEX('الوحدات'!$F$6:$F$305,MATCH(H1598,'الوحدات'!$A$6:$A$305,0))*'الإعدادات'!$B$5/100,2),""),""))</f>
        <v/>
      </c>
      <c r="P1598" s="19">
        <f>IF(OR(M1598="متأخرة",M1598="اليوم"),COUNTIFS($M$6:$M$2005,"متأخرة",$J$6:$J$2005,"&lt;"&amp;J1598)+COUNTIFS($M$6:$M$2005,"اليوم",$J$6:$J$2005,"&lt;"&amp;J1598)+COUNTIFS($M$6:M1598,"متأخرة",$J$6:J1598,J1598&amp;"")+COUNTIFS($M$6:M1598,"اليوم",$J$6:J1598,J1598&amp;""),"")</f>
        <v/>
      </c>
    </row>
    <row r="1599">
      <c r="A1599" s="20" t="n"/>
      <c r="B1599" s="5" t="n"/>
      <c r="C1599" s="21" t="n"/>
      <c r="D1599" s="5" t="n"/>
      <c r="E1599" s="17" t="n"/>
      <c r="F1599" s="5" t="n"/>
      <c r="G1599" s="5" t="n"/>
      <c r="H1599" s="5" t="n"/>
      <c r="I1599" s="5" t="n"/>
      <c r="J1599" s="20" t="n"/>
      <c r="K1599" s="5" t="n"/>
      <c r="L1599" s="19">
        <f>IF(OR(B1599&amp;""="",NOT(ISNUMBER(A1599))),"",'الإعدادات'!$B$4-A1599)</f>
        <v/>
      </c>
      <c r="M1599" s="6">
        <f>IF(OR(B1599&amp;""="",NOT(ISNUMBER(J1599)),I1599="تم التعاقد",I1599="غير مهتم"),"",IF(J1599&lt;'الإعدادات'!$B$4,"متأخرة",IF(J1599='الإعدادات'!$B$4,"اليوم",IF(J1599&lt;='الإعدادات'!$B$4+3,"خلال 3 أيام",""))))</f>
        <v/>
      </c>
      <c r="N1599" s="6">
        <f>IF(OR(B1599&amp;""="",H1599&amp;""="",NOT(ISNUMBER(E1599))),"",IFERROR(IF(E1599&lt;INDEX('الوحدات'!$F$6:$F$305,MATCH(H1599,'الوحدات'!$A$6:$A$305,0)),"أقل من السعر","مناسب"),"كود غير موجود"))</f>
        <v/>
      </c>
      <c r="O1599" s="18">
        <f>IF(OR(B1599&amp;""="",I1599&lt;&gt;"تم التعاقد",H1599&amp;""=""),"",IFERROR(IF(INDEX('الوحدات'!$E$6:$E$305,MATCH(H1599,'الوحدات'!$A$6:$A$305,0))="بيع",ROUND(INDEX('الوحدات'!$F$6:$F$305,MATCH(H1599,'الوحدات'!$A$6:$A$305,0))*'الإعدادات'!$B$5/100,2),""),""))</f>
        <v/>
      </c>
      <c r="P1599" s="19">
        <f>IF(OR(M1599="متأخرة",M1599="اليوم"),COUNTIFS($M$6:$M$2005,"متأخرة",$J$6:$J$2005,"&lt;"&amp;J1599)+COUNTIFS($M$6:$M$2005,"اليوم",$J$6:$J$2005,"&lt;"&amp;J1599)+COUNTIFS($M$6:M1599,"متأخرة",$J$6:J1599,J1599&amp;"")+COUNTIFS($M$6:M1599,"اليوم",$J$6:J1599,J1599&amp;""),"")</f>
        <v/>
      </c>
    </row>
    <row r="1600">
      <c r="A1600" s="20" t="n"/>
      <c r="B1600" s="5" t="n"/>
      <c r="C1600" s="21" t="n"/>
      <c r="D1600" s="5" t="n"/>
      <c r="E1600" s="17" t="n"/>
      <c r="F1600" s="5" t="n"/>
      <c r="G1600" s="5" t="n"/>
      <c r="H1600" s="5" t="n"/>
      <c r="I1600" s="5" t="n"/>
      <c r="J1600" s="20" t="n"/>
      <c r="K1600" s="5" t="n"/>
      <c r="L1600" s="19">
        <f>IF(OR(B1600&amp;""="",NOT(ISNUMBER(A1600))),"",'الإعدادات'!$B$4-A1600)</f>
        <v/>
      </c>
      <c r="M1600" s="6">
        <f>IF(OR(B1600&amp;""="",NOT(ISNUMBER(J1600)),I1600="تم التعاقد",I1600="غير مهتم"),"",IF(J1600&lt;'الإعدادات'!$B$4,"متأخرة",IF(J1600='الإعدادات'!$B$4,"اليوم",IF(J1600&lt;='الإعدادات'!$B$4+3,"خلال 3 أيام",""))))</f>
        <v/>
      </c>
      <c r="N1600" s="6">
        <f>IF(OR(B1600&amp;""="",H1600&amp;""="",NOT(ISNUMBER(E1600))),"",IFERROR(IF(E1600&lt;INDEX('الوحدات'!$F$6:$F$305,MATCH(H1600,'الوحدات'!$A$6:$A$305,0)),"أقل من السعر","مناسب"),"كود غير موجود"))</f>
        <v/>
      </c>
      <c r="O1600" s="18">
        <f>IF(OR(B1600&amp;""="",I1600&lt;&gt;"تم التعاقد",H1600&amp;""=""),"",IFERROR(IF(INDEX('الوحدات'!$E$6:$E$305,MATCH(H1600,'الوحدات'!$A$6:$A$305,0))="بيع",ROUND(INDEX('الوحدات'!$F$6:$F$305,MATCH(H1600,'الوحدات'!$A$6:$A$305,0))*'الإعدادات'!$B$5/100,2),""),""))</f>
        <v/>
      </c>
      <c r="P1600" s="19">
        <f>IF(OR(M1600="متأخرة",M1600="اليوم"),COUNTIFS($M$6:$M$2005,"متأخرة",$J$6:$J$2005,"&lt;"&amp;J1600)+COUNTIFS($M$6:$M$2005,"اليوم",$J$6:$J$2005,"&lt;"&amp;J1600)+COUNTIFS($M$6:M1600,"متأخرة",$J$6:J1600,J1600&amp;"")+COUNTIFS($M$6:M1600,"اليوم",$J$6:J1600,J1600&amp;""),"")</f>
        <v/>
      </c>
    </row>
    <row r="1601">
      <c r="A1601" s="20" t="n"/>
      <c r="B1601" s="5" t="n"/>
      <c r="C1601" s="21" t="n"/>
      <c r="D1601" s="5" t="n"/>
      <c r="E1601" s="17" t="n"/>
      <c r="F1601" s="5" t="n"/>
      <c r="G1601" s="5" t="n"/>
      <c r="H1601" s="5" t="n"/>
      <c r="I1601" s="5" t="n"/>
      <c r="J1601" s="20" t="n"/>
      <c r="K1601" s="5" t="n"/>
      <c r="L1601" s="19">
        <f>IF(OR(B1601&amp;""="",NOT(ISNUMBER(A1601))),"",'الإعدادات'!$B$4-A1601)</f>
        <v/>
      </c>
      <c r="M1601" s="6">
        <f>IF(OR(B1601&amp;""="",NOT(ISNUMBER(J1601)),I1601="تم التعاقد",I1601="غير مهتم"),"",IF(J1601&lt;'الإعدادات'!$B$4,"متأخرة",IF(J1601='الإعدادات'!$B$4,"اليوم",IF(J1601&lt;='الإعدادات'!$B$4+3,"خلال 3 أيام",""))))</f>
        <v/>
      </c>
      <c r="N1601" s="6">
        <f>IF(OR(B1601&amp;""="",H1601&amp;""="",NOT(ISNUMBER(E1601))),"",IFERROR(IF(E1601&lt;INDEX('الوحدات'!$F$6:$F$305,MATCH(H1601,'الوحدات'!$A$6:$A$305,0)),"أقل من السعر","مناسب"),"كود غير موجود"))</f>
        <v/>
      </c>
      <c r="O1601" s="18">
        <f>IF(OR(B1601&amp;""="",I1601&lt;&gt;"تم التعاقد",H1601&amp;""=""),"",IFERROR(IF(INDEX('الوحدات'!$E$6:$E$305,MATCH(H1601,'الوحدات'!$A$6:$A$305,0))="بيع",ROUND(INDEX('الوحدات'!$F$6:$F$305,MATCH(H1601,'الوحدات'!$A$6:$A$305,0))*'الإعدادات'!$B$5/100,2),""),""))</f>
        <v/>
      </c>
      <c r="P1601" s="19">
        <f>IF(OR(M1601="متأخرة",M1601="اليوم"),COUNTIFS($M$6:$M$2005,"متأخرة",$J$6:$J$2005,"&lt;"&amp;J1601)+COUNTIFS($M$6:$M$2005,"اليوم",$J$6:$J$2005,"&lt;"&amp;J1601)+COUNTIFS($M$6:M1601,"متأخرة",$J$6:J1601,J1601&amp;"")+COUNTIFS($M$6:M1601,"اليوم",$J$6:J1601,J1601&amp;""),"")</f>
        <v/>
      </c>
    </row>
    <row r="1602">
      <c r="A1602" s="20" t="n"/>
      <c r="B1602" s="5" t="n"/>
      <c r="C1602" s="21" t="n"/>
      <c r="D1602" s="5" t="n"/>
      <c r="E1602" s="17" t="n"/>
      <c r="F1602" s="5" t="n"/>
      <c r="G1602" s="5" t="n"/>
      <c r="H1602" s="5" t="n"/>
      <c r="I1602" s="5" t="n"/>
      <c r="J1602" s="20" t="n"/>
      <c r="K1602" s="5" t="n"/>
      <c r="L1602" s="19">
        <f>IF(OR(B1602&amp;""="",NOT(ISNUMBER(A1602))),"",'الإعدادات'!$B$4-A1602)</f>
        <v/>
      </c>
      <c r="M1602" s="6">
        <f>IF(OR(B1602&amp;""="",NOT(ISNUMBER(J1602)),I1602="تم التعاقد",I1602="غير مهتم"),"",IF(J1602&lt;'الإعدادات'!$B$4,"متأخرة",IF(J1602='الإعدادات'!$B$4,"اليوم",IF(J1602&lt;='الإعدادات'!$B$4+3,"خلال 3 أيام",""))))</f>
        <v/>
      </c>
      <c r="N1602" s="6">
        <f>IF(OR(B1602&amp;""="",H1602&amp;""="",NOT(ISNUMBER(E1602))),"",IFERROR(IF(E1602&lt;INDEX('الوحدات'!$F$6:$F$305,MATCH(H1602,'الوحدات'!$A$6:$A$305,0)),"أقل من السعر","مناسب"),"كود غير موجود"))</f>
        <v/>
      </c>
      <c r="O1602" s="18">
        <f>IF(OR(B1602&amp;""="",I1602&lt;&gt;"تم التعاقد",H1602&amp;""=""),"",IFERROR(IF(INDEX('الوحدات'!$E$6:$E$305,MATCH(H1602,'الوحدات'!$A$6:$A$305,0))="بيع",ROUND(INDEX('الوحدات'!$F$6:$F$305,MATCH(H1602,'الوحدات'!$A$6:$A$305,0))*'الإعدادات'!$B$5/100,2),""),""))</f>
        <v/>
      </c>
      <c r="P1602" s="19">
        <f>IF(OR(M1602="متأخرة",M1602="اليوم"),COUNTIFS($M$6:$M$2005,"متأخرة",$J$6:$J$2005,"&lt;"&amp;J1602)+COUNTIFS($M$6:$M$2005,"اليوم",$J$6:$J$2005,"&lt;"&amp;J1602)+COUNTIFS($M$6:M1602,"متأخرة",$J$6:J1602,J1602&amp;"")+COUNTIFS($M$6:M1602,"اليوم",$J$6:J1602,J1602&amp;""),"")</f>
        <v/>
      </c>
    </row>
    <row r="1603">
      <c r="A1603" s="20" t="n"/>
      <c r="B1603" s="5" t="n"/>
      <c r="C1603" s="21" t="n"/>
      <c r="D1603" s="5" t="n"/>
      <c r="E1603" s="17" t="n"/>
      <c r="F1603" s="5" t="n"/>
      <c r="G1603" s="5" t="n"/>
      <c r="H1603" s="5" t="n"/>
      <c r="I1603" s="5" t="n"/>
      <c r="J1603" s="20" t="n"/>
      <c r="K1603" s="5" t="n"/>
      <c r="L1603" s="19">
        <f>IF(OR(B1603&amp;""="",NOT(ISNUMBER(A1603))),"",'الإعدادات'!$B$4-A1603)</f>
        <v/>
      </c>
      <c r="M1603" s="6">
        <f>IF(OR(B1603&amp;""="",NOT(ISNUMBER(J1603)),I1603="تم التعاقد",I1603="غير مهتم"),"",IF(J1603&lt;'الإعدادات'!$B$4,"متأخرة",IF(J1603='الإعدادات'!$B$4,"اليوم",IF(J1603&lt;='الإعدادات'!$B$4+3,"خلال 3 أيام",""))))</f>
        <v/>
      </c>
      <c r="N1603" s="6">
        <f>IF(OR(B1603&amp;""="",H1603&amp;""="",NOT(ISNUMBER(E1603))),"",IFERROR(IF(E1603&lt;INDEX('الوحدات'!$F$6:$F$305,MATCH(H1603,'الوحدات'!$A$6:$A$305,0)),"أقل من السعر","مناسب"),"كود غير موجود"))</f>
        <v/>
      </c>
      <c r="O1603" s="18">
        <f>IF(OR(B1603&amp;""="",I1603&lt;&gt;"تم التعاقد",H1603&amp;""=""),"",IFERROR(IF(INDEX('الوحدات'!$E$6:$E$305,MATCH(H1603,'الوحدات'!$A$6:$A$305,0))="بيع",ROUND(INDEX('الوحدات'!$F$6:$F$305,MATCH(H1603,'الوحدات'!$A$6:$A$305,0))*'الإعدادات'!$B$5/100,2),""),""))</f>
        <v/>
      </c>
      <c r="P1603" s="19">
        <f>IF(OR(M1603="متأخرة",M1603="اليوم"),COUNTIFS($M$6:$M$2005,"متأخرة",$J$6:$J$2005,"&lt;"&amp;J1603)+COUNTIFS($M$6:$M$2005,"اليوم",$J$6:$J$2005,"&lt;"&amp;J1603)+COUNTIFS($M$6:M1603,"متأخرة",$J$6:J1603,J1603&amp;"")+COUNTIFS($M$6:M1603,"اليوم",$J$6:J1603,J1603&amp;""),"")</f>
        <v/>
      </c>
    </row>
    <row r="1604">
      <c r="A1604" s="20" t="n"/>
      <c r="B1604" s="5" t="n"/>
      <c r="C1604" s="21" t="n"/>
      <c r="D1604" s="5" t="n"/>
      <c r="E1604" s="17" t="n"/>
      <c r="F1604" s="5" t="n"/>
      <c r="G1604" s="5" t="n"/>
      <c r="H1604" s="5" t="n"/>
      <c r="I1604" s="5" t="n"/>
      <c r="J1604" s="20" t="n"/>
      <c r="K1604" s="5" t="n"/>
      <c r="L1604" s="19">
        <f>IF(OR(B1604&amp;""="",NOT(ISNUMBER(A1604))),"",'الإعدادات'!$B$4-A1604)</f>
        <v/>
      </c>
      <c r="M1604" s="6">
        <f>IF(OR(B1604&amp;""="",NOT(ISNUMBER(J1604)),I1604="تم التعاقد",I1604="غير مهتم"),"",IF(J1604&lt;'الإعدادات'!$B$4,"متأخرة",IF(J1604='الإعدادات'!$B$4,"اليوم",IF(J1604&lt;='الإعدادات'!$B$4+3,"خلال 3 أيام",""))))</f>
        <v/>
      </c>
      <c r="N1604" s="6">
        <f>IF(OR(B1604&amp;""="",H1604&amp;""="",NOT(ISNUMBER(E1604))),"",IFERROR(IF(E1604&lt;INDEX('الوحدات'!$F$6:$F$305,MATCH(H1604,'الوحدات'!$A$6:$A$305,0)),"أقل من السعر","مناسب"),"كود غير موجود"))</f>
        <v/>
      </c>
      <c r="O1604" s="18">
        <f>IF(OR(B1604&amp;""="",I1604&lt;&gt;"تم التعاقد",H1604&amp;""=""),"",IFERROR(IF(INDEX('الوحدات'!$E$6:$E$305,MATCH(H1604,'الوحدات'!$A$6:$A$305,0))="بيع",ROUND(INDEX('الوحدات'!$F$6:$F$305,MATCH(H1604,'الوحدات'!$A$6:$A$305,0))*'الإعدادات'!$B$5/100,2),""),""))</f>
        <v/>
      </c>
      <c r="P1604" s="19">
        <f>IF(OR(M1604="متأخرة",M1604="اليوم"),COUNTIFS($M$6:$M$2005,"متأخرة",$J$6:$J$2005,"&lt;"&amp;J1604)+COUNTIFS($M$6:$M$2005,"اليوم",$J$6:$J$2005,"&lt;"&amp;J1604)+COUNTIFS($M$6:M1604,"متأخرة",$J$6:J1604,J1604&amp;"")+COUNTIFS($M$6:M1604,"اليوم",$J$6:J1604,J1604&amp;""),"")</f>
        <v/>
      </c>
    </row>
    <row r="1605">
      <c r="A1605" s="20" t="n"/>
      <c r="B1605" s="5" t="n"/>
      <c r="C1605" s="21" t="n"/>
      <c r="D1605" s="5" t="n"/>
      <c r="E1605" s="17" t="n"/>
      <c r="F1605" s="5" t="n"/>
      <c r="G1605" s="5" t="n"/>
      <c r="H1605" s="5" t="n"/>
      <c r="I1605" s="5" t="n"/>
      <c r="J1605" s="20" t="n"/>
      <c r="K1605" s="5" t="n"/>
      <c r="L1605" s="19">
        <f>IF(OR(B1605&amp;""="",NOT(ISNUMBER(A1605))),"",'الإعدادات'!$B$4-A1605)</f>
        <v/>
      </c>
      <c r="M1605" s="6">
        <f>IF(OR(B1605&amp;""="",NOT(ISNUMBER(J1605)),I1605="تم التعاقد",I1605="غير مهتم"),"",IF(J1605&lt;'الإعدادات'!$B$4,"متأخرة",IF(J1605='الإعدادات'!$B$4,"اليوم",IF(J1605&lt;='الإعدادات'!$B$4+3,"خلال 3 أيام",""))))</f>
        <v/>
      </c>
      <c r="N1605" s="6">
        <f>IF(OR(B1605&amp;""="",H1605&amp;""="",NOT(ISNUMBER(E1605))),"",IFERROR(IF(E1605&lt;INDEX('الوحدات'!$F$6:$F$305,MATCH(H1605,'الوحدات'!$A$6:$A$305,0)),"أقل من السعر","مناسب"),"كود غير موجود"))</f>
        <v/>
      </c>
      <c r="O1605" s="18">
        <f>IF(OR(B1605&amp;""="",I1605&lt;&gt;"تم التعاقد",H1605&amp;""=""),"",IFERROR(IF(INDEX('الوحدات'!$E$6:$E$305,MATCH(H1605,'الوحدات'!$A$6:$A$305,0))="بيع",ROUND(INDEX('الوحدات'!$F$6:$F$305,MATCH(H1605,'الوحدات'!$A$6:$A$305,0))*'الإعدادات'!$B$5/100,2),""),""))</f>
        <v/>
      </c>
      <c r="P1605" s="19">
        <f>IF(OR(M1605="متأخرة",M1605="اليوم"),COUNTIFS($M$6:$M$2005,"متأخرة",$J$6:$J$2005,"&lt;"&amp;J1605)+COUNTIFS($M$6:$M$2005,"اليوم",$J$6:$J$2005,"&lt;"&amp;J1605)+COUNTIFS($M$6:M1605,"متأخرة",$J$6:J1605,J1605&amp;"")+COUNTIFS($M$6:M1605,"اليوم",$J$6:J1605,J1605&amp;""),"")</f>
        <v/>
      </c>
    </row>
    <row r="1606">
      <c r="A1606" s="20" t="n"/>
      <c r="B1606" s="5" t="n"/>
      <c r="C1606" s="21" t="n"/>
      <c r="D1606" s="5" t="n"/>
      <c r="E1606" s="17" t="n"/>
      <c r="F1606" s="5" t="n"/>
      <c r="G1606" s="5" t="n"/>
      <c r="H1606" s="5" t="n"/>
      <c r="I1606" s="5" t="n"/>
      <c r="J1606" s="20" t="n"/>
      <c r="K1606" s="5" t="n"/>
      <c r="L1606" s="19">
        <f>IF(OR(B1606&amp;""="",NOT(ISNUMBER(A1606))),"",'الإعدادات'!$B$4-A1606)</f>
        <v/>
      </c>
      <c r="M1606" s="6">
        <f>IF(OR(B1606&amp;""="",NOT(ISNUMBER(J1606)),I1606="تم التعاقد",I1606="غير مهتم"),"",IF(J1606&lt;'الإعدادات'!$B$4,"متأخرة",IF(J1606='الإعدادات'!$B$4,"اليوم",IF(J1606&lt;='الإعدادات'!$B$4+3,"خلال 3 أيام",""))))</f>
        <v/>
      </c>
      <c r="N1606" s="6">
        <f>IF(OR(B1606&amp;""="",H1606&amp;""="",NOT(ISNUMBER(E1606))),"",IFERROR(IF(E1606&lt;INDEX('الوحدات'!$F$6:$F$305,MATCH(H1606,'الوحدات'!$A$6:$A$305,0)),"أقل من السعر","مناسب"),"كود غير موجود"))</f>
        <v/>
      </c>
      <c r="O1606" s="18">
        <f>IF(OR(B1606&amp;""="",I1606&lt;&gt;"تم التعاقد",H1606&amp;""=""),"",IFERROR(IF(INDEX('الوحدات'!$E$6:$E$305,MATCH(H1606,'الوحدات'!$A$6:$A$305,0))="بيع",ROUND(INDEX('الوحدات'!$F$6:$F$305,MATCH(H1606,'الوحدات'!$A$6:$A$305,0))*'الإعدادات'!$B$5/100,2),""),""))</f>
        <v/>
      </c>
      <c r="P1606" s="19">
        <f>IF(OR(M1606="متأخرة",M1606="اليوم"),COUNTIFS($M$6:$M$2005,"متأخرة",$J$6:$J$2005,"&lt;"&amp;J1606)+COUNTIFS($M$6:$M$2005,"اليوم",$J$6:$J$2005,"&lt;"&amp;J1606)+COUNTIFS($M$6:M1606,"متأخرة",$J$6:J1606,J1606&amp;"")+COUNTIFS($M$6:M1606,"اليوم",$J$6:J1606,J1606&amp;""),"")</f>
        <v/>
      </c>
    </row>
    <row r="1607">
      <c r="A1607" s="20" t="n"/>
      <c r="B1607" s="5" t="n"/>
      <c r="C1607" s="21" t="n"/>
      <c r="D1607" s="5" t="n"/>
      <c r="E1607" s="17" t="n"/>
      <c r="F1607" s="5" t="n"/>
      <c r="G1607" s="5" t="n"/>
      <c r="H1607" s="5" t="n"/>
      <c r="I1607" s="5" t="n"/>
      <c r="J1607" s="20" t="n"/>
      <c r="K1607" s="5" t="n"/>
      <c r="L1607" s="19">
        <f>IF(OR(B1607&amp;""="",NOT(ISNUMBER(A1607))),"",'الإعدادات'!$B$4-A1607)</f>
        <v/>
      </c>
      <c r="M1607" s="6">
        <f>IF(OR(B1607&amp;""="",NOT(ISNUMBER(J1607)),I1607="تم التعاقد",I1607="غير مهتم"),"",IF(J1607&lt;'الإعدادات'!$B$4,"متأخرة",IF(J1607='الإعدادات'!$B$4,"اليوم",IF(J1607&lt;='الإعدادات'!$B$4+3,"خلال 3 أيام",""))))</f>
        <v/>
      </c>
      <c r="N1607" s="6">
        <f>IF(OR(B1607&amp;""="",H1607&amp;""="",NOT(ISNUMBER(E1607))),"",IFERROR(IF(E1607&lt;INDEX('الوحدات'!$F$6:$F$305,MATCH(H1607,'الوحدات'!$A$6:$A$305,0)),"أقل من السعر","مناسب"),"كود غير موجود"))</f>
        <v/>
      </c>
      <c r="O1607" s="18">
        <f>IF(OR(B1607&amp;""="",I1607&lt;&gt;"تم التعاقد",H1607&amp;""=""),"",IFERROR(IF(INDEX('الوحدات'!$E$6:$E$305,MATCH(H1607,'الوحدات'!$A$6:$A$305,0))="بيع",ROUND(INDEX('الوحدات'!$F$6:$F$305,MATCH(H1607,'الوحدات'!$A$6:$A$305,0))*'الإعدادات'!$B$5/100,2),""),""))</f>
        <v/>
      </c>
      <c r="P1607" s="19">
        <f>IF(OR(M1607="متأخرة",M1607="اليوم"),COUNTIFS($M$6:$M$2005,"متأخرة",$J$6:$J$2005,"&lt;"&amp;J1607)+COUNTIFS($M$6:$M$2005,"اليوم",$J$6:$J$2005,"&lt;"&amp;J1607)+COUNTIFS($M$6:M1607,"متأخرة",$J$6:J1607,J1607&amp;"")+COUNTIFS($M$6:M1607,"اليوم",$J$6:J1607,J1607&amp;""),"")</f>
        <v/>
      </c>
    </row>
    <row r="1608">
      <c r="A1608" s="20" t="n"/>
      <c r="B1608" s="5" t="n"/>
      <c r="C1608" s="21" t="n"/>
      <c r="D1608" s="5" t="n"/>
      <c r="E1608" s="17" t="n"/>
      <c r="F1608" s="5" t="n"/>
      <c r="G1608" s="5" t="n"/>
      <c r="H1608" s="5" t="n"/>
      <c r="I1608" s="5" t="n"/>
      <c r="J1608" s="20" t="n"/>
      <c r="K1608" s="5" t="n"/>
      <c r="L1608" s="19">
        <f>IF(OR(B1608&amp;""="",NOT(ISNUMBER(A1608))),"",'الإعدادات'!$B$4-A1608)</f>
        <v/>
      </c>
      <c r="M1608" s="6">
        <f>IF(OR(B1608&amp;""="",NOT(ISNUMBER(J1608)),I1608="تم التعاقد",I1608="غير مهتم"),"",IF(J1608&lt;'الإعدادات'!$B$4,"متأخرة",IF(J1608='الإعدادات'!$B$4,"اليوم",IF(J1608&lt;='الإعدادات'!$B$4+3,"خلال 3 أيام",""))))</f>
        <v/>
      </c>
      <c r="N1608" s="6">
        <f>IF(OR(B1608&amp;""="",H1608&amp;""="",NOT(ISNUMBER(E1608))),"",IFERROR(IF(E1608&lt;INDEX('الوحدات'!$F$6:$F$305,MATCH(H1608,'الوحدات'!$A$6:$A$305,0)),"أقل من السعر","مناسب"),"كود غير موجود"))</f>
        <v/>
      </c>
      <c r="O1608" s="18">
        <f>IF(OR(B1608&amp;""="",I1608&lt;&gt;"تم التعاقد",H1608&amp;""=""),"",IFERROR(IF(INDEX('الوحدات'!$E$6:$E$305,MATCH(H1608,'الوحدات'!$A$6:$A$305,0))="بيع",ROUND(INDEX('الوحدات'!$F$6:$F$305,MATCH(H1608,'الوحدات'!$A$6:$A$305,0))*'الإعدادات'!$B$5/100,2),""),""))</f>
        <v/>
      </c>
      <c r="P1608" s="19">
        <f>IF(OR(M1608="متأخرة",M1608="اليوم"),COUNTIFS($M$6:$M$2005,"متأخرة",$J$6:$J$2005,"&lt;"&amp;J1608)+COUNTIFS($M$6:$M$2005,"اليوم",$J$6:$J$2005,"&lt;"&amp;J1608)+COUNTIFS($M$6:M1608,"متأخرة",$J$6:J1608,J1608&amp;"")+COUNTIFS($M$6:M1608,"اليوم",$J$6:J1608,J1608&amp;""),"")</f>
        <v/>
      </c>
    </row>
    <row r="1609">
      <c r="A1609" s="20" t="n"/>
      <c r="B1609" s="5" t="n"/>
      <c r="C1609" s="21" t="n"/>
      <c r="D1609" s="5" t="n"/>
      <c r="E1609" s="17" t="n"/>
      <c r="F1609" s="5" t="n"/>
      <c r="G1609" s="5" t="n"/>
      <c r="H1609" s="5" t="n"/>
      <c r="I1609" s="5" t="n"/>
      <c r="J1609" s="20" t="n"/>
      <c r="K1609" s="5" t="n"/>
      <c r="L1609" s="19">
        <f>IF(OR(B1609&amp;""="",NOT(ISNUMBER(A1609))),"",'الإعدادات'!$B$4-A1609)</f>
        <v/>
      </c>
      <c r="M1609" s="6">
        <f>IF(OR(B1609&amp;""="",NOT(ISNUMBER(J1609)),I1609="تم التعاقد",I1609="غير مهتم"),"",IF(J1609&lt;'الإعدادات'!$B$4,"متأخرة",IF(J1609='الإعدادات'!$B$4,"اليوم",IF(J1609&lt;='الإعدادات'!$B$4+3,"خلال 3 أيام",""))))</f>
        <v/>
      </c>
      <c r="N1609" s="6">
        <f>IF(OR(B1609&amp;""="",H1609&amp;""="",NOT(ISNUMBER(E1609))),"",IFERROR(IF(E1609&lt;INDEX('الوحدات'!$F$6:$F$305,MATCH(H1609,'الوحدات'!$A$6:$A$305,0)),"أقل من السعر","مناسب"),"كود غير موجود"))</f>
        <v/>
      </c>
      <c r="O1609" s="18">
        <f>IF(OR(B1609&amp;""="",I1609&lt;&gt;"تم التعاقد",H1609&amp;""=""),"",IFERROR(IF(INDEX('الوحدات'!$E$6:$E$305,MATCH(H1609,'الوحدات'!$A$6:$A$305,0))="بيع",ROUND(INDEX('الوحدات'!$F$6:$F$305,MATCH(H1609,'الوحدات'!$A$6:$A$305,0))*'الإعدادات'!$B$5/100,2),""),""))</f>
        <v/>
      </c>
      <c r="P1609" s="19">
        <f>IF(OR(M1609="متأخرة",M1609="اليوم"),COUNTIFS($M$6:$M$2005,"متأخرة",$J$6:$J$2005,"&lt;"&amp;J1609)+COUNTIFS($M$6:$M$2005,"اليوم",$J$6:$J$2005,"&lt;"&amp;J1609)+COUNTIFS($M$6:M1609,"متأخرة",$J$6:J1609,J1609&amp;"")+COUNTIFS($M$6:M1609,"اليوم",$J$6:J1609,J1609&amp;""),"")</f>
        <v/>
      </c>
    </row>
    <row r="1610">
      <c r="A1610" s="20" t="n"/>
      <c r="B1610" s="5" t="n"/>
      <c r="C1610" s="21" t="n"/>
      <c r="D1610" s="5" t="n"/>
      <c r="E1610" s="17" t="n"/>
      <c r="F1610" s="5" t="n"/>
      <c r="G1610" s="5" t="n"/>
      <c r="H1610" s="5" t="n"/>
      <c r="I1610" s="5" t="n"/>
      <c r="J1610" s="20" t="n"/>
      <c r="K1610" s="5" t="n"/>
      <c r="L1610" s="19">
        <f>IF(OR(B1610&amp;""="",NOT(ISNUMBER(A1610))),"",'الإعدادات'!$B$4-A1610)</f>
        <v/>
      </c>
      <c r="M1610" s="6">
        <f>IF(OR(B1610&amp;""="",NOT(ISNUMBER(J1610)),I1610="تم التعاقد",I1610="غير مهتم"),"",IF(J1610&lt;'الإعدادات'!$B$4,"متأخرة",IF(J1610='الإعدادات'!$B$4,"اليوم",IF(J1610&lt;='الإعدادات'!$B$4+3,"خلال 3 أيام",""))))</f>
        <v/>
      </c>
      <c r="N1610" s="6">
        <f>IF(OR(B1610&amp;""="",H1610&amp;""="",NOT(ISNUMBER(E1610))),"",IFERROR(IF(E1610&lt;INDEX('الوحدات'!$F$6:$F$305,MATCH(H1610,'الوحدات'!$A$6:$A$305,0)),"أقل من السعر","مناسب"),"كود غير موجود"))</f>
        <v/>
      </c>
      <c r="O1610" s="18">
        <f>IF(OR(B1610&amp;""="",I1610&lt;&gt;"تم التعاقد",H1610&amp;""=""),"",IFERROR(IF(INDEX('الوحدات'!$E$6:$E$305,MATCH(H1610,'الوحدات'!$A$6:$A$305,0))="بيع",ROUND(INDEX('الوحدات'!$F$6:$F$305,MATCH(H1610,'الوحدات'!$A$6:$A$305,0))*'الإعدادات'!$B$5/100,2),""),""))</f>
        <v/>
      </c>
      <c r="P1610" s="19">
        <f>IF(OR(M1610="متأخرة",M1610="اليوم"),COUNTIFS($M$6:$M$2005,"متأخرة",$J$6:$J$2005,"&lt;"&amp;J1610)+COUNTIFS($M$6:$M$2005,"اليوم",$J$6:$J$2005,"&lt;"&amp;J1610)+COUNTIFS($M$6:M1610,"متأخرة",$J$6:J1610,J1610&amp;"")+COUNTIFS($M$6:M1610,"اليوم",$J$6:J1610,J1610&amp;""),"")</f>
        <v/>
      </c>
    </row>
    <row r="1611">
      <c r="A1611" s="20" t="n"/>
      <c r="B1611" s="5" t="n"/>
      <c r="C1611" s="21" t="n"/>
      <c r="D1611" s="5" t="n"/>
      <c r="E1611" s="17" t="n"/>
      <c r="F1611" s="5" t="n"/>
      <c r="G1611" s="5" t="n"/>
      <c r="H1611" s="5" t="n"/>
      <c r="I1611" s="5" t="n"/>
      <c r="J1611" s="20" t="n"/>
      <c r="K1611" s="5" t="n"/>
      <c r="L1611" s="19">
        <f>IF(OR(B1611&amp;""="",NOT(ISNUMBER(A1611))),"",'الإعدادات'!$B$4-A1611)</f>
        <v/>
      </c>
      <c r="M1611" s="6">
        <f>IF(OR(B1611&amp;""="",NOT(ISNUMBER(J1611)),I1611="تم التعاقد",I1611="غير مهتم"),"",IF(J1611&lt;'الإعدادات'!$B$4,"متأخرة",IF(J1611='الإعدادات'!$B$4,"اليوم",IF(J1611&lt;='الإعدادات'!$B$4+3,"خلال 3 أيام",""))))</f>
        <v/>
      </c>
      <c r="N1611" s="6">
        <f>IF(OR(B1611&amp;""="",H1611&amp;""="",NOT(ISNUMBER(E1611))),"",IFERROR(IF(E1611&lt;INDEX('الوحدات'!$F$6:$F$305,MATCH(H1611,'الوحدات'!$A$6:$A$305,0)),"أقل من السعر","مناسب"),"كود غير موجود"))</f>
        <v/>
      </c>
      <c r="O1611" s="18">
        <f>IF(OR(B1611&amp;""="",I1611&lt;&gt;"تم التعاقد",H1611&amp;""=""),"",IFERROR(IF(INDEX('الوحدات'!$E$6:$E$305,MATCH(H1611,'الوحدات'!$A$6:$A$305,0))="بيع",ROUND(INDEX('الوحدات'!$F$6:$F$305,MATCH(H1611,'الوحدات'!$A$6:$A$305,0))*'الإعدادات'!$B$5/100,2),""),""))</f>
        <v/>
      </c>
      <c r="P1611" s="19">
        <f>IF(OR(M1611="متأخرة",M1611="اليوم"),COUNTIFS($M$6:$M$2005,"متأخرة",$J$6:$J$2005,"&lt;"&amp;J1611)+COUNTIFS($M$6:$M$2005,"اليوم",$J$6:$J$2005,"&lt;"&amp;J1611)+COUNTIFS($M$6:M1611,"متأخرة",$J$6:J1611,J1611&amp;"")+COUNTIFS($M$6:M1611,"اليوم",$J$6:J1611,J1611&amp;""),"")</f>
        <v/>
      </c>
    </row>
    <row r="1612">
      <c r="A1612" s="20" t="n"/>
      <c r="B1612" s="5" t="n"/>
      <c r="C1612" s="21" t="n"/>
      <c r="D1612" s="5" t="n"/>
      <c r="E1612" s="17" t="n"/>
      <c r="F1612" s="5" t="n"/>
      <c r="G1612" s="5" t="n"/>
      <c r="H1612" s="5" t="n"/>
      <c r="I1612" s="5" t="n"/>
      <c r="J1612" s="20" t="n"/>
      <c r="K1612" s="5" t="n"/>
      <c r="L1612" s="19">
        <f>IF(OR(B1612&amp;""="",NOT(ISNUMBER(A1612))),"",'الإعدادات'!$B$4-A1612)</f>
        <v/>
      </c>
      <c r="M1612" s="6">
        <f>IF(OR(B1612&amp;""="",NOT(ISNUMBER(J1612)),I1612="تم التعاقد",I1612="غير مهتم"),"",IF(J1612&lt;'الإعدادات'!$B$4,"متأخرة",IF(J1612='الإعدادات'!$B$4,"اليوم",IF(J1612&lt;='الإعدادات'!$B$4+3,"خلال 3 أيام",""))))</f>
        <v/>
      </c>
      <c r="N1612" s="6">
        <f>IF(OR(B1612&amp;""="",H1612&amp;""="",NOT(ISNUMBER(E1612))),"",IFERROR(IF(E1612&lt;INDEX('الوحدات'!$F$6:$F$305,MATCH(H1612,'الوحدات'!$A$6:$A$305,0)),"أقل من السعر","مناسب"),"كود غير موجود"))</f>
        <v/>
      </c>
      <c r="O1612" s="18">
        <f>IF(OR(B1612&amp;""="",I1612&lt;&gt;"تم التعاقد",H1612&amp;""=""),"",IFERROR(IF(INDEX('الوحدات'!$E$6:$E$305,MATCH(H1612,'الوحدات'!$A$6:$A$305,0))="بيع",ROUND(INDEX('الوحدات'!$F$6:$F$305,MATCH(H1612,'الوحدات'!$A$6:$A$305,0))*'الإعدادات'!$B$5/100,2),""),""))</f>
        <v/>
      </c>
      <c r="P1612" s="19">
        <f>IF(OR(M1612="متأخرة",M1612="اليوم"),COUNTIFS($M$6:$M$2005,"متأخرة",$J$6:$J$2005,"&lt;"&amp;J1612)+COUNTIFS($M$6:$M$2005,"اليوم",$J$6:$J$2005,"&lt;"&amp;J1612)+COUNTIFS($M$6:M1612,"متأخرة",$J$6:J1612,J1612&amp;"")+COUNTIFS($M$6:M1612,"اليوم",$J$6:J1612,J1612&amp;""),"")</f>
        <v/>
      </c>
    </row>
    <row r="1613">
      <c r="A1613" s="20" t="n"/>
      <c r="B1613" s="5" t="n"/>
      <c r="C1613" s="21" t="n"/>
      <c r="D1613" s="5" t="n"/>
      <c r="E1613" s="17" t="n"/>
      <c r="F1613" s="5" t="n"/>
      <c r="G1613" s="5" t="n"/>
      <c r="H1613" s="5" t="n"/>
      <c r="I1613" s="5" t="n"/>
      <c r="J1613" s="20" t="n"/>
      <c r="K1613" s="5" t="n"/>
      <c r="L1613" s="19">
        <f>IF(OR(B1613&amp;""="",NOT(ISNUMBER(A1613))),"",'الإعدادات'!$B$4-A1613)</f>
        <v/>
      </c>
      <c r="M1613" s="6">
        <f>IF(OR(B1613&amp;""="",NOT(ISNUMBER(J1613)),I1613="تم التعاقد",I1613="غير مهتم"),"",IF(J1613&lt;'الإعدادات'!$B$4,"متأخرة",IF(J1613='الإعدادات'!$B$4,"اليوم",IF(J1613&lt;='الإعدادات'!$B$4+3,"خلال 3 أيام",""))))</f>
        <v/>
      </c>
      <c r="N1613" s="6">
        <f>IF(OR(B1613&amp;""="",H1613&amp;""="",NOT(ISNUMBER(E1613))),"",IFERROR(IF(E1613&lt;INDEX('الوحدات'!$F$6:$F$305,MATCH(H1613,'الوحدات'!$A$6:$A$305,0)),"أقل من السعر","مناسب"),"كود غير موجود"))</f>
        <v/>
      </c>
      <c r="O1613" s="18">
        <f>IF(OR(B1613&amp;""="",I1613&lt;&gt;"تم التعاقد",H1613&amp;""=""),"",IFERROR(IF(INDEX('الوحدات'!$E$6:$E$305,MATCH(H1613,'الوحدات'!$A$6:$A$305,0))="بيع",ROUND(INDEX('الوحدات'!$F$6:$F$305,MATCH(H1613,'الوحدات'!$A$6:$A$305,0))*'الإعدادات'!$B$5/100,2),""),""))</f>
        <v/>
      </c>
      <c r="P1613" s="19">
        <f>IF(OR(M1613="متأخرة",M1613="اليوم"),COUNTIFS($M$6:$M$2005,"متأخرة",$J$6:$J$2005,"&lt;"&amp;J1613)+COUNTIFS($M$6:$M$2005,"اليوم",$J$6:$J$2005,"&lt;"&amp;J1613)+COUNTIFS($M$6:M1613,"متأخرة",$J$6:J1613,J1613&amp;"")+COUNTIFS($M$6:M1613,"اليوم",$J$6:J1613,J1613&amp;""),"")</f>
        <v/>
      </c>
    </row>
    <row r="1614">
      <c r="A1614" s="20" t="n"/>
      <c r="B1614" s="5" t="n"/>
      <c r="C1614" s="21" t="n"/>
      <c r="D1614" s="5" t="n"/>
      <c r="E1614" s="17" t="n"/>
      <c r="F1614" s="5" t="n"/>
      <c r="G1614" s="5" t="n"/>
      <c r="H1614" s="5" t="n"/>
      <c r="I1614" s="5" t="n"/>
      <c r="J1614" s="20" t="n"/>
      <c r="K1614" s="5" t="n"/>
      <c r="L1614" s="19">
        <f>IF(OR(B1614&amp;""="",NOT(ISNUMBER(A1614))),"",'الإعدادات'!$B$4-A1614)</f>
        <v/>
      </c>
      <c r="M1614" s="6">
        <f>IF(OR(B1614&amp;""="",NOT(ISNUMBER(J1614)),I1614="تم التعاقد",I1614="غير مهتم"),"",IF(J1614&lt;'الإعدادات'!$B$4,"متأخرة",IF(J1614='الإعدادات'!$B$4,"اليوم",IF(J1614&lt;='الإعدادات'!$B$4+3,"خلال 3 أيام",""))))</f>
        <v/>
      </c>
      <c r="N1614" s="6">
        <f>IF(OR(B1614&amp;""="",H1614&amp;""="",NOT(ISNUMBER(E1614))),"",IFERROR(IF(E1614&lt;INDEX('الوحدات'!$F$6:$F$305,MATCH(H1614,'الوحدات'!$A$6:$A$305,0)),"أقل من السعر","مناسب"),"كود غير موجود"))</f>
        <v/>
      </c>
      <c r="O1614" s="18">
        <f>IF(OR(B1614&amp;""="",I1614&lt;&gt;"تم التعاقد",H1614&amp;""=""),"",IFERROR(IF(INDEX('الوحدات'!$E$6:$E$305,MATCH(H1614,'الوحدات'!$A$6:$A$305,0))="بيع",ROUND(INDEX('الوحدات'!$F$6:$F$305,MATCH(H1614,'الوحدات'!$A$6:$A$305,0))*'الإعدادات'!$B$5/100,2),""),""))</f>
        <v/>
      </c>
      <c r="P1614" s="19">
        <f>IF(OR(M1614="متأخرة",M1614="اليوم"),COUNTIFS($M$6:$M$2005,"متأخرة",$J$6:$J$2005,"&lt;"&amp;J1614)+COUNTIFS($M$6:$M$2005,"اليوم",$J$6:$J$2005,"&lt;"&amp;J1614)+COUNTIFS($M$6:M1614,"متأخرة",$J$6:J1614,J1614&amp;"")+COUNTIFS($M$6:M1614,"اليوم",$J$6:J1614,J1614&amp;""),"")</f>
        <v/>
      </c>
    </row>
    <row r="1615">
      <c r="A1615" s="20" t="n"/>
      <c r="B1615" s="5" t="n"/>
      <c r="C1615" s="21" t="n"/>
      <c r="D1615" s="5" t="n"/>
      <c r="E1615" s="17" t="n"/>
      <c r="F1615" s="5" t="n"/>
      <c r="G1615" s="5" t="n"/>
      <c r="H1615" s="5" t="n"/>
      <c r="I1615" s="5" t="n"/>
      <c r="J1615" s="20" t="n"/>
      <c r="K1615" s="5" t="n"/>
      <c r="L1615" s="19">
        <f>IF(OR(B1615&amp;""="",NOT(ISNUMBER(A1615))),"",'الإعدادات'!$B$4-A1615)</f>
        <v/>
      </c>
      <c r="M1615" s="6">
        <f>IF(OR(B1615&amp;""="",NOT(ISNUMBER(J1615)),I1615="تم التعاقد",I1615="غير مهتم"),"",IF(J1615&lt;'الإعدادات'!$B$4,"متأخرة",IF(J1615='الإعدادات'!$B$4,"اليوم",IF(J1615&lt;='الإعدادات'!$B$4+3,"خلال 3 أيام",""))))</f>
        <v/>
      </c>
      <c r="N1615" s="6">
        <f>IF(OR(B1615&amp;""="",H1615&amp;""="",NOT(ISNUMBER(E1615))),"",IFERROR(IF(E1615&lt;INDEX('الوحدات'!$F$6:$F$305,MATCH(H1615,'الوحدات'!$A$6:$A$305,0)),"أقل من السعر","مناسب"),"كود غير موجود"))</f>
        <v/>
      </c>
      <c r="O1615" s="18">
        <f>IF(OR(B1615&amp;""="",I1615&lt;&gt;"تم التعاقد",H1615&amp;""=""),"",IFERROR(IF(INDEX('الوحدات'!$E$6:$E$305,MATCH(H1615,'الوحدات'!$A$6:$A$305,0))="بيع",ROUND(INDEX('الوحدات'!$F$6:$F$305,MATCH(H1615,'الوحدات'!$A$6:$A$305,0))*'الإعدادات'!$B$5/100,2),""),""))</f>
        <v/>
      </c>
      <c r="P1615" s="19">
        <f>IF(OR(M1615="متأخرة",M1615="اليوم"),COUNTIFS($M$6:$M$2005,"متأخرة",$J$6:$J$2005,"&lt;"&amp;J1615)+COUNTIFS($M$6:$M$2005,"اليوم",$J$6:$J$2005,"&lt;"&amp;J1615)+COUNTIFS($M$6:M1615,"متأخرة",$J$6:J1615,J1615&amp;"")+COUNTIFS($M$6:M1615,"اليوم",$J$6:J1615,J1615&amp;""),"")</f>
        <v/>
      </c>
    </row>
    <row r="1616">
      <c r="A1616" s="20" t="n"/>
      <c r="B1616" s="5" t="n"/>
      <c r="C1616" s="21" t="n"/>
      <c r="D1616" s="5" t="n"/>
      <c r="E1616" s="17" t="n"/>
      <c r="F1616" s="5" t="n"/>
      <c r="G1616" s="5" t="n"/>
      <c r="H1616" s="5" t="n"/>
      <c r="I1616" s="5" t="n"/>
      <c r="J1616" s="20" t="n"/>
      <c r="K1616" s="5" t="n"/>
      <c r="L1616" s="19">
        <f>IF(OR(B1616&amp;""="",NOT(ISNUMBER(A1616))),"",'الإعدادات'!$B$4-A1616)</f>
        <v/>
      </c>
      <c r="M1616" s="6">
        <f>IF(OR(B1616&amp;""="",NOT(ISNUMBER(J1616)),I1616="تم التعاقد",I1616="غير مهتم"),"",IF(J1616&lt;'الإعدادات'!$B$4,"متأخرة",IF(J1616='الإعدادات'!$B$4,"اليوم",IF(J1616&lt;='الإعدادات'!$B$4+3,"خلال 3 أيام",""))))</f>
        <v/>
      </c>
      <c r="N1616" s="6">
        <f>IF(OR(B1616&amp;""="",H1616&amp;""="",NOT(ISNUMBER(E1616))),"",IFERROR(IF(E1616&lt;INDEX('الوحدات'!$F$6:$F$305,MATCH(H1616,'الوحدات'!$A$6:$A$305,0)),"أقل من السعر","مناسب"),"كود غير موجود"))</f>
        <v/>
      </c>
      <c r="O1616" s="18">
        <f>IF(OR(B1616&amp;""="",I1616&lt;&gt;"تم التعاقد",H1616&amp;""=""),"",IFERROR(IF(INDEX('الوحدات'!$E$6:$E$305,MATCH(H1616,'الوحدات'!$A$6:$A$305,0))="بيع",ROUND(INDEX('الوحدات'!$F$6:$F$305,MATCH(H1616,'الوحدات'!$A$6:$A$305,0))*'الإعدادات'!$B$5/100,2),""),""))</f>
        <v/>
      </c>
      <c r="P1616" s="19">
        <f>IF(OR(M1616="متأخرة",M1616="اليوم"),COUNTIFS($M$6:$M$2005,"متأخرة",$J$6:$J$2005,"&lt;"&amp;J1616)+COUNTIFS($M$6:$M$2005,"اليوم",$J$6:$J$2005,"&lt;"&amp;J1616)+COUNTIFS($M$6:M1616,"متأخرة",$J$6:J1616,J1616&amp;"")+COUNTIFS($M$6:M1616,"اليوم",$J$6:J1616,J1616&amp;""),"")</f>
        <v/>
      </c>
    </row>
    <row r="1617">
      <c r="A1617" s="20" t="n"/>
      <c r="B1617" s="5" t="n"/>
      <c r="C1617" s="21" t="n"/>
      <c r="D1617" s="5" t="n"/>
      <c r="E1617" s="17" t="n"/>
      <c r="F1617" s="5" t="n"/>
      <c r="G1617" s="5" t="n"/>
      <c r="H1617" s="5" t="n"/>
      <c r="I1617" s="5" t="n"/>
      <c r="J1617" s="20" t="n"/>
      <c r="K1617" s="5" t="n"/>
      <c r="L1617" s="19">
        <f>IF(OR(B1617&amp;""="",NOT(ISNUMBER(A1617))),"",'الإعدادات'!$B$4-A1617)</f>
        <v/>
      </c>
      <c r="M1617" s="6">
        <f>IF(OR(B1617&amp;""="",NOT(ISNUMBER(J1617)),I1617="تم التعاقد",I1617="غير مهتم"),"",IF(J1617&lt;'الإعدادات'!$B$4,"متأخرة",IF(J1617='الإعدادات'!$B$4,"اليوم",IF(J1617&lt;='الإعدادات'!$B$4+3,"خلال 3 أيام",""))))</f>
        <v/>
      </c>
      <c r="N1617" s="6">
        <f>IF(OR(B1617&amp;""="",H1617&amp;""="",NOT(ISNUMBER(E1617))),"",IFERROR(IF(E1617&lt;INDEX('الوحدات'!$F$6:$F$305,MATCH(H1617,'الوحدات'!$A$6:$A$305,0)),"أقل من السعر","مناسب"),"كود غير موجود"))</f>
        <v/>
      </c>
      <c r="O1617" s="18">
        <f>IF(OR(B1617&amp;""="",I1617&lt;&gt;"تم التعاقد",H1617&amp;""=""),"",IFERROR(IF(INDEX('الوحدات'!$E$6:$E$305,MATCH(H1617,'الوحدات'!$A$6:$A$305,0))="بيع",ROUND(INDEX('الوحدات'!$F$6:$F$305,MATCH(H1617,'الوحدات'!$A$6:$A$305,0))*'الإعدادات'!$B$5/100,2),""),""))</f>
        <v/>
      </c>
      <c r="P1617" s="19">
        <f>IF(OR(M1617="متأخرة",M1617="اليوم"),COUNTIFS($M$6:$M$2005,"متأخرة",$J$6:$J$2005,"&lt;"&amp;J1617)+COUNTIFS($M$6:$M$2005,"اليوم",$J$6:$J$2005,"&lt;"&amp;J1617)+COUNTIFS($M$6:M1617,"متأخرة",$J$6:J1617,J1617&amp;"")+COUNTIFS($M$6:M1617,"اليوم",$J$6:J1617,J1617&amp;""),"")</f>
        <v/>
      </c>
    </row>
    <row r="1618">
      <c r="A1618" s="20" t="n"/>
      <c r="B1618" s="5" t="n"/>
      <c r="C1618" s="21" t="n"/>
      <c r="D1618" s="5" t="n"/>
      <c r="E1618" s="17" t="n"/>
      <c r="F1618" s="5" t="n"/>
      <c r="G1618" s="5" t="n"/>
      <c r="H1618" s="5" t="n"/>
      <c r="I1618" s="5" t="n"/>
      <c r="J1618" s="20" t="n"/>
      <c r="K1618" s="5" t="n"/>
      <c r="L1618" s="19">
        <f>IF(OR(B1618&amp;""="",NOT(ISNUMBER(A1618))),"",'الإعدادات'!$B$4-A1618)</f>
        <v/>
      </c>
      <c r="M1618" s="6">
        <f>IF(OR(B1618&amp;""="",NOT(ISNUMBER(J1618)),I1618="تم التعاقد",I1618="غير مهتم"),"",IF(J1618&lt;'الإعدادات'!$B$4,"متأخرة",IF(J1618='الإعدادات'!$B$4,"اليوم",IF(J1618&lt;='الإعدادات'!$B$4+3,"خلال 3 أيام",""))))</f>
        <v/>
      </c>
      <c r="N1618" s="6">
        <f>IF(OR(B1618&amp;""="",H1618&amp;""="",NOT(ISNUMBER(E1618))),"",IFERROR(IF(E1618&lt;INDEX('الوحدات'!$F$6:$F$305,MATCH(H1618,'الوحدات'!$A$6:$A$305,0)),"أقل من السعر","مناسب"),"كود غير موجود"))</f>
        <v/>
      </c>
      <c r="O1618" s="18">
        <f>IF(OR(B1618&amp;""="",I1618&lt;&gt;"تم التعاقد",H1618&amp;""=""),"",IFERROR(IF(INDEX('الوحدات'!$E$6:$E$305,MATCH(H1618,'الوحدات'!$A$6:$A$305,0))="بيع",ROUND(INDEX('الوحدات'!$F$6:$F$305,MATCH(H1618,'الوحدات'!$A$6:$A$305,0))*'الإعدادات'!$B$5/100,2),""),""))</f>
        <v/>
      </c>
      <c r="P1618" s="19">
        <f>IF(OR(M1618="متأخرة",M1618="اليوم"),COUNTIFS($M$6:$M$2005,"متأخرة",$J$6:$J$2005,"&lt;"&amp;J1618)+COUNTIFS($M$6:$M$2005,"اليوم",$J$6:$J$2005,"&lt;"&amp;J1618)+COUNTIFS($M$6:M1618,"متأخرة",$J$6:J1618,J1618&amp;"")+COUNTIFS($M$6:M1618,"اليوم",$J$6:J1618,J1618&amp;""),"")</f>
        <v/>
      </c>
    </row>
    <row r="1619">
      <c r="A1619" s="20" t="n"/>
      <c r="B1619" s="5" t="n"/>
      <c r="C1619" s="21" t="n"/>
      <c r="D1619" s="5" t="n"/>
      <c r="E1619" s="17" t="n"/>
      <c r="F1619" s="5" t="n"/>
      <c r="G1619" s="5" t="n"/>
      <c r="H1619" s="5" t="n"/>
      <c r="I1619" s="5" t="n"/>
      <c r="J1619" s="20" t="n"/>
      <c r="K1619" s="5" t="n"/>
      <c r="L1619" s="19">
        <f>IF(OR(B1619&amp;""="",NOT(ISNUMBER(A1619))),"",'الإعدادات'!$B$4-A1619)</f>
        <v/>
      </c>
      <c r="M1619" s="6">
        <f>IF(OR(B1619&amp;""="",NOT(ISNUMBER(J1619)),I1619="تم التعاقد",I1619="غير مهتم"),"",IF(J1619&lt;'الإعدادات'!$B$4,"متأخرة",IF(J1619='الإعدادات'!$B$4,"اليوم",IF(J1619&lt;='الإعدادات'!$B$4+3,"خلال 3 أيام",""))))</f>
        <v/>
      </c>
      <c r="N1619" s="6">
        <f>IF(OR(B1619&amp;""="",H1619&amp;""="",NOT(ISNUMBER(E1619))),"",IFERROR(IF(E1619&lt;INDEX('الوحدات'!$F$6:$F$305,MATCH(H1619,'الوحدات'!$A$6:$A$305,0)),"أقل من السعر","مناسب"),"كود غير موجود"))</f>
        <v/>
      </c>
      <c r="O1619" s="18">
        <f>IF(OR(B1619&amp;""="",I1619&lt;&gt;"تم التعاقد",H1619&amp;""=""),"",IFERROR(IF(INDEX('الوحدات'!$E$6:$E$305,MATCH(H1619,'الوحدات'!$A$6:$A$305,0))="بيع",ROUND(INDEX('الوحدات'!$F$6:$F$305,MATCH(H1619,'الوحدات'!$A$6:$A$305,0))*'الإعدادات'!$B$5/100,2),""),""))</f>
        <v/>
      </c>
      <c r="P1619" s="19">
        <f>IF(OR(M1619="متأخرة",M1619="اليوم"),COUNTIFS($M$6:$M$2005,"متأخرة",$J$6:$J$2005,"&lt;"&amp;J1619)+COUNTIFS($M$6:$M$2005,"اليوم",$J$6:$J$2005,"&lt;"&amp;J1619)+COUNTIFS($M$6:M1619,"متأخرة",$J$6:J1619,J1619&amp;"")+COUNTIFS($M$6:M1619,"اليوم",$J$6:J1619,J1619&amp;""),"")</f>
        <v/>
      </c>
    </row>
    <row r="1620">
      <c r="A1620" s="20" t="n"/>
      <c r="B1620" s="5" t="n"/>
      <c r="C1620" s="21" t="n"/>
      <c r="D1620" s="5" t="n"/>
      <c r="E1620" s="17" t="n"/>
      <c r="F1620" s="5" t="n"/>
      <c r="G1620" s="5" t="n"/>
      <c r="H1620" s="5" t="n"/>
      <c r="I1620" s="5" t="n"/>
      <c r="J1620" s="20" t="n"/>
      <c r="K1620" s="5" t="n"/>
      <c r="L1620" s="19">
        <f>IF(OR(B1620&amp;""="",NOT(ISNUMBER(A1620))),"",'الإعدادات'!$B$4-A1620)</f>
        <v/>
      </c>
      <c r="M1620" s="6">
        <f>IF(OR(B1620&amp;""="",NOT(ISNUMBER(J1620)),I1620="تم التعاقد",I1620="غير مهتم"),"",IF(J1620&lt;'الإعدادات'!$B$4,"متأخرة",IF(J1620='الإعدادات'!$B$4,"اليوم",IF(J1620&lt;='الإعدادات'!$B$4+3,"خلال 3 أيام",""))))</f>
        <v/>
      </c>
      <c r="N1620" s="6">
        <f>IF(OR(B1620&amp;""="",H1620&amp;""="",NOT(ISNUMBER(E1620))),"",IFERROR(IF(E1620&lt;INDEX('الوحدات'!$F$6:$F$305,MATCH(H1620,'الوحدات'!$A$6:$A$305,0)),"أقل من السعر","مناسب"),"كود غير موجود"))</f>
        <v/>
      </c>
      <c r="O1620" s="18">
        <f>IF(OR(B1620&amp;""="",I1620&lt;&gt;"تم التعاقد",H1620&amp;""=""),"",IFERROR(IF(INDEX('الوحدات'!$E$6:$E$305,MATCH(H1620,'الوحدات'!$A$6:$A$305,0))="بيع",ROUND(INDEX('الوحدات'!$F$6:$F$305,MATCH(H1620,'الوحدات'!$A$6:$A$305,0))*'الإعدادات'!$B$5/100,2),""),""))</f>
        <v/>
      </c>
      <c r="P1620" s="19">
        <f>IF(OR(M1620="متأخرة",M1620="اليوم"),COUNTIFS($M$6:$M$2005,"متأخرة",$J$6:$J$2005,"&lt;"&amp;J1620)+COUNTIFS($M$6:$M$2005,"اليوم",$J$6:$J$2005,"&lt;"&amp;J1620)+COUNTIFS($M$6:M1620,"متأخرة",$J$6:J1620,J1620&amp;"")+COUNTIFS($M$6:M1620,"اليوم",$J$6:J1620,J1620&amp;""),"")</f>
        <v/>
      </c>
    </row>
    <row r="1621">
      <c r="A1621" s="20" t="n"/>
      <c r="B1621" s="5" t="n"/>
      <c r="C1621" s="21" t="n"/>
      <c r="D1621" s="5" t="n"/>
      <c r="E1621" s="17" t="n"/>
      <c r="F1621" s="5" t="n"/>
      <c r="G1621" s="5" t="n"/>
      <c r="H1621" s="5" t="n"/>
      <c r="I1621" s="5" t="n"/>
      <c r="J1621" s="20" t="n"/>
      <c r="K1621" s="5" t="n"/>
      <c r="L1621" s="19">
        <f>IF(OR(B1621&amp;""="",NOT(ISNUMBER(A1621))),"",'الإعدادات'!$B$4-A1621)</f>
        <v/>
      </c>
      <c r="M1621" s="6">
        <f>IF(OR(B1621&amp;""="",NOT(ISNUMBER(J1621)),I1621="تم التعاقد",I1621="غير مهتم"),"",IF(J1621&lt;'الإعدادات'!$B$4,"متأخرة",IF(J1621='الإعدادات'!$B$4,"اليوم",IF(J1621&lt;='الإعدادات'!$B$4+3,"خلال 3 أيام",""))))</f>
        <v/>
      </c>
      <c r="N1621" s="6">
        <f>IF(OR(B1621&amp;""="",H1621&amp;""="",NOT(ISNUMBER(E1621))),"",IFERROR(IF(E1621&lt;INDEX('الوحدات'!$F$6:$F$305,MATCH(H1621,'الوحدات'!$A$6:$A$305,0)),"أقل من السعر","مناسب"),"كود غير موجود"))</f>
        <v/>
      </c>
      <c r="O1621" s="18">
        <f>IF(OR(B1621&amp;""="",I1621&lt;&gt;"تم التعاقد",H1621&amp;""=""),"",IFERROR(IF(INDEX('الوحدات'!$E$6:$E$305,MATCH(H1621,'الوحدات'!$A$6:$A$305,0))="بيع",ROUND(INDEX('الوحدات'!$F$6:$F$305,MATCH(H1621,'الوحدات'!$A$6:$A$305,0))*'الإعدادات'!$B$5/100,2),""),""))</f>
        <v/>
      </c>
      <c r="P1621" s="19">
        <f>IF(OR(M1621="متأخرة",M1621="اليوم"),COUNTIFS($M$6:$M$2005,"متأخرة",$J$6:$J$2005,"&lt;"&amp;J1621)+COUNTIFS($M$6:$M$2005,"اليوم",$J$6:$J$2005,"&lt;"&amp;J1621)+COUNTIFS($M$6:M1621,"متأخرة",$J$6:J1621,J1621&amp;"")+COUNTIFS($M$6:M1621,"اليوم",$J$6:J1621,J1621&amp;""),"")</f>
        <v/>
      </c>
    </row>
    <row r="1622">
      <c r="A1622" s="20" t="n"/>
      <c r="B1622" s="5" t="n"/>
      <c r="C1622" s="21" t="n"/>
      <c r="D1622" s="5" t="n"/>
      <c r="E1622" s="17" t="n"/>
      <c r="F1622" s="5" t="n"/>
      <c r="G1622" s="5" t="n"/>
      <c r="H1622" s="5" t="n"/>
      <c r="I1622" s="5" t="n"/>
      <c r="J1622" s="20" t="n"/>
      <c r="K1622" s="5" t="n"/>
      <c r="L1622" s="19">
        <f>IF(OR(B1622&amp;""="",NOT(ISNUMBER(A1622))),"",'الإعدادات'!$B$4-A1622)</f>
        <v/>
      </c>
      <c r="M1622" s="6">
        <f>IF(OR(B1622&amp;""="",NOT(ISNUMBER(J1622)),I1622="تم التعاقد",I1622="غير مهتم"),"",IF(J1622&lt;'الإعدادات'!$B$4,"متأخرة",IF(J1622='الإعدادات'!$B$4,"اليوم",IF(J1622&lt;='الإعدادات'!$B$4+3,"خلال 3 أيام",""))))</f>
        <v/>
      </c>
      <c r="N1622" s="6">
        <f>IF(OR(B1622&amp;""="",H1622&amp;""="",NOT(ISNUMBER(E1622))),"",IFERROR(IF(E1622&lt;INDEX('الوحدات'!$F$6:$F$305,MATCH(H1622,'الوحدات'!$A$6:$A$305,0)),"أقل من السعر","مناسب"),"كود غير موجود"))</f>
        <v/>
      </c>
      <c r="O1622" s="18">
        <f>IF(OR(B1622&amp;""="",I1622&lt;&gt;"تم التعاقد",H1622&amp;""=""),"",IFERROR(IF(INDEX('الوحدات'!$E$6:$E$305,MATCH(H1622,'الوحدات'!$A$6:$A$305,0))="بيع",ROUND(INDEX('الوحدات'!$F$6:$F$305,MATCH(H1622,'الوحدات'!$A$6:$A$305,0))*'الإعدادات'!$B$5/100,2),""),""))</f>
        <v/>
      </c>
      <c r="P1622" s="19">
        <f>IF(OR(M1622="متأخرة",M1622="اليوم"),COUNTIFS($M$6:$M$2005,"متأخرة",$J$6:$J$2005,"&lt;"&amp;J1622)+COUNTIFS($M$6:$M$2005,"اليوم",$J$6:$J$2005,"&lt;"&amp;J1622)+COUNTIFS($M$6:M1622,"متأخرة",$J$6:J1622,J1622&amp;"")+COUNTIFS($M$6:M1622,"اليوم",$J$6:J1622,J1622&amp;""),"")</f>
        <v/>
      </c>
    </row>
    <row r="1623">
      <c r="A1623" s="20" t="n"/>
      <c r="B1623" s="5" t="n"/>
      <c r="C1623" s="21" t="n"/>
      <c r="D1623" s="5" t="n"/>
      <c r="E1623" s="17" t="n"/>
      <c r="F1623" s="5" t="n"/>
      <c r="G1623" s="5" t="n"/>
      <c r="H1623" s="5" t="n"/>
      <c r="I1623" s="5" t="n"/>
      <c r="J1623" s="20" t="n"/>
      <c r="K1623" s="5" t="n"/>
      <c r="L1623" s="19">
        <f>IF(OR(B1623&amp;""="",NOT(ISNUMBER(A1623))),"",'الإعدادات'!$B$4-A1623)</f>
        <v/>
      </c>
      <c r="M1623" s="6">
        <f>IF(OR(B1623&amp;""="",NOT(ISNUMBER(J1623)),I1623="تم التعاقد",I1623="غير مهتم"),"",IF(J1623&lt;'الإعدادات'!$B$4,"متأخرة",IF(J1623='الإعدادات'!$B$4,"اليوم",IF(J1623&lt;='الإعدادات'!$B$4+3,"خلال 3 أيام",""))))</f>
        <v/>
      </c>
      <c r="N1623" s="6">
        <f>IF(OR(B1623&amp;""="",H1623&amp;""="",NOT(ISNUMBER(E1623))),"",IFERROR(IF(E1623&lt;INDEX('الوحدات'!$F$6:$F$305,MATCH(H1623,'الوحدات'!$A$6:$A$305,0)),"أقل من السعر","مناسب"),"كود غير موجود"))</f>
        <v/>
      </c>
      <c r="O1623" s="18">
        <f>IF(OR(B1623&amp;""="",I1623&lt;&gt;"تم التعاقد",H1623&amp;""=""),"",IFERROR(IF(INDEX('الوحدات'!$E$6:$E$305,MATCH(H1623,'الوحدات'!$A$6:$A$305,0))="بيع",ROUND(INDEX('الوحدات'!$F$6:$F$305,MATCH(H1623,'الوحدات'!$A$6:$A$305,0))*'الإعدادات'!$B$5/100,2),""),""))</f>
        <v/>
      </c>
      <c r="P1623" s="19">
        <f>IF(OR(M1623="متأخرة",M1623="اليوم"),COUNTIFS($M$6:$M$2005,"متأخرة",$J$6:$J$2005,"&lt;"&amp;J1623)+COUNTIFS($M$6:$M$2005,"اليوم",$J$6:$J$2005,"&lt;"&amp;J1623)+COUNTIFS($M$6:M1623,"متأخرة",$J$6:J1623,J1623&amp;"")+COUNTIFS($M$6:M1623,"اليوم",$J$6:J1623,J1623&amp;""),"")</f>
        <v/>
      </c>
    </row>
    <row r="1624">
      <c r="A1624" s="20" t="n"/>
      <c r="B1624" s="5" t="n"/>
      <c r="C1624" s="21" t="n"/>
      <c r="D1624" s="5" t="n"/>
      <c r="E1624" s="17" t="n"/>
      <c r="F1624" s="5" t="n"/>
      <c r="G1624" s="5" t="n"/>
      <c r="H1624" s="5" t="n"/>
      <c r="I1624" s="5" t="n"/>
      <c r="J1624" s="20" t="n"/>
      <c r="K1624" s="5" t="n"/>
      <c r="L1624" s="19">
        <f>IF(OR(B1624&amp;""="",NOT(ISNUMBER(A1624))),"",'الإعدادات'!$B$4-A1624)</f>
        <v/>
      </c>
      <c r="M1624" s="6">
        <f>IF(OR(B1624&amp;""="",NOT(ISNUMBER(J1624)),I1624="تم التعاقد",I1624="غير مهتم"),"",IF(J1624&lt;'الإعدادات'!$B$4,"متأخرة",IF(J1624='الإعدادات'!$B$4,"اليوم",IF(J1624&lt;='الإعدادات'!$B$4+3,"خلال 3 أيام",""))))</f>
        <v/>
      </c>
      <c r="N1624" s="6">
        <f>IF(OR(B1624&amp;""="",H1624&amp;""="",NOT(ISNUMBER(E1624))),"",IFERROR(IF(E1624&lt;INDEX('الوحدات'!$F$6:$F$305,MATCH(H1624,'الوحدات'!$A$6:$A$305,0)),"أقل من السعر","مناسب"),"كود غير موجود"))</f>
        <v/>
      </c>
      <c r="O1624" s="18">
        <f>IF(OR(B1624&amp;""="",I1624&lt;&gt;"تم التعاقد",H1624&amp;""=""),"",IFERROR(IF(INDEX('الوحدات'!$E$6:$E$305,MATCH(H1624,'الوحدات'!$A$6:$A$305,0))="بيع",ROUND(INDEX('الوحدات'!$F$6:$F$305,MATCH(H1624,'الوحدات'!$A$6:$A$305,0))*'الإعدادات'!$B$5/100,2),""),""))</f>
        <v/>
      </c>
      <c r="P1624" s="19">
        <f>IF(OR(M1624="متأخرة",M1624="اليوم"),COUNTIFS($M$6:$M$2005,"متأخرة",$J$6:$J$2005,"&lt;"&amp;J1624)+COUNTIFS($M$6:$M$2005,"اليوم",$J$6:$J$2005,"&lt;"&amp;J1624)+COUNTIFS($M$6:M1624,"متأخرة",$J$6:J1624,J1624&amp;"")+COUNTIFS($M$6:M1624,"اليوم",$J$6:J1624,J1624&amp;""),"")</f>
        <v/>
      </c>
    </row>
    <row r="1625">
      <c r="A1625" s="20" t="n"/>
      <c r="B1625" s="5" t="n"/>
      <c r="C1625" s="21" t="n"/>
      <c r="D1625" s="5" t="n"/>
      <c r="E1625" s="17" t="n"/>
      <c r="F1625" s="5" t="n"/>
      <c r="G1625" s="5" t="n"/>
      <c r="H1625" s="5" t="n"/>
      <c r="I1625" s="5" t="n"/>
      <c r="J1625" s="20" t="n"/>
      <c r="K1625" s="5" t="n"/>
      <c r="L1625" s="19">
        <f>IF(OR(B1625&amp;""="",NOT(ISNUMBER(A1625))),"",'الإعدادات'!$B$4-A1625)</f>
        <v/>
      </c>
      <c r="M1625" s="6">
        <f>IF(OR(B1625&amp;""="",NOT(ISNUMBER(J1625)),I1625="تم التعاقد",I1625="غير مهتم"),"",IF(J1625&lt;'الإعدادات'!$B$4,"متأخرة",IF(J1625='الإعدادات'!$B$4,"اليوم",IF(J1625&lt;='الإعدادات'!$B$4+3,"خلال 3 أيام",""))))</f>
        <v/>
      </c>
      <c r="N1625" s="6">
        <f>IF(OR(B1625&amp;""="",H1625&amp;""="",NOT(ISNUMBER(E1625))),"",IFERROR(IF(E1625&lt;INDEX('الوحدات'!$F$6:$F$305,MATCH(H1625,'الوحدات'!$A$6:$A$305,0)),"أقل من السعر","مناسب"),"كود غير موجود"))</f>
        <v/>
      </c>
      <c r="O1625" s="18">
        <f>IF(OR(B1625&amp;""="",I1625&lt;&gt;"تم التعاقد",H1625&amp;""=""),"",IFERROR(IF(INDEX('الوحدات'!$E$6:$E$305,MATCH(H1625,'الوحدات'!$A$6:$A$305,0))="بيع",ROUND(INDEX('الوحدات'!$F$6:$F$305,MATCH(H1625,'الوحدات'!$A$6:$A$305,0))*'الإعدادات'!$B$5/100,2),""),""))</f>
        <v/>
      </c>
      <c r="P1625" s="19">
        <f>IF(OR(M1625="متأخرة",M1625="اليوم"),COUNTIFS($M$6:$M$2005,"متأخرة",$J$6:$J$2005,"&lt;"&amp;J1625)+COUNTIFS($M$6:$M$2005,"اليوم",$J$6:$J$2005,"&lt;"&amp;J1625)+COUNTIFS($M$6:M1625,"متأخرة",$J$6:J1625,J1625&amp;"")+COUNTIFS($M$6:M1625,"اليوم",$J$6:J1625,J1625&amp;""),"")</f>
        <v/>
      </c>
    </row>
    <row r="1626">
      <c r="A1626" s="20" t="n"/>
      <c r="B1626" s="5" t="n"/>
      <c r="C1626" s="21" t="n"/>
      <c r="D1626" s="5" t="n"/>
      <c r="E1626" s="17" t="n"/>
      <c r="F1626" s="5" t="n"/>
      <c r="G1626" s="5" t="n"/>
      <c r="H1626" s="5" t="n"/>
      <c r="I1626" s="5" t="n"/>
      <c r="J1626" s="20" t="n"/>
      <c r="K1626" s="5" t="n"/>
      <c r="L1626" s="19">
        <f>IF(OR(B1626&amp;""="",NOT(ISNUMBER(A1626))),"",'الإعدادات'!$B$4-A1626)</f>
        <v/>
      </c>
      <c r="M1626" s="6">
        <f>IF(OR(B1626&amp;""="",NOT(ISNUMBER(J1626)),I1626="تم التعاقد",I1626="غير مهتم"),"",IF(J1626&lt;'الإعدادات'!$B$4,"متأخرة",IF(J1626='الإعدادات'!$B$4,"اليوم",IF(J1626&lt;='الإعدادات'!$B$4+3,"خلال 3 أيام",""))))</f>
        <v/>
      </c>
      <c r="N1626" s="6">
        <f>IF(OR(B1626&amp;""="",H1626&amp;""="",NOT(ISNUMBER(E1626))),"",IFERROR(IF(E1626&lt;INDEX('الوحدات'!$F$6:$F$305,MATCH(H1626,'الوحدات'!$A$6:$A$305,0)),"أقل من السعر","مناسب"),"كود غير موجود"))</f>
        <v/>
      </c>
      <c r="O1626" s="18">
        <f>IF(OR(B1626&amp;""="",I1626&lt;&gt;"تم التعاقد",H1626&amp;""=""),"",IFERROR(IF(INDEX('الوحدات'!$E$6:$E$305,MATCH(H1626,'الوحدات'!$A$6:$A$305,0))="بيع",ROUND(INDEX('الوحدات'!$F$6:$F$305,MATCH(H1626,'الوحدات'!$A$6:$A$305,0))*'الإعدادات'!$B$5/100,2),""),""))</f>
        <v/>
      </c>
      <c r="P1626" s="19">
        <f>IF(OR(M1626="متأخرة",M1626="اليوم"),COUNTIFS($M$6:$M$2005,"متأخرة",$J$6:$J$2005,"&lt;"&amp;J1626)+COUNTIFS($M$6:$M$2005,"اليوم",$J$6:$J$2005,"&lt;"&amp;J1626)+COUNTIFS($M$6:M1626,"متأخرة",$J$6:J1626,J1626&amp;"")+COUNTIFS($M$6:M1626,"اليوم",$J$6:J1626,J1626&amp;""),"")</f>
        <v/>
      </c>
    </row>
    <row r="1627">
      <c r="A1627" s="20" t="n"/>
      <c r="B1627" s="5" t="n"/>
      <c r="C1627" s="21" t="n"/>
      <c r="D1627" s="5" t="n"/>
      <c r="E1627" s="17" t="n"/>
      <c r="F1627" s="5" t="n"/>
      <c r="G1627" s="5" t="n"/>
      <c r="H1627" s="5" t="n"/>
      <c r="I1627" s="5" t="n"/>
      <c r="J1627" s="20" t="n"/>
      <c r="K1627" s="5" t="n"/>
      <c r="L1627" s="19">
        <f>IF(OR(B1627&amp;""="",NOT(ISNUMBER(A1627))),"",'الإعدادات'!$B$4-A1627)</f>
        <v/>
      </c>
      <c r="M1627" s="6">
        <f>IF(OR(B1627&amp;""="",NOT(ISNUMBER(J1627)),I1627="تم التعاقد",I1627="غير مهتم"),"",IF(J1627&lt;'الإعدادات'!$B$4,"متأخرة",IF(J1627='الإعدادات'!$B$4,"اليوم",IF(J1627&lt;='الإعدادات'!$B$4+3,"خلال 3 أيام",""))))</f>
        <v/>
      </c>
      <c r="N1627" s="6">
        <f>IF(OR(B1627&amp;""="",H1627&amp;""="",NOT(ISNUMBER(E1627))),"",IFERROR(IF(E1627&lt;INDEX('الوحدات'!$F$6:$F$305,MATCH(H1627,'الوحدات'!$A$6:$A$305,0)),"أقل من السعر","مناسب"),"كود غير موجود"))</f>
        <v/>
      </c>
      <c r="O1627" s="18">
        <f>IF(OR(B1627&amp;""="",I1627&lt;&gt;"تم التعاقد",H1627&amp;""=""),"",IFERROR(IF(INDEX('الوحدات'!$E$6:$E$305,MATCH(H1627,'الوحدات'!$A$6:$A$305,0))="بيع",ROUND(INDEX('الوحدات'!$F$6:$F$305,MATCH(H1627,'الوحدات'!$A$6:$A$305,0))*'الإعدادات'!$B$5/100,2),""),""))</f>
        <v/>
      </c>
      <c r="P1627" s="19">
        <f>IF(OR(M1627="متأخرة",M1627="اليوم"),COUNTIFS($M$6:$M$2005,"متأخرة",$J$6:$J$2005,"&lt;"&amp;J1627)+COUNTIFS($M$6:$M$2005,"اليوم",$J$6:$J$2005,"&lt;"&amp;J1627)+COUNTIFS($M$6:M1627,"متأخرة",$J$6:J1627,J1627&amp;"")+COUNTIFS($M$6:M1627,"اليوم",$J$6:J1627,J1627&amp;""),"")</f>
        <v/>
      </c>
    </row>
    <row r="1628">
      <c r="A1628" s="20" t="n"/>
      <c r="B1628" s="5" t="n"/>
      <c r="C1628" s="21" t="n"/>
      <c r="D1628" s="5" t="n"/>
      <c r="E1628" s="17" t="n"/>
      <c r="F1628" s="5" t="n"/>
      <c r="G1628" s="5" t="n"/>
      <c r="H1628" s="5" t="n"/>
      <c r="I1628" s="5" t="n"/>
      <c r="J1628" s="20" t="n"/>
      <c r="K1628" s="5" t="n"/>
      <c r="L1628" s="19">
        <f>IF(OR(B1628&amp;""="",NOT(ISNUMBER(A1628))),"",'الإعدادات'!$B$4-A1628)</f>
        <v/>
      </c>
      <c r="M1628" s="6">
        <f>IF(OR(B1628&amp;""="",NOT(ISNUMBER(J1628)),I1628="تم التعاقد",I1628="غير مهتم"),"",IF(J1628&lt;'الإعدادات'!$B$4,"متأخرة",IF(J1628='الإعدادات'!$B$4,"اليوم",IF(J1628&lt;='الإعدادات'!$B$4+3,"خلال 3 أيام",""))))</f>
        <v/>
      </c>
      <c r="N1628" s="6">
        <f>IF(OR(B1628&amp;""="",H1628&amp;""="",NOT(ISNUMBER(E1628))),"",IFERROR(IF(E1628&lt;INDEX('الوحدات'!$F$6:$F$305,MATCH(H1628,'الوحدات'!$A$6:$A$305,0)),"أقل من السعر","مناسب"),"كود غير موجود"))</f>
        <v/>
      </c>
      <c r="O1628" s="18">
        <f>IF(OR(B1628&amp;""="",I1628&lt;&gt;"تم التعاقد",H1628&amp;""=""),"",IFERROR(IF(INDEX('الوحدات'!$E$6:$E$305,MATCH(H1628,'الوحدات'!$A$6:$A$305,0))="بيع",ROUND(INDEX('الوحدات'!$F$6:$F$305,MATCH(H1628,'الوحدات'!$A$6:$A$305,0))*'الإعدادات'!$B$5/100,2),""),""))</f>
        <v/>
      </c>
      <c r="P1628" s="19">
        <f>IF(OR(M1628="متأخرة",M1628="اليوم"),COUNTIFS($M$6:$M$2005,"متأخرة",$J$6:$J$2005,"&lt;"&amp;J1628)+COUNTIFS($M$6:$M$2005,"اليوم",$J$6:$J$2005,"&lt;"&amp;J1628)+COUNTIFS($M$6:M1628,"متأخرة",$J$6:J1628,J1628&amp;"")+COUNTIFS($M$6:M1628,"اليوم",$J$6:J1628,J1628&amp;""),"")</f>
        <v/>
      </c>
    </row>
    <row r="1629">
      <c r="A1629" s="20" t="n"/>
      <c r="B1629" s="5" t="n"/>
      <c r="C1629" s="21" t="n"/>
      <c r="D1629" s="5" t="n"/>
      <c r="E1629" s="17" t="n"/>
      <c r="F1629" s="5" t="n"/>
      <c r="G1629" s="5" t="n"/>
      <c r="H1629" s="5" t="n"/>
      <c r="I1629" s="5" t="n"/>
      <c r="J1629" s="20" t="n"/>
      <c r="K1629" s="5" t="n"/>
      <c r="L1629" s="19">
        <f>IF(OR(B1629&amp;""="",NOT(ISNUMBER(A1629))),"",'الإعدادات'!$B$4-A1629)</f>
        <v/>
      </c>
      <c r="M1629" s="6">
        <f>IF(OR(B1629&amp;""="",NOT(ISNUMBER(J1629)),I1629="تم التعاقد",I1629="غير مهتم"),"",IF(J1629&lt;'الإعدادات'!$B$4,"متأخرة",IF(J1629='الإعدادات'!$B$4,"اليوم",IF(J1629&lt;='الإعدادات'!$B$4+3,"خلال 3 أيام",""))))</f>
        <v/>
      </c>
      <c r="N1629" s="6">
        <f>IF(OR(B1629&amp;""="",H1629&amp;""="",NOT(ISNUMBER(E1629))),"",IFERROR(IF(E1629&lt;INDEX('الوحدات'!$F$6:$F$305,MATCH(H1629,'الوحدات'!$A$6:$A$305,0)),"أقل من السعر","مناسب"),"كود غير موجود"))</f>
        <v/>
      </c>
      <c r="O1629" s="18">
        <f>IF(OR(B1629&amp;""="",I1629&lt;&gt;"تم التعاقد",H1629&amp;""=""),"",IFERROR(IF(INDEX('الوحدات'!$E$6:$E$305,MATCH(H1629,'الوحدات'!$A$6:$A$305,0))="بيع",ROUND(INDEX('الوحدات'!$F$6:$F$305,MATCH(H1629,'الوحدات'!$A$6:$A$305,0))*'الإعدادات'!$B$5/100,2),""),""))</f>
        <v/>
      </c>
      <c r="P1629" s="19">
        <f>IF(OR(M1629="متأخرة",M1629="اليوم"),COUNTIFS($M$6:$M$2005,"متأخرة",$J$6:$J$2005,"&lt;"&amp;J1629)+COUNTIFS($M$6:$M$2005,"اليوم",$J$6:$J$2005,"&lt;"&amp;J1629)+COUNTIFS($M$6:M1629,"متأخرة",$J$6:J1629,J1629&amp;"")+COUNTIFS($M$6:M1629,"اليوم",$J$6:J1629,J1629&amp;""),"")</f>
        <v/>
      </c>
    </row>
    <row r="1630">
      <c r="A1630" s="20" t="n"/>
      <c r="B1630" s="5" t="n"/>
      <c r="C1630" s="21" t="n"/>
      <c r="D1630" s="5" t="n"/>
      <c r="E1630" s="17" t="n"/>
      <c r="F1630" s="5" t="n"/>
      <c r="G1630" s="5" t="n"/>
      <c r="H1630" s="5" t="n"/>
      <c r="I1630" s="5" t="n"/>
      <c r="J1630" s="20" t="n"/>
      <c r="K1630" s="5" t="n"/>
      <c r="L1630" s="19">
        <f>IF(OR(B1630&amp;""="",NOT(ISNUMBER(A1630))),"",'الإعدادات'!$B$4-A1630)</f>
        <v/>
      </c>
      <c r="M1630" s="6">
        <f>IF(OR(B1630&amp;""="",NOT(ISNUMBER(J1630)),I1630="تم التعاقد",I1630="غير مهتم"),"",IF(J1630&lt;'الإعدادات'!$B$4,"متأخرة",IF(J1630='الإعدادات'!$B$4,"اليوم",IF(J1630&lt;='الإعدادات'!$B$4+3,"خلال 3 أيام",""))))</f>
        <v/>
      </c>
      <c r="N1630" s="6">
        <f>IF(OR(B1630&amp;""="",H1630&amp;""="",NOT(ISNUMBER(E1630))),"",IFERROR(IF(E1630&lt;INDEX('الوحدات'!$F$6:$F$305,MATCH(H1630,'الوحدات'!$A$6:$A$305,0)),"أقل من السعر","مناسب"),"كود غير موجود"))</f>
        <v/>
      </c>
      <c r="O1630" s="18">
        <f>IF(OR(B1630&amp;""="",I1630&lt;&gt;"تم التعاقد",H1630&amp;""=""),"",IFERROR(IF(INDEX('الوحدات'!$E$6:$E$305,MATCH(H1630,'الوحدات'!$A$6:$A$305,0))="بيع",ROUND(INDEX('الوحدات'!$F$6:$F$305,MATCH(H1630,'الوحدات'!$A$6:$A$305,0))*'الإعدادات'!$B$5/100,2),""),""))</f>
        <v/>
      </c>
      <c r="P1630" s="19">
        <f>IF(OR(M1630="متأخرة",M1630="اليوم"),COUNTIFS($M$6:$M$2005,"متأخرة",$J$6:$J$2005,"&lt;"&amp;J1630)+COUNTIFS($M$6:$M$2005,"اليوم",$J$6:$J$2005,"&lt;"&amp;J1630)+COUNTIFS($M$6:M1630,"متأخرة",$J$6:J1630,J1630&amp;"")+COUNTIFS($M$6:M1630,"اليوم",$J$6:J1630,J1630&amp;""),"")</f>
        <v/>
      </c>
    </row>
    <row r="1631">
      <c r="A1631" s="20" t="n"/>
      <c r="B1631" s="5" t="n"/>
      <c r="C1631" s="21" t="n"/>
      <c r="D1631" s="5" t="n"/>
      <c r="E1631" s="17" t="n"/>
      <c r="F1631" s="5" t="n"/>
      <c r="G1631" s="5" t="n"/>
      <c r="H1631" s="5" t="n"/>
      <c r="I1631" s="5" t="n"/>
      <c r="J1631" s="20" t="n"/>
      <c r="K1631" s="5" t="n"/>
      <c r="L1631" s="19">
        <f>IF(OR(B1631&amp;""="",NOT(ISNUMBER(A1631))),"",'الإعدادات'!$B$4-A1631)</f>
        <v/>
      </c>
      <c r="M1631" s="6">
        <f>IF(OR(B1631&amp;""="",NOT(ISNUMBER(J1631)),I1631="تم التعاقد",I1631="غير مهتم"),"",IF(J1631&lt;'الإعدادات'!$B$4,"متأخرة",IF(J1631='الإعدادات'!$B$4,"اليوم",IF(J1631&lt;='الإعدادات'!$B$4+3,"خلال 3 أيام",""))))</f>
        <v/>
      </c>
      <c r="N1631" s="6">
        <f>IF(OR(B1631&amp;""="",H1631&amp;""="",NOT(ISNUMBER(E1631))),"",IFERROR(IF(E1631&lt;INDEX('الوحدات'!$F$6:$F$305,MATCH(H1631,'الوحدات'!$A$6:$A$305,0)),"أقل من السعر","مناسب"),"كود غير موجود"))</f>
        <v/>
      </c>
      <c r="O1631" s="18">
        <f>IF(OR(B1631&amp;""="",I1631&lt;&gt;"تم التعاقد",H1631&amp;""=""),"",IFERROR(IF(INDEX('الوحدات'!$E$6:$E$305,MATCH(H1631,'الوحدات'!$A$6:$A$305,0))="بيع",ROUND(INDEX('الوحدات'!$F$6:$F$305,MATCH(H1631,'الوحدات'!$A$6:$A$305,0))*'الإعدادات'!$B$5/100,2),""),""))</f>
        <v/>
      </c>
      <c r="P1631" s="19">
        <f>IF(OR(M1631="متأخرة",M1631="اليوم"),COUNTIFS($M$6:$M$2005,"متأخرة",$J$6:$J$2005,"&lt;"&amp;J1631)+COUNTIFS($M$6:$M$2005,"اليوم",$J$6:$J$2005,"&lt;"&amp;J1631)+COUNTIFS($M$6:M1631,"متأخرة",$J$6:J1631,J1631&amp;"")+COUNTIFS($M$6:M1631,"اليوم",$J$6:J1631,J1631&amp;""),"")</f>
        <v/>
      </c>
    </row>
    <row r="1632">
      <c r="A1632" s="20" t="n"/>
      <c r="B1632" s="5" t="n"/>
      <c r="C1632" s="21" t="n"/>
      <c r="D1632" s="5" t="n"/>
      <c r="E1632" s="17" t="n"/>
      <c r="F1632" s="5" t="n"/>
      <c r="G1632" s="5" t="n"/>
      <c r="H1632" s="5" t="n"/>
      <c r="I1632" s="5" t="n"/>
      <c r="J1632" s="20" t="n"/>
      <c r="K1632" s="5" t="n"/>
      <c r="L1632" s="19">
        <f>IF(OR(B1632&amp;""="",NOT(ISNUMBER(A1632))),"",'الإعدادات'!$B$4-A1632)</f>
        <v/>
      </c>
      <c r="M1632" s="6">
        <f>IF(OR(B1632&amp;""="",NOT(ISNUMBER(J1632)),I1632="تم التعاقد",I1632="غير مهتم"),"",IF(J1632&lt;'الإعدادات'!$B$4,"متأخرة",IF(J1632='الإعدادات'!$B$4,"اليوم",IF(J1632&lt;='الإعدادات'!$B$4+3,"خلال 3 أيام",""))))</f>
        <v/>
      </c>
      <c r="N1632" s="6">
        <f>IF(OR(B1632&amp;""="",H1632&amp;""="",NOT(ISNUMBER(E1632))),"",IFERROR(IF(E1632&lt;INDEX('الوحدات'!$F$6:$F$305,MATCH(H1632,'الوحدات'!$A$6:$A$305,0)),"أقل من السعر","مناسب"),"كود غير موجود"))</f>
        <v/>
      </c>
      <c r="O1632" s="18">
        <f>IF(OR(B1632&amp;""="",I1632&lt;&gt;"تم التعاقد",H1632&amp;""=""),"",IFERROR(IF(INDEX('الوحدات'!$E$6:$E$305,MATCH(H1632,'الوحدات'!$A$6:$A$305,0))="بيع",ROUND(INDEX('الوحدات'!$F$6:$F$305,MATCH(H1632,'الوحدات'!$A$6:$A$305,0))*'الإعدادات'!$B$5/100,2),""),""))</f>
        <v/>
      </c>
      <c r="P1632" s="19">
        <f>IF(OR(M1632="متأخرة",M1632="اليوم"),COUNTIFS($M$6:$M$2005,"متأخرة",$J$6:$J$2005,"&lt;"&amp;J1632)+COUNTIFS($M$6:$M$2005,"اليوم",$J$6:$J$2005,"&lt;"&amp;J1632)+COUNTIFS($M$6:M1632,"متأخرة",$J$6:J1632,J1632&amp;"")+COUNTIFS($M$6:M1632,"اليوم",$J$6:J1632,J1632&amp;""),"")</f>
        <v/>
      </c>
    </row>
    <row r="1633">
      <c r="A1633" s="20" t="n"/>
      <c r="B1633" s="5" t="n"/>
      <c r="C1633" s="21" t="n"/>
      <c r="D1633" s="5" t="n"/>
      <c r="E1633" s="17" t="n"/>
      <c r="F1633" s="5" t="n"/>
      <c r="G1633" s="5" t="n"/>
      <c r="H1633" s="5" t="n"/>
      <c r="I1633" s="5" t="n"/>
      <c r="J1633" s="20" t="n"/>
      <c r="K1633" s="5" t="n"/>
      <c r="L1633" s="19">
        <f>IF(OR(B1633&amp;""="",NOT(ISNUMBER(A1633))),"",'الإعدادات'!$B$4-A1633)</f>
        <v/>
      </c>
      <c r="M1633" s="6">
        <f>IF(OR(B1633&amp;""="",NOT(ISNUMBER(J1633)),I1633="تم التعاقد",I1633="غير مهتم"),"",IF(J1633&lt;'الإعدادات'!$B$4,"متأخرة",IF(J1633='الإعدادات'!$B$4,"اليوم",IF(J1633&lt;='الإعدادات'!$B$4+3,"خلال 3 أيام",""))))</f>
        <v/>
      </c>
      <c r="N1633" s="6">
        <f>IF(OR(B1633&amp;""="",H1633&amp;""="",NOT(ISNUMBER(E1633))),"",IFERROR(IF(E1633&lt;INDEX('الوحدات'!$F$6:$F$305,MATCH(H1633,'الوحدات'!$A$6:$A$305,0)),"أقل من السعر","مناسب"),"كود غير موجود"))</f>
        <v/>
      </c>
      <c r="O1633" s="18">
        <f>IF(OR(B1633&amp;""="",I1633&lt;&gt;"تم التعاقد",H1633&amp;""=""),"",IFERROR(IF(INDEX('الوحدات'!$E$6:$E$305,MATCH(H1633,'الوحدات'!$A$6:$A$305,0))="بيع",ROUND(INDEX('الوحدات'!$F$6:$F$305,MATCH(H1633,'الوحدات'!$A$6:$A$305,0))*'الإعدادات'!$B$5/100,2),""),""))</f>
        <v/>
      </c>
      <c r="P1633" s="19">
        <f>IF(OR(M1633="متأخرة",M1633="اليوم"),COUNTIFS($M$6:$M$2005,"متأخرة",$J$6:$J$2005,"&lt;"&amp;J1633)+COUNTIFS($M$6:$M$2005,"اليوم",$J$6:$J$2005,"&lt;"&amp;J1633)+COUNTIFS($M$6:M1633,"متأخرة",$J$6:J1633,J1633&amp;"")+COUNTIFS($M$6:M1633,"اليوم",$J$6:J1633,J1633&amp;""),"")</f>
        <v/>
      </c>
    </row>
    <row r="1634">
      <c r="A1634" s="20" t="n"/>
      <c r="B1634" s="5" t="n"/>
      <c r="C1634" s="21" t="n"/>
      <c r="D1634" s="5" t="n"/>
      <c r="E1634" s="17" t="n"/>
      <c r="F1634" s="5" t="n"/>
      <c r="G1634" s="5" t="n"/>
      <c r="H1634" s="5" t="n"/>
      <c r="I1634" s="5" t="n"/>
      <c r="J1634" s="20" t="n"/>
      <c r="K1634" s="5" t="n"/>
      <c r="L1634" s="19">
        <f>IF(OR(B1634&amp;""="",NOT(ISNUMBER(A1634))),"",'الإعدادات'!$B$4-A1634)</f>
        <v/>
      </c>
      <c r="M1634" s="6">
        <f>IF(OR(B1634&amp;""="",NOT(ISNUMBER(J1634)),I1634="تم التعاقد",I1634="غير مهتم"),"",IF(J1634&lt;'الإعدادات'!$B$4,"متأخرة",IF(J1634='الإعدادات'!$B$4,"اليوم",IF(J1634&lt;='الإعدادات'!$B$4+3,"خلال 3 أيام",""))))</f>
        <v/>
      </c>
      <c r="N1634" s="6">
        <f>IF(OR(B1634&amp;""="",H1634&amp;""="",NOT(ISNUMBER(E1634))),"",IFERROR(IF(E1634&lt;INDEX('الوحدات'!$F$6:$F$305,MATCH(H1634,'الوحدات'!$A$6:$A$305,0)),"أقل من السعر","مناسب"),"كود غير موجود"))</f>
        <v/>
      </c>
      <c r="O1634" s="18">
        <f>IF(OR(B1634&amp;""="",I1634&lt;&gt;"تم التعاقد",H1634&amp;""=""),"",IFERROR(IF(INDEX('الوحدات'!$E$6:$E$305,MATCH(H1634,'الوحدات'!$A$6:$A$305,0))="بيع",ROUND(INDEX('الوحدات'!$F$6:$F$305,MATCH(H1634,'الوحدات'!$A$6:$A$305,0))*'الإعدادات'!$B$5/100,2),""),""))</f>
        <v/>
      </c>
      <c r="P1634" s="19">
        <f>IF(OR(M1634="متأخرة",M1634="اليوم"),COUNTIFS($M$6:$M$2005,"متأخرة",$J$6:$J$2005,"&lt;"&amp;J1634)+COUNTIFS($M$6:$M$2005,"اليوم",$J$6:$J$2005,"&lt;"&amp;J1634)+COUNTIFS($M$6:M1634,"متأخرة",$J$6:J1634,J1634&amp;"")+COUNTIFS($M$6:M1634,"اليوم",$J$6:J1634,J1634&amp;""),"")</f>
        <v/>
      </c>
    </row>
    <row r="1635">
      <c r="A1635" s="20" t="n"/>
      <c r="B1635" s="5" t="n"/>
      <c r="C1635" s="21" t="n"/>
      <c r="D1635" s="5" t="n"/>
      <c r="E1635" s="17" t="n"/>
      <c r="F1635" s="5" t="n"/>
      <c r="G1635" s="5" t="n"/>
      <c r="H1635" s="5" t="n"/>
      <c r="I1635" s="5" t="n"/>
      <c r="J1635" s="20" t="n"/>
      <c r="K1635" s="5" t="n"/>
      <c r="L1635" s="19">
        <f>IF(OR(B1635&amp;""="",NOT(ISNUMBER(A1635))),"",'الإعدادات'!$B$4-A1635)</f>
        <v/>
      </c>
      <c r="M1635" s="6">
        <f>IF(OR(B1635&amp;""="",NOT(ISNUMBER(J1635)),I1635="تم التعاقد",I1635="غير مهتم"),"",IF(J1635&lt;'الإعدادات'!$B$4,"متأخرة",IF(J1635='الإعدادات'!$B$4,"اليوم",IF(J1635&lt;='الإعدادات'!$B$4+3,"خلال 3 أيام",""))))</f>
        <v/>
      </c>
      <c r="N1635" s="6">
        <f>IF(OR(B1635&amp;""="",H1635&amp;""="",NOT(ISNUMBER(E1635))),"",IFERROR(IF(E1635&lt;INDEX('الوحدات'!$F$6:$F$305,MATCH(H1635,'الوحدات'!$A$6:$A$305,0)),"أقل من السعر","مناسب"),"كود غير موجود"))</f>
        <v/>
      </c>
      <c r="O1635" s="18">
        <f>IF(OR(B1635&amp;""="",I1635&lt;&gt;"تم التعاقد",H1635&amp;""=""),"",IFERROR(IF(INDEX('الوحدات'!$E$6:$E$305,MATCH(H1635,'الوحدات'!$A$6:$A$305,0))="بيع",ROUND(INDEX('الوحدات'!$F$6:$F$305,MATCH(H1635,'الوحدات'!$A$6:$A$305,0))*'الإعدادات'!$B$5/100,2),""),""))</f>
        <v/>
      </c>
      <c r="P1635" s="19">
        <f>IF(OR(M1635="متأخرة",M1635="اليوم"),COUNTIFS($M$6:$M$2005,"متأخرة",$J$6:$J$2005,"&lt;"&amp;J1635)+COUNTIFS($M$6:$M$2005,"اليوم",$J$6:$J$2005,"&lt;"&amp;J1635)+COUNTIFS($M$6:M1635,"متأخرة",$J$6:J1635,J1635&amp;"")+COUNTIFS($M$6:M1635,"اليوم",$J$6:J1635,J1635&amp;""),"")</f>
        <v/>
      </c>
    </row>
    <row r="1636">
      <c r="A1636" s="20" t="n"/>
      <c r="B1636" s="5" t="n"/>
      <c r="C1636" s="21" t="n"/>
      <c r="D1636" s="5" t="n"/>
      <c r="E1636" s="17" t="n"/>
      <c r="F1636" s="5" t="n"/>
      <c r="G1636" s="5" t="n"/>
      <c r="H1636" s="5" t="n"/>
      <c r="I1636" s="5" t="n"/>
      <c r="J1636" s="20" t="n"/>
      <c r="K1636" s="5" t="n"/>
      <c r="L1636" s="19">
        <f>IF(OR(B1636&amp;""="",NOT(ISNUMBER(A1636))),"",'الإعدادات'!$B$4-A1636)</f>
        <v/>
      </c>
      <c r="M1636" s="6">
        <f>IF(OR(B1636&amp;""="",NOT(ISNUMBER(J1636)),I1636="تم التعاقد",I1636="غير مهتم"),"",IF(J1636&lt;'الإعدادات'!$B$4,"متأخرة",IF(J1636='الإعدادات'!$B$4,"اليوم",IF(J1636&lt;='الإعدادات'!$B$4+3,"خلال 3 أيام",""))))</f>
        <v/>
      </c>
      <c r="N1636" s="6">
        <f>IF(OR(B1636&amp;""="",H1636&amp;""="",NOT(ISNUMBER(E1636))),"",IFERROR(IF(E1636&lt;INDEX('الوحدات'!$F$6:$F$305,MATCH(H1636,'الوحدات'!$A$6:$A$305,0)),"أقل من السعر","مناسب"),"كود غير موجود"))</f>
        <v/>
      </c>
      <c r="O1636" s="18">
        <f>IF(OR(B1636&amp;""="",I1636&lt;&gt;"تم التعاقد",H1636&amp;""=""),"",IFERROR(IF(INDEX('الوحدات'!$E$6:$E$305,MATCH(H1636,'الوحدات'!$A$6:$A$305,0))="بيع",ROUND(INDEX('الوحدات'!$F$6:$F$305,MATCH(H1636,'الوحدات'!$A$6:$A$305,0))*'الإعدادات'!$B$5/100,2),""),""))</f>
        <v/>
      </c>
      <c r="P1636" s="19">
        <f>IF(OR(M1636="متأخرة",M1636="اليوم"),COUNTIFS($M$6:$M$2005,"متأخرة",$J$6:$J$2005,"&lt;"&amp;J1636)+COUNTIFS($M$6:$M$2005,"اليوم",$J$6:$J$2005,"&lt;"&amp;J1636)+COUNTIFS($M$6:M1636,"متأخرة",$J$6:J1636,J1636&amp;"")+COUNTIFS($M$6:M1636,"اليوم",$J$6:J1636,J1636&amp;""),"")</f>
        <v/>
      </c>
    </row>
    <row r="1637">
      <c r="A1637" s="20" t="n"/>
      <c r="B1637" s="5" t="n"/>
      <c r="C1637" s="21" t="n"/>
      <c r="D1637" s="5" t="n"/>
      <c r="E1637" s="17" t="n"/>
      <c r="F1637" s="5" t="n"/>
      <c r="G1637" s="5" t="n"/>
      <c r="H1637" s="5" t="n"/>
      <c r="I1637" s="5" t="n"/>
      <c r="J1637" s="20" t="n"/>
      <c r="K1637" s="5" t="n"/>
      <c r="L1637" s="19">
        <f>IF(OR(B1637&amp;""="",NOT(ISNUMBER(A1637))),"",'الإعدادات'!$B$4-A1637)</f>
        <v/>
      </c>
      <c r="M1637" s="6">
        <f>IF(OR(B1637&amp;""="",NOT(ISNUMBER(J1637)),I1637="تم التعاقد",I1637="غير مهتم"),"",IF(J1637&lt;'الإعدادات'!$B$4,"متأخرة",IF(J1637='الإعدادات'!$B$4,"اليوم",IF(J1637&lt;='الإعدادات'!$B$4+3,"خلال 3 أيام",""))))</f>
        <v/>
      </c>
      <c r="N1637" s="6">
        <f>IF(OR(B1637&amp;""="",H1637&amp;""="",NOT(ISNUMBER(E1637))),"",IFERROR(IF(E1637&lt;INDEX('الوحدات'!$F$6:$F$305,MATCH(H1637,'الوحدات'!$A$6:$A$305,0)),"أقل من السعر","مناسب"),"كود غير موجود"))</f>
        <v/>
      </c>
      <c r="O1637" s="18">
        <f>IF(OR(B1637&amp;""="",I1637&lt;&gt;"تم التعاقد",H1637&amp;""=""),"",IFERROR(IF(INDEX('الوحدات'!$E$6:$E$305,MATCH(H1637,'الوحدات'!$A$6:$A$305,0))="بيع",ROUND(INDEX('الوحدات'!$F$6:$F$305,MATCH(H1637,'الوحدات'!$A$6:$A$305,0))*'الإعدادات'!$B$5/100,2),""),""))</f>
        <v/>
      </c>
      <c r="P1637" s="19">
        <f>IF(OR(M1637="متأخرة",M1637="اليوم"),COUNTIFS($M$6:$M$2005,"متأخرة",$J$6:$J$2005,"&lt;"&amp;J1637)+COUNTIFS($M$6:$M$2005,"اليوم",$J$6:$J$2005,"&lt;"&amp;J1637)+COUNTIFS($M$6:M1637,"متأخرة",$J$6:J1637,J1637&amp;"")+COUNTIFS($M$6:M1637,"اليوم",$J$6:J1637,J1637&amp;""),"")</f>
        <v/>
      </c>
    </row>
    <row r="1638">
      <c r="A1638" s="20" t="n"/>
      <c r="B1638" s="5" t="n"/>
      <c r="C1638" s="21" t="n"/>
      <c r="D1638" s="5" t="n"/>
      <c r="E1638" s="17" t="n"/>
      <c r="F1638" s="5" t="n"/>
      <c r="G1638" s="5" t="n"/>
      <c r="H1638" s="5" t="n"/>
      <c r="I1638" s="5" t="n"/>
      <c r="J1638" s="20" t="n"/>
      <c r="K1638" s="5" t="n"/>
      <c r="L1638" s="19">
        <f>IF(OR(B1638&amp;""="",NOT(ISNUMBER(A1638))),"",'الإعدادات'!$B$4-A1638)</f>
        <v/>
      </c>
      <c r="M1638" s="6">
        <f>IF(OR(B1638&amp;""="",NOT(ISNUMBER(J1638)),I1638="تم التعاقد",I1638="غير مهتم"),"",IF(J1638&lt;'الإعدادات'!$B$4,"متأخرة",IF(J1638='الإعدادات'!$B$4,"اليوم",IF(J1638&lt;='الإعدادات'!$B$4+3,"خلال 3 أيام",""))))</f>
        <v/>
      </c>
      <c r="N1638" s="6">
        <f>IF(OR(B1638&amp;""="",H1638&amp;""="",NOT(ISNUMBER(E1638))),"",IFERROR(IF(E1638&lt;INDEX('الوحدات'!$F$6:$F$305,MATCH(H1638,'الوحدات'!$A$6:$A$305,0)),"أقل من السعر","مناسب"),"كود غير موجود"))</f>
        <v/>
      </c>
      <c r="O1638" s="18">
        <f>IF(OR(B1638&amp;""="",I1638&lt;&gt;"تم التعاقد",H1638&amp;""=""),"",IFERROR(IF(INDEX('الوحدات'!$E$6:$E$305,MATCH(H1638,'الوحدات'!$A$6:$A$305,0))="بيع",ROUND(INDEX('الوحدات'!$F$6:$F$305,MATCH(H1638,'الوحدات'!$A$6:$A$305,0))*'الإعدادات'!$B$5/100,2),""),""))</f>
        <v/>
      </c>
      <c r="P1638" s="19">
        <f>IF(OR(M1638="متأخرة",M1638="اليوم"),COUNTIFS($M$6:$M$2005,"متأخرة",$J$6:$J$2005,"&lt;"&amp;J1638)+COUNTIFS($M$6:$M$2005,"اليوم",$J$6:$J$2005,"&lt;"&amp;J1638)+COUNTIFS($M$6:M1638,"متأخرة",$J$6:J1638,J1638&amp;"")+COUNTIFS($M$6:M1638,"اليوم",$J$6:J1638,J1638&amp;""),"")</f>
        <v/>
      </c>
    </row>
    <row r="1639">
      <c r="A1639" s="20" t="n"/>
      <c r="B1639" s="5" t="n"/>
      <c r="C1639" s="21" t="n"/>
      <c r="D1639" s="5" t="n"/>
      <c r="E1639" s="17" t="n"/>
      <c r="F1639" s="5" t="n"/>
      <c r="G1639" s="5" t="n"/>
      <c r="H1639" s="5" t="n"/>
      <c r="I1639" s="5" t="n"/>
      <c r="J1639" s="20" t="n"/>
      <c r="K1639" s="5" t="n"/>
      <c r="L1639" s="19">
        <f>IF(OR(B1639&amp;""="",NOT(ISNUMBER(A1639))),"",'الإعدادات'!$B$4-A1639)</f>
        <v/>
      </c>
      <c r="M1639" s="6">
        <f>IF(OR(B1639&amp;""="",NOT(ISNUMBER(J1639)),I1639="تم التعاقد",I1639="غير مهتم"),"",IF(J1639&lt;'الإعدادات'!$B$4,"متأخرة",IF(J1639='الإعدادات'!$B$4,"اليوم",IF(J1639&lt;='الإعدادات'!$B$4+3,"خلال 3 أيام",""))))</f>
        <v/>
      </c>
      <c r="N1639" s="6">
        <f>IF(OR(B1639&amp;""="",H1639&amp;""="",NOT(ISNUMBER(E1639))),"",IFERROR(IF(E1639&lt;INDEX('الوحدات'!$F$6:$F$305,MATCH(H1639,'الوحدات'!$A$6:$A$305,0)),"أقل من السعر","مناسب"),"كود غير موجود"))</f>
        <v/>
      </c>
      <c r="O1639" s="18">
        <f>IF(OR(B1639&amp;""="",I1639&lt;&gt;"تم التعاقد",H1639&amp;""=""),"",IFERROR(IF(INDEX('الوحدات'!$E$6:$E$305,MATCH(H1639,'الوحدات'!$A$6:$A$305,0))="بيع",ROUND(INDEX('الوحدات'!$F$6:$F$305,MATCH(H1639,'الوحدات'!$A$6:$A$305,0))*'الإعدادات'!$B$5/100,2),""),""))</f>
        <v/>
      </c>
      <c r="P1639" s="19">
        <f>IF(OR(M1639="متأخرة",M1639="اليوم"),COUNTIFS($M$6:$M$2005,"متأخرة",$J$6:$J$2005,"&lt;"&amp;J1639)+COUNTIFS($M$6:$M$2005,"اليوم",$J$6:$J$2005,"&lt;"&amp;J1639)+COUNTIFS($M$6:M1639,"متأخرة",$J$6:J1639,J1639&amp;"")+COUNTIFS($M$6:M1639,"اليوم",$J$6:J1639,J1639&amp;""),"")</f>
        <v/>
      </c>
    </row>
    <row r="1640">
      <c r="A1640" s="20" t="n"/>
      <c r="B1640" s="5" t="n"/>
      <c r="C1640" s="21" t="n"/>
      <c r="D1640" s="5" t="n"/>
      <c r="E1640" s="17" t="n"/>
      <c r="F1640" s="5" t="n"/>
      <c r="G1640" s="5" t="n"/>
      <c r="H1640" s="5" t="n"/>
      <c r="I1640" s="5" t="n"/>
      <c r="J1640" s="20" t="n"/>
      <c r="K1640" s="5" t="n"/>
      <c r="L1640" s="19">
        <f>IF(OR(B1640&amp;""="",NOT(ISNUMBER(A1640))),"",'الإعدادات'!$B$4-A1640)</f>
        <v/>
      </c>
      <c r="M1640" s="6">
        <f>IF(OR(B1640&amp;""="",NOT(ISNUMBER(J1640)),I1640="تم التعاقد",I1640="غير مهتم"),"",IF(J1640&lt;'الإعدادات'!$B$4,"متأخرة",IF(J1640='الإعدادات'!$B$4,"اليوم",IF(J1640&lt;='الإعدادات'!$B$4+3,"خلال 3 أيام",""))))</f>
        <v/>
      </c>
      <c r="N1640" s="6">
        <f>IF(OR(B1640&amp;""="",H1640&amp;""="",NOT(ISNUMBER(E1640))),"",IFERROR(IF(E1640&lt;INDEX('الوحدات'!$F$6:$F$305,MATCH(H1640,'الوحدات'!$A$6:$A$305,0)),"أقل من السعر","مناسب"),"كود غير موجود"))</f>
        <v/>
      </c>
      <c r="O1640" s="18">
        <f>IF(OR(B1640&amp;""="",I1640&lt;&gt;"تم التعاقد",H1640&amp;""=""),"",IFERROR(IF(INDEX('الوحدات'!$E$6:$E$305,MATCH(H1640,'الوحدات'!$A$6:$A$305,0))="بيع",ROUND(INDEX('الوحدات'!$F$6:$F$305,MATCH(H1640,'الوحدات'!$A$6:$A$305,0))*'الإعدادات'!$B$5/100,2),""),""))</f>
        <v/>
      </c>
      <c r="P1640" s="19">
        <f>IF(OR(M1640="متأخرة",M1640="اليوم"),COUNTIFS($M$6:$M$2005,"متأخرة",$J$6:$J$2005,"&lt;"&amp;J1640)+COUNTIFS($M$6:$M$2005,"اليوم",$J$6:$J$2005,"&lt;"&amp;J1640)+COUNTIFS($M$6:M1640,"متأخرة",$J$6:J1640,J1640&amp;"")+COUNTIFS($M$6:M1640,"اليوم",$J$6:J1640,J1640&amp;""),"")</f>
        <v/>
      </c>
    </row>
    <row r="1641">
      <c r="A1641" s="20" t="n"/>
      <c r="B1641" s="5" t="n"/>
      <c r="C1641" s="21" t="n"/>
      <c r="D1641" s="5" t="n"/>
      <c r="E1641" s="17" t="n"/>
      <c r="F1641" s="5" t="n"/>
      <c r="G1641" s="5" t="n"/>
      <c r="H1641" s="5" t="n"/>
      <c r="I1641" s="5" t="n"/>
      <c r="J1641" s="20" t="n"/>
      <c r="K1641" s="5" t="n"/>
      <c r="L1641" s="19">
        <f>IF(OR(B1641&amp;""="",NOT(ISNUMBER(A1641))),"",'الإعدادات'!$B$4-A1641)</f>
        <v/>
      </c>
      <c r="M1641" s="6">
        <f>IF(OR(B1641&amp;""="",NOT(ISNUMBER(J1641)),I1641="تم التعاقد",I1641="غير مهتم"),"",IF(J1641&lt;'الإعدادات'!$B$4,"متأخرة",IF(J1641='الإعدادات'!$B$4,"اليوم",IF(J1641&lt;='الإعدادات'!$B$4+3,"خلال 3 أيام",""))))</f>
        <v/>
      </c>
      <c r="N1641" s="6">
        <f>IF(OR(B1641&amp;""="",H1641&amp;""="",NOT(ISNUMBER(E1641))),"",IFERROR(IF(E1641&lt;INDEX('الوحدات'!$F$6:$F$305,MATCH(H1641,'الوحدات'!$A$6:$A$305,0)),"أقل من السعر","مناسب"),"كود غير موجود"))</f>
        <v/>
      </c>
      <c r="O1641" s="18">
        <f>IF(OR(B1641&amp;""="",I1641&lt;&gt;"تم التعاقد",H1641&amp;""=""),"",IFERROR(IF(INDEX('الوحدات'!$E$6:$E$305,MATCH(H1641,'الوحدات'!$A$6:$A$305,0))="بيع",ROUND(INDEX('الوحدات'!$F$6:$F$305,MATCH(H1641,'الوحدات'!$A$6:$A$305,0))*'الإعدادات'!$B$5/100,2),""),""))</f>
        <v/>
      </c>
      <c r="P1641" s="19">
        <f>IF(OR(M1641="متأخرة",M1641="اليوم"),COUNTIFS($M$6:$M$2005,"متأخرة",$J$6:$J$2005,"&lt;"&amp;J1641)+COUNTIFS($M$6:$M$2005,"اليوم",$J$6:$J$2005,"&lt;"&amp;J1641)+COUNTIFS($M$6:M1641,"متأخرة",$J$6:J1641,J1641&amp;"")+COUNTIFS($M$6:M1641,"اليوم",$J$6:J1641,J1641&amp;""),"")</f>
        <v/>
      </c>
    </row>
    <row r="1642">
      <c r="A1642" s="20" t="n"/>
      <c r="B1642" s="5" t="n"/>
      <c r="C1642" s="21" t="n"/>
      <c r="D1642" s="5" t="n"/>
      <c r="E1642" s="17" t="n"/>
      <c r="F1642" s="5" t="n"/>
      <c r="G1642" s="5" t="n"/>
      <c r="H1642" s="5" t="n"/>
      <c r="I1642" s="5" t="n"/>
      <c r="J1642" s="20" t="n"/>
      <c r="K1642" s="5" t="n"/>
      <c r="L1642" s="19">
        <f>IF(OR(B1642&amp;""="",NOT(ISNUMBER(A1642))),"",'الإعدادات'!$B$4-A1642)</f>
        <v/>
      </c>
      <c r="M1642" s="6">
        <f>IF(OR(B1642&amp;""="",NOT(ISNUMBER(J1642)),I1642="تم التعاقد",I1642="غير مهتم"),"",IF(J1642&lt;'الإعدادات'!$B$4,"متأخرة",IF(J1642='الإعدادات'!$B$4,"اليوم",IF(J1642&lt;='الإعدادات'!$B$4+3,"خلال 3 أيام",""))))</f>
        <v/>
      </c>
      <c r="N1642" s="6">
        <f>IF(OR(B1642&amp;""="",H1642&amp;""="",NOT(ISNUMBER(E1642))),"",IFERROR(IF(E1642&lt;INDEX('الوحدات'!$F$6:$F$305,MATCH(H1642,'الوحدات'!$A$6:$A$305,0)),"أقل من السعر","مناسب"),"كود غير موجود"))</f>
        <v/>
      </c>
      <c r="O1642" s="18">
        <f>IF(OR(B1642&amp;""="",I1642&lt;&gt;"تم التعاقد",H1642&amp;""=""),"",IFERROR(IF(INDEX('الوحدات'!$E$6:$E$305,MATCH(H1642,'الوحدات'!$A$6:$A$305,0))="بيع",ROUND(INDEX('الوحدات'!$F$6:$F$305,MATCH(H1642,'الوحدات'!$A$6:$A$305,0))*'الإعدادات'!$B$5/100,2),""),""))</f>
        <v/>
      </c>
      <c r="P1642" s="19">
        <f>IF(OR(M1642="متأخرة",M1642="اليوم"),COUNTIFS($M$6:$M$2005,"متأخرة",$J$6:$J$2005,"&lt;"&amp;J1642)+COUNTIFS($M$6:$M$2005,"اليوم",$J$6:$J$2005,"&lt;"&amp;J1642)+COUNTIFS($M$6:M1642,"متأخرة",$J$6:J1642,J1642&amp;"")+COUNTIFS($M$6:M1642,"اليوم",$J$6:J1642,J1642&amp;""),"")</f>
        <v/>
      </c>
    </row>
    <row r="1643">
      <c r="A1643" s="20" t="n"/>
      <c r="B1643" s="5" t="n"/>
      <c r="C1643" s="21" t="n"/>
      <c r="D1643" s="5" t="n"/>
      <c r="E1643" s="17" t="n"/>
      <c r="F1643" s="5" t="n"/>
      <c r="G1643" s="5" t="n"/>
      <c r="H1643" s="5" t="n"/>
      <c r="I1643" s="5" t="n"/>
      <c r="J1643" s="20" t="n"/>
      <c r="K1643" s="5" t="n"/>
      <c r="L1643" s="19">
        <f>IF(OR(B1643&amp;""="",NOT(ISNUMBER(A1643))),"",'الإعدادات'!$B$4-A1643)</f>
        <v/>
      </c>
      <c r="M1643" s="6">
        <f>IF(OR(B1643&amp;""="",NOT(ISNUMBER(J1643)),I1643="تم التعاقد",I1643="غير مهتم"),"",IF(J1643&lt;'الإعدادات'!$B$4,"متأخرة",IF(J1643='الإعدادات'!$B$4,"اليوم",IF(J1643&lt;='الإعدادات'!$B$4+3,"خلال 3 أيام",""))))</f>
        <v/>
      </c>
      <c r="N1643" s="6">
        <f>IF(OR(B1643&amp;""="",H1643&amp;""="",NOT(ISNUMBER(E1643))),"",IFERROR(IF(E1643&lt;INDEX('الوحدات'!$F$6:$F$305,MATCH(H1643,'الوحدات'!$A$6:$A$305,0)),"أقل من السعر","مناسب"),"كود غير موجود"))</f>
        <v/>
      </c>
      <c r="O1643" s="18">
        <f>IF(OR(B1643&amp;""="",I1643&lt;&gt;"تم التعاقد",H1643&amp;""=""),"",IFERROR(IF(INDEX('الوحدات'!$E$6:$E$305,MATCH(H1643,'الوحدات'!$A$6:$A$305,0))="بيع",ROUND(INDEX('الوحدات'!$F$6:$F$305,MATCH(H1643,'الوحدات'!$A$6:$A$305,0))*'الإعدادات'!$B$5/100,2),""),""))</f>
        <v/>
      </c>
      <c r="P1643" s="19">
        <f>IF(OR(M1643="متأخرة",M1643="اليوم"),COUNTIFS($M$6:$M$2005,"متأخرة",$J$6:$J$2005,"&lt;"&amp;J1643)+COUNTIFS($M$6:$M$2005,"اليوم",$J$6:$J$2005,"&lt;"&amp;J1643)+COUNTIFS($M$6:M1643,"متأخرة",$J$6:J1643,J1643&amp;"")+COUNTIFS($M$6:M1643,"اليوم",$J$6:J1643,J1643&amp;""),"")</f>
        <v/>
      </c>
    </row>
    <row r="1644">
      <c r="A1644" s="20" t="n"/>
      <c r="B1644" s="5" t="n"/>
      <c r="C1644" s="21" t="n"/>
      <c r="D1644" s="5" t="n"/>
      <c r="E1644" s="17" t="n"/>
      <c r="F1644" s="5" t="n"/>
      <c r="G1644" s="5" t="n"/>
      <c r="H1644" s="5" t="n"/>
      <c r="I1644" s="5" t="n"/>
      <c r="J1644" s="20" t="n"/>
      <c r="K1644" s="5" t="n"/>
      <c r="L1644" s="19">
        <f>IF(OR(B1644&amp;""="",NOT(ISNUMBER(A1644))),"",'الإعدادات'!$B$4-A1644)</f>
        <v/>
      </c>
      <c r="M1644" s="6">
        <f>IF(OR(B1644&amp;""="",NOT(ISNUMBER(J1644)),I1644="تم التعاقد",I1644="غير مهتم"),"",IF(J1644&lt;'الإعدادات'!$B$4,"متأخرة",IF(J1644='الإعدادات'!$B$4,"اليوم",IF(J1644&lt;='الإعدادات'!$B$4+3,"خلال 3 أيام",""))))</f>
        <v/>
      </c>
      <c r="N1644" s="6">
        <f>IF(OR(B1644&amp;""="",H1644&amp;""="",NOT(ISNUMBER(E1644))),"",IFERROR(IF(E1644&lt;INDEX('الوحدات'!$F$6:$F$305,MATCH(H1644,'الوحدات'!$A$6:$A$305,0)),"أقل من السعر","مناسب"),"كود غير موجود"))</f>
        <v/>
      </c>
      <c r="O1644" s="18">
        <f>IF(OR(B1644&amp;""="",I1644&lt;&gt;"تم التعاقد",H1644&amp;""=""),"",IFERROR(IF(INDEX('الوحدات'!$E$6:$E$305,MATCH(H1644,'الوحدات'!$A$6:$A$305,0))="بيع",ROUND(INDEX('الوحدات'!$F$6:$F$305,MATCH(H1644,'الوحدات'!$A$6:$A$305,0))*'الإعدادات'!$B$5/100,2),""),""))</f>
        <v/>
      </c>
      <c r="P1644" s="19">
        <f>IF(OR(M1644="متأخرة",M1644="اليوم"),COUNTIFS($M$6:$M$2005,"متأخرة",$J$6:$J$2005,"&lt;"&amp;J1644)+COUNTIFS($M$6:$M$2005,"اليوم",$J$6:$J$2005,"&lt;"&amp;J1644)+COUNTIFS($M$6:M1644,"متأخرة",$J$6:J1644,J1644&amp;"")+COUNTIFS($M$6:M1644,"اليوم",$J$6:J1644,J1644&amp;""),"")</f>
        <v/>
      </c>
    </row>
    <row r="1645">
      <c r="A1645" s="20" t="n"/>
      <c r="B1645" s="5" t="n"/>
      <c r="C1645" s="21" t="n"/>
      <c r="D1645" s="5" t="n"/>
      <c r="E1645" s="17" t="n"/>
      <c r="F1645" s="5" t="n"/>
      <c r="G1645" s="5" t="n"/>
      <c r="H1645" s="5" t="n"/>
      <c r="I1645" s="5" t="n"/>
      <c r="J1645" s="20" t="n"/>
      <c r="K1645" s="5" t="n"/>
      <c r="L1645" s="19">
        <f>IF(OR(B1645&amp;""="",NOT(ISNUMBER(A1645))),"",'الإعدادات'!$B$4-A1645)</f>
        <v/>
      </c>
      <c r="M1645" s="6">
        <f>IF(OR(B1645&amp;""="",NOT(ISNUMBER(J1645)),I1645="تم التعاقد",I1645="غير مهتم"),"",IF(J1645&lt;'الإعدادات'!$B$4,"متأخرة",IF(J1645='الإعدادات'!$B$4,"اليوم",IF(J1645&lt;='الإعدادات'!$B$4+3,"خلال 3 أيام",""))))</f>
        <v/>
      </c>
      <c r="N1645" s="6">
        <f>IF(OR(B1645&amp;""="",H1645&amp;""="",NOT(ISNUMBER(E1645))),"",IFERROR(IF(E1645&lt;INDEX('الوحدات'!$F$6:$F$305,MATCH(H1645,'الوحدات'!$A$6:$A$305,0)),"أقل من السعر","مناسب"),"كود غير موجود"))</f>
        <v/>
      </c>
      <c r="O1645" s="18">
        <f>IF(OR(B1645&amp;""="",I1645&lt;&gt;"تم التعاقد",H1645&amp;""=""),"",IFERROR(IF(INDEX('الوحدات'!$E$6:$E$305,MATCH(H1645,'الوحدات'!$A$6:$A$305,0))="بيع",ROUND(INDEX('الوحدات'!$F$6:$F$305,MATCH(H1645,'الوحدات'!$A$6:$A$305,0))*'الإعدادات'!$B$5/100,2),""),""))</f>
        <v/>
      </c>
      <c r="P1645" s="19">
        <f>IF(OR(M1645="متأخرة",M1645="اليوم"),COUNTIFS($M$6:$M$2005,"متأخرة",$J$6:$J$2005,"&lt;"&amp;J1645)+COUNTIFS($M$6:$M$2005,"اليوم",$J$6:$J$2005,"&lt;"&amp;J1645)+COUNTIFS($M$6:M1645,"متأخرة",$J$6:J1645,J1645&amp;"")+COUNTIFS($M$6:M1645,"اليوم",$J$6:J1645,J1645&amp;""),"")</f>
        <v/>
      </c>
    </row>
    <row r="1646">
      <c r="A1646" s="20" t="n"/>
      <c r="B1646" s="5" t="n"/>
      <c r="C1646" s="21" t="n"/>
      <c r="D1646" s="5" t="n"/>
      <c r="E1646" s="17" t="n"/>
      <c r="F1646" s="5" t="n"/>
      <c r="G1646" s="5" t="n"/>
      <c r="H1646" s="5" t="n"/>
      <c r="I1646" s="5" t="n"/>
      <c r="J1646" s="20" t="n"/>
      <c r="K1646" s="5" t="n"/>
      <c r="L1646" s="19">
        <f>IF(OR(B1646&amp;""="",NOT(ISNUMBER(A1646))),"",'الإعدادات'!$B$4-A1646)</f>
        <v/>
      </c>
      <c r="M1646" s="6">
        <f>IF(OR(B1646&amp;""="",NOT(ISNUMBER(J1646)),I1646="تم التعاقد",I1646="غير مهتم"),"",IF(J1646&lt;'الإعدادات'!$B$4,"متأخرة",IF(J1646='الإعدادات'!$B$4,"اليوم",IF(J1646&lt;='الإعدادات'!$B$4+3,"خلال 3 أيام",""))))</f>
        <v/>
      </c>
      <c r="N1646" s="6">
        <f>IF(OR(B1646&amp;""="",H1646&amp;""="",NOT(ISNUMBER(E1646))),"",IFERROR(IF(E1646&lt;INDEX('الوحدات'!$F$6:$F$305,MATCH(H1646,'الوحدات'!$A$6:$A$305,0)),"أقل من السعر","مناسب"),"كود غير موجود"))</f>
        <v/>
      </c>
      <c r="O1646" s="18">
        <f>IF(OR(B1646&amp;""="",I1646&lt;&gt;"تم التعاقد",H1646&amp;""=""),"",IFERROR(IF(INDEX('الوحدات'!$E$6:$E$305,MATCH(H1646,'الوحدات'!$A$6:$A$305,0))="بيع",ROUND(INDEX('الوحدات'!$F$6:$F$305,MATCH(H1646,'الوحدات'!$A$6:$A$305,0))*'الإعدادات'!$B$5/100,2),""),""))</f>
        <v/>
      </c>
      <c r="P1646" s="19">
        <f>IF(OR(M1646="متأخرة",M1646="اليوم"),COUNTIFS($M$6:$M$2005,"متأخرة",$J$6:$J$2005,"&lt;"&amp;J1646)+COUNTIFS($M$6:$M$2005,"اليوم",$J$6:$J$2005,"&lt;"&amp;J1646)+COUNTIFS($M$6:M1646,"متأخرة",$J$6:J1646,J1646&amp;"")+COUNTIFS($M$6:M1646,"اليوم",$J$6:J1646,J1646&amp;""),"")</f>
        <v/>
      </c>
    </row>
    <row r="1647">
      <c r="A1647" s="20" t="n"/>
      <c r="B1647" s="5" t="n"/>
      <c r="C1647" s="21" t="n"/>
      <c r="D1647" s="5" t="n"/>
      <c r="E1647" s="17" t="n"/>
      <c r="F1647" s="5" t="n"/>
      <c r="G1647" s="5" t="n"/>
      <c r="H1647" s="5" t="n"/>
      <c r="I1647" s="5" t="n"/>
      <c r="J1647" s="20" t="n"/>
      <c r="K1647" s="5" t="n"/>
      <c r="L1647" s="19">
        <f>IF(OR(B1647&amp;""="",NOT(ISNUMBER(A1647))),"",'الإعدادات'!$B$4-A1647)</f>
        <v/>
      </c>
      <c r="M1647" s="6">
        <f>IF(OR(B1647&amp;""="",NOT(ISNUMBER(J1647)),I1647="تم التعاقد",I1647="غير مهتم"),"",IF(J1647&lt;'الإعدادات'!$B$4,"متأخرة",IF(J1647='الإعدادات'!$B$4,"اليوم",IF(J1647&lt;='الإعدادات'!$B$4+3,"خلال 3 أيام",""))))</f>
        <v/>
      </c>
      <c r="N1647" s="6">
        <f>IF(OR(B1647&amp;""="",H1647&amp;""="",NOT(ISNUMBER(E1647))),"",IFERROR(IF(E1647&lt;INDEX('الوحدات'!$F$6:$F$305,MATCH(H1647,'الوحدات'!$A$6:$A$305,0)),"أقل من السعر","مناسب"),"كود غير موجود"))</f>
        <v/>
      </c>
      <c r="O1647" s="18">
        <f>IF(OR(B1647&amp;""="",I1647&lt;&gt;"تم التعاقد",H1647&amp;""=""),"",IFERROR(IF(INDEX('الوحدات'!$E$6:$E$305,MATCH(H1647,'الوحدات'!$A$6:$A$305,0))="بيع",ROUND(INDEX('الوحدات'!$F$6:$F$305,MATCH(H1647,'الوحدات'!$A$6:$A$305,0))*'الإعدادات'!$B$5/100,2),""),""))</f>
        <v/>
      </c>
      <c r="P1647" s="19">
        <f>IF(OR(M1647="متأخرة",M1647="اليوم"),COUNTIFS($M$6:$M$2005,"متأخرة",$J$6:$J$2005,"&lt;"&amp;J1647)+COUNTIFS($M$6:$M$2005,"اليوم",$J$6:$J$2005,"&lt;"&amp;J1647)+COUNTIFS($M$6:M1647,"متأخرة",$J$6:J1647,J1647&amp;"")+COUNTIFS($M$6:M1647,"اليوم",$J$6:J1647,J1647&amp;""),"")</f>
        <v/>
      </c>
    </row>
    <row r="1648">
      <c r="A1648" s="20" t="n"/>
      <c r="B1648" s="5" t="n"/>
      <c r="C1648" s="21" t="n"/>
      <c r="D1648" s="5" t="n"/>
      <c r="E1648" s="17" t="n"/>
      <c r="F1648" s="5" t="n"/>
      <c r="G1648" s="5" t="n"/>
      <c r="H1648" s="5" t="n"/>
      <c r="I1648" s="5" t="n"/>
      <c r="J1648" s="20" t="n"/>
      <c r="K1648" s="5" t="n"/>
      <c r="L1648" s="19">
        <f>IF(OR(B1648&amp;""="",NOT(ISNUMBER(A1648))),"",'الإعدادات'!$B$4-A1648)</f>
        <v/>
      </c>
      <c r="M1648" s="6">
        <f>IF(OR(B1648&amp;""="",NOT(ISNUMBER(J1648)),I1648="تم التعاقد",I1648="غير مهتم"),"",IF(J1648&lt;'الإعدادات'!$B$4,"متأخرة",IF(J1648='الإعدادات'!$B$4,"اليوم",IF(J1648&lt;='الإعدادات'!$B$4+3,"خلال 3 أيام",""))))</f>
        <v/>
      </c>
      <c r="N1648" s="6">
        <f>IF(OR(B1648&amp;""="",H1648&amp;""="",NOT(ISNUMBER(E1648))),"",IFERROR(IF(E1648&lt;INDEX('الوحدات'!$F$6:$F$305,MATCH(H1648,'الوحدات'!$A$6:$A$305,0)),"أقل من السعر","مناسب"),"كود غير موجود"))</f>
        <v/>
      </c>
      <c r="O1648" s="18">
        <f>IF(OR(B1648&amp;""="",I1648&lt;&gt;"تم التعاقد",H1648&amp;""=""),"",IFERROR(IF(INDEX('الوحدات'!$E$6:$E$305,MATCH(H1648,'الوحدات'!$A$6:$A$305,0))="بيع",ROUND(INDEX('الوحدات'!$F$6:$F$305,MATCH(H1648,'الوحدات'!$A$6:$A$305,0))*'الإعدادات'!$B$5/100,2),""),""))</f>
        <v/>
      </c>
      <c r="P1648" s="19">
        <f>IF(OR(M1648="متأخرة",M1648="اليوم"),COUNTIFS($M$6:$M$2005,"متأخرة",$J$6:$J$2005,"&lt;"&amp;J1648)+COUNTIFS($M$6:$M$2005,"اليوم",$J$6:$J$2005,"&lt;"&amp;J1648)+COUNTIFS($M$6:M1648,"متأخرة",$J$6:J1648,J1648&amp;"")+COUNTIFS($M$6:M1648,"اليوم",$J$6:J1648,J1648&amp;""),"")</f>
        <v/>
      </c>
    </row>
    <row r="1649">
      <c r="A1649" s="20" t="n"/>
      <c r="B1649" s="5" t="n"/>
      <c r="C1649" s="21" t="n"/>
      <c r="D1649" s="5" t="n"/>
      <c r="E1649" s="17" t="n"/>
      <c r="F1649" s="5" t="n"/>
      <c r="G1649" s="5" t="n"/>
      <c r="H1649" s="5" t="n"/>
      <c r="I1649" s="5" t="n"/>
      <c r="J1649" s="20" t="n"/>
      <c r="K1649" s="5" t="n"/>
      <c r="L1649" s="19">
        <f>IF(OR(B1649&amp;""="",NOT(ISNUMBER(A1649))),"",'الإعدادات'!$B$4-A1649)</f>
        <v/>
      </c>
      <c r="M1649" s="6">
        <f>IF(OR(B1649&amp;""="",NOT(ISNUMBER(J1649)),I1649="تم التعاقد",I1649="غير مهتم"),"",IF(J1649&lt;'الإعدادات'!$B$4,"متأخرة",IF(J1649='الإعدادات'!$B$4,"اليوم",IF(J1649&lt;='الإعدادات'!$B$4+3,"خلال 3 أيام",""))))</f>
        <v/>
      </c>
      <c r="N1649" s="6">
        <f>IF(OR(B1649&amp;""="",H1649&amp;""="",NOT(ISNUMBER(E1649))),"",IFERROR(IF(E1649&lt;INDEX('الوحدات'!$F$6:$F$305,MATCH(H1649,'الوحدات'!$A$6:$A$305,0)),"أقل من السعر","مناسب"),"كود غير موجود"))</f>
        <v/>
      </c>
      <c r="O1649" s="18">
        <f>IF(OR(B1649&amp;""="",I1649&lt;&gt;"تم التعاقد",H1649&amp;""=""),"",IFERROR(IF(INDEX('الوحدات'!$E$6:$E$305,MATCH(H1649,'الوحدات'!$A$6:$A$305,0))="بيع",ROUND(INDEX('الوحدات'!$F$6:$F$305,MATCH(H1649,'الوحدات'!$A$6:$A$305,0))*'الإعدادات'!$B$5/100,2),""),""))</f>
        <v/>
      </c>
      <c r="P1649" s="19">
        <f>IF(OR(M1649="متأخرة",M1649="اليوم"),COUNTIFS($M$6:$M$2005,"متأخرة",$J$6:$J$2005,"&lt;"&amp;J1649)+COUNTIFS($M$6:$M$2005,"اليوم",$J$6:$J$2005,"&lt;"&amp;J1649)+COUNTIFS($M$6:M1649,"متأخرة",$J$6:J1649,J1649&amp;"")+COUNTIFS($M$6:M1649,"اليوم",$J$6:J1649,J1649&amp;""),"")</f>
        <v/>
      </c>
    </row>
    <row r="1650">
      <c r="A1650" s="20" t="n"/>
      <c r="B1650" s="5" t="n"/>
      <c r="C1650" s="21" t="n"/>
      <c r="D1650" s="5" t="n"/>
      <c r="E1650" s="17" t="n"/>
      <c r="F1650" s="5" t="n"/>
      <c r="G1650" s="5" t="n"/>
      <c r="H1650" s="5" t="n"/>
      <c r="I1650" s="5" t="n"/>
      <c r="J1650" s="20" t="n"/>
      <c r="K1650" s="5" t="n"/>
      <c r="L1650" s="19">
        <f>IF(OR(B1650&amp;""="",NOT(ISNUMBER(A1650))),"",'الإعدادات'!$B$4-A1650)</f>
        <v/>
      </c>
      <c r="M1650" s="6">
        <f>IF(OR(B1650&amp;""="",NOT(ISNUMBER(J1650)),I1650="تم التعاقد",I1650="غير مهتم"),"",IF(J1650&lt;'الإعدادات'!$B$4,"متأخرة",IF(J1650='الإعدادات'!$B$4,"اليوم",IF(J1650&lt;='الإعدادات'!$B$4+3,"خلال 3 أيام",""))))</f>
        <v/>
      </c>
      <c r="N1650" s="6">
        <f>IF(OR(B1650&amp;""="",H1650&amp;""="",NOT(ISNUMBER(E1650))),"",IFERROR(IF(E1650&lt;INDEX('الوحدات'!$F$6:$F$305,MATCH(H1650,'الوحدات'!$A$6:$A$305,0)),"أقل من السعر","مناسب"),"كود غير موجود"))</f>
        <v/>
      </c>
      <c r="O1650" s="18">
        <f>IF(OR(B1650&amp;""="",I1650&lt;&gt;"تم التعاقد",H1650&amp;""=""),"",IFERROR(IF(INDEX('الوحدات'!$E$6:$E$305,MATCH(H1650,'الوحدات'!$A$6:$A$305,0))="بيع",ROUND(INDEX('الوحدات'!$F$6:$F$305,MATCH(H1650,'الوحدات'!$A$6:$A$305,0))*'الإعدادات'!$B$5/100,2),""),""))</f>
        <v/>
      </c>
      <c r="P1650" s="19">
        <f>IF(OR(M1650="متأخرة",M1650="اليوم"),COUNTIFS($M$6:$M$2005,"متأخرة",$J$6:$J$2005,"&lt;"&amp;J1650)+COUNTIFS($M$6:$M$2005,"اليوم",$J$6:$J$2005,"&lt;"&amp;J1650)+COUNTIFS($M$6:M1650,"متأخرة",$J$6:J1650,J1650&amp;"")+COUNTIFS($M$6:M1650,"اليوم",$J$6:J1650,J1650&amp;""),"")</f>
        <v/>
      </c>
    </row>
    <row r="1651">
      <c r="A1651" s="20" t="n"/>
      <c r="B1651" s="5" t="n"/>
      <c r="C1651" s="21" t="n"/>
      <c r="D1651" s="5" t="n"/>
      <c r="E1651" s="17" t="n"/>
      <c r="F1651" s="5" t="n"/>
      <c r="G1651" s="5" t="n"/>
      <c r="H1651" s="5" t="n"/>
      <c r="I1651" s="5" t="n"/>
      <c r="J1651" s="20" t="n"/>
      <c r="K1651" s="5" t="n"/>
      <c r="L1651" s="19">
        <f>IF(OR(B1651&amp;""="",NOT(ISNUMBER(A1651))),"",'الإعدادات'!$B$4-A1651)</f>
        <v/>
      </c>
      <c r="M1651" s="6">
        <f>IF(OR(B1651&amp;""="",NOT(ISNUMBER(J1651)),I1651="تم التعاقد",I1651="غير مهتم"),"",IF(J1651&lt;'الإعدادات'!$B$4,"متأخرة",IF(J1651='الإعدادات'!$B$4,"اليوم",IF(J1651&lt;='الإعدادات'!$B$4+3,"خلال 3 أيام",""))))</f>
        <v/>
      </c>
      <c r="N1651" s="6">
        <f>IF(OR(B1651&amp;""="",H1651&amp;""="",NOT(ISNUMBER(E1651))),"",IFERROR(IF(E1651&lt;INDEX('الوحدات'!$F$6:$F$305,MATCH(H1651,'الوحدات'!$A$6:$A$305,0)),"أقل من السعر","مناسب"),"كود غير موجود"))</f>
        <v/>
      </c>
      <c r="O1651" s="18">
        <f>IF(OR(B1651&amp;""="",I1651&lt;&gt;"تم التعاقد",H1651&amp;""=""),"",IFERROR(IF(INDEX('الوحدات'!$E$6:$E$305,MATCH(H1651,'الوحدات'!$A$6:$A$305,0))="بيع",ROUND(INDEX('الوحدات'!$F$6:$F$305,MATCH(H1651,'الوحدات'!$A$6:$A$305,0))*'الإعدادات'!$B$5/100,2),""),""))</f>
        <v/>
      </c>
      <c r="P1651" s="19">
        <f>IF(OR(M1651="متأخرة",M1651="اليوم"),COUNTIFS($M$6:$M$2005,"متأخرة",$J$6:$J$2005,"&lt;"&amp;J1651)+COUNTIFS($M$6:$M$2005,"اليوم",$J$6:$J$2005,"&lt;"&amp;J1651)+COUNTIFS($M$6:M1651,"متأخرة",$J$6:J1651,J1651&amp;"")+COUNTIFS($M$6:M1651,"اليوم",$J$6:J1651,J1651&amp;""),"")</f>
        <v/>
      </c>
    </row>
    <row r="1652">
      <c r="A1652" s="20" t="n"/>
      <c r="B1652" s="5" t="n"/>
      <c r="C1652" s="21" t="n"/>
      <c r="D1652" s="5" t="n"/>
      <c r="E1652" s="17" t="n"/>
      <c r="F1652" s="5" t="n"/>
      <c r="G1652" s="5" t="n"/>
      <c r="H1652" s="5" t="n"/>
      <c r="I1652" s="5" t="n"/>
      <c r="J1652" s="20" t="n"/>
      <c r="K1652" s="5" t="n"/>
      <c r="L1652" s="19">
        <f>IF(OR(B1652&amp;""="",NOT(ISNUMBER(A1652))),"",'الإعدادات'!$B$4-A1652)</f>
        <v/>
      </c>
      <c r="M1652" s="6">
        <f>IF(OR(B1652&amp;""="",NOT(ISNUMBER(J1652)),I1652="تم التعاقد",I1652="غير مهتم"),"",IF(J1652&lt;'الإعدادات'!$B$4,"متأخرة",IF(J1652='الإعدادات'!$B$4,"اليوم",IF(J1652&lt;='الإعدادات'!$B$4+3,"خلال 3 أيام",""))))</f>
        <v/>
      </c>
      <c r="N1652" s="6">
        <f>IF(OR(B1652&amp;""="",H1652&amp;""="",NOT(ISNUMBER(E1652))),"",IFERROR(IF(E1652&lt;INDEX('الوحدات'!$F$6:$F$305,MATCH(H1652,'الوحدات'!$A$6:$A$305,0)),"أقل من السعر","مناسب"),"كود غير موجود"))</f>
        <v/>
      </c>
      <c r="O1652" s="18">
        <f>IF(OR(B1652&amp;""="",I1652&lt;&gt;"تم التعاقد",H1652&amp;""=""),"",IFERROR(IF(INDEX('الوحدات'!$E$6:$E$305,MATCH(H1652,'الوحدات'!$A$6:$A$305,0))="بيع",ROUND(INDEX('الوحدات'!$F$6:$F$305,MATCH(H1652,'الوحدات'!$A$6:$A$305,0))*'الإعدادات'!$B$5/100,2),""),""))</f>
        <v/>
      </c>
      <c r="P1652" s="19">
        <f>IF(OR(M1652="متأخرة",M1652="اليوم"),COUNTIFS($M$6:$M$2005,"متأخرة",$J$6:$J$2005,"&lt;"&amp;J1652)+COUNTIFS($M$6:$M$2005,"اليوم",$J$6:$J$2005,"&lt;"&amp;J1652)+COUNTIFS($M$6:M1652,"متأخرة",$J$6:J1652,J1652&amp;"")+COUNTIFS($M$6:M1652,"اليوم",$J$6:J1652,J1652&amp;""),"")</f>
        <v/>
      </c>
    </row>
    <row r="1653">
      <c r="A1653" s="20" t="n"/>
      <c r="B1653" s="5" t="n"/>
      <c r="C1653" s="21" t="n"/>
      <c r="D1653" s="5" t="n"/>
      <c r="E1653" s="17" t="n"/>
      <c r="F1653" s="5" t="n"/>
      <c r="G1653" s="5" t="n"/>
      <c r="H1653" s="5" t="n"/>
      <c r="I1653" s="5" t="n"/>
      <c r="J1653" s="20" t="n"/>
      <c r="K1653" s="5" t="n"/>
      <c r="L1653" s="19">
        <f>IF(OR(B1653&amp;""="",NOT(ISNUMBER(A1653))),"",'الإعدادات'!$B$4-A1653)</f>
        <v/>
      </c>
      <c r="M1653" s="6">
        <f>IF(OR(B1653&amp;""="",NOT(ISNUMBER(J1653)),I1653="تم التعاقد",I1653="غير مهتم"),"",IF(J1653&lt;'الإعدادات'!$B$4,"متأخرة",IF(J1653='الإعدادات'!$B$4,"اليوم",IF(J1653&lt;='الإعدادات'!$B$4+3,"خلال 3 أيام",""))))</f>
        <v/>
      </c>
      <c r="N1653" s="6">
        <f>IF(OR(B1653&amp;""="",H1653&amp;""="",NOT(ISNUMBER(E1653))),"",IFERROR(IF(E1653&lt;INDEX('الوحدات'!$F$6:$F$305,MATCH(H1653,'الوحدات'!$A$6:$A$305,0)),"أقل من السعر","مناسب"),"كود غير موجود"))</f>
        <v/>
      </c>
      <c r="O1653" s="18">
        <f>IF(OR(B1653&amp;""="",I1653&lt;&gt;"تم التعاقد",H1653&amp;""=""),"",IFERROR(IF(INDEX('الوحدات'!$E$6:$E$305,MATCH(H1653,'الوحدات'!$A$6:$A$305,0))="بيع",ROUND(INDEX('الوحدات'!$F$6:$F$305,MATCH(H1653,'الوحدات'!$A$6:$A$305,0))*'الإعدادات'!$B$5/100,2),""),""))</f>
        <v/>
      </c>
      <c r="P1653" s="19">
        <f>IF(OR(M1653="متأخرة",M1653="اليوم"),COUNTIFS($M$6:$M$2005,"متأخرة",$J$6:$J$2005,"&lt;"&amp;J1653)+COUNTIFS($M$6:$M$2005,"اليوم",$J$6:$J$2005,"&lt;"&amp;J1653)+COUNTIFS($M$6:M1653,"متأخرة",$J$6:J1653,J1653&amp;"")+COUNTIFS($M$6:M1653,"اليوم",$J$6:J1653,J1653&amp;""),"")</f>
        <v/>
      </c>
    </row>
    <row r="1654">
      <c r="A1654" s="20" t="n"/>
      <c r="B1654" s="5" t="n"/>
      <c r="C1654" s="21" t="n"/>
      <c r="D1654" s="5" t="n"/>
      <c r="E1654" s="17" t="n"/>
      <c r="F1654" s="5" t="n"/>
      <c r="G1654" s="5" t="n"/>
      <c r="H1654" s="5" t="n"/>
      <c r="I1654" s="5" t="n"/>
      <c r="J1654" s="20" t="n"/>
      <c r="K1654" s="5" t="n"/>
      <c r="L1654" s="19">
        <f>IF(OR(B1654&amp;""="",NOT(ISNUMBER(A1654))),"",'الإعدادات'!$B$4-A1654)</f>
        <v/>
      </c>
      <c r="M1654" s="6">
        <f>IF(OR(B1654&amp;""="",NOT(ISNUMBER(J1654)),I1654="تم التعاقد",I1654="غير مهتم"),"",IF(J1654&lt;'الإعدادات'!$B$4,"متأخرة",IF(J1654='الإعدادات'!$B$4,"اليوم",IF(J1654&lt;='الإعدادات'!$B$4+3,"خلال 3 أيام",""))))</f>
        <v/>
      </c>
      <c r="N1654" s="6">
        <f>IF(OR(B1654&amp;""="",H1654&amp;""="",NOT(ISNUMBER(E1654))),"",IFERROR(IF(E1654&lt;INDEX('الوحدات'!$F$6:$F$305,MATCH(H1654,'الوحدات'!$A$6:$A$305,0)),"أقل من السعر","مناسب"),"كود غير موجود"))</f>
        <v/>
      </c>
      <c r="O1654" s="18">
        <f>IF(OR(B1654&amp;""="",I1654&lt;&gt;"تم التعاقد",H1654&amp;""=""),"",IFERROR(IF(INDEX('الوحدات'!$E$6:$E$305,MATCH(H1654,'الوحدات'!$A$6:$A$305,0))="بيع",ROUND(INDEX('الوحدات'!$F$6:$F$305,MATCH(H1654,'الوحدات'!$A$6:$A$305,0))*'الإعدادات'!$B$5/100,2),""),""))</f>
        <v/>
      </c>
      <c r="P1654" s="19">
        <f>IF(OR(M1654="متأخرة",M1654="اليوم"),COUNTIFS($M$6:$M$2005,"متأخرة",$J$6:$J$2005,"&lt;"&amp;J1654)+COUNTIFS($M$6:$M$2005,"اليوم",$J$6:$J$2005,"&lt;"&amp;J1654)+COUNTIFS($M$6:M1654,"متأخرة",$J$6:J1654,J1654&amp;"")+COUNTIFS($M$6:M1654,"اليوم",$J$6:J1654,J1654&amp;""),"")</f>
        <v/>
      </c>
    </row>
    <row r="1655">
      <c r="A1655" s="20" t="n"/>
      <c r="B1655" s="5" t="n"/>
      <c r="C1655" s="21" t="n"/>
      <c r="D1655" s="5" t="n"/>
      <c r="E1655" s="17" t="n"/>
      <c r="F1655" s="5" t="n"/>
      <c r="G1655" s="5" t="n"/>
      <c r="H1655" s="5" t="n"/>
      <c r="I1655" s="5" t="n"/>
      <c r="J1655" s="20" t="n"/>
      <c r="K1655" s="5" t="n"/>
      <c r="L1655" s="19">
        <f>IF(OR(B1655&amp;""="",NOT(ISNUMBER(A1655))),"",'الإعدادات'!$B$4-A1655)</f>
        <v/>
      </c>
      <c r="M1655" s="6">
        <f>IF(OR(B1655&amp;""="",NOT(ISNUMBER(J1655)),I1655="تم التعاقد",I1655="غير مهتم"),"",IF(J1655&lt;'الإعدادات'!$B$4,"متأخرة",IF(J1655='الإعدادات'!$B$4,"اليوم",IF(J1655&lt;='الإعدادات'!$B$4+3,"خلال 3 أيام",""))))</f>
        <v/>
      </c>
      <c r="N1655" s="6">
        <f>IF(OR(B1655&amp;""="",H1655&amp;""="",NOT(ISNUMBER(E1655))),"",IFERROR(IF(E1655&lt;INDEX('الوحدات'!$F$6:$F$305,MATCH(H1655,'الوحدات'!$A$6:$A$305,0)),"أقل من السعر","مناسب"),"كود غير موجود"))</f>
        <v/>
      </c>
      <c r="O1655" s="18">
        <f>IF(OR(B1655&amp;""="",I1655&lt;&gt;"تم التعاقد",H1655&amp;""=""),"",IFERROR(IF(INDEX('الوحدات'!$E$6:$E$305,MATCH(H1655,'الوحدات'!$A$6:$A$305,0))="بيع",ROUND(INDEX('الوحدات'!$F$6:$F$305,MATCH(H1655,'الوحدات'!$A$6:$A$305,0))*'الإعدادات'!$B$5/100,2),""),""))</f>
        <v/>
      </c>
      <c r="P1655" s="19">
        <f>IF(OR(M1655="متأخرة",M1655="اليوم"),COUNTIFS($M$6:$M$2005,"متأخرة",$J$6:$J$2005,"&lt;"&amp;J1655)+COUNTIFS($M$6:$M$2005,"اليوم",$J$6:$J$2005,"&lt;"&amp;J1655)+COUNTIFS($M$6:M1655,"متأخرة",$J$6:J1655,J1655&amp;"")+COUNTIFS($M$6:M1655,"اليوم",$J$6:J1655,J1655&amp;""),"")</f>
        <v/>
      </c>
    </row>
    <row r="1656">
      <c r="A1656" s="20" t="n"/>
      <c r="B1656" s="5" t="n"/>
      <c r="C1656" s="21" t="n"/>
      <c r="D1656" s="5" t="n"/>
      <c r="E1656" s="17" t="n"/>
      <c r="F1656" s="5" t="n"/>
      <c r="G1656" s="5" t="n"/>
      <c r="H1656" s="5" t="n"/>
      <c r="I1656" s="5" t="n"/>
      <c r="J1656" s="20" t="n"/>
      <c r="K1656" s="5" t="n"/>
      <c r="L1656" s="19">
        <f>IF(OR(B1656&amp;""="",NOT(ISNUMBER(A1656))),"",'الإعدادات'!$B$4-A1656)</f>
        <v/>
      </c>
      <c r="M1656" s="6">
        <f>IF(OR(B1656&amp;""="",NOT(ISNUMBER(J1656)),I1656="تم التعاقد",I1656="غير مهتم"),"",IF(J1656&lt;'الإعدادات'!$B$4,"متأخرة",IF(J1656='الإعدادات'!$B$4,"اليوم",IF(J1656&lt;='الإعدادات'!$B$4+3,"خلال 3 أيام",""))))</f>
        <v/>
      </c>
      <c r="N1656" s="6">
        <f>IF(OR(B1656&amp;""="",H1656&amp;""="",NOT(ISNUMBER(E1656))),"",IFERROR(IF(E1656&lt;INDEX('الوحدات'!$F$6:$F$305,MATCH(H1656,'الوحدات'!$A$6:$A$305,0)),"أقل من السعر","مناسب"),"كود غير موجود"))</f>
        <v/>
      </c>
      <c r="O1656" s="18">
        <f>IF(OR(B1656&amp;""="",I1656&lt;&gt;"تم التعاقد",H1656&amp;""=""),"",IFERROR(IF(INDEX('الوحدات'!$E$6:$E$305,MATCH(H1656,'الوحدات'!$A$6:$A$305,0))="بيع",ROUND(INDEX('الوحدات'!$F$6:$F$305,MATCH(H1656,'الوحدات'!$A$6:$A$305,0))*'الإعدادات'!$B$5/100,2),""),""))</f>
        <v/>
      </c>
      <c r="P1656" s="19">
        <f>IF(OR(M1656="متأخرة",M1656="اليوم"),COUNTIFS($M$6:$M$2005,"متأخرة",$J$6:$J$2005,"&lt;"&amp;J1656)+COUNTIFS($M$6:$M$2005,"اليوم",$J$6:$J$2005,"&lt;"&amp;J1656)+COUNTIFS($M$6:M1656,"متأخرة",$J$6:J1656,J1656&amp;"")+COUNTIFS($M$6:M1656,"اليوم",$J$6:J1656,J1656&amp;""),"")</f>
        <v/>
      </c>
    </row>
    <row r="1657">
      <c r="A1657" s="20" t="n"/>
      <c r="B1657" s="5" t="n"/>
      <c r="C1657" s="21" t="n"/>
      <c r="D1657" s="5" t="n"/>
      <c r="E1657" s="17" t="n"/>
      <c r="F1657" s="5" t="n"/>
      <c r="G1657" s="5" t="n"/>
      <c r="H1657" s="5" t="n"/>
      <c r="I1657" s="5" t="n"/>
      <c r="J1657" s="20" t="n"/>
      <c r="K1657" s="5" t="n"/>
      <c r="L1657" s="19">
        <f>IF(OR(B1657&amp;""="",NOT(ISNUMBER(A1657))),"",'الإعدادات'!$B$4-A1657)</f>
        <v/>
      </c>
      <c r="M1657" s="6">
        <f>IF(OR(B1657&amp;""="",NOT(ISNUMBER(J1657)),I1657="تم التعاقد",I1657="غير مهتم"),"",IF(J1657&lt;'الإعدادات'!$B$4,"متأخرة",IF(J1657='الإعدادات'!$B$4,"اليوم",IF(J1657&lt;='الإعدادات'!$B$4+3,"خلال 3 أيام",""))))</f>
        <v/>
      </c>
      <c r="N1657" s="6">
        <f>IF(OR(B1657&amp;""="",H1657&amp;""="",NOT(ISNUMBER(E1657))),"",IFERROR(IF(E1657&lt;INDEX('الوحدات'!$F$6:$F$305,MATCH(H1657,'الوحدات'!$A$6:$A$305,0)),"أقل من السعر","مناسب"),"كود غير موجود"))</f>
        <v/>
      </c>
      <c r="O1657" s="18">
        <f>IF(OR(B1657&amp;""="",I1657&lt;&gt;"تم التعاقد",H1657&amp;""=""),"",IFERROR(IF(INDEX('الوحدات'!$E$6:$E$305,MATCH(H1657,'الوحدات'!$A$6:$A$305,0))="بيع",ROUND(INDEX('الوحدات'!$F$6:$F$305,MATCH(H1657,'الوحدات'!$A$6:$A$305,0))*'الإعدادات'!$B$5/100,2),""),""))</f>
        <v/>
      </c>
      <c r="P1657" s="19">
        <f>IF(OR(M1657="متأخرة",M1657="اليوم"),COUNTIFS($M$6:$M$2005,"متأخرة",$J$6:$J$2005,"&lt;"&amp;J1657)+COUNTIFS($M$6:$M$2005,"اليوم",$J$6:$J$2005,"&lt;"&amp;J1657)+COUNTIFS($M$6:M1657,"متأخرة",$J$6:J1657,J1657&amp;"")+COUNTIFS($M$6:M1657,"اليوم",$J$6:J1657,J1657&amp;""),"")</f>
        <v/>
      </c>
    </row>
    <row r="1658">
      <c r="A1658" s="20" t="n"/>
      <c r="B1658" s="5" t="n"/>
      <c r="C1658" s="21" t="n"/>
      <c r="D1658" s="5" t="n"/>
      <c r="E1658" s="17" t="n"/>
      <c r="F1658" s="5" t="n"/>
      <c r="G1658" s="5" t="n"/>
      <c r="H1658" s="5" t="n"/>
      <c r="I1658" s="5" t="n"/>
      <c r="J1658" s="20" t="n"/>
      <c r="K1658" s="5" t="n"/>
      <c r="L1658" s="19">
        <f>IF(OR(B1658&amp;""="",NOT(ISNUMBER(A1658))),"",'الإعدادات'!$B$4-A1658)</f>
        <v/>
      </c>
      <c r="M1658" s="6">
        <f>IF(OR(B1658&amp;""="",NOT(ISNUMBER(J1658)),I1658="تم التعاقد",I1658="غير مهتم"),"",IF(J1658&lt;'الإعدادات'!$B$4,"متأخرة",IF(J1658='الإعدادات'!$B$4,"اليوم",IF(J1658&lt;='الإعدادات'!$B$4+3,"خلال 3 أيام",""))))</f>
        <v/>
      </c>
      <c r="N1658" s="6">
        <f>IF(OR(B1658&amp;""="",H1658&amp;""="",NOT(ISNUMBER(E1658))),"",IFERROR(IF(E1658&lt;INDEX('الوحدات'!$F$6:$F$305,MATCH(H1658,'الوحدات'!$A$6:$A$305,0)),"أقل من السعر","مناسب"),"كود غير موجود"))</f>
        <v/>
      </c>
      <c r="O1658" s="18">
        <f>IF(OR(B1658&amp;""="",I1658&lt;&gt;"تم التعاقد",H1658&amp;""=""),"",IFERROR(IF(INDEX('الوحدات'!$E$6:$E$305,MATCH(H1658,'الوحدات'!$A$6:$A$305,0))="بيع",ROUND(INDEX('الوحدات'!$F$6:$F$305,MATCH(H1658,'الوحدات'!$A$6:$A$305,0))*'الإعدادات'!$B$5/100,2),""),""))</f>
        <v/>
      </c>
      <c r="P1658" s="19">
        <f>IF(OR(M1658="متأخرة",M1658="اليوم"),COUNTIFS($M$6:$M$2005,"متأخرة",$J$6:$J$2005,"&lt;"&amp;J1658)+COUNTIFS($M$6:$M$2005,"اليوم",$J$6:$J$2005,"&lt;"&amp;J1658)+COUNTIFS($M$6:M1658,"متأخرة",$J$6:J1658,J1658&amp;"")+COUNTIFS($M$6:M1658,"اليوم",$J$6:J1658,J1658&amp;""),"")</f>
        <v/>
      </c>
    </row>
    <row r="1659">
      <c r="A1659" s="20" t="n"/>
      <c r="B1659" s="5" t="n"/>
      <c r="C1659" s="21" t="n"/>
      <c r="D1659" s="5" t="n"/>
      <c r="E1659" s="17" t="n"/>
      <c r="F1659" s="5" t="n"/>
      <c r="G1659" s="5" t="n"/>
      <c r="H1659" s="5" t="n"/>
      <c r="I1659" s="5" t="n"/>
      <c r="J1659" s="20" t="n"/>
      <c r="K1659" s="5" t="n"/>
      <c r="L1659" s="19">
        <f>IF(OR(B1659&amp;""="",NOT(ISNUMBER(A1659))),"",'الإعدادات'!$B$4-A1659)</f>
        <v/>
      </c>
      <c r="M1659" s="6">
        <f>IF(OR(B1659&amp;""="",NOT(ISNUMBER(J1659)),I1659="تم التعاقد",I1659="غير مهتم"),"",IF(J1659&lt;'الإعدادات'!$B$4,"متأخرة",IF(J1659='الإعدادات'!$B$4,"اليوم",IF(J1659&lt;='الإعدادات'!$B$4+3,"خلال 3 أيام",""))))</f>
        <v/>
      </c>
      <c r="N1659" s="6">
        <f>IF(OR(B1659&amp;""="",H1659&amp;""="",NOT(ISNUMBER(E1659))),"",IFERROR(IF(E1659&lt;INDEX('الوحدات'!$F$6:$F$305,MATCH(H1659,'الوحدات'!$A$6:$A$305,0)),"أقل من السعر","مناسب"),"كود غير موجود"))</f>
        <v/>
      </c>
      <c r="O1659" s="18">
        <f>IF(OR(B1659&amp;""="",I1659&lt;&gt;"تم التعاقد",H1659&amp;""=""),"",IFERROR(IF(INDEX('الوحدات'!$E$6:$E$305,MATCH(H1659,'الوحدات'!$A$6:$A$305,0))="بيع",ROUND(INDEX('الوحدات'!$F$6:$F$305,MATCH(H1659,'الوحدات'!$A$6:$A$305,0))*'الإعدادات'!$B$5/100,2),""),""))</f>
        <v/>
      </c>
      <c r="P1659" s="19">
        <f>IF(OR(M1659="متأخرة",M1659="اليوم"),COUNTIFS($M$6:$M$2005,"متأخرة",$J$6:$J$2005,"&lt;"&amp;J1659)+COUNTIFS($M$6:$M$2005,"اليوم",$J$6:$J$2005,"&lt;"&amp;J1659)+COUNTIFS($M$6:M1659,"متأخرة",$J$6:J1659,J1659&amp;"")+COUNTIFS($M$6:M1659,"اليوم",$J$6:J1659,J1659&amp;""),"")</f>
        <v/>
      </c>
    </row>
    <row r="1660">
      <c r="A1660" s="20" t="n"/>
      <c r="B1660" s="5" t="n"/>
      <c r="C1660" s="21" t="n"/>
      <c r="D1660" s="5" t="n"/>
      <c r="E1660" s="17" t="n"/>
      <c r="F1660" s="5" t="n"/>
      <c r="G1660" s="5" t="n"/>
      <c r="H1660" s="5" t="n"/>
      <c r="I1660" s="5" t="n"/>
      <c r="J1660" s="20" t="n"/>
      <c r="K1660" s="5" t="n"/>
      <c r="L1660" s="19">
        <f>IF(OR(B1660&amp;""="",NOT(ISNUMBER(A1660))),"",'الإعدادات'!$B$4-A1660)</f>
        <v/>
      </c>
      <c r="M1660" s="6">
        <f>IF(OR(B1660&amp;""="",NOT(ISNUMBER(J1660)),I1660="تم التعاقد",I1660="غير مهتم"),"",IF(J1660&lt;'الإعدادات'!$B$4,"متأخرة",IF(J1660='الإعدادات'!$B$4,"اليوم",IF(J1660&lt;='الإعدادات'!$B$4+3,"خلال 3 أيام",""))))</f>
        <v/>
      </c>
      <c r="N1660" s="6">
        <f>IF(OR(B1660&amp;""="",H1660&amp;""="",NOT(ISNUMBER(E1660))),"",IFERROR(IF(E1660&lt;INDEX('الوحدات'!$F$6:$F$305,MATCH(H1660,'الوحدات'!$A$6:$A$305,0)),"أقل من السعر","مناسب"),"كود غير موجود"))</f>
        <v/>
      </c>
      <c r="O1660" s="18">
        <f>IF(OR(B1660&amp;""="",I1660&lt;&gt;"تم التعاقد",H1660&amp;""=""),"",IFERROR(IF(INDEX('الوحدات'!$E$6:$E$305,MATCH(H1660,'الوحدات'!$A$6:$A$305,0))="بيع",ROUND(INDEX('الوحدات'!$F$6:$F$305,MATCH(H1660,'الوحدات'!$A$6:$A$305,0))*'الإعدادات'!$B$5/100,2),""),""))</f>
        <v/>
      </c>
      <c r="P1660" s="19">
        <f>IF(OR(M1660="متأخرة",M1660="اليوم"),COUNTIFS($M$6:$M$2005,"متأخرة",$J$6:$J$2005,"&lt;"&amp;J1660)+COUNTIFS($M$6:$M$2005,"اليوم",$J$6:$J$2005,"&lt;"&amp;J1660)+COUNTIFS($M$6:M1660,"متأخرة",$J$6:J1660,J1660&amp;"")+COUNTIFS($M$6:M1660,"اليوم",$J$6:J1660,J1660&amp;""),"")</f>
        <v/>
      </c>
    </row>
    <row r="1661">
      <c r="A1661" s="20" t="n"/>
      <c r="B1661" s="5" t="n"/>
      <c r="C1661" s="21" t="n"/>
      <c r="D1661" s="5" t="n"/>
      <c r="E1661" s="17" t="n"/>
      <c r="F1661" s="5" t="n"/>
      <c r="G1661" s="5" t="n"/>
      <c r="H1661" s="5" t="n"/>
      <c r="I1661" s="5" t="n"/>
      <c r="J1661" s="20" t="n"/>
      <c r="K1661" s="5" t="n"/>
      <c r="L1661" s="19">
        <f>IF(OR(B1661&amp;""="",NOT(ISNUMBER(A1661))),"",'الإعدادات'!$B$4-A1661)</f>
        <v/>
      </c>
      <c r="M1661" s="6">
        <f>IF(OR(B1661&amp;""="",NOT(ISNUMBER(J1661)),I1661="تم التعاقد",I1661="غير مهتم"),"",IF(J1661&lt;'الإعدادات'!$B$4,"متأخرة",IF(J1661='الإعدادات'!$B$4,"اليوم",IF(J1661&lt;='الإعدادات'!$B$4+3,"خلال 3 أيام",""))))</f>
        <v/>
      </c>
      <c r="N1661" s="6">
        <f>IF(OR(B1661&amp;""="",H1661&amp;""="",NOT(ISNUMBER(E1661))),"",IFERROR(IF(E1661&lt;INDEX('الوحدات'!$F$6:$F$305,MATCH(H1661,'الوحدات'!$A$6:$A$305,0)),"أقل من السعر","مناسب"),"كود غير موجود"))</f>
        <v/>
      </c>
      <c r="O1661" s="18">
        <f>IF(OR(B1661&amp;""="",I1661&lt;&gt;"تم التعاقد",H1661&amp;""=""),"",IFERROR(IF(INDEX('الوحدات'!$E$6:$E$305,MATCH(H1661,'الوحدات'!$A$6:$A$305,0))="بيع",ROUND(INDEX('الوحدات'!$F$6:$F$305,MATCH(H1661,'الوحدات'!$A$6:$A$305,0))*'الإعدادات'!$B$5/100,2),""),""))</f>
        <v/>
      </c>
      <c r="P1661" s="19">
        <f>IF(OR(M1661="متأخرة",M1661="اليوم"),COUNTIFS($M$6:$M$2005,"متأخرة",$J$6:$J$2005,"&lt;"&amp;J1661)+COUNTIFS($M$6:$M$2005,"اليوم",$J$6:$J$2005,"&lt;"&amp;J1661)+COUNTIFS($M$6:M1661,"متأخرة",$J$6:J1661,J1661&amp;"")+COUNTIFS($M$6:M1661,"اليوم",$J$6:J1661,J1661&amp;""),"")</f>
        <v/>
      </c>
    </row>
    <row r="1662">
      <c r="A1662" s="20" t="n"/>
      <c r="B1662" s="5" t="n"/>
      <c r="C1662" s="21" t="n"/>
      <c r="D1662" s="5" t="n"/>
      <c r="E1662" s="17" t="n"/>
      <c r="F1662" s="5" t="n"/>
      <c r="G1662" s="5" t="n"/>
      <c r="H1662" s="5" t="n"/>
      <c r="I1662" s="5" t="n"/>
      <c r="J1662" s="20" t="n"/>
      <c r="K1662" s="5" t="n"/>
      <c r="L1662" s="19">
        <f>IF(OR(B1662&amp;""="",NOT(ISNUMBER(A1662))),"",'الإعدادات'!$B$4-A1662)</f>
        <v/>
      </c>
      <c r="M1662" s="6">
        <f>IF(OR(B1662&amp;""="",NOT(ISNUMBER(J1662)),I1662="تم التعاقد",I1662="غير مهتم"),"",IF(J1662&lt;'الإعدادات'!$B$4,"متأخرة",IF(J1662='الإعدادات'!$B$4,"اليوم",IF(J1662&lt;='الإعدادات'!$B$4+3,"خلال 3 أيام",""))))</f>
        <v/>
      </c>
      <c r="N1662" s="6">
        <f>IF(OR(B1662&amp;""="",H1662&amp;""="",NOT(ISNUMBER(E1662))),"",IFERROR(IF(E1662&lt;INDEX('الوحدات'!$F$6:$F$305,MATCH(H1662,'الوحدات'!$A$6:$A$305,0)),"أقل من السعر","مناسب"),"كود غير موجود"))</f>
        <v/>
      </c>
      <c r="O1662" s="18">
        <f>IF(OR(B1662&amp;""="",I1662&lt;&gt;"تم التعاقد",H1662&amp;""=""),"",IFERROR(IF(INDEX('الوحدات'!$E$6:$E$305,MATCH(H1662,'الوحدات'!$A$6:$A$305,0))="بيع",ROUND(INDEX('الوحدات'!$F$6:$F$305,MATCH(H1662,'الوحدات'!$A$6:$A$305,0))*'الإعدادات'!$B$5/100,2),""),""))</f>
        <v/>
      </c>
      <c r="P1662" s="19">
        <f>IF(OR(M1662="متأخرة",M1662="اليوم"),COUNTIFS($M$6:$M$2005,"متأخرة",$J$6:$J$2005,"&lt;"&amp;J1662)+COUNTIFS($M$6:$M$2005,"اليوم",$J$6:$J$2005,"&lt;"&amp;J1662)+COUNTIFS($M$6:M1662,"متأخرة",$J$6:J1662,J1662&amp;"")+COUNTIFS($M$6:M1662,"اليوم",$J$6:J1662,J1662&amp;""),"")</f>
        <v/>
      </c>
    </row>
    <row r="1663">
      <c r="A1663" s="20" t="n"/>
      <c r="B1663" s="5" t="n"/>
      <c r="C1663" s="21" t="n"/>
      <c r="D1663" s="5" t="n"/>
      <c r="E1663" s="17" t="n"/>
      <c r="F1663" s="5" t="n"/>
      <c r="G1663" s="5" t="n"/>
      <c r="H1663" s="5" t="n"/>
      <c r="I1663" s="5" t="n"/>
      <c r="J1663" s="20" t="n"/>
      <c r="K1663" s="5" t="n"/>
      <c r="L1663" s="19">
        <f>IF(OR(B1663&amp;""="",NOT(ISNUMBER(A1663))),"",'الإعدادات'!$B$4-A1663)</f>
        <v/>
      </c>
      <c r="M1663" s="6">
        <f>IF(OR(B1663&amp;""="",NOT(ISNUMBER(J1663)),I1663="تم التعاقد",I1663="غير مهتم"),"",IF(J1663&lt;'الإعدادات'!$B$4,"متأخرة",IF(J1663='الإعدادات'!$B$4,"اليوم",IF(J1663&lt;='الإعدادات'!$B$4+3,"خلال 3 أيام",""))))</f>
        <v/>
      </c>
      <c r="N1663" s="6">
        <f>IF(OR(B1663&amp;""="",H1663&amp;""="",NOT(ISNUMBER(E1663))),"",IFERROR(IF(E1663&lt;INDEX('الوحدات'!$F$6:$F$305,MATCH(H1663,'الوحدات'!$A$6:$A$305,0)),"أقل من السعر","مناسب"),"كود غير موجود"))</f>
        <v/>
      </c>
      <c r="O1663" s="18">
        <f>IF(OR(B1663&amp;""="",I1663&lt;&gt;"تم التعاقد",H1663&amp;""=""),"",IFERROR(IF(INDEX('الوحدات'!$E$6:$E$305,MATCH(H1663,'الوحدات'!$A$6:$A$305,0))="بيع",ROUND(INDEX('الوحدات'!$F$6:$F$305,MATCH(H1663,'الوحدات'!$A$6:$A$305,0))*'الإعدادات'!$B$5/100,2),""),""))</f>
        <v/>
      </c>
      <c r="P1663" s="19">
        <f>IF(OR(M1663="متأخرة",M1663="اليوم"),COUNTIFS($M$6:$M$2005,"متأخرة",$J$6:$J$2005,"&lt;"&amp;J1663)+COUNTIFS($M$6:$M$2005,"اليوم",$J$6:$J$2005,"&lt;"&amp;J1663)+COUNTIFS($M$6:M1663,"متأخرة",$J$6:J1663,J1663&amp;"")+COUNTIFS($M$6:M1663,"اليوم",$J$6:J1663,J1663&amp;""),"")</f>
        <v/>
      </c>
    </row>
    <row r="1664">
      <c r="A1664" s="20" t="n"/>
      <c r="B1664" s="5" t="n"/>
      <c r="C1664" s="21" t="n"/>
      <c r="D1664" s="5" t="n"/>
      <c r="E1664" s="17" t="n"/>
      <c r="F1664" s="5" t="n"/>
      <c r="G1664" s="5" t="n"/>
      <c r="H1664" s="5" t="n"/>
      <c r="I1664" s="5" t="n"/>
      <c r="J1664" s="20" t="n"/>
      <c r="K1664" s="5" t="n"/>
      <c r="L1664" s="19">
        <f>IF(OR(B1664&amp;""="",NOT(ISNUMBER(A1664))),"",'الإعدادات'!$B$4-A1664)</f>
        <v/>
      </c>
      <c r="M1664" s="6">
        <f>IF(OR(B1664&amp;""="",NOT(ISNUMBER(J1664)),I1664="تم التعاقد",I1664="غير مهتم"),"",IF(J1664&lt;'الإعدادات'!$B$4,"متأخرة",IF(J1664='الإعدادات'!$B$4,"اليوم",IF(J1664&lt;='الإعدادات'!$B$4+3,"خلال 3 أيام",""))))</f>
        <v/>
      </c>
      <c r="N1664" s="6">
        <f>IF(OR(B1664&amp;""="",H1664&amp;""="",NOT(ISNUMBER(E1664))),"",IFERROR(IF(E1664&lt;INDEX('الوحدات'!$F$6:$F$305,MATCH(H1664,'الوحدات'!$A$6:$A$305,0)),"أقل من السعر","مناسب"),"كود غير موجود"))</f>
        <v/>
      </c>
      <c r="O1664" s="18">
        <f>IF(OR(B1664&amp;""="",I1664&lt;&gt;"تم التعاقد",H1664&amp;""=""),"",IFERROR(IF(INDEX('الوحدات'!$E$6:$E$305,MATCH(H1664,'الوحدات'!$A$6:$A$305,0))="بيع",ROUND(INDEX('الوحدات'!$F$6:$F$305,MATCH(H1664,'الوحدات'!$A$6:$A$305,0))*'الإعدادات'!$B$5/100,2),""),""))</f>
        <v/>
      </c>
      <c r="P1664" s="19">
        <f>IF(OR(M1664="متأخرة",M1664="اليوم"),COUNTIFS($M$6:$M$2005,"متأخرة",$J$6:$J$2005,"&lt;"&amp;J1664)+COUNTIFS($M$6:$M$2005,"اليوم",$J$6:$J$2005,"&lt;"&amp;J1664)+COUNTIFS($M$6:M1664,"متأخرة",$J$6:J1664,J1664&amp;"")+COUNTIFS($M$6:M1664,"اليوم",$J$6:J1664,J1664&amp;""),"")</f>
        <v/>
      </c>
    </row>
    <row r="1665">
      <c r="A1665" s="20" t="n"/>
      <c r="B1665" s="5" t="n"/>
      <c r="C1665" s="21" t="n"/>
      <c r="D1665" s="5" t="n"/>
      <c r="E1665" s="17" t="n"/>
      <c r="F1665" s="5" t="n"/>
      <c r="G1665" s="5" t="n"/>
      <c r="H1665" s="5" t="n"/>
      <c r="I1665" s="5" t="n"/>
      <c r="J1665" s="20" t="n"/>
      <c r="K1665" s="5" t="n"/>
      <c r="L1665" s="19">
        <f>IF(OR(B1665&amp;""="",NOT(ISNUMBER(A1665))),"",'الإعدادات'!$B$4-A1665)</f>
        <v/>
      </c>
      <c r="M1665" s="6">
        <f>IF(OR(B1665&amp;""="",NOT(ISNUMBER(J1665)),I1665="تم التعاقد",I1665="غير مهتم"),"",IF(J1665&lt;'الإعدادات'!$B$4,"متأخرة",IF(J1665='الإعدادات'!$B$4,"اليوم",IF(J1665&lt;='الإعدادات'!$B$4+3,"خلال 3 أيام",""))))</f>
        <v/>
      </c>
      <c r="N1665" s="6">
        <f>IF(OR(B1665&amp;""="",H1665&amp;""="",NOT(ISNUMBER(E1665))),"",IFERROR(IF(E1665&lt;INDEX('الوحدات'!$F$6:$F$305,MATCH(H1665,'الوحدات'!$A$6:$A$305,0)),"أقل من السعر","مناسب"),"كود غير موجود"))</f>
        <v/>
      </c>
      <c r="O1665" s="18">
        <f>IF(OR(B1665&amp;""="",I1665&lt;&gt;"تم التعاقد",H1665&amp;""=""),"",IFERROR(IF(INDEX('الوحدات'!$E$6:$E$305,MATCH(H1665,'الوحدات'!$A$6:$A$305,0))="بيع",ROUND(INDEX('الوحدات'!$F$6:$F$305,MATCH(H1665,'الوحدات'!$A$6:$A$305,0))*'الإعدادات'!$B$5/100,2),""),""))</f>
        <v/>
      </c>
      <c r="P1665" s="19">
        <f>IF(OR(M1665="متأخرة",M1665="اليوم"),COUNTIFS($M$6:$M$2005,"متأخرة",$J$6:$J$2005,"&lt;"&amp;J1665)+COUNTIFS($M$6:$M$2005,"اليوم",$J$6:$J$2005,"&lt;"&amp;J1665)+COUNTIFS($M$6:M1665,"متأخرة",$J$6:J1665,J1665&amp;"")+COUNTIFS($M$6:M1665,"اليوم",$J$6:J1665,J1665&amp;""),"")</f>
        <v/>
      </c>
    </row>
    <row r="1666">
      <c r="A1666" s="20" t="n"/>
      <c r="B1666" s="5" t="n"/>
      <c r="C1666" s="21" t="n"/>
      <c r="D1666" s="5" t="n"/>
      <c r="E1666" s="17" t="n"/>
      <c r="F1666" s="5" t="n"/>
      <c r="G1666" s="5" t="n"/>
      <c r="H1666" s="5" t="n"/>
      <c r="I1666" s="5" t="n"/>
      <c r="J1666" s="20" t="n"/>
      <c r="K1666" s="5" t="n"/>
      <c r="L1666" s="19">
        <f>IF(OR(B1666&amp;""="",NOT(ISNUMBER(A1666))),"",'الإعدادات'!$B$4-A1666)</f>
        <v/>
      </c>
      <c r="M1666" s="6">
        <f>IF(OR(B1666&amp;""="",NOT(ISNUMBER(J1666)),I1666="تم التعاقد",I1666="غير مهتم"),"",IF(J1666&lt;'الإعدادات'!$B$4,"متأخرة",IF(J1666='الإعدادات'!$B$4,"اليوم",IF(J1666&lt;='الإعدادات'!$B$4+3,"خلال 3 أيام",""))))</f>
        <v/>
      </c>
      <c r="N1666" s="6">
        <f>IF(OR(B1666&amp;""="",H1666&amp;""="",NOT(ISNUMBER(E1666))),"",IFERROR(IF(E1666&lt;INDEX('الوحدات'!$F$6:$F$305,MATCH(H1666,'الوحدات'!$A$6:$A$305,0)),"أقل من السعر","مناسب"),"كود غير موجود"))</f>
        <v/>
      </c>
      <c r="O1666" s="18">
        <f>IF(OR(B1666&amp;""="",I1666&lt;&gt;"تم التعاقد",H1666&amp;""=""),"",IFERROR(IF(INDEX('الوحدات'!$E$6:$E$305,MATCH(H1666,'الوحدات'!$A$6:$A$305,0))="بيع",ROUND(INDEX('الوحدات'!$F$6:$F$305,MATCH(H1666,'الوحدات'!$A$6:$A$305,0))*'الإعدادات'!$B$5/100,2),""),""))</f>
        <v/>
      </c>
      <c r="P1666" s="19">
        <f>IF(OR(M1666="متأخرة",M1666="اليوم"),COUNTIFS($M$6:$M$2005,"متأخرة",$J$6:$J$2005,"&lt;"&amp;J1666)+COUNTIFS($M$6:$M$2005,"اليوم",$J$6:$J$2005,"&lt;"&amp;J1666)+COUNTIFS($M$6:M1666,"متأخرة",$J$6:J1666,J1666&amp;"")+COUNTIFS($M$6:M1666,"اليوم",$J$6:J1666,J1666&amp;""),"")</f>
        <v/>
      </c>
    </row>
    <row r="1667">
      <c r="A1667" s="20" t="n"/>
      <c r="B1667" s="5" t="n"/>
      <c r="C1667" s="21" t="n"/>
      <c r="D1667" s="5" t="n"/>
      <c r="E1667" s="17" t="n"/>
      <c r="F1667" s="5" t="n"/>
      <c r="G1667" s="5" t="n"/>
      <c r="H1667" s="5" t="n"/>
      <c r="I1667" s="5" t="n"/>
      <c r="J1667" s="20" t="n"/>
      <c r="K1667" s="5" t="n"/>
      <c r="L1667" s="19">
        <f>IF(OR(B1667&amp;""="",NOT(ISNUMBER(A1667))),"",'الإعدادات'!$B$4-A1667)</f>
        <v/>
      </c>
      <c r="M1667" s="6">
        <f>IF(OR(B1667&amp;""="",NOT(ISNUMBER(J1667)),I1667="تم التعاقد",I1667="غير مهتم"),"",IF(J1667&lt;'الإعدادات'!$B$4,"متأخرة",IF(J1667='الإعدادات'!$B$4,"اليوم",IF(J1667&lt;='الإعدادات'!$B$4+3,"خلال 3 أيام",""))))</f>
        <v/>
      </c>
      <c r="N1667" s="6">
        <f>IF(OR(B1667&amp;""="",H1667&amp;""="",NOT(ISNUMBER(E1667))),"",IFERROR(IF(E1667&lt;INDEX('الوحدات'!$F$6:$F$305,MATCH(H1667,'الوحدات'!$A$6:$A$305,0)),"أقل من السعر","مناسب"),"كود غير موجود"))</f>
        <v/>
      </c>
      <c r="O1667" s="18">
        <f>IF(OR(B1667&amp;""="",I1667&lt;&gt;"تم التعاقد",H1667&amp;""=""),"",IFERROR(IF(INDEX('الوحدات'!$E$6:$E$305,MATCH(H1667,'الوحدات'!$A$6:$A$305,0))="بيع",ROUND(INDEX('الوحدات'!$F$6:$F$305,MATCH(H1667,'الوحدات'!$A$6:$A$305,0))*'الإعدادات'!$B$5/100,2),""),""))</f>
        <v/>
      </c>
      <c r="P1667" s="19">
        <f>IF(OR(M1667="متأخرة",M1667="اليوم"),COUNTIFS($M$6:$M$2005,"متأخرة",$J$6:$J$2005,"&lt;"&amp;J1667)+COUNTIFS($M$6:$M$2005,"اليوم",$J$6:$J$2005,"&lt;"&amp;J1667)+COUNTIFS($M$6:M1667,"متأخرة",$J$6:J1667,J1667&amp;"")+COUNTIFS($M$6:M1667,"اليوم",$J$6:J1667,J1667&amp;""),"")</f>
        <v/>
      </c>
    </row>
    <row r="1668">
      <c r="A1668" s="20" t="n"/>
      <c r="B1668" s="5" t="n"/>
      <c r="C1668" s="21" t="n"/>
      <c r="D1668" s="5" t="n"/>
      <c r="E1668" s="17" t="n"/>
      <c r="F1668" s="5" t="n"/>
      <c r="G1668" s="5" t="n"/>
      <c r="H1668" s="5" t="n"/>
      <c r="I1668" s="5" t="n"/>
      <c r="J1668" s="20" t="n"/>
      <c r="K1668" s="5" t="n"/>
      <c r="L1668" s="19">
        <f>IF(OR(B1668&amp;""="",NOT(ISNUMBER(A1668))),"",'الإعدادات'!$B$4-A1668)</f>
        <v/>
      </c>
      <c r="M1668" s="6">
        <f>IF(OR(B1668&amp;""="",NOT(ISNUMBER(J1668)),I1668="تم التعاقد",I1668="غير مهتم"),"",IF(J1668&lt;'الإعدادات'!$B$4,"متأخرة",IF(J1668='الإعدادات'!$B$4,"اليوم",IF(J1668&lt;='الإعدادات'!$B$4+3,"خلال 3 أيام",""))))</f>
        <v/>
      </c>
      <c r="N1668" s="6">
        <f>IF(OR(B1668&amp;""="",H1668&amp;""="",NOT(ISNUMBER(E1668))),"",IFERROR(IF(E1668&lt;INDEX('الوحدات'!$F$6:$F$305,MATCH(H1668,'الوحدات'!$A$6:$A$305,0)),"أقل من السعر","مناسب"),"كود غير موجود"))</f>
        <v/>
      </c>
      <c r="O1668" s="18">
        <f>IF(OR(B1668&amp;""="",I1668&lt;&gt;"تم التعاقد",H1668&amp;""=""),"",IFERROR(IF(INDEX('الوحدات'!$E$6:$E$305,MATCH(H1668,'الوحدات'!$A$6:$A$305,0))="بيع",ROUND(INDEX('الوحدات'!$F$6:$F$305,MATCH(H1668,'الوحدات'!$A$6:$A$305,0))*'الإعدادات'!$B$5/100,2),""),""))</f>
        <v/>
      </c>
      <c r="P1668" s="19">
        <f>IF(OR(M1668="متأخرة",M1668="اليوم"),COUNTIFS($M$6:$M$2005,"متأخرة",$J$6:$J$2005,"&lt;"&amp;J1668)+COUNTIFS($M$6:$M$2005,"اليوم",$J$6:$J$2005,"&lt;"&amp;J1668)+COUNTIFS($M$6:M1668,"متأخرة",$J$6:J1668,J1668&amp;"")+COUNTIFS($M$6:M1668,"اليوم",$J$6:J1668,J1668&amp;""),"")</f>
        <v/>
      </c>
    </row>
    <row r="1669">
      <c r="A1669" s="20" t="n"/>
      <c r="B1669" s="5" t="n"/>
      <c r="C1669" s="21" t="n"/>
      <c r="D1669" s="5" t="n"/>
      <c r="E1669" s="17" t="n"/>
      <c r="F1669" s="5" t="n"/>
      <c r="G1669" s="5" t="n"/>
      <c r="H1669" s="5" t="n"/>
      <c r="I1669" s="5" t="n"/>
      <c r="J1669" s="20" t="n"/>
      <c r="K1669" s="5" t="n"/>
      <c r="L1669" s="19">
        <f>IF(OR(B1669&amp;""="",NOT(ISNUMBER(A1669))),"",'الإعدادات'!$B$4-A1669)</f>
        <v/>
      </c>
      <c r="M1669" s="6">
        <f>IF(OR(B1669&amp;""="",NOT(ISNUMBER(J1669)),I1669="تم التعاقد",I1669="غير مهتم"),"",IF(J1669&lt;'الإعدادات'!$B$4,"متأخرة",IF(J1669='الإعدادات'!$B$4,"اليوم",IF(J1669&lt;='الإعدادات'!$B$4+3,"خلال 3 أيام",""))))</f>
        <v/>
      </c>
      <c r="N1669" s="6">
        <f>IF(OR(B1669&amp;""="",H1669&amp;""="",NOT(ISNUMBER(E1669))),"",IFERROR(IF(E1669&lt;INDEX('الوحدات'!$F$6:$F$305,MATCH(H1669,'الوحدات'!$A$6:$A$305,0)),"أقل من السعر","مناسب"),"كود غير موجود"))</f>
        <v/>
      </c>
      <c r="O1669" s="18">
        <f>IF(OR(B1669&amp;""="",I1669&lt;&gt;"تم التعاقد",H1669&amp;""=""),"",IFERROR(IF(INDEX('الوحدات'!$E$6:$E$305,MATCH(H1669,'الوحدات'!$A$6:$A$305,0))="بيع",ROUND(INDEX('الوحدات'!$F$6:$F$305,MATCH(H1669,'الوحدات'!$A$6:$A$305,0))*'الإعدادات'!$B$5/100,2),""),""))</f>
        <v/>
      </c>
      <c r="P1669" s="19">
        <f>IF(OR(M1669="متأخرة",M1669="اليوم"),COUNTIFS($M$6:$M$2005,"متأخرة",$J$6:$J$2005,"&lt;"&amp;J1669)+COUNTIFS($M$6:$M$2005,"اليوم",$J$6:$J$2005,"&lt;"&amp;J1669)+COUNTIFS($M$6:M1669,"متأخرة",$J$6:J1669,J1669&amp;"")+COUNTIFS($M$6:M1669,"اليوم",$J$6:J1669,J1669&amp;""),"")</f>
        <v/>
      </c>
    </row>
    <row r="1670">
      <c r="A1670" s="20" t="n"/>
      <c r="B1670" s="5" t="n"/>
      <c r="C1670" s="21" t="n"/>
      <c r="D1670" s="5" t="n"/>
      <c r="E1670" s="17" t="n"/>
      <c r="F1670" s="5" t="n"/>
      <c r="G1670" s="5" t="n"/>
      <c r="H1670" s="5" t="n"/>
      <c r="I1670" s="5" t="n"/>
      <c r="J1670" s="20" t="n"/>
      <c r="K1670" s="5" t="n"/>
      <c r="L1670" s="19">
        <f>IF(OR(B1670&amp;""="",NOT(ISNUMBER(A1670))),"",'الإعدادات'!$B$4-A1670)</f>
        <v/>
      </c>
      <c r="M1670" s="6">
        <f>IF(OR(B1670&amp;""="",NOT(ISNUMBER(J1670)),I1670="تم التعاقد",I1670="غير مهتم"),"",IF(J1670&lt;'الإعدادات'!$B$4,"متأخرة",IF(J1670='الإعدادات'!$B$4,"اليوم",IF(J1670&lt;='الإعدادات'!$B$4+3,"خلال 3 أيام",""))))</f>
        <v/>
      </c>
      <c r="N1670" s="6">
        <f>IF(OR(B1670&amp;""="",H1670&amp;""="",NOT(ISNUMBER(E1670))),"",IFERROR(IF(E1670&lt;INDEX('الوحدات'!$F$6:$F$305,MATCH(H1670,'الوحدات'!$A$6:$A$305,0)),"أقل من السعر","مناسب"),"كود غير موجود"))</f>
        <v/>
      </c>
      <c r="O1670" s="18">
        <f>IF(OR(B1670&amp;""="",I1670&lt;&gt;"تم التعاقد",H1670&amp;""=""),"",IFERROR(IF(INDEX('الوحدات'!$E$6:$E$305,MATCH(H1670,'الوحدات'!$A$6:$A$305,0))="بيع",ROUND(INDEX('الوحدات'!$F$6:$F$305,MATCH(H1670,'الوحدات'!$A$6:$A$305,0))*'الإعدادات'!$B$5/100,2),""),""))</f>
        <v/>
      </c>
      <c r="P1670" s="19">
        <f>IF(OR(M1670="متأخرة",M1670="اليوم"),COUNTIFS($M$6:$M$2005,"متأخرة",$J$6:$J$2005,"&lt;"&amp;J1670)+COUNTIFS($M$6:$M$2005,"اليوم",$J$6:$J$2005,"&lt;"&amp;J1670)+COUNTIFS($M$6:M1670,"متأخرة",$J$6:J1670,J1670&amp;"")+COUNTIFS($M$6:M1670,"اليوم",$J$6:J1670,J1670&amp;""),"")</f>
        <v/>
      </c>
    </row>
    <row r="1671">
      <c r="A1671" s="20" t="n"/>
      <c r="B1671" s="5" t="n"/>
      <c r="C1671" s="21" t="n"/>
      <c r="D1671" s="5" t="n"/>
      <c r="E1671" s="17" t="n"/>
      <c r="F1671" s="5" t="n"/>
      <c r="G1671" s="5" t="n"/>
      <c r="H1671" s="5" t="n"/>
      <c r="I1671" s="5" t="n"/>
      <c r="J1671" s="20" t="n"/>
      <c r="K1671" s="5" t="n"/>
      <c r="L1671" s="19">
        <f>IF(OR(B1671&amp;""="",NOT(ISNUMBER(A1671))),"",'الإعدادات'!$B$4-A1671)</f>
        <v/>
      </c>
      <c r="M1671" s="6">
        <f>IF(OR(B1671&amp;""="",NOT(ISNUMBER(J1671)),I1671="تم التعاقد",I1671="غير مهتم"),"",IF(J1671&lt;'الإعدادات'!$B$4,"متأخرة",IF(J1671='الإعدادات'!$B$4,"اليوم",IF(J1671&lt;='الإعدادات'!$B$4+3,"خلال 3 أيام",""))))</f>
        <v/>
      </c>
      <c r="N1671" s="6">
        <f>IF(OR(B1671&amp;""="",H1671&amp;""="",NOT(ISNUMBER(E1671))),"",IFERROR(IF(E1671&lt;INDEX('الوحدات'!$F$6:$F$305,MATCH(H1671,'الوحدات'!$A$6:$A$305,0)),"أقل من السعر","مناسب"),"كود غير موجود"))</f>
        <v/>
      </c>
      <c r="O1671" s="18">
        <f>IF(OR(B1671&amp;""="",I1671&lt;&gt;"تم التعاقد",H1671&amp;""=""),"",IFERROR(IF(INDEX('الوحدات'!$E$6:$E$305,MATCH(H1671,'الوحدات'!$A$6:$A$305,0))="بيع",ROUND(INDEX('الوحدات'!$F$6:$F$305,MATCH(H1671,'الوحدات'!$A$6:$A$305,0))*'الإعدادات'!$B$5/100,2),""),""))</f>
        <v/>
      </c>
      <c r="P1671" s="19">
        <f>IF(OR(M1671="متأخرة",M1671="اليوم"),COUNTIFS($M$6:$M$2005,"متأخرة",$J$6:$J$2005,"&lt;"&amp;J1671)+COUNTIFS($M$6:$M$2005,"اليوم",$J$6:$J$2005,"&lt;"&amp;J1671)+COUNTIFS($M$6:M1671,"متأخرة",$J$6:J1671,J1671&amp;"")+COUNTIFS($M$6:M1671,"اليوم",$J$6:J1671,J1671&amp;""),"")</f>
        <v/>
      </c>
    </row>
    <row r="1672">
      <c r="A1672" s="20" t="n"/>
      <c r="B1672" s="5" t="n"/>
      <c r="C1672" s="21" t="n"/>
      <c r="D1672" s="5" t="n"/>
      <c r="E1672" s="17" t="n"/>
      <c r="F1672" s="5" t="n"/>
      <c r="G1672" s="5" t="n"/>
      <c r="H1672" s="5" t="n"/>
      <c r="I1672" s="5" t="n"/>
      <c r="J1672" s="20" t="n"/>
      <c r="K1672" s="5" t="n"/>
      <c r="L1672" s="19">
        <f>IF(OR(B1672&amp;""="",NOT(ISNUMBER(A1672))),"",'الإعدادات'!$B$4-A1672)</f>
        <v/>
      </c>
      <c r="M1672" s="6">
        <f>IF(OR(B1672&amp;""="",NOT(ISNUMBER(J1672)),I1672="تم التعاقد",I1672="غير مهتم"),"",IF(J1672&lt;'الإعدادات'!$B$4,"متأخرة",IF(J1672='الإعدادات'!$B$4,"اليوم",IF(J1672&lt;='الإعدادات'!$B$4+3,"خلال 3 أيام",""))))</f>
        <v/>
      </c>
      <c r="N1672" s="6">
        <f>IF(OR(B1672&amp;""="",H1672&amp;""="",NOT(ISNUMBER(E1672))),"",IFERROR(IF(E1672&lt;INDEX('الوحدات'!$F$6:$F$305,MATCH(H1672,'الوحدات'!$A$6:$A$305,0)),"أقل من السعر","مناسب"),"كود غير موجود"))</f>
        <v/>
      </c>
      <c r="O1672" s="18">
        <f>IF(OR(B1672&amp;""="",I1672&lt;&gt;"تم التعاقد",H1672&amp;""=""),"",IFERROR(IF(INDEX('الوحدات'!$E$6:$E$305,MATCH(H1672,'الوحدات'!$A$6:$A$305,0))="بيع",ROUND(INDEX('الوحدات'!$F$6:$F$305,MATCH(H1672,'الوحدات'!$A$6:$A$305,0))*'الإعدادات'!$B$5/100,2),""),""))</f>
        <v/>
      </c>
      <c r="P1672" s="19">
        <f>IF(OR(M1672="متأخرة",M1672="اليوم"),COUNTIFS($M$6:$M$2005,"متأخرة",$J$6:$J$2005,"&lt;"&amp;J1672)+COUNTIFS($M$6:$M$2005,"اليوم",$J$6:$J$2005,"&lt;"&amp;J1672)+COUNTIFS($M$6:M1672,"متأخرة",$J$6:J1672,J1672&amp;"")+COUNTIFS($M$6:M1672,"اليوم",$J$6:J1672,J1672&amp;""),"")</f>
        <v/>
      </c>
    </row>
    <row r="1673">
      <c r="A1673" s="20" t="n"/>
      <c r="B1673" s="5" t="n"/>
      <c r="C1673" s="21" t="n"/>
      <c r="D1673" s="5" t="n"/>
      <c r="E1673" s="17" t="n"/>
      <c r="F1673" s="5" t="n"/>
      <c r="G1673" s="5" t="n"/>
      <c r="H1673" s="5" t="n"/>
      <c r="I1673" s="5" t="n"/>
      <c r="J1673" s="20" t="n"/>
      <c r="K1673" s="5" t="n"/>
      <c r="L1673" s="19">
        <f>IF(OR(B1673&amp;""="",NOT(ISNUMBER(A1673))),"",'الإعدادات'!$B$4-A1673)</f>
        <v/>
      </c>
      <c r="M1673" s="6">
        <f>IF(OR(B1673&amp;""="",NOT(ISNUMBER(J1673)),I1673="تم التعاقد",I1673="غير مهتم"),"",IF(J1673&lt;'الإعدادات'!$B$4,"متأخرة",IF(J1673='الإعدادات'!$B$4,"اليوم",IF(J1673&lt;='الإعدادات'!$B$4+3,"خلال 3 أيام",""))))</f>
        <v/>
      </c>
      <c r="N1673" s="6">
        <f>IF(OR(B1673&amp;""="",H1673&amp;""="",NOT(ISNUMBER(E1673))),"",IFERROR(IF(E1673&lt;INDEX('الوحدات'!$F$6:$F$305,MATCH(H1673,'الوحدات'!$A$6:$A$305,0)),"أقل من السعر","مناسب"),"كود غير موجود"))</f>
        <v/>
      </c>
      <c r="O1673" s="18">
        <f>IF(OR(B1673&amp;""="",I1673&lt;&gt;"تم التعاقد",H1673&amp;""=""),"",IFERROR(IF(INDEX('الوحدات'!$E$6:$E$305,MATCH(H1673,'الوحدات'!$A$6:$A$305,0))="بيع",ROUND(INDEX('الوحدات'!$F$6:$F$305,MATCH(H1673,'الوحدات'!$A$6:$A$305,0))*'الإعدادات'!$B$5/100,2),""),""))</f>
        <v/>
      </c>
      <c r="P1673" s="19">
        <f>IF(OR(M1673="متأخرة",M1673="اليوم"),COUNTIFS($M$6:$M$2005,"متأخرة",$J$6:$J$2005,"&lt;"&amp;J1673)+COUNTIFS($M$6:$M$2005,"اليوم",$J$6:$J$2005,"&lt;"&amp;J1673)+COUNTIFS($M$6:M1673,"متأخرة",$J$6:J1673,J1673&amp;"")+COUNTIFS($M$6:M1673,"اليوم",$J$6:J1673,J1673&amp;""),"")</f>
        <v/>
      </c>
    </row>
    <row r="1674">
      <c r="A1674" s="20" t="n"/>
      <c r="B1674" s="5" t="n"/>
      <c r="C1674" s="21" t="n"/>
      <c r="D1674" s="5" t="n"/>
      <c r="E1674" s="17" t="n"/>
      <c r="F1674" s="5" t="n"/>
      <c r="G1674" s="5" t="n"/>
      <c r="H1674" s="5" t="n"/>
      <c r="I1674" s="5" t="n"/>
      <c r="J1674" s="20" t="n"/>
      <c r="K1674" s="5" t="n"/>
      <c r="L1674" s="19">
        <f>IF(OR(B1674&amp;""="",NOT(ISNUMBER(A1674))),"",'الإعدادات'!$B$4-A1674)</f>
        <v/>
      </c>
      <c r="M1674" s="6">
        <f>IF(OR(B1674&amp;""="",NOT(ISNUMBER(J1674)),I1674="تم التعاقد",I1674="غير مهتم"),"",IF(J1674&lt;'الإعدادات'!$B$4,"متأخرة",IF(J1674='الإعدادات'!$B$4,"اليوم",IF(J1674&lt;='الإعدادات'!$B$4+3,"خلال 3 أيام",""))))</f>
        <v/>
      </c>
      <c r="N1674" s="6">
        <f>IF(OR(B1674&amp;""="",H1674&amp;""="",NOT(ISNUMBER(E1674))),"",IFERROR(IF(E1674&lt;INDEX('الوحدات'!$F$6:$F$305,MATCH(H1674,'الوحدات'!$A$6:$A$305,0)),"أقل من السعر","مناسب"),"كود غير موجود"))</f>
        <v/>
      </c>
      <c r="O1674" s="18">
        <f>IF(OR(B1674&amp;""="",I1674&lt;&gt;"تم التعاقد",H1674&amp;""=""),"",IFERROR(IF(INDEX('الوحدات'!$E$6:$E$305,MATCH(H1674,'الوحدات'!$A$6:$A$305,0))="بيع",ROUND(INDEX('الوحدات'!$F$6:$F$305,MATCH(H1674,'الوحدات'!$A$6:$A$305,0))*'الإعدادات'!$B$5/100,2),""),""))</f>
        <v/>
      </c>
      <c r="P1674" s="19">
        <f>IF(OR(M1674="متأخرة",M1674="اليوم"),COUNTIFS($M$6:$M$2005,"متأخرة",$J$6:$J$2005,"&lt;"&amp;J1674)+COUNTIFS($M$6:$M$2005,"اليوم",$J$6:$J$2005,"&lt;"&amp;J1674)+COUNTIFS($M$6:M1674,"متأخرة",$J$6:J1674,J1674&amp;"")+COUNTIFS($M$6:M1674,"اليوم",$J$6:J1674,J1674&amp;""),"")</f>
        <v/>
      </c>
    </row>
    <row r="1675">
      <c r="A1675" s="20" t="n"/>
      <c r="B1675" s="5" t="n"/>
      <c r="C1675" s="21" t="n"/>
      <c r="D1675" s="5" t="n"/>
      <c r="E1675" s="17" t="n"/>
      <c r="F1675" s="5" t="n"/>
      <c r="G1675" s="5" t="n"/>
      <c r="H1675" s="5" t="n"/>
      <c r="I1675" s="5" t="n"/>
      <c r="J1675" s="20" t="n"/>
      <c r="K1675" s="5" t="n"/>
      <c r="L1675" s="19">
        <f>IF(OR(B1675&amp;""="",NOT(ISNUMBER(A1675))),"",'الإعدادات'!$B$4-A1675)</f>
        <v/>
      </c>
      <c r="M1675" s="6">
        <f>IF(OR(B1675&amp;""="",NOT(ISNUMBER(J1675)),I1675="تم التعاقد",I1675="غير مهتم"),"",IF(J1675&lt;'الإعدادات'!$B$4,"متأخرة",IF(J1675='الإعدادات'!$B$4,"اليوم",IF(J1675&lt;='الإعدادات'!$B$4+3,"خلال 3 أيام",""))))</f>
        <v/>
      </c>
      <c r="N1675" s="6">
        <f>IF(OR(B1675&amp;""="",H1675&amp;""="",NOT(ISNUMBER(E1675))),"",IFERROR(IF(E1675&lt;INDEX('الوحدات'!$F$6:$F$305,MATCH(H1675,'الوحدات'!$A$6:$A$305,0)),"أقل من السعر","مناسب"),"كود غير موجود"))</f>
        <v/>
      </c>
      <c r="O1675" s="18">
        <f>IF(OR(B1675&amp;""="",I1675&lt;&gt;"تم التعاقد",H1675&amp;""=""),"",IFERROR(IF(INDEX('الوحدات'!$E$6:$E$305,MATCH(H1675,'الوحدات'!$A$6:$A$305,0))="بيع",ROUND(INDEX('الوحدات'!$F$6:$F$305,MATCH(H1675,'الوحدات'!$A$6:$A$305,0))*'الإعدادات'!$B$5/100,2),""),""))</f>
        <v/>
      </c>
      <c r="P1675" s="19">
        <f>IF(OR(M1675="متأخرة",M1675="اليوم"),COUNTIFS($M$6:$M$2005,"متأخرة",$J$6:$J$2005,"&lt;"&amp;J1675)+COUNTIFS($M$6:$M$2005,"اليوم",$J$6:$J$2005,"&lt;"&amp;J1675)+COUNTIFS($M$6:M1675,"متأخرة",$J$6:J1675,J1675&amp;"")+COUNTIFS($M$6:M1675,"اليوم",$J$6:J1675,J1675&amp;""),"")</f>
        <v/>
      </c>
    </row>
    <row r="1676">
      <c r="A1676" s="20" t="n"/>
      <c r="B1676" s="5" t="n"/>
      <c r="C1676" s="21" t="n"/>
      <c r="D1676" s="5" t="n"/>
      <c r="E1676" s="17" t="n"/>
      <c r="F1676" s="5" t="n"/>
      <c r="G1676" s="5" t="n"/>
      <c r="H1676" s="5" t="n"/>
      <c r="I1676" s="5" t="n"/>
      <c r="J1676" s="20" t="n"/>
      <c r="K1676" s="5" t="n"/>
      <c r="L1676" s="19">
        <f>IF(OR(B1676&amp;""="",NOT(ISNUMBER(A1676))),"",'الإعدادات'!$B$4-A1676)</f>
        <v/>
      </c>
      <c r="M1676" s="6">
        <f>IF(OR(B1676&amp;""="",NOT(ISNUMBER(J1676)),I1676="تم التعاقد",I1676="غير مهتم"),"",IF(J1676&lt;'الإعدادات'!$B$4,"متأخرة",IF(J1676='الإعدادات'!$B$4,"اليوم",IF(J1676&lt;='الإعدادات'!$B$4+3,"خلال 3 أيام",""))))</f>
        <v/>
      </c>
      <c r="N1676" s="6">
        <f>IF(OR(B1676&amp;""="",H1676&amp;""="",NOT(ISNUMBER(E1676))),"",IFERROR(IF(E1676&lt;INDEX('الوحدات'!$F$6:$F$305,MATCH(H1676,'الوحدات'!$A$6:$A$305,0)),"أقل من السعر","مناسب"),"كود غير موجود"))</f>
        <v/>
      </c>
      <c r="O1676" s="18">
        <f>IF(OR(B1676&amp;""="",I1676&lt;&gt;"تم التعاقد",H1676&amp;""=""),"",IFERROR(IF(INDEX('الوحدات'!$E$6:$E$305,MATCH(H1676,'الوحدات'!$A$6:$A$305,0))="بيع",ROUND(INDEX('الوحدات'!$F$6:$F$305,MATCH(H1676,'الوحدات'!$A$6:$A$305,0))*'الإعدادات'!$B$5/100,2),""),""))</f>
        <v/>
      </c>
      <c r="P1676" s="19">
        <f>IF(OR(M1676="متأخرة",M1676="اليوم"),COUNTIFS($M$6:$M$2005,"متأخرة",$J$6:$J$2005,"&lt;"&amp;J1676)+COUNTIFS($M$6:$M$2005,"اليوم",$J$6:$J$2005,"&lt;"&amp;J1676)+COUNTIFS($M$6:M1676,"متأخرة",$J$6:J1676,J1676&amp;"")+COUNTIFS($M$6:M1676,"اليوم",$J$6:J1676,J1676&amp;""),"")</f>
        <v/>
      </c>
    </row>
    <row r="1677">
      <c r="A1677" s="20" t="n"/>
      <c r="B1677" s="5" t="n"/>
      <c r="C1677" s="21" t="n"/>
      <c r="D1677" s="5" t="n"/>
      <c r="E1677" s="17" t="n"/>
      <c r="F1677" s="5" t="n"/>
      <c r="G1677" s="5" t="n"/>
      <c r="H1677" s="5" t="n"/>
      <c r="I1677" s="5" t="n"/>
      <c r="J1677" s="20" t="n"/>
      <c r="K1677" s="5" t="n"/>
      <c r="L1677" s="19">
        <f>IF(OR(B1677&amp;""="",NOT(ISNUMBER(A1677))),"",'الإعدادات'!$B$4-A1677)</f>
        <v/>
      </c>
      <c r="M1677" s="6">
        <f>IF(OR(B1677&amp;""="",NOT(ISNUMBER(J1677)),I1677="تم التعاقد",I1677="غير مهتم"),"",IF(J1677&lt;'الإعدادات'!$B$4,"متأخرة",IF(J1677='الإعدادات'!$B$4,"اليوم",IF(J1677&lt;='الإعدادات'!$B$4+3,"خلال 3 أيام",""))))</f>
        <v/>
      </c>
      <c r="N1677" s="6">
        <f>IF(OR(B1677&amp;""="",H1677&amp;""="",NOT(ISNUMBER(E1677))),"",IFERROR(IF(E1677&lt;INDEX('الوحدات'!$F$6:$F$305,MATCH(H1677,'الوحدات'!$A$6:$A$305,0)),"أقل من السعر","مناسب"),"كود غير موجود"))</f>
        <v/>
      </c>
      <c r="O1677" s="18">
        <f>IF(OR(B1677&amp;""="",I1677&lt;&gt;"تم التعاقد",H1677&amp;""=""),"",IFERROR(IF(INDEX('الوحدات'!$E$6:$E$305,MATCH(H1677,'الوحدات'!$A$6:$A$305,0))="بيع",ROUND(INDEX('الوحدات'!$F$6:$F$305,MATCH(H1677,'الوحدات'!$A$6:$A$305,0))*'الإعدادات'!$B$5/100,2),""),""))</f>
        <v/>
      </c>
      <c r="P1677" s="19">
        <f>IF(OR(M1677="متأخرة",M1677="اليوم"),COUNTIFS($M$6:$M$2005,"متأخرة",$J$6:$J$2005,"&lt;"&amp;J1677)+COUNTIFS($M$6:$M$2005,"اليوم",$J$6:$J$2005,"&lt;"&amp;J1677)+COUNTIFS($M$6:M1677,"متأخرة",$J$6:J1677,J1677&amp;"")+COUNTIFS($M$6:M1677,"اليوم",$J$6:J1677,J1677&amp;""),"")</f>
        <v/>
      </c>
    </row>
    <row r="1678">
      <c r="A1678" s="20" t="n"/>
      <c r="B1678" s="5" t="n"/>
      <c r="C1678" s="21" t="n"/>
      <c r="D1678" s="5" t="n"/>
      <c r="E1678" s="17" t="n"/>
      <c r="F1678" s="5" t="n"/>
      <c r="G1678" s="5" t="n"/>
      <c r="H1678" s="5" t="n"/>
      <c r="I1678" s="5" t="n"/>
      <c r="J1678" s="20" t="n"/>
      <c r="K1678" s="5" t="n"/>
      <c r="L1678" s="19">
        <f>IF(OR(B1678&amp;""="",NOT(ISNUMBER(A1678))),"",'الإعدادات'!$B$4-A1678)</f>
        <v/>
      </c>
      <c r="M1678" s="6">
        <f>IF(OR(B1678&amp;""="",NOT(ISNUMBER(J1678)),I1678="تم التعاقد",I1678="غير مهتم"),"",IF(J1678&lt;'الإعدادات'!$B$4,"متأخرة",IF(J1678='الإعدادات'!$B$4,"اليوم",IF(J1678&lt;='الإعدادات'!$B$4+3,"خلال 3 أيام",""))))</f>
        <v/>
      </c>
      <c r="N1678" s="6">
        <f>IF(OR(B1678&amp;""="",H1678&amp;""="",NOT(ISNUMBER(E1678))),"",IFERROR(IF(E1678&lt;INDEX('الوحدات'!$F$6:$F$305,MATCH(H1678,'الوحدات'!$A$6:$A$305,0)),"أقل من السعر","مناسب"),"كود غير موجود"))</f>
        <v/>
      </c>
      <c r="O1678" s="18">
        <f>IF(OR(B1678&amp;""="",I1678&lt;&gt;"تم التعاقد",H1678&amp;""=""),"",IFERROR(IF(INDEX('الوحدات'!$E$6:$E$305,MATCH(H1678,'الوحدات'!$A$6:$A$305,0))="بيع",ROUND(INDEX('الوحدات'!$F$6:$F$305,MATCH(H1678,'الوحدات'!$A$6:$A$305,0))*'الإعدادات'!$B$5/100,2),""),""))</f>
        <v/>
      </c>
      <c r="P1678" s="19">
        <f>IF(OR(M1678="متأخرة",M1678="اليوم"),COUNTIFS($M$6:$M$2005,"متأخرة",$J$6:$J$2005,"&lt;"&amp;J1678)+COUNTIFS($M$6:$M$2005,"اليوم",$J$6:$J$2005,"&lt;"&amp;J1678)+COUNTIFS($M$6:M1678,"متأخرة",$J$6:J1678,J1678&amp;"")+COUNTIFS($M$6:M1678,"اليوم",$J$6:J1678,J1678&amp;""),"")</f>
        <v/>
      </c>
    </row>
    <row r="1679">
      <c r="A1679" s="20" t="n"/>
      <c r="B1679" s="5" t="n"/>
      <c r="C1679" s="21" t="n"/>
      <c r="D1679" s="5" t="n"/>
      <c r="E1679" s="17" t="n"/>
      <c r="F1679" s="5" t="n"/>
      <c r="G1679" s="5" t="n"/>
      <c r="H1679" s="5" t="n"/>
      <c r="I1679" s="5" t="n"/>
      <c r="J1679" s="20" t="n"/>
      <c r="K1679" s="5" t="n"/>
      <c r="L1679" s="19">
        <f>IF(OR(B1679&amp;""="",NOT(ISNUMBER(A1679))),"",'الإعدادات'!$B$4-A1679)</f>
        <v/>
      </c>
      <c r="M1679" s="6">
        <f>IF(OR(B1679&amp;""="",NOT(ISNUMBER(J1679)),I1679="تم التعاقد",I1679="غير مهتم"),"",IF(J1679&lt;'الإعدادات'!$B$4,"متأخرة",IF(J1679='الإعدادات'!$B$4,"اليوم",IF(J1679&lt;='الإعدادات'!$B$4+3,"خلال 3 أيام",""))))</f>
        <v/>
      </c>
      <c r="N1679" s="6">
        <f>IF(OR(B1679&amp;""="",H1679&amp;""="",NOT(ISNUMBER(E1679))),"",IFERROR(IF(E1679&lt;INDEX('الوحدات'!$F$6:$F$305,MATCH(H1679,'الوحدات'!$A$6:$A$305,0)),"أقل من السعر","مناسب"),"كود غير موجود"))</f>
        <v/>
      </c>
      <c r="O1679" s="18">
        <f>IF(OR(B1679&amp;""="",I1679&lt;&gt;"تم التعاقد",H1679&amp;""=""),"",IFERROR(IF(INDEX('الوحدات'!$E$6:$E$305,MATCH(H1679,'الوحدات'!$A$6:$A$305,0))="بيع",ROUND(INDEX('الوحدات'!$F$6:$F$305,MATCH(H1679,'الوحدات'!$A$6:$A$305,0))*'الإعدادات'!$B$5/100,2),""),""))</f>
        <v/>
      </c>
      <c r="P1679" s="19">
        <f>IF(OR(M1679="متأخرة",M1679="اليوم"),COUNTIFS($M$6:$M$2005,"متأخرة",$J$6:$J$2005,"&lt;"&amp;J1679)+COUNTIFS($M$6:$M$2005,"اليوم",$J$6:$J$2005,"&lt;"&amp;J1679)+COUNTIFS($M$6:M1679,"متأخرة",$J$6:J1679,J1679&amp;"")+COUNTIFS($M$6:M1679,"اليوم",$J$6:J1679,J1679&amp;""),"")</f>
        <v/>
      </c>
    </row>
    <row r="1680">
      <c r="A1680" s="20" t="n"/>
      <c r="B1680" s="5" t="n"/>
      <c r="C1680" s="21" t="n"/>
      <c r="D1680" s="5" t="n"/>
      <c r="E1680" s="17" t="n"/>
      <c r="F1680" s="5" t="n"/>
      <c r="G1680" s="5" t="n"/>
      <c r="H1680" s="5" t="n"/>
      <c r="I1680" s="5" t="n"/>
      <c r="J1680" s="20" t="n"/>
      <c r="K1680" s="5" t="n"/>
      <c r="L1680" s="19">
        <f>IF(OR(B1680&amp;""="",NOT(ISNUMBER(A1680))),"",'الإعدادات'!$B$4-A1680)</f>
        <v/>
      </c>
      <c r="M1680" s="6">
        <f>IF(OR(B1680&amp;""="",NOT(ISNUMBER(J1680)),I1680="تم التعاقد",I1680="غير مهتم"),"",IF(J1680&lt;'الإعدادات'!$B$4,"متأخرة",IF(J1680='الإعدادات'!$B$4,"اليوم",IF(J1680&lt;='الإعدادات'!$B$4+3,"خلال 3 أيام",""))))</f>
        <v/>
      </c>
      <c r="N1680" s="6">
        <f>IF(OR(B1680&amp;""="",H1680&amp;""="",NOT(ISNUMBER(E1680))),"",IFERROR(IF(E1680&lt;INDEX('الوحدات'!$F$6:$F$305,MATCH(H1680,'الوحدات'!$A$6:$A$305,0)),"أقل من السعر","مناسب"),"كود غير موجود"))</f>
        <v/>
      </c>
      <c r="O1680" s="18">
        <f>IF(OR(B1680&amp;""="",I1680&lt;&gt;"تم التعاقد",H1680&amp;""=""),"",IFERROR(IF(INDEX('الوحدات'!$E$6:$E$305,MATCH(H1680,'الوحدات'!$A$6:$A$305,0))="بيع",ROUND(INDEX('الوحدات'!$F$6:$F$305,MATCH(H1680,'الوحدات'!$A$6:$A$305,0))*'الإعدادات'!$B$5/100,2),""),""))</f>
        <v/>
      </c>
      <c r="P1680" s="19">
        <f>IF(OR(M1680="متأخرة",M1680="اليوم"),COUNTIFS($M$6:$M$2005,"متأخرة",$J$6:$J$2005,"&lt;"&amp;J1680)+COUNTIFS($M$6:$M$2005,"اليوم",$J$6:$J$2005,"&lt;"&amp;J1680)+COUNTIFS($M$6:M1680,"متأخرة",$J$6:J1680,J1680&amp;"")+COUNTIFS($M$6:M1680,"اليوم",$J$6:J1680,J1680&amp;""),"")</f>
        <v/>
      </c>
    </row>
    <row r="1681">
      <c r="A1681" s="20" t="n"/>
      <c r="B1681" s="5" t="n"/>
      <c r="C1681" s="21" t="n"/>
      <c r="D1681" s="5" t="n"/>
      <c r="E1681" s="17" t="n"/>
      <c r="F1681" s="5" t="n"/>
      <c r="G1681" s="5" t="n"/>
      <c r="H1681" s="5" t="n"/>
      <c r="I1681" s="5" t="n"/>
      <c r="J1681" s="20" t="n"/>
      <c r="K1681" s="5" t="n"/>
      <c r="L1681" s="19">
        <f>IF(OR(B1681&amp;""="",NOT(ISNUMBER(A1681))),"",'الإعدادات'!$B$4-A1681)</f>
        <v/>
      </c>
      <c r="M1681" s="6">
        <f>IF(OR(B1681&amp;""="",NOT(ISNUMBER(J1681)),I1681="تم التعاقد",I1681="غير مهتم"),"",IF(J1681&lt;'الإعدادات'!$B$4,"متأخرة",IF(J1681='الإعدادات'!$B$4,"اليوم",IF(J1681&lt;='الإعدادات'!$B$4+3,"خلال 3 أيام",""))))</f>
        <v/>
      </c>
      <c r="N1681" s="6">
        <f>IF(OR(B1681&amp;""="",H1681&amp;""="",NOT(ISNUMBER(E1681))),"",IFERROR(IF(E1681&lt;INDEX('الوحدات'!$F$6:$F$305,MATCH(H1681,'الوحدات'!$A$6:$A$305,0)),"أقل من السعر","مناسب"),"كود غير موجود"))</f>
        <v/>
      </c>
      <c r="O1681" s="18">
        <f>IF(OR(B1681&amp;""="",I1681&lt;&gt;"تم التعاقد",H1681&amp;""=""),"",IFERROR(IF(INDEX('الوحدات'!$E$6:$E$305,MATCH(H1681,'الوحدات'!$A$6:$A$305,0))="بيع",ROUND(INDEX('الوحدات'!$F$6:$F$305,MATCH(H1681,'الوحدات'!$A$6:$A$305,0))*'الإعدادات'!$B$5/100,2),""),""))</f>
        <v/>
      </c>
      <c r="P1681" s="19">
        <f>IF(OR(M1681="متأخرة",M1681="اليوم"),COUNTIFS($M$6:$M$2005,"متأخرة",$J$6:$J$2005,"&lt;"&amp;J1681)+COUNTIFS($M$6:$M$2005,"اليوم",$J$6:$J$2005,"&lt;"&amp;J1681)+COUNTIFS($M$6:M1681,"متأخرة",$J$6:J1681,J1681&amp;"")+COUNTIFS($M$6:M1681,"اليوم",$J$6:J1681,J1681&amp;""),"")</f>
        <v/>
      </c>
    </row>
    <row r="1682">
      <c r="A1682" s="20" t="n"/>
      <c r="B1682" s="5" t="n"/>
      <c r="C1682" s="21" t="n"/>
      <c r="D1682" s="5" t="n"/>
      <c r="E1682" s="17" t="n"/>
      <c r="F1682" s="5" t="n"/>
      <c r="G1682" s="5" t="n"/>
      <c r="H1682" s="5" t="n"/>
      <c r="I1682" s="5" t="n"/>
      <c r="J1682" s="20" t="n"/>
      <c r="K1682" s="5" t="n"/>
      <c r="L1682" s="19">
        <f>IF(OR(B1682&amp;""="",NOT(ISNUMBER(A1682))),"",'الإعدادات'!$B$4-A1682)</f>
        <v/>
      </c>
      <c r="M1682" s="6">
        <f>IF(OR(B1682&amp;""="",NOT(ISNUMBER(J1682)),I1682="تم التعاقد",I1682="غير مهتم"),"",IF(J1682&lt;'الإعدادات'!$B$4,"متأخرة",IF(J1682='الإعدادات'!$B$4,"اليوم",IF(J1682&lt;='الإعدادات'!$B$4+3,"خلال 3 أيام",""))))</f>
        <v/>
      </c>
      <c r="N1682" s="6">
        <f>IF(OR(B1682&amp;""="",H1682&amp;""="",NOT(ISNUMBER(E1682))),"",IFERROR(IF(E1682&lt;INDEX('الوحدات'!$F$6:$F$305,MATCH(H1682,'الوحدات'!$A$6:$A$305,0)),"أقل من السعر","مناسب"),"كود غير موجود"))</f>
        <v/>
      </c>
      <c r="O1682" s="18">
        <f>IF(OR(B1682&amp;""="",I1682&lt;&gt;"تم التعاقد",H1682&amp;""=""),"",IFERROR(IF(INDEX('الوحدات'!$E$6:$E$305,MATCH(H1682,'الوحدات'!$A$6:$A$305,0))="بيع",ROUND(INDEX('الوحدات'!$F$6:$F$305,MATCH(H1682,'الوحدات'!$A$6:$A$305,0))*'الإعدادات'!$B$5/100,2),""),""))</f>
        <v/>
      </c>
      <c r="P1682" s="19">
        <f>IF(OR(M1682="متأخرة",M1682="اليوم"),COUNTIFS($M$6:$M$2005,"متأخرة",$J$6:$J$2005,"&lt;"&amp;J1682)+COUNTIFS($M$6:$M$2005,"اليوم",$J$6:$J$2005,"&lt;"&amp;J1682)+COUNTIFS($M$6:M1682,"متأخرة",$J$6:J1682,J1682&amp;"")+COUNTIFS($M$6:M1682,"اليوم",$J$6:J1682,J1682&amp;""),"")</f>
        <v/>
      </c>
    </row>
    <row r="1683">
      <c r="A1683" s="20" t="n"/>
      <c r="B1683" s="5" t="n"/>
      <c r="C1683" s="21" t="n"/>
      <c r="D1683" s="5" t="n"/>
      <c r="E1683" s="17" t="n"/>
      <c r="F1683" s="5" t="n"/>
      <c r="G1683" s="5" t="n"/>
      <c r="H1683" s="5" t="n"/>
      <c r="I1683" s="5" t="n"/>
      <c r="J1683" s="20" t="n"/>
      <c r="K1683" s="5" t="n"/>
      <c r="L1683" s="19">
        <f>IF(OR(B1683&amp;""="",NOT(ISNUMBER(A1683))),"",'الإعدادات'!$B$4-A1683)</f>
        <v/>
      </c>
      <c r="M1683" s="6">
        <f>IF(OR(B1683&amp;""="",NOT(ISNUMBER(J1683)),I1683="تم التعاقد",I1683="غير مهتم"),"",IF(J1683&lt;'الإعدادات'!$B$4,"متأخرة",IF(J1683='الإعدادات'!$B$4,"اليوم",IF(J1683&lt;='الإعدادات'!$B$4+3,"خلال 3 أيام",""))))</f>
        <v/>
      </c>
      <c r="N1683" s="6">
        <f>IF(OR(B1683&amp;""="",H1683&amp;""="",NOT(ISNUMBER(E1683))),"",IFERROR(IF(E1683&lt;INDEX('الوحدات'!$F$6:$F$305,MATCH(H1683,'الوحدات'!$A$6:$A$305,0)),"أقل من السعر","مناسب"),"كود غير موجود"))</f>
        <v/>
      </c>
      <c r="O1683" s="18">
        <f>IF(OR(B1683&amp;""="",I1683&lt;&gt;"تم التعاقد",H1683&amp;""=""),"",IFERROR(IF(INDEX('الوحدات'!$E$6:$E$305,MATCH(H1683,'الوحدات'!$A$6:$A$305,0))="بيع",ROUND(INDEX('الوحدات'!$F$6:$F$305,MATCH(H1683,'الوحدات'!$A$6:$A$305,0))*'الإعدادات'!$B$5/100,2),""),""))</f>
        <v/>
      </c>
      <c r="P1683" s="19">
        <f>IF(OR(M1683="متأخرة",M1683="اليوم"),COUNTIFS($M$6:$M$2005,"متأخرة",$J$6:$J$2005,"&lt;"&amp;J1683)+COUNTIFS($M$6:$M$2005,"اليوم",$J$6:$J$2005,"&lt;"&amp;J1683)+COUNTIFS($M$6:M1683,"متأخرة",$J$6:J1683,J1683&amp;"")+COUNTIFS($M$6:M1683,"اليوم",$J$6:J1683,J1683&amp;""),"")</f>
        <v/>
      </c>
    </row>
    <row r="1684">
      <c r="A1684" s="20" t="n"/>
      <c r="B1684" s="5" t="n"/>
      <c r="C1684" s="21" t="n"/>
      <c r="D1684" s="5" t="n"/>
      <c r="E1684" s="17" t="n"/>
      <c r="F1684" s="5" t="n"/>
      <c r="G1684" s="5" t="n"/>
      <c r="H1684" s="5" t="n"/>
      <c r="I1684" s="5" t="n"/>
      <c r="J1684" s="20" t="n"/>
      <c r="K1684" s="5" t="n"/>
      <c r="L1684" s="19">
        <f>IF(OR(B1684&amp;""="",NOT(ISNUMBER(A1684))),"",'الإعدادات'!$B$4-A1684)</f>
        <v/>
      </c>
      <c r="M1684" s="6">
        <f>IF(OR(B1684&amp;""="",NOT(ISNUMBER(J1684)),I1684="تم التعاقد",I1684="غير مهتم"),"",IF(J1684&lt;'الإعدادات'!$B$4,"متأخرة",IF(J1684='الإعدادات'!$B$4,"اليوم",IF(J1684&lt;='الإعدادات'!$B$4+3,"خلال 3 أيام",""))))</f>
        <v/>
      </c>
      <c r="N1684" s="6">
        <f>IF(OR(B1684&amp;""="",H1684&amp;""="",NOT(ISNUMBER(E1684))),"",IFERROR(IF(E1684&lt;INDEX('الوحدات'!$F$6:$F$305,MATCH(H1684,'الوحدات'!$A$6:$A$305,0)),"أقل من السعر","مناسب"),"كود غير موجود"))</f>
        <v/>
      </c>
      <c r="O1684" s="18">
        <f>IF(OR(B1684&amp;""="",I1684&lt;&gt;"تم التعاقد",H1684&amp;""=""),"",IFERROR(IF(INDEX('الوحدات'!$E$6:$E$305,MATCH(H1684,'الوحدات'!$A$6:$A$305,0))="بيع",ROUND(INDEX('الوحدات'!$F$6:$F$305,MATCH(H1684,'الوحدات'!$A$6:$A$305,0))*'الإعدادات'!$B$5/100,2),""),""))</f>
        <v/>
      </c>
      <c r="P1684" s="19">
        <f>IF(OR(M1684="متأخرة",M1684="اليوم"),COUNTIFS($M$6:$M$2005,"متأخرة",$J$6:$J$2005,"&lt;"&amp;J1684)+COUNTIFS($M$6:$M$2005,"اليوم",$J$6:$J$2005,"&lt;"&amp;J1684)+COUNTIFS($M$6:M1684,"متأخرة",$J$6:J1684,J1684&amp;"")+COUNTIFS($M$6:M1684,"اليوم",$J$6:J1684,J1684&amp;""),"")</f>
        <v/>
      </c>
    </row>
    <row r="1685">
      <c r="A1685" s="20" t="n"/>
      <c r="B1685" s="5" t="n"/>
      <c r="C1685" s="21" t="n"/>
      <c r="D1685" s="5" t="n"/>
      <c r="E1685" s="17" t="n"/>
      <c r="F1685" s="5" t="n"/>
      <c r="G1685" s="5" t="n"/>
      <c r="H1685" s="5" t="n"/>
      <c r="I1685" s="5" t="n"/>
      <c r="J1685" s="20" t="n"/>
      <c r="K1685" s="5" t="n"/>
      <c r="L1685" s="19">
        <f>IF(OR(B1685&amp;""="",NOT(ISNUMBER(A1685))),"",'الإعدادات'!$B$4-A1685)</f>
        <v/>
      </c>
      <c r="M1685" s="6">
        <f>IF(OR(B1685&amp;""="",NOT(ISNUMBER(J1685)),I1685="تم التعاقد",I1685="غير مهتم"),"",IF(J1685&lt;'الإعدادات'!$B$4,"متأخرة",IF(J1685='الإعدادات'!$B$4,"اليوم",IF(J1685&lt;='الإعدادات'!$B$4+3,"خلال 3 أيام",""))))</f>
        <v/>
      </c>
      <c r="N1685" s="6">
        <f>IF(OR(B1685&amp;""="",H1685&amp;""="",NOT(ISNUMBER(E1685))),"",IFERROR(IF(E1685&lt;INDEX('الوحدات'!$F$6:$F$305,MATCH(H1685,'الوحدات'!$A$6:$A$305,0)),"أقل من السعر","مناسب"),"كود غير موجود"))</f>
        <v/>
      </c>
      <c r="O1685" s="18">
        <f>IF(OR(B1685&amp;""="",I1685&lt;&gt;"تم التعاقد",H1685&amp;""=""),"",IFERROR(IF(INDEX('الوحدات'!$E$6:$E$305,MATCH(H1685,'الوحدات'!$A$6:$A$305,0))="بيع",ROUND(INDEX('الوحدات'!$F$6:$F$305,MATCH(H1685,'الوحدات'!$A$6:$A$305,0))*'الإعدادات'!$B$5/100,2),""),""))</f>
        <v/>
      </c>
      <c r="P1685" s="19">
        <f>IF(OR(M1685="متأخرة",M1685="اليوم"),COUNTIFS($M$6:$M$2005,"متأخرة",$J$6:$J$2005,"&lt;"&amp;J1685)+COUNTIFS($M$6:$M$2005,"اليوم",$J$6:$J$2005,"&lt;"&amp;J1685)+COUNTIFS($M$6:M1685,"متأخرة",$J$6:J1685,J1685&amp;"")+COUNTIFS($M$6:M1685,"اليوم",$J$6:J1685,J1685&amp;""),"")</f>
        <v/>
      </c>
    </row>
    <row r="1686">
      <c r="A1686" s="20" t="n"/>
      <c r="B1686" s="5" t="n"/>
      <c r="C1686" s="21" t="n"/>
      <c r="D1686" s="5" t="n"/>
      <c r="E1686" s="17" t="n"/>
      <c r="F1686" s="5" t="n"/>
      <c r="G1686" s="5" t="n"/>
      <c r="H1686" s="5" t="n"/>
      <c r="I1686" s="5" t="n"/>
      <c r="J1686" s="20" t="n"/>
      <c r="K1686" s="5" t="n"/>
      <c r="L1686" s="19">
        <f>IF(OR(B1686&amp;""="",NOT(ISNUMBER(A1686))),"",'الإعدادات'!$B$4-A1686)</f>
        <v/>
      </c>
      <c r="M1686" s="6">
        <f>IF(OR(B1686&amp;""="",NOT(ISNUMBER(J1686)),I1686="تم التعاقد",I1686="غير مهتم"),"",IF(J1686&lt;'الإعدادات'!$B$4,"متأخرة",IF(J1686='الإعدادات'!$B$4,"اليوم",IF(J1686&lt;='الإعدادات'!$B$4+3,"خلال 3 أيام",""))))</f>
        <v/>
      </c>
      <c r="N1686" s="6">
        <f>IF(OR(B1686&amp;""="",H1686&amp;""="",NOT(ISNUMBER(E1686))),"",IFERROR(IF(E1686&lt;INDEX('الوحدات'!$F$6:$F$305,MATCH(H1686,'الوحدات'!$A$6:$A$305,0)),"أقل من السعر","مناسب"),"كود غير موجود"))</f>
        <v/>
      </c>
      <c r="O1686" s="18">
        <f>IF(OR(B1686&amp;""="",I1686&lt;&gt;"تم التعاقد",H1686&amp;""=""),"",IFERROR(IF(INDEX('الوحدات'!$E$6:$E$305,MATCH(H1686,'الوحدات'!$A$6:$A$305,0))="بيع",ROUND(INDEX('الوحدات'!$F$6:$F$305,MATCH(H1686,'الوحدات'!$A$6:$A$305,0))*'الإعدادات'!$B$5/100,2),""),""))</f>
        <v/>
      </c>
      <c r="P1686" s="19">
        <f>IF(OR(M1686="متأخرة",M1686="اليوم"),COUNTIFS($M$6:$M$2005,"متأخرة",$J$6:$J$2005,"&lt;"&amp;J1686)+COUNTIFS($M$6:$M$2005,"اليوم",$J$6:$J$2005,"&lt;"&amp;J1686)+COUNTIFS($M$6:M1686,"متأخرة",$J$6:J1686,J1686&amp;"")+COUNTIFS($M$6:M1686,"اليوم",$J$6:J1686,J1686&amp;""),"")</f>
        <v/>
      </c>
    </row>
    <row r="1687">
      <c r="A1687" s="20" t="n"/>
      <c r="B1687" s="5" t="n"/>
      <c r="C1687" s="21" t="n"/>
      <c r="D1687" s="5" t="n"/>
      <c r="E1687" s="17" t="n"/>
      <c r="F1687" s="5" t="n"/>
      <c r="G1687" s="5" t="n"/>
      <c r="H1687" s="5" t="n"/>
      <c r="I1687" s="5" t="n"/>
      <c r="J1687" s="20" t="n"/>
      <c r="K1687" s="5" t="n"/>
      <c r="L1687" s="19">
        <f>IF(OR(B1687&amp;""="",NOT(ISNUMBER(A1687))),"",'الإعدادات'!$B$4-A1687)</f>
        <v/>
      </c>
      <c r="M1687" s="6">
        <f>IF(OR(B1687&amp;""="",NOT(ISNUMBER(J1687)),I1687="تم التعاقد",I1687="غير مهتم"),"",IF(J1687&lt;'الإعدادات'!$B$4,"متأخرة",IF(J1687='الإعدادات'!$B$4,"اليوم",IF(J1687&lt;='الإعدادات'!$B$4+3,"خلال 3 أيام",""))))</f>
        <v/>
      </c>
      <c r="N1687" s="6">
        <f>IF(OR(B1687&amp;""="",H1687&amp;""="",NOT(ISNUMBER(E1687))),"",IFERROR(IF(E1687&lt;INDEX('الوحدات'!$F$6:$F$305,MATCH(H1687,'الوحدات'!$A$6:$A$305,0)),"أقل من السعر","مناسب"),"كود غير موجود"))</f>
        <v/>
      </c>
      <c r="O1687" s="18">
        <f>IF(OR(B1687&amp;""="",I1687&lt;&gt;"تم التعاقد",H1687&amp;""=""),"",IFERROR(IF(INDEX('الوحدات'!$E$6:$E$305,MATCH(H1687,'الوحدات'!$A$6:$A$305,0))="بيع",ROUND(INDEX('الوحدات'!$F$6:$F$305,MATCH(H1687,'الوحدات'!$A$6:$A$305,0))*'الإعدادات'!$B$5/100,2),""),""))</f>
        <v/>
      </c>
      <c r="P1687" s="19">
        <f>IF(OR(M1687="متأخرة",M1687="اليوم"),COUNTIFS($M$6:$M$2005,"متأخرة",$J$6:$J$2005,"&lt;"&amp;J1687)+COUNTIFS($M$6:$M$2005,"اليوم",$J$6:$J$2005,"&lt;"&amp;J1687)+COUNTIFS($M$6:M1687,"متأخرة",$J$6:J1687,J1687&amp;"")+COUNTIFS($M$6:M1687,"اليوم",$J$6:J1687,J1687&amp;""),"")</f>
        <v/>
      </c>
    </row>
    <row r="1688">
      <c r="A1688" s="20" t="n"/>
      <c r="B1688" s="5" t="n"/>
      <c r="C1688" s="21" t="n"/>
      <c r="D1688" s="5" t="n"/>
      <c r="E1688" s="17" t="n"/>
      <c r="F1688" s="5" t="n"/>
      <c r="G1688" s="5" t="n"/>
      <c r="H1688" s="5" t="n"/>
      <c r="I1688" s="5" t="n"/>
      <c r="J1688" s="20" t="n"/>
      <c r="K1688" s="5" t="n"/>
      <c r="L1688" s="19">
        <f>IF(OR(B1688&amp;""="",NOT(ISNUMBER(A1688))),"",'الإعدادات'!$B$4-A1688)</f>
        <v/>
      </c>
      <c r="M1688" s="6">
        <f>IF(OR(B1688&amp;""="",NOT(ISNUMBER(J1688)),I1688="تم التعاقد",I1688="غير مهتم"),"",IF(J1688&lt;'الإعدادات'!$B$4,"متأخرة",IF(J1688='الإعدادات'!$B$4,"اليوم",IF(J1688&lt;='الإعدادات'!$B$4+3,"خلال 3 أيام",""))))</f>
        <v/>
      </c>
      <c r="N1688" s="6">
        <f>IF(OR(B1688&amp;""="",H1688&amp;""="",NOT(ISNUMBER(E1688))),"",IFERROR(IF(E1688&lt;INDEX('الوحدات'!$F$6:$F$305,MATCH(H1688,'الوحدات'!$A$6:$A$305,0)),"أقل من السعر","مناسب"),"كود غير موجود"))</f>
        <v/>
      </c>
      <c r="O1688" s="18">
        <f>IF(OR(B1688&amp;""="",I1688&lt;&gt;"تم التعاقد",H1688&amp;""=""),"",IFERROR(IF(INDEX('الوحدات'!$E$6:$E$305,MATCH(H1688,'الوحدات'!$A$6:$A$305,0))="بيع",ROUND(INDEX('الوحدات'!$F$6:$F$305,MATCH(H1688,'الوحدات'!$A$6:$A$305,0))*'الإعدادات'!$B$5/100,2),""),""))</f>
        <v/>
      </c>
      <c r="P1688" s="19">
        <f>IF(OR(M1688="متأخرة",M1688="اليوم"),COUNTIFS($M$6:$M$2005,"متأخرة",$J$6:$J$2005,"&lt;"&amp;J1688)+COUNTIFS($M$6:$M$2005,"اليوم",$J$6:$J$2005,"&lt;"&amp;J1688)+COUNTIFS($M$6:M1688,"متأخرة",$J$6:J1688,J1688&amp;"")+COUNTIFS($M$6:M1688,"اليوم",$J$6:J1688,J1688&amp;""),"")</f>
        <v/>
      </c>
    </row>
    <row r="1689">
      <c r="A1689" s="20" t="n"/>
      <c r="B1689" s="5" t="n"/>
      <c r="C1689" s="21" t="n"/>
      <c r="D1689" s="5" t="n"/>
      <c r="E1689" s="17" t="n"/>
      <c r="F1689" s="5" t="n"/>
      <c r="G1689" s="5" t="n"/>
      <c r="H1689" s="5" t="n"/>
      <c r="I1689" s="5" t="n"/>
      <c r="J1689" s="20" t="n"/>
      <c r="K1689" s="5" t="n"/>
      <c r="L1689" s="19">
        <f>IF(OR(B1689&amp;""="",NOT(ISNUMBER(A1689))),"",'الإعدادات'!$B$4-A1689)</f>
        <v/>
      </c>
      <c r="M1689" s="6">
        <f>IF(OR(B1689&amp;""="",NOT(ISNUMBER(J1689)),I1689="تم التعاقد",I1689="غير مهتم"),"",IF(J1689&lt;'الإعدادات'!$B$4,"متأخرة",IF(J1689='الإعدادات'!$B$4,"اليوم",IF(J1689&lt;='الإعدادات'!$B$4+3,"خلال 3 أيام",""))))</f>
        <v/>
      </c>
      <c r="N1689" s="6">
        <f>IF(OR(B1689&amp;""="",H1689&amp;""="",NOT(ISNUMBER(E1689))),"",IFERROR(IF(E1689&lt;INDEX('الوحدات'!$F$6:$F$305,MATCH(H1689,'الوحدات'!$A$6:$A$305,0)),"أقل من السعر","مناسب"),"كود غير موجود"))</f>
        <v/>
      </c>
      <c r="O1689" s="18">
        <f>IF(OR(B1689&amp;""="",I1689&lt;&gt;"تم التعاقد",H1689&amp;""=""),"",IFERROR(IF(INDEX('الوحدات'!$E$6:$E$305,MATCH(H1689,'الوحدات'!$A$6:$A$305,0))="بيع",ROUND(INDEX('الوحدات'!$F$6:$F$305,MATCH(H1689,'الوحدات'!$A$6:$A$305,0))*'الإعدادات'!$B$5/100,2),""),""))</f>
        <v/>
      </c>
      <c r="P1689" s="19">
        <f>IF(OR(M1689="متأخرة",M1689="اليوم"),COUNTIFS($M$6:$M$2005,"متأخرة",$J$6:$J$2005,"&lt;"&amp;J1689)+COUNTIFS($M$6:$M$2005,"اليوم",$J$6:$J$2005,"&lt;"&amp;J1689)+COUNTIFS($M$6:M1689,"متأخرة",$J$6:J1689,J1689&amp;"")+COUNTIFS($M$6:M1689,"اليوم",$J$6:J1689,J1689&amp;""),"")</f>
        <v/>
      </c>
    </row>
    <row r="1690">
      <c r="A1690" s="20" t="n"/>
      <c r="B1690" s="5" t="n"/>
      <c r="C1690" s="21" t="n"/>
      <c r="D1690" s="5" t="n"/>
      <c r="E1690" s="17" t="n"/>
      <c r="F1690" s="5" t="n"/>
      <c r="G1690" s="5" t="n"/>
      <c r="H1690" s="5" t="n"/>
      <c r="I1690" s="5" t="n"/>
      <c r="J1690" s="20" t="n"/>
      <c r="K1690" s="5" t="n"/>
      <c r="L1690" s="19">
        <f>IF(OR(B1690&amp;""="",NOT(ISNUMBER(A1690))),"",'الإعدادات'!$B$4-A1690)</f>
        <v/>
      </c>
      <c r="M1690" s="6">
        <f>IF(OR(B1690&amp;""="",NOT(ISNUMBER(J1690)),I1690="تم التعاقد",I1690="غير مهتم"),"",IF(J1690&lt;'الإعدادات'!$B$4,"متأخرة",IF(J1690='الإعدادات'!$B$4,"اليوم",IF(J1690&lt;='الإعدادات'!$B$4+3,"خلال 3 أيام",""))))</f>
        <v/>
      </c>
      <c r="N1690" s="6">
        <f>IF(OR(B1690&amp;""="",H1690&amp;""="",NOT(ISNUMBER(E1690))),"",IFERROR(IF(E1690&lt;INDEX('الوحدات'!$F$6:$F$305,MATCH(H1690,'الوحدات'!$A$6:$A$305,0)),"أقل من السعر","مناسب"),"كود غير موجود"))</f>
        <v/>
      </c>
      <c r="O1690" s="18">
        <f>IF(OR(B1690&amp;""="",I1690&lt;&gt;"تم التعاقد",H1690&amp;""=""),"",IFERROR(IF(INDEX('الوحدات'!$E$6:$E$305,MATCH(H1690,'الوحدات'!$A$6:$A$305,0))="بيع",ROUND(INDEX('الوحدات'!$F$6:$F$305,MATCH(H1690,'الوحدات'!$A$6:$A$305,0))*'الإعدادات'!$B$5/100,2),""),""))</f>
        <v/>
      </c>
      <c r="P1690" s="19">
        <f>IF(OR(M1690="متأخرة",M1690="اليوم"),COUNTIFS($M$6:$M$2005,"متأخرة",$J$6:$J$2005,"&lt;"&amp;J1690)+COUNTIFS($M$6:$M$2005,"اليوم",$J$6:$J$2005,"&lt;"&amp;J1690)+COUNTIFS($M$6:M1690,"متأخرة",$J$6:J1690,J1690&amp;"")+COUNTIFS($M$6:M1690,"اليوم",$J$6:J1690,J1690&amp;""),"")</f>
        <v/>
      </c>
    </row>
    <row r="1691">
      <c r="A1691" s="20" t="n"/>
      <c r="B1691" s="5" t="n"/>
      <c r="C1691" s="21" t="n"/>
      <c r="D1691" s="5" t="n"/>
      <c r="E1691" s="17" t="n"/>
      <c r="F1691" s="5" t="n"/>
      <c r="G1691" s="5" t="n"/>
      <c r="H1691" s="5" t="n"/>
      <c r="I1691" s="5" t="n"/>
      <c r="J1691" s="20" t="n"/>
      <c r="K1691" s="5" t="n"/>
      <c r="L1691" s="19">
        <f>IF(OR(B1691&amp;""="",NOT(ISNUMBER(A1691))),"",'الإعدادات'!$B$4-A1691)</f>
        <v/>
      </c>
      <c r="M1691" s="6">
        <f>IF(OR(B1691&amp;""="",NOT(ISNUMBER(J1691)),I1691="تم التعاقد",I1691="غير مهتم"),"",IF(J1691&lt;'الإعدادات'!$B$4,"متأخرة",IF(J1691='الإعدادات'!$B$4,"اليوم",IF(J1691&lt;='الإعدادات'!$B$4+3,"خلال 3 أيام",""))))</f>
        <v/>
      </c>
      <c r="N1691" s="6">
        <f>IF(OR(B1691&amp;""="",H1691&amp;""="",NOT(ISNUMBER(E1691))),"",IFERROR(IF(E1691&lt;INDEX('الوحدات'!$F$6:$F$305,MATCH(H1691,'الوحدات'!$A$6:$A$305,0)),"أقل من السعر","مناسب"),"كود غير موجود"))</f>
        <v/>
      </c>
      <c r="O1691" s="18">
        <f>IF(OR(B1691&amp;""="",I1691&lt;&gt;"تم التعاقد",H1691&amp;""=""),"",IFERROR(IF(INDEX('الوحدات'!$E$6:$E$305,MATCH(H1691,'الوحدات'!$A$6:$A$305,0))="بيع",ROUND(INDEX('الوحدات'!$F$6:$F$305,MATCH(H1691,'الوحدات'!$A$6:$A$305,0))*'الإعدادات'!$B$5/100,2),""),""))</f>
        <v/>
      </c>
      <c r="P1691" s="19">
        <f>IF(OR(M1691="متأخرة",M1691="اليوم"),COUNTIFS($M$6:$M$2005,"متأخرة",$J$6:$J$2005,"&lt;"&amp;J1691)+COUNTIFS($M$6:$M$2005,"اليوم",$J$6:$J$2005,"&lt;"&amp;J1691)+COUNTIFS($M$6:M1691,"متأخرة",$J$6:J1691,J1691&amp;"")+COUNTIFS($M$6:M1691,"اليوم",$J$6:J1691,J1691&amp;""),"")</f>
        <v/>
      </c>
    </row>
    <row r="1692">
      <c r="A1692" s="20" t="n"/>
      <c r="B1692" s="5" t="n"/>
      <c r="C1692" s="21" t="n"/>
      <c r="D1692" s="5" t="n"/>
      <c r="E1692" s="17" t="n"/>
      <c r="F1692" s="5" t="n"/>
      <c r="G1692" s="5" t="n"/>
      <c r="H1692" s="5" t="n"/>
      <c r="I1692" s="5" t="n"/>
      <c r="J1692" s="20" t="n"/>
      <c r="K1692" s="5" t="n"/>
      <c r="L1692" s="19">
        <f>IF(OR(B1692&amp;""="",NOT(ISNUMBER(A1692))),"",'الإعدادات'!$B$4-A1692)</f>
        <v/>
      </c>
      <c r="M1692" s="6">
        <f>IF(OR(B1692&amp;""="",NOT(ISNUMBER(J1692)),I1692="تم التعاقد",I1692="غير مهتم"),"",IF(J1692&lt;'الإعدادات'!$B$4,"متأخرة",IF(J1692='الإعدادات'!$B$4,"اليوم",IF(J1692&lt;='الإعدادات'!$B$4+3,"خلال 3 أيام",""))))</f>
        <v/>
      </c>
      <c r="N1692" s="6">
        <f>IF(OR(B1692&amp;""="",H1692&amp;""="",NOT(ISNUMBER(E1692))),"",IFERROR(IF(E1692&lt;INDEX('الوحدات'!$F$6:$F$305,MATCH(H1692,'الوحدات'!$A$6:$A$305,0)),"أقل من السعر","مناسب"),"كود غير موجود"))</f>
        <v/>
      </c>
      <c r="O1692" s="18">
        <f>IF(OR(B1692&amp;""="",I1692&lt;&gt;"تم التعاقد",H1692&amp;""=""),"",IFERROR(IF(INDEX('الوحدات'!$E$6:$E$305,MATCH(H1692,'الوحدات'!$A$6:$A$305,0))="بيع",ROUND(INDEX('الوحدات'!$F$6:$F$305,MATCH(H1692,'الوحدات'!$A$6:$A$305,0))*'الإعدادات'!$B$5/100,2),""),""))</f>
        <v/>
      </c>
      <c r="P1692" s="19">
        <f>IF(OR(M1692="متأخرة",M1692="اليوم"),COUNTIFS($M$6:$M$2005,"متأخرة",$J$6:$J$2005,"&lt;"&amp;J1692)+COUNTIFS($M$6:$M$2005,"اليوم",$J$6:$J$2005,"&lt;"&amp;J1692)+COUNTIFS($M$6:M1692,"متأخرة",$J$6:J1692,J1692&amp;"")+COUNTIFS($M$6:M1692,"اليوم",$J$6:J1692,J1692&amp;""),"")</f>
        <v/>
      </c>
    </row>
    <row r="1693">
      <c r="A1693" s="20" t="n"/>
      <c r="B1693" s="5" t="n"/>
      <c r="C1693" s="21" t="n"/>
      <c r="D1693" s="5" t="n"/>
      <c r="E1693" s="17" t="n"/>
      <c r="F1693" s="5" t="n"/>
      <c r="G1693" s="5" t="n"/>
      <c r="H1693" s="5" t="n"/>
      <c r="I1693" s="5" t="n"/>
      <c r="J1693" s="20" t="n"/>
      <c r="K1693" s="5" t="n"/>
      <c r="L1693" s="19">
        <f>IF(OR(B1693&amp;""="",NOT(ISNUMBER(A1693))),"",'الإعدادات'!$B$4-A1693)</f>
        <v/>
      </c>
      <c r="M1693" s="6">
        <f>IF(OR(B1693&amp;""="",NOT(ISNUMBER(J1693)),I1693="تم التعاقد",I1693="غير مهتم"),"",IF(J1693&lt;'الإعدادات'!$B$4,"متأخرة",IF(J1693='الإعدادات'!$B$4,"اليوم",IF(J1693&lt;='الإعدادات'!$B$4+3,"خلال 3 أيام",""))))</f>
        <v/>
      </c>
      <c r="N1693" s="6">
        <f>IF(OR(B1693&amp;""="",H1693&amp;""="",NOT(ISNUMBER(E1693))),"",IFERROR(IF(E1693&lt;INDEX('الوحدات'!$F$6:$F$305,MATCH(H1693,'الوحدات'!$A$6:$A$305,0)),"أقل من السعر","مناسب"),"كود غير موجود"))</f>
        <v/>
      </c>
      <c r="O1693" s="18">
        <f>IF(OR(B1693&amp;""="",I1693&lt;&gt;"تم التعاقد",H1693&amp;""=""),"",IFERROR(IF(INDEX('الوحدات'!$E$6:$E$305,MATCH(H1693,'الوحدات'!$A$6:$A$305,0))="بيع",ROUND(INDEX('الوحدات'!$F$6:$F$305,MATCH(H1693,'الوحدات'!$A$6:$A$305,0))*'الإعدادات'!$B$5/100,2),""),""))</f>
        <v/>
      </c>
      <c r="P1693" s="19">
        <f>IF(OR(M1693="متأخرة",M1693="اليوم"),COUNTIFS($M$6:$M$2005,"متأخرة",$J$6:$J$2005,"&lt;"&amp;J1693)+COUNTIFS($M$6:$M$2005,"اليوم",$J$6:$J$2005,"&lt;"&amp;J1693)+COUNTIFS($M$6:M1693,"متأخرة",$J$6:J1693,J1693&amp;"")+COUNTIFS($M$6:M1693,"اليوم",$J$6:J1693,J1693&amp;""),"")</f>
        <v/>
      </c>
    </row>
    <row r="1694">
      <c r="A1694" s="20" t="n"/>
      <c r="B1694" s="5" t="n"/>
      <c r="C1694" s="21" t="n"/>
      <c r="D1694" s="5" t="n"/>
      <c r="E1694" s="17" t="n"/>
      <c r="F1694" s="5" t="n"/>
      <c r="G1694" s="5" t="n"/>
      <c r="H1694" s="5" t="n"/>
      <c r="I1694" s="5" t="n"/>
      <c r="J1694" s="20" t="n"/>
      <c r="K1694" s="5" t="n"/>
      <c r="L1694" s="19">
        <f>IF(OR(B1694&amp;""="",NOT(ISNUMBER(A1694))),"",'الإعدادات'!$B$4-A1694)</f>
        <v/>
      </c>
      <c r="M1694" s="6">
        <f>IF(OR(B1694&amp;""="",NOT(ISNUMBER(J1694)),I1694="تم التعاقد",I1694="غير مهتم"),"",IF(J1694&lt;'الإعدادات'!$B$4,"متأخرة",IF(J1694='الإعدادات'!$B$4,"اليوم",IF(J1694&lt;='الإعدادات'!$B$4+3,"خلال 3 أيام",""))))</f>
        <v/>
      </c>
      <c r="N1694" s="6">
        <f>IF(OR(B1694&amp;""="",H1694&amp;""="",NOT(ISNUMBER(E1694))),"",IFERROR(IF(E1694&lt;INDEX('الوحدات'!$F$6:$F$305,MATCH(H1694,'الوحدات'!$A$6:$A$305,0)),"أقل من السعر","مناسب"),"كود غير موجود"))</f>
        <v/>
      </c>
      <c r="O1694" s="18">
        <f>IF(OR(B1694&amp;""="",I1694&lt;&gt;"تم التعاقد",H1694&amp;""=""),"",IFERROR(IF(INDEX('الوحدات'!$E$6:$E$305,MATCH(H1694,'الوحدات'!$A$6:$A$305,0))="بيع",ROUND(INDEX('الوحدات'!$F$6:$F$305,MATCH(H1694,'الوحدات'!$A$6:$A$305,0))*'الإعدادات'!$B$5/100,2),""),""))</f>
        <v/>
      </c>
      <c r="P1694" s="19">
        <f>IF(OR(M1694="متأخرة",M1694="اليوم"),COUNTIFS($M$6:$M$2005,"متأخرة",$J$6:$J$2005,"&lt;"&amp;J1694)+COUNTIFS($M$6:$M$2005,"اليوم",$J$6:$J$2005,"&lt;"&amp;J1694)+COUNTIFS($M$6:M1694,"متأخرة",$J$6:J1694,J1694&amp;"")+COUNTIFS($M$6:M1694,"اليوم",$J$6:J1694,J1694&amp;""),"")</f>
        <v/>
      </c>
    </row>
    <row r="1695">
      <c r="A1695" s="20" t="n"/>
      <c r="B1695" s="5" t="n"/>
      <c r="C1695" s="21" t="n"/>
      <c r="D1695" s="5" t="n"/>
      <c r="E1695" s="17" t="n"/>
      <c r="F1695" s="5" t="n"/>
      <c r="G1695" s="5" t="n"/>
      <c r="H1695" s="5" t="n"/>
      <c r="I1695" s="5" t="n"/>
      <c r="J1695" s="20" t="n"/>
      <c r="K1695" s="5" t="n"/>
      <c r="L1695" s="19">
        <f>IF(OR(B1695&amp;""="",NOT(ISNUMBER(A1695))),"",'الإعدادات'!$B$4-A1695)</f>
        <v/>
      </c>
      <c r="M1695" s="6">
        <f>IF(OR(B1695&amp;""="",NOT(ISNUMBER(J1695)),I1695="تم التعاقد",I1695="غير مهتم"),"",IF(J1695&lt;'الإعدادات'!$B$4,"متأخرة",IF(J1695='الإعدادات'!$B$4,"اليوم",IF(J1695&lt;='الإعدادات'!$B$4+3,"خلال 3 أيام",""))))</f>
        <v/>
      </c>
      <c r="N1695" s="6">
        <f>IF(OR(B1695&amp;""="",H1695&amp;""="",NOT(ISNUMBER(E1695))),"",IFERROR(IF(E1695&lt;INDEX('الوحدات'!$F$6:$F$305,MATCH(H1695,'الوحدات'!$A$6:$A$305,0)),"أقل من السعر","مناسب"),"كود غير موجود"))</f>
        <v/>
      </c>
      <c r="O1695" s="18">
        <f>IF(OR(B1695&amp;""="",I1695&lt;&gt;"تم التعاقد",H1695&amp;""=""),"",IFERROR(IF(INDEX('الوحدات'!$E$6:$E$305,MATCH(H1695,'الوحدات'!$A$6:$A$305,0))="بيع",ROUND(INDEX('الوحدات'!$F$6:$F$305,MATCH(H1695,'الوحدات'!$A$6:$A$305,0))*'الإعدادات'!$B$5/100,2),""),""))</f>
        <v/>
      </c>
      <c r="P1695" s="19">
        <f>IF(OR(M1695="متأخرة",M1695="اليوم"),COUNTIFS($M$6:$M$2005,"متأخرة",$J$6:$J$2005,"&lt;"&amp;J1695)+COUNTIFS($M$6:$M$2005,"اليوم",$J$6:$J$2005,"&lt;"&amp;J1695)+COUNTIFS($M$6:M1695,"متأخرة",$J$6:J1695,J1695&amp;"")+COUNTIFS($M$6:M1695,"اليوم",$J$6:J1695,J1695&amp;""),"")</f>
        <v/>
      </c>
    </row>
    <row r="1696">
      <c r="A1696" s="20" t="n"/>
      <c r="B1696" s="5" t="n"/>
      <c r="C1696" s="21" t="n"/>
      <c r="D1696" s="5" t="n"/>
      <c r="E1696" s="17" t="n"/>
      <c r="F1696" s="5" t="n"/>
      <c r="G1696" s="5" t="n"/>
      <c r="H1696" s="5" t="n"/>
      <c r="I1696" s="5" t="n"/>
      <c r="J1696" s="20" t="n"/>
      <c r="K1696" s="5" t="n"/>
      <c r="L1696" s="19">
        <f>IF(OR(B1696&amp;""="",NOT(ISNUMBER(A1696))),"",'الإعدادات'!$B$4-A1696)</f>
        <v/>
      </c>
      <c r="M1696" s="6">
        <f>IF(OR(B1696&amp;""="",NOT(ISNUMBER(J1696)),I1696="تم التعاقد",I1696="غير مهتم"),"",IF(J1696&lt;'الإعدادات'!$B$4,"متأخرة",IF(J1696='الإعدادات'!$B$4,"اليوم",IF(J1696&lt;='الإعدادات'!$B$4+3,"خلال 3 أيام",""))))</f>
        <v/>
      </c>
      <c r="N1696" s="6">
        <f>IF(OR(B1696&amp;""="",H1696&amp;""="",NOT(ISNUMBER(E1696))),"",IFERROR(IF(E1696&lt;INDEX('الوحدات'!$F$6:$F$305,MATCH(H1696,'الوحدات'!$A$6:$A$305,0)),"أقل من السعر","مناسب"),"كود غير موجود"))</f>
        <v/>
      </c>
      <c r="O1696" s="18">
        <f>IF(OR(B1696&amp;""="",I1696&lt;&gt;"تم التعاقد",H1696&amp;""=""),"",IFERROR(IF(INDEX('الوحدات'!$E$6:$E$305,MATCH(H1696,'الوحدات'!$A$6:$A$305,0))="بيع",ROUND(INDEX('الوحدات'!$F$6:$F$305,MATCH(H1696,'الوحدات'!$A$6:$A$305,0))*'الإعدادات'!$B$5/100,2),""),""))</f>
        <v/>
      </c>
      <c r="P1696" s="19">
        <f>IF(OR(M1696="متأخرة",M1696="اليوم"),COUNTIFS($M$6:$M$2005,"متأخرة",$J$6:$J$2005,"&lt;"&amp;J1696)+COUNTIFS($M$6:$M$2005,"اليوم",$J$6:$J$2005,"&lt;"&amp;J1696)+COUNTIFS($M$6:M1696,"متأخرة",$J$6:J1696,J1696&amp;"")+COUNTIFS($M$6:M1696,"اليوم",$J$6:J1696,J1696&amp;""),"")</f>
        <v/>
      </c>
    </row>
    <row r="1697">
      <c r="A1697" s="20" t="n"/>
      <c r="B1697" s="5" t="n"/>
      <c r="C1697" s="21" t="n"/>
      <c r="D1697" s="5" t="n"/>
      <c r="E1697" s="17" t="n"/>
      <c r="F1697" s="5" t="n"/>
      <c r="G1697" s="5" t="n"/>
      <c r="H1697" s="5" t="n"/>
      <c r="I1697" s="5" t="n"/>
      <c r="J1697" s="20" t="n"/>
      <c r="K1697" s="5" t="n"/>
      <c r="L1697" s="19">
        <f>IF(OR(B1697&amp;""="",NOT(ISNUMBER(A1697))),"",'الإعدادات'!$B$4-A1697)</f>
        <v/>
      </c>
      <c r="M1697" s="6">
        <f>IF(OR(B1697&amp;""="",NOT(ISNUMBER(J1697)),I1697="تم التعاقد",I1697="غير مهتم"),"",IF(J1697&lt;'الإعدادات'!$B$4,"متأخرة",IF(J1697='الإعدادات'!$B$4,"اليوم",IF(J1697&lt;='الإعدادات'!$B$4+3,"خلال 3 أيام",""))))</f>
        <v/>
      </c>
      <c r="N1697" s="6">
        <f>IF(OR(B1697&amp;""="",H1697&amp;""="",NOT(ISNUMBER(E1697))),"",IFERROR(IF(E1697&lt;INDEX('الوحدات'!$F$6:$F$305,MATCH(H1697,'الوحدات'!$A$6:$A$305,0)),"أقل من السعر","مناسب"),"كود غير موجود"))</f>
        <v/>
      </c>
      <c r="O1697" s="18">
        <f>IF(OR(B1697&amp;""="",I1697&lt;&gt;"تم التعاقد",H1697&amp;""=""),"",IFERROR(IF(INDEX('الوحدات'!$E$6:$E$305,MATCH(H1697,'الوحدات'!$A$6:$A$305,0))="بيع",ROUND(INDEX('الوحدات'!$F$6:$F$305,MATCH(H1697,'الوحدات'!$A$6:$A$305,0))*'الإعدادات'!$B$5/100,2),""),""))</f>
        <v/>
      </c>
      <c r="P1697" s="19">
        <f>IF(OR(M1697="متأخرة",M1697="اليوم"),COUNTIFS($M$6:$M$2005,"متأخرة",$J$6:$J$2005,"&lt;"&amp;J1697)+COUNTIFS($M$6:$M$2005,"اليوم",$J$6:$J$2005,"&lt;"&amp;J1697)+COUNTIFS($M$6:M1697,"متأخرة",$J$6:J1697,J1697&amp;"")+COUNTIFS($M$6:M1697,"اليوم",$J$6:J1697,J1697&amp;""),"")</f>
        <v/>
      </c>
    </row>
    <row r="1698">
      <c r="A1698" s="20" t="n"/>
      <c r="B1698" s="5" t="n"/>
      <c r="C1698" s="21" t="n"/>
      <c r="D1698" s="5" t="n"/>
      <c r="E1698" s="17" t="n"/>
      <c r="F1698" s="5" t="n"/>
      <c r="G1698" s="5" t="n"/>
      <c r="H1698" s="5" t="n"/>
      <c r="I1698" s="5" t="n"/>
      <c r="J1698" s="20" t="n"/>
      <c r="K1698" s="5" t="n"/>
      <c r="L1698" s="19">
        <f>IF(OR(B1698&amp;""="",NOT(ISNUMBER(A1698))),"",'الإعدادات'!$B$4-A1698)</f>
        <v/>
      </c>
      <c r="M1698" s="6">
        <f>IF(OR(B1698&amp;""="",NOT(ISNUMBER(J1698)),I1698="تم التعاقد",I1698="غير مهتم"),"",IF(J1698&lt;'الإعدادات'!$B$4,"متأخرة",IF(J1698='الإعدادات'!$B$4,"اليوم",IF(J1698&lt;='الإعدادات'!$B$4+3,"خلال 3 أيام",""))))</f>
        <v/>
      </c>
      <c r="N1698" s="6">
        <f>IF(OR(B1698&amp;""="",H1698&amp;""="",NOT(ISNUMBER(E1698))),"",IFERROR(IF(E1698&lt;INDEX('الوحدات'!$F$6:$F$305,MATCH(H1698,'الوحدات'!$A$6:$A$305,0)),"أقل من السعر","مناسب"),"كود غير موجود"))</f>
        <v/>
      </c>
      <c r="O1698" s="18">
        <f>IF(OR(B1698&amp;""="",I1698&lt;&gt;"تم التعاقد",H1698&amp;""=""),"",IFERROR(IF(INDEX('الوحدات'!$E$6:$E$305,MATCH(H1698,'الوحدات'!$A$6:$A$305,0))="بيع",ROUND(INDEX('الوحدات'!$F$6:$F$305,MATCH(H1698,'الوحدات'!$A$6:$A$305,0))*'الإعدادات'!$B$5/100,2),""),""))</f>
        <v/>
      </c>
      <c r="P1698" s="19">
        <f>IF(OR(M1698="متأخرة",M1698="اليوم"),COUNTIFS($M$6:$M$2005,"متأخرة",$J$6:$J$2005,"&lt;"&amp;J1698)+COUNTIFS($M$6:$M$2005,"اليوم",$J$6:$J$2005,"&lt;"&amp;J1698)+COUNTIFS($M$6:M1698,"متأخرة",$J$6:J1698,J1698&amp;"")+COUNTIFS($M$6:M1698,"اليوم",$J$6:J1698,J1698&amp;""),"")</f>
        <v/>
      </c>
    </row>
    <row r="1699">
      <c r="A1699" s="20" t="n"/>
      <c r="B1699" s="5" t="n"/>
      <c r="C1699" s="21" t="n"/>
      <c r="D1699" s="5" t="n"/>
      <c r="E1699" s="17" t="n"/>
      <c r="F1699" s="5" t="n"/>
      <c r="G1699" s="5" t="n"/>
      <c r="H1699" s="5" t="n"/>
      <c r="I1699" s="5" t="n"/>
      <c r="J1699" s="20" t="n"/>
      <c r="K1699" s="5" t="n"/>
      <c r="L1699" s="19">
        <f>IF(OR(B1699&amp;""="",NOT(ISNUMBER(A1699))),"",'الإعدادات'!$B$4-A1699)</f>
        <v/>
      </c>
      <c r="M1699" s="6">
        <f>IF(OR(B1699&amp;""="",NOT(ISNUMBER(J1699)),I1699="تم التعاقد",I1699="غير مهتم"),"",IF(J1699&lt;'الإعدادات'!$B$4,"متأخرة",IF(J1699='الإعدادات'!$B$4,"اليوم",IF(J1699&lt;='الإعدادات'!$B$4+3,"خلال 3 أيام",""))))</f>
        <v/>
      </c>
      <c r="N1699" s="6">
        <f>IF(OR(B1699&amp;""="",H1699&amp;""="",NOT(ISNUMBER(E1699))),"",IFERROR(IF(E1699&lt;INDEX('الوحدات'!$F$6:$F$305,MATCH(H1699,'الوحدات'!$A$6:$A$305,0)),"أقل من السعر","مناسب"),"كود غير موجود"))</f>
        <v/>
      </c>
      <c r="O1699" s="18">
        <f>IF(OR(B1699&amp;""="",I1699&lt;&gt;"تم التعاقد",H1699&amp;""=""),"",IFERROR(IF(INDEX('الوحدات'!$E$6:$E$305,MATCH(H1699,'الوحدات'!$A$6:$A$305,0))="بيع",ROUND(INDEX('الوحدات'!$F$6:$F$305,MATCH(H1699,'الوحدات'!$A$6:$A$305,0))*'الإعدادات'!$B$5/100,2),""),""))</f>
        <v/>
      </c>
      <c r="P1699" s="19">
        <f>IF(OR(M1699="متأخرة",M1699="اليوم"),COUNTIFS($M$6:$M$2005,"متأخرة",$J$6:$J$2005,"&lt;"&amp;J1699)+COUNTIFS($M$6:$M$2005,"اليوم",$J$6:$J$2005,"&lt;"&amp;J1699)+COUNTIFS($M$6:M1699,"متأخرة",$J$6:J1699,J1699&amp;"")+COUNTIFS($M$6:M1699,"اليوم",$J$6:J1699,J1699&amp;""),"")</f>
        <v/>
      </c>
    </row>
    <row r="1700">
      <c r="A1700" s="20" t="n"/>
      <c r="B1700" s="5" t="n"/>
      <c r="C1700" s="21" t="n"/>
      <c r="D1700" s="5" t="n"/>
      <c r="E1700" s="17" t="n"/>
      <c r="F1700" s="5" t="n"/>
      <c r="G1700" s="5" t="n"/>
      <c r="H1700" s="5" t="n"/>
      <c r="I1700" s="5" t="n"/>
      <c r="J1700" s="20" t="n"/>
      <c r="K1700" s="5" t="n"/>
      <c r="L1700" s="19">
        <f>IF(OR(B1700&amp;""="",NOT(ISNUMBER(A1700))),"",'الإعدادات'!$B$4-A1700)</f>
        <v/>
      </c>
      <c r="M1700" s="6">
        <f>IF(OR(B1700&amp;""="",NOT(ISNUMBER(J1700)),I1700="تم التعاقد",I1700="غير مهتم"),"",IF(J1700&lt;'الإعدادات'!$B$4,"متأخرة",IF(J1700='الإعدادات'!$B$4,"اليوم",IF(J1700&lt;='الإعدادات'!$B$4+3,"خلال 3 أيام",""))))</f>
        <v/>
      </c>
      <c r="N1700" s="6">
        <f>IF(OR(B1700&amp;""="",H1700&amp;""="",NOT(ISNUMBER(E1700))),"",IFERROR(IF(E1700&lt;INDEX('الوحدات'!$F$6:$F$305,MATCH(H1700,'الوحدات'!$A$6:$A$305,0)),"أقل من السعر","مناسب"),"كود غير موجود"))</f>
        <v/>
      </c>
      <c r="O1700" s="18">
        <f>IF(OR(B1700&amp;""="",I1700&lt;&gt;"تم التعاقد",H1700&amp;""=""),"",IFERROR(IF(INDEX('الوحدات'!$E$6:$E$305,MATCH(H1700,'الوحدات'!$A$6:$A$305,0))="بيع",ROUND(INDEX('الوحدات'!$F$6:$F$305,MATCH(H1700,'الوحدات'!$A$6:$A$305,0))*'الإعدادات'!$B$5/100,2),""),""))</f>
        <v/>
      </c>
      <c r="P1700" s="19">
        <f>IF(OR(M1700="متأخرة",M1700="اليوم"),COUNTIFS($M$6:$M$2005,"متأخرة",$J$6:$J$2005,"&lt;"&amp;J1700)+COUNTIFS($M$6:$M$2005,"اليوم",$J$6:$J$2005,"&lt;"&amp;J1700)+COUNTIFS($M$6:M1700,"متأخرة",$J$6:J1700,J1700&amp;"")+COUNTIFS($M$6:M1700,"اليوم",$J$6:J1700,J1700&amp;""),"")</f>
        <v/>
      </c>
    </row>
    <row r="1701">
      <c r="A1701" s="20" t="n"/>
      <c r="B1701" s="5" t="n"/>
      <c r="C1701" s="21" t="n"/>
      <c r="D1701" s="5" t="n"/>
      <c r="E1701" s="17" t="n"/>
      <c r="F1701" s="5" t="n"/>
      <c r="G1701" s="5" t="n"/>
      <c r="H1701" s="5" t="n"/>
      <c r="I1701" s="5" t="n"/>
      <c r="J1701" s="20" t="n"/>
      <c r="K1701" s="5" t="n"/>
      <c r="L1701" s="19">
        <f>IF(OR(B1701&amp;""="",NOT(ISNUMBER(A1701))),"",'الإعدادات'!$B$4-A1701)</f>
        <v/>
      </c>
      <c r="M1701" s="6">
        <f>IF(OR(B1701&amp;""="",NOT(ISNUMBER(J1701)),I1701="تم التعاقد",I1701="غير مهتم"),"",IF(J1701&lt;'الإعدادات'!$B$4,"متأخرة",IF(J1701='الإعدادات'!$B$4,"اليوم",IF(J1701&lt;='الإعدادات'!$B$4+3,"خلال 3 أيام",""))))</f>
        <v/>
      </c>
      <c r="N1701" s="6">
        <f>IF(OR(B1701&amp;""="",H1701&amp;""="",NOT(ISNUMBER(E1701))),"",IFERROR(IF(E1701&lt;INDEX('الوحدات'!$F$6:$F$305,MATCH(H1701,'الوحدات'!$A$6:$A$305,0)),"أقل من السعر","مناسب"),"كود غير موجود"))</f>
        <v/>
      </c>
      <c r="O1701" s="18">
        <f>IF(OR(B1701&amp;""="",I1701&lt;&gt;"تم التعاقد",H1701&amp;""=""),"",IFERROR(IF(INDEX('الوحدات'!$E$6:$E$305,MATCH(H1701,'الوحدات'!$A$6:$A$305,0))="بيع",ROUND(INDEX('الوحدات'!$F$6:$F$305,MATCH(H1701,'الوحدات'!$A$6:$A$305,0))*'الإعدادات'!$B$5/100,2),""),""))</f>
        <v/>
      </c>
      <c r="P1701" s="19">
        <f>IF(OR(M1701="متأخرة",M1701="اليوم"),COUNTIFS($M$6:$M$2005,"متأخرة",$J$6:$J$2005,"&lt;"&amp;J1701)+COUNTIFS($M$6:$M$2005,"اليوم",$J$6:$J$2005,"&lt;"&amp;J1701)+COUNTIFS($M$6:M1701,"متأخرة",$J$6:J1701,J1701&amp;"")+COUNTIFS($M$6:M1701,"اليوم",$J$6:J1701,J1701&amp;""),"")</f>
        <v/>
      </c>
    </row>
    <row r="1702">
      <c r="A1702" s="20" t="n"/>
      <c r="B1702" s="5" t="n"/>
      <c r="C1702" s="21" t="n"/>
      <c r="D1702" s="5" t="n"/>
      <c r="E1702" s="17" t="n"/>
      <c r="F1702" s="5" t="n"/>
      <c r="G1702" s="5" t="n"/>
      <c r="H1702" s="5" t="n"/>
      <c r="I1702" s="5" t="n"/>
      <c r="J1702" s="20" t="n"/>
      <c r="K1702" s="5" t="n"/>
      <c r="L1702" s="19">
        <f>IF(OR(B1702&amp;""="",NOT(ISNUMBER(A1702))),"",'الإعدادات'!$B$4-A1702)</f>
        <v/>
      </c>
      <c r="M1702" s="6">
        <f>IF(OR(B1702&amp;""="",NOT(ISNUMBER(J1702)),I1702="تم التعاقد",I1702="غير مهتم"),"",IF(J1702&lt;'الإعدادات'!$B$4,"متأخرة",IF(J1702='الإعدادات'!$B$4,"اليوم",IF(J1702&lt;='الإعدادات'!$B$4+3,"خلال 3 أيام",""))))</f>
        <v/>
      </c>
      <c r="N1702" s="6">
        <f>IF(OR(B1702&amp;""="",H1702&amp;""="",NOT(ISNUMBER(E1702))),"",IFERROR(IF(E1702&lt;INDEX('الوحدات'!$F$6:$F$305,MATCH(H1702,'الوحدات'!$A$6:$A$305,0)),"أقل من السعر","مناسب"),"كود غير موجود"))</f>
        <v/>
      </c>
      <c r="O1702" s="18">
        <f>IF(OR(B1702&amp;""="",I1702&lt;&gt;"تم التعاقد",H1702&amp;""=""),"",IFERROR(IF(INDEX('الوحدات'!$E$6:$E$305,MATCH(H1702,'الوحدات'!$A$6:$A$305,0))="بيع",ROUND(INDEX('الوحدات'!$F$6:$F$305,MATCH(H1702,'الوحدات'!$A$6:$A$305,0))*'الإعدادات'!$B$5/100,2),""),""))</f>
        <v/>
      </c>
      <c r="P1702" s="19">
        <f>IF(OR(M1702="متأخرة",M1702="اليوم"),COUNTIFS($M$6:$M$2005,"متأخرة",$J$6:$J$2005,"&lt;"&amp;J1702)+COUNTIFS($M$6:$M$2005,"اليوم",$J$6:$J$2005,"&lt;"&amp;J1702)+COUNTIFS($M$6:M1702,"متأخرة",$J$6:J1702,J1702&amp;"")+COUNTIFS($M$6:M1702,"اليوم",$J$6:J1702,J1702&amp;""),"")</f>
        <v/>
      </c>
    </row>
    <row r="1703">
      <c r="A1703" s="20" t="n"/>
      <c r="B1703" s="5" t="n"/>
      <c r="C1703" s="21" t="n"/>
      <c r="D1703" s="5" t="n"/>
      <c r="E1703" s="17" t="n"/>
      <c r="F1703" s="5" t="n"/>
      <c r="G1703" s="5" t="n"/>
      <c r="H1703" s="5" t="n"/>
      <c r="I1703" s="5" t="n"/>
      <c r="J1703" s="20" t="n"/>
      <c r="K1703" s="5" t="n"/>
      <c r="L1703" s="19">
        <f>IF(OR(B1703&amp;""="",NOT(ISNUMBER(A1703))),"",'الإعدادات'!$B$4-A1703)</f>
        <v/>
      </c>
      <c r="M1703" s="6">
        <f>IF(OR(B1703&amp;""="",NOT(ISNUMBER(J1703)),I1703="تم التعاقد",I1703="غير مهتم"),"",IF(J1703&lt;'الإعدادات'!$B$4,"متأخرة",IF(J1703='الإعدادات'!$B$4,"اليوم",IF(J1703&lt;='الإعدادات'!$B$4+3,"خلال 3 أيام",""))))</f>
        <v/>
      </c>
      <c r="N1703" s="6">
        <f>IF(OR(B1703&amp;""="",H1703&amp;""="",NOT(ISNUMBER(E1703))),"",IFERROR(IF(E1703&lt;INDEX('الوحدات'!$F$6:$F$305,MATCH(H1703,'الوحدات'!$A$6:$A$305,0)),"أقل من السعر","مناسب"),"كود غير موجود"))</f>
        <v/>
      </c>
      <c r="O1703" s="18">
        <f>IF(OR(B1703&amp;""="",I1703&lt;&gt;"تم التعاقد",H1703&amp;""=""),"",IFERROR(IF(INDEX('الوحدات'!$E$6:$E$305,MATCH(H1703,'الوحدات'!$A$6:$A$305,0))="بيع",ROUND(INDEX('الوحدات'!$F$6:$F$305,MATCH(H1703,'الوحدات'!$A$6:$A$305,0))*'الإعدادات'!$B$5/100,2),""),""))</f>
        <v/>
      </c>
      <c r="P1703" s="19">
        <f>IF(OR(M1703="متأخرة",M1703="اليوم"),COUNTIFS($M$6:$M$2005,"متأخرة",$J$6:$J$2005,"&lt;"&amp;J1703)+COUNTIFS($M$6:$M$2005,"اليوم",$J$6:$J$2005,"&lt;"&amp;J1703)+COUNTIFS($M$6:M1703,"متأخرة",$J$6:J1703,J1703&amp;"")+COUNTIFS($M$6:M1703,"اليوم",$J$6:J1703,J1703&amp;""),"")</f>
        <v/>
      </c>
    </row>
    <row r="1704">
      <c r="A1704" s="20" t="n"/>
      <c r="B1704" s="5" t="n"/>
      <c r="C1704" s="21" t="n"/>
      <c r="D1704" s="5" t="n"/>
      <c r="E1704" s="17" t="n"/>
      <c r="F1704" s="5" t="n"/>
      <c r="G1704" s="5" t="n"/>
      <c r="H1704" s="5" t="n"/>
      <c r="I1704" s="5" t="n"/>
      <c r="J1704" s="20" t="n"/>
      <c r="K1704" s="5" t="n"/>
      <c r="L1704" s="19">
        <f>IF(OR(B1704&amp;""="",NOT(ISNUMBER(A1704))),"",'الإعدادات'!$B$4-A1704)</f>
        <v/>
      </c>
      <c r="M1704" s="6">
        <f>IF(OR(B1704&amp;""="",NOT(ISNUMBER(J1704)),I1704="تم التعاقد",I1704="غير مهتم"),"",IF(J1704&lt;'الإعدادات'!$B$4,"متأخرة",IF(J1704='الإعدادات'!$B$4,"اليوم",IF(J1704&lt;='الإعدادات'!$B$4+3,"خلال 3 أيام",""))))</f>
        <v/>
      </c>
      <c r="N1704" s="6">
        <f>IF(OR(B1704&amp;""="",H1704&amp;""="",NOT(ISNUMBER(E1704))),"",IFERROR(IF(E1704&lt;INDEX('الوحدات'!$F$6:$F$305,MATCH(H1704,'الوحدات'!$A$6:$A$305,0)),"أقل من السعر","مناسب"),"كود غير موجود"))</f>
        <v/>
      </c>
      <c r="O1704" s="18">
        <f>IF(OR(B1704&amp;""="",I1704&lt;&gt;"تم التعاقد",H1704&amp;""=""),"",IFERROR(IF(INDEX('الوحدات'!$E$6:$E$305,MATCH(H1704,'الوحدات'!$A$6:$A$305,0))="بيع",ROUND(INDEX('الوحدات'!$F$6:$F$305,MATCH(H1704,'الوحدات'!$A$6:$A$305,0))*'الإعدادات'!$B$5/100,2),""),""))</f>
        <v/>
      </c>
      <c r="P1704" s="19">
        <f>IF(OR(M1704="متأخرة",M1704="اليوم"),COUNTIFS($M$6:$M$2005,"متأخرة",$J$6:$J$2005,"&lt;"&amp;J1704)+COUNTIFS($M$6:$M$2005,"اليوم",$J$6:$J$2005,"&lt;"&amp;J1704)+COUNTIFS($M$6:M1704,"متأخرة",$J$6:J1704,J1704&amp;"")+COUNTIFS($M$6:M1704,"اليوم",$J$6:J1704,J1704&amp;""),"")</f>
        <v/>
      </c>
    </row>
    <row r="1705">
      <c r="A1705" s="20" t="n"/>
      <c r="B1705" s="5" t="n"/>
      <c r="C1705" s="21" t="n"/>
      <c r="D1705" s="5" t="n"/>
      <c r="E1705" s="17" t="n"/>
      <c r="F1705" s="5" t="n"/>
      <c r="G1705" s="5" t="n"/>
      <c r="H1705" s="5" t="n"/>
      <c r="I1705" s="5" t="n"/>
      <c r="J1705" s="20" t="n"/>
      <c r="K1705" s="5" t="n"/>
      <c r="L1705" s="19">
        <f>IF(OR(B1705&amp;""="",NOT(ISNUMBER(A1705))),"",'الإعدادات'!$B$4-A1705)</f>
        <v/>
      </c>
      <c r="M1705" s="6">
        <f>IF(OR(B1705&amp;""="",NOT(ISNUMBER(J1705)),I1705="تم التعاقد",I1705="غير مهتم"),"",IF(J1705&lt;'الإعدادات'!$B$4,"متأخرة",IF(J1705='الإعدادات'!$B$4,"اليوم",IF(J1705&lt;='الإعدادات'!$B$4+3,"خلال 3 أيام",""))))</f>
        <v/>
      </c>
      <c r="N1705" s="6">
        <f>IF(OR(B1705&amp;""="",H1705&amp;""="",NOT(ISNUMBER(E1705))),"",IFERROR(IF(E1705&lt;INDEX('الوحدات'!$F$6:$F$305,MATCH(H1705,'الوحدات'!$A$6:$A$305,0)),"أقل من السعر","مناسب"),"كود غير موجود"))</f>
        <v/>
      </c>
      <c r="O1705" s="18">
        <f>IF(OR(B1705&amp;""="",I1705&lt;&gt;"تم التعاقد",H1705&amp;""=""),"",IFERROR(IF(INDEX('الوحدات'!$E$6:$E$305,MATCH(H1705,'الوحدات'!$A$6:$A$305,0))="بيع",ROUND(INDEX('الوحدات'!$F$6:$F$305,MATCH(H1705,'الوحدات'!$A$6:$A$305,0))*'الإعدادات'!$B$5/100,2),""),""))</f>
        <v/>
      </c>
      <c r="P1705" s="19">
        <f>IF(OR(M1705="متأخرة",M1705="اليوم"),COUNTIFS($M$6:$M$2005,"متأخرة",$J$6:$J$2005,"&lt;"&amp;J1705)+COUNTIFS($M$6:$M$2005,"اليوم",$J$6:$J$2005,"&lt;"&amp;J1705)+COUNTIFS($M$6:M1705,"متأخرة",$J$6:J1705,J1705&amp;"")+COUNTIFS($M$6:M1705,"اليوم",$J$6:J1705,J1705&amp;""),"")</f>
        <v/>
      </c>
    </row>
    <row r="1706">
      <c r="A1706" s="20" t="n"/>
      <c r="B1706" s="5" t="n"/>
      <c r="C1706" s="21" t="n"/>
      <c r="D1706" s="5" t="n"/>
      <c r="E1706" s="17" t="n"/>
      <c r="F1706" s="5" t="n"/>
      <c r="G1706" s="5" t="n"/>
      <c r="H1706" s="5" t="n"/>
      <c r="I1706" s="5" t="n"/>
      <c r="J1706" s="20" t="n"/>
      <c r="K1706" s="5" t="n"/>
      <c r="L1706" s="19">
        <f>IF(OR(B1706&amp;""="",NOT(ISNUMBER(A1706))),"",'الإعدادات'!$B$4-A1706)</f>
        <v/>
      </c>
      <c r="M1706" s="6">
        <f>IF(OR(B1706&amp;""="",NOT(ISNUMBER(J1706)),I1706="تم التعاقد",I1706="غير مهتم"),"",IF(J1706&lt;'الإعدادات'!$B$4,"متأخرة",IF(J1706='الإعدادات'!$B$4,"اليوم",IF(J1706&lt;='الإعدادات'!$B$4+3,"خلال 3 أيام",""))))</f>
        <v/>
      </c>
      <c r="N1706" s="6">
        <f>IF(OR(B1706&amp;""="",H1706&amp;""="",NOT(ISNUMBER(E1706))),"",IFERROR(IF(E1706&lt;INDEX('الوحدات'!$F$6:$F$305,MATCH(H1706,'الوحدات'!$A$6:$A$305,0)),"أقل من السعر","مناسب"),"كود غير موجود"))</f>
        <v/>
      </c>
      <c r="O1706" s="18">
        <f>IF(OR(B1706&amp;""="",I1706&lt;&gt;"تم التعاقد",H1706&amp;""=""),"",IFERROR(IF(INDEX('الوحدات'!$E$6:$E$305,MATCH(H1706,'الوحدات'!$A$6:$A$305,0))="بيع",ROUND(INDEX('الوحدات'!$F$6:$F$305,MATCH(H1706,'الوحدات'!$A$6:$A$305,0))*'الإعدادات'!$B$5/100,2),""),""))</f>
        <v/>
      </c>
      <c r="P1706" s="19">
        <f>IF(OR(M1706="متأخرة",M1706="اليوم"),COUNTIFS($M$6:$M$2005,"متأخرة",$J$6:$J$2005,"&lt;"&amp;J1706)+COUNTIFS($M$6:$M$2005,"اليوم",$J$6:$J$2005,"&lt;"&amp;J1706)+COUNTIFS($M$6:M1706,"متأخرة",$J$6:J1706,J1706&amp;"")+COUNTIFS($M$6:M1706,"اليوم",$J$6:J1706,J1706&amp;""),"")</f>
        <v/>
      </c>
    </row>
    <row r="1707">
      <c r="A1707" s="20" t="n"/>
      <c r="B1707" s="5" t="n"/>
      <c r="C1707" s="21" t="n"/>
      <c r="D1707" s="5" t="n"/>
      <c r="E1707" s="17" t="n"/>
      <c r="F1707" s="5" t="n"/>
      <c r="G1707" s="5" t="n"/>
      <c r="H1707" s="5" t="n"/>
      <c r="I1707" s="5" t="n"/>
      <c r="J1707" s="20" t="n"/>
      <c r="K1707" s="5" t="n"/>
      <c r="L1707" s="19">
        <f>IF(OR(B1707&amp;""="",NOT(ISNUMBER(A1707))),"",'الإعدادات'!$B$4-A1707)</f>
        <v/>
      </c>
      <c r="M1707" s="6">
        <f>IF(OR(B1707&amp;""="",NOT(ISNUMBER(J1707)),I1707="تم التعاقد",I1707="غير مهتم"),"",IF(J1707&lt;'الإعدادات'!$B$4,"متأخرة",IF(J1707='الإعدادات'!$B$4,"اليوم",IF(J1707&lt;='الإعدادات'!$B$4+3,"خلال 3 أيام",""))))</f>
        <v/>
      </c>
      <c r="N1707" s="6">
        <f>IF(OR(B1707&amp;""="",H1707&amp;""="",NOT(ISNUMBER(E1707))),"",IFERROR(IF(E1707&lt;INDEX('الوحدات'!$F$6:$F$305,MATCH(H1707,'الوحدات'!$A$6:$A$305,0)),"أقل من السعر","مناسب"),"كود غير موجود"))</f>
        <v/>
      </c>
      <c r="O1707" s="18">
        <f>IF(OR(B1707&amp;""="",I1707&lt;&gt;"تم التعاقد",H1707&amp;""=""),"",IFERROR(IF(INDEX('الوحدات'!$E$6:$E$305,MATCH(H1707,'الوحدات'!$A$6:$A$305,0))="بيع",ROUND(INDEX('الوحدات'!$F$6:$F$305,MATCH(H1707,'الوحدات'!$A$6:$A$305,0))*'الإعدادات'!$B$5/100,2),""),""))</f>
        <v/>
      </c>
      <c r="P1707" s="19">
        <f>IF(OR(M1707="متأخرة",M1707="اليوم"),COUNTIFS($M$6:$M$2005,"متأخرة",$J$6:$J$2005,"&lt;"&amp;J1707)+COUNTIFS($M$6:$M$2005,"اليوم",$J$6:$J$2005,"&lt;"&amp;J1707)+COUNTIFS($M$6:M1707,"متأخرة",$J$6:J1707,J1707&amp;"")+COUNTIFS($M$6:M1707,"اليوم",$J$6:J1707,J1707&amp;""),"")</f>
        <v/>
      </c>
    </row>
    <row r="1708">
      <c r="A1708" s="20" t="n"/>
      <c r="B1708" s="5" t="n"/>
      <c r="C1708" s="21" t="n"/>
      <c r="D1708" s="5" t="n"/>
      <c r="E1708" s="17" t="n"/>
      <c r="F1708" s="5" t="n"/>
      <c r="G1708" s="5" t="n"/>
      <c r="H1708" s="5" t="n"/>
      <c r="I1708" s="5" t="n"/>
      <c r="J1708" s="20" t="n"/>
      <c r="K1708" s="5" t="n"/>
      <c r="L1708" s="19">
        <f>IF(OR(B1708&amp;""="",NOT(ISNUMBER(A1708))),"",'الإعدادات'!$B$4-A1708)</f>
        <v/>
      </c>
      <c r="M1708" s="6">
        <f>IF(OR(B1708&amp;""="",NOT(ISNUMBER(J1708)),I1708="تم التعاقد",I1708="غير مهتم"),"",IF(J1708&lt;'الإعدادات'!$B$4,"متأخرة",IF(J1708='الإعدادات'!$B$4,"اليوم",IF(J1708&lt;='الإعدادات'!$B$4+3,"خلال 3 أيام",""))))</f>
        <v/>
      </c>
      <c r="N1708" s="6">
        <f>IF(OR(B1708&amp;""="",H1708&amp;""="",NOT(ISNUMBER(E1708))),"",IFERROR(IF(E1708&lt;INDEX('الوحدات'!$F$6:$F$305,MATCH(H1708,'الوحدات'!$A$6:$A$305,0)),"أقل من السعر","مناسب"),"كود غير موجود"))</f>
        <v/>
      </c>
      <c r="O1708" s="18">
        <f>IF(OR(B1708&amp;""="",I1708&lt;&gt;"تم التعاقد",H1708&amp;""=""),"",IFERROR(IF(INDEX('الوحدات'!$E$6:$E$305,MATCH(H1708,'الوحدات'!$A$6:$A$305,0))="بيع",ROUND(INDEX('الوحدات'!$F$6:$F$305,MATCH(H1708,'الوحدات'!$A$6:$A$305,0))*'الإعدادات'!$B$5/100,2),""),""))</f>
        <v/>
      </c>
      <c r="P1708" s="19">
        <f>IF(OR(M1708="متأخرة",M1708="اليوم"),COUNTIFS($M$6:$M$2005,"متأخرة",$J$6:$J$2005,"&lt;"&amp;J1708)+COUNTIFS($M$6:$M$2005,"اليوم",$J$6:$J$2005,"&lt;"&amp;J1708)+COUNTIFS($M$6:M1708,"متأخرة",$J$6:J1708,J1708&amp;"")+COUNTIFS($M$6:M1708,"اليوم",$J$6:J1708,J1708&amp;""),"")</f>
        <v/>
      </c>
    </row>
    <row r="1709">
      <c r="A1709" s="20" t="n"/>
      <c r="B1709" s="5" t="n"/>
      <c r="C1709" s="21" t="n"/>
      <c r="D1709" s="5" t="n"/>
      <c r="E1709" s="17" t="n"/>
      <c r="F1709" s="5" t="n"/>
      <c r="G1709" s="5" t="n"/>
      <c r="H1709" s="5" t="n"/>
      <c r="I1709" s="5" t="n"/>
      <c r="J1709" s="20" t="n"/>
      <c r="K1709" s="5" t="n"/>
      <c r="L1709" s="19">
        <f>IF(OR(B1709&amp;""="",NOT(ISNUMBER(A1709))),"",'الإعدادات'!$B$4-A1709)</f>
        <v/>
      </c>
      <c r="M1709" s="6">
        <f>IF(OR(B1709&amp;""="",NOT(ISNUMBER(J1709)),I1709="تم التعاقد",I1709="غير مهتم"),"",IF(J1709&lt;'الإعدادات'!$B$4,"متأخرة",IF(J1709='الإعدادات'!$B$4,"اليوم",IF(J1709&lt;='الإعدادات'!$B$4+3,"خلال 3 أيام",""))))</f>
        <v/>
      </c>
      <c r="N1709" s="6">
        <f>IF(OR(B1709&amp;""="",H1709&amp;""="",NOT(ISNUMBER(E1709))),"",IFERROR(IF(E1709&lt;INDEX('الوحدات'!$F$6:$F$305,MATCH(H1709,'الوحدات'!$A$6:$A$305,0)),"أقل من السعر","مناسب"),"كود غير موجود"))</f>
        <v/>
      </c>
      <c r="O1709" s="18">
        <f>IF(OR(B1709&amp;""="",I1709&lt;&gt;"تم التعاقد",H1709&amp;""=""),"",IFERROR(IF(INDEX('الوحدات'!$E$6:$E$305,MATCH(H1709,'الوحدات'!$A$6:$A$305,0))="بيع",ROUND(INDEX('الوحدات'!$F$6:$F$305,MATCH(H1709,'الوحدات'!$A$6:$A$305,0))*'الإعدادات'!$B$5/100,2),""),""))</f>
        <v/>
      </c>
      <c r="P1709" s="19">
        <f>IF(OR(M1709="متأخرة",M1709="اليوم"),COUNTIFS($M$6:$M$2005,"متأخرة",$J$6:$J$2005,"&lt;"&amp;J1709)+COUNTIFS($M$6:$M$2005,"اليوم",$J$6:$J$2005,"&lt;"&amp;J1709)+COUNTIFS($M$6:M1709,"متأخرة",$J$6:J1709,J1709&amp;"")+COUNTIFS($M$6:M1709,"اليوم",$J$6:J1709,J1709&amp;""),"")</f>
        <v/>
      </c>
    </row>
    <row r="1710">
      <c r="A1710" s="20" t="n"/>
      <c r="B1710" s="5" t="n"/>
      <c r="C1710" s="21" t="n"/>
      <c r="D1710" s="5" t="n"/>
      <c r="E1710" s="17" t="n"/>
      <c r="F1710" s="5" t="n"/>
      <c r="G1710" s="5" t="n"/>
      <c r="H1710" s="5" t="n"/>
      <c r="I1710" s="5" t="n"/>
      <c r="J1710" s="20" t="n"/>
      <c r="K1710" s="5" t="n"/>
      <c r="L1710" s="19">
        <f>IF(OR(B1710&amp;""="",NOT(ISNUMBER(A1710))),"",'الإعدادات'!$B$4-A1710)</f>
        <v/>
      </c>
      <c r="M1710" s="6">
        <f>IF(OR(B1710&amp;""="",NOT(ISNUMBER(J1710)),I1710="تم التعاقد",I1710="غير مهتم"),"",IF(J1710&lt;'الإعدادات'!$B$4,"متأخرة",IF(J1710='الإعدادات'!$B$4,"اليوم",IF(J1710&lt;='الإعدادات'!$B$4+3,"خلال 3 أيام",""))))</f>
        <v/>
      </c>
      <c r="N1710" s="6">
        <f>IF(OR(B1710&amp;""="",H1710&amp;""="",NOT(ISNUMBER(E1710))),"",IFERROR(IF(E1710&lt;INDEX('الوحدات'!$F$6:$F$305,MATCH(H1710,'الوحدات'!$A$6:$A$305,0)),"أقل من السعر","مناسب"),"كود غير موجود"))</f>
        <v/>
      </c>
      <c r="O1710" s="18">
        <f>IF(OR(B1710&amp;""="",I1710&lt;&gt;"تم التعاقد",H1710&amp;""=""),"",IFERROR(IF(INDEX('الوحدات'!$E$6:$E$305,MATCH(H1710,'الوحدات'!$A$6:$A$305,0))="بيع",ROUND(INDEX('الوحدات'!$F$6:$F$305,MATCH(H1710,'الوحدات'!$A$6:$A$305,0))*'الإعدادات'!$B$5/100,2),""),""))</f>
        <v/>
      </c>
      <c r="P1710" s="19">
        <f>IF(OR(M1710="متأخرة",M1710="اليوم"),COUNTIFS($M$6:$M$2005,"متأخرة",$J$6:$J$2005,"&lt;"&amp;J1710)+COUNTIFS($M$6:$M$2005,"اليوم",$J$6:$J$2005,"&lt;"&amp;J1710)+COUNTIFS($M$6:M1710,"متأخرة",$J$6:J1710,J1710&amp;"")+COUNTIFS($M$6:M1710,"اليوم",$J$6:J1710,J1710&amp;""),"")</f>
        <v/>
      </c>
    </row>
    <row r="1711">
      <c r="A1711" s="20" t="n"/>
      <c r="B1711" s="5" t="n"/>
      <c r="C1711" s="21" t="n"/>
      <c r="D1711" s="5" t="n"/>
      <c r="E1711" s="17" t="n"/>
      <c r="F1711" s="5" t="n"/>
      <c r="G1711" s="5" t="n"/>
      <c r="H1711" s="5" t="n"/>
      <c r="I1711" s="5" t="n"/>
      <c r="J1711" s="20" t="n"/>
      <c r="K1711" s="5" t="n"/>
      <c r="L1711" s="19">
        <f>IF(OR(B1711&amp;""="",NOT(ISNUMBER(A1711))),"",'الإعدادات'!$B$4-A1711)</f>
        <v/>
      </c>
      <c r="M1711" s="6">
        <f>IF(OR(B1711&amp;""="",NOT(ISNUMBER(J1711)),I1711="تم التعاقد",I1711="غير مهتم"),"",IF(J1711&lt;'الإعدادات'!$B$4,"متأخرة",IF(J1711='الإعدادات'!$B$4,"اليوم",IF(J1711&lt;='الإعدادات'!$B$4+3,"خلال 3 أيام",""))))</f>
        <v/>
      </c>
      <c r="N1711" s="6">
        <f>IF(OR(B1711&amp;""="",H1711&amp;""="",NOT(ISNUMBER(E1711))),"",IFERROR(IF(E1711&lt;INDEX('الوحدات'!$F$6:$F$305,MATCH(H1711,'الوحدات'!$A$6:$A$305,0)),"أقل من السعر","مناسب"),"كود غير موجود"))</f>
        <v/>
      </c>
      <c r="O1711" s="18">
        <f>IF(OR(B1711&amp;""="",I1711&lt;&gt;"تم التعاقد",H1711&amp;""=""),"",IFERROR(IF(INDEX('الوحدات'!$E$6:$E$305,MATCH(H1711,'الوحدات'!$A$6:$A$305,0))="بيع",ROUND(INDEX('الوحدات'!$F$6:$F$305,MATCH(H1711,'الوحدات'!$A$6:$A$305,0))*'الإعدادات'!$B$5/100,2),""),""))</f>
        <v/>
      </c>
      <c r="P1711" s="19">
        <f>IF(OR(M1711="متأخرة",M1711="اليوم"),COUNTIFS($M$6:$M$2005,"متأخرة",$J$6:$J$2005,"&lt;"&amp;J1711)+COUNTIFS($M$6:$M$2005,"اليوم",$J$6:$J$2005,"&lt;"&amp;J1711)+COUNTIFS($M$6:M1711,"متأخرة",$J$6:J1711,J1711&amp;"")+COUNTIFS($M$6:M1711,"اليوم",$J$6:J1711,J1711&amp;""),"")</f>
        <v/>
      </c>
    </row>
    <row r="1712">
      <c r="A1712" s="20" t="n"/>
      <c r="B1712" s="5" t="n"/>
      <c r="C1712" s="21" t="n"/>
      <c r="D1712" s="5" t="n"/>
      <c r="E1712" s="17" t="n"/>
      <c r="F1712" s="5" t="n"/>
      <c r="G1712" s="5" t="n"/>
      <c r="H1712" s="5" t="n"/>
      <c r="I1712" s="5" t="n"/>
      <c r="J1712" s="20" t="n"/>
      <c r="K1712" s="5" t="n"/>
      <c r="L1712" s="19">
        <f>IF(OR(B1712&amp;""="",NOT(ISNUMBER(A1712))),"",'الإعدادات'!$B$4-A1712)</f>
        <v/>
      </c>
      <c r="M1712" s="6">
        <f>IF(OR(B1712&amp;""="",NOT(ISNUMBER(J1712)),I1712="تم التعاقد",I1712="غير مهتم"),"",IF(J1712&lt;'الإعدادات'!$B$4,"متأخرة",IF(J1712='الإعدادات'!$B$4,"اليوم",IF(J1712&lt;='الإعدادات'!$B$4+3,"خلال 3 أيام",""))))</f>
        <v/>
      </c>
      <c r="N1712" s="6">
        <f>IF(OR(B1712&amp;""="",H1712&amp;""="",NOT(ISNUMBER(E1712))),"",IFERROR(IF(E1712&lt;INDEX('الوحدات'!$F$6:$F$305,MATCH(H1712,'الوحدات'!$A$6:$A$305,0)),"أقل من السعر","مناسب"),"كود غير موجود"))</f>
        <v/>
      </c>
      <c r="O1712" s="18">
        <f>IF(OR(B1712&amp;""="",I1712&lt;&gt;"تم التعاقد",H1712&amp;""=""),"",IFERROR(IF(INDEX('الوحدات'!$E$6:$E$305,MATCH(H1712,'الوحدات'!$A$6:$A$305,0))="بيع",ROUND(INDEX('الوحدات'!$F$6:$F$305,MATCH(H1712,'الوحدات'!$A$6:$A$305,0))*'الإعدادات'!$B$5/100,2),""),""))</f>
        <v/>
      </c>
      <c r="P1712" s="19">
        <f>IF(OR(M1712="متأخرة",M1712="اليوم"),COUNTIFS($M$6:$M$2005,"متأخرة",$J$6:$J$2005,"&lt;"&amp;J1712)+COUNTIFS($M$6:$M$2005,"اليوم",$J$6:$J$2005,"&lt;"&amp;J1712)+COUNTIFS($M$6:M1712,"متأخرة",$J$6:J1712,J1712&amp;"")+COUNTIFS($M$6:M1712,"اليوم",$J$6:J1712,J1712&amp;""),"")</f>
        <v/>
      </c>
    </row>
    <row r="1713">
      <c r="A1713" s="20" t="n"/>
      <c r="B1713" s="5" t="n"/>
      <c r="C1713" s="21" t="n"/>
      <c r="D1713" s="5" t="n"/>
      <c r="E1713" s="17" t="n"/>
      <c r="F1713" s="5" t="n"/>
      <c r="G1713" s="5" t="n"/>
      <c r="H1713" s="5" t="n"/>
      <c r="I1713" s="5" t="n"/>
      <c r="J1713" s="20" t="n"/>
      <c r="K1713" s="5" t="n"/>
      <c r="L1713" s="19">
        <f>IF(OR(B1713&amp;""="",NOT(ISNUMBER(A1713))),"",'الإعدادات'!$B$4-A1713)</f>
        <v/>
      </c>
      <c r="M1713" s="6">
        <f>IF(OR(B1713&amp;""="",NOT(ISNUMBER(J1713)),I1713="تم التعاقد",I1713="غير مهتم"),"",IF(J1713&lt;'الإعدادات'!$B$4,"متأخرة",IF(J1713='الإعدادات'!$B$4,"اليوم",IF(J1713&lt;='الإعدادات'!$B$4+3,"خلال 3 أيام",""))))</f>
        <v/>
      </c>
      <c r="N1713" s="6">
        <f>IF(OR(B1713&amp;""="",H1713&amp;""="",NOT(ISNUMBER(E1713))),"",IFERROR(IF(E1713&lt;INDEX('الوحدات'!$F$6:$F$305,MATCH(H1713,'الوحدات'!$A$6:$A$305,0)),"أقل من السعر","مناسب"),"كود غير موجود"))</f>
        <v/>
      </c>
      <c r="O1713" s="18">
        <f>IF(OR(B1713&amp;""="",I1713&lt;&gt;"تم التعاقد",H1713&amp;""=""),"",IFERROR(IF(INDEX('الوحدات'!$E$6:$E$305,MATCH(H1713,'الوحدات'!$A$6:$A$305,0))="بيع",ROUND(INDEX('الوحدات'!$F$6:$F$305,MATCH(H1713,'الوحدات'!$A$6:$A$305,0))*'الإعدادات'!$B$5/100,2),""),""))</f>
        <v/>
      </c>
      <c r="P1713" s="19">
        <f>IF(OR(M1713="متأخرة",M1713="اليوم"),COUNTIFS($M$6:$M$2005,"متأخرة",$J$6:$J$2005,"&lt;"&amp;J1713)+COUNTIFS($M$6:$M$2005,"اليوم",$J$6:$J$2005,"&lt;"&amp;J1713)+COUNTIFS($M$6:M1713,"متأخرة",$J$6:J1713,J1713&amp;"")+COUNTIFS($M$6:M1713,"اليوم",$J$6:J1713,J1713&amp;""),"")</f>
        <v/>
      </c>
    </row>
    <row r="1714">
      <c r="A1714" s="20" t="n"/>
      <c r="B1714" s="5" t="n"/>
      <c r="C1714" s="21" t="n"/>
      <c r="D1714" s="5" t="n"/>
      <c r="E1714" s="17" t="n"/>
      <c r="F1714" s="5" t="n"/>
      <c r="G1714" s="5" t="n"/>
      <c r="H1714" s="5" t="n"/>
      <c r="I1714" s="5" t="n"/>
      <c r="J1714" s="20" t="n"/>
      <c r="K1714" s="5" t="n"/>
      <c r="L1714" s="19">
        <f>IF(OR(B1714&amp;""="",NOT(ISNUMBER(A1714))),"",'الإعدادات'!$B$4-A1714)</f>
        <v/>
      </c>
      <c r="M1714" s="6">
        <f>IF(OR(B1714&amp;""="",NOT(ISNUMBER(J1714)),I1714="تم التعاقد",I1714="غير مهتم"),"",IF(J1714&lt;'الإعدادات'!$B$4,"متأخرة",IF(J1714='الإعدادات'!$B$4,"اليوم",IF(J1714&lt;='الإعدادات'!$B$4+3,"خلال 3 أيام",""))))</f>
        <v/>
      </c>
      <c r="N1714" s="6">
        <f>IF(OR(B1714&amp;""="",H1714&amp;""="",NOT(ISNUMBER(E1714))),"",IFERROR(IF(E1714&lt;INDEX('الوحدات'!$F$6:$F$305,MATCH(H1714,'الوحدات'!$A$6:$A$305,0)),"أقل من السعر","مناسب"),"كود غير موجود"))</f>
        <v/>
      </c>
      <c r="O1714" s="18">
        <f>IF(OR(B1714&amp;""="",I1714&lt;&gt;"تم التعاقد",H1714&amp;""=""),"",IFERROR(IF(INDEX('الوحدات'!$E$6:$E$305,MATCH(H1714,'الوحدات'!$A$6:$A$305,0))="بيع",ROUND(INDEX('الوحدات'!$F$6:$F$305,MATCH(H1714,'الوحدات'!$A$6:$A$305,0))*'الإعدادات'!$B$5/100,2),""),""))</f>
        <v/>
      </c>
      <c r="P1714" s="19">
        <f>IF(OR(M1714="متأخرة",M1714="اليوم"),COUNTIFS($M$6:$M$2005,"متأخرة",$J$6:$J$2005,"&lt;"&amp;J1714)+COUNTIFS($M$6:$M$2005,"اليوم",$J$6:$J$2005,"&lt;"&amp;J1714)+COUNTIFS($M$6:M1714,"متأخرة",$J$6:J1714,J1714&amp;"")+COUNTIFS($M$6:M1714,"اليوم",$J$6:J1714,J1714&amp;""),"")</f>
        <v/>
      </c>
    </row>
    <row r="1715">
      <c r="A1715" s="20" t="n"/>
      <c r="B1715" s="5" t="n"/>
      <c r="C1715" s="21" t="n"/>
      <c r="D1715" s="5" t="n"/>
      <c r="E1715" s="17" t="n"/>
      <c r="F1715" s="5" t="n"/>
      <c r="G1715" s="5" t="n"/>
      <c r="H1715" s="5" t="n"/>
      <c r="I1715" s="5" t="n"/>
      <c r="J1715" s="20" t="n"/>
      <c r="K1715" s="5" t="n"/>
      <c r="L1715" s="19">
        <f>IF(OR(B1715&amp;""="",NOT(ISNUMBER(A1715))),"",'الإعدادات'!$B$4-A1715)</f>
        <v/>
      </c>
      <c r="M1715" s="6">
        <f>IF(OR(B1715&amp;""="",NOT(ISNUMBER(J1715)),I1715="تم التعاقد",I1715="غير مهتم"),"",IF(J1715&lt;'الإعدادات'!$B$4,"متأخرة",IF(J1715='الإعدادات'!$B$4,"اليوم",IF(J1715&lt;='الإعدادات'!$B$4+3,"خلال 3 أيام",""))))</f>
        <v/>
      </c>
      <c r="N1715" s="6">
        <f>IF(OR(B1715&amp;""="",H1715&amp;""="",NOT(ISNUMBER(E1715))),"",IFERROR(IF(E1715&lt;INDEX('الوحدات'!$F$6:$F$305,MATCH(H1715,'الوحدات'!$A$6:$A$305,0)),"أقل من السعر","مناسب"),"كود غير موجود"))</f>
        <v/>
      </c>
      <c r="O1715" s="18">
        <f>IF(OR(B1715&amp;""="",I1715&lt;&gt;"تم التعاقد",H1715&amp;""=""),"",IFERROR(IF(INDEX('الوحدات'!$E$6:$E$305,MATCH(H1715,'الوحدات'!$A$6:$A$305,0))="بيع",ROUND(INDEX('الوحدات'!$F$6:$F$305,MATCH(H1715,'الوحدات'!$A$6:$A$305,0))*'الإعدادات'!$B$5/100,2),""),""))</f>
        <v/>
      </c>
      <c r="P1715" s="19">
        <f>IF(OR(M1715="متأخرة",M1715="اليوم"),COUNTIFS($M$6:$M$2005,"متأخرة",$J$6:$J$2005,"&lt;"&amp;J1715)+COUNTIFS($M$6:$M$2005,"اليوم",$J$6:$J$2005,"&lt;"&amp;J1715)+COUNTIFS($M$6:M1715,"متأخرة",$J$6:J1715,J1715&amp;"")+COUNTIFS($M$6:M1715,"اليوم",$J$6:J1715,J1715&amp;""),"")</f>
        <v/>
      </c>
    </row>
    <row r="1716">
      <c r="A1716" s="20" t="n"/>
      <c r="B1716" s="5" t="n"/>
      <c r="C1716" s="21" t="n"/>
      <c r="D1716" s="5" t="n"/>
      <c r="E1716" s="17" t="n"/>
      <c r="F1716" s="5" t="n"/>
      <c r="G1716" s="5" t="n"/>
      <c r="H1716" s="5" t="n"/>
      <c r="I1716" s="5" t="n"/>
      <c r="J1716" s="20" t="n"/>
      <c r="K1716" s="5" t="n"/>
      <c r="L1716" s="19">
        <f>IF(OR(B1716&amp;""="",NOT(ISNUMBER(A1716))),"",'الإعدادات'!$B$4-A1716)</f>
        <v/>
      </c>
      <c r="M1716" s="6">
        <f>IF(OR(B1716&amp;""="",NOT(ISNUMBER(J1716)),I1716="تم التعاقد",I1716="غير مهتم"),"",IF(J1716&lt;'الإعدادات'!$B$4,"متأخرة",IF(J1716='الإعدادات'!$B$4,"اليوم",IF(J1716&lt;='الإعدادات'!$B$4+3,"خلال 3 أيام",""))))</f>
        <v/>
      </c>
      <c r="N1716" s="6">
        <f>IF(OR(B1716&amp;""="",H1716&amp;""="",NOT(ISNUMBER(E1716))),"",IFERROR(IF(E1716&lt;INDEX('الوحدات'!$F$6:$F$305,MATCH(H1716,'الوحدات'!$A$6:$A$305,0)),"أقل من السعر","مناسب"),"كود غير موجود"))</f>
        <v/>
      </c>
      <c r="O1716" s="18">
        <f>IF(OR(B1716&amp;""="",I1716&lt;&gt;"تم التعاقد",H1716&amp;""=""),"",IFERROR(IF(INDEX('الوحدات'!$E$6:$E$305,MATCH(H1716,'الوحدات'!$A$6:$A$305,0))="بيع",ROUND(INDEX('الوحدات'!$F$6:$F$305,MATCH(H1716,'الوحدات'!$A$6:$A$305,0))*'الإعدادات'!$B$5/100,2),""),""))</f>
        <v/>
      </c>
      <c r="P1716" s="19">
        <f>IF(OR(M1716="متأخرة",M1716="اليوم"),COUNTIFS($M$6:$M$2005,"متأخرة",$J$6:$J$2005,"&lt;"&amp;J1716)+COUNTIFS($M$6:$M$2005,"اليوم",$J$6:$J$2005,"&lt;"&amp;J1716)+COUNTIFS($M$6:M1716,"متأخرة",$J$6:J1716,J1716&amp;"")+COUNTIFS($M$6:M1716,"اليوم",$J$6:J1716,J1716&amp;""),"")</f>
        <v/>
      </c>
    </row>
    <row r="1717">
      <c r="A1717" s="20" t="n"/>
      <c r="B1717" s="5" t="n"/>
      <c r="C1717" s="21" t="n"/>
      <c r="D1717" s="5" t="n"/>
      <c r="E1717" s="17" t="n"/>
      <c r="F1717" s="5" t="n"/>
      <c r="G1717" s="5" t="n"/>
      <c r="H1717" s="5" t="n"/>
      <c r="I1717" s="5" t="n"/>
      <c r="J1717" s="20" t="n"/>
      <c r="K1717" s="5" t="n"/>
      <c r="L1717" s="19">
        <f>IF(OR(B1717&amp;""="",NOT(ISNUMBER(A1717))),"",'الإعدادات'!$B$4-A1717)</f>
        <v/>
      </c>
      <c r="M1717" s="6">
        <f>IF(OR(B1717&amp;""="",NOT(ISNUMBER(J1717)),I1717="تم التعاقد",I1717="غير مهتم"),"",IF(J1717&lt;'الإعدادات'!$B$4,"متأخرة",IF(J1717='الإعدادات'!$B$4,"اليوم",IF(J1717&lt;='الإعدادات'!$B$4+3,"خلال 3 أيام",""))))</f>
        <v/>
      </c>
      <c r="N1717" s="6">
        <f>IF(OR(B1717&amp;""="",H1717&amp;""="",NOT(ISNUMBER(E1717))),"",IFERROR(IF(E1717&lt;INDEX('الوحدات'!$F$6:$F$305,MATCH(H1717,'الوحدات'!$A$6:$A$305,0)),"أقل من السعر","مناسب"),"كود غير موجود"))</f>
        <v/>
      </c>
      <c r="O1717" s="18">
        <f>IF(OR(B1717&amp;""="",I1717&lt;&gt;"تم التعاقد",H1717&amp;""=""),"",IFERROR(IF(INDEX('الوحدات'!$E$6:$E$305,MATCH(H1717,'الوحدات'!$A$6:$A$305,0))="بيع",ROUND(INDEX('الوحدات'!$F$6:$F$305,MATCH(H1717,'الوحدات'!$A$6:$A$305,0))*'الإعدادات'!$B$5/100,2),""),""))</f>
        <v/>
      </c>
      <c r="P1717" s="19">
        <f>IF(OR(M1717="متأخرة",M1717="اليوم"),COUNTIFS($M$6:$M$2005,"متأخرة",$J$6:$J$2005,"&lt;"&amp;J1717)+COUNTIFS($M$6:$M$2005,"اليوم",$J$6:$J$2005,"&lt;"&amp;J1717)+COUNTIFS($M$6:M1717,"متأخرة",$J$6:J1717,J1717&amp;"")+COUNTIFS($M$6:M1717,"اليوم",$J$6:J1717,J1717&amp;""),"")</f>
        <v/>
      </c>
    </row>
    <row r="1718">
      <c r="A1718" s="20" t="n"/>
      <c r="B1718" s="5" t="n"/>
      <c r="C1718" s="21" t="n"/>
      <c r="D1718" s="5" t="n"/>
      <c r="E1718" s="17" t="n"/>
      <c r="F1718" s="5" t="n"/>
      <c r="G1718" s="5" t="n"/>
      <c r="H1718" s="5" t="n"/>
      <c r="I1718" s="5" t="n"/>
      <c r="J1718" s="20" t="n"/>
      <c r="K1718" s="5" t="n"/>
      <c r="L1718" s="19">
        <f>IF(OR(B1718&amp;""="",NOT(ISNUMBER(A1718))),"",'الإعدادات'!$B$4-A1718)</f>
        <v/>
      </c>
      <c r="M1718" s="6">
        <f>IF(OR(B1718&amp;""="",NOT(ISNUMBER(J1718)),I1718="تم التعاقد",I1718="غير مهتم"),"",IF(J1718&lt;'الإعدادات'!$B$4,"متأخرة",IF(J1718='الإعدادات'!$B$4,"اليوم",IF(J1718&lt;='الإعدادات'!$B$4+3,"خلال 3 أيام",""))))</f>
        <v/>
      </c>
      <c r="N1718" s="6">
        <f>IF(OR(B1718&amp;""="",H1718&amp;""="",NOT(ISNUMBER(E1718))),"",IFERROR(IF(E1718&lt;INDEX('الوحدات'!$F$6:$F$305,MATCH(H1718,'الوحدات'!$A$6:$A$305,0)),"أقل من السعر","مناسب"),"كود غير موجود"))</f>
        <v/>
      </c>
      <c r="O1718" s="18">
        <f>IF(OR(B1718&amp;""="",I1718&lt;&gt;"تم التعاقد",H1718&amp;""=""),"",IFERROR(IF(INDEX('الوحدات'!$E$6:$E$305,MATCH(H1718,'الوحدات'!$A$6:$A$305,0))="بيع",ROUND(INDEX('الوحدات'!$F$6:$F$305,MATCH(H1718,'الوحدات'!$A$6:$A$305,0))*'الإعدادات'!$B$5/100,2),""),""))</f>
        <v/>
      </c>
      <c r="P1718" s="19">
        <f>IF(OR(M1718="متأخرة",M1718="اليوم"),COUNTIFS($M$6:$M$2005,"متأخرة",$J$6:$J$2005,"&lt;"&amp;J1718)+COUNTIFS($M$6:$M$2005,"اليوم",$J$6:$J$2005,"&lt;"&amp;J1718)+COUNTIFS($M$6:M1718,"متأخرة",$J$6:J1718,J1718&amp;"")+COUNTIFS($M$6:M1718,"اليوم",$J$6:J1718,J1718&amp;""),"")</f>
        <v/>
      </c>
    </row>
    <row r="1719">
      <c r="A1719" s="20" t="n"/>
      <c r="B1719" s="5" t="n"/>
      <c r="C1719" s="21" t="n"/>
      <c r="D1719" s="5" t="n"/>
      <c r="E1719" s="17" t="n"/>
      <c r="F1719" s="5" t="n"/>
      <c r="G1719" s="5" t="n"/>
      <c r="H1719" s="5" t="n"/>
      <c r="I1719" s="5" t="n"/>
      <c r="J1719" s="20" t="n"/>
      <c r="K1719" s="5" t="n"/>
      <c r="L1719" s="19">
        <f>IF(OR(B1719&amp;""="",NOT(ISNUMBER(A1719))),"",'الإعدادات'!$B$4-A1719)</f>
        <v/>
      </c>
      <c r="M1719" s="6">
        <f>IF(OR(B1719&amp;""="",NOT(ISNUMBER(J1719)),I1719="تم التعاقد",I1719="غير مهتم"),"",IF(J1719&lt;'الإعدادات'!$B$4,"متأخرة",IF(J1719='الإعدادات'!$B$4,"اليوم",IF(J1719&lt;='الإعدادات'!$B$4+3,"خلال 3 أيام",""))))</f>
        <v/>
      </c>
      <c r="N1719" s="6">
        <f>IF(OR(B1719&amp;""="",H1719&amp;""="",NOT(ISNUMBER(E1719))),"",IFERROR(IF(E1719&lt;INDEX('الوحدات'!$F$6:$F$305,MATCH(H1719,'الوحدات'!$A$6:$A$305,0)),"أقل من السعر","مناسب"),"كود غير موجود"))</f>
        <v/>
      </c>
      <c r="O1719" s="18">
        <f>IF(OR(B1719&amp;""="",I1719&lt;&gt;"تم التعاقد",H1719&amp;""=""),"",IFERROR(IF(INDEX('الوحدات'!$E$6:$E$305,MATCH(H1719,'الوحدات'!$A$6:$A$305,0))="بيع",ROUND(INDEX('الوحدات'!$F$6:$F$305,MATCH(H1719,'الوحدات'!$A$6:$A$305,0))*'الإعدادات'!$B$5/100,2),""),""))</f>
        <v/>
      </c>
      <c r="P1719" s="19">
        <f>IF(OR(M1719="متأخرة",M1719="اليوم"),COUNTIFS($M$6:$M$2005,"متأخرة",$J$6:$J$2005,"&lt;"&amp;J1719)+COUNTIFS($M$6:$M$2005,"اليوم",$J$6:$J$2005,"&lt;"&amp;J1719)+COUNTIFS($M$6:M1719,"متأخرة",$J$6:J1719,J1719&amp;"")+COUNTIFS($M$6:M1719,"اليوم",$J$6:J1719,J1719&amp;""),"")</f>
        <v/>
      </c>
    </row>
    <row r="1720">
      <c r="A1720" s="20" t="n"/>
      <c r="B1720" s="5" t="n"/>
      <c r="C1720" s="21" t="n"/>
      <c r="D1720" s="5" t="n"/>
      <c r="E1720" s="17" t="n"/>
      <c r="F1720" s="5" t="n"/>
      <c r="G1720" s="5" t="n"/>
      <c r="H1720" s="5" t="n"/>
      <c r="I1720" s="5" t="n"/>
      <c r="J1720" s="20" t="n"/>
      <c r="K1720" s="5" t="n"/>
      <c r="L1720" s="19">
        <f>IF(OR(B1720&amp;""="",NOT(ISNUMBER(A1720))),"",'الإعدادات'!$B$4-A1720)</f>
        <v/>
      </c>
      <c r="M1720" s="6">
        <f>IF(OR(B1720&amp;""="",NOT(ISNUMBER(J1720)),I1720="تم التعاقد",I1720="غير مهتم"),"",IF(J1720&lt;'الإعدادات'!$B$4,"متأخرة",IF(J1720='الإعدادات'!$B$4,"اليوم",IF(J1720&lt;='الإعدادات'!$B$4+3,"خلال 3 أيام",""))))</f>
        <v/>
      </c>
      <c r="N1720" s="6">
        <f>IF(OR(B1720&amp;""="",H1720&amp;""="",NOT(ISNUMBER(E1720))),"",IFERROR(IF(E1720&lt;INDEX('الوحدات'!$F$6:$F$305,MATCH(H1720,'الوحدات'!$A$6:$A$305,0)),"أقل من السعر","مناسب"),"كود غير موجود"))</f>
        <v/>
      </c>
      <c r="O1720" s="18">
        <f>IF(OR(B1720&amp;""="",I1720&lt;&gt;"تم التعاقد",H1720&amp;""=""),"",IFERROR(IF(INDEX('الوحدات'!$E$6:$E$305,MATCH(H1720,'الوحدات'!$A$6:$A$305,0))="بيع",ROUND(INDEX('الوحدات'!$F$6:$F$305,MATCH(H1720,'الوحدات'!$A$6:$A$305,0))*'الإعدادات'!$B$5/100,2),""),""))</f>
        <v/>
      </c>
      <c r="P1720" s="19">
        <f>IF(OR(M1720="متأخرة",M1720="اليوم"),COUNTIFS($M$6:$M$2005,"متأخرة",$J$6:$J$2005,"&lt;"&amp;J1720)+COUNTIFS($M$6:$M$2005,"اليوم",$J$6:$J$2005,"&lt;"&amp;J1720)+COUNTIFS($M$6:M1720,"متأخرة",$J$6:J1720,J1720&amp;"")+COUNTIFS($M$6:M1720,"اليوم",$J$6:J1720,J1720&amp;""),"")</f>
        <v/>
      </c>
    </row>
    <row r="1721">
      <c r="A1721" s="20" t="n"/>
      <c r="B1721" s="5" t="n"/>
      <c r="C1721" s="21" t="n"/>
      <c r="D1721" s="5" t="n"/>
      <c r="E1721" s="17" t="n"/>
      <c r="F1721" s="5" t="n"/>
      <c r="G1721" s="5" t="n"/>
      <c r="H1721" s="5" t="n"/>
      <c r="I1721" s="5" t="n"/>
      <c r="J1721" s="20" t="n"/>
      <c r="K1721" s="5" t="n"/>
      <c r="L1721" s="19">
        <f>IF(OR(B1721&amp;""="",NOT(ISNUMBER(A1721))),"",'الإعدادات'!$B$4-A1721)</f>
        <v/>
      </c>
      <c r="M1721" s="6">
        <f>IF(OR(B1721&amp;""="",NOT(ISNUMBER(J1721)),I1721="تم التعاقد",I1721="غير مهتم"),"",IF(J1721&lt;'الإعدادات'!$B$4,"متأخرة",IF(J1721='الإعدادات'!$B$4,"اليوم",IF(J1721&lt;='الإعدادات'!$B$4+3,"خلال 3 أيام",""))))</f>
        <v/>
      </c>
      <c r="N1721" s="6">
        <f>IF(OR(B1721&amp;""="",H1721&amp;""="",NOT(ISNUMBER(E1721))),"",IFERROR(IF(E1721&lt;INDEX('الوحدات'!$F$6:$F$305,MATCH(H1721,'الوحدات'!$A$6:$A$305,0)),"أقل من السعر","مناسب"),"كود غير موجود"))</f>
        <v/>
      </c>
      <c r="O1721" s="18">
        <f>IF(OR(B1721&amp;""="",I1721&lt;&gt;"تم التعاقد",H1721&amp;""=""),"",IFERROR(IF(INDEX('الوحدات'!$E$6:$E$305,MATCH(H1721,'الوحدات'!$A$6:$A$305,0))="بيع",ROUND(INDEX('الوحدات'!$F$6:$F$305,MATCH(H1721,'الوحدات'!$A$6:$A$305,0))*'الإعدادات'!$B$5/100,2),""),""))</f>
        <v/>
      </c>
      <c r="P1721" s="19">
        <f>IF(OR(M1721="متأخرة",M1721="اليوم"),COUNTIFS($M$6:$M$2005,"متأخرة",$J$6:$J$2005,"&lt;"&amp;J1721)+COUNTIFS($M$6:$M$2005,"اليوم",$J$6:$J$2005,"&lt;"&amp;J1721)+COUNTIFS($M$6:M1721,"متأخرة",$J$6:J1721,J1721&amp;"")+COUNTIFS($M$6:M1721,"اليوم",$J$6:J1721,J1721&amp;""),"")</f>
        <v/>
      </c>
    </row>
    <row r="1722">
      <c r="A1722" s="20" t="n"/>
      <c r="B1722" s="5" t="n"/>
      <c r="C1722" s="21" t="n"/>
      <c r="D1722" s="5" t="n"/>
      <c r="E1722" s="17" t="n"/>
      <c r="F1722" s="5" t="n"/>
      <c r="G1722" s="5" t="n"/>
      <c r="H1722" s="5" t="n"/>
      <c r="I1722" s="5" t="n"/>
      <c r="J1722" s="20" t="n"/>
      <c r="K1722" s="5" t="n"/>
      <c r="L1722" s="19">
        <f>IF(OR(B1722&amp;""="",NOT(ISNUMBER(A1722))),"",'الإعدادات'!$B$4-A1722)</f>
        <v/>
      </c>
      <c r="M1722" s="6">
        <f>IF(OR(B1722&amp;""="",NOT(ISNUMBER(J1722)),I1722="تم التعاقد",I1722="غير مهتم"),"",IF(J1722&lt;'الإعدادات'!$B$4,"متأخرة",IF(J1722='الإعدادات'!$B$4,"اليوم",IF(J1722&lt;='الإعدادات'!$B$4+3,"خلال 3 أيام",""))))</f>
        <v/>
      </c>
      <c r="N1722" s="6">
        <f>IF(OR(B1722&amp;""="",H1722&amp;""="",NOT(ISNUMBER(E1722))),"",IFERROR(IF(E1722&lt;INDEX('الوحدات'!$F$6:$F$305,MATCH(H1722,'الوحدات'!$A$6:$A$305,0)),"أقل من السعر","مناسب"),"كود غير موجود"))</f>
        <v/>
      </c>
      <c r="O1722" s="18">
        <f>IF(OR(B1722&amp;""="",I1722&lt;&gt;"تم التعاقد",H1722&amp;""=""),"",IFERROR(IF(INDEX('الوحدات'!$E$6:$E$305,MATCH(H1722,'الوحدات'!$A$6:$A$305,0))="بيع",ROUND(INDEX('الوحدات'!$F$6:$F$305,MATCH(H1722,'الوحدات'!$A$6:$A$305,0))*'الإعدادات'!$B$5/100,2),""),""))</f>
        <v/>
      </c>
      <c r="P1722" s="19">
        <f>IF(OR(M1722="متأخرة",M1722="اليوم"),COUNTIFS($M$6:$M$2005,"متأخرة",$J$6:$J$2005,"&lt;"&amp;J1722)+COUNTIFS($M$6:$M$2005,"اليوم",$J$6:$J$2005,"&lt;"&amp;J1722)+COUNTIFS($M$6:M1722,"متأخرة",$J$6:J1722,J1722&amp;"")+COUNTIFS($M$6:M1722,"اليوم",$J$6:J1722,J1722&amp;""),"")</f>
        <v/>
      </c>
    </row>
    <row r="1723">
      <c r="A1723" s="20" t="n"/>
      <c r="B1723" s="5" t="n"/>
      <c r="C1723" s="21" t="n"/>
      <c r="D1723" s="5" t="n"/>
      <c r="E1723" s="17" t="n"/>
      <c r="F1723" s="5" t="n"/>
      <c r="G1723" s="5" t="n"/>
      <c r="H1723" s="5" t="n"/>
      <c r="I1723" s="5" t="n"/>
      <c r="J1723" s="20" t="n"/>
      <c r="K1723" s="5" t="n"/>
      <c r="L1723" s="19">
        <f>IF(OR(B1723&amp;""="",NOT(ISNUMBER(A1723))),"",'الإعدادات'!$B$4-A1723)</f>
        <v/>
      </c>
      <c r="M1723" s="6">
        <f>IF(OR(B1723&amp;""="",NOT(ISNUMBER(J1723)),I1723="تم التعاقد",I1723="غير مهتم"),"",IF(J1723&lt;'الإعدادات'!$B$4,"متأخرة",IF(J1723='الإعدادات'!$B$4,"اليوم",IF(J1723&lt;='الإعدادات'!$B$4+3,"خلال 3 أيام",""))))</f>
        <v/>
      </c>
      <c r="N1723" s="6">
        <f>IF(OR(B1723&amp;""="",H1723&amp;""="",NOT(ISNUMBER(E1723))),"",IFERROR(IF(E1723&lt;INDEX('الوحدات'!$F$6:$F$305,MATCH(H1723,'الوحدات'!$A$6:$A$305,0)),"أقل من السعر","مناسب"),"كود غير موجود"))</f>
        <v/>
      </c>
      <c r="O1723" s="18">
        <f>IF(OR(B1723&amp;""="",I1723&lt;&gt;"تم التعاقد",H1723&amp;""=""),"",IFERROR(IF(INDEX('الوحدات'!$E$6:$E$305,MATCH(H1723,'الوحدات'!$A$6:$A$305,0))="بيع",ROUND(INDEX('الوحدات'!$F$6:$F$305,MATCH(H1723,'الوحدات'!$A$6:$A$305,0))*'الإعدادات'!$B$5/100,2),""),""))</f>
        <v/>
      </c>
      <c r="P1723" s="19">
        <f>IF(OR(M1723="متأخرة",M1723="اليوم"),COUNTIFS($M$6:$M$2005,"متأخرة",$J$6:$J$2005,"&lt;"&amp;J1723)+COUNTIFS($M$6:$M$2005,"اليوم",$J$6:$J$2005,"&lt;"&amp;J1723)+COUNTIFS($M$6:M1723,"متأخرة",$J$6:J1723,J1723&amp;"")+COUNTIFS($M$6:M1723,"اليوم",$J$6:J1723,J1723&amp;""),"")</f>
        <v/>
      </c>
    </row>
    <row r="1724">
      <c r="A1724" s="20" t="n"/>
      <c r="B1724" s="5" t="n"/>
      <c r="C1724" s="21" t="n"/>
      <c r="D1724" s="5" t="n"/>
      <c r="E1724" s="17" t="n"/>
      <c r="F1724" s="5" t="n"/>
      <c r="G1724" s="5" t="n"/>
      <c r="H1724" s="5" t="n"/>
      <c r="I1724" s="5" t="n"/>
      <c r="J1724" s="20" t="n"/>
      <c r="K1724" s="5" t="n"/>
      <c r="L1724" s="19">
        <f>IF(OR(B1724&amp;""="",NOT(ISNUMBER(A1724))),"",'الإعدادات'!$B$4-A1724)</f>
        <v/>
      </c>
      <c r="M1724" s="6">
        <f>IF(OR(B1724&amp;""="",NOT(ISNUMBER(J1724)),I1724="تم التعاقد",I1724="غير مهتم"),"",IF(J1724&lt;'الإعدادات'!$B$4,"متأخرة",IF(J1724='الإعدادات'!$B$4,"اليوم",IF(J1724&lt;='الإعدادات'!$B$4+3,"خلال 3 أيام",""))))</f>
        <v/>
      </c>
      <c r="N1724" s="6">
        <f>IF(OR(B1724&amp;""="",H1724&amp;""="",NOT(ISNUMBER(E1724))),"",IFERROR(IF(E1724&lt;INDEX('الوحدات'!$F$6:$F$305,MATCH(H1724,'الوحدات'!$A$6:$A$305,0)),"أقل من السعر","مناسب"),"كود غير موجود"))</f>
        <v/>
      </c>
      <c r="O1724" s="18">
        <f>IF(OR(B1724&amp;""="",I1724&lt;&gt;"تم التعاقد",H1724&amp;""=""),"",IFERROR(IF(INDEX('الوحدات'!$E$6:$E$305,MATCH(H1724,'الوحدات'!$A$6:$A$305,0))="بيع",ROUND(INDEX('الوحدات'!$F$6:$F$305,MATCH(H1724,'الوحدات'!$A$6:$A$305,0))*'الإعدادات'!$B$5/100,2),""),""))</f>
        <v/>
      </c>
      <c r="P1724" s="19">
        <f>IF(OR(M1724="متأخرة",M1724="اليوم"),COUNTIFS($M$6:$M$2005,"متأخرة",$J$6:$J$2005,"&lt;"&amp;J1724)+COUNTIFS($M$6:$M$2005,"اليوم",$J$6:$J$2005,"&lt;"&amp;J1724)+COUNTIFS($M$6:M1724,"متأخرة",$J$6:J1724,J1724&amp;"")+COUNTIFS($M$6:M1724,"اليوم",$J$6:J1724,J1724&amp;""),"")</f>
        <v/>
      </c>
    </row>
    <row r="1725">
      <c r="A1725" s="20" t="n"/>
      <c r="B1725" s="5" t="n"/>
      <c r="C1725" s="21" t="n"/>
      <c r="D1725" s="5" t="n"/>
      <c r="E1725" s="17" t="n"/>
      <c r="F1725" s="5" t="n"/>
      <c r="G1725" s="5" t="n"/>
      <c r="H1725" s="5" t="n"/>
      <c r="I1725" s="5" t="n"/>
      <c r="J1725" s="20" t="n"/>
      <c r="K1725" s="5" t="n"/>
      <c r="L1725" s="19">
        <f>IF(OR(B1725&amp;""="",NOT(ISNUMBER(A1725))),"",'الإعدادات'!$B$4-A1725)</f>
        <v/>
      </c>
      <c r="M1725" s="6">
        <f>IF(OR(B1725&amp;""="",NOT(ISNUMBER(J1725)),I1725="تم التعاقد",I1725="غير مهتم"),"",IF(J1725&lt;'الإعدادات'!$B$4,"متأخرة",IF(J1725='الإعدادات'!$B$4,"اليوم",IF(J1725&lt;='الإعدادات'!$B$4+3,"خلال 3 أيام",""))))</f>
        <v/>
      </c>
      <c r="N1725" s="6">
        <f>IF(OR(B1725&amp;""="",H1725&amp;""="",NOT(ISNUMBER(E1725))),"",IFERROR(IF(E1725&lt;INDEX('الوحدات'!$F$6:$F$305,MATCH(H1725,'الوحدات'!$A$6:$A$305,0)),"أقل من السعر","مناسب"),"كود غير موجود"))</f>
        <v/>
      </c>
      <c r="O1725" s="18">
        <f>IF(OR(B1725&amp;""="",I1725&lt;&gt;"تم التعاقد",H1725&amp;""=""),"",IFERROR(IF(INDEX('الوحدات'!$E$6:$E$305,MATCH(H1725,'الوحدات'!$A$6:$A$305,0))="بيع",ROUND(INDEX('الوحدات'!$F$6:$F$305,MATCH(H1725,'الوحدات'!$A$6:$A$305,0))*'الإعدادات'!$B$5/100,2),""),""))</f>
        <v/>
      </c>
      <c r="P1725" s="19">
        <f>IF(OR(M1725="متأخرة",M1725="اليوم"),COUNTIFS($M$6:$M$2005,"متأخرة",$J$6:$J$2005,"&lt;"&amp;J1725)+COUNTIFS($M$6:$M$2005,"اليوم",$J$6:$J$2005,"&lt;"&amp;J1725)+COUNTIFS($M$6:M1725,"متأخرة",$J$6:J1725,J1725&amp;"")+COUNTIFS($M$6:M1725,"اليوم",$J$6:J1725,J1725&amp;""),"")</f>
        <v/>
      </c>
    </row>
    <row r="1726">
      <c r="A1726" s="20" t="n"/>
      <c r="B1726" s="5" t="n"/>
      <c r="C1726" s="21" t="n"/>
      <c r="D1726" s="5" t="n"/>
      <c r="E1726" s="17" t="n"/>
      <c r="F1726" s="5" t="n"/>
      <c r="G1726" s="5" t="n"/>
      <c r="H1726" s="5" t="n"/>
      <c r="I1726" s="5" t="n"/>
      <c r="J1726" s="20" t="n"/>
      <c r="K1726" s="5" t="n"/>
      <c r="L1726" s="19">
        <f>IF(OR(B1726&amp;""="",NOT(ISNUMBER(A1726))),"",'الإعدادات'!$B$4-A1726)</f>
        <v/>
      </c>
      <c r="M1726" s="6">
        <f>IF(OR(B1726&amp;""="",NOT(ISNUMBER(J1726)),I1726="تم التعاقد",I1726="غير مهتم"),"",IF(J1726&lt;'الإعدادات'!$B$4,"متأخرة",IF(J1726='الإعدادات'!$B$4,"اليوم",IF(J1726&lt;='الإعدادات'!$B$4+3,"خلال 3 أيام",""))))</f>
        <v/>
      </c>
      <c r="N1726" s="6">
        <f>IF(OR(B1726&amp;""="",H1726&amp;""="",NOT(ISNUMBER(E1726))),"",IFERROR(IF(E1726&lt;INDEX('الوحدات'!$F$6:$F$305,MATCH(H1726,'الوحدات'!$A$6:$A$305,0)),"أقل من السعر","مناسب"),"كود غير موجود"))</f>
        <v/>
      </c>
      <c r="O1726" s="18">
        <f>IF(OR(B1726&amp;""="",I1726&lt;&gt;"تم التعاقد",H1726&amp;""=""),"",IFERROR(IF(INDEX('الوحدات'!$E$6:$E$305,MATCH(H1726,'الوحدات'!$A$6:$A$305,0))="بيع",ROUND(INDEX('الوحدات'!$F$6:$F$305,MATCH(H1726,'الوحدات'!$A$6:$A$305,0))*'الإعدادات'!$B$5/100,2),""),""))</f>
        <v/>
      </c>
      <c r="P1726" s="19">
        <f>IF(OR(M1726="متأخرة",M1726="اليوم"),COUNTIFS($M$6:$M$2005,"متأخرة",$J$6:$J$2005,"&lt;"&amp;J1726)+COUNTIFS($M$6:$M$2005,"اليوم",$J$6:$J$2005,"&lt;"&amp;J1726)+COUNTIFS($M$6:M1726,"متأخرة",$J$6:J1726,J1726&amp;"")+COUNTIFS($M$6:M1726,"اليوم",$J$6:J1726,J1726&amp;""),"")</f>
        <v/>
      </c>
    </row>
    <row r="1727">
      <c r="A1727" s="20" t="n"/>
      <c r="B1727" s="5" t="n"/>
      <c r="C1727" s="21" t="n"/>
      <c r="D1727" s="5" t="n"/>
      <c r="E1727" s="17" t="n"/>
      <c r="F1727" s="5" t="n"/>
      <c r="G1727" s="5" t="n"/>
      <c r="H1727" s="5" t="n"/>
      <c r="I1727" s="5" t="n"/>
      <c r="J1727" s="20" t="n"/>
      <c r="K1727" s="5" t="n"/>
      <c r="L1727" s="19">
        <f>IF(OR(B1727&amp;""="",NOT(ISNUMBER(A1727))),"",'الإعدادات'!$B$4-A1727)</f>
        <v/>
      </c>
      <c r="M1727" s="6">
        <f>IF(OR(B1727&amp;""="",NOT(ISNUMBER(J1727)),I1727="تم التعاقد",I1727="غير مهتم"),"",IF(J1727&lt;'الإعدادات'!$B$4,"متأخرة",IF(J1727='الإعدادات'!$B$4,"اليوم",IF(J1727&lt;='الإعدادات'!$B$4+3,"خلال 3 أيام",""))))</f>
        <v/>
      </c>
      <c r="N1727" s="6">
        <f>IF(OR(B1727&amp;""="",H1727&amp;""="",NOT(ISNUMBER(E1727))),"",IFERROR(IF(E1727&lt;INDEX('الوحدات'!$F$6:$F$305,MATCH(H1727,'الوحدات'!$A$6:$A$305,0)),"أقل من السعر","مناسب"),"كود غير موجود"))</f>
        <v/>
      </c>
      <c r="O1727" s="18">
        <f>IF(OR(B1727&amp;""="",I1727&lt;&gt;"تم التعاقد",H1727&amp;""=""),"",IFERROR(IF(INDEX('الوحدات'!$E$6:$E$305,MATCH(H1727,'الوحدات'!$A$6:$A$305,0))="بيع",ROUND(INDEX('الوحدات'!$F$6:$F$305,MATCH(H1727,'الوحدات'!$A$6:$A$305,0))*'الإعدادات'!$B$5/100,2),""),""))</f>
        <v/>
      </c>
      <c r="P1727" s="19">
        <f>IF(OR(M1727="متأخرة",M1727="اليوم"),COUNTIFS($M$6:$M$2005,"متأخرة",$J$6:$J$2005,"&lt;"&amp;J1727)+COUNTIFS($M$6:$M$2005,"اليوم",$J$6:$J$2005,"&lt;"&amp;J1727)+COUNTIFS($M$6:M1727,"متأخرة",$J$6:J1727,J1727&amp;"")+COUNTIFS($M$6:M1727,"اليوم",$J$6:J1727,J1727&amp;""),"")</f>
        <v/>
      </c>
    </row>
    <row r="1728">
      <c r="A1728" s="20" t="n"/>
      <c r="B1728" s="5" t="n"/>
      <c r="C1728" s="21" t="n"/>
      <c r="D1728" s="5" t="n"/>
      <c r="E1728" s="17" t="n"/>
      <c r="F1728" s="5" t="n"/>
      <c r="G1728" s="5" t="n"/>
      <c r="H1728" s="5" t="n"/>
      <c r="I1728" s="5" t="n"/>
      <c r="J1728" s="20" t="n"/>
      <c r="K1728" s="5" t="n"/>
      <c r="L1728" s="19">
        <f>IF(OR(B1728&amp;""="",NOT(ISNUMBER(A1728))),"",'الإعدادات'!$B$4-A1728)</f>
        <v/>
      </c>
      <c r="M1728" s="6">
        <f>IF(OR(B1728&amp;""="",NOT(ISNUMBER(J1728)),I1728="تم التعاقد",I1728="غير مهتم"),"",IF(J1728&lt;'الإعدادات'!$B$4,"متأخرة",IF(J1728='الإعدادات'!$B$4,"اليوم",IF(J1728&lt;='الإعدادات'!$B$4+3,"خلال 3 أيام",""))))</f>
        <v/>
      </c>
      <c r="N1728" s="6">
        <f>IF(OR(B1728&amp;""="",H1728&amp;""="",NOT(ISNUMBER(E1728))),"",IFERROR(IF(E1728&lt;INDEX('الوحدات'!$F$6:$F$305,MATCH(H1728,'الوحدات'!$A$6:$A$305,0)),"أقل من السعر","مناسب"),"كود غير موجود"))</f>
        <v/>
      </c>
      <c r="O1728" s="18">
        <f>IF(OR(B1728&amp;""="",I1728&lt;&gt;"تم التعاقد",H1728&amp;""=""),"",IFERROR(IF(INDEX('الوحدات'!$E$6:$E$305,MATCH(H1728,'الوحدات'!$A$6:$A$305,0))="بيع",ROUND(INDEX('الوحدات'!$F$6:$F$305,MATCH(H1728,'الوحدات'!$A$6:$A$305,0))*'الإعدادات'!$B$5/100,2),""),""))</f>
        <v/>
      </c>
      <c r="P1728" s="19">
        <f>IF(OR(M1728="متأخرة",M1728="اليوم"),COUNTIFS($M$6:$M$2005,"متأخرة",$J$6:$J$2005,"&lt;"&amp;J1728)+COUNTIFS($M$6:$M$2005,"اليوم",$J$6:$J$2005,"&lt;"&amp;J1728)+COUNTIFS($M$6:M1728,"متأخرة",$J$6:J1728,J1728&amp;"")+COUNTIFS($M$6:M1728,"اليوم",$J$6:J1728,J1728&amp;""),"")</f>
        <v/>
      </c>
    </row>
    <row r="1729">
      <c r="A1729" s="20" t="n"/>
      <c r="B1729" s="5" t="n"/>
      <c r="C1729" s="21" t="n"/>
      <c r="D1729" s="5" t="n"/>
      <c r="E1729" s="17" t="n"/>
      <c r="F1729" s="5" t="n"/>
      <c r="G1729" s="5" t="n"/>
      <c r="H1729" s="5" t="n"/>
      <c r="I1729" s="5" t="n"/>
      <c r="J1729" s="20" t="n"/>
      <c r="K1729" s="5" t="n"/>
      <c r="L1729" s="19">
        <f>IF(OR(B1729&amp;""="",NOT(ISNUMBER(A1729))),"",'الإعدادات'!$B$4-A1729)</f>
        <v/>
      </c>
      <c r="M1729" s="6">
        <f>IF(OR(B1729&amp;""="",NOT(ISNUMBER(J1729)),I1729="تم التعاقد",I1729="غير مهتم"),"",IF(J1729&lt;'الإعدادات'!$B$4,"متأخرة",IF(J1729='الإعدادات'!$B$4,"اليوم",IF(J1729&lt;='الإعدادات'!$B$4+3,"خلال 3 أيام",""))))</f>
        <v/>
      </c>
      <c r="N1729" s="6">
        <f>IF(OR(B1729&amp;""="",H1729&amp;""="",NOT(ISNUMBER(E1729))),"",IFERROR(IF(E1729&lt;INDEX('الوحدات'!$F$6:$F$305,MATCH(H1729,'الوحدات'!$A$6:$A$305,0)),"أقل من السعر","مناسب"),"كود غير موجود"))</f>
        <v/>
      </c>
      <c r="O1729" s="18">
        <f>IF(OR(B1729&amp;""="",I1729&lt;&gt;"تم التعاقد",H1729&amp;""=""),"",IFERROR(IF(INDEX('الوحدات'!$E$6:$E$305,MATCH(H1729,'الوحدات'!$A$6:$A$305,0))="بيع",ROUND(INDEX('الوحدات'!$F$6:$F$305,MATCH(H1729,'الوحدات'!$A$6:$A$305,0))*'الإعدادات'!$B$5/100,2),""),""))</f>
        <v/>
      </c>
      <c r="P1729" s="19">
        <f>IF(OR(M1729="متأخرة",M1729="اليوم"),COUNTIFS($M$6:$M$2005,"متأخرة",$J$6:$J$2005,"&lt;"&amp;J1729)+COUNTIFS($M$6:$M$2005,"اليوم",$J$6:$J$2005,"&lt;"&amp;J1729)+COUNTIFS($M$6:M1729,"متأخرة",$J$6:J1729,J1729&amp;"")+COUNTIFS($M$6:M1729,"اليوم",$J$6:J1729,J1729&amp;""),"")</f>
        <v/>
      </c>
    </row>
    <row r="1730">
      <c r="A1730" s="20" t="n"/>
      <c r="B1730" s="5" t="n"/>
      <c r="C1730" s="21" t="n"/>
      <c r="D1730" s="5" t="n"/>
      <c r="E1730" s="17" t="n"/>
      <c r="F1730" s="5" t="n"/>
      <c r="G1730" s="5" t="n"/>
      <c r="H1730" s="5" t="n"/>
      <c r="I1730" s="5" t="n"/>
      <c r="J1730" s="20" t="n"/>
      <c r="K1730" s="5" t="n"/>
      <c r="L1730" s="19">
        <f>IF(OR(B1730&amp;""="",NOT(ISNUMBER(A1730))),"",'الإعدادات'!$B$4-A1730)</f>
        <v/>
      </c>
      <c r="M1730" s="6">
        <f>IF(OR(B1730&amp;""="",NOT(ISNUMBER(J1730)),I1730="تم التعاقد",I1730="غير مهتم"),"",IF(J1730&lt;'الإعدادات'!$B$4,"متأخرة",IF(J1730='الإعدادات'!$B$4,"اليوم",IF(J1730&lt;='الإعدادات'!$B$4+3,"خلال 3 أيام",""))))</f>
        <v/>
      </c>
      <c r="N1730" s="6">
        <f>IF(OR(B1730&amp;""="",H1730&amp;""="",NOT(ISNUMBER(E1730))),"",IFERROR(IF(E1730&lt;INDEX('الوحدات'!$F$6:$F$305,MATCH(H1730,'الوحدات'!$A$6:$A$305,0)),"أقل من السعر","مناسب"),"كود غير موجود"))</f>
        <v/>
      </c>
      <c r="O1730" s="18">
        <f>IF(OR(B1730&amp;""="",I1730&lt;&gt;"تم التعاقد",H1730&amp;""=""),"",IFERROR(IF(INDEX('الوحدات'!$E$6:$E$305,MATCH(H1730,'الوحدات'!$A$6:$A$305,0))="بيع",ROUND(INDEX('الوحدات'!$F$6:$F$305,MATCH(H1730,'الوحدات'!$A$6:$A$305,0))*'الإعدادات'!$B$5/100,2),""),""))</f>
        <v/>
      </c>
      <c r="P1730" s="19">
        <f>IF(OR(M1730="متأخرة",M1730="اليوم"),COUNTIFS($M$6:$M$2005,"متأخرة",$J$6:$J$2005,"&lt;"&amp;J1730)+COUNTIFS($M$6:$M$2005,"اليوم",$J$6:$J$2005,"&lt;"&amp;J1730)+COUNTIFS($M$6:M1730,"متأخرة",$J$6:J1730,J1730&amp;"")+COUNTIFS($M$6:M1730,"اليوم",$J$6:J1730,J1730&amp;""),"")</f>
        <v/>
      </c>
    </row>
    <row r="1731">
      <c r="A1731" s="20" t="n"/>
      <c r="B1731" s="5" t="n"/>
      <c r="C1731" s="21" t="n"/>
      <c r="D1731" s="5" t="n"/>
      <c r="E1731" s="17" t="n"/>
      <c r="F1731" s="5" t="n"/>
      <c r="G1731" s="5" t="n"/>
      <c r="H1731" s="5" t="n"/>
      <c r="I1731" s="5" t="n"/>
      <c r="J1731" s="20" t="n"/>
      <c r="K1731" s="5" t="n"/>
      <c r="L1731" s="19">
        <f>IF(OR(B1731&amp;""="",NOT(ISNUMBER(A1731))),"",'الإعدادات'!$B$4-A1731)</f>
        <v/>
      </c>
      <c r="M1731" s="6">
        <f>IF(OR(B1731&amp;""="",NOT(ISNUMBER(J1731)),I1731="تم التعاقد",I1731="غير مهتم"),"",IF(J1731&lt;'الإعدادات'!$B$4,"متأخرة",IF(J1731='الإعدادات'!$B$4,"اليوم",IF(J1731&lt;='الإعدادات'!$B$4+3,"خلال 3 أيام",""))))</f>
        <v/>
      </c>
      <c r="N1731" s="6">
        <f>IF(OR(B1731&amp;""="",H1731&amp;""="",NOT(ISNUMBER(E1731))),"",IFERROR(IF(E1731&lt;INDEX('الوحدات'!$F$6:$F$305,MATCH(H1731,'الوحدات'!$A$6:$A$305,0)),"أقل من السعر","مناسب"),"كود غير موجود"))</f>
        <v/>
      </c>
      <c r="O1731" s="18">
        <f>IF(OR(B1731&amp;""="",I1731&lt;&gt;"تم التعاقد",H1731&amp;""=""),"",IFERROR(IF(INDEX('الوحدات'!$E$6:$E$305,MATCH(H1731,'الوحدات'!$A$6:$A$305,0))="بيع",ROUND(INDEX('الوحدات'!$F$6:$F$305,MATCH(H1731,'الوحدات'!$A$6:$A$305,0))*'الإعدادات'!$B$5/100,2),""),""))</f>
        <v/>
      </c>
      <c r="P1731" s="19">
        <f>IF(OR(M1731="متأخرة",M1731="اليوم"),COUNTIFS($M$6:$M$2005,"متأخرة",$J$6:$J$2005,"&lt;"&amp;J1731)+COUNTIFS($M$6:$M$2005,"اليوم",$J$6:$J$2005,"&lt;"&amp;J1731)+COUNTIFS($M$6:M1731,"متأخرة",$J$6:J1731,J1731&amp;"")+COUNTIFS($M$6:M1731,"اليوم",$J$6:J1731,J1731&amp;""),"")</f>
        <v/>
      </c>
    </row>
    <row r="1732">
      <c r="A1732" s="20" t="n"/>
      <c r="B1732" s="5" t="n"/>
      <c r="C1732" s="21" t="n"/>
      <c r="D1732" s="5" t="n"/>
      <c r="E1732" s="17" t="n"/>
      <c r="F1732" s="5" t="n"/>
      <c r="G1732" s="5" t="n"/>
      <c r="H1732" s="5" t="n"/>
      <c r="I1732" s="5" t="n"/>
      <c r="J1732" s="20" t="n"/>
      <c r="K1732" s="5" t="n"/>
      <c r="L1732" s="19">
        <f>IF(OR(B1732&amp;""="",NOT(ISNUMBER(A1732))),"",'الإعدادات'!$B$4-A1732)</f>
        <v/>
      </c>
      <c r="M1732" s="6">
        <f>IF(OR(B1732&amp;""="",NOT(ISNUMBER(J1732)),I1732="تم التعاقد",I1732="غير مهتم"),"",IF(J1732&lt;'الإعدادات'!$B$4,"متأخرة",IF(J1732='الإعدادات'!$B$4,"اليوم",IF(J1732&lt;='الإعدادات'!$B$4+3,"خلال 3 أيام",""))))</f>
        <v/>
      </c>
      <c r="N1732" s="6">
        <f>IF(OR(B1732&amp;""="",H1732&amp;""="",NOT(ISNUMBER(E1732))),"",IFERROR(IF(E1732&lt;INDEX('الوحدات'!$F$6:$F$305,MATCH(H1732,'الوحدات'!$A$6:$A$305,0)),"أقل من السعر","مناسب"),"كود غير موجود"))</f>
        <v/>
      </c>
      <c r="O1732" s="18">
        <f>IF(OR(B1732&amp;""="",I1732&lt;&gt;"تم التعاقد",H1732&amp;""=""),"",IFERROR(IF(INDEX('الوحدات'!$E$6:$E$305,MATCH(H1732,'الوحدات'!$A$6:$A$305,0))="بيع",ROUND(INDEX('الوحدات'!$F$6:$F$305,MATCH(H1732,'الوحدات'!$A$6:$A$305,0))*'الإعدادات'!$B$5/100,2),""),""))</f>
        <v/>
      </c>
      <c r="P1732" s="19">
        <f>IF(OR(M1732="متأخرة",M1732="اليوم"),COUNTIFS($M$6:$M$2005,"متأخرة",$J$6:$J$2005,"&lt;"&amp;J1732)+COUNTIFS($M$6:$M$2005,"اليوم",$J$6:$J$2005,"&lt;"&amp;J1732)+COUNTIFS($M$6:M1732,"متأخرة",$J$6:J1732,J1732&amp;"")+COUNTIFS($M$6:M1732,"اليوم",$J$6:J1732,J1732&amp;""),"")</f>
        <v/>
      </c>
    </row>
    <row r="1733">
      <c r="A1733" s="20" t="n"/>
      <c r="B1733" s="5" t="n"/>
      <c r="C1733" s="21" t="n"/>
      <c r="D1733" s="5" t="n"/>
      <c r="E1733" s="17" t="n"/>
      <c r="F1733" s="5" t="n"/>
      <c r="G1733" s="5" t="n"/>
      <c r="H1733" s="5" t="n"/>
      <c r="I1733" s="5" t="n"/>
      <c r="J1733" s="20" t="n"/>
      <c r="K1733" s="5" t="n"/>
      <c r="L1733" s="19">
        <f>IF(OR(B1733&amp;""="",NOT(ISNUMBER(A1733))),"",'الإعدادات'!$B$4-A1733)</f>
        <v/>
      </c>
      <c r="M1733" s="6">
        <f>IF(OR(B1733&amp;""="",NOT(ISNUMBER(J1733)),I1733="تم التعاقد",I1733="غير مهتم"),"",IF(J1733&lt;'الإعدادات'!$B$4,"متأخرة",IF(J1733='الإعدادات'!$B$4,"اليوم",IF(J1733&lt;='الإعدادات'!$B$4+3,"خلال 3 أيام",""))))</f>
        <v/>
      </c>
      <c r="N1733" s="6">
        <f>IF(OR(B1733&amp;""="",H1733&amp;""="",NOT(ISNUMBER(E1733))),"",IFERROR(IF(E1733&lt;INDEX('الوحدات'!$F$6:$F$305,MATCH(H1733,'الوحدات'!$A$6:$A$305,0)),"أقل من السعر","مناسب"),"كود غير موجود"))</f>
        <v/>
      </c>
      <c r="O1733" s="18">
        <f>IF(OR(B1733&amp;""="",I1733&lt;&gt;"تم التعاقد",H1733&amp;""=""),"",IFERROR(IF(INDEX('الوحدات'!$E$6:$E$305,MATCH(H1733,'الوحدات'!$A$6:$A$305,0))="بيع",ROUND(INDEX('الوحدات'!$F$6:$F$305,MATCH(H1733,'الوحدات'!$A$6:$A$305,0))*'الإعدادات'!$B$5/100,2),""),""))</f>
        <v/>
      </c>
      <c r="P1733" s="19">
        <f>IF(OR(M1733="متأخرة",M1733="اليوم"),COUNTIFS($M$6:$M$2005,"متأخرة",$J$6:$J$2005,"&lt;"&amp;J1733)+COUNTIFS($M$6:$M$2005,"اليوم",$J$6:$J$2005,"&lt;"&amp;J1733)+COUNTIFS($M$6:M1733,"متأخرة",$J$6:J1733,J1733&amp;"")+COUNTIFS($M$6:M1733,"اليوم",$J$6:J1733,J1733&amp;""),"")</f>
        <v/>
      </c>
    </row>
    <row r="1734">
      <c r="A1734" s="20" t="n"/>
      <c r="B1734" s="5" t="n"/>
      <c r="C1734" s="21" t="n"/>
      <c r="D1734" s="5" t="n"/>
      <c r="E1734" s="17" t="n"/>
      <c r="F1734" s="5" t="n"/>
      <c r="G1734" s="5" t="n"/>
      <c r="H1734" s="5" t="n"/>
      <c r="I1734" s="5" t="n"/>
      <c r="J1734" s="20" t="n"/>
      <c r="K1734" s="5" t="n"/>
      <c r="L1734" s="19">
        <f>IF(OR(B1734&amp;""="",NOT(ISNUMBER(A1734))),"",'الإعدادات'!$B$4-A1734)</f>
        <v/>
      </c>
      <c r="M1734" s="6">
        <f>IF(OR(B1734&amp;""="",NOT(ISNUMBER(J1734)),I1734="تم التعاقد",I1734="غير مهتم"),"",IF(J1734&lt;'الإعدادات'!$B$4,"متأخرة",IF(J1734='الإعدادات'!$B$4,"اليوم",IF(J1734&lt;='الإعدادات'!$B$4+3,"خلال 3 أيام",""))))</f>
        <v/>
      </c>
      <c r="N1734" s="6">
        <f>IF(OR(B1734&amp;""="",H1734&amp;""="",NOT(ISNUMBER(E1734))),"",IFERROR(IF(E1734&lt;INDEX('الوحدات'!$F$6:$F$305,MATCH(H1734,'الوحدات'!$A$6:$A$305,0)),"أقل من السعر","مناسب"),"كود غير موجود"))</f>
        <v/>
      </c>
      <c r="O1734" s="18">
        <f>IF(OR(B1734&amp;""="",I1734&lt;&gt;"تم التعاقد",H1734&amp;""=""),"",IFERROR(IF(INDEX('الوحدات'!$E$6:$E$305,MATCH(H1734,'الوحدات'!$A$6:$A$305,0))="بيع",ROUND(INDEX('الوحدات'!$F$6:$F$305,MATCH(H1734,'الوحدات'!$A$6:$A$305,0))*'الإعدادات'!$B$5/100,2),""),""))</f>
        <v/>
      </c>
      <c r="P1734" s="19">
        <f>IF(OR(M1734="متأخرة",M1734="اليوم"),COUNTIFS($M$6:$M$2005,"متأخرة",$J$6:$J$2005,"&lt;"&amp;J1734)+COUNTIFS($M$6:$M$2005,"اليوم",$J$6:$J$2005,"&lt;"&amp;J1734)+COUNTIFS($M$6:M1734,"متأخرة",$J$6:J1734,J1734&amp;"")+COUNTIFS($M$6:M1734,"اليوم",$J$6:J1734,J1734&amp;""),"")</f>
        <v/>
      </c>
    </row>
    <row r="1735">
      <c r="A1735" s="20" t="n"/>
      <c r="B1735" s="5" t="n"/>
      <c r="C1735" s="21" t="n"/>
      <c r="D1735" s="5" t="n"/>
      <c r="E1735" s="17" t="n"/>
      <c r="F1735" s="5" t="n"/>
      <c r="G1735" s="5" t="n"/>
      <c r="H1735" s="5" t="n"/>
      <c r="I1735" s="5" t="n"/>
      <c r="J1735" s="20" t="n"/>
      <c r="K1735" s="5" t="n"/>
      <c r="L1735" s="19">
        <f>IF(OR(B1735&amp;""="",NOT(ISNUMBER(A1735))),"",'الإعدادات'!$B$4-A1735)</f>
        <v/>
      </c>
      <c r="M1735" s="6">
        <f>IF(OR(B1735&amp;""="",NOT(ISNUMBER(J1735)),I1735="تم التعاقد",I1735="غير مهتم"),"",IF(J1735&lt;'الإعدادات'!$B$4,"متأخرة",IF(J1735='الإعدادات'!$B$4,"اليوم",IF(J1735&lt;='الإعدادات'!$B$4+3,"خلال 3 أيام",""))))</f>
        <v/>
      </c>
      <c r="N1735" s="6">
        <f>IF(OR(B1735&amp;""="",H1735&amp;""="",NOT(ISNUMBER(E1735))),"",IFERROR(IF(E1735&lt;INDEX('الوحدات'!$F$6:$F$305,MATCH(H1735,'الوحدات'!$A$6:$A$305,0)),"أقل من السعر","مناسب"),"كود غير موجود"))</f>
        <v/>
      </c>
      <c r="O1735" s="18">
        <f>IF(OR(B1735&amp;""="",I1735&lt;&gt;"تم التعاقد",H1735&amp;""=""),"",IFERROR(IF(INDEX('الوحدات'!$E$6:$E$305,MATCH(H1735,'الوحدات'!$A$6:$A$305,0))="بيع",ROUND(INDEX('الوحدات'!$F$6:$F$305,MATCH(H1735,'الوحدات'!$A$6:$A$305,0))*'الإعدادات'!$B$5/100,2),""),""))</f>
        <v/>
      </c>
      <c r="P1735" s="19">
        <f>IF(OR(M1735="متأخرة",M1735="اليوم"),COUNTIFS($M$6:$M$2005,"متأخرة",$J$6:$J$2005,"&lt;"&amp;J1735)+COUNTIFS($M$6:$M$2005,"اليوم",$J$6:$J$2005,"&lt;"&amp;J1735)+COUNTIFS($M$6:M1735,"متأخرة",$J$6:J1735,J1735&amp;"")+COUNTIFS($M$6:M1735,"اليوم",$J$6:J1735,J1735&amp;""),"")</f>
        <v/>
      </c>
    </row>
    <row r="1736">
      <c r="A1736" s="20" t="n"/>
      <c r="B1736" s="5" t="n"/>
      <c r="C1736" s="21" t="n"/>
      <c r="D1736" s="5" t="n"/>
      <c r="E1736" s="17" t="n"/>
      <c r="F1736" s="5" t="n"/>
      <c r="G1736" s="5" t="n"/>
      <c r="H1736" s="5" t="n"/>
      <c r="I1736" s="5" t="n"/>
      <c r="J1736" s="20" t="n"/>
      <c r="K1736" s="5" t="n"/>
      <c r="L1736" s="19">
        <f>IF(OR(B1736&amp;""="",NOT(ISNUMBER(A1736))),"",'الإعدادات'!$B$4-A1736)</f>
        <v/>
      </c>
      <c r="M1736" s="6">
        <f>IF(OR(B1736&amp;""="",NOT(ISNUMBER(J1736)),I1736="تم التعاقد",I1736="غير مهتم"),"",IF(J1736&lt;'الإعدادات'!$B$4,"متأخرة",IF(J1736='الإعدادات'!$B$4,"اليوم",IF(J1736&lt;='الإعدادات'!$B$4+3,"خلال 3 أيام",""))))</f>
        <v/>
      </c>
      <c r="N1736" s="6">
        <f>IF(OR(B1736&amp;""="",H1736&amp;""="",NOT(ISNUMBER(E1736))),"",IFERROR(IF(E1736&lt;INDEX('الوحدات'!$F$6:$F$305,MATCH(H1736,'الوحدات'!$A$6:$A$305,0)),"أقل من السعر","مناسب"),"كود غير موجود"))</f>
        <v/>
      </c>
      <c r="O1736" s="18">
        <f>IF(OR(B1736&amp;""="",I1736&lt;&gt;"تم التعاقد",H1736&amp;""=""),"",IFERROR(IF(INDEX('الوحدات'!$E$6:$E$305,MATCH(H1736,'الوحدات'!$A$6:$A$305,0))="بيع",ROUND(INDEX('الوحدات'!$F$6:$F$305,MATCH(H1736,'الوحدات'!$A$6:$A$305,0))*'الإعدادات'!$B$5/100,2),""),""))</f>
        <v/>
      </c>
      <c r="P1736" s="19">
        <f>IF(OR(M1736="متأخرة",M1736="اليوم"),COUNTIFS($M$6:$M$2005,"متأخرة",$J$6:$J$2005,"&lt;"&amp;J1736)+COUNTIFS($M$6:$M$2005,"اليوم",$J$6:$J$2005,"&lt;"&amp;J1736)+COUNTIFS($M$6:M1736,"متأخرة",$J$6:J1736,J1736&amp;"")+COUNTIFS($M$6:M1736,"اليوم",$J$6:J1736,J1736&amp;""),"")</f>
        <v/>
      </c>
    </row>
    <row r="1737">
      <c r="A1737" s="20" t="n"/>
      <c r="B1737" s="5" t="n"/>
      <c r="C1737" s="21" t="n"/>
      <c r="D1737" s="5" t="n"/>
      <c r="E1737" s="17" t="n"/>
      <c r="F1737" s="5" t="n"/>
      <c r="G1737" s="5" t="n"/>
      <c r="H1737" s="5" t="n"/>
      <c r="I1737" s="5" t="n"/>
      <c r="J1737" s="20" t="n"/>
      <c r="K1737" s="5" t="n"/>
      <c r="L1737" s="19">
        <f>IF(OR(B1737&amp;""="",NOT(ISNUMBER(A1737))),"",'الإعدادات'!$B$4-A1737)</f>
        <v/>
      </c>
      <c r="M1737" s="6">
        <f>IF(OR(B1737&amp;""="",NOT(ISNUMBER(J1737)),I1737="تم التعاقد",I1737="غير مهتم"),"",IF(J1737&lt;'الإعدادات'!$B$4,"متأخرة",IF(J1737='الإعدادات'!$B$4,"اليوم",IF(J1737&lt;='الإعدادات'!$B$4+3,"خلال 3 أيام",""))))</f>
        <v/>
      </c>
      <c r="N1737" s="6">
        <f>IF(OR(B1737&amp;""="",H1737&amp;""="",NOT(ISNUMBER(E1737))),"",IFERROR(IF(E1737&lt;INDEX('الوحدات'!$F$6:$F$305,MATCH(H1737,'الوحدات'!$A$6:$A$305,0)),"أقل من السعر","مناسب"),"كود غير موجود"))</f>
        <v/>
      </c>
      <c r="O1737" s="18">
        <f>IF(OR(B1737&amp;""="",I1737&lt;&gt;"تم التعاقد",H1737&amp;""=""),"",IFERROR(IF(INDEX('الوحدات'!$E$6:$E$305,MATCH(H1737,'الوحدات'!$A$6:$A$305,0))="بيع",ROUND(INDEX('الوحدات'!$F$6:$F$305,MATCH(H1737,'الوحدات'!$A$6:$A$305,0))*'الإعدادات'!$B$5/100,2),""),""))</f>
        <v/>
      </c>
      <c r="P1737" s="19">
        <f>IF(OR(M1737="متأخرة",M1737="اليوم"),COUNTIFS($M$6:$M$2005,"متأخرة",$J$6:$J$2005,"&lt;"&amp;J1737)+COUNTIFS($M$6:$M$2005,"اليوم",$J$6:$J$2005,"&lt;"&amp;J1737)+COUNTIFS($M$6:M1737,"متأخرة",$J$6:J1737,J1737&amp;"")+COUNTIFS($M$6:M1737,"اليوم",$J$6:J1737,J1737&amp;""),"")</f>
        <v/>
      </c>
    </row>
    <row r="1738">
      <c r="A1738" s="20" t="n"/>
      <c r="B1738" s="5" t="n"/>
      <c r="C1738" s="21" t="n"/>
      <c r="D1738" s="5" t="n"/>
      <c r="E1738" s="17" t="n"/>
      <c r="F1738" s="5" t="n"/>
      <c r="G1738" s="5" t="n"/>
      <c r="H1738" s="5" t="n"/>
      <c r="I1738" s="5" t="n"/>
      <c r="J1738" s="20" t="n"/>
      <c r="K1738" s="5" t="n"/>
      <c r="L1738" s="19">
        <f>IF(OR(B1738&amp;""="",NOT(ISNUMBER(A1738))),"",'الإعدادات'!$B$4-A1738)</f>
        <v/>
      </c>
      <c r="M1738" s="6">
        <f>IF(OR(B1738&amp;""="",NOT(ISNUMBER(J1738)),I1738="تم التعاقد",I1738="غير مهتم"),"",IF(J1738&lt;'الإعدادات'!$B$4,"متأخرة",IF(J1738='الإعدادات'!$B$4,"اليوم",IF(J1738&lt;='الإعدادات'!$B$4+3,"خلال 3 أيام",""))))</f>
        <v/>
      </c>
      <c r="N1738" s="6">
        <f>IF(OR(B1738&amp;""="",H1738&amp;""="",NOT(ISNUMBER(E1738))),"",IFERROR(IF(E1738&lt;INDEX('الوحدات'!$F$6:$F$305,MATCH(H1738,'الوحدات'!$A$6:$A$305,0)),"أقل من السعر","مناسب"),"كود غير موجود"))</f>
        <v/>
      </c>
      <c r="O1738" s="18">
        <f>IF(OR(B1738&amp;""="",I1738&lt;&gt;"تم التعاقد",H1738&amp;""=""),"",IFERROR(IF(INDEX('الوحدات'!$E$6:$E$305,MATCH(H1738,'الوحدات'!$A$6:$A$305,0))="بيع",ROUND(INDEX('الوحدات'!$F$6:$F$305,MATCH(H1738,'الوحدات'!$A$6:$A$305,0))*'الإعدادات'!$B$5/100,2),""),""))</f>
        <v/>
      </c>
      <c r="P1738" s="19">
        <f>IF(OR(M1738="متأخرة",M1738="اليوم"),COUNTIFS($M$6:$M$2005,"متأخرة",$J$6:$J$2005,"&lt;"&amp;J1738)+COUNTIFS($M$6:$M$2005,"اليوم",$J$6:$J$2005,"&lt;"&amp;J1738)+COUNTIFS($M$6:M1738,"متأخرة",$J$6:J1738,J1738&amp;"")+COUNTIFS($M$6:M1738,"اليوم",$J$6:J1738,J1738&amp;""),"")</f>
        <v/>
      </c>
    </row>
    <row r="1739">
      <c r="A1739" s="20" t="n"/>
      <c r="B1739" s="5" t="n"/>
      <c r="C1739" s="21" t="n"/>
      <c r="D1739" s="5" t="n"/>
      <c r="E1739" s="17" t="n"/>
      <c r="F1739" s="5" t="n"/>
      <c r="G1739" s="5" t="n"/>
      <c r="H1739" s="5" t="n"/>
      <c r="I1739" s="5" t="n"/>
      <c r="J1739" s="20" t="n"/>
      <c r="K1739" s="5" t="n"/>
      <c r="L1739" s="19">
        <f>IF(OR(B1739&amp;""="",NOT(ISNUMBER(A1739))),"",'الإعدادات'!$B$4-A1739)</f>
        <v/>
      </c>
      <c r="M1739" s="6">
        <f>IF(OR(B1739&amp;""="",NOT(ISNUMBER(J1739)),I1739="تم التعاقد",I1739="غير مهتم"),"",IF(J1739&lt;'الإعدادات'!$B$4,"متأخرة",IF(J1739='الإعدادات'!$B$4,"اليوم",IF(J1739&lt;='الإعدادات'!$B$4+3,"خلال 3 أيام",""))))</f>
        <v/>
      </c>
      <c r="N1739" s="6">
        <f>IF(OR(B1739&amp;""="",H1739&amp;""="",NOT(ISNUMBER(E1739))),"",IFERROR(IF(E1739&lt;INDEX('الوحدات'!$F$6:$F$305,MATCH(H1739,'الوحدات'!$A$6:$A$305,0)),"أقل من السعر","مناسب"),"كود غير موجود"))</f>
        <v/>
      </c>
      <c r="O1739" s="18">
        <f>IF(OR(B1739&amp;""="",I1739&lt;&gt;"تم التعاقد",H1739&amp;""=""),"",IFERROR(IF(INDEX('الوحدات'!$E$6:$E$305,MATCH(H1739,'الوحدات'!$A$6:$A$305,0))="بيع",ROUND(INDEX('الوحدات'!$F$6:$F$305,MATCH(H1739,'الوحدات'!$A$6:$A$305,0))*'الإعدادات'!$B$5/100,2),""),""))</f>
        <v/>
      </c>
      <c r="P1739" s="19">
        <f>IF(OR(M1739="متأخرة",M1739="اليوم"),COUNTIFS($M$6:$M$2005,"متأخرة",$J$6:$J$2005,"&lt;"&amp;J1739)+COUNTIFS($M$6:$M$2005,"اليوم",$J$6:$J$2005,"&lt;"&amp;J1739)+COUNTIFS($M$6:M1739,"متأخرة",$J$6:J1739,J1739&amp;"")+COUNTIFS($M$6:M1739,"اليوم",$J$6:J1739,J1739&amp;""),"")</f>
        <v/>
      </c>
    </row>
    <row r="1740">
      <c r="A1740" s="20" t="n"/>
      <c r="B1740" s="5" t="n"/>
      <c r="C1740" s="21" t="n"/>
      <c r="D1740" s="5" t="n"/>
      <c r="E1740" s="17" t="n"/>
      <c r="F1740" s="5" t="n"/>
      <c r="G1740" s="5" t="n"/>
      <c r="H1740" s="5" t="n"/>
      <c r="I1740" s="5" t="n"/>
      <c r="J1740" s="20" t="n"/>
      <c r="K1740" s="5" t="n"/>
      <c r="L1740" s="19">
        <f>IF(OR(B1740&amp;""="",NOT(ISNUMBER(A1740))),"",'الإعدادات'!$B$4-A1740)</f>
        <v/>
      </c>
      <c r="M1740" s="6">
        <f>IF(OR(B1740&amp;""="",NOT(ISNUMBER(J1740)),I1740="تم التعاقد",I1740="غير مهتم"),"",IF(J1740&lt;'الإعدادات'!$B$4,"متأخرة",IF(J1740='الإعدادات'!$B$4,"اليوم",IF(J1740&lt;='الإعدادات'!$B$4+3,"خلال 3 أيام",""))))</f>
        <v/>
      </c>
      <c r="N1740" s="6">
        <f>IF(OR(B1740&amp;""="",H1740&amp;""="",NOT(ISNUMBER(E1740))),"",IFERROR(IF(E1740&lt;INDEX('الوحدات'!$F$6:$F$305,MATCH(H1740,'الوحدات'!$A$6:$A$305,0)),"أقل من السعر","مناسب"),"كود غير موجود"))</f>
        <v/>
      </c>
      <c r="O1740" s="18">
        <f>IF(OR(B1740&amp;""="",I1740&lt;&gt;"تم التعاقد",H1740&amp;""=""),"",IFERROR(IF(INDEX('الوحدات'!$E$6:$E$305,MATCH(H1740,'الوحدات'!$A$6:$A$305,0))="بيع",ROUND(INDEX('الوحدات'!$F$6:$F$305,MATCH(H1740,'الوحدات'!$A$6:$A$305,0))*'الإعدادات'!$B$5/100,2),""),""))</f>
        <v/>
      </c>
      <c r="P1740" s="19">
        <f>IF(OR(M1740="متأخرة",M1740="اليوم"),COUNTIFS($M$6:$M$2005,"متأخرة",$J$6:$J$2005,"&lt;"&amp;J1740)+COUNTIFS($M$6:$M$2005,"اليوم",$J$6:$J$2005,"&lt;"&amp;J1740)+COUNTIFS($M$6:M1740,"متأخرة",$J$6:J1740,J1740&amp;"")+COUNTIFS($M$6:M1740,"اليوم",$J$6:J1740,J1740&amp;""),"")</f>
        <v/>
      </c>
    </row>
    <row r="1741">
      <c r="A1741" s="20" t="n"/>
      <c r="B1741" s="5" t="n"/>
      <c r="C1741" s="21" t="n"/>
      <c r="D1741" s="5" t="n"/>
      <c r="E1741" s="17" t="n"/>
      <c r="F1741" s="5" t="n"/>
      <c r="G1741" s="5" t="n"/>
      <c r="H1741" s="5" t="n"/>
      <c r="I1741" s="5" t="n"/>
      <c r="J1741" s="20" t="n"/>
      <c r="K1741" s="5" t="n"/>
      <c r="L1741" s="19">
        <f>IF(OR(B1741&amp;""="",NOT(ISNUMBER(A1741))),"",'الإعدادات'!$B$4-A1741)</f>
        <v/>
      </c>
      <c r="M1741" s="6">
        <f>IF(OR(B1741&amp;""="",NOT(ISNUMBER(J1741)),I1741="تم التعاقد",I1741="غير مهتم"),"",IF(J1741&lt;'الإعدادات'!$B$4,"متأخرة",IF(J1741='الإعدادات'!$B$4,"اليوم",IF(J1741&lt;='الإعدادات'!$B$4+3,"خلال 3 أيام",""))))</f>
        <v/>
      </c>
      <c r="N1741" s="6">
        <f>IF(OR(B1741&amp;""="",H1741&amp;""="",NOT(ISNUMBER(E1741))),"",IFERROR(IF(E1741&lt;INDEX('الوحدات'!$F$6:$F$305,MATCH(H1741,'الوحدات'!$A$6:$A$305,0)),"أقل من السعر","مناسب"),"كود غير موجود"))</f>
        <v/>
      </c>
      <c r="O1741" s="18">
        <f>IF(OR(B1741&amp;""="",I1741&lt;&gt;"تم التعاقد",H1741&amp;""=""),"",IFERROR(IF(INDEX('الوحدات'!$E$6:$E$305,MATCH(H1741,'الوحدات'!$A$6:$A$305,0))="بيع",ROUND(INDEX('الوحدات'!$F$6:$F$305,MATCH(H1741,'الوحدات'!$A$6:$A$305,0))*'الإعدادات'!$B$5/100,2),""),""))</f>
        <v/>
      </c>
      <c r="P1741" s="19">
        <f>IF(OR(M1741="متأخرة",M1741="اليوم"),COUNTIFS($M$6:$M$2005,"متأخرة",$J$6:$J$2005,"&lt;"&amp;J1741)+COUNTIFS($M$6:$M$2005,"اليوم",$J$6:$J$2005,"&lt;"&amp;J1741)+COUNTIFS($M$6:M1741,"متأخرة",$J$6:J1741,J1741&amp;"")+COUNTIFS($M$6:M1741,"اليوم",$J$6:J1741,J1741&amp;""),"")</f>
        <v/>
      </c>
    </row>
    <row r="1742">
      <c r="A1742" s="20" t="n"/>
      <c r="B1742" s="5" t="n"/>
      <c r="C1742" s="21" t="n"/>
      <c r="D1742" s="5" t="n"/>
      <c r="E1742" s="17" t="n"/>
      <c r="F1742" s="5" t="n"/>
      <c r="G1742" s="5" t="n"/>
      <c r="H1742" s="5" t="n"/>
      <c r="I1742" s="5" t="n"/>
      <c r="J1742" s="20" t="n"/>
      <c r="K1742" s="5" t="n"/>
      <c r="L1742" s="19">
        <f>IF(OR(B1742&amp;""="",NOT(ISNUMBER(A1742))),"",'الإعدادات'!$B$4-A1742)</f>
        <v/>
      </c>
      <c r="M1742" s="6">
        <f>IF(OR(B1742&amp;""="",NOT(ISNUMBER(J1742)),I1742="تم التعاقد",I1742="غير مهتم"),"",IF(J1742&lt;'الإعدادات'!$B$4,"متأخرة",IF(J1742='الإعدادات'!$B$4,"اليوم",IF(J1742&lt;='الإعدادات'!$B$4+3,"خلال 3 أيام",""))))</f>
        <v/>
      </c>
      <c r="N1742" s="6">
        <f>IF(OR(B1742&amp;""="",H1742&amp;""="",NOT(ISNUMBER(E1742))),"",IFERROR(IF(E1742&lt;INDEX('الوحدات'!$F$6:$F$305,MATCH(H1742,'الوحدات'!$A$6:$A$305,0)),"أقل من السعر","مناسب"),"كود غير موجود"))</f>
        <v/>
      </c>
      <c r="O1742" s="18">
        <f>IF(OR(B1742&amp;""="",I1742&lt;&gt;"تم التعاقد",H1742&amp;""=""),"",IFERROR(IF(INDEX('الوحدات'!$E$6:$E$305,MATCH(H1742,'الوحدات'!$A$6:$A$305,0))="بيع",ROUND(INDEX('الوحدات'!$F$6:$F$305,MATCH(H1742,'الوحدات'!$A$6:$A$305,0))*'الإعدادات'!$B$5/100,2),""),""))</f>
        <v/>
      </c>
      <c r="P1742" s="19">
        <f>IF(OR(M1742="متأخرة",M1742="اليوم"),COUNTIFS($M$6:$M$2005,"متأخرة",$J$6:$J$2005,"&lt;"&amp;J1742)+COUNTIFS($M$6:$M$2005,"اليوم",$J$6:$J$2005,"&lt;"&amp;J1742)+COUNTIFS($M$6:M1742,"متأخرة",$J$6:J1742,J1742&amp;"")+COUNTIFS($M$6:M1742,"اليوم",$J$6:J1742,J1742&amp;""),"")</f>
        <v/>
      </c>
    </row>
    <row r="1743">
      <c r="A1743" s="20" t="n"/>
      <c r="B1743" s="5" t="n"/>
      <c r="C1743" s="21" t="n"/>
      <c r="D1743" s="5" t="n"/>
      <c r="E1743" s="17" t="n"/>
      <c r="F1743" s="5" t="n"/>
      <c r="G1743" s="5" t="n"/>
      <c r="H1743" s="5" t="n"/>
      <c r="I1743" s="5" t="n"/>
      <c r="J1743" s="20" t="n"/>
      <c r="K1743" s="5" t="n"/>
      <c r="L1743" s="19">
        <f>IF(OR(B1743&amp;""="",NOT(ISNUMBER(A1743))),"",'الإعدادات'!$B$4-A1743)</f>
        <v/>
      </c>
      <c r="M1743" s="6">
        <f>IF(OR(B1743&amp;""="",NOT(ISNUMBER(J1743)),I1743="تم التعاقد",I1743="غير مهتم"),"",IF(J1743&lt;'الإعدادات'!$B$4,"متأخرة",IF(J1743='الإعدادات'!$B$4,"اليوم",IF(J1743&lt;='الإعدادات'!$B$4+3,"خلال 3 أيام",""))))</f>
        <v/>
      </c>
      <c r="N1743" s="6">
        <f>IF(OR(B1743&amp;""="",H1743&amp;""="",NOT(ISNUMBER(E1743))),"",IFERROR(IF(E1743&lt;INDEX('الوحدات'!$F$6:$F$305,MATCH(H1743,'الوحدات'!$A$6:$A$305,0)),"أقل من السعر","مناسب"),"كود غير موجود"))</f>
        <v/>
      </c>
      <c r="O1743" s="18">
        <f>IF(OR(B1743&amp;""="",I1743&lt;&gt;"تم التعاقد",H1743&amp;""=""),"",IFERROR(IF(INDEX('الوحدات'!$E$6:$E$305,MATCH(H1743,'الوحدات'!$A$6:$A$305,0))="بيع",ROUND(INDEX('الوحدات'!$F$6:$F$305,MATCH(H1743,'الوحدات'!$A$6:$A$305,0))*'الإعدادات'!$B$5/100,2),""),""))</f>
        <v/>
      </c>
      <c r="P1743" s="19">
        <f>IF(OR(M1743="متأخرة",M1743="اليوم"),COUNTIFS($M$6:$M$2005,"متأخرة",$J$6:$J$2005,"&lt;"&amp;J1743)+COUNTIFS($M$6:$M$2005,"اليوم",$J$6:$J$2005,"&lt;"&amp;J1743)+COUNTIFS($M$6:M1743,"متأخرة",$J$6:J1743,J1743&amp;"")+COUNTIFS($M$6:M1743,"اليوم",$J$6:J1743,J1743&amp;""),"")</f>
        <v/>
      </c>
    </row>
    <row r="1744">
      <c r="A1744" s="20" t="n"/>
      <c r="B1744" s="5" t="n"/>
      <c r="C1744" s="21" t="n"/>
      <c r="D1744" s="5" t="n"/>
      <c r="E1744" s="17" t="n"/>
      <c r="F1744" s="5" t="n"/>
      <c r="G1744" s="5" t="n"/>
      <c r="H1744" s="5" t="n"/>
      <c r="I1744" s="5" t="n"/>
      <c r="J1744" s="20" t="n"/>
      <c r="K1744" s="5" t="n"/>
      <c r="L1744" s="19">
        <f>IF(OR(B1744&amp;""="",NOT(ISNUMBER(A1744))),"",'الإعدادات'!$B$4-A1744)</f>
        <v/>
      </c>
      <c r="M1744" s="6">
        <f>IF(OR(B1744&amp;""="",NOT(ISNUMBER(J1744)),I1744="تم التعاقد",I1744="غير مهتم"),"",IF(J1744&lt;'الإعدادات'!$B$4,"متأخرة",IF(J1744='الإعدادات'!$B$4,"اليوم",IF(J1744&lt;='الإعدادات'!$B$4+3,"خلال 3 أيام",""))))</f>
        <v/>
      </c>
      <c r="N1744" s="6">
        <f>IF(OR(B1744&amp;""="",H1744&amp;""="",NOT(ISNUMBER(E1744))),"",IFERROR(IF(E1744&lt;INDEX('الوحدات'!$F$6:$F$305,MATCH(H1744,'الوحدات'!$A$6:$A$305,0)),"أقل من السعر","مناسب"),"كود غير موجود"))</f>
        <v/>
      </c>
      <c r="O1744" s="18">
        <f>IF(OR(B1744&amp;""="",I1744&lt;&gt;"تم التعاقد",H1744&amp;""=""),"",IFERROR(IF(INDEX('الوحدات'!$E$6:$E$305,MATCH(H1744,'الوحدات'!$A$6:$A$305,0))="بيع",ROUND(INDEX('الوحدات'!$F$6:$F$305,MATCH(H1744,'الوحدات'!$A$6:$A$305,0))*'الإعدادات'!$B$5/100,2),""),""))</f>
        <v/>
      </c>
      <c r="P1744" s="19">
        <f>IF(OR(M1744="متأخرة",M1744="اليوم"),COUNTIFS($M$6:$M$2005,"متأخرة",$J$6:$J$2005,"&lt;"&amp;J1744)+COUNTIFS($M$6:$M$2005,"اليوم",$J$6:$J$2005,"&lt;"&amp;J1744)+COUNTIFS($M$6:M1744,"متأخرة",$J$6:J1744,J1744&amp;"")+COUNTIFS($M$6:M1744,"اليوم",$J$6:J1744,J1744&amp;""),"")</f>
        <v/>
      </c>
    </row>
    <row r="1745">
      <c r="A1745" s="20" t="n"/>
      <c r="B1745" s="5" t="n"/>
      <c r="C1745" s="21" t="n"/>
      <c r="D1745" s="5" t="n"/>
      <c r="E1745" s="17" t="n"/>
      <c r="F1745" s="5" t="n"/>
      <c r="G1745" s="5" t="n"/>
      <c r="H1745" s="5" t="n"/>
      <c r="I1745" s="5" t="n"/>
      <c r="J1745" s="20" t="n"/>
      <c r="K1745" s="5" t="n"/>
      <c r="L1745" s="19">
        <f>IF(OR(B1745&amp;""="",NOT(ISNUMBER(A1745))),"",'الإعدادات'!$B$4-A1745)</f>
        <v/>
      </c>
      <c r="M1745" s="6">
        <f>IF(OR(B1745&amp;""="",NOT(ISNUMBER(J1745)),I1745="تم التعاقد",I1745="غير مهتم"),"",IF(J1745&lt;'الإعدادات'!$B$4,"متأخرة",IF(J1745='الإعدادات'!$B$4,"اليوم",IF(J1745&lt;='الإعدادات'!$B$4+3,"خلال 3 أيام",""))))</f>
        <v/>
      </c>
      <c r="N1745" s="6">
        <f>IF(OR(B1745&amp;""="",H1745&amp;""="",NOT(ISNUMBER(E1745))),"",IFERROR(IF(E1745&lt;INDEX('الوحدات'!$F$6:$F$305,MATCH(H1745,'الوحدات'!$A$6:$A$305,0)),"أقل من السعر","مناسب"),"كود غير موجود"))</f>
        <v/>
      </c>
      <c r="O1745" s="18">
        <f>IF(OR(B1745&amp;""="",I1745&lt;&gt;"تم التعاقد",H1745&amp;""=""),"",IFERROR(IF(INDEX('الوحدات'!$E$6:$E$305,MATCH(H1745,'الوحدات'!$A$6:$A$305,0))="بيع",ROUND(INDEX('الوحدات'!$F$6:$F$305,MATCH(H1745,'الوحدات'!$A$6:$A$305,0))*'الإعدادات'!$B$5/100,2),""),""))</f>
        <v/>
      </c>
      <c r="P1745" s="19">
        <f>IF(OR(M1745="متأخرة",M1745="اليوم"),COUNTIFS($M$6:$M$2005,"متأخرة",$J$6:$J$2005,"&lt;"&amp;J1745)+COUNTIFS($M$6:$M$2005,"اليوم",$J$6:$J$2005,"&lt;"&amp;J1745)+COUNTIFS($M$6:M1745,"متأخرة",$J$6:J1745,J1745&amp;"")+COUNTIFS($M$6:M1745,"اليوم",$J$6:J1745,J1745&amp;""),"")</f>
        <v/>
      </c>
    </row>
    <row r="1746">
      <c r="A1746" s="20" t="n"/>
      <c r="B1746" s="5" t="n"/>
      <c r="C1746" s="21" t="n"/>
      <c r="D1746" s="5" t="n"/>
      <c r="E1746" s="17" t="n"/>
      <c r="F1746" s="5" t="n"/>
      <c r="G1746" s="5" t="n"/>
      <c r="H1746" s="5" t="n"/>
      <c r="I1746" s="5" t="n"/>
      <c r="J1746" s="20" t="n"/>
      <c r="K1746" s="5" t="n"/>
      <c r="L1746" s="19">
        <f>IF(OR(B1746&amp;""="",NOT(ISNUMBER(A1746))),"",'الإعدادات'!$B$4-A1746)</f>
        <v/>
      </c>
      <c r="M1746" s="6">
        <f>IF(OR(B1746&amp;""="",NOT(ISNUMBER(J1746)),I1746="تم التعاقد",I1746="غير مهتم"),"",IF(J1746&lt;'الإعدادات'!$B$4,"متأخرة",IF(J1746='الإعدادات'!$B$4,"اليوم",IF(J1746&lt;='الإعدادات'!$B$4+3,"خلال 3 أيام",""))))</f>
        <v/>
      </c>
      <c r="N1746" s="6">
        <f>IF(OR(B1746&amp;""="",H1746&amp;""="",NOT(ISNUMBER(E1746))),"",IFERROR(IF(E1746&lt;INDEX('الوحدات'!$F$6:$F$305,MATCH(H1746,'الوحدات'!$A$6:$A$305,0)),"أقل من السعر","مناسب"),"كود غير موجود"))</f>
        <v/>
      </c>
      <c r="O1746" s="18">
        <f>IF(OR(B1746&amp;""="",I1746&lt;&gt;"تم التعاقد",H1746&amp;""=""),"",IFERROR(IF(INDEX('الوحدات'!$E$6:$E$305,MATCH(H1746,'الوحدات'!$A$6:$A$305,0))="بيع",ROUND(INDEX('الوحدات'!$F$6:$F$305,MATCH(H1746,'الوحدات'!$A$6:$A$305,0))*'الإعدادات'!$B$5/100,2),""),""))</f>
        <v/>
      </c>
      <c r="P1746" s="19">
        <f>IF(OR(M1746="متأخرة",M1746="اليوم"),COUNTIFS($M$6:$M$2005,"متأخرة",$J$6:$J$2005,"&lt;"&amp;J1746)+COUNTIFS($M$6:$M$2005,"اليوم",$J$6:$J$2005,"&lt;"&amp;J1746)+COUNTIFS($M$6:M1746,"متأخرة",$J$6:J1746,J1746&amp;"")+COUNTIFS($M$6:M1746,"اليوم",$J$6:J1746,J1746&amp;""),"")</f>
        <v/>
      </c>
    </row>
    <row r="1747">
      <c r="A1747" s="20" t="n"/>
      <c r="B1747" s="5" t="n"/>
      <c r="C1747" s="21" t="n"/>
      <c r="D1747" s="5" t="n"/>
      <c r="E1747" s="17" t="n"/>
      <c r="F1747" s="5" t="n"/>
      <c r="G1747" s="5" t="n"/>
      <c r="H1747" s="5" t="n"/>
      <c r="I1747" s="5" t="n"/>
      <c r="J1747" s="20" t="n"/>
      <c r="K1747" s="5" t="n"/>
      <c r="L1747" s="19">
        <f>IF(OR(B1747&amp;""="",NOT(ISNUMBER(A1747))),"",'الإعدادات'!$B$4-A1747)</f>
        <v/>
      </c>
      <c r="M1747" s="6">
        <f>IF(OR(B1747&amp;""="",NOT(ISNUMBER(J1747)),I1747="تم التعاقد",I1747="غير مهتم"),"",IF(J1747&lt;'الإعدادات'!$B$4,"متأخرة",IF(J1747='الإعدادات'!$B$4,"اليوم",IF(J1747&lt;='الإعدادات'!$B$4+3,"خلال 3 أيام",""))))</f>
        <v/>
      </c>
      <c r="N1747" s="6">
        <f>IF(OR(B1747&amp;""="",H1747&amp;""="",NOT(ISNUMBER(E1747))),"",IFERROR(IF(E1747&lt;INDEX('الوحدات'!$F$6:$F$305,MATCH(H1747,'الوحدات'!$A$6:$A$305,0)),"أقل من السعر","مناسب"),"كود غير موجود"))</f>
        <v/>
      </c>
      <c r="O1747" s="18">
        <f>IF(OR(B1747&amp;""="",I1747&lt;&gt;"تم التعاقد",H1747&amp;""=""),"",IFERROR(IF(INDEX('الوحدات'!$E$6:$E$305,MATCH(H1747,'الوحدات'!$A$6:$A$305,0))="بيع",ROUND(INDEX('الوحدات'!$F$6:$F$305,MATCH(H1747,'الوحدات'!$A$6:$A$305,0))*'الإعدادات'!$B$5/100,2),""),""))</f>
        <v/>
      </c>
      <c r="P1747" s="19">
        <f>IF(OR(M1747="متأخرة",M1747="اليوم"),COUNTIFS($M$6:$M$2005,"متأخرة",$J$6:$J$2005,"&lt;"&amp;J1747)+COUNTIFS($M$6:$M$2005,"اليوم",$J$6:$J$2005,"&lt;"&amp;J1747)+COUNTIFS($M$6:M1747,"متأخرة",$J$6:J1747,J1747&amp;"")+COUNTIFS($M$6:M1747,"اليوم",$J$6:J1747,J1747&amp;""),"")</f>
        <v/>
      </c>
    </row>
    <row r="1748">
      <c r="A1748" s="20" t="n"/>
      <c r="B1748" s="5" t="n"/>
      <c r="C1748" s="21" t="n"/>
      <c r="D1748" s="5" t="n"/>
      <c r="E1748" s="17" t="n"/>
      <c r="F1748" s="5" t="n"/>
      <c r="G1748" s="5" t="n"/>
      <c r="H1748" s="5" t="n"/>
      <c r="I1748" s="5" t="n"/>
      <c r="J1748" s="20" t="n"/>
      <c r="K1748" s="5" t="n"/>
      <c r="L1748" s="19">
        <f>IF(OR(B1748&amp;""="",NOT(ISNUMBER(A1748))),"",'الإعدادات'!$B$4-A1748)</f>
        <v/>
      </c>
      <c r="M1748" s="6">
        <f>IF(OR(B1748&amp;""="",NOT(ISNUMBER(J1748)),I1748="تم التعاقد",I1748="غير مهتم"),"",IF(J1748&lt;'الإعدادات'!$B$4,"متأخرة",IF(J1748='الإعدادات'!$B$4,"اليوم",IF(J1748&lt;='الإعدادات'!$B$4+3,"خلال 3 أيام",""))))</f>
        <v/>
      </c>
      <c r="N1748" s="6">
        <f>IF(OR(B1748&amp;""="",H1748&amp;""="",NOT(ISNUMBER(E1748))),"",IFERROR(IF(E1748&lt;INDEX('الوحدات'!$F$6:$F$305,MATCH(H1748,'الوحدات'!$A$6:$A$305,0)),"أقل من السعر","مناسب"),"كود غير موجود"))</f>
        <v/>
      </c>
      <c r="O1748" s="18">
        <f>IF(OR(B1748&amp;""="",I1748&lt;&gt;"تم التعاقد",H1748&amp;""=""),"",IFERROR(IF(INDEX('الوحدات'!$E$6:$E$305,MATCH(H1748,'الوحدات'!$A$6:$A$305,0))="بيع",ROUND(INDEX('الوحدات'!$F$6:$F$305,MATCH(H1748,'الوحدات'!$A$6:$A$305,0))*'الإعدادات'!$B$5/100,2),""),""))</f>
        <v/>
      </c>
      <c r="P1748" s="19">
        <f>IF(OR(M1748="متأخرة",M1748="اليوم"),COUNTIFS($M$6:$M$2005,"متأخرة",$J$6:$J$2005,"&lt;"&amp;J1748)+COUNTIFS($M$6:$M$2005,"اليوم",$J$6:$J$2005,"&lt;"&amp;J1748)+COUNTIFS($M$6:M1748,"متأخرة",$J$6:J1748,J1748&amp;"")+COUNTIFS($M$6:M1748,"اليوم",$J$6:J1748,J1748&amp;""),"")</f>
        <v/>
      </c>
    </row>
    <row r="1749">
      <c r="A1749" s="20" t="n"/>
      <c r="B1749" s="5" t="n"/>
      <c r="C1749" s="21" t="n"/>
      <c r="D1749" s="5" t="n"/>
      <c r="E1749" s="17" t="n"/>
      <c r="F1749" s="5" t="n"/>
      <c r="G1749" s="5" t="n"/>
      <c r="H1749" s="5" t="n"/>
      <c r="I1749" s="5" t="n"/>
      <c r="J1749" s="20" t="n"/>
      <c r="K1749" s="5" t="n"/>
      <c r="L1749" s="19">
        <f>IF(OR(B1749&amp;""="",NOT(ISNUMBER(A1749))),"",'الإعدادات'!$B$4-A1749)</f>
        <v/>
      </c>
      <c r="M1749" s="6">
        <f>IF(OR(B1749&amp;""="",NOT(ISNUMBER(J1749)),I1749="تم التعاقد",I1749="غير مهتم"),"",IF(J1749&lt;'الإعدادات'!$B$4,"متأخرة",IF(J1749='الإعدادات'!$B$4,"اليوم",IF(J1749&lt;='الإعدادات'!$B$4+3,"خلال 3 أيام",""))))</f>
        <v/>
      </c>
      <c r="N1749" s="6">
        <f>IF(OR(B1749&amp;""="",H1749&amp;""="",NOT(ISNUMBER(E1749))),"",IFERROR(IF(E1749&lt;INDEX('الوحدات'!$F$6:$F$305,MATCH(H1749,'الوحدات'!$A$6:$A$305,0)),"أقل من السعر","مناسب"),"كود غير موجود"))</f>
        <v/>
      </c>
      <c r="O1749" s="18">
        <f>IF(OR(B1749&amp;""="",I1749&lt;&gt;"تم التعاقد",H1749&amp;""=""),"",IFERROR(IF(INDEX('الوحدات'!$E$6:$E$305,MATCH(H1749,'الوحدات'!$A$6:$A$305,0))="بيع",ROUND(INDEX('الوحدات'!$F$6:$F$305,MATCH(H1749,'الوحدات'!$A$6:$A$305,0))*'الإعدادات'!$B$5/100,2),""),""))</f>
        <v/>
      </c>
      <c r="P1749" s="19">
        <f>IF(OR(M1749="متأخرة",M1749="اليوم"),COUNTIFS($M$6:$M$2005,"متأخرة",$J$6:$J$2005,"&lt;"&amp;J1749)+COUNTIFS($M$6:$M$2005,"اليوم",$J$6:$J$2005,"&lt;"&amp;J1749)+COUNTIFS($M$6:M1749,"متأخرة",$J$6:J1749,J1749&amp;"")+COUNTIFS($M$6:M1749,"اليوم",$J$6:J1749,J1749&amp;""),"")</f>
        <v/>
      </c>
    </row>
    <row r="1750">
      <c r="A1750" s="20" t="n"/>
      <c r="B1750" s="5" t="n"/>
      <c r="C1750" s="21" t="n"/>
      <c r="D1750" s="5" t="n"/>
      <c r="E1750" s="17" t="n"/>
      <c r="F1750" s="5" t="n"/>
      <c r="G1750" s="5" t="n"/>
      <c r="H1750" s="5" t="n"/>
      <c r="I1750" s="5" t="n"/>
      <c r="J1750" s="20" t="n"/>
      <c r="K1750" s="5" t="n"/>
      <c r="L1750" s="19">
        <f>IF(OR(B1750&amp;""="",NOT(ISNUMBER(A1750))),"",'الإعدادات'!$B$4-A1750)</f>
        <v/>
      </c>
      <c r="M1750" s="6">
        <f>IF(OR(B1750&amp;""="",NOT(ISNUMBER(J1750)),I1750="تم التعاقد",I1750="غير مهتم"),"",IF(J1750&lt;'الإعدادات'!$B$4,"متأخرة",IF(J1750='الإعدادات'!$B$4,"اليوم",IF(J1750&lt;='الإعدادات'!$B$4+3,"خلال 3 أيام",""))))</f>
        <v/>
      </c>
      <c r="N1750" s="6">
        <f>IF(OR(B1750&amp;""="",H1750&amp;""="",NOT(ISNUMBER(E1750))),"",IFERROR(IF(E1750&lt;INDEX('الوحدات'!$F$6:$F$305,MATCH(H1750,'الوحدات'!$A$6:$A$305,0)),"أقل من السعر","مناسب"),"كود غير موجود"))</f>
        <v/>
      </c>
      <c r="O1750" s="18">
        <f>IF(OR(B1750&amp;""="",I1750&lt;&gt;"تم التعاقد",H1750&amp;""=""),"",IFERROR(IF(INDEX('الوحدات'!$E$6:$E$305,MATCH(H1750,'الوحدات'!$A$6:$A$305,0))="بيع",ROUND(INDEX('الوحدات'!$F$6:$F$305,MATCH(H1750,'الوحدات'!$A$6:$A$305,0))*'الإعدادات'!$B$5/100,2),""),""))</f>
        <v/>
      </c>
      <c r="P1750" s="19">
        <f>IF(OR(M1750="متأخرة",M1750="اليوم"),COUNTIFS($M$6:$M$2005,"متأخرة",$J$6:$J$2005,"&lt;"&amp;J1750)+COUNTIFS($M$6:$M$2005,"اليوم",$J$6:$J$2005,"&lt;"&amp;J1750)+COUNTIFS($M$6:M1750,"متأخرة",$J$6:J1750,J1750&amp;"")+COUNTIFS($M$6:M1750,"اليوم",$J$6:J1750,J1750&amp;""),"")</f>
        <v/>
      </c>
    </row>
    <row r="1751">
      <c r="A1751" s="20" t="n"/>
      <c r="B1751" s="5" t="n"/>
      <c r="C1751" s="21" t="n"/>
      <c r="D1751" s="5" t="n"/>
      <c r="E1751" s="17" t="n"/>
      <c r="F1751" s="5" t="n"/>
      <c r="G1751" s="5" t="n"/>
      <c r="H1751" s="5" t="n"/>
      <c r="I1751" s="5" t="n"/>
      <c r="J1751" s="20" t="n"/>
      <c r="K1751" s="5" t="n"/>
      <c r="L1751" s="19">
        <f>IF(OR(B1751&amp;""="",NOT(ISNUMBER(A1751))),"",'الإعدادات'!$B$4-A1751)</f>
        <v/>
      </c>
      <c r="M1751" s="6">
        <f>IF(OR(B1751&amp;""="",NOT(ISNUMBER(J1751)),I1751="تم التعاقد",I1751="غير مهتم"),"",IF(J1751&lt;'الإعدادات'!$B$4,"متأخرة",IF(J1751='الإعدادات'!$B$4,"اليوم",IF(J1751&lt;='الإعدادات'!$B$4+3,"خلال 3 أيام",""))))</f>
        <v/>
      </c>
      <c r="N1751" s="6">
        <f>IF(OR(B1751&amp;""="",H1751&amp;""="",NOT(ISNUMBER(E1751))),"",IFERROR(IF(E1751&lt;INDEX('الوحدات'!$F$6:$F$305,MATCH(H1751,'الوحدات'!$A$6:$A$305,0)),"أقل من السعر","مناسب"),"كود غير موجود"))</f>
        <v/>
      </c>
      <c r="O1751" s="18">
        <f>IF(OR(B1751&amp;""="",I1751&lt;&gt;"تم التعاقد",H1751&amp;""=""),"",IFERROR(IF(INDEX('الوحدات'!$E$6:$E$305,MATCH(H1751,'الوحدات'!$A$6:$A$305,0))="بيع",ROUND(INDEX('الوحدات'!$F$6:$F$305,MATCH(H1751,'الوحدات'!$A$6:$A$305,0))*'الإعدادات'!$B$5/100,2),""),""))</f>
        <v/>
      </c>
      <c r="P1751" s="19">
        <f>IF(OR(M1751="متأخرة",M1751="اليوم"),COUNTIFS($M$6:$M$2005,"متأخرة",$J$6:$J$2005,"&lt;"&amp;J1751)+COUNTIFS($M$6:$M$2005,"اليوم",$J$6:$J$2005,"&lt;"&amp;J1751)+COUNTIFS($M$6:M1751,"متأخرة",$J$6:J1751,J1751&amp;"")+COUNTIFS($M$6:M1751,"اليوم",$J$6:J1751,J1751&amp;""),"")</f>
        <v/>
      </c>
    </row>
    <row r="1752">
      <c r="A1752" s="20" t="n"/>
      <c r="B1752" s="5" t="n"/>
      <c r="C1752" s="21" t="n"/>
      <c r="D1752" s="5" t="n"/>
      <c r="E1752" s="17" t="n"/>
      <c r="F1752" s="5" t="n"/>
      <c r="G1752" s="5" t="n"/>
      <c r="H1752" s="5" t="n"/>
      <c r="I1752" s="5" t="n"/>
      <c r="J1752" s="20" t="n"/>
      <c r="K1752" s="5" t="n"/>
      <c r="L1752" s="19">
        <f>IF(OR(B1752&amp;""="",NOT(ISNUMBER(A1752))),"",'الإعدادات'!$B$4-A1752)</f>
        <v/>
      </c>
      <c r="M1752" s="6">
        <f>IF(OR(B1752&amp;""="",NOT(ISNUMBER(J1752)),I1752="تم التعاقد",I1752="غير مهتم"),"",IF(J1752&lt;'الإعدادات'!$B$4,"متأخرة",IF(J1752='الإعدادات'!$B$4,"اليوم",IF(J1752&lt;='الإعدادات'!$B$4+3,"خلال 3 أيام",""))))</f>
        <v/>
      </c>
      <c r="N1752" s="6">
        <f>IF(OR(B1752&amp;""="",H1752&amp;""="",NOT(ISNUMBER(E1752))),"",IFERROR(IF(E1752&lt;INDEX('الوحدات'!$F$6:$F$305,MATCH(H1752,'الوحدات'!$A$6:$A$305,0)),"أقل من السعر","مناسب"),"كود غير موجود"))</f>
        <v/>
      </c>
      <c r="O1752" s="18">
        <f>IF(OR(B1752&amp;""="",I1752&lt;&gt;"تم التعاقد",H1752&amp;""=""),"",IFERROR(IF(INDEX('الوحدات'!$E$6:$E$305,MATCH(H1752,'الوحدات'!$A$6:$A$305,0))="بيع",ROUND(INDEX('الوحدات'!$F$6:$F$305,MATCH(H1752,'الوحدات'!$A$6:$A$305,0))*'الإعدادات'!$B$5/100,2),""),""))</f>
        <v/>
      </c>
      <c r="P1752" s="19">
        <f>IF(OR(M1752="متأخرة",M1752="اليوم"),COUNTIFS($M$6:$M$2005,"متأخرة",$J$6:$J$2005,"&lt;"&amp;J1752)+COUNTIFS($M$6:$M$2005,"اليوم",$J$6:$J$2005,"&lt;"&amp;J1752)+COUNTIFS($M$6:M1752,"متأخرة",$J$6:J1752,J1752&amp;"")+COUNTIFS($M$6:M1752,"اليوم",$J$6:J1752,J1752&amp;""),"")</f>
        <v/>
      </c>
    </row>
    <row r="1753">
      <c r="A1753" s="20" t="n"/>
      <c r="B1753" s="5" t="n"/>
      <c r="C1753" s="21" t="n"/>
      <c r="D1753" s="5" t="n"/>
      <c r="E1753" s="17" t="n"/>
      <c r="F1753" s="5" t="n"/>
      <c r="G1753" s="5" t="n"/>
      <c r="H1753" s="5" t="n"/>
      <c r="I1753" s="5" t="n"/>
      <c r="J1753" s="20" t="n"/>
      <c r="K1753" s="5" t="n"/>
      <c r="L1753" s="19">
        <f>IF(OR(B1753&amp;""="",NOT(ISNUMBER(A1753))),"",'الإعدادات'!$B$4-A1753)</f>
        <v/>
      </c>
      <c r="M1753" s="6">
        <f>IF(OR(B1753&amp;""="",NOT(ISNUMBER(J1753)),I1753="تم التعاقد",I1753="غير مهتم"),"",IF(J1753&lt;'الإعدادات'!$B$4,"متأخرة",IF(J1753='الإعدادات'!$B$4,"اليوم",IF(J1753&lt;='الإعدادات'!$B$4+3,"خلال 3 أيام",""))))</f>
        <v/>
      </c>
      <c r="N1753" s="6">
        <f>IF(OR(B1753&amp;""="",H1753&amp;""="",NOT(ISNUMBER(E1753))),"",IFERROR(IF(E1753&lt;INDEX('الوحدات'!$F$6:$F$305,MATCH(H1753,'الوحدات'!$A$6:$A$305,0)),"أقل من السعر","مناسب"),"كود غير موجود"))</f>
        <v/>
      </c>
      <c r="O1753" s="18">
        <f>IF(OR(B1753&amp;""="",I1753&lt;&gt;"تم التعاقد",H1753&amp;""=""),"",IFERROR(IF(INDEX('الوحدات'!$E$6:$E$305,MATCH(H1753,'الوحدات'!$A$6:$A$305,0))="بيع",ROUND(INDEX('الوحدات'!$F$6:$F$305,MATCH(H1753,'الوحدات'!$A$6:$A$305,0))*'الإعدادات'!$B$5/100,2),""),""))</f>
        <v/>
      </c>
      <c r="P1753" s="19">
        <f>IF(OR(M1753="متأخرة",M1753="اليوم"),COUNTIFS($M$6:$M$2005,"متأخرة",$J$6:$J$2005,"&lt;"&amp;J1753)+COUNTIFS($M$6:$M$2005,"اليوم",$J$6:$J$2005,"&lt;"&amp;J1753)+COUNTIFS($M$6:M1753,"متأخرة",$J$6:J1753,J1753&amp;"")+COUNTIFS($M$6:M1753,"اليوم",$J$6:J1753,J1753&amp;""),"")</f>
        <v/>
      </c>
    </row>
    <row r="1754">
      <c r="A1754" s="20" t="n"/>
      <c r="B1754" s="5" t="n"/>
      <c r="C1754" s="21" t="n"/>
      <c r="D1754" s="5" t="n"/>
      <c r="E1754" s="17" t="n"/>
      <c r="F1754" s="5" t="n"/>
      <c r="G1754" s="5" t="n"/>
      <c r="H1754" s="5" t="n"/>
      <c r="I1754" s="5" t="n"/>
      <c r="J1754" s="20" t="n"/>
      <c r="K1754" s="5" t="n"/>
      <c r="L1754" s="19">
        <f>IF(OR(B1754&amp;""="",NOT(ISNUMBER(A1754))),"",'الإعدادات'!$B$4-A1754)</f>
        <v/>
      </c>
      <c r="M1754" s="6">
        <f>IF(OR(B1754&amp;""="",NOT(ISNUMBER(J1754)),I1754="تم التعاقد",I1754="غير مهتم"),"",IF(J1754&lt;'الإعدادات'!$B$4,"متأخرة",IF(J1754='الإعدادات'!$B$4,"اليوم",IF(J1754&lt;='الإعدادات'!$B$4+3,"خلال 3 أيام",""))))</f>
        <v/>
      </c>
      <c r="N1754" s="6">
        <f>IF(OR(B1754&amp;""="",H1754&amp;""="",NOT(ISNUMBER(E1754))),"",IFERROR(IF(E1754&lt;INDEX('الوحدات'!$F$6:$F$305,MATCH(H1754,'الوحدات'!$A$6:$A$305,0)),"أقل من السعر","مناسب"),"كود غير موجود"))</f>
        <v/>
      </c>
      <c r="O1754" s="18">
        <f>IF(OR(B1754&amp;""="",I1754&lt;&gt;"تم التعاقد",H1754&amp;""=""),"",IFERROR(IF(INDEX('الوحدات'!$E$6:$E$305,MATCH(H1754,'الوحدات'!$A$6:$A$305,0))="بيع",ROUND(INDEX('الوحدات'!$F$6:$F$305,MATCH(H1754,'الوحدات'!$A$6:$A$305,0))*'الإعدادات'!$B$5/100,2),""),""))</f>
        <v/>
      </c>
      <c r="P1754" s="19">
        <f>IF(OR(M1754="متأخرة",M1754="اليوم"),COUNTIFS($M$6:$M$2005,"متأخرة",$J$6:$J$2005,"&lt;"&amp;J1754)+COUNTIFS($M$6:$M$2005,"اليوم",$J$6:$J$2005,"&lt;"&amp;J1754)+COUNTIFS($M$6:M1754,"متأخرة",$J$6:J1754,J1754&amp;"")+COUNTIFS($M$6:M1754,"اليوم",$J$6:J1754,J1754&amp;""),"")</f>
        <v/>
      </c>
    </row>
    <row r="1755">
      <c r="A1755" s="20" t="n"/>
      <c r="B1755" s="5" t="n"/>
      <c r="C1755" s="21" t="n"/>
      <c r="D1755" s="5" t="n"/>
      <c r="E1755" s="17" t="n"/>
      <c r="F1755" s="5" t="n"/>
      <c r="G1755" s="5" t="n"/>
      <c r="H1755" s="5" t="n"/>
      <c r="I1755" s="5" t="n"/>
      <c r="J1755" s="20" t="n"/>
      <c r="K1755" s="5" t="n"/>
      <c r="L1755" s="19">
        <f>IF(OR(B1755&amp;""="",NOT(ISNUMBER(A1755))),"",'الإعدادات'!$B$4-A1755)</f>
        <v/>
      </c>
      <c r="M1755" s="6">
        <f>IF(OR(B1755&amp;""="",NOT(ISNUMBER(J1755)),I1755="تم التعاقد",I1755="غير مهتم"),"",IF(J1755&lt;'الإعدادات'!$B$4,"متأخرة",IF(J1755='الإعدادات'!$B$4,"اليوم",IF(J1755&lt;='الإعدادات'!$B$4+3,"خلال 3 أيام",""))))</f>
        <v/>
      </c>
      <c r="N1755" s="6">
        <f>IF(OR(B1755&amp;""="",H1755&amp;""="",NOT(ISNUMBER(E1755))),"",IFERROR(IF(E1755&lt;INDEX('الوحدات'!$F$6:$F$305,MATCH(H1755,'الوحدات'!$A$6:$A$305,0)),"أقل من السعر","مناسب"),"كود غير موجود"))</f>
        <v/>
      </c>
      <c r="O1755" s="18">
        <f>IF(OR(B1755&amp;""="",I1755&lt;&gt;"تم التعاقد",H1755&amp;""=""),"",IFERROR(IF(INDEX('الوحدات'!$E$6:$E$305,MATCH(H1755,'الوحدات'!$A$6:$A$305,0))="بيع",ROUND(INDEX('الوحدات'!$F$6:$F$305,MATCH(H1755,'الوحدات'!$A$6:$A$305,0))*'الإعدادات'!$B$5/100,2),""),""))</f>
        <v/>
      </c>
      <c r="P1755" s="19">
        <f>IF(OR(M1755="متأخرة",M1755="اليوم"),COUNTIFS($M$6:$M$2005,"متأخرة",$J$6:$J$2005,"&lt;"&amp;J1755)+COUNTIFS($M$6:$M$2005,"اليوم",$J$6:$J$2005,"&lt;"&amp;J1755)+COUNTIFS($M$6:M1755,"متأخرة",$J$6:J1755,J1755&amp;"")+COUNTIFS($M$6:M1755,"اليوم",$J$6:J1755,J1755&amp;""),"")</f>
        <v/>
      </c>
    </row>
    <row r="1756">
      <c r="A1756" s="20" t="n"/>
      <c r="B1756" s="5" t="n"/>
      <c r="C1756" s="21" t="n"/>
      <c r="D1756" s="5" t="n"/>
      <c r="E1756" s="17" t="n"/>
      <c r="F1756" s="5" t="n"/>
      <c r="G1756" s="5" t="n"/>
      <c r="H1756" s="5" t="n"/>
      <c r="I1756" s="5" t="n"/>
      <c r="J1756" s="20" t="n"/>
      <c r="K1756" s="5" t="n"/>
      <c r="L1756" s="19">
        <f>IF(OR(B1756&amp;""="",NOT(ISNUMBER(A1756))),"",'الإعدادات'!$B$4-A1756)</f>
        <v/>
      </c>
      <c r="M1756" s="6">
        <f>IF(OR(B1756&amp;""="",NOT(ISNUMBER(J1756)),I1756="تم التعاقد",I1756="غير مهتم"),"",IF(J1756&lt;'الإعدادات'!$B$4,"متأخرة",IF(J1756='الإعدادات'!$B$4,"اليوم",IF(J1756&lt;='الإعدادات'!$B$4+3,"خلال 3 أيام",""))))</f>
        <v/>
      </c>
      <c r="N1756" s="6">
        <f>IF(OR(B1756&amp;""="",H1756&amp;""="",NOT(ISNUMBER(E1756))),"",IFERROR(IF(E1756&lt;INDEX('الوحدات'!$F$6:$F$305,MATCH(H1756,'الوحدات'!$A$6:$A$305,0)),"أقل من السعر","مناسب"),"كود غير موجود"))</f>
        <v/>
      </c>
      <c r="O1756" s="18">
        <f>IF(OR(B1756&amp;""="",I1756&lt;&gt;"تم التعاقد",H1756&amp;""=""),"",IFERROR(IF(INDEX('الوحدات'!$E$6:$E$305,MATCH(H1756,'الوحدات'!$A$6:$A$305,0))="بيع",ROUND(INDEX('الوحدات'!$F$6:$F$305,MATCH(H1756,'الوحدات'!$A$6:$A$305,0))*'الإعدادات'!$B$5/100,2),""),""))</f>
        <v/>
      </c>
      <c r="P1756" s="19">
        <f>IF(OR(M1756="متأخرة",M1756="اليوم"),COUNTIFS($M$6:$M$2005,"متأخرة",$J$6:$J$2005,"&lt;"&amp;J1756)+COUNTIFS($M$6:$M$2005,"اليوم",$J$6:$J$2005,"&lt;"&amp;J1756)+COUNTIFS($M$6:M1756,"متأخرة",$J$6:J1756,J1756&amp;"")+COUNTIFS($M$6:M1756,"اليوم",$J$6:J1756,J1756&amp;""),"")</f>
        <v/>
      </c>
    </row>
    <row r="1757">
      <c r="A1757" s="20" t="n"/>
      <c r="B1757" s="5" t="n"/>
      <c r="C1757" s="21" t="n"/>
      <c r="D1757" s="5" t="n"/>
      <c r="E1757" s="17" t="n"/>
      <c r="F1757" s="5" t="n"/>
      <c r="G1757" s="5" t="n"/>
      <c r="H1757" s="5" t="n"/>
      <c r="I1757" s="5" t="n"/>
      <c r="J1757" s="20" t="n"/>
      <c r="K1757" s="5" t="n"/>
      <c r="L1757" s="19">
        <f>IF(OR(B1757&amp;""="",NOT(ISNUMBER(A1757))),"",'الإعدادات'!$B$4-A1757)</f>
        <v/>
      </c>
      <c r="M1757" s="6">
        <f>IF(OR(B1757&amp;""="",NOT(ISNUMBER(J1757)),I1757="تم التعاقد",I1757="غير مهتم"),"",IF(J1757&lt;'الإعدادات'!$B$4,"متأخرة",IF(J1757='الإعدادات'!$B$4,"اليوم",IF(J1757&lt;='الإعدادات'!$B$4+3,"خلال 3 أيام",""))))</f>
        <v/>
      </c>
      <c r="N1757" s="6">
        <f>IF(OR(B1757&amp;""="",H1757&amp;""="",NOT(ISNUMBER(E1757))),"",IFERROR(IF(E1757&lt;INDEX('الوحدات'!$F$6:$F$305,MATCH(H1757,'الوحدات'!$A$6:$A$305,0)),"أقل من السعر","مناسب"),"كود غير موجود"))</f>
        <v/>
      </c>
      <c r="O1757" s="18">
        <f>IF(OR(B1757&amp;""="",I1757&lt;&gt;"تم التعاقد",H1757&amp;""=""),"",IFERROR(IF(INDEX('الوحدات'!$E$6:$E$305,MATCH(H1757,'الوحدات'!$A$6:$A$305,0))="بيع",ROUND(INDEX('الوحدات'!$F$6:$F$305,MATCH(H1757,'الوحدات'!$A$6:$A$305,0))*'الإعدادات'!$B$5/100,2),""),""))</f>
        <v/>
      </c>
      <c r="P1757" s="19">
        <f>IF(OR(M1757="متأخرة",M1757="اليوم"),COUNTIFS($M$6:$M$2005,"متأخرة",$J$6:$J$2005,"&lt;"&amp;J1757)+COUNTIFS($M$6:$M$2005,"اليوم",$J$6:$J$2005,"&lt;"&amp;J1757)+COUNTIFS($M$6:M1757,"متأخرة",$J$6:J1757,J1757&amp;"")+COUNTIFS($M$6:M1757,"اليوم",$J$6:J1757,J1757&amp;""),"")</f>
        <v/>
      </c>
    </row>
    <row r="1758">
      <c r="A1758" s="20" t="n"/>
      <c r="B1758" s="5" t="n"/>
      <c r="C1758" s="21" t="n"/>
      <c r="D1758" s="5" t="n"/>
      <c r="E1758" s="17" t="n"/>
      <c r="F1758" s="5" t="n"/>
      <c r="G1758" s="5" t="n"/>
      <c r="H1758" s="5" t="n"/>
      <c r="I1758" s="5" t="n"/>
      <c r="J1758" s="20" t="n"/>
      <c r="K1758" s="5" t="n"/>
      <c r="L1758" s="19">
        <f>IF(OR(B1758&amp;""="",NOT(ISNUMBER(A1758))),"",'الإعدادات'!$B$4-A1758)</f>
        <v/>
      </c>
      <c r="M1758" s="6">
        <f>IF(OR(B1758&amp;""="",NOT(ISNUMBER(J1758)),I1758="تم التعاقد",I1758="غير مهتم"),"",IF(J1758&lt;'الإعدادات'!$B$4,"متأخرة",IF(J1758='الإعدادات'!$B$4,"اليوم",IF(J1758&lt;='الإعدادات'!$B$4+3,"خلال 3 أيام",""))))</f>
        <v/>
      </c>
      <c r="N1758" s="6">
        <f>IF(OR(B1758&amp;""="",H1758&amp;""="",NOT(ISNUMBER(E1758))),"",IFERROR(IF(E1758&lt;INDEX('الوحدات'!$F$6:$F$305,MATCH(H1758,'الوحدات'!$A$6:$A$305,0)),"أقل من السعر","مناسب"),"كود غير موجود"))</f>
        <v/>
      </c>
      <c r="O1758" s="18">
        <f>IF(OR(B1758&amp;""="",I1758&lt;&gt;"تم التعاقد",H1758&amp;""=""),"",IFERROR(IF(INDEX('الوحدات'!$E$6:$E$305,MATCH(H1758,'الوحدات'!$A$6:$A$305,0))="بيع",ROUND(INDEX('الوحدات'!$F$6:$F$305,MATCH(H1758,'الوحدات'!$A$6:$A$305,0))*'الإعدادات'!$B$5/100,2),""),""))</f>
        <v/>
      </c>
      <c r="P1758" s="19">
        <f>IF(OR(M1758="متأخرة",M1758="اليوم"),COUNTIFS($M$6:$M$2005,"متأخرة",$J$6:$J$2005,"&lt;"&amp;J1758)+COUNTIFS($M$6:$M$2005,"اليوم",$J$6:$J$2005,"&lt;"&amp;J1758)+COUNTIFS($M$6:M1758,"متأخرة",$J$6:J1758,J1758&amp;"")+COUNTIFS($M$6:M1758,"اليوم",$J$6:J1758,J1758&amp;""),"")</f>
        <v/>
      </c>
    </row>
    <row r="1759">
      <c r="A1759" s="20" t="n"/>
      <c r="B1759" s="5" t="n"/>
      <c r="C1759" s="21" t="n"/>
      <c r="D1759" s="5" t="n"/>
      <c r="E1759" s="17" t="n"/>
      <c r="F1759" s="5" t="n"/>
      <c r="G1759" s="5" t="n"/>
      <c r="H1759" s="5" t="n"/>
      <c r="I1759" s="5" t="n"/>
      <c r="J1759" s="20" t="n"/>
      <c r="K1759" s="5" t="n"/>
      <c r="L1759" s="19">
        <f>IF(OR(B1759&amp;""="",NOT(ISNUMBER(A1759))),"",'الإعدادات'!$B$4-A1759)</f>
        <v/>
      </c>
      <c r="M1759" s="6">
        <f>IF(OR(B1759&amp;""="",NOT(ISNUMBER(J1759)),I1759="تم التعاقد",I1759="غير مهتم"),"",IF(J1759&lt;'الإعدادات'!$B$4,"متأخرة",IF(J1759='الإعدادات'!$B$4,"اليوم",IF(J1759&lt;='الإعدادات'!$B$4+3,"خلال 3 أيام",""))))</f>
        <v/>
      </c>
      <c r="N1759" s="6">
        <f>IF(OR(B1759&amp;""="",H1759&amp;""="",NOT(ISNUMBER(E1759))),"",IFERROR(IF(E1759&lt;INDEX('الوحدات'!$F$6:$F$305,MATCH(H1759,'الوحدات'!$A$6:$A$305,0)),"أقل من السعر","مناسب"),"كود غير موجود"))</f>
        <v/>
      </c>
      <c r="O1759" s="18">
        <f>IF(OR(B1759&amp;""="",I1759&lt;&gt;"تم التعاقد",H1759&amp;""=""),"",IFERROR(IF(INDEX('الوحدات'!$E$6:$E$305,MATCH(H1759,'الوحدات'!$A$6:$A$305,0))="بيع",ROUND(INDEX('الوحدات'!$F$6:$F$305,MATCH(H1759,'الوحدات'!$A$6:$A$305,0))*'الإعدادات'!$B$5/100,2),""),""))</f>
        <v/>
      </c>
      <c r="P1759" s="19">
        <f>IF(OR(M1759="متأخرة",M1759="اليوم"),COUNTIFS($M$6:$M$2005,"متأخرة",$J$6:$J$2005,"&lt;"&amp;J1759)+COUNTIFS($M$6:$M$2005,"اليوم",$J$6:$J$2005,"&lt;"&amp;J1759)+COUNTIFS($M$6:M1759,"متأخرة",$J$6:J1759,J1759&amp;"")+COUNTIFS($M$6:M1759,"اليوم",$J$6:J1759,J1759&amp;""),"")</f>
        <v/>
      </c>
    </row>
    <row r="1760">
      <c r="A1760" s="20" t="n"/>
      <c r="B1760" s="5" t="n"/>
      <c r="C1760" s="21" t="n"/>
      <c r="D1760" s="5" t="n"/>
      <c r="E1760" s="17" t="n"/>
      <c r="F1760" s="5" t="n"/>
      <c r="G1760" s="5" t="n"/>
      <c r="H1760" s="5" t="n"/>
      <c r="I1760" s="5" t="n"/>
      <c r="J1760" s="20" t="n"/>
      <c r="K1760" s="5" t="n"/>
      <c r="L1760" s="19">
        <f>IF(OR(B1760&amp;""="",NOT(ISNUMBER(A1760))),"",'الإعدادات'!$B$4-A1760)</f>
        <v/>
      </c>
      <c r="M1760" s="6">
        <f>IF(OR(B1760&amp;""="",NOT(ISNUMBER(J1760)),I1760="تم التعاقد",I1760="غير مهتم"),"",IF(J1760&lt;'الإعدادات'!$B$4,"متأخرة",IF(J1760='الإعدادات'!$B$4,"اليوم",IF(J1760&lt;='الإعدادات'!$B$4+3,"خلال 3 أيام",""))))</f>
        <v/>
      </c>
      <c r="N1760" s="6">
        <f>IF(OR(B1760&amp;""="",H1760&amp;""="",NOT(ISNUMBER(E1760))),"",IFERROR(IF(E1760&lt;INDEX('الوحدات'!$F$6:$F$305,MATCH(H1760,'الوحدات'!$A$6:$A$305,0)),"أقل من السعر","مناسب"),"كود غير موجود"))</f>
        <v/>
      </c>
      <c r="O1760" s="18">
        <f>IF(OR(B1760&amp;""="",I1760&lt;&gt;"تم التعاقد",H1760&amp;""=""),"",IFERROR(IF(INDEX('الوحدات'!$E$6:$E$305,MATCH(H1760,'الوحدات'!$A$6:$A$305,0))="بيع",ROUND(INDEX('الوحدات'!$F$6:$F$305,MATCH(H1760,'الوحدات'!$A$6:$A$305,0))*'الإعدادات'!$B$5/100,2),""),""))</f>
        <v/>
      </c>
      <c r="P1760" s="19">
        <f>IF(OR(M1760="متأخرة",M1760="اليوم"),COUNTIFS($M$6:$M$2005,"متأخرة",$J$6:$J$2005,"&lt;"&amp;J1760)+COUNTIFS($M$6:$M$2005,"اليوم",$J$6:$J$2005,"&lt;"&amp;J1760)+COUNTIFS($M$6:M1760,"متأخرة",$J$6:J1760,J1760&amp;"")+COUNTIFS($M$6:M1760,"اليوم",$J$6:J1760,J1760&amp;""),"")</f>
        <v/>
      </c>
    </row>
    <row r="1761">
      <c r="A1761" s="20" t="n"/>
      <c r="B1761" s="5" t="n"/>
      <c r="C1761" s="21" t="n"/>
      <c r="D1761" s="5" t="n"/>
      <c r="E1761" s="17" t="n"/>
      <c r="F1761" s="5" t="n"/>
      <c r="G1761" s="5" t="n"/>
      <c r="H1761" s="5" t="n"/>
      <c r="I1761" s="5" t="n"/>
      <c r="J1761" s="20" t="n"/>
      <c r="K1761" s="5" t="n"/>
      <c r="L1761" s="19">
        <f>IF(OR(B1761&amp;""="",NOT(ISNUMBER(A1761))),"",'الإعدادات'!$B$4-A1761)</f>
        <v/>
      </c>
      <c r="M1761" s="6">
        <f>IF(OR(B1761&amp;""="",NOT(ISNUMBER(J1761)),I1761="تم التعاقد",I1761="غير مهتم"),"",IF(J1761&lt;'الإعدادات'!$B$4,"متأخرة",IF(J1761='الإعدادات'!$B$4,"اليوم",IF(J1761&lt;='الإعدادات'!$B$4+3,"خلال 3 أيام",""))))</f>
        <v/>
      </c>
      <c r="N1761" s="6">
        <f>IF(OR(B1761&amp;""="",H1761&amp;""="",NOT(ISNUMBER(E1761))),"",IFERROR(IF(E1761&lt;INDEX('الوحدات'!$F$6:$F$305,MATCH(H1761,'الوحدات'!$A$6:$A$305,0)),"أقل من السعر","مناسب"),"كود غير موجود"))</f>
        <v/>
      </c>
      <c r="O1761" s="18">
        <f>IF(OR(B1761&amp;""="",I1761&lt;&gt;"تم التعاقد",H1761&amp;""=""),"",IFERROR(IF(INDEX('الوحدات'!$E$6:$E$305,MATCH(H1761,'الوحدات'!$A$6:$A$305,0))="بيع",ROUND(INDEX('الوحدات'!$F$6:$F$305,MATCH(H1761,'الوحدات'!$A$6:$A$305,0))*'الإعدادات'!$B$5/100,2),""),""))</f>
        <v/>
      </c>
      <c r="P1761" s="19">
        <f>IF(OR(M1761="متأخرة",M1761="اليوم"),COUNTIFS($M$6:$M$2005,"متأخرة",$J$6:$J$2005,"&lt;"&amp;J1761)+COUNTIFS($M$6:$M$2005,"اليوم",$J$6:$J$2005,"&lt;"&amp;J1761)+COUNTIFS($M$6:M1761,"متأخرة",$J$6:J1761,J1761&amp;"")+COUNTIFS($M$6:M1761,"اليوم",$J$6:J1761,J1761&amp;""),"")</f>
        <v/>
      </c>
    </row>
    <row r="1762">
      <c r="A1762" s="20" t="n"/>
      <c r="B1762" s="5" t="n"/>
      <c r="C1762" s="21" t="n"/>
      <c r="D1762" s="5" t="n"/>
      <c r="E1762" s="17" t="n"/>
      <c r="F1762" s="5" t="n"/>
      <c r="G1762" s="5" t="n"/>
      <c r="H1762" s="5" t="n"/>
      <c r="I1762" s="5" t="n"/>
      <c r="J1762" s="20" t="n"/>
      <c r="K1762" s="5" t="n"/>
      <c r="L1762" s="19">
        <f>IF(OR(B1762&amp;""="",NOT(ISNUMBER(A1762))),"",'الإعدادات'!$B$4-A1762)</f>
        <v/>
      </c>
      <c r="M1762" s="6">
        <f>IF(OR(B1762&amp;""="",NOT(ISNUMBER(J1762)),I1762="تم التعاقد",I1762="غير مهتم"),"",IF(J1762&lt;'الإعدادات'!$B$4,"متأخرة",IF(J1762='الإعدادات'!$B$4,"اليوم",IF(J1762&lt;='الإعدادات'!$B$4+3,"خلال 3 أيام",""))))</f>
        <v/>
      </c>
      <c r="N1762" s="6">
        <f>IF(OR(B1762&amp;""="",H1762&amp;""="",NOT(ISNUMBER(E1762))),"",IFERROR(IF(E1762&lt;INDEX('الوحدات'!$F$6:$F$305,MATCH(H1762,'الوحدات'!$A$6:$A$305,0)),"أقل من السعر","مناسب"),"كود غير موجود"))</f>
        <v/>
      </c>
      <c r="O1762" s="18">
        <f>IF(OR(B1762&amp;""="",I1762&lt;&gt;"تم التعاقد",H1762&amp;""=""),"",IFERROR(IF(INDEX('الوحدات'!$E$6:$E$305,MATCH(H1762,'الوحدات'!$A$6:$A$305,0))="بيع",ROUND(INDEX('الوحدات'!$F$6:$F$305,MATCH(H1762,'الوحدات'!$A$6:$A$305,0))*'الإعدادات'!$B$5/100,2),""),""))</f>
        <v/>
      </c>
      <c r="P1762" s="19">
        <f>IF(OR(M1762="متأخرة",M1762="اليوم"),COUNTIFS($M$6:$M$2005,"متأخرة",$J$6:$J$2005,"&lt;"&amp;J1762)+COUNTIFS($M$6:$M$2005,"اليوم",$J$6:$J$2005,"&lt;"&amp;J1762)+COUNTIFS($M$6:M1762,"متأخرة",$J$6:J1762,J1762&amp;"")+COUNTIFS($M$6:M1762,"اليوم",$J$6:J1762,J1762&amp;""),"")</f>
        <v/>
      </c>
    </row>
    <row r="1763">
      <c r="A1763" s="20" t="n"/>
      <c r="B1763" s="5" t="n"/>
      <c r="C1763" s="21" t="n"/>
      <c r="D1763" s="5" t="n"/>
      <c r="E1763" s="17" t="n"/>
      <c r="F1763" s="5" t="n"/>
      <c r="G1763" s="5" t="n"/>
      <c r="H1763" s="5" t="n"/>
      <c r="I1763" s="5" t="n"/>
      <c r="J1763" s="20" t="n"/>
      <c r="K1763" s="5" t="n"/>
      <c r="L1763" s="19">
        <f>IF(OR(B1763&amp;""="",NOT(ISNUMBER(A1763))),"",'الإعدادات'!$B$4-A1763)</f>
        <v/>
      </c>
      <c r="M1763" s="6">
        <f>IF(OR(B1763&amp;""="",NOT(ISNUMBER(J1763)),I1763="تم التعاقد",I1763="غير مهتم"),"",IF(J1763&lt;'الإعدادات'!$B$4,"متأخرة",IF(J1763='الإعدادات'!$B$4,"اليوم",IF(J1763&lt;='الإعدادات'!$B$4+3,"خلال 3 أيام",""))))</f>
        <v/>
      </c>
      <c r="N1763" s="6">
        <f>IF(OR(B1763&amp;""="",H1763&amp;""="",NOT(ISNUMBER(E1763))),"",IFERROR(IF(E1763&lt;INDEX('الوحدات'!$F$6:$F$305,MATCH(H1763,'الوحدات'!$A$6:$A$305,0)),"أقل من السعر","مناسب"),"كود غير موجود"))</f>
        <v/>
      </c>
      <c r="O1763" s="18">
        <f>IF(OR(B1763&amp;""="",I1763&lt;&gt;"تم التعاقد",H1763&amp;""=""),"",IFERROR(IF(INDEX('الوحدات'!$E$6:$E$305,MATCH(H1763,'الوحدات'!$A$6:$A$305,0))="بيع",ROUND(INDEX('الوحدات'!$F$6:$F$305,MATCH(H1763,'الوحدات'!$A$6:$A$305,0))*'الإعدادات'!$B$5/100,2),""),""))</f>
        <v/>
      </c>
      <c r="P1763" s="19">
        <f>IF(OR(M1763="متأخرة",M1763="اليوم"),COUNTIFS($M$6:$M$2005,"متأخرة",$J$6:$J$2005,"&lt;"&amp;J1763)+COUNTIFS($M$6:$M$2005,"اليوم",$J$6:$J$2005,"&lt;"&amp;J1763)+COUNTIFS($M$6:M1763,"متأخرة",$J$6:J1763,J1763&amp;"")+COUNTIFS($M$6:M1763,"اليوم",$J$6:J1763,J1763&amp;""),"")</f>
        <v/>
      </c>
    </row>
    <row r="1764">
      <c r="A1764" s="20" t="n"/>
      <c r="B1764" s="5" t="n"/>
      <c r="C1764" s="21" t="n"/>
      <c r="D1764" s="5" t="n"/>
      <c r="E1764" s="17" t="n"/>
      <c r="F1764" s="5" t="n"/>
      <c r="G1764" s="5" t="n"/>
      <c r="H1764" s="5" t="n"/>
      <c r="I1764" s="5" t="n"/>
      <c r="J1764" s="20" t="n"/>
      <c r="K1764" s="5" t="n"/>
      <c r="L1764" s="19">
        <f>IF(OR(B1764&amp;""="",NOT(ISNUMBER(A1764))),"",'الإعدادات'!$B$4-A1764)</f>
        <v/>
      </c>
      <c r="M1764" s="6">
        <f>IF(OR(B1764&amp;""="",NOT(ISNUMBER(J1764)),I1764="تم التعاقد",I1764="غير مهتم"),"",IF(J1764&lt;'الإعدادات'!$B$4,"متأخرة",IF(J1764='الإعدادات'!$B$4,"اليوم",IF(J1764&lt;='الإعدادات'!$B$4+3,"خلال 3 أيام",""))))</f>
        <v/>
      </c>
      <c r="N1764" s="6">
        <f>IF(OR(B1764&amp;""="",H1764&amp;""="",NOT(ISNUMBER(E1764))),"",IFERROR(IF(E1764&lt;INDEX('الوحدات'!$F$6:$F$305,MATCH(H1764,'الوحدات'!$A$6:$A$305,0)),"أقل من السعر","مناسب"),"كود غير موجود"))</f>
        <v/>
      </c>
      <c r="O1764" s="18">
        <f>IF(OR(B1764&amp;""="",I1764&lt;&gt;"تم التعاقد",H1764&amp;""=""),"",IFERROR(IF(INDEX('الوحدات'!$E$6:$E$305,MATCH(H1764,'الوحدات'!$A$6:$A$305,0))="بيع",ROUND(INDEX('الوحدات'!$F$6:$F$305,MATCH(H1764,'الوحدات'!$A$6:$A$305,0))*'الإعدادات'!$B$5/100,2),""),""))</f>
        <v/>
      </c>
      <c r="P1764" s="19">
        <f>IF(OR(M1764="متأخرة",M1764="اليوم"),COUNTIFS($M$6:$M$2005,"متأخرة",$J$6:$J$2005,"&lt;"&amp;J1764)+COUNTIFS($M$6:$M$2005,"اليوم",$J$6:$J$2005,"&lt;"&amp;J1764)+COUNTIFS($M$6:M1764,"متأخرة",$J$6:J1764,J1764&amp;"")+COUNTIFS($M$6:M1764,"اليوم",$J$6:J1764,J1764&amp;""),"")</f>
        <v/>
      </c>
    </row>
    <row r="1765">
      <c r="A1765" s="20" t="n"/>
      <c r="B1765" s="5" t="n"/>
      <c r="C1765" s="21" t="n"/>
      <c r="D1765" s="5" t="n"/>
      <c r="E1765" s="17" t="n"/>
      <c r="F1765" s="5" t="n"/>
      <c r="G1765" s="5" t="n"/>
      <c r="H1765" s="5" t="n"/>
      <c r="I1765" s="5" t="n"/>
      <c r="J1765" s="20" t="n"/>
      <c r="K1765" s="5" t="n"/>
      <c r="L1765" s="19">
        <f>IF(OR(B1765&amp;""="",NOT(ISNUMBER(A1765))),"",'الإعدادات'!$B$4-A1765)</f>
        <v/>
      </c>
      <c r="M1765" s="6">
        <f>IF(OR(B1765&amp;""="",NOT(ISNUMBER(J1765)),I1765="تم التعاقد",I1765="غير مهتم"),"",IF(J1765&lt;'الإعدادات'!$B$4,"متأخرة",IF(J1765='الإعدادات'!$B$4,"اليوم",IF(J1765&lt;='الإعدادات'!$B$4+3,"خلال 3 أيام",""))))</f>
        <v/>
      </c>
      <c r="N1765" s="6">
        <f>IF(OR(B1765&amp;""="",H1765&amp;""="",NOT(ISNUMBER(E1765))),"",IFERROR(IF(E1765&lt;INDEX('الوحدات'!$F$6:$F$305,MATCH(H1765,'الوحدات'!$A$6:$A$305,0)),"أقل من السعر","مناسب"),"كود غير موجود"))</f>
        <v/>
      </c>
      <c r="O1765" s="18">
        <f>IF(OR(B1765&amp;""="",I1765&lt;&gt;"تم التعاقد",H1765&amp;""=""),"",IFERROR(IF(INDEX('الوحدات'!$E$6:$E$305,MATCH(H1765,'الوحدات'!$A$6:$A$305,0))="بيع",ROUND(INDEX('الوحدات'!$F$6:$F$305,MATCH(H1765,'الوحدات'!$A$6:$A$305,0))*'الإعدادات'!$B$5/100,2),""),""))</f>
        <v/>
      </c>
      <c r="P1765" s="19">
        <f>IF(OR(M1765="متأخرة",M1765="اليوم"),COUNTIFS($M$6:$M$2005,"متأخرة",$J$6:$J$2005,"&lt;"&amp;J1765)+COUNTIFS($M$6:$M$2005,"اليوم",$J$6:$J$2005,"&lt;"&amp;J1765)+COUNTIFS($M$6:M1765,"متأخرة",$J$6:J1765,J1765&amp;"")+COUNTIFS($M$6:M1765,"اليوم",$J$6:J1765,J1765&amp;""),"")</f>
        <v/>
      </c>
    </row>
    <row r="1766">
      <c r="A1766" s="20" t="n"/>
      <c r="B1766" s="5" t="n"/>
      <c r="C1766" s="21" t="n"/>
      <c r="D1766" s="5" t="n"/>
      <c r="E1766" s="17" t="n"/>
      <c r="F1766" s="5" t="n"/>
      <c r="G1766" s="5" t="n"/>
      <c r="H1766" s="5" t="n"/>
      <c r="I1766" s="5" t="n"/>
      <c r="J1766" s="20" t="n"/>
      <c r="K1766" s="5" t="n"/>
      <c r="L1766" s="19">
        <f>IF(OR(B1766&amp;""="",NOT(ISNUMBER(A1766))),"",'الإعدادات'!$B$4-A1766)</f>
        <v/>
      </c>
      <c r="M1766" s="6">
        <f>IF(OR(B1766&amp;""="",NOT(ISNUMBER(J1766)),I1766="تم التعاقد",I1766="غير مهتم"),"",IF(J1766&lt;'الإعدادات'!$B$4,"متأخرة",IF(J1766='الإعدادات'!$B$4,"اليوم",IF(J1766&lt;='الإعدادات'!$B$4+3,"خلال 3 أيام",""))))</f>
        <v/>
      </c>
      <c r="N1766" s="6">
        <f>IF(OR(B1766&amp;""="",H1766&amp;""="",NOT(ISNUMBER(E1766))),"",IFERROR(IF(E1766&lt;INDEX('الوحدات'!$F$6:$F$305,MATCH(H1766,'الوحدات'!$A$6:$A$305,0)),"أقل من السعر","مناسب"),"كود غير موجود"))</f>
        <v/>
      </c>
      <c r="O1766" s="18">
        <f>IF(OR(B1766&amp;""="",I1766&lt;&gt;"تم التعاقد",H1766&amp;""=""),"",IFERROR(IF(INDEX('الوحدات'!$E$6:$E$305,MATCH(H1766,'الوحدات'!$A$6:$A$305,0))="بيع",ROUND(INDEX('الوحدات'!$F$6:$F$305,MATCH(H1766,'الوحدات'!$A$6:$A$305,0))*'الإعدادات'!$B$5/100,2),""),""))</f>
        <v/>
      </c>
      <c r="P1766" s="19">
        <f>IF(OR(M1766="متأخرة",M1766="اليوم"),COUNTIFS($M$6:$M$2005,"متأخرة",$J$6:$J$2005,"&lt;"&amp;J1766)+COUNTIFS($M$6:$M$2005,"اليوم",$J$6:$J$2005,"&lt;"&amp;J1766)+COUNTIFS($M$6:M1766,"متأخرة",$J$6:J1766,J1766&amp;"")+COUNTIFS($M$6:M1766,"اليوم",$J$6:J1766,J1766&amp;""),"")</f>
        <v/>
      </c>
    </row>
    <row r="1767">
      <c r="A1767" s="20" t="n"/>
      <c r="B1767" s="5" t="n"/>
      <c r="C1767" s="21" t="n"/>
      <c r="D1767" s="5" t="n"/>
      <c r="E1767" s="17" t="n"/>
      <c r="F1767" s="5" t="n"/>
      <c r="G1767" s="5" t="n"/>
      <c r="H1767" s="5" t="n"/>
      <c r="I1767" s="5" t="n"/>
      <c r="J1767" s="20" t="n"/>
      <c r="K1767" s="5" t="n"/>
      <c r="L1767" s="19">
        <f>IF(OR(B1767&amp;""="",NOT(ISNUMBER(A1767))),"",'الإعدادات'!$B$4-A1767)</f>
        <v/>
      </c>
      <c r="M1767" s="6">
        <f>IF(OR(B1767&amp;""="",NOT(ISNUMBER(J1767)),I1767="تم التعاقد",I1767="غير مهتم"),"",IF(J1767&lt;'الإعدادات'!$B$4,"متأخرة",IF(J1767='الإعدادات'!$B$4,"اليوم",IF(J1767&lt;='الإعدادات'!$B$4+3,"خلال 3 أيام",""))))</f>
        <v/>
      </c>
      <c r="N1767" s="6">
        <f>IF(OR(B1767&amp;""="",H1767&amp;""="",NOT(ISNUMBER(E1767))),"",IFERROR(IF(E1767&lt;INDEX('الوحدات'!$F$6:$F$305,MATCH(H1767,'الوحدات'!$A$6:$A$305,0)),"أقل من السعر","مناسب"),"كود غير موجود"))</f>
        <v/>
      </c>
      <c r="O1767" s="18">
        <f>IF(OR(B1767&amp;""="",I1767&lt;&gt;"تم التعاقد",H1767&amp;""=""),"",IFERROR(IF(INDEX('الوحدات'!$E$6:$E$305,MATCH(H1767,'الوحدات'!$A$6:$A$305,0))="بيع",ROUND(INDEX('الوحدات'!$F$6:$F$305,MATCH(H1767,'الوحدات'!$A$6:$A$305,0))*'الإعدادات'!$B$5/100,2),""),""))</f>
        <v/>
      </c>
      <c r="P1767" s="19">
        <f>IF(OR(M1767="متأخرة",M1767="اليوم"),COUNTIFS($M$6:$M$2005,"متأخرة",$J$6:$J$2005,"&lt;"&amp;J1767)+COUNTIFS($M$6:$M$2005,"اليوم",$J$6:$J$2005,"&lt;"&amp;J1767)+COUNTIFS($M$6:M1767,"متأخرة",$J$6:J1767,J1767&amp;"")+COUNTIFS($M$6:M1767,"اليوم",$J$6:J1767,J1767&amp;""),"")</f>
        <v/>
      </c>
    </row>
    <row r="1768">
      <c r="A1768" s="20" t="n"/>
      <c r="B1768" s="5" t="n"/>
      <c r="C1768" s="21" t="n"/>
      <c r="D1768" s="5" t="n"/>
      <c r="E1768" s="17" t="n"/>
      <c r="F1768" s="5" t="n"/>
      <c r="G1768" s="5" t="n"/>
      <c r="H1768" s="5" t="n"/>
      <c r="I1768" s="5" t="n"/>
      <c r="J1768" s="20" t="n"/>
      <c r="K1768" s="5" t="n"/>
      <c r="L1768" s="19">
        <f>IF(OR(B1768&amp;""="",NOT(ISNUMBER(A1768))),"",'الإعدادات'!$B$4-A1768)</f>
        <v/>
      </c>
      <c r="M1768" s="6">
        <f>IF(OR(B1768&amp;""="",NOT(ISNUMBER(J1768)),I1768="تم التعاقد",I1768="غير مهتم"),"",IF(J1768&lt;'الإعدادات'!$B$4,"متأخرة",IF(J1768='الإعدادات'!$B$4,"اليوم",IF(J1768&lt;='الإعدادات'!$B$4+3,"خلال 3 أيام",""))))</f>
        <v/>
      </c>
      <c r="N1768" s="6">
        <f>IF(OR(B1768&amp;""="",H1768&amp;""="",NOT(ISNUMBER(E1768))),"",IFERROR(IF(E1768&lt;INDEX('الوحدات'!$F$6:$F$305,MATCH(H1768,'الوحدات'!$A$6:$A$305,0)),"أقل من السعر","مناسب"),"كود غير موجود"))</f>
        <v/>
      </c>
      <c r="O1768" s="18">
        <f>IF(OR(B1768&amp;""="",I1768&lt;&gt;"تم التعاقد",H1768&amp;""=""),"",IFERROR(IF(INDEX('الوحدات'!$E$6:$E$305,MATCH(H1768,'الوحدات'!$A$6:$A$305,0))="بيع",ROUND(INDEX('الوحدات'!$F$6:$F$305,MATCH(H1768,'الوحدات'!$A$6:$A$305,0))*'الإعدادات'!$B$5/100,2),""),""))</f>
        <v/>
      </c>
      <c r="P1768" s="19">
        <f>IF(OR(M1768="متأخرة",M1768="اليوم"),COUNTIFS($M$6:$M$2005,"متأخرة",$J$6:$J$2005,"&lt;"&amp;J1768)+COUNTIFS($M$6:$M$2005,"اليوم",$J$6:$J$2005,"&lt;"&amp;J1768)+COUNTIFS($M$6:M1768,"متأخرة",$J$6:J1768,J1768&amp;"")+COUNTIFS($M$6:M1768,"اليوم",$J$6:J1768,J1768&amp;""),"")</f>
        <v/>
      </c>
    </row>
    <row r="1769">
      <c r="A1769" s="20" t="n"/>
      <c r="B1769" s="5" t="n"/>
      <c r="C1769" s="21" t="n"/>
      <c r="D1769" s="5" t="n"/>
      <c r="E1769" s="17" t="n"/>
      <c r="F1769" s="5" t="n"/>
      <c r="G1769" s="5" t="n"/>
      <c r="H1769" s="5" t="n"/>
      <c r="I1769" s="5" t="n"/>
      <c r="J1769" s="20" t="n"/>
      <c r="K1769" s="5" t="n"/>
      <c r="L1769" s="19">
        <f>IF(OR(B1769&amp;""="",NOT(ISNUMBER(A1769))),"",'الإعدادات'!$B$4-A1769)</f>
        <v/>
      </c>
      <c r="M1769" s="6">
        <f>IF(OR(B1769&amp;""="",NOT(ISNUMBER(J1769)),I1769="تم التعاقد",I1769="غير مهتم"),"",IF(J1769&lt;'الإعدادات'!$B$4,"متأخرة",IF(J1769='الإعدادات'!$B$4,"اليوم",IF(J1769&lt;='الإعدادات'!$B$4+3,"خلال 3 أيام",""))))</f>
        <v/>
      </c>
      <c r="N1769" s="6">
        <f>IF(OR(B1769&amp;""="",H1769&amp;""="",NOT(ISNUMBER(E1769))),"",IFERROR(IF(E1769&lt;INDEX('الوحدات'!$F$6:$F$305,MATCH(H1769,'الوحدات'!$A$6:$A$305,0)),"أقل من السعر","مناسب"),"كود غير موجود"))</f>
        <v/>
      </c>
      <c r="O1769" s="18">
        <f>IF(OR(B1769&amp;""="",I1769&lt;&gt;"تم التعاقد",H1769&amp;""=""),"",IFERROR(IF(INDEX('الوحدات'!$E$6:$E$305,MATCH(H1769,'الوحدات'!$A$6:$A$305,0))="بيع",ROUND(INDEX('الوحدات'!$F$6:$F$305,MATCH(H1769,'الوحدات'!$A$6:$A$305,0))*'الإعدادات'!$B$5/100,2),""),""))</f>
        <v/>
      </c>
      <c r="P1769" s="19">
        <f>IF(OR(M1769="متأخرة",M1769="اليوم"),COUNTIFS($M$6:$M$2005,"متأخرة",$J$6:$J$2005,"&lt;"&amp;J1769)+COUNTIFS($M$6:$M$2005,"اليوم",$J$6:$J$2005,"&lt;"&amp;J1769)+COUNTIFS($M$6:M1769,"متأخرة",$J$6:J1769,J1769&amp;"")+COUNTIFS($M$6:M1769,"اليوم",$J$6:J1769,J1769&amp;""),"")</f>
        <v/>
      </c>
    </row>
    <row r="1770">
      <c r="A1770" s="20" t="n"/>
      <c r="B1770" s="5" t="n"/>
      <c r="C1770" s="21" t="n"/>
      <c r="D1770" s="5" t="n"/>
      <c r="E1770" s="17" t="n"/>
      <c r="F1770" s="5" t="n"/>
      <c r="G1770" s="5" t="n"/>
      <c r="H1770" s="5" t="n"/>
      <c r="I1770" s="5" t="n"/>
      <c r="J1770" s="20" t="n"/>
      <c r="K1770" s="5" t="n"/>
      <c r="L1770" s="19">
        <f>IF(OR(B1770&amp;""="",NOT(ISNUMBER(A1770))),"",'الإعدادات'!$B$4-A1770)</f>
        <v/>
      </c>
      <c r="M1770" s="6">
        <f>IF(OR(B1770&amp;""="",NOT(ISNUMBER(J1770)),I1770="تم التعاقد",I1770="غير مهتم"),"",IF(J1770&lt;'الإعدادات'!$B$4,"متأخرة",IF(J1770='الإعدادات'!$B$4,"اليوم",IF(J1770&lt;='الإعدادات'!$B$4+3,"خلال 3 أيام",""))))</f>
        <v/>
      </c>
      <c r="N1770" s="6">
        <f>IF(OR(B1770&amp;""="",H1770&amp;""="",NOT(ISNUMBER(E1770))),"",IFERROR(IF(E1770&lt;INDEX('الوحدات'!$F$6:$F$305,MATCH(H1770,'الوحدات'!$A$6:$A$305,0)),"أقل من السعر","مناسب"),"كود غير موجود"))</f>
        <v/>
      </c>
      <c r="O1770" s="18">
        <f>IF(OR(B1770&amp;""="",I1770&lt;&gt;"تم التعاقد",H1770&amp;""=""),"",IFERROR(IF(INDEX('الوحدات'!$E$6:$E$305,MATCH(H1770,'الوحدات'!$A$6:$A$305,0))="بيع",ROUND(INDEX('الوحدات'!$F$6:$F$305,MATCH(H1770,'الوحدات'!$A$6:$A$305,0))*'الإعدادات'!$B$5/100,2),""),""))</f>
        <v/>
      </c>
      <c r="P1770" s="19">
        <f>IF(OR(M1770="متأخرة",M1770="اليوم"),COUNTIFS($M$6:$M$2005,"متأخرة",$J$6:$J$2005,"&lt;"&amp;J1770)+COUNTIFS($M$6:$M$2005,"اليوم",$J$6:$J$2005,"&lt;"&amp;J1770)+COUNTIFS($M$6:M1770,"متأخرة",$J$6:J1770,J1770&amp;"")+COUNTIFS($M$6:M1770,"اليوم",$J$6:J1770,J1770&amp;""),"")</f>
        <v/>
      </c>
    </row>
    <row r="1771">
      <c r="A1771" s="20" t="n"/>
      <c r="B1771" s="5" t="n"/>
      <c r="C1771" s="21" t="n"/>
      <c r="D1771" s="5" t="n"/>
      <c r="E1771" s="17" t="n"/>
      <c r="F1771" s="5" t="n"/>
      <c r="G1771" s="5" t="n"/>
      <c r="H1771" s="5" t="n"/>
      <c r="I1771" s="5" t="n"/>
      <c r="J1771" s="20" t="n"/>
      <c r="K1771" s="5" t="n"/>
      <c r="L1771" s="19">
        <f>IF(OR(B1771&amp;""="",NOT(ISNUMBER(A1771))),"",'الإعدادات'!$B$4-A1771)</f>
        <v/>
      </c>
      <c r="M1771" s="6">
        <f>IF(OR(B1771&amp;""="",NOT(ISNUMBER(J1771)),I1771="تم التعاقد",I1771="غير مهتم"),"",IF(J1771&lt;'الإعدادات'!$B$4,"متأخرة",IF(J1771='الإعدادات'!$B$4,"اليوم",IF(J1771&lt;='الإعدادات'!$B$4+3,"خلال 3 أيام",""))))</f>
        <v/>
      </c>
      <c r="N1771" s="6">
        <f>IF(OR(B1771&amp;""="",H1771&amp;""="",NOT(ISNUMBER(E1771))),"",IFERROR(IF(E1771&lt;INDEX('الوحدات'!$F$6:$F$305,MATCH(H1771,'الوحدات'!$A$6:$A$305,0)),"أقل من السعر","مناسب"),"كود غير موجود"))</f>
        <v/>
      </c>
      <c r="O1771" s="18">
        <f>IF(OR(B1771&amp;""="",I1771&lt;&gt;"تم التعاقد",H1771&amp;""=""),"",IFERROR(IF(INDEX('الوحدات'!$E$6:$E$305,MATCH(H1771,'الوحدات'!$A$6:$A$305,0))="بيع",ROUND(INDEX('الوحدات'!$F$6:$F$305,MATCH(H1771,'الوحدات'!$A$6:$A$305,0))*'الإعدادات'!$B$5/100,2),""),""))</f>
        <v/>
      </c>
      <c r="P1771" s="19">
        <f>IF(OR(M1771="متأخرة",M1771="اليوم"),COUNTIFS($M$6:$M$2005,"متأخرة",$J$6:$J$2005,"&lt;"&amp;J1771)+COUNTIFS($M$6:$M$2005,"اليوم",$J$6:$J$2005,"&lt;"&amp;J1771)+COUNTIFS($M$6:M1771,"متأخرة",$J$6:J1771,J1771&amp;"")+COUNTIFS($M$6:M1771,"اليوم",$J$6:J1771,J1771&amp;""),"")</f>
        <v/>
      </c>
    </row>
    <row r="1772">
      <c r="A1772" s="20" t="n"/>
      <c r="B1772" s="5" t="n"/>
      <c r="C1772" s="21" t="n"/>
      <c r="D1772" s="5" t="n"/>
      <c r="E1772" s="17" t="n"/>
      <c r="F1772" s="5" t="n"/>
      <c r="G1772" s="5" t="n"/>
      <c r="H1772" s="5" t="n"/>
      <c r="I1772" s="5" t="n"/>
      <c r="J1772" s="20" t="n"/>
      <c r="K1772" s="5" t="n"/>
      <c r="L1772" s="19">
        <f>IF(OR(B1772&amp;""="",NOT(ISNUMBER(A1772))),"",'الإعدادات'!$B$4-A1772)</f>
        <v/>
      </c>
      <c r="M1772" s="6">
        <f>IF(OR(B1772&amp;""="",NOT(ISNUMBER(J1772)),I1772="تم التعاقد",I1772="غير مهتم"),"",IF(J1772&lt;'الإعدادات'!$B$4,"متأخرة",IF(J1772='الإعدادات'!$B$4,"اليوم",IF(J1772&lt;='الإعدادات'!$B$4+3,"خلال 3 أيام",""))))</f>
        <v/>
      </c>
      <c r="N1772" s="6">
        <f>IF(OR(B1772&amp;""="",H1772&amp;""="",NOT(ISNUMBER(E1772))),"",IFERROR(IF(E1772&lt;INDEX('الوحدات'!$F$6:$F$305,MATCH(H1772,'الوحدات'!$A$6:$A$305,0)),"أقل من السعر","مناسب"),"كود غير موجود"))</f>
        <v/>
      </c>
      <c r="O1772" s="18">
        <f>IF(OR(B1772&amp;""="",I1772&lt;&gt;"تم التعاقد",H1772&amp;""=""),"",IFERROR(IF(INDEX('الوحدات'!$E$6:$E$305,MATCH(H1772,'الوحدات'!$A$6:$A$305,0))="بيع",ROUND(INDEX('الوحدات'!$F$6:$F$305,MATCH(H1772,'الوحدات'!$A$6:$A$305,0))*'الإعدادات'!$B$5/100,2),""),""))</f>
        <v/>
      </c>
      <c r="P1772" s="19">
        <f>IF(OR(M1772="متأخرة",M1772="اليوم"),COUNTIFS($M$6:$M$2005,"متأخرة",$J$6:$J$2005,"&lt;"&amp;J1772)+COUNTIFS($M$6:$M$2005,"اليوم",$J$6:$J$2005,"&lt;"&amp;J1772)+COUNTIFS($M$6:M1772,"متأخرة",$J$6:J1772,J1772&amp;"")+COUNTIFS($M$6:M1772,"اليوم",$J$6:J1772,J1772&amp;""),"")</f>
        <v/>
      </c>
    </row>
    <row r="1773">
      <c r="A1773" s="20" t="n"/>
      <c r="B1773" s="5" t="n"/>
      <c r="C1773" s="21" t="n"/>
      <c r="D1773" s="5" t="n"/>
      <c r="E1773" s="17" t="n"/>
      <c r="F1773" s="5" t="n"/>
      <c r="G1773" s="5" t="n"/>
      <c r="H1773" s="5" t="n"/>
      <c r="I1773" s="5" t="n"/>
      <c r="J1773" s="20" t="n"/>
      <c r="K1773" s="5" t="n"/>
      <c r="L1773" s="19">
        <f>IF(OR(B1773&amp;""="",NOT(ISNUMBER(A1773))),"",'الإعدادات'!$B$4-A1773)</f>
        <v/>
      </c>
      <c r="M1773" s="6">
        <f>IF(OR(B1773&amp;""="",NOT(ISNUMBER(J1773)),I1773="تم التعاقد",I1773="غير مهتم"),"",IF(J1773&lt;'الإعدادات'!$B$4,"متأخرة",IF(J1773='الإعدادات'!$B$4,"اليوم",IF(J1773&lt;='الإعدادات'!$B$4+3,"خلال 3 أيام",""))))</f>
        <v/>
      </c>
      <c r="N1773" s="6">
        <f>IF(OR(B1773&amp;""="",H1773&amp;""="",NOT(ISNUMBER(E1773))),"",IFERROR(IF(E1773&lt;INDEX('الوحدات'!$F$6:$F$305,MATCH(H1773,'الوحدات'!$A$6:$A$305,0)),"أقل من السعر","مناسب"),"كود غير موجود"))</f>
        <v/>
      </c>
      <c r="O1773" s="18">
        <f>IF(OR(B1773&amp;""="",I1773&lt;&gt;"تم التعاقد",H1773&amp;""=""),"",IFERROR(IF(INDEX('الوحدات'!$E$6:$E$305,MATCH(H1773,'الوحدات'!$A$6:$A$305,0))="بيع",ROUND(INDEX('الوحدات'!$F$6:$F$305,MATCH(H1773,'الوحدات'!$A$6:$A$305,0))*'الإعدادات'!$B$5/100,2),""),""))</f>
        <v/>
      </c>
      <c r="P1773" s="19">
        <f>IF(OR(M1773="متأخرة",M1773="اليوم"),COUNTIFS($M$6:$M$2005,"متأخرة",$J$6:$J$2005,"&lt;"&amp;J1773)+COUNTIFS($M$6:$M$2005,"اليوم",$J$6:$J$2005,"&lt;"&amp;J1773)+COUNTIFS($M$6:M1773,"متأخرة",$J$6:J1773,J1773&amp;"")+COUNTIFS($M$6:M1773,"اليوم",$J$6:J1773,J1773&amp;""),"")</f>
        <v/>
      </c>
    </row>
    <row r="1774">
      <c r="A1774" s="20" t="n"/>
      <c r="B1774" s="5" t="n"/>
      <c r="C1774" s="21" t="n"/>
      <c r="D1774" s="5" t="n"/>
      <c r="E1774" s="17" t="n"/>
      <c r="F1774" s="5" t="n"/>
      <c r="G1774" s="5" t="n"/>
      <c r="H1774" s="5" t="n"/>
      <c r="I1774" s="5" t="n"/>
      <c r="J1774" s="20" t="n"/>
      <c r="K1774" s="5" t="n"/>
      <c r="L1774" s="19">
        <f>IF(OR(B1774&amp;""="",NOT(ISNUMBER(A1774))),"",'الإعدادات'!$B$4-A1774)</f>
        <v/>
      </c>
      <c r="M1774" s="6">
        <f>IF(OR(B1774&amp;""="",NOT(ISNUMBER(J1774)),I1774="تم التعاقد",I1774="غير مهتم"),"",IF(J1774&lt;'الإعدادات'!$B$4,"متأخرة",IF(J1774='الإعدادات'!$B$4,"اليوم",IF(J1774&lt;='الإعدادات'!$B$4+3,"خلال 3 أيام",""))))</f>
        <v/>
      </c>
      <c r="N1774" s="6">
        <f>IF(OR(B1774&amp;""="",H1774&amp;""="",NOT(ISNUMBER(E1774))),"",IFERROR(IF(E1774&lt;INDEX('الوحدات'!$F$6:$F$305,MATCH(H1774,'الوحدات'!$A$6:$A$305,0)),"أقل من السعر","مناسب"),"كود غير موجود"))</f>
        <v/>
      </c>
      <c r="O1774" s="18">
        <f>IF(OR(B1774&amp;""="",I1774&lt;&gt;"تم التعاقد",H1774&amp;""=""),"",IFERROR(IF(INDEX('الوحدات'!$E$6:$E$305,MATCH(H1774,'الوحدات'!$A$6:$A$305,0))="بيع",ROUND(INDEX('الوحدات'!$F$6:$F$305,MATCH(H1774,'الوحدات'!$A$6:$A$305,0))*'الإعدادات'!$B$5/100,2),""),""))</f>
        <v/>
      </c>
      <c r="P1774" s="19">
        <f>IF(OR(M1774="متأخرة",M1774="اليوم"),COUNTIFS($M$6:$M$2005,"متأخرة",$J$6:$J$2005,"&lt;"&amp;J1774)+COUNTIFS($M$6:$M$2005,"اليوم",$J$6:$J$2005,"&lt;"&amp;J1774)+COUNTIFS($M$6:M1774,"متأخرة",$J$6:J1774,J1774&amp;"")+COUNTIFS($M$6:M1774,"اليوم",$J$6:J1774,J1774&amp;""),"")</f>
        <v/>
      </c>
    </row>
    <row r="1775">
      <c r="A1775" s="20" t="n"/>
      <c r="B1775" s="5" t="n"/>
      <c r="C1775" s="21" t="n"/>
      <c r="D1775" s="5" t="n"/>
      <c r="E1775" s="17" t="n"/>
      <c r="F1775" s="5" t="n"/>
      <c r="G1775" s="5" t="n"/>
      <c r="H1775" s="5" t="n"/>
      <c r="I1775" s="5" t="n"/>
      <c r="J1775" s="20" t="n"/>
      <c r="K1775" s="5" t="n"/>
      <c r="L1775" s="19">
        <f>IF(OR(B1775&amp;""="",NOT(ISNUMBER(A1775))),"",'الإعدادات'!$B$4-A1775)</f>
        <v/>
      </c>
      <c r="M1775" s="6">
        <f>IF(OR(B1775&amp;""="",NOT(ISNUMBER(J1775)),I1775="تم التعاقد",I1775="غير مهتم"),"",IF(J1775&lt;'الإعدادات'!$B$4,"متأخرة",IF(J1775='الإعدادات'!$B$4,"اليوم",IF(J1775&lt;='الإعدادات'!$B$4+3,"خلال 3 أيام",""))))</f>
        <v/>
      </c>
      <c r="N1775" s="6">
        <f>IF(OR(B1775&amp;""="",H1775&amp;""="",NOT(ISNUMBER(E1775))),"",IFERROR(IF(E1775&lt;INDEX('الوحدات'!$F$6:$F$305,MATCH(H1775,'الوحدات'!$A$6:$A$305,0)),"أقل من السعر","مناسب"),"كود غير موجود"))</f>
        <v/>
      </c>
      <c r="O1775" s="18">
        <f>IF(OR(B1775&amp;""="",I1775&lt;&gt;"تم التعاقد",H1775&amp;""=""),"",IFERROR(IF(INDEX('الوحدات'!$E$6:$E$305,MATCH(H1775,'الوحدات'!$A$6:$A$305,0))="بيع",ROUND(INDEX('الوحدات'!$F$6:$F$305,MATCH(H1775,'الوحدات'!$A$6:$A$305,0))*'الإعدادات'!$B$5/100,2),""),""))</f>
        <v/>
      </c>
      <c r="P1775" s="19">
        <f>IF(OR(M1775="متأخرة",M1775="اليوم"),COUNTIFS($M$6:$M$2005,"متأخرة",$J$6:$J$2005,"&lt;"&amp;J1775)+COUNTIFS($M$6:$M$2005,"اليوم",$J$6:$J$2005,"&lt;"&amp;J1775)+COUNTIFS($M$6:M1775,"متأخرة",$J$6:J1775,J1775&amp;"")+COUNTIFS($M$6:M1775,"اليوم",$J$6:J1775,J1775&amp;""),"")</f>
        <v/>
      </c>
    </row>
    <row r="1776">
      <c r="A1776" s="20" t="n"/>
      <c r="B1776" s="5" t="n"/>
      <c r="C1776" s="21" t="n"/>
      <c r="D1776" s="5" t="n"/>
      <c r="E1776" s="17" t="n"/>
      <c r="F1776" s="5" t="n"/>
      <c r="G1776" s="5" t="n"/>
      <c r="H1776" s="5" t="n"/>
      <c r="I1776" s="5" t="n"/>
      <c r="J1776" s="20" t="n"/>
      <c r="K1776" s="5" t="n"/>
      <c r="L1776" s="19">
        <f>IF(OR(B1776&amp;""="",NOT(ISNUMBER(A1776))),"",'الإعدادات'!$B$4-A1776)</f>
        <v/>
      </c>
      <c r="M1776" s="6">
        <f>IF(OR(B1776&amp;""="",NOT(ISNUMBER(J1776)),I1776="تم التعاقد",I1776="غير مهتم"),"",IF(J1776&lt;'الإعدادات'!$B$4,"متأخرة",IF(J1776='الإعدادات'!$B$4,"اليوم",IF(J1776&lt;='الإعدادات'!$B$4+3,"خلال 3 أيام",""))))</f>
        <v/>
      </c>
      <c r="N1776" s="6">
        <f>IF(OR(B1776&amp;""="",H1776&amp;""="",NOT(ISNUMBER(E1776))),"",IFERROR(IF(E1776&lt;INDEX('الوحدات'!$F$6:$F$305,MATCH(H1776,'الوحدات'!$A$6:$A$305,0)),"أقل من السعر","مناسب"),"كود غير موجود"))</f>
        <v/>
      </c>
      <c r="O1776" s="18">
        <f>IF(OR(B1776&amp;""="",I1776&lt;&gt;"تم التعاقد",H1776&amp;""=""),"",IFERROR(IF(INDEX('الوحدات'!$E$6:$E$305,MATCH(H1776,'الوحدات'!$A$6:$A$305,0))="بيع",ROUND(INDEX('الوحدات'!$F$6:$F$305,MATCH(H1776,'الوحدات'!$A$6:$A$305,0))*'الإعدادات'!$B$5/100,2),""),""))</f>
        <v/>
      </c>
      <c r="P1776" s="19">
        <f>IF(OR(M1776="متأخرة",M1776="اليوم"),COUNTIFS($M$6:$M$2005,"متأخرة",$J$6:$J$2005,"&lt;"&amp;J1776)+COUNTIFS($M$6:$M$2005,"اليوم",$J$6:$J$2005,"&lt;"&amp;J1776)+COUNTIFS($M$6:M1776,"متأخرة",$J$6:J1776,J1776&amp;"")+COUNTIFS($M$6:M1776,"اليوم",$J$6:J1776,J1776&amp;""),"")</f>
        <v/>
      </c>
    </row>
    <row r="1777">
      <c r="A1777" s="20" t="n"/>
      <c r="B1777" s="5" t="n"/>
      <c r="C1777" s="21" t="n"/>
      <c r="D1777" s="5" t="n"/>
      <c r="E1777" s="17" t="n"/>
      <c r="F1777" s="5" t="n"/>
      <c r="G1777" s="5" t="n"/>
      <c r="H1777" s="5" t="n"/>
      <c r="I1777" s="5" t="n"/>
      <c r="J1777" s="20" t="n"/>
      <c r="K1777" s="5" t="n"/>
      <c r="L1777" s="19">
        <f>IF(OR(B1777&amp;""="",NOT(ISNUMBER(A1777))),"",'الإعدادات'!$B$4-A1777)</f>
        <v/>
      </c>
      <c r="M1777" s="6">
        <f>IF(OR(B1777&amp;""="",NOT(ISNUMBER(J1777)),I1777="تم التعاقد",I1777="غير مهتم"),"",IF(J1777&lt;'الإعدادات'!$B$4,"متأخرة",IF(J1777='الإعدادات'!$B$4,"اليوم",IF(J1777&lt;='الإعدادات'!$B$4+3,"خلال 3 أيام",""))))</f>
        <v/>
      </c>
      <c r="N1777" s="6">
        <f>IF(OR(B1777&amp;""="",H1777&amp;""="",NOT(ISNUMBER(E1777))),"",IFERROR(IF(E1777&lt;INDEX('الوحدات'!$F$6:$F$305,MATCH(H1777,'الوحدات'!$A$6:$A$305,0)),"أقل من السعر","مناسب"),"كود غير موجود"))</f>
        <v/>
      </c>
      <c r="O1777" s="18">
        <f>IF(OR(B1777&amp;""="",I1777&lt;&gt;"تم التعاقد",H1777&amp;""=""),"",IFERROR(IF(INDEX('الوحدات'!$E$6:$E$305,MATCH(H1777,'الوحدات'!$A$6:$A$305,0))="بيع",ROUND(INDEX('الوحدات'!$F$6:$F$305,MATCH(H1777,'الوحدات'!$A$6:$A$305,0))*'الإعدادات'!$B$5/100,2),""),""))</f>
        <v/>
      </c>
      <c r="P1777" s="19">
        <f>IF(OR(M1777="متأخرة",M1777="اليوم"),COUNTIFS($M$6:$M$2005,"متأخرة",$J$6:$J$2005,"&lt;"&amp;J1777)+COUNTIFS($M$6:$M$2005,"اليوم",$J$6:$J$2005,"&lt;"&amp;J1777)+COUNTIFS($M$6:M1777,"متأخرة",$J$6:J1777,J1777&amp;"")+COUNTIFS($M$6:M1777,"اليوم",$J$6:J1777,J1777&amp;""),"")</f>
        <v/>
      </c>
    </row>
    <row r="1778">
      <c r="A1778" s="20" t="n"/>
      <c r="B1778" s="5" t="n"/>
      <c r="C1778" s="21" t="n"/>
      <c r="D1778" s="5" t="n"/>
      <c r="E1778" s="17" t="n"/>
      <c r="F1778" s="5" t="n"/>
      <c r="G1778" s="5" t="n"/>
      <c r="H1778" s="5" t="n"/>
      <c r="I1778" s="5" t="n"/>
      <c r="J1778" s="20" t="n"/>
      <c r="K1778" s="5" t="n"/>
      <c r="L1778" s="19">
        <f>IF(OR(B1778&amp;""="",NOT(ISNUMBER(A1778))),"",'الإعدادات'!$B$4-A1778)</f>
        <v/>
      </c>
      <c r="M1778" s="6">
        <f>IF(OR(B1778&amp;""="",NOT(ISNUMBER(J1778)),I1778="تم التعاقد",I1778="غير مهتم"),"",IF(J1778&lt;'الإعدادات'!$B$4,"متأخرة",IF(J1778='الإعدادات'!$B$4,"اليوم",IF(J1778&lt;='الإعدادات'!$B$4+3,"خلال 3 أيام",""))))</f>
        <v/>
      </c>
      <c r="N1778" s="6">
        <f>IF(OR(B1778&amp;""="",H1778&amp;""="",NOT(ISNUMBER(E1778))),"",IFERROR(IF(E1778&lt;INDEX('الوحدات'!$F$6:$F$305,MATCH(H1778,'الوحدات'!$A$6:$A$305,0)),"أقل من السعر","مناسب"),"كود غير موجود"))</f>
        <v/>
      </c>
      <c r="O1778" s="18">
        <f>IF(OR(B1778&amp;""="",I1778&lt;&gt;"تم التعاقد",H1778&amp;""=""),"",IFERROR(IF(INDEX('الوحدات'!$E$6:$E$305,MATCH(H1778,'الوحدات'!$A$6:$A$305,0))="بيع",ROUND(INDEX('الوحدات'!$F$6:$F$305,MATCH(H1778,'الوحدات'!$A$6:$A$305,0))*'الإعدادات'!$B$5/100,2),""),""))</f>
        <v/>
      </c>
      <c r="P1778" s="19">
        <f>IF(OR(M1778="متأخرة",M1778="اليوم"),COUNTIFS($M$6:$M$2005,"متأخرة",$J$6:$J$2005,"&lt;"&amp;J1778)+COUNTIFS($M$6:$M$2005,"اليوم",$J$6:$J$2005,"&lt;"&amp;J1778)+COUNTIFS($M$6:M1778,"متأخرة",$J$6:J1778,J1778&amp;"")+COUNTIFS($M$6:M1778,"اليوم",$J$6:J1778,J1778&amp;""),"")</f>
        <v/>
      </c>
    </row>
    <row r="1779">
      <c r="A1779" s="20" t="n"/>
      <c r="B1779" s="5" t="n"/>
      <c r="C1779" s="21" t="n"/>
      <c r="D1779" s="5" t="n"/>
      <c r="E1779" s="17" t="n"/>
      <c r="F1779" s="5" t="n"/>
      <c r="G1779" s="5" t="n"/>
      <c r="H1779" s="5" t="n"/>
      <c r="I1779" s="5" t="n"/>
      <c r="J1779" s="20" t="n"/>
      <c r="K1779" s="5" t="n"/>
      <c r="L1779" s="19">
        <f>IF(OR(B1779&amp;""="",NOT(ISNUMBER(A1779))),"",'الإعدادات'!$B$4-A1779)</f>
        <v/>
      </c>
      <c r="M1779" s="6">
        <f>IF(OR(B1779&amp;""="",NOT(ISNUMBER(J1779)),I1779="تم التعاقد",I1779="غير مهتم"),"",IF(J1779&lt;'الإعدادات'!$B$4,"متأخرة",IF(J1779='الإعدادات'!$B$4,"اليوم",IF(J1779&lt;='الإعدادات'!$B$4+3,"خلال 3 أيام",""))))</f>
        <v/>
      </c>
      <c r="N1779" s="6">
        <f>IF(OR(B1779&amp;""="",H1779&amp;""="",NOT(ISNUMBER(E1779))),"",IFERROR(IF(E1779&lt;INDEX('الوحدات'!$F$6:$F$305,MATCH(H1779,'الوحدات'!$A$6:$A$305,0)),"أقل من السعر","مناسب"),"كود غير موجود"))</f>
        <v/>
      </c>
      <c r="O1779" s="18">
        <f>IF(OR(B1779&amp;""="",I1779&lt;&gt;"تم التعاقد",H1779&amp;""=""),"",IFERROR(IF(INDEX('الوحدات'!$E$6:$E$305,MATCH(H1779,'الوحدات'!$A$6:$A$305,0))="بيع",ROUND(INDEX('الوحدات'!$F$6:$F$305,MATCH(H1779,'الوحدات'!$A$6:$A$305,0))*'الإعدادات'!$B$5/100,2),""),""))</f>
        <v/>
      </c>
      <c r="P1779" s="19">
        <f>IF(OR(M1779="متأخرة",M1779="اليوم"),COUNTIFS($M$6:$M$2005,"متأخرة",$J$6:$J$2005,"&lt;"&amp;J1779)+COUNTIFS($M$6:$M$2005,"اليوم",$J$6:$J$2005,"&lt;"&amp;J1779)+COUNTIFS($M$6:M1779,"متأخرة",$J$6:J1779,J1779&amp;"")+COUNTIFS($M$6:M1779,"اليوم",$J$6:J1779,J1779&amp;""),"")</f>
        <v/>
      </c>
    </row>
    <row r="1780">
      <c r="A1780" s="20" t="n"/>
      <c r="B1780" s="5" t="n"/>
      <c r="C1780" s="21" t="n"/>
      <c r="D1780" s="5" t="n"/>
      <c r="E1780" s="17" t="n"/>
      <c r="F1780" s="5" t="n"/>
      <c r="G1780" s="5" t="n"/>
      <c r="H1780" s="5" t="n"/>
      <c r="I1780" s="5" t="n"/>
      <c r="J1780" s="20" t="n"/>
      <c r="K1780" s="5" t="n"/>
      <c r="L1780" s="19">
        <f>IF(OR(B1780&amp;""="",NOT(ISNUMBER(A1780))),"",'الإعدادات'!$B$4-A1780)</f>
        <v/>
      </c>
      <c r="M1780" s="6">
        <f>IF(OR(B1780&amp;""="",NOT(ISNUMBER(J1780)),I1780="تم التعاقد",I1780="غير مهتم"),"",IF(J1780&lt;'الإعدادات'!$B$4,"متأخرة",IF(J1780='الإعدادات'!$B$4,"اليوم",IF(J1780&lt;='الإعدادات'!$B$4+3,"خلال 3 أيام",""))))</f>
        <v/>
      </c>
      <c r="N1780" s="6">
        <f>IF(OR(B1780&amp;""="",H1780&amp;""="",NOT(ISNUMBER(E1780))),"",IFERROR(IF(E1780&lt;INDEX('الوحدات'!$F$6:$F$305,MATCH(H1780,'الوحدات'!$A$6:$A$305,0)),"أقل من السعر","مناسب"),"كود غير موجود"))</f>
        <v/>
      </c>
      <c r="O1780" s="18">
        <f>IF(OR(B1780&amp;""="",I1780&lt;&gt;"تم التعاقد",H1780&amp;""=""),"",IFERROR(IF(INDEX('الوحدات'!$E$6:$E$305,MATCH(H1780,'الوحدات'!$A$6:$A$305,0))="بيع",ROUND(INDEX('الوحدات'!$F$6:$F$305,MATCH(H1780,'الوحدات'!$A$6:$A$305,0))*'الإعدادات'!$B$5/100,2),""),""))</f>
        <v/>
      </c>
      <c r="P1780" s="19">
        <f>IF(OR(M1780="متأخرة",M1780="اليوم"),COUNTIFS($M$6:$M$2005,"متأخرة",$J$6:$J$2005,"&lt;"&amp;J1780)+COUNTIFS($M$6:$M$2005,"اليوم",$J$6:$J$2005,"&lt;"&amp;J1780)+COUNTIFS($M$6:M1780,"متأخرة",$J$6:J1780,J1780&amp;"")+COUNTIFS($M$6:M1780,"اليوم",$J$6:J1780,J1780&amp;""),"")</f>
        <v/>
      </c>
    </row>
    <row r="1781">
      <c r="A1781" s="20" t="n"/>
      <c r="B1781" s="5" t="n"/>
      <c r="C1781" s="21" t="n"/>
      <c r="D1781" s="5" t="n"/>
      <c r="E1781" s="17" t="n"/>
      <c r="F1781" s="5" t="n"/>
      <c r="G1781" s="5" t="n"/>
      <c r="H1781" s="5" t="n"/>
      <c r="I1781" s="5" t="n"/>
      <c r="J1781" s="20" t="n"/>
      <c r="K1781" s="5" t="n"/>
      <c r="L1781" s="19">
        <f>IF(OR(B1781&amp;""="",NOT(ISNUMBER(A1781))),"",'الإعدادات'!$B$4-A1781)</f>
        <v/>
      </c>
      <c r="M1781" s="6">
        <f>IF(OR(B1781&amp;""="",NOT(ISNUMBER(J1781)),I1781="تم التعاقد",I1781="غير مهتم"),"",IF(J1781&lt;'الإعدادات'!$B$4,"متأخرة",IF(J1781='الإعدادات'!$B$4,"اليوم",IF(J1781&lt;='الإعدادات'!$B$4+3,"خلال 3 أيام",""))))</f>
        <v/>
      </c>
      <c r="N1781" s="6">
        <f>IF(OR(B1781&amp;""="",H1781&amp;""="",NOT(ISNUMBER(E1781))),"",IFERROR(IF(E1781&lt;INDEX('الوحدات'!$F$6:$F$305,MATCH(H1781,'الوحدات'!$A$6:$A$305,0)),"أقل من السعر","مناسب"),"كود غير موجود"))</f>
        <v/>
      </c>
      <c r="O1781" s="18">
        <f>IF(OR(B1781&amp;""="",I1781&lt;&gt;"تم التعاقد",H1781&amp;""=""),"",IFERROR(IF(INDEX('الوحدات'!$E$6:$E$305,MATCH(H1781,'الوحدات'!$A$6:$A$305,0))="بيع",ROUND(INDEX('الوحدات'!$F$6:$F$305,MATCH(H1781,'الوحدات'!$A$6:$A$305,0))*'الإعدادات'!$B$5/100,2),""),""))</f>
        <v/>
      </c>
      <c r="P1781" s="19">
        <f>IF(OR(M1781="متأخرة",M1781="اليوم"),COUNTIFS($M$6:$M$2005,"متأخرة",$J$6:$J$2005,"&lt;"&amp;J1781)+COUNTIFS($M$6:$M$2005,"اليوم",$J$6:$J$2005,"&lt;"&amp;J1781)+COUNTIFS($M$6:M1781,"متأخرة",$J$6:J1781,J1781&amp;"")+COUNTIFS($M$6:M1781,"اليوم",$J$6:J1781,J1781&amp;""),"")</f>
        <v/>
      </c>
    </row>
    <row r="1782">
      <c r="A1782" s="20" t="n"/>
      <c r="B1782" s="5" t="n"/>
      <c r="C1782" s="21" t="n"/>
      <c r="D1782" s="5" t="n"/>
      <c r="E1782" s="17" t="n"/>
      <c r="F1782" s="5" t="n"/>
      <c r="G1782" s="5" t="n"/>
      <c r="H1782" s="5" t="n"/>
      <c r="I1782" s="5" t="n"/>
      <c r="J1782" s="20" t="n"/>
      <c r="K1782" s="5" t="n"/>
      <c r="L1782" s="19">
        <f>IF(OR(B1782&amp;""="",NOT(ISNUMBER(A1782))),"",'الإعدادات'!$B$4-A1782)</f>
        <v/>
      </c>
      <c r="M1782" s="6">
        <f>IF(OR(B1782&amp;""="",NOT(ISNUMBER(J1782)),I1782="تم التعاقد",I1782="غير مهتم"),"",IF(J1782&lt;'الإعدادات'!$B$4,"متأخرة",IF(J1782='الإعدادات'!$B$4,"اليوم",IF(J1782&lt;='الإعدادات'!$B$4+3,"خلال 3 أيام",""))))</f>
        <v/>
      </c>
      <c r="N1782" s="6">
        <f>IF(OR(B1782&amp;""="",H1782&amp;""="",NOT(ISNUMBER(E1782))),"",IFERROR(IF(E1782&lt;INDEX('الوحدات'!$F$6:$F$305,MATCH(H1782,'الوحدات'!$A$6:$A$305,0)),"أقل من السعر","مناسب"),"كود غير موجود"))</f>
        <v/>
      </c>
      <c r="O1782" s="18">
        <f>IF(OR(B1782&amp;""="",I1782&lt;&gt;"تم التعاقد",H1782&amp;""=""),"",IFERROR(IF(INDEX('الوحدات'!$E$6:$E$305,MATCH(H1782,'الوحدات'!$A$6:$A$305,0))="بيع",ROUND(INDEX('الوحدات'!$F$6:$F$305,MATCH(H1782,'الوحدات'!$A$6:$A$305,0))*'الإعدادات'!$B$5/100,2),""),""))</f>
        <v/>
      </c>
      <c r="P1782" s="19">
        <f>IF(OR(M1782="متأخرة",M1782="اليوم"),COUNTIFS($M$6:$M$2005,"متأخرة",$J$6:$J$2005,"&lt;"&amp;J1782)+COUNTIFS($M$6:$M$2005,"اليوم",$J$6:$J$2005,"&lt;"&amp;J1782)+COUNTIFS($M$6:M1782,"متأخرة",$J$6:J1782,J1782&amp;"")+COUNTIFS($M$6:M1782,"اليوم",$J$6:J1782,J1782&amp;""),"")</f>
        <v/>
      </c>
    </row>
    <row r="1783">
      <c r="A1783" s="20" t="n"/>
      <c r="B1783" s="5" t="n"/>
      <c r="C1783" s="21" t="n"/>
      <c r="D1783" s="5" t="n"/>
      <c r="E1783" s="17" t="n"/>
      <c r="F1783" s="5" t="n"/>
      <c r="G1783" s="5" t="n"/>
      <c r="H1783" s="5" t="n"/>
      <c r="I1783" s="5" t="n"/>
      <c r="J1783" s="20" t="n"/>
      <c r="K1783" s="5" t="n"/>
      <c r="L1783" s="19">
        <f>IF(OR(B1783&amp;""="",NOT(ISNUMBER(A1783))),"",'الإعدادات'!$B$4-A1783)</f>
        <v/>
      </c>
      <c r="M1783" s="6">
        <f>IF(OR(B1783&amp;""="",NOT(ISNUMBER(J1783)),I1783="تم التعاقد",I1783="غير مهتم"),"",IF(J1783&lt;'الإعدادات'!$B$4,"متأخرة",IF(J1783='الإعدادات'!$B$4,"اليوم",IF(J1783&lt;='الإعدادات'!$B$4+3,"خلال 3 أيام",""))))</f>
        <v/>
      </c>
      <c r="N1783" s="6">
        <f>IF(OR(B1783&amp;""="",H1783&amp;""="",NOT(ISNUMBER(E1783))),"",IFERROR(IF(E1783&lt;INDEX('الوحدات'!$F$6:$F$305,MATCH(H1783,'الوحدات'!$A$6:$A$305,0)),"أقل من السعر","مناسب"),"كود غير موجود"))</f>
        <v/>
      </c>
      <c r="O1783" s="18">
        <f>IF(OR(B1783&amp;""="",I1783&lt;&gt;"تم التعاقد",H1783&amp;""=""),"",IFERROR(IF(INDEX('الوحدات'!$E$6:$E$305,MATCH(H1783,'الوحدات'!$A$6:$A$305,0))="بيع",ROUND(INDEX('الوحدات'!$F$6:$F$305,MATCH(H1783,'الوحدات'!$A$6:$A$305,0))*'الإعدادات'!$B$5/100,2),""),""))</f>
        <v/>
      </c>
      <c r="P1783" s="19">
        <f>IF(OR(M1783="متأخرة",M1783="اليوم"),COUNTIFS($M$6:$M$2005,"متأخرة",$J$6:$J$2005,"&lt;"&amp;J1783)+COUNTIFS($M$6:$M$2005,"اليوم",$J$6:$J$2005,"&lt;"&amp;J1783)+COUNTIFS($M$6:M1783,"متأخرة",$J$6:J1783,J1783&amp;"")+COUNTIFS($M$6:M1783,"اليوم",$J$6:J1783,J1783&amp;""),"")</f>
        <v/>
      </c>
    </row>
    <row r="1784">
      <c r="A1784" s="20" t="n"/>
      <c r="B1784" s="5" t="n"/>
      <c r="C1784" s="21" t="n"/>
      <c r="D1784" s="5" t="n"/>
      <c r="E1784" s="17" t="n"/>
      <c r="F1784" s="5" t="n"/>
      <c r="G1784" s="5" t="n"/>
      <c r="H1784" s="5" t="n"/>
      <c r="I1784" s="5" t="n"/>
      <c r="J1784" s="20" t="n"/>
      <c r="K1784" s="5" t="n"/>
      <c r="L1784" s="19">
        <f>IF(OR(B1784&amp;""="",NOT(ISNUMBER(A1784))),"",'الإعدادات'!$B$4-A1784)</f>
        <v/>
      </c>
      <c r="M1784" s="6">
        <f>IF(OR(B1784&amp;""="",NOT(ISNUMBER(J1784)),I1784="تم التعاقد",I1784="غير مهتم"),"",IF(J1784&lt;'الإعدادات'!$B$4,"متأخرة",IF(J1784='الإعدادات'!$B$4,"اليوم",IF(J1784&lt;='الإعدادات'!$B$4+3,"خلال 3 أيام",""))))</f>
        <v/>
      </c>
      <c r="N1784" s="6">
        <f>IF(OR(B1784&amp;""="",H1784&amp;""="",NOT(ISNUMBER(E1784))),"",IFERROR(IF(E1784&lt;INDEX('الوحدات'!$F$6:$F$305,MATCH(H1784,'الوحدات'!$A$6:$A$305,0)),"أقل من السعر","مناسب"),"كود غير موجود"))</f>
        <v/>
      </c>
      <c r="O1784" s="18">
        <f>IF(OR(B1784&amp;""="",I1784&lt;&gt;"تم التعاقد",H1784&amp;""=""),"",IFERROR(IF(INDEX('الوحدات'!$E$6:$E$305,MATCH(H1784,'الوحدات'!$A$6:$A$305,0))="بيع",ROUND(INDEX('الوحدات'!$F$6:$F$305,MATCH(H1784,'الوحدات'!$A$6:$A$305,0))*'الإعدادات'!$B$5/100,2),""),""))</f>
        <v/>
      </c>
      <c r="P1784" s="19">
        <f>IF(OR(M1784="متأخرة",M1784="اليوم"),COUNTIFS($M$6:$M$2005,"متأخرة",$J$6:$J$2005,"&lt;"&amp;J1784)+COUNTIFS($M$6:$M$2005,"اليوم",$J$6:$J$2005,"&lt;"&amp;J1784)+COUNTIFS($M$6:M1784,"متأخرة",$J$6:J1784,J1784&amp;"")+COUNTIFS($M$6:M1784,"اليوم",$J$6:J1784,J1784&amp;""),"")</f>
        <v/>
      </c>
    </row>
    <row r="1785">
      <c r="A1785" s="20" t="n"/>
      <c r="B1785" s="5" t="n"/>
      <c r="C1785" s="21" t="n"/>
      <c r="D1785" s="5" t="n"/>
      <c r="E1785" s="17" t="n"/>
      <c r="F1785" s="5" t="n"/>
      <c r="G1785" s="5" t="n"/>
      <c r="H1785" s="5" t="n"/>
      <c r="I1785" s="5" t="n"/>
      <c r="J1785" s="20" t="n"/>
      <c r="K1785" s="5" t="n"/>
      <c r="L1785" s="19">
        <f>IF(OR(B1785&amp;""="",NOT(ISNUMBER(A1785))),"",'الإعدادات'!$B$4-A1785)</f>
        <v/>
      </c>
      <c r="M1785" s="6">
        <f>IF(OR(B1785&amp;""="",NOT(ISNUMBER(J1785)),I1785="تم التعاقد",I1785="غير مهتم"),"",IF(J1785&lt;'الإعدادات'!$B$4,"متأخرة",IF(J1785='الإعدادات'!$B$4,"اليوم",IF(J1785&lt;='الإعدادات'!$B$4+3,"خلال 3 أيام",""))))</f>
        <v/>
      </c>
      <c r="N1785" s="6">
        <f>IF(OR(B1785&amp;""="",H1785&amp;""="",NOT(ISNUMBER(E1785))),"",IFERROR(IF(E1785&lt;INDEX('الوحدات'!$F$6:$F$305,MATCH(H1785,'الوحدات'!$A$6:$A$305,0)),"أقل من السعر","مناسب"),"كود غير موجود"))</f>
        <v/>
      </c>
      <c r="O1785" s="18">
        <f>IF(OR(B1785&amp;""="",I1785&lt;&gt;"تم التعاقد",H1785&amp;""=""),"",IFERROR(IF(INDEX('الوحدات'!$E$6:$E$305,MATCH(H1785,'الوحدات'!$A$6:$A$305,0))="بيع",ROUND(INDEX('الوحدات'!$F$6:$F$305,MATCH(H1785,'الوحدات'!$A$6:$A$305,0))*'الإعدادات'!$B$5/100,2),""),""))</f>
        <v/>
      </c>
      <c r="P1785" s="19">
        <f>IF(OR(M1785="متأخرة",M1785="اليوم"),COUNTIFS($M$6:$M$2005,"متأخرة",$J$6:$J$2005,"&lt;"&amp;J1785)+COUNTIFS($M$6:$M$2005,"اليوم",$J$6:$J$2005,"&lt;"&amp;J1785)+COUNTIFS($M$6:M1785,"متأخرة",$J$6:J1785,J1785&amp;"")+COUNTIFS($M$6:M1785,"اليوم",$J$6:J1785,J1785&amp;""),"")</f>
        <v/>
      </c>
    </row>
    <row r="1786">
      <c r="A1786" s="20" t="n"/>
      <c r="B1786" s="5" t="n"/>
      <c r="C1786" s="21" t="n"/>
      <c r="D1786" s="5" t="n"/>
      <c r="E1786" s="17" t="n"/>
      <c r="F1786" s="5" t="n"/>
      <c r="G1786" s="5" t="n"/>
      <c r="H1786" s="5" t="n"/>
      <c r="I1786" s="5" t="n"/>
      <c r="J1786" s="20" t="n"/>
      <c r="K1786" s="5" t="n"/>
      <c r="L1786" s="19">
        <f>IF(OR(B1786&amp;""="",NOT(ISNUMBER(A1786))),"",'الإعدادات'!$B$4-A1786)</f>
        <v/>
      </c>
      <c r="M1786" s="6">
        <f>IF(OR(B1786&amp;""="",NOT(ISNUMBER(J1786)),I1786="تم التعاقد",I1786="غير مهتم"),"",IF(J1786&lt;'الإعدادات'!$B$4,"متأخرة",IF(J1786='الإعدادات'!$B$4,"اليوم",IF(J1786&lt;='الإعدادات'!$B$4+3,"خلال 3 أيام",""))))</f>
        <v/>
      </c>
      <c r="N1786" s="6">
        <f>IF(OR(B1786&amp;""="",H1786&amp;""="",NOT(ISNUMBER(E1786))),"",IFERROR(IF(E1786&lt;INDEX('الوحدات'!$F$6:$F$305,MATCH(H1786,'الوحدات'!$A$6:$A$305,0)),"أقل من السعر","مناسب"),"كود غير موجود"))</f>
        <v/>
      </c>
      <c r="O1786" s="18">
        <f>IF(OR(B1786&amp;""="",I1786&lt;&gt;"تم التعاقد",H1786&amp;""=""),"",IFERROR(IF(INDEX('الوحدات'!$E$6:$E$305,MATCH(H1786,'الوحدات'!$A$6:$A$305,0))="بيع",ROUND(INDEX('الوحدات'!$F$6:$F$305,MATCH(H1786,'الوحدات'!$A$6:$A$305,0))*'الإعدادات'!$B$5/100,2),""),""))</f>
        <v/>
      </c>
      <c r="P1786" s="19">
        <f>IF(OR(M1786="متأخرة",M1786="اليوم"),COUNTIFS($M$6:$M$2005,"متأخرة",$J$6:$J$2005,"&lt;"&amp;J1786)+COUNTIFS($M$6:$M$2005,"اليوم",$J$6:$J$2005,"&lt;"&amp;J1786)+COUNTIFS($M$6:M1786,"متأخرة",$J$6:J1786,J1786&amp;"")+COUNTIFS($M$6:M1786,"اليوم",$J$6:J1786,J1786&amp;""),"")</f>
        <v/>
      </c>
    </row>
    <row r="1787">
      <c r="A1787" s="20" t="n"/>
      <c r="B1787" s="5" t="n"/>
      <c r="C1787" s="21" t="n"/>
      <c r="D1787" s="5" t="n"/>
      <c r="E1787" s="17" t="n"/>
      <c r="F1787" s="5" t="n"/>
      <c r="G1787" s="5" t="n"/>
      <c r="H1787" s="5" t="n"/>
      <c r="I1787" s="5" t="n"/>
      <c r="J1787" s="20" t="n"/>
      <c r="K1787" s="5" t="n"/>
      <c r="L1787" s="19">
        <f>IF(OR(B1787&amp;""="",NOT(ISNUMBER(A1787))),"",'الإعدادات'!$B$4-A1787)</f>
        <v/>
      </c>
      <c r="M1787" s="6">
        <f>IF(OR(B1787&amp;""="",NOT(ISNUMBER(J1787)),I1787="تم التعاقد",I1787="غير مهتم"),"",IF(J1787&lt;'الإعدادات'!$B$4,"متأخرة",IF(J1787='الإعدادات'!$B$4,"اليوم",IF(J1787&lt;='الإعدادات'!$B$4+3,"خلال 3 أيام",""))))</f>
        <v/>
      </c>
      <c r="N1787" s="6">
        <f>IF(OR(B1787&amp;""="",H1787&amp;""="",NOT(ISNUMBER(E1787))),"",IFERROR(IF(E1787&lt;INDEX('الوحدات'!$F$6:$F$305,MATCH(H1787,'الوحدات'!$A$6:$A$305,0)),"أقل من السعر","مناسب"),"كود غير موجود"))</f>
        <v/>
      </c>
      <c r="O1787" s="18">
        <f>IF(OR(B1787&amp;""="",I1787&lt;&gt;"تم التعاقد",H1787&amp;""=""),"",IFERROR(IF(INDEX('الوحدات'!$E$6:$E$305,MATCH(H1787,'الوحدات'!$A$6:$A$305,0))="بيع",ROUND(INDEX('الوحدات'!$F$6:$F$305,MATCH(H1787,'الوحدات'!$A$6:$A$305,0))*'الإعدادات'!$B$5/100,2),""),""))</f>
        <v/>
      </c>
      <c r="P1787" s="19">
        <f>IF(OR(M1787="متأخرة",M1787="اليوم"),COUNTIFS($M$6:$M$2005,"متأخرة",$J$6:$J$2005,"&lt;"&amp;J1787)+COUNTIFS($M$6:$M$2005,"اليوم",$J$6:$J$2005,"&lt;"&amp;J1787)+COUNTIFS($M$6:M1787,"متأخرة",$J$6:J1787,J1787&amp;"")+COUNTIFS($M$6:M1787,"اليوم",$J$6:J1787,J1787&amp;""),"")</f>
        <v/>
      </c>
    </row>
    <row r="1788">
      <c r="A1788" s="20" t="n"/>
      <c r="B1788" s="5" t="n"/>
      <c r="C1788" s="21" t="n"/>
      <c r="D1788" s="5" t="n"/>
      <c r="E1788" s="17" t="n"/>
      <c r="F1788" s="5" t="n"/>
      <c r="G1788" s="5" t="n"/>
      <c r="H1788" s="5" t="n"/>
      <c r="I1788" s="5" t="n"/>
      <c r="J1788" s="20" t="n"/>
      <c r="K1788" s="5" t="n"/>
      <c r="L1788" s="19">
        <f>IF(OR(B1788&amp;""="",NOT(ISNUMBER(A1788))),"",'الإعدادات'!$B$4-A1788)</f>
        <v/>
      </c>
      <c r="M1788" s="6">
        <f>IF(OR(B1788&amp;""="",NOT(ISNUMBER(J1788)),I1788="تم التعاقد",I1788="غير مهتم"),"",IF(J1788&lt;'الإعدادات'!$B$4,"متأخرة",IF(J1788='الإعدادات'!$B$4,"اليوم",IF(J1788&lt;='الإعدادات'!$B$4+3,"خلال 3 أيام",""))))</f>
        <v/>
      </c>
      <c r="N1788" s="6">
        <f>IF(OR(B1788&amp;""="",H1788&amp;""="",NOT(ISNUMBER(E1788))),"",IFERROR(IF(E1788&lt;INDEX('الوحدات'!$F$6:$F$305,MATCH(H1788,'الوحدات'!$A$6:$A$305,0)),"أقل من السعر","مناسب"),"كود غير موجود"))</f>
        <v/>
      </c>
      <c r="O1788" s="18">
        <f>IF(OR(B1788&amp;""="",I1788&lt;&gt;"تم التعاقد",H1788&amp;""=""),"",IFERROR(IF(INDEX('الوحدات'!$E$6:$E$305,MATCH(H1788,'الوحدات'!$A$6:$A$305,0))="بيع",ROUND(INDEX('الوحدات'!$F$6:$F$305,MATCH(H1788,'الوحدات'!$A$6:$A$305,0))*'الإعدادات'!$B$5/100,2),""),""))</f>
        <v/>
      </c>
      <c r="P1788" s="19">
        <f>IF(OR(M1788="متأخرة",M1788="اليوم"),COUNTIFS($M$6:$M$2005,"متأخرة",$J$6:$J$2005,"&lt;"&amp;J1788)+COUNTIFS($M$6:$M$2005,"اليوم",$J$6:$J$2005,"&lt;"&amp;J1788)+COUNTIFS($M$6:M1788,"متأخرة",$J$6:J1788,J1788&amp;"")+COUNTIFS($M$6:M1788,"اليوم",$J$6:J1788,J1788&amp;""),"")</f>
        <v/>
      </c>
    </row>
    <row r="1789">
      <c r="A1789" s="20" t="n"/>
      <c r="B1789" s="5" t="n"/>
      <c r="C1789" s="21" t="n"/>
      <c r="D1789" s="5" t="n"/>
      <c r="E1789" s="17" t="n"/>
      <c r="F1789" s="5" t="n"/>
      <c r="G1789" s="5" t="n"/>
      <c r="H1789" s="5" t="n"/>
      <c r="I1789" s="5" t="n"/>
      <c r="J1789" s="20" t="n"/>
      <c r="K1789" s="5" t="n"/>
      <c r="L1789" s="19">
        <f>IF(OR(B1789&amp;""="",NOT(ISNUMBER(A1789))),"",'الإعدادات'!$B$4-A1789)</f>
        <v/>
      </c>
      <c r="M1789" s="6">
        <f>IF(OR(B1789&amp;""="",NOT(ISNUMBER(J1789)),I1789="تم التعاقد",I1789="غير مهتم"),"",IF(J1789&lt;'الإعدادات'!$B$4,"متأخرة",IF(J1789='الإعدادات'!$B$4,"اليوم",IF(J1789&lt;='الإعدادات'!$B$4+3,"خلال 3 أيام",""))))</f>
        <v/>
      </c>
      <c r="N1789" s="6">
        <f>IF(OR(B1789&amp;""="",H1789&amp;""="",NOT(ISNUMBER(E1789))),"",IFERROR(IF(E1789&lt;INDEX('الوحدات'!$F$6:$F$305,MATCH(H1789,'الوحدات'!$A$6:$A$305,0)),"أقل من السعر","مناسب"),"كود غير موجود"))</f>
        <v/>
      </c>
      <c r="O1789" s="18">
        <f>IF(OR(B1789&amp;""="",I1789&lt;&gt;"تم التعاقد",H1789&amp;""=""),"",IFERROR(IF(INDEX('الوحدات'!$E$6:$E$305,MATCH(H1789,'الوحدات'!$A$6:$A$305,0))="بيع",ROUND(INDEX('الوحدات'!$F$6:$F$305,MATCH(H1789,'الوحدات'!$A$6:$A$305,0))*'الإعدادات'!$B$5/100,2),""),""))</f>
        <v/>
      </c>
      <c r="P1789" s="19">
        <f>IF(OR(M1789="متأخرة",M1789="اليوم"),COUNTIFS($M$6:$M$2005,"متأخرة",$J$6:$J$2005,"&lt;"&amp;J1789)+COUNTIFS($M$6:$M$2005,"اليوم",$J$6:$J$2005,"&lt;"&amp;J1789)+COUNTIFS($M$6:M1789,"متأخرة",$J$6:J1789,J1789&amp;"")+COUNTIFS($M$6:M1789,"اليوم",$J$6:J1789,J1789&amp;""),"")</f>
        <v/>
      </c>
    </row>
    <row r="1790">
      <c r="A1790" s="20" t="n"/>
      <c r="B1790" s="5" t="n"/>
      <c r="C1790" s="21" t="n"/>
      <c r="D1790" s="5" t="n"/>
      <c r="E1790" s="17" t="n"/>
      <c r="F1790" s="5" t="n"/>
      <c r="G1790" s="5" t="n"/>
      <c r="H1790" s="5" t="n"/>
      <c r="I1790" s="5" t="n"/>
      <c r="J1790" s="20" t="n"/>
      <c r="K1790" s="5" t="n"/>
      <c r="L1790" s="19">
        <f>IF(OR(B1790&amp;""="",NOT(ISNUMBER(A1790))),"",'الإعدادات'!$B$4-A1790)</f>
        <v/>
      </c>
      <c r="M1790" s="6">
        <f>IF(OR(B1790&amp;""="",NOT(ISNUMBER(J1790)),I1790="تم التعاقد",I1790="غير مهتم"),"",IF(J1790&lt;'الإعدادات'!$B$4,"متأخرة",IF(J1790='الإعدادات'!$B$4,"اليوم",IF(J1790&lt;='الإعدادات'!$B$4+3,"خلال 3 أيام",""))))</f>
        <v/>
      </c>
      <c r="N1790" s="6">
        <f>IF(OR(B1790&amp;""="",H1790&amp;""="",NOT(ISNUMBER(E1790))),"",IFERROR(IF(E1790&lt;INDEX('الوحدات'!$F$6:$F$305,MATCH(H1790,'الوحدات'!$A$6:$A$305,0)),"أقل من السعر","مناسب"),"كود غير موجود"))</f>
        <v/>
      </c>
      <c r="O1790" s="18">
        <f>IF(OR(B1790&amp;""="",I1790&lt;&gt;"تم التعاقد",H1790&amp;""=""),"",IFERROR(IF(INDEX('الوحدات'!$E$6:$E$305,MATCH(H1790,'الوحدات'!$A$6:$A$305,0))="بيع",ROUND(INDEX('الوحدات'!$F$6:$F$305,MATCH(H1790,'الوحدات'!$A$6:$A$305,0))*'الإعدادات'!$B$5/100,2),""),""))</f>
        <v/>
      </c>
      <c r="P1790" s="19">
        <f>IF(OR(M1790="متأخرة",M1790="اليوم"),COUNTIFS($M$6:$M$2005,"متأخرة",$J$6:$J$2005,"&lt;"&amp;J1790)+COUNTIFS($M$6:$M$2005,"اليوم",$J$6:$J$2005,"&lt;"&amp;J1790)+COUNTIFS($M$6:M1790,"متأخرة",$J$6:J1790,J1790&amp;"")+COUNTIFS($M$6:M1790,"اليوم",$J$6:J1790,J1790&amp;""),"")</f>
        <v/>
      </c>
    </row>
    <row r="1791">
      <c r="A1791" s="20" t="n"/>
      <c r="B1791" s="5" t="n"/>
      <c r="C1791" s="21" t="n"/>
      <c r="D1791" s="5" t="n"/>
      <c r="E1791" s="17" t="n"/>
      <c r="F1791" s="5" t="n"/>
      <c r="G1791" s="5" t="n"/>
      <c r="H1791" s="5" t="n"/>
      <c r="I1791" s="5" t="n"/>
      <c r="J1791" s="20" t="n"/>
      <c r="K1791" s="5" t="n"/>
      <c r="L1791" s="19">
        <f>IF(OR(B1791&amp;""="",NOT(ISNUMBER(A1791))),"",'الإعدادات'!$B$4-A1791)</f>
        <v/>
      </c>
      <c r="M1791" s="6">
        <f>IF(OR(B1791&amp;""="",NOT(ISNUMBER(J1791)),I1791="تم التعاقد",I1791="غير مهتم"),"",IF(J1791&lt;'الإعدادات'!$B$4,"متأخرة",IF(J1791='الإعدادات'!$B$4,"اليوم",IF(J1791&lt;='الإعدادات'!$B$4+3,"خلال 3 أيام",""))))</f>
        <v/>
      </c>
      <c r="N1791" s="6">
        <f>IF(OR(B1791&amp;""="",H1791&amp;""="",NOT(ISNUMBER(E1791))),"",IFERROR(IF(E1791&lt;INDEX('الوحدات'!$F$6:$F$305,MATCH(H1791,'الوحدات'!$A$6:$A$305,0)),"أقل من السعر","مناسب"),"كود غير موجود"))</f>
        <v/>
      </c>
      <c r="O1791" s="18">
        <f>IF(OR(B1791&amp;""="",I1791&lt;&gt;"تم التعاقد",H1791&amp;""=""),"",IFERROR(IF(INDEX('الوحدات'!$E$6:$E$305,MATCH(H1791,'الوحدات'!$A$6:$A$305,0))="بيع",ROUND(INDEX('الوحدات'!$F$6:$F$305,MATCH(H1791,'الوحدات'!$A$6:$A$305,0))*'الإعدادات'!$B$5/100,2),""),""))</f>
        <v/>
      </c>
      <c r="P1791" s="19">
        <f>IF(OR(M1791="متأخرة",M1791="اليوم"),COUNTIFS($M$6:$M$2005,"متأخرة",$J$6:$J$2005,"&lt;"&amp;J1791)+COUNTIFS($M$6:$M$2005,"اليوم",$J$6:$J$2005,"&lt;"&amp;J1791)+COUNTIFS($M$6:M1791,"متأخرة",$J$6:J1791,J1791&amp;"")+COUNTIFS($M$6:M1791,"اليوم",$J$6:J1791,J1791&amp;""),"")</f>
        <v/>
      </c>
    </row>
    <row r="1792">
      <c r="A1792" s="20" t="n"/>
      <c r="B1792" s="5" t="n"/>
      <c r="C1792" s="21" t="n"/>
      <c r="D1792" s="5" t="n"/>
      <c r="E1792" s="17" t="n"/>
      <c r="F1792" s="5" t="n"/>
      <c r="G1792" s="5" t="n"/>
      <c r="H1792" s="5" t="n"/>
      <c r="I1792" s="5" t="n"/>
      <c r="J1792" s="20" t="n"/>
      <c r="K1792" s="5" t="n"/>
      <c r="L1792" s="19">
        <f>IF(OR(B1792&amp;""="",NOT(ISNUMBER(A1792))),"",'الإعدادات'!$B$4-A1792)</f>
        <v/>
      </c>
      <c r="M1792" s="6">
        <f>IF(OR(B1792&amp;""="",NOT(ISNUMBER(J1792)),I1792="تم التعاقد",I1792="غير مهتم"),"",IF(J1792&lt;'الإعدادات'!$B$4,"متأخرة",IF(J1792='الإعدادات'!$B$4,"اليوم",IF(J1792&lt;='الإعدادات'!$B$4+3,"خلال 3 أيام",""))))</f>
        <v/>
      </c>
      <c r="N1792" s="6">
        <f>IF(OR(B1792&amp;""="",H1792&amp;""="",NOT(ISNUMBER(E1792))),"",IFERROR(IF(E1792&lt;INDEX('الوحدات'!$F$6:$F$305,MATCH(H1792,'الوحدات'!$A$6:$A$305,0)),"أقل من السعر","مناسب"),"كود غير موجود"))</f>
        <v/>
      </c>
      <c r="O1792" s="18">
        <f>IF(OR(B1792&amp;""="",I1792&lt;&gt;"تم التعاقد",H1792&amp;""=""),"",IFERROR(IF(INDEX('الوحدات'!$E$6:$E$305,MATCH(H1792,'الوحدات'!$A$6:$A$305,0))="بيع",ROUND(INDEX('الوحدات'!$F$6:$F$305,MATCH(H1792,'الوحدات'!$A$6:$A$305,0))*'الإعدادات'!$B$5/100,2),""),""))</f>
        <v/>
      </c>
      <c r="P1792" s="19">
        <f>IF(OR(M1792="متأخرة",M1792="اليوم"),COUNTIFS($M$6:$M$2005,"متأخرة",$J$6:$J$2005,"&lt;"&amp;J1792)+COUNTIFS($M$6:$M$2005,"اليوم",$J$6:$J$2005,"&lt;"&amp;J1792)+COUNTIFS($M$6:M1792,"متأخرة",$J$6:J1792,J1792&amp;"")+COUNTIFS($M$6:M1792,"اليوم",$J$6:J1792,J1792&amp;""),"")</f>
        <v/>
      </c>
    </row>
    <row r="1793">
      <c r="A1793" s="20" t="n"/>
      <c r="B1793" s="5" t="n"/>
      <c r="C1793" s="21" t="n"/>
      <c r="D1793" s="5" t="n"/>
      <c r="E1793" s="17" t="n"/>
      <c r="F1793" s="5" t="n"/>
      <c r="G1793" s="5" t="n"/>
      <c r="H1793" s="5" t="n"/>
      <c r="I1793" s="5" t="n"/>
      <c r="J1793" s="20" t="n"/>
      <c r="K1793" s="5" t="n"/>
      <c r="L1793" s="19">
        <f>IF(OR(B1793&amp;""="",NOT(ISNUMBER(A1793))),"",'الإعدادات'!$B$4-A1793)</f>
        <v/>
      </c>
      <c r="M1793" s="6">
        <f>IF(OR(B1793&amp;""="",NOT(ISNUMBER(J1793)),I1793="تم التعاقد",I1793="غير مهتم"),"",IF(J1793&lt;'الإعدادات'!$B$4,"متأخرة",IF(J1793='الإعدادات'!$B$4,"اليوم",IF(J1793&lt;='الإعدادات'!$B$4+3,"خلال 3 أيام",""))))</f>
        <v/>
      </c>
      <c r="N1793" s="6">
        <f>IF(OR(B1793&amp;""="",H1793&amp;""="",NOT(ISNUMBER(E1793))),"",IFERROR(IF(E1793&lt;INDEX('الوحدات'!$F$6:$F$305,MATCH(H1793,'الوحدات'!$A$6:$A$305,0)),"أقل من السعر","مناسب"),"كود غير موجود"))</f>
        <v/>
      </c>
      <c r="O1793" s="18">
        <f>IF(OR(B1793&amp;""="",I1793&lt;&gt;"تم التعاقد",H1793&amp;""=""),"",IFERROR(IF(INDEX('الوحدات'!$E$6:$E$305,MATCH(H1793,'الوحدات'!$A$6:$A$305,0))="بيع",ROUND(INDEX('الوحدات'!$F$6:$F$305,MATCH(H1793,'الوحدات'!$A$6:$A$305,0))*'الإعدادات'!$B$5/100,2),""),""))</f>
        <v/>
      </c>
      <c r="P1793" s="19">
        <f>IF(OR(M1793="متأخرة",M1793="اليوم"),COUNTIFS($M$6:$M$2005,"متأخرة",$J$6:$J$2005,"&lt;"&amp;J1793)+COUNTIFS($M$6:$M$2005,"اليوم",$J$6:$J$2005,"&lt;"&amp;J1793)+COUNTIFS($M$6:M1793,"متأخرة",$J$6:J1793,J1793&amp;"")+COUNTIFS($M$6:M1793,"اليوم",$J$6:J1793,J1793&amp;""),"")</f>
        <v/>
      </c>
    </row>
    <row r="1794">
      <c r="A1794" s="20" t="n"/>
      <c r="B1794" s="5" t="n"/>
      <c r="C1794" s="21" t="n"/>
      <c r="D1794" s="5" t="n"/>
      <c r="E1794" s="17" t="n"/>
      <c r="F1794" s="5" t="n"/>
      <c r="G1794" s="5" t="n"/>
      <c r="H1794" s="5" t="n"/>
      <c r="I1794" s="5" t="n"/>
      <c r="J1794" s="20" t="n"/>
      <c r="K1794" s="5" t="n"/>
      <c r="L1794" s="19">
        <f>IF(OR(B1794&amp;""="",NOT(ISNUMBER(A1794))),"",'الإعدادات'!$B$4-A1794)</f>
        <v/>
      </c>
      <c r="M1794" s="6">
        <f>IF(OR(B1794&amp;""="",NOT(ISNUMBER(J1794)),I1794="تم التعاقد",I1794="غير مهتم"),"",IF(J1794&lt;'الإعدادات'!$B$4,"متأخرة",IF(J1794='الإعدادات'!$B$4,"اليوم",IF(J1794&lt;='الإعدادات'!$B$4+3,"خلال 3 أيام",""))))</f>
        <v/>
      </c>
      <c r="N1794" s="6">
        <f>IF(OR(B1794&amp;""="",H1794&amp;""="",NOT(ISNUMBER(E1794))),"",IFERROR(IF(E1794&lt;INDEX('الوحدات'!$F$6:$F$305,MATCH(H1794,'الوحدات'!$A$6:$A$305,0)),"أقل من السعر","مناسب"),"كود غير موجود"))</f>
        <v/>
      </c>
      <c r="O1794" s="18">
        <f>IF(OR(B1794&amp;""="",I1794&lt;&gt;"تم التعاقد",H1794&amp;""=""),"",IFERROR(IF(INDEX('الوحدات'!$E$6:$E$305,MATCH(H1794,'الوحدات'!$A$6:$A$305,0))="بيع",ROUND(INDEX('الوحدات'!$F$6:$F$305,MATCH(H1794,'الوحدات'!$A$6:$A$305,0))*'الإعدادات'!$B$5/100,2),""),""))</f>
        <v/>
      </c>
      <c r="P1794" s="19">
        <f>IF(OR(M1794="متأخرة",M1794="اليوم"),COUNTIFS($M$6:$M$2005,"متأخرة",$J$6:$J$2005,"&lt;"&amp;J1794)+COUNTIFS($M$6:$M$2005,"اليوم",$J$6:$J$2005,"&lt;"&amp;J1794)+COUNTIFS($M$6:M1794,"متأخرة",$J$6:J1794,J1794&amp;"")+COUNTIFS($M$6:M1794,"اليوم",$J$6:J1794,J1794&amp;""),"")</f>
        <v/>
      </c>
    </row>
    <row r="1795">
      <c r="A1795" s="20" t="n"/>
      <c r="B1795" s="5" t="n"/>
      <c r="C1795" s="21" t="n"/>
      <c r="D1795" s="5" t="n"/>
      <c r="E1795" s="17" t="n"/>
      <c r="F1795" s="5" t="n"/>
      <c r="G1795" s="5" t="n"/>
      <c r="H1795" s="5" t="n"/>
      <c r="I1795" s="5" t="n"/>
      <c r="J1795" s="20" t="n"/>
      <c r="K1795" s="5" t="n"/>
      <c r="L1795" s="19">
        <f>IF(OR(B1795&amp;""="",NOT(ISNUMBER(A1795))),"",'الإعدادات'!$B$4-A1795)</f>
        <v/>
      </c>
      <c r="M1795" s="6">
        <f>IF(OR(B1795&amp;""="",NOT(ISNUMBER(J1795)),I1795="تم التعاقد",I1795="غير مهتم"),"",IF(J1795&lt;'الإعدادات'!$B$4,"متأخرة",IF(J1795='الإعدادات'!$B$4,"اليوم",IF(J1795&lt;='الإعدادات'!$B$4+3,"خلال 3 أيام",""))))</f>
        <v/>
      </c>
      <c r="N1795" s="6">
        <f>IF(OR(B1795&amp;""="",H1795&amp;""="",NOT(ISNUMBER(E1795))),"",IFERROR(IF(E1795&lt;INDEX('الوحدات'!$F$6:$F$305,MATCH(H1795,'الوحدات'!$A$6:$A$305,0)),"أقل من السعر","مناسب"),"كود غير موجود"))</f>
        <v/>
      </c>
      <c r="O1795" s="18">
        <f>IF(OR(B1795&amp;""="",I1795&lt;&gt;"تم التعاقد",H1795&amp;""=""),"",IFERROR(IF(INDEX('الوحدات'!$E$6:$E$305,MATCH(H1795,'الوحدات'!$A$6:$A$305,0))="بيع",ROUND(INDEX('الوحدات'!$F$6:$F$305,MATCH(H1795,'الوحدات'!$A$6:$A$305,0))*'الإعدادات'!$B$5/100,2),""),""))</f>
        <v/>
      </c>
      <c r="P1795" s="19">
        <f>IF(OR(M1795="متأخرة",M1795="اليوم"),COUNTIFS($M$6:$M$2005,"متأخرة",$J$6:$J$2005,"&lt;"&amp;J1795)+COUNTIFS($M$6:$M$2005,"اليوم",$J$6:$J$2005,"&lt;"&amp;J1795)+COUNTIFS($M$6:M1795,"متأخرة",$J$6:J1795,J1795&amp;"")+COUNTIFS($M$6:M1795,"اليوم",$J$6:J1795,J1795&amp;""),"")</f>
        <v/>
      </c>
    </row>
    <row r="1796">
      <c r="A1796" s="20" t="n"/>
      <c r="B1796" s="5" t="n"/>
      <c r="C1796" s="21" t="n"/>
      <c r="D1796" s="5" t="n"/>
      <c r="E1796" s="17" t="n"/>
      <c r="F1796" s="5" t="n"/>
      <c r="G1796" s="5" t="n"/>
      <c r="H1796" s="5" t="n"/>
      <c r="I1796" s="5" t="n"/>
      <c r="J1796" s="20" t="n"/>
      <c r="K1796" s="5" t="n"/>
      <c r="L1796" s="19">
        <f>IF(OR(B1796&amp;""="",NOT(ISNUMBER(A1796))),"",'الإعدادات'!$B$4-A1796)</f>
        <v/>
      </c>
      <c r="M1796" s="6">
        <f>IF(OR(B1796&amp;""="",NOT(ISNUMBER(J1796)),I1796="تم التعاقد",I1796="غير مهتم"),"",IF(J1796&lt;'الإعدادات'!$B$4,"متأخرة",IF(J1796='الإعدادات'!$B$4,"اليوم",IF(J1796&lt;='الإعدادات'!$B$4+3,"خلال 3 أيام",""))))</f>
        <v/>
      </c>
      <c r="N1796" s="6">
        <f>IF(OR(B1796&amp;""="",H1796&amp;""="",NOT(ISNUMBER(E1796))),"",IFERROR(IF(E1796&lt;INDEX('الوحدات'!$F$6:$F$305,MATCH(H1796,'الوحدات'!$A$6:$A$305,0)),"أقل من السعر","مناسب"),"كود غير موجود"))</f>
        <v/>
      </c>
      <c r="O1796" s="18">
        <f>IF(OR(B1796&amp;""="",I1796&lt;&gt;"تم التعاقد",H1796&amp;""=""),"",IFERROR(IF(INDEX('الوحدات'!$E$6:$E$305,MATCH(H1796,'الوحدات'!$A$6:$A$305,0))="بيع",ROUND(INDEX('الوحدات'!$F$6:$F$305,MATCH(H1796,'الوحدات'!$A$6:$A$305,0))*'الإعدادات'!$B$5/100,2),""),""))</f>
        <v/>
      </c>
      <c r="P1796" s="19">
        <f>IF(OR(M1796="متأخرة",M1796="اليوم"),COUNTIFS($M$6:$M$2005,"متأخرة",$J$6:$J$2005,"&lt;"&amp;J1796)+COUNTIFS($M$6:$M$2005,"اليوم",$J$6:$J$2005,"&lt;"&amp;J1796)+COUNTIFS($M$6:M1796,"متأخرة",$J$6:J1796,J1796&amp;"")+COUNTIFS($M$6:M1796,"اليوم",$J$6:J1796,J1796&amp;""),"")</f>
        <v/>
      </c>
    </row>
    <row r="1797">
      <c r="A1797" s="20" t="n"/>
      <c r="B1797" s="5" t="n"/>
      <c r="C1797" s="21" t="n"/>
      <c r="D1797" s="5" t="n"/>
      <c r="E1797" s="17" t="n"/>
      <c r="F1797" s="5" t="n"/>
      <c r="G1797" s="5" t="n"/>
      <c r="H1797" s="5" t="n"/>
      <c r="I1797" s="5" t="n"/>
      <c r="J1797" s="20" t="n"/>
      <c r="K1797" s="5" t="n"/>
      <c r="L1797" s="19">
        <f>IF(OR(B1797&amp;""="",NOT(ISNUMBER(A1797))),"",'الإعدادات'!$B$4-A1797)</f>
        <v/>
      </c>
      <c r="M1797" s="6">
        <f>IF(OR(B1797&amp;""="",NOT(ISNUMBER(J1797)),I1797="تم التعاقد",I1797="غير مهتم"),"",IF(J1797&lt;'الإعدادات'!$B$4,"متأخرة",IF(J1797='الإعدادات'!$B$4,"اليوم",IF(J1797&lt;='الإعدادات'!$B$4+3,"خلال 3 أيام",""))))</f>
        <v/>
      </c>
      <c r="N1797" s="6">
        <f>IF(OR(B1797&amp;""="",H1797&amp;""="",NOT(ISNUMBER(E1797))),"",IFERROR(IF(E1797&lt;INDEX('الوحدات'!$F$6:$F$305,MATCH(H1797,'الوحدات'!$A$6:$A$305,0)),"أقل من السعر","مناسب"),"كود غير موجود"))</f>
        <v/>
      </c>
      <c r="O1797" s="18">
        <f>IF(OR(B1797&amp;""="",I1797&lt;&gt;"تم التعاقد",H1797&amp;""=""),"",IFERROR(IF(INDEX('الوحدات'!$E$6:$E$305,MATCH(H1797,'الوحدات'!$A$6:$A$305,0))="بيع",ROUND(INDEX('الوحدات'!$F$6:$F$305,MATCH(H1797,'الوحدات'!$A$6:$A$305,0))*'الإعدادات'!$B$5/100,2),""),""))</f>
        <v/>
      </c>
      <c r="P1797" s="19">
        <f>IF(OR(M1797="متأخرة",M1797="اليوم"),COUNTIFS($M$6:$M$2005,"متأخرة",$J$6:$J$2005,"&lt;"&amp;J1797)+COUNTIFS($M$6:$M$2005,"اليوم",$J$6:$J$2005,"&lt;"&amp;J1797)+COUNTIFS($M$6:M1797,"متأخرة",$J$6:J1797,J1797&amp;"")+COUNTIFS($M$6:M1797,"اليوم",$J$6:J1797,J1797&amp;""),"")</f>
        <v/>
      </c>
    </row>
    <row r="1798">
      <c r="A1798" s="20" t="n"/>
      <c r="B1798" s="5" t="n"/>
      <c r="C1798" s="21" t="n"/>
      <c r="D1798" s="5" t="n"/>
      <c r="E1798" s="17" t="n"/>
      <c r="F1798" s="5" t="n"/>
      <c r="G1798" s="5" t="n"/>
      <c r="H1798" s="5" t="n"/>
      <c r="I1798" s="5" t="n"/>
      <c r="J1798" s="20" t="n"/>
      <c r="K1798" s="5" t="n"/>
      <c r="L1798" s="19">
        <f>IF(OR(B1798&amp;""="",NOT(ISNUMBER(A1798))),"",'الإعدادات'!$B$4-A1798)</f>
        <v/>
      </c>
      <c r="M1798" s="6">
        <f>IF(OR(B1798&amp;""="",NOT(ISNUMBER(J1798)),I1798="تم التعاقد",I1798="غير مهتم"),"",IF(J1798&lt;'الإعدادات'!$B$4,"متأخرة",IF(J1798='الإعدادات'!$B$4,"اليوم",IF(J1798&lt;='الإعدادات'!$B$4+3,"خلال 3 أيام",""))))</f>
        <v/>
      </c>
      <c r="N1798" s="6">
        <f>IF(OR(B1798&amp;""="",H1798&amp;""="",NOT(ISNUMBER(E1798))),"",IFERROR(IF(E1798&lt;INDEX('الوحدات'!$F$6:$F$305,MATCH(H1798,'الوحدات'!$A$6:$A$305,0)),"أقل من السعر","مناسب"),"كود غير موجود"))</f>
        <v/>
      </c>
      <c r="O1798" s="18">
        <f>IF(OR(B1798&amp;""="",I1798&lt;&gt;"تم التعاقد",H1798&amp;""=""),"",IFERROR(IF(INDEX('الوحدات'!$E$6:$E$305,MATCH(H1798,'الوحدات'!$A$6:$A$305,0))="بيع",ROUND(INDEX('الوحدات'!$F$6:$F$305,MATCH(H1798,'الوحدات'!$A$6:$A$305,0))*'الإعدادات'!$B$5/100,2),""),""))</f>
        <v/>
      </c>
      <c r="P1798" s="19">
        <f>IF(OR(M1798="متأخرة",M1798="اليوم"),COUNTIFS($M$6:$M$2005,"متأخرة",$J$6:$J$2005,"&lt;"&amp;J1798)+COUNTIFS($M$6:$M$2005,"اليوم",$J$6:$J$2005,"&lt;"&amp;J1798)+COUNTIFS($M$6:M1798,"متأخرة",$J$6:J1798,J1798&amp;"")+COUNTIFS($M$6:M1798,"اليوم",$J$6:J1798,J1798&amp;""),"")</f>
        <v/>
      </c>
    </row>
    <row r="1799">
      <c r="A1799" s="20" t="n"/>
      <c r="B1799" s="5" t="n"/>
      <c r="C1799" s="21" t="n"/>
      <c r="D1799" s="5" t="n"/>
      <c r="E1799" s="17" t="n"/>
      <c r="F1799" s="5" t="n"/>
      <c r="G1799" s="5" t="n"/>
      <c r="H1799" s="5" t="n"/>
      <c r="I1799" s="5" t="n"/>
      <c r="J1799" s="20" t="n"/>
      <c r="K1799" s="5" t="n"/>
      <c r="L1799" s="19">
        <f>IF(OR(B1799&amp;""="",NOT(ISNUMBER(A1799))),"",'الإعدادات'!$B$4-A1799)</f>
        <v/>
      </c>
      <c r="M1799" s="6">
        <f>IF(OR(B1799&amp;""="",NOT(ISNUMBER(J1799)),I1799="تم التعاقد",I1799="غير مهتم"),"",IF(J1799&lt;'الإعدادات'!$B$4,"متأخرة",IF(J1799='الإعدادات'!$B$4,"اليوم",IF(J1799&lt;='الإعدادات'!$B$4+3,"خلال 3 أيام",""))))</f>
        <v/>
      </c>
      <c r="N1799" s="6">
        <f>IF(OR(B1799&amp;""="",H1799&amp;""="",NOT(ISNUMBER(E1799))),"",IFERROR(IF(E1799&lt;INDEX('الوحدات'!$F$6:$F$305,MATCH(H1799,'الوحدات'!$A$6:$A$305,0)),"أقل من السعر","مناسب"),"كود غير موجود"))</f>
        <v/>
      </c>
      <c r="O1799" s="18">
        <f>IF(OR(B1799&amp;""="",I1799&lt;&gt;"تم التعاقد",H1799&amp;""=""),"",IFERROR(IF(INDEX('الوحدات'!$E$6:$E$305,MATCH(H1799,'الوحدات'!$A$6:$A$305,0))="بيع",ROUND(INDEX('الوحدات'!$F$6:$F$305,MATCH(H1799,'الوحدات'!$A$6:$A$305,0))*'الإعدادات'!$B$5/100,2),""),""))</f>
        <v/>
      </c>
      <c r="P1799" s="19">
        <f>IF(OR(M1799="متأخرة",M1799="اليوم"),COUNTIFS($M$6:$M$2005,"متأخرة",$J$6:$J$2005,"&lt;"&amp;J1799)+COUNTIFS($M$6:$M$2005,"اليوم",$J$6:$J$2005,"&lt;"&amp;J1799)+COUNTIFS($M$6:M1799,"متأخرة",$J$6:J1799,J1799&amp;"")+COUNTIFS($M$6:M1799,"اليوم",$J$6:J1799,J1799&amp;""),"")</f>
        <v/>
      </c>
    </row>
    <row r="1800">
      <c r="A1800" s="20" t="n"/>
      <c r="B1800" s="5" t="n"/>
      <c r="C1800" s="21" t="n"/>
      <c r="D1800" s="5" t="n"/>
      <c r="E1800" s="17" t="n"/>
      <c r="F1800" s="5" t="n"/>
      <c r="G1800" s="5" t="n"/>
      <c r="H1800" s="5" t="n"/>
      <c r="I1800" s="5" t="n"/>
      <c r="J1800" s="20" t="n"/>
      <c r="K1800" s="5" t="n"/>
      <c r="L1800" s="19">
        <f>IF(OR(B1800&amp;""="",NOT(ISNUMBER(A1800))),"",'الإعدادات'!$B$4-A1800)</f>
        <v/>
      </c>
      <c r="M1800" s="6">
        <f>IF(OR(B1800&amp;""="",NOT(ISNUMBER(J1800)),I1800="تم التعاقد",I1800="غير مهتم"),"",IF(J1800&lt;'الإعدادات'!$B$4,"متأخرة",IF(J1800='الإعدادات'!$B$4,"اليوم",IF(J1800&lt;='الإعدادات'!$B$4+3,"خلال 3 أيام",""))))</f>
        <v/>
      </c>
      <c r="N1800" s="6">
        <f>IF(OR(B1800&amp;""="",H1800&amp;""="",NOT(ISNUMBER(E1800))),"",IFERROR(IF(E1800&lt;INDEX('الوحدات'!$F$6:$F$305,MATCH(H1800,'الوحدات'!$A$6:$A$305,0)),"أقل من السعر","مناسب"),"كود غير موجود"))</f>
        <v/>
      </c>
      <c r="O1800" s="18">
        <f>IF(OR(B1800&amp;""="",I1800&lt;&gt;"تم التعاقد",H1800&amp;""=""),"",IFERROR(IF(INDEX('الوحدات'!$E$6:$E$305,MATCH(H1800,'الوحدات'!$A$6:$A$305,0))="بيع",ROUND(INDEX('الوحدات'!$F$6:$F$305,MATCH(H1800,'الوحدات'!$A$6:$A$305,0))*'الإعدادات'!$B$5/100,2),""),""))</f>
        <v/>
      </c>
      <c r="P1800" s="19">
        <f>IF(OR(M1800="متأخرة",M1800="اليوم"),COUNTIFS($M$6:$M$2005,"متأخرة",$J$6:$J$2005,"&lt;"&amp;J1800)+COUNTIFS($M$6:$M$2005,"اليوم",$J$6:$J$2005,"&lt;"&amp;J1800)+COUNTIFS($M$6:M1800,"متأخرة",$J$6:J1800,J1800&amp;"")+COUNTIFS($M$6:M1800,"اليوم",$J$6:J1800,J1800&amp;""),"")</f>
        <v/>
      </c>
    </row>
    <row r="1801">
      <c r="A1801" s="20" t="n"/>
      <c r="B1801" s="5" t="n"/>
      <c r="C1801" s="21" t="n"/>
      <c r="D1801" s="5" t="n"/>
      <c r="E1801" s="17" t="n"/>
      <c r="F1801" s="5" t="n"/>
      <c r="G1801" s="5" t="n"/>
      <c r="H1801" s="5" t="n"/>
      <c r="I1801" s="5" t="n"/>
      <c r="J1801" s="20" t="n"/>
      <c r="K1801" s="5" t="n"/>
      <c r="L1801" s="19">
        <f>IF(OR(B1801&amp;""="",NOT(ISNUMBER(A1801))),"",'الإعدادات'!$B$4-A1801)</f>
        <v/>
      </c>
      <c r="M1801" s="6">
        <f>IF(OR(B1801&amp;""="",NOT(ISNUMBER(J1801)),I1801="تم التعاقد",I1801="غير مهتم"),"",IF(J1801&lt;'الإعدادات'!$B$4,"متأخرة",IF(J1801='الإعدادات'!$B$4,"اليوم",IF(J1801&lt;='الإعدادات'!$B$4+3,"خلال 3 أيام",""))))</f>
        <v/>
      </c>
      <c r="N1801" s="6">
        <f>IF(OR(B1801&amp;""="",H1801&amp;""="",NOT(ISNUMBER(E1801))),"",IFERROR(IF(E1801&lt;INDEX('الوحدات'!$F$6:$F$305,MATCH(H1801,'الوحدات'!$A$6:$A$305,0)),"أقل من السعر","مناسب"),"كود غير موجود"))</f>
        <v/>
      </c>
      <c r="O1801" s="18">
        <f>IF(OR(B1801&amp;""="",I1801&lt;&gt;"تم التعاقد",H1801&amp;""=""),"",IFERROR(IF(INDEX('الوحدات'!$E$6:$E$305,MATCH(H1801,'الوحدات'!$A$6:$A$305,0))="بيع",ROUND(INDEX('الوحدات'!$F$6:$F$305,MATCH(H1801,'الوحدات'!$A$6:$A$305,0))*'الإعدادات'!$B$5/100,2),""),""))</f>
        <v/>
      </c>
      <c r="P1801" s="19">
        <f>IF(OR(M1801="متأخرة",M1801="اليوم"),COUNTIFS($M$6:$M$2005,"متأخرة",$J$6:$J$2005,"&lt;"&amp;J1801)+COUNTIFS($M$6:$M$2005,"اليوم",$J$6:$J$2005,"&lt;"&amp;J1801)+COUNTIFS($M$6:M1801,"متأخرة",$J$6:J1801,J1801&amp;"")+COUNTIFS($M$6:M1801,"اليوم",$J$6:J1801,J1801&amp;""),"")</f>
        <v/>
      </c>
    </row>
    <row r="1802">
      <c r="A1802" s="20" t="n"/>
      <c r="B1802" s="5" t="n"/>
      <c r="C1802" s="21" t="n"/>
      <c r="D1802" s="5" t="n"/>
      <c r="E1802" s="17" t="n"/>
      <c r="F1802" s="5" t="n"/>
      <c r="G1802" s="5" t="n"/>
      <c r="H1802" s="5" t="n"/>
      <c r="I1802" s="5" t="n"/>
      <c r="J1802" s="20" t="n"/>
      <c r="K1802" s="5" t="n"/>
      <c r="L1802" s="19">
        <f>IF(OR(B1802&amp;""="",NOT(ISNUMBER(A1802))),"",'الإعدادات'!$B$4-A1802)</f>
        <v/>
      </c>
      <c r="M1802" s="6">
        <f>IF(OR(B1802&amp;""="",NOT(ISNUMBER(J1802)),I1802="تم التعاقد",I1802="غير مهتم"),"",IF(J1802&lt;'الإعدادات'!$B$4,"متأخرة",IF(J1802='الإعدادات'!$B$4,"اليوم",IF(J1802&lt;='الإعدادات'!$B$4+3,"خلال 3 أيام",""))))</f>
        <v/>
      </c>
      <c r="N1802" s="6">
        <f>IF(OR(B1802&amp;""="",H1802&amp;""="",NOT(ISNUMBER(E1802))),"",IFERROR(IF(E1802&lt;INDEX('الوحدات'!$F$6:$F$305,MATCH(H1802,'الوحدات'!$A$6:$A$305,0)),"أقل من السعر","مناسب"),"كود غير موجود"))</f>
        <v/>
      </c>
      <c r="O1802" s="18">
        <f>IF(OR(B1802&amp;""="",I1802&lt;&gt;"تم التعاقد",H1802&amp;""=""),"",IFERROR(IF(INDEX('الوحدات'!$E$6:$E$305,MATCH(H1802,'الوحدات'!$A$6:$A$305,0))="بيع",ROUND(INDEX('الوحدات'!$F$6:$F$305,MATCH(H1802,'الوحدات'!$A$6:$A$305,0))*'الإعدادات'!$B$5/100,2),""),""))</f>
        <v/>
      </c>
      <c r="P1802" s="19">
        <f>IF(OR(M1802="متأخرة",M1802="اليوم"),COUNTIFS($M$6:$M$2005,"متأخرة",$J$6:$J$2005,"&lt;"&amp;J1802)+COUNTIFS($M$6:$M$2005,"اليوم",$J$6:$J$2005,"&lt;"&amp;J1802)+COUNTIFS($M$6:M1802,"متأخرة",$J$6:J1802,J1802&amp;"")+COUNTIFS($M$6:M1802,"اليوم",$J$6:J1802,J1802&amp;""),"")</f>
        <v/>
      </c>
    </row>
    <row r="1803">
      <c r="A1803" s="20" t="n"/>
      <c r="B1803" s="5" t="n"/>
      <c r="C1803" s="21" t="n"/>
      <c r="D1803" s="5" t="n"/>
      <c r="E1803" s="17" t="n"/>
      <c r="F1803" s="5" t="n"/>
      <c r="G1803" s="5" t="n"/>
      <c r="H1803" s="5" t="n"/>
      <c r="I1803" s="5" t="n"/>
      <c r="J1803" s="20" t="n"/>
      <c r="K1803" s="5" t="n"/>
      <c r="L1803" s="19">
        <f>IF(OR(B1803&amp;""="",NOT(ISNUMBER(A1803))),"",'الإعدادات'!$B$4-A1803)</f>
        <v/>
      </c>
      <c r="M1803" s="6">
        <f>IF(OR(B1803&amp;""="",NOT(ISNUMBER(J1803)),I1803="تم التعاقد",I1803="غير مهتم"),"",IF(J1803&lt;'الإعدادات'!$B$4,"متأخرة",IF(J1803='الإعدادات'!$B$4,"اليوم",IF(J1803&lt;='الإعدادات'!$B$4+3,"خلال 3 أيام",""))))</f>
        <v/>
      </c>
      <c r="N1803" s="6">
        <f>IF(OR(B1803&amp;""="",H1803&amp;""="",NOT(ISNUMBER(E1803))),"",IFERROR(IF(E1803&lt;INDEX('الوحدات'!$F$6:$F$305,MATCH(H1803,'الوحدات'!$A$6:$A$305,0)),"أقل من السعر","مناسب"),"كود غير موجود"))</f>
        <v/>
      </c>
      <c r="O1803" s="18">
        <f>IF(OR(B1803&amp;""="",I1803&lt;&gt;"تم التعاقد",H1803&amp;""=""),"",IFERROR(IF(INDEX('الوحدات'!$E$6:$E$305,MATCH(H1803,'الوحدات'!$A$6:$A$305,0))="بيع",ROUND(INDEX('الوحدات'!$F$6:$F$305,MATCH(H1803,'الوحدات'!$A$6:$A$305,0))*'الإعدادات'!$B$5/100,2),""),""))</f>
        <v/>
      </c>
      <c r="P1803" s="19">
        <f>IF(OR(M1803="متأخرة",M1803="اليوم"),COUNTIFS($M$6:$M$2005,"متأخرة",$J$6:$J$2005,"&lt;"&amp;J1803)+COUNTIFS($M$6:$M$2005,"اليوم",$J$6:$J$2005,"&lt;"&amp;J1803)+COUNTIFS($M$6:M1803,"متأخرة",$J$6:J1803,J1803&amp;"")+COUNTIFS($M$6:M1803,"اليوم",$J$6:J1803,J1803&amp;""),"")</f>
        <v/>
      </c>
    </row>
    <row r="1804">
      <c r="A1804" s="20" t="n"/>
      <c r="B1804" s="5" t="n"/>
      <c r="C1804" s="21" t="n"/>
      <c r="D1804" s="5" t="n"/>
      <c r="E1804" s="17" t="n"/>
      <c r="F1804" s="5" t="n"/>
      <c r="G1804" s="5" t="n"/>
      <c r="H1804" s="5" t="n"/>
      <c r="I1804" s="5" t="n"/>
      <c r="J1804" s="20" t="n"/>
      <c r="K1804" s="5" t="n"/>
      <c r="L1804" s="19">
        <f>IF(OR(B1804&amp;""="",NOT(ISNUMBER(A1804))),"",'الإعدادات'!$B$4-A1804)</f>
        <v/>
      </c>
      <c r="M1804" s="6">
        <f>IF(OR(B1804&amp;""="",NOT(ISNUMBER(J1804)),I1804="تم التعاقد",I1804="غير مهتم"),"",IF(J1804&lt;'الإعدادات'!$B$4,"متأخرة",IF(J1804='الإعدادات'!$B$4,"اليوم",IF(J1804&lt;='الإعدادات'!$B$4+3,"خلال 3 أيام",""))))</f>
        <v/>
      </c>
      <c r="N1804" s="6">
        <f>IF(OR(B1804&amp;""="",H1804&amp;""="",NOT(ISNUMBER(E1804))),"",IFERROR(IF(E1804&lt;INDEX('الوحدات'!$F$6:$F$305,MATCH(H1804,'الوحدات'!$A$6:$A$305,0)),"أقل من السعر","مناسب"),"كود غير موجود"))</f>
        <v/>
      </c>
      <c r="O1804" s="18">
        <f>IF(OR(B1804&amp;""="",I1804&lt;&gt;"تم التعاقد",H1804&amp;""=""),"",IFERROR(IF(INDEX('الوحدات'!$E$6:$E$305,MATCH(H1804,'الوحدات'!$A$6:$A$305,0))="بيع",ROUND(INDEX('الوحدات'!$F$6:$F$305,MATCH(H1804,'الوحدات'!$A$6:$A$305,0))*'الإعدادات'!$B$5/100,2),""),""))</f>
        <v/>
      </c>
      <c r="P1804" s="19">
        <f>IF(OR(M1804="متأخرة",M1804="اليوم"),COUNTIFS($M$6:$M$2005,"متأخرة",$J$6:$J$2005,"&lt;"&amp;J1804)+COUNTIFS($M$6:$M$2005,"اليوم",$J$6:$J$2005,"&lt;"&amp;J1804)+COUNTIFS($M$6:M1804,"متأخرة",$J$6:J1804,J1804&amp;"")+COUNTIFS($M$6:M1804,"اليوم",$J$6:J1804,J1804&amp;""),"")</f>
        <v/>
      </c>
    </row>
    <row r="1805">
      <c r="A1805" s="20" t="n"/>
      <c r="B1805" s="5" t="n"/>
      <c r="C1805" s="21" t="n"/>
      <c r="D1805" s="5" t="n"/>
      <c r="E1805" s="17" t="n"/>
      <c r="F1805" s="5" t="n"/>
      <c r="G1805" s="5" t="n"/>
      <c r="H1805" s="5" t="n"/>
      <c r="I1805" s="5" t="n"/>
      <c r="J1805" s="20" t="n"/>
      <c r="K1805" s="5" t="n"/>
      <c r="L1805" s="19">
        <f>IF(OR(B1805&amp;""="",NOT(ISNUMBER(A1805))),"",'الإعدادات'!$B$4-A1805)</f>
        <v/>
      </c>
      <c r="M1805" s="6">
        <f>IF(OR(B1805&amp;""="",NOT(ISNUMBER(J1805)),I1805="تم التعاقد",I1805="غير مهتم"),"",IF(J1805&lt;'الإعدادات'!$B$4,"متأخرة",IF(J1805='الإعدادات'!$B$4,"اليوم",IF(J1805&lt;='الإعدادات'!$B$4+3,"خلال 3 أيام",""))))</f>
        <v/>
      </c>
      <c r="N1805" s="6">
        <f>IF(OR(B1805&amp;""="",H1805&amp;""="",NOT(ISNUMBER(E1805))),"",IFERROR(IF(E1805&lt;INDEX('الوحدات'!$F$6:$F$305,MATCH(H1805,'الوحدات'!$A$6:$A$305,0)),"أقل من السعر","مناسب"),"كود غير موجود"))</f>
        <v/>
      </c>
      <c r="O1805" s="18">
        <f>IF(OR(B1805&amp;""="",I1805&lt;&gt;"تم التعاقد",H1805&amp;""=""),"",IFERROR(IF(INDEX('الوحدات'!$E$6:$E$305,MATCH(H1805,'الوحدات'!$A$6:$A$305,0))="بيع",ROUND(INDEX('الوحدات'!$F$6:$F$305,MATCH(H1805,'الوحدات'!$A$6:$A$305,0))*'الإعدادات'!$B$5/100,2),""),""))</f>
        <v/>
      </c>
      <c r="P1805" s="19">
        <f>IF(OR(M1805="متأخرة",M1805="اليوم"),COUNTIFS($M$6:$M$2005,"متأخرة",$J$6:$J$2005,"&lt;"&amp;J1805)+COUNTIFS($M$6:$M$2005,"اليوم",$J$6:$J$2005,"&lt;"&amp;J1805)+COUNTIFS($M$6:M1805,"متأخرة",$J$6:J1805,J1805&amp;"")+COUNTIFS($M$6:M1805,"اليوم",$J$6:J1805,J1805&amp;""),"")</f>
        <v/>
      </c>
    </row>
    <row r="1806">
      <c r="A1806" s="20" t="n"/>
      <c r="B1806" s="5" t="n"/>
      <c r="C1806" s="21" t="n"/>
      <c r="D1806" s="5" t="n"/>
      <c r="E1806" s="17" t="n"/>
      <c r="F1806" s="5" t="n"/>
      <c r="G1806" s="5" t="n"/>
      <c r="H1806" s="5" t="n"/>
      <c r="I1806" s="5" t="n"/>
      <c r="J1806" s="20" t="n"/>
      <c r="K1806" s="5" t="n"/>
      <c r="L1806" s="19">
        <f>IF(OR(B1806&amp;""="",NOT(ISNUMBER(A1806))),"",'الإعدادات'!$B$4-A1806)</f>
        <v/>
      </c>
      <c r="M1806" s="6">
        <f>IF(OR(B1806&amp;""="",NOT(ISNUMBER(J1806)),I1806="تم التعاقد",I1806="غير مهتم"),"",IF(J1806&lt;'الإعدادات'!$B$4,"متأخرة",IF(J1806='الإعدادات'!$B$4,"اليوم",IF(J1806&lt;='الإعدادات'!$B$4+3,"خلال 3 أيام",""))))</f>
        <v/>
      </c>
      <c r="N1806" s="6">
        <f>IF(OR(B1806&amp;""="",H1806&amp;""="",NOT(ISNUMBER(E1806))),"",IFERROR(IF(E1806&lt;INDEX('الوحدات'!$F$6:$F$305,MATCH(H1806,'الوحدات'!$A$6:$A$305,0)),"أقل من السعر","مناسب"),"كود غير موجود"))</f>
        <v/>
      </c>
      <c r="O1806" s="18">
        <f>IF(OR(B1806&amp;""="",I1806&lt;&gt;"تم التعاقد",H1806&amp;""=""),"",IFERROR(IF(INDEX('الوحدات'!$E$6:$E$305,MATCH(H1806,'الوحدات'!$A$6:$A$305,0))="بيع",ROUND(INDEX('الوحدات'!$F$6:$F$305,MATCH(H1806,'الوحدات'!$A$6:$A$305,0))*'الإعدادات'!$B$5/100,2),""),""))</f>
        <v/>
      </c>
      <c r="P1806" s="19">
        <f>IF(OR(M1806="متأخرة",M1806="اليوم"),COUNTIFS($M$6:$M$2005,"متأخرة",$J$6:$J$2005,"&lt;"&amp;J1806)+COUNTIFS($M$6:$M$2005,"اليوم",$J$6:$J$2005,"&lt;"&amp;J1806)+COUNTIFS($M$6:M1806,"متأخرة",$J$6:J1806,J1806&amp;"")+COUNTIFS($M$6:M1806,"اليوم",$J$6:J1806,J1806&amp;""),"")</f>
        <v/>
      </c>
    </row>
    <row r="1807">
      <c r="A1807" s="20" t="n"/>
      <c r="B1807" s="5" t="n"/>
      <c r="C1807" s="21" t="n"/>
      <c r="D1807" s="5" t="n"/>
      <c r="E1807" s="17" t="n"/>
      <c r="F1807" s="5" t="n"/>
      <c r="G1807" s="5" t="n"/>
      <c r="H1807" s="5" t="n"/>
      <c r="I1807" s="5" t="n"/>
      <c r="J1807" s="20" t="n"/>
      <c r="K1807" s="5" t="n"/>
      <c r="L1807" s="19">
        <f>IF(OR(B1807&amp;""="",NOT(ISNUMBER(A1807))),"",'الإعدادات'!$B$4-A1807)</f>
        <v/>
      </c>
      <c r="M1807" s="6">
        <f>IF(OR(B1807&amp;""="",NOT(ISNUMBER(J1807)),I1807="تم التعاقد",I1807="غير مهتم"),"",IF(J1807&lt;'الإعدادات'!$B$4,"متأخرة",IF(J1807='الإعدادات'!$B$4,"اليوم",IF(J1807&lt;='الإعدادات'!$B$4+3,"خلال 3 أيام",""))))</f>
        <v/>
      </c>
      <c r="N1807" s="6">
        <f>IF(OR(B1807&amp;""="",H1807&amp;""="",NOT(ISNUMBER(E1807))),"",IFERROR(IF(E1807&lt;INDEX('الوحدات'!$F$6:$F$305,MATCH(H1807,'الوحدات'!$A$6:$A$305,0)),"أقل من السعر","مناسب"),"كود غير موجود"))</f>
        <v/>
      </c>
      <c r="O1807" s="18">
        <f>IF(OR(B1807&amp;""="",I1807&lt;&gt;"تم التعاقد",H1807&amp;""=""),"",IFERROR(IF(INDEX('الوحدات'!$E$6:$E$305,MATCH(H1807,'الوحدات'!$A$6:$A$305,0))="بيع",ROUND(INDEX('الوحدات'!$F$6:$F$305,MATCH(H1807,'الوحدات'!$A$6:$A$305,0))*'الإعدادات'!$B$5/100,2),""),""))</f>
        <v/>
      </c>
      <c r="P1807" s="19">
        <f>IF(OR(M1807="متأخرة",M1807="اليوم"),COUNTIFS($M$6:$M$2005,"متأخرة",$J$6:$J$2005,"&lt;"&amp;J1807)+COUNTIFS($M$6:$M$2005,"اليوم",$J$6:$J$2005,"&lt;"&amp;J1807)+COUNTIFS($M$6:M1807,"متأخرة",$J$6:J1807,J1807&amp;"")+COUNTIFS($M$6:M1807,"اليوم",$J$6:J1807,J1807&amp;""),"")</f>
        <v/>
      </c>
    </row>
    <row r="1808">
      <c r="A1808" s="20" t="n"/>
      <c r="B1808" s="5" t="n"/>
      <c r="C1808" s="21" t="n"/>
      <c r="D1808" s="5" t="n"/>
      <c r="E1808" s="17" t="n"/>
      <c r="F1808" s="5" t="n"/>
      <c r="G1808" s="5" t="n"/>
      <c r="H1808" s="5" t="n"/>
      <c r="I1808" s="5" t="n"/>
      <c r="J1808" s="20" t="n"/>
      <c r="K1808" s="5" t="n"/>
      <c r="L1808" s="19">
        <f>IF(OR(B1808&amp;""="",NOT(ISNUMBER(A1808))),"",'الإعدادات'!$B$4-A1808)</f>
        <v/>
      </c>
      <c r="M1808" s="6">
        <f>IF(OR(B1808&amp;""="",NOT(ISNUMBER(J1808)),I1808="تم التعاقد",I1808="غير مهتم"),"",IF(J1808&lt;'الإعدادات'!$B$4,"متأخرة",IF(J1808='الإعدادات'!$B$4,"اليوم",IF(J1808&lt;='الإعدادات'!$B$4+3,"خلال 3 أيام",""))))</f>
        <v/>
      </c>
      <c r="N1808" s="6">
        <f>IF(OR(B1808&amp;""="",H1808&amp;""="",NOT(ISNUMBER(E1808))),"",IFERROR(IF(E1808&lt;INDEX('الوحدات'!$F$6:$F$305,MATCH(H1808,'الوحدات'!$A$6:$A$305,0)),"أقل من السعر","مناسب"),"كود غير موجود"))</f>
        <v/>
      </c>
      <c r="O1808" s="18">
        <f>IF(OR(B1808&amp;""="",I1808&lt;&gt;"تم التعاقد",H1808&amp;""=""),"",IFERROR(IF(INDEX('الوحدات'!$E$6:$E$305,MATCH(H1808,'الوحدات'!$A$6:$A$305,0))="بيع",ROUND(INDEX('الوحدات'!$F$6:$F$305,MATCH(H1808,'الوحدات'!$A$6:$A$305,0))*'الإعدادات'!$B$5/100,2),""),""))</f>
        <v/>
      </c>
      <c r="P1808" s="19">
        <f>IF(OR(M1808="متأخرة",M1808="اليوم"),COUNTIFS($M$6:$M$2005,"متأخرة",$J$6:$J$2005,"&lt;"&amp;J1808)+COUNTIFS($M$6:$M$2005,"اليوم",$J$6:$J$2005,"&lt;"&amp;J1808)+COUNTIFS($M$6:M1808,"متأخرة",$J$6:J1808,J1808&amp;"")+COUNTIFS($M$6:M1808,"اليوم",$J$6:J1808,J1808&amp;""),"")</f>
        <v/>
      </c>
    </row>
    <row r="1809">
      <c r="A1809" s="20" t="n"/>
      <c r="B1809" s="5" t="n"/>
      <c r="C1809" s="21" t="n"/>
      <c r="D1809" s="5" t="n"/>
      <c r="E1809" s="17" t="n"/>
      <c r="F1809" s="5" t="n"/>
      <c r="G1809" s="5" t="n"/>
      <c r="H1809" s="5" t="n"/>
      <c r="I1809" s="5" t="n"/>
      <c r="J1809" s="20" t="n"/>
      <c r="K1809" s="5" t="n"/>
      <c r="L1809" s="19">
        <f>IF(OR(B1809&amp;""="",NOT(ISNUMBER(A1809))),"",'الإعدادات'!$B$4-A1809)</f>
        <v/>
      </c>
      <c r="M1809" s="6">
        <f>IF(OR(B1809&amp;""="",NOT(ISNUMBER(J1809)),I1809="تم التعاقد",I1809="غير مهتم"),"",IF(J1809&lt;'الإعدادات'!$B$4,"متأخرة",IF(J1809='الإعدادات'!$B$4,"اليوم",IF(J1809&lt;='الإعدادات'!$B$4+3,"خلال 3 أيام",""))))</f>
        <v/>
      </c>
      <c r="N1809" s="6">
        <f>IF(OR(B1809&amp;""="",H1809&amp;""="",NOT(ISNUMBER(E1809))),"",IFERROR(IF(E1809&lt;INDEX('الوحدات'!$F$6:$F$305,MATCH(H1809,'الوحدات'!$A$6:$A$305,0)),"أقل من السعر","مناسب"),"كود غير موجود"))</f>
        <v/>
      </c>
      <c r="O1809" s="18">
        <f>IF(OR(B1809&amp;""="",I1809&lt;&gt;"تم التعاقد",H1809&amp;""=""),"",IFERROR(IF(INDEX('الوحدات'!$E$6:$E$305,MATCH(H1809,'الوحدات'!$A$6:$A$305,0))="بيع",ROUND(INDEX('الوحدات'!$F$6:$F$305,MATCH(H1809,'الوحدات'!$A$6:$A$305,0))*'الإعدادات'!$B$5/100,2),""),""))</f>
        <v/>
      </c>
      <c r="P1809" s="19">
        <f>IF(OR(M1809="متأخرة",M1809="اليوم"),COUNTIFS($M$6:$M$2005,"متأخرة",$J$6:$J$2005,"&lt;"&amp;J1809)+COUNTIFS($M$6:$M$2005,"اليوم",$J$6:$J$2005,"&lt;"&amp;J1809)+COUNTIFS($M$6:M1809,"متأخرة",$J$6:J1809,J1809&amp;"")+COUNTIFS($M$6:M1809,"اليوم",$J$6:J1809,J1809&amp;""),"")</f>
        <v/>
      </c>
    </row>
    <row r="1810">
      <c r="A1810" s="20" t="n"/>
      <c r="B1810" s="5" t="n"/>
      <c r="C1810" s="21" t="n"/>
      <c r="D1810" s="5" t="n"/>
      <c r="E1810" s="17" t="n"/>
      <c r="F1810" s="5" t="n"/>
      <c r="G1810" s="5" t="n"/>
      <c r="H1810" s="5" t="n"/>
      <c r="I1810" s="5" t="n"/>
      <c r="J1810" s="20" t="n"/>
      <c r="K1810" s="5" t="n"/>
      <c r="L1810" s="19">
        <f>IF(OR(B1810&amp;""="",NOT(ISNUMBER(A1810))),"",'الإعدادات'!$B$4-A1810)</f>
        <v/>
      </c>
      <c r="M1810" s="6">
        <f>IF(OR(B1810&amp;""="",NOT(ISNUMBER(J1810)),I1810="تم التعاقد",I1810="غير مهتم"),"",IF(J1810&lt;'الإعدادات'!$B$4,"متأخرة",IF(J1810='الإعدادات'!$B$4,"اليوم",IF(J1810&lt;='الإعدادات'!$B$4+3,"خلال 3 أيام",""))))</f>
        <v/>
      </c>
      <c r="N1810" s="6">
        <f>IF(OR(B1810&amp;""="",H1810&amp;""="",NOT(ISNUMBER(E1810))),"",IFERROR(IF(E1810&lt;INDEX('الوحدات'!$F$6:$F$305,MATCH(H1810,'الوحدات'!$A$6:$A$305,0)),"أقل من السعر","مناسب"),"كود غير موجود"))</f>
        <v/>
      </c>
      <c r="O1810" s="18">
        <f>IF(OR(B1810&amp;""="",I1810&lt;&gt;"تم التعاقد",H1810&amp;""=""),"",IFERROR(IF(INDEX('الوحدات'!$E$6:$E$305,MATCH(H1810,'الوحدات'!$A$6:$A$305,0))="بيع",ROUND(INDEX('الوحدات'!$F$6:$F$305,MATCH(H1810,'الوحدات'!$A$6:$A$305,0))*'الإعدادات'!$B$5/100,2),""),""))</f>
        <v/>
      </c>
      <c r="P1810" s="19">
        <f>IF(OR(M1810="متأخرة",M1810="اليوم"),COUNTIFS($M$6:$M$2005,"متأخرة",$J$6:$J$2005,"&lt;"&amp;J1810)+COUNTIFS($M$6:$M$2005,"اليوم",$J$6:$J$2005,"&lt;"&amp;J1810)+COUNTIFS($M$6:M1810,"متأخرة",$J$6:J1810,J1810&amp;"")+COUNTIFS($M$6:M1810,"اليوم",$J$6:J1810,J1810&amp;""),"")</f>
        <v/>
      </c>
    </row>
    <row r="1811">
      <c r="A1811" s="20" t="n"/>
      <c r="B1811" s="5" t="n"/>
      <c r="C1811" s="21" t="n"/>
      <c r="D1811" s="5" t="n"/>
      <c r="E1811" s="17" t="n"/>
      <c r="F1811" s="5" t="n"/>
      <c r="G1811" s="5" t="n"/>
      <c r="H1811" s="5" t="n"/>
      <c r="I1811" s="5" t="n"/>
      <c r="J1811" s="20" t="n"/>
      <c r="K1811" s="5" t="n"/>
      <c r="L1811" s="19">
        <f>IF(OR(B1811&amp;""="",NOT(ISNUMBER(A1811))),"",'الإعدادات'!$B$4-A1811)</f>
        <v/>
      </c>
      <c r="M1811" s="6">
        <f>IF(OR(B1811&amp;""="",NOT(ISNUMBER(J1811)),I1811="تم التعاقد",I1811="غير مهتم"),"",IF(J1811&lt;'الإعدادات'!$B$4,"متأخرة",IF(J1811='الإعدادات'!$B$4,"اليوم",IF(J1811&lt;='الإعدادات'!$B$4+3,"خلال 3 أيام",""))))</f>
        <v/>
      </c>
      <c r="N1811" s="6">
        <f>IF(OR(B1811&amp;""="",H1811&amp;""="",NOT(ISNUMBER(E1811))),"",IFERROR(IF(E1811&lt;INDEX('الوحدات'!$F$6:$F$305,MATCH(H1811,'الوحدات'!$A$6:$A$305,0)),"أقل من السعر","مناسب"),"كود غير موجود"))</f>
        <v/>
      </c>
      <c r="O1811" s="18">
        <f>IF(OR(B1811&amp;""="",I1811&lt;&gt;"تم التعاقد",H1811&amp;""=""),"",IFERROR(IF(INDEX('الوحدات'!$E$6:$E$305,MATCH(H1811,'الوحدات'!$A$6:$A$305,0))="بيع",ROUND(INDEX('الوحدات'!$F$6:$F$305,MATCH(H1811,'الوحدات'!$A$6:$A$305,0))*'الإعدادات'!$B$5/100,2),""),""))</f>
        <v/>
      </c>
      <c r="P1811" s="19">
        <f>IF(OR(M1811="متأخرة",M1811="اليوم"),COUNTIFS($M$6:$M$2005,"متأخرة",$J$6:$J$2005,"&lt;"&amp;J1811)+COUNTIFS($M$6:$M$2005,"اليوم",$J$6:$J$2005,"&lt;"&amp;J1811)+COUNTIFS($M$6:M1811,"متأخرة",$J$6:J1811,J1811&amp;"")+COUNTIFS($M$6:M1811,"اليوم",$J$6:J1811,J1811&amp;""),"")</f>
        <v/>
      </c>
    </row>
    <row r="1812">
      <c r="A1812" s="20" t="n"/>
      <c r="B1812" s="5" t="n"/>
      <c r="C1812" s="21" t="n"/>
      <c r="D1812" s="5" t="n"/>
      <c r="E1812" s="17" t="n"/>
      <c r="F1812" s="5" t="n"/>
      <c r="G1812" s="5" t="n"/>
      <c r="H1812" s="5" t="n"/>
      <c r="I1812" s="5" t="n"/>
      <c r="J1812" s="20" t="n"/>
      <c r="K1812" s="5" t="n"/>
      <c r="L1812" s="19">
        <f>IF(OR(B1812&amp;""="",NOT(ISNUMBER(A1812))),"",'الإعدادات'!$B$4-A1812)</f>
        <v/>
      </c>
      <c r="M1812" s="6">
        <f>IF(OR(B1812&amp;""="",NOT(ISNUMBER(J1812)),I1812="تم التعاقد",I1812="غير مهتم"),"",IF(J1812&lt;'الإعدادات'!$B$4,"متأخرة",IF(J1812='الإعدادات'!$B$4,"اليوم",IF(J1812&lt;='الإعدادات'!$B$4+3,"خلال 3 أيام",""))))</f>
        <v/>
      </c>
      <c r="N1812" s="6">
        <f>IF(OR(B1812&amp;""="",H1812&amp;""="",NOT(ISNUMBER(E1812))),"",IFERROR(IF(E1812&lt;INDEX('الوحدات'!$F$6:$F$305,MATCH(H1812,'الوحدات'!$A$6:$A$305,0)),"أقل من السعر","مناسب"),"كود غير موجود"))</f>
        <v/>
      </c>
      <c r="O1812" s="18">
        <f>IF(OR(B1812&amp;""="",I1812&lt;&gt;"تم التعاقد",H1812&amp;""=""),"",IFERROR(IF(INDEX('الوحدات'!$E$6:$E$305,MATCH(H1812,'الوحدات'!$A$6:$A$305,0))="بيع",ROUND(INDEX('الوحدات'!$F$6:$F$305,MATCH(H1812,'الوحدات'!$A$6:$A$305,0))*'الإعدادات'!$B$5/100,2),""),""))</f>
        <v/>
      </c>
      <c r="P1812" s="19">
        <f>IF(OR(M1812="متأخرة",M1812="اليوم"),COUNTIFS($M$6:$M$2005,"متأخرة",$J$6:$J$2005,"&lt;"&amp;J1812)+COUNTIFS($M$6:$M$2005,"اليوم",$J$6:$J$2005,"&lt;"&amp;J1812)+COUNTIFS($M$6:M1812,"متأخرة",$J$6:J1812,J1812&amp;"")+COUNTIFS($M$6:M1812,"اليوم",$J$6:J1812,J1812&amp;""),"")</f>
        <v/>
      </c>
    </row>
    <row r="1813">
      <c r="A1813" s="20" t="n"/>
      <c r="B1813" s="5" t="n"/>
      <c r="C1813" s="21" t="n"/>
      <c r="D1813" s="5" t="n"/>
      <c r="E1813" s="17" t="n"/>
      <c r="F1813" s="5" t="n"/>
      <c r="G1813" s="5" t="n"/>
      <c r="H1813" s="5" t="n"/>
      <c r="I1813" s="5" t="n"/>
      <c r="J1813" s="20" t="n"/>
      <c r="K1813" s="5" t="n"/>
      <c r="L1813" s="19">
        <f>IF(OR(B1813&amp;""="",NOT(ISNUMBER(A1813))),"",'الإعدادات'!$B$4-A1813)</f>
        <v/>
      </c>
      <c r="M1813" s="6">
        <f>IF(OR(B1813&amp;""="",NOT(ISNUMBER(J1813)),I1813="تم التعاقد",I1813="غير مهتم"),"",IF(J1813&lt;'الإعدادات'!$B$4,"متأخرة",IF(J1813='الإعدادات'!$B$4,"اليوم",IF(J1813&lt;='الإعدادات'!$B$4+3,"خلال 3 أيام",""))))</f>
        <v/>
      </c>
      <c r="N1813" s="6">
        <f>IF(OR(B1813&amp;""="",H1813&amp;""="",NOT(ISNUMBER(E1813))),"",IFERROR(IF(E1813&lt;INDEX('الوحدات'!$F$6:$F$305,MATCH(H1813,'الوحدات'!$A$6:$A$305,0)),"أقل من السعر","مناسب"),"كود غير موجود"))</f>
        <v/>
      </c>
      <c r="O1813" s="18">
        <f>IF(OR(B1813&amp;""="",I1813&lt;&gt;"تم التعاقد",H1813&amp;""=""),"",IFERROR(IF(INDEX('الوحدات'!$E$6:$E$305,MATCH(H1813,'الوحدات'!$A$6:$A$305,0))="بيع",ROUND(INDEX('الوحدات'!$F$6:$F$305,MATCH(H1813,'الوحدات'!$A$6:$A$305,0))*'الإعدادات'!$B$5/100,2),""),""))</f>
        <v/>
      </c>
      <c r="P1813" s="19">
        <f>IF(OR(M1813="متأخرة",M1813="اليوم"),COUNTIFS($M$6:$M$2005,"متأخرة",$J$6:$J$2005,"&lt;"&amp;J1813)+COUNTIFS($M$6:$M$2005,"اليوم",$J$6:$J$2005,"&lt;"&amp;J1813)+COUNTIFS($M$6:M1813,"متأخرة",$J$6:J1813,J1813&amp;"")+COUNTIFS($M$6:M1813,"اليوم",$J$6:J1813,J1813&amp;""),"")</f>
        <v/>
      </c>
    </row>
    <row r="1814">
      <c r="A1814" s="20" t="n"/>
      <c r="B1814" s="5" t="n"/>
      <c r="C1814" s="21" t="n"/>
      <c r="D1814" s="5" t="n"/>
      <c r="E1814" s="17" t="n"/>
      <c r="F1814" s="5" t="n"/>
      <c r="G1814" s="5" t="n"/>
      <c r="H1814" s="5" t="n"/>
      <c r="I1814" s="5" t="n"/>
      <c r="J1814" s="20" t="n"/>
      <c r="K1814" s="5" t="n"/>
      <c r="L1814" s="19">
        <f>IF(OR(B1814&amp;""="",NOT(ISNUMBER(A1814))),"",'الإعدادات'!$B$4-A1814)</f>
        <v/>
      </c>
      <c r="M1814" s="6">
        <f>IF(OR(B1814&amp;""="",NOT(ISNUMBER(J1814)),I1814="تم التعاقد",I1814="غير مهتم"),"",IF(J1814&lt;'الإعدادات'!$B$4,"متأخرة",IF(J1814='الإعدادات'!$B$4,"اليوم",IF(J1814&lt;='الإعدادات'!$B$4+3,"خلال 3 أيام",""))))</f>
        <v/>
      </c>
      <c r="N1814" s="6">
        <f>IF(OR(B1814&amp;""="",H1814&amp;""="",NOT(ISNUMBER(E1814))),"",IFERROR(IF(E1814&lt;INDEX('الوحدات'!$F$6:$F$305,MATCH(H1814,'الوحدات'!$A$6:$A$305,0)),"أقل من السعر","مناسب"),"كود غير موجود"))</f>
        <v/>
      </c>
      <c r="O1814" s="18">
        <f>IF(OR(B1814&amp;""="",I1814&lt;&gt;"تم التعاقد",H1814&amp;""=""),"",IFERROR(IF(INDEX('الوحدات'!$E$6:$E$305,MATCH(H1814,'الوحدات'!$A$6:$A$305,0))="بيع",ROUND(INDEX('الوحدات'!$F$6:$F$305,MATCH(H1814,'الوحدات'!$A$6:$A$305,0))*'الإعدادات'!$B$5/100,2),""),""))</f>
        <v/>
      </c>
      <c r="P1814" s="19">
        <f>IF(OR(M1814="متأخرة",M1814="اليوم"),COUNTIFS($M$6:$M$2005,"متأخرة",$J$6:$J$2005,"&lt;"&amp;J1814)+COUNTIFS($M$6:$M$2005,"اليوم",$J$6:$J$2005,"&lt;"&amp;J1814)+COUNTIFS($M$6:M1814,"متأخرة",$J$6:J1814,J1814&amp;"")+COUNTIFS($M$6:M1814,"اليوم",$J$6:J1814,J1814&amp;""),"")</f>
        <v/>
      </c>
    </row>
    <row r="1815">
      <c r="A1815" s="20" t="n"/>
      <c r="B1815" s="5" t="n"/>
      <c r="C1815" s="21" t="n"/>
      <c r="D1815" s="5" t="n"/>
      <c r="E1815" s="17" t="n"/>
      <c r="F1815" s="5" t="n"/>
      <c r="G1815" s="5" t="n"/>
      <c r="H1815" s="5" t="n"/>
      <c r="I1815" s="5" t="n"/>
      <c r="J1815" s="20" t="n"/>
      <c r="K1815" s="5" t="n"/>
      <c r="L1815" s="19">
        <f>IF(OR(B1815&amp;""="",NOT(ISNUMBER(A1815))),"",'الإعدادات'!$B$4-A1815)</f>
        <v/>
      </c>
      <c r="M1815" s="6">
        <f>IF(OR(B1815&amp;""="",NOT(ISNUMBER(J1815)),I1815="تم التعاقد",I1815="غير مهتم"),"",IF(J1815&lt;'الإعدادات'!$B$4,"متأخرة",IF(J1815='الإعدادات'!$B$4,"اليوم",IF(J1815&lt;='الإعدادات'!$B$4+3,"خلال 3 أيام",""))))</f>
        <v/>
      </c>
      <c r="N1815" s="6">
        <f>IF(OR(B1815&amp;""="",H1815&amp;""="",NOT(ISNUMBER(E1815))),"",IFERROR(IF(E1815&lt;INDEX('الوحدات'!$F$6:$F$305,MATCH(H1815,'الوحدات'!$A$6:$A$305,0)),"أقل من السعر","مناسب"),"كود غير موجود"))</f>
        <v/>
      </c>
      <c r="O1815" s="18">
        <f>IF(OR(B1815&amp;""="",I1815&lt;&gt;"تم التعاقد",H1815&amp;""=""),"",IFERROR(IF(INDEX('الوحدات'!$E$6:$E$305,MATCH(H1815,'الوحدات'!$A$6:$A$305,0))="بيع",ROUND(INDEX('الوحدات'!$F$6:$F$305,MATCH(H1815,'الوحدات'!$A$6:$A$305,0))*'الإعدادات'!$B$5/100,2),""),""))</f>
        <v/>
      </c>
      <c r="P1815" s="19">
        <f>IF(OR(M1815="متأخرة",M1815="اليوم"),COUNTIFS($M$6:$M$2005,"متأخرة",$J$6:$J$2005,"&lt;"&amp;J1815)+COUNTIFS($M$6:$M$2005,"اليوم",$J$6:$J$2005,"&lt;"&amp;J1815)+COUNTIFS($M$6:M1815,"متأخرة",$J$6:J1815,J1815&amp;"")+COUNTIFS($M$6:M1815,"اليوم",$J$6:J1815,J1815&amp;""),"")</f>
        <v/>
      </c>
    </row>
    <row r="1816">
      <c r="A1816" s="20" t="n"/>
      <c r="B1816" s="5" t="n"/>
      <c r="C1816" s="21" t="n"/>
      <c r="D1816" s="5" t="n"/>
      <c r="E1816" s="17" t="n"/>
      <c r="F1816" s="5" t="n"/>
      <c r="G1816" s="5" t="n"/>
      <c r="H1816" s="5" t="n"/>
      <c r="I1816" s="5" t="n"/>
      <c r="J1816" s="20" t="n"/>
      <c r="K1816" s="5" t="n"/>
      <c r="L1816" s="19">
        <f>IF(OR(B1816&amp;""="",NOT(ISNUMBER(A1816))),"",'الإعدادات'!$B$4-A1816)</f>
        <v/>
      </c>
      <c r="M1816" s="6">
        <f>IF(OR(B1816&amp;""="",NOT(ISNUMBER(J1816)),I1816="تم التعاقد",I1816="غير مهتم"),"",IF(J1816&lt;'الإعدادات'!$B$4,"متأخرة",IF(J1816='الإعدادات'!$B$4,"اليوم",IF(J1816&lt;='الإعدادات'!$B$4+3,"خلال 3 أيام",""))))</f>
        <v/>
      </c>
      <c r="N1816" s="6">
        <f>IF(OR(B1816&amp;""="",H1816&amp;""="",NOT(ISNUMBER(E1816))),"",IFERROR(IF(E1816&lt;INDEX('الوحدات'!$F$6:$F$305,MATCH(H1816,'الوحدات'!$A$6:$A$305,0)),"أقل من السعر","مناسب"),"كود غير موجود"))</f>
        <v/>
      </c>
      <c r="O1816" s="18">
        <f>IF(OR(B1816&amp;""="",I1816&lt;&gt;"تم التعاقد",H1816&amp;""=""),"",IFERROR(IF(INDEX('الوحدات'!$E$6:$E$305,MATCH(H1816,'الوحدات'!$A$6:$A$305,0))="بيع",ROUND(INDEX('الوحدات'!$F$6:$F$305,MATCH(H1816,'الوحدات'!$A$6:$A$305,0))*'الإعدادات'!$B$5/100,2),""),""))</f>
        <v/>
      </c>
      <c r="P1816" s="19">
        <f>IF(OR(M1816="متأخرة",M1816="اليوم"),COUNTIFS($M$6:$M$2005,"متأخرة",$J$6:$J$2005,"&lt;"&amp;J1816)+COUNTIFS($M$6:$M$2005,"اليوم",$J$6:$J$2005,"&lt;"&amp;J1816)+COUNTIFS($M$6:M1816,"متأخرة",$J$6:J1816,J1816&amp;"")+COUNTIFS($M$6:M1816,"اليوم",$J$6:J1816,J1816&amp;""),"")</f>
        <v/>
      </c>
    </row>
    <row r="1817">
      <c r="A1817" s="20" t="n"/>
      <c r="B1817" s="5" t="n"/>
      <c r="C1817" s="21" t="n"/>
      <c r="D1817" s="5" t="n"/>
      <c r="E1817" s="17" t="n"/>
      <c r="F1817" s="5" t="n"/>
      <c r="G1817" s="5" t="n"/>
      <c r="H1817" s="5" t="n"/>
      <c r="I1817" s="5" t="n"/>
      <c r="J1817" s="20" t="n"/>
      <c r="K1817" s="5" t="n"/>
      <c r="L1817" s="19">
        <f>IF(OR(B1817&amp;""="",NOT(ISNUMBER(A1817))),"",'الإعدادات'!$B$4-A1817)</f>
        <v/>
      </c>
      <c r="M1817" s="6">
        <f>IF(OR(B1817&amp;""="",NOT(ISNUMBER(J1817)),I1817="تم التعاقد",I1817="غير مهتم"),"",IF(J1817&lt;'الإعدادات'!$B$4,"متأخرة",IF(J1817='الإعدادات'!$B$4,"اليوم",IF(J1817&lt;='الإعدادات'!$B$4+3,"خلال 3 أيام",""))))</f>
        <v/>
      </c>
      <c r="N1817" s="6">
        <f>IF(OR(B1817&amp;""="",H1817&amp;""="",NOT(ISNUMBER(E1817))),"",IFERROR(IF(E1817&lt;INDEX('الوحدات'!$F$6:$F$305,MATCH(H1817,'الوحدات'!$A$6:$A$305,0)),"أقل من السعر","مناسب"),"كود غير موجود"))</f>
        <v/>
      </c>
      <c r="O1817" s="18">
        <f>IF(OR(B1817&amp;""="",I1817&lt;&gt;"تم التعاقد",H1817&amp;""=""),"",IFERROR(IF(INDEX('الوحدات'!$E$6:$E$305,MATCH(H1817,'الوحدات'!$A$6:$A$305,0))="بيع",ROUND(INDEX('الوحدات'!$F$6:$F$305,MATCH(H1817,'الوحدات'!$A$6:$A$305,0))*'الإعدادات'!$B$5/100,2),""),""))</f>
        <v/>
      </c>
      <c r="P1817" s="19">
        <f>IF(OR(M1817="متأخرة",M1817="اليوم"),COUNTIFS($M$6:$M$2005,"متأخرة",$J$6:$J$2005,"&lt;"&amp;J1817)+COUNTIFS($M$6:$M$2005,"اليوم",$J$6:$J$2005,"&lt;"&amp;J1817)+COUNTIFS($M$6:M1817,"متأخرة",$J$6:J1817,J1817&amp;"")+COUNTIFS($M$6:M1817,"اليوم",$J$6:J1817,J1817&amp;""),"")</f>
        <v/>
      </c>
    </row>
    <row r="1818">
      <c r="A1818" s="20" t="n"/>
      <c r="B1818" s="5" t="n"/>
      <c r="C1818" s="21" t="n"/>
      <c r="D1818" s="5" t="n"/>
      <c r="E1818" s="17" t="n"/>
      <c r="F1818" s="5" t="n"/>
      <c r="G1818" s="5" t="n"/>
      <c r="H1818" s="5" t="n"/>
      <c r="I1818" s="5" t="n"/>
      <c r="J1818" s="20" t="n"/>
      <c r="K1818" s="5" t="n"/>
      <c r="L1818" s="19">
        <f>IF(OR(B1818&amp;""="",NOT(ISNUMBER(A1818))),"",'الإعدادات'!$B$4-A1818)</f>
        <v/>
      </c>
      <c r="M1818" s="6">
        <f>IF(OR(B1818&amp;""="",NOT(ISNUMBER(J1818)),I1818="تم التعاقد",I1818="غير مهتم"),"",IF(J1818&lt;'الإعدادات'!$B$4,"متأخرة",IF(J1818='الإعدادات'!$B$4,"اليوم",IF(J1818&lt;='الإعدادات'!$B$4+3,"خلال 3 أيام",""))))</f>
        <v/>
      </c>
      <c r="N1818" s="6">
        <f>IF(OR(B1818&amp;""="",H1818&amp;""="",NOT(ISNUMBER(E1818))),"",IFERROR(IF(E1818&lt;INDEX('الوحدات'!$F$6:$F$305,MATCH(H1818,'الوحدات'!$A$6:$A$305,0)),"أقل من السعر","مناسب"),"كود غير موجود"))</f>
        <v/>
      </c>
      <c r="O1818" s="18">
        <f>IF(OR(B1818&amp;""="",I1818&lt;&gt;"تم التعاقد",H1818&amp;""=""),"",IFERROR(IF(INDEX('الوحدات'!$E$6:$E$305,MATCH(H1818,'الوحدات'!$A$6:$A$305,0))="بيع",ROUND(INDEX('الوحدات'!$F$6:$F$305,MATCH(H1818,'الوحدات'!$A$6:$A$305,0))*'الإعدادات'!$B$5/100,2),""),""))</f>
        <v/>
      </c>
      <c r="P1818" s="19">
        <f>IF(OR(M1818="متأخرة",M1818="اليوم"),COUNTIFS($M$6:$M$2005,"متأخرة",$J$6:$J$2005,"&lt;"&amp;J1818)+COUNTIFS($M$6:$M$2005,"اليوم",$J$6:$J$2005,"&lt;"&amp;J1818)+COUNTIFS($M$6:M1818,"متأخرة",$J$6:J1818,J1818&amp;"")+COUNTIFS($M$6:M1818,"اليوم",$J$6:J1818,J1818&amp;""),"")</f>
        <v/>
      </c>
    </row>
    <row r="1819">
      <c r="A1819" s="20" t="n"/>
      <c r="B1819" s="5" t="n"/>
      <c r="C1819" s="21" t="n"/>
      <c r="D1819" s="5" t="n"/>
      <c r="E1819" s="17" t="n"/>
      <c r="F1819" s="5" t="n"/>
      <c r="G1819" s="5" t="n"/>
      <c r="H1819" s="5" t="n"/>
      <c r="I1819" s="5" t="n"/>
      <c r="J1819" s="20" t="n"/>
      <c r="K1819" s="5" t="n"/>
      <c r="L1819" s="19">
        <f>IF(OR(B1819&amp;""="",NOT(ISNUMBER(A1819))),"",'الإعدادات'!$B$4-A1819)</f>
        <v/>
      </c>
      <c r="M1819" s="6">
        <f>IF(OR(B1819&amp;""="",NOT(ISNUMBER(J1819)),I1819="تم التعاقد",I1819="غير مهتم"),"",IF(J1819&lt;'الإعدادات'!$B$4,"متأخرة",IF(J1819='الإعدادات'!$B$4,"اليوم",IF(J1819&lt;='الإعدادات'!$B$4+3,"خلال 3 أيام",""))))</f>
        <v/>
      </c>
      <c r="N1819" s="6">
        <f>IF(OR(B1819&amp;""="",H1819&amp;""="",NOT(ISNUMBER(E1819))),"",IFERROR(IF(E1819&lt;INDEX('الوحدات'!$F$6:$F$305,MATCH(H1819,'الوحدات'!$A$6:$A$305,0)),"أقل من السعر","مناسب"),"كود غير موجود"))</f>
        <v/>
      </c>
      <c r="O1819" s="18">
        <f>IF(OR(B1819&amp;""="",I1819&lt;&gt;"تم التعاقد",H1819&amp;""=""),"",IFERROR(IF(INDEX('الوحدات'!$E$6:$E$305,MATCH(H1819,'الوحدات'!$A$6:$A$305,0))="بيع",ROUND(INDEX('الوحدات'!$F$6:$F$305,MATCH(H1819,'الوحدات'!$A$6:$A$305,0))*'الإعدادات'!$B$5/100,2),""),""))</f>
        <v/>
      </c>
      <c r="P1819" s="19">
        <f>IF(OR(M1819="متأخرة",M1819="اليوم"),COUNTIFS($M$6:$M$2005,"متأخرة",$J$6:$J$2005,"&lt;"&amp;J1819)+COUNTIFS($M$6:$M$2005,"اليوم",$J$6:$J$2005,"&lt;"&amp;J1819)+COUNTIFS($M$6:M1819,"متأخرة",$J$6:J1819,J1819&amp;"")+COUNTIFS($M$6:M1819,"اليوم",$J$6:J1819,J1819&amp;""),"")</f>
        <v/>
      </c>
    </row>
    <row r="1820">
      <c r="A1820" s="20" t="n"/>
      <c r="B1820" s="5" t="n"/>
      <c r="C1820" s="21" t="n"/>
      <c r="D1820" s="5" t="n"/>
      <c r="E1820" s="17" t="n"/>
      <c r="F1820" s="5" t="n"/>
      <c r="G1820" s="5" t="n"/>
      <c r="H1820" s="5" t="n"/>
      <c r="I1820" s="5" t="n"/>
      <c r="J1820" s="20" t="n"/>
      <c r="K1820" s="5" t="n"/>
      <c r="L1820" s="19">
        <f>IF(OR(B1820&amp;""="",NOT(ISNUMBER(A1820))),"",'الإعدادات'!$B$4-A1820)</f>
        <v/>
      </c>
      <c r="M1820" s="6">
        <f>IF(OR(B1820&amp;""="",NOT(ISNUMBER(J1820)),I1820="تم التعاقد",I1820="غير مهتم"),"",IF(J1820&lt;'الإعدادات'!$B$4,"متأخرة",IF(J1820='الإعدادات'!$B$4,"اليوم",IF(J1820&lt;='الإعدادات'!$B$4+3,"خلال 3 أيام",""))))</f>
        <v/>
      </c>
      <c r="N1820" s="6">
        <f>IF(OR(B1820&amp;""="",H1820&amp;""="",NOT(ISNUMBER(E1820))),"",IFERROR(IF(E1820&lt;INDEX('الوحدات'!$F$6:$F$305,MATCH(H1820,'الوحدات'!$A$6:$A$305,0)),"أقل من السعر","مناسب"),"كود غير موجود"))</f>
        <v/>
      </c>
      <c r="O1820" s="18">
        <f>IF(OR(B1820&amp;""="",I1820&lt;&gt;"تم التعاقد",H1820&amp;""=""),"",IFERROR(IF(INDEX('الوحدات'!$E$6:$E$305,MATCH(H1820,'الوحدات'!$A$6:$A$305,0))="بيع",ROUND(INDEX('الوحدات'!$F$6:$F$305,MATCH(H1820,'الوحدات'!$A$6:$A$305,0))*'الإعدادات'!$B$5/100,2),""),""))</f>
        <v/>
      </c>
      <c r="P1820" s="19">
        <f>IF(OR(M1820="متأخرة",M1820="اليوم"),COUNTIFS($M$6:$M$2005,"متأخرة",$J$6:$J$2005,"&lt;"&amp;J1820)+COUNTIFS($M$6:$M$2005,"اليوم",$J$6:$J$2005,"&lt;"&amp;J1820)+COUNTIFS($M$6:M1820,"متأخرة",$J$6:J1820,J1820&amp;"")+COUNTIFS($M$6:M1820,"اليوم",$J$6:J1820,J1820&amp;""),"")</f>
        <v/>
      </c>
    </row>
    <row r="1821">
      <c r="A1821" s="20" t="n"/>
      <c r="B1821" s="5" t="n"/>
      <c r="C1821" s="21" t="n"/>
      <c r="D1821" s="5" t="n"/>
      <c r="E1821" s="17" t="n"/>
      <c r="F1821" s="5" t="n"/>
      <c r="G1821" s="5" t="n"/>
      <c r="H1821" s="5" t="n"/>
      <c r="I1821" s="5" t="n"/>
      <c r="J1821" s="20" t="n"/>
      <c r="K1821" s="5" t="n"/>
      <c r="L1821" s="19">
        <f>IF(OR(B1821&amp;""="",NOT(ISNUMBER(A1821))),"",'الإعدادات'!$B$4-A1821)</f>
        <v/>
      </c>
      <c r="M1821" s="6">
        <f>IF(OR(B1821&amp;""="",NOT(ISNUMBER(J1821)),I1821="تم التعاقد",I1821="غير مهتم"),"",IF(J1821&lt;'الإعدادات'!$B$4,"متأخرة",IF(J1821='الإعدادات'!$B$4,"اليوم",IF(J1821&lt;='الإعدادات'!$B$4+3,"خلال 3 أيام",""))))</f>
        <v/>
      </c>
      <c r="N1821" s="6">
        <f>IF(OR(B1821&amp;""="",H1821&amp;""="",NOT(ISNUMBER(E1821))),"",IFERROR(IF(E1821&lt;INDEX('الوحدات'!$F$6:$F$305,MATCH(H1821,'الوحدات'!$A$6:$A$305,0)),"أقل من السعر","مناسب"),"كود غير موجود"))</f>
        <v/>
      </c>
      <c r="O1821" s="18">
        <f>IF(OR(B1821&amp;""="",I1821&lt;&gt;"تم التعاقد",H1821&amp;""=""),"",IFERROR(IF(INDEX('الوحدات'!$E$6:$E$305,MATCH(H1821,'الوحدات'!$A$6:$A$305,0))="بيع",ROUND(INDEX('الوحدات'!$F$6:$F$305,MATCH(H1821,'الوحدات'!$A$6:$A$305,0))*'الإعدادات'!$B$5/100,2),""),""))</f>
        <v/>
      </c>
      <c r="P1821" s="19">
        <f>IF(OR(M1821="متأخرة",M1821="اليوم"),COUNTIFS($M$6:$M$2005,"متأخرة",$J$6:$J$2005,"&lt;"&amp;J1821)+COUNTIFS($M$6:$M$2005,"اليوم",$J$6:$J$2005,"&lt;"&amp;J1821)+COUNTIFS($M$6:M1821,"متأخرة",$J$6:J1821,J1821&amp;"")+COUNTIFS($M$6:M1821,"اليوم",$J$6:J1821,J1821&amp;""),"")</f>
        <v/>
      </c>
    </row>
    <row r="1822">
      <c r="A1822" s="20" t="n"/>
      <c r="B1822" s="5" t="n"/>
      <c r="C1822" s="21" t="n"/>
      <c r="D1822" s="5" t="n"/>
      <c r="E1822" s="17" t="n"/>
      <c r="F1822" s="5" t="n"/>
      <c r="G1822" s="5" t="n"/>
      <c r="H1822" s="5" t="n"/>
      <c r="I1822" s="5" t="n"/>
      <c r="J1822" s="20" t="n"/>
      <c r="K1822" s="5" t="n"/>
      <c r="L1822" s="19">
        <f>IF(OR(B1822&amp;""="",NOT(ISNUMBER(A1822))),"",'الإعدادات'!$B$4-A1822)</f>
        <v/>
      </c>
      <c r="M1822" s="6">
        <f>IF(OR(B1822&amp;""="",NOT(ISNUMBER(J1822)),I1822="تم التعاقد",I1822="غير مهتم"),"",IF(J1822&lt;'الإعدادات'!$B$4,"متأخرة",IF(J1822='الإعدادات'!$B$4,"اليوم",IF(J1822&lt;='الإعدادات'!$B$4+3,"خلال 3 أيام",""))))</f>
        <v/>
      </c>
      <c r="N1822" s="6">
        <f>IF(OR(B1822&amp;""="",H1822&amp;""="",NOT(ISNUMBER(E1822))),"",IFERROR(IF(E1822&lt;INDEX('الوحدات'!$F$6:$F$305,MATCH(H1822,'الوحدات'!$A$6:$A$305,0)),"أقل من السعر","مناسب"),"كود غير موجود"))</f>
        <v/>
      </c>
      <c r="O1822" s="18">
        <f>IF(OR(B1822&amp;""="",I1822&lt;&gt;"تم التعاقد",H1822&amp;""=""),"",IFERROR(IF(INDEX('الوحدات'!$E$6:$E$305,MATCH(H1822,'الوحدات'!$A$6:$A$305,0))="بيع",ROUND(INDEX('الوحدات'!$F$6:$F$305,MATCH(H1822,'الوحدات'!$A$6:$A$305,0))*'الإعدادات'!$B$5/100,2),""),""))</f>
        <v/>
      </c>
      <c r="P1822" s="19">
        <f>IF(OR(M1822="متأخرة",M1822="اليوم"),COUNTIFS($M$6:$M$2005,"متأخرة",$J$6:$J$2005,"&lt;"&amp;J1822)+COUNTIFS($M$6:$M$2005,"اليوم",$J$6:$J$2005,"&lt;"&amp;J1822)+COUNTIFS($M$6:M1822,"متأخرة",$J$6:J1822,J1822&amp;"")+COUNTIFS($M$6:M1822,"اليوم",$J$6:J1822,J1822&amp;""),"")</f>
        <v/>
      </c>
    </row>
    <row r="1823">
      <c r="A1823" s="20" t="n"/>
      <c r="B1823" s="5" t="n"/>
      <c r="C1823" s="21" t="n"/>
      <c r="D1823" s="5" t="n"/>
      <c r="E1823" s="17" t="n"/>
      <c r="F1823" s="5" t="n"/>
      <c r="G1823" s="5" t="n"/>
      <c r="H1823" s="5" t="n"/>
      <c r="I1823" s="5" t="n"/>
      <c r="J1823" s="20" t="n"/>
      <c r="K1823" s="5" t="n"/>
      <c r="L1823" s="19">
        <f>IF(OR(B1823&amp;""="",NOT(ISNUMBER(A1823))),"",'الإعدادات'!$B$4-A1823)</f>
        <v/>
      </c>
      <c r="M1823" s="6">
        <f>IF(OR(B1823&amp;""="",NOT(ISNUMBER(J1823)),I1823="تم التعاقد",I1823="غير مهتم"),"",IF(J1823&lt;'الإعدادات'!$B$4,"متأخرة",IF(J1823='الإعدادات'!$B$4,"اليوم",IF(J1823&lt;='الإعدادات'!$B$4+3,"خلال 3 أيام",""))))</f>
        <v/>
      </c>
      <c r="N1823" s="6">
        <f>IF(OR(B1823&amp;""="",H1823&amp;""="",NOT(ISNUMBER(E1823))),"",IFERROR(IF(E1823&lt;INDEX('الوحدات'!$F$6:$F$305,MATCH(H1823,'الوحدات'!$A$6:$A$305,0)),"أقل من السعر","مناسب"),"كود غير موجود"))</f>
        <v/>
      </c>
      <c r="O1823" s="18">
        <f>IF(OR(B1823&amp;""="",I1823&lt;&gt;"تم التعاقد",H1823&amp;""=""),"",IFERROR(IF(INDEX('الوحدات'!$E$6:$E$305,MATCH(H1823,'الوحدات'!$A$6:$A$305,0))="بيع",ROUND(INDEX('الوحدات'!$F$6:$F$305,MATCH(H1823,'الوحدات'!$A$6:$A$305,0))*'الإعدادات'!$B$5/100,2),""),""))</f>
        <v/>
      </c>
      <c r="P1823" s="19">
        <f>IF(OR(M1823="متأخرة",M1823="اليوم"),COUNTIFS($M$6:$M$2005,"متأخرة",$J$6:$J$2005,"&lt;"&amp;J1823)+COUNTIFS($M$6:$M$2005,"اليوم",$J$6:$J$2005,"&lt;"&amp;J1823)+COUNTIFS($M$6:M1823,"متأخرة",$J$6:J1823,J1823&amp;"")+COUNTIFS($M$6:M1823,"اليوم",$J$6:J1823,J1823&amp;""),"")</f>
        <v/>
      </c>
    </row>
    <row r="1824">
      <c r="A1824" s="20" t="n"/>
      <c r="B1824" s="5" t="n"/>
      <c r="C1824" s="21" t="n"/>
      <c r="D1824" s="5" t="n"/>
      <c r="E1824" s="17" t="n"/>
      <c r="F1824" s="5" t="n"/>
      <c r="G1824" s="5" t="n"/>
      <c r="H1824" s="5" t="n"/>
      <c r="I1824" s="5" t="n"/>
      <c r="J1824" s="20" t="n"/>
      <c r="K1824" s="5" t="n"/>
      <c r="L1824" s="19">
        <f>IF(OR(B1824&amp;""="",NOT(ISNUMBER(A1824))),"",'الإعدادات'!$B$4-A1824)</f>
        <v/>
      </c>
      <c r="M1824" s="6">
        <f>IF(OR(B1824&amp;""="",NOT(ISNUMBER(J1824)),I1824="تم التعاقد",I1824="غير مهتم"),"",IF(J1824&lt;'الإعدادات'!$B$4,"متأخرة",IF(J1824='الإعدادات'!$B$4,"اليوم",IF(J1824&lt;='الإعدادات'!$B$4+3,"خلال 3 أيام",""))))</f>
        <v/>
      </c>
      <c r="N1824" s="6">
        <f>IF(OR(B1824&amp;""="",H1824&amp;""="",NOT(ISNUMBER(E1824))),"",IFERROR(IF(E1824&lt;INDEX('الوحدات'!$F$6:$F$305,MATCH(H1824,'الوحدات'!$A$6:$A$305,0)),"أقل من السعر","مناسب"),"كود غير موجود"))</f>
        <v/>
      </c>
      <c r="O1824" s="18">
        <f>IF(OR(B1824&amp;""="",I1824&lt;&gt;"تم التعاقد",H1824&amp;""=""),"",IFERROR(IF(INDEX('الوحدات'!$E$6:$E$305,MATCH(H1824,'الوحدات'!$A$6:$A$305,0))="بيع",ROUND(INDEX('الوحدات'!$F$6:$F$305,MATCH(H1824,'الوحدات'!$A$6:$A$305,0))*'الإعدادات'!$B$5/100,2),""),""))</f>
        <v/>
      </c>
      <c r="P1824" s="19">
        <f>IF(OR(M1824="متأخرة",M1824="اليوم"),COUNTIFS($M$6:$M$2005,"متأخرة",$J$6:$J$2005,"&lt;"&amp;J1824)+COUNTIFS($M$6:$M$2005,"اليوم",$J$6:$J$2005,"&lt;"&amp;J1824)+COUNTIFS($M$6:M1824,"متأخرة",$J$6:J1824,J1824&amp;"")+COUNTIFS($M$6:M1824,"اليوم",$J$6:J1824,J1824&amp;""),"")</f>
        <v/>
      </c>
    </row>
    <row r="1825">
      <c r="A1825" s="20" t="n"/>
      <c r="B1825" s="5" t="n"/>
      <c r="C1825" s="21" t="n"/>
      <c r="D1825" s="5" t="n"/>
      <c r="E1825" s="17" t="n"/>
      <c r="F1825" s="5" t="n"/>
      <c r="G1825" s="5" t="n"/>
      <c r="H1825" s="5" t="n"/>
      <c r="I1825" s="5" t="n"/>
      <c r="J1825" s="20" t="n"/>
      <c r="K1825" s="5" t="n"/>
      <c r="L1825" s="19">
        <f>IF(OR(B1825&amp;""="",NOT(ISNUMBER(A1825))),"",'الإعدادات'!$B$4-A1825)</f>
        <v/>
      </c>
      <c r="M1825" s="6">
        <f>IF(OR(B1825&amp;""="",NOT(ISNUMBER(J1825)),I1825="تم التعاقد",I1825="غير مهتم"),"",IF(J1825&lt;'الإعدادات'!$B$4,"متأخرة",IF(J1825='الإعدادات'!$B$4,"اليوم",IF(J1825&lt;='الإعدادات'!$B$4+3,"خلال 3 أيام",""))))</f>
        <v/>
      </c>
      <c r="N1825" s="6">
        <f>IF(OR(B1825&amp;""="",H1825&amp;""="",NOT(ISNUMBER(E1825))),"",IFERROR(IF(E1825&lt;INDEX('الوحدات'!$F$6:$F$305,MATCH(H1825,'الوحدات'!$A$6:$A$305,0)),"أقل من السعر","مناسب"),"كود غير موجود"))</f>
        <v/>
      </c>
      <c r="O1825" s="18">
        <f>IF(OR(B1825&amp;""="",I1825&lt;&gt;"تم التعاقد",H1825&amp;""=""),"",IFERROR(IF(INDEX('الوحدات'!$E$6:$E$305,MATCH(H1825,'الوحدات'!$A$6:$A$305,0))="بيع",ROUND(INDEX('الوحدات'!$F$6:$F$305,MATCH(H1825,'الوحدات'!$A$6:$A$305,0))*'الإعدادات'!$B$5/100,2),""),""))</f>
        <v/>
      </c>
      <c r="P1825" s="19">
        <f>IF(OR(M1825="متأخرة",M1825="اليوم"),COUNTIFS($M$6:$M$2005,"متأخرة",$J$6:$J$2005,"&lt;"&amp;J1825)+COUNTIFS($M$6:$M$2005,"اليوم",$J$6:$J$2005,"&lt;"&amp;J1825)+COUNTIFS($M$6:M1825,"متأخرة",$J$6:J1825,J1825&amp;"")+COUNTIFS($M$6:M1825,"اليوم",$J$6:J1825,J1825&amp;""),"")</f>
        <v/>
      </c>
    </row>
    <row r="1826">
      <c r="A1826" s="20" t="n"/>
      <c r="B1826" s="5" t="n"/>
      <c r="C1826" s="21" t="n"/>
      <c r="D1826" s="5" t="n"/>
      <c r="E1826" s="17" t="n"/>
      <c r="F1826" s="5" t="n"/>
      <c r="G1826" s="5" t="n"/>
      <c r="H1826" s="5" t="n"/>
      <c r="I1826" s="5" t="n"/>
      <c r="J1826" s="20" t="n"/>
      <c r="K1826" s="5" t="n"/>
      <c r="L1826" s="19">
        <f>IF(OR(B1826&amp;""="",NOT(ISNUMBER(A1826))),"",'الإعدادات'!$B$4-A1826)</f>
        <v/>
      </c>
      <c r="M1826" s="6">
        <f>IF(OR(B1826&amp;""="",NOT(ISNUMBER(J1826)),I1826="تم التعاقد",I1826="غير مهتم"),"",IF(J1826&lt;'الإعدادات'!$B$4,"متأخرة",IF(J1826='الإعدادات'!$B$4,"اليوم",IF(J1826&lt;='الإعدادات'!$B$4+3,"خلال 3 أيام",""))))</f>
        <v/>
      </c>
      <c r="N1826" s="6">
        <f>IF(OR(B1826&amp;""="",H1826&amp;""="",NOT(ISNUMBER(E1826))),"",IFERROR(IF(E1826&lt;INDEX('الوحدات'!$F$6:$F$305,MATCH(H1826,'الوحدات'!$A$6:$A$305,0)),"أقل من السعر","مناسب"),"كود غير موجود"))</f>
        <v/>
      </c>
      <c r="O1826" s="18">
        <f>IF(OR(B1826&amp;""="",I1826&lt;&gt;"تم التعاقد",H1826&amp;""=""),"",IFERROR(IF(INDEX('الوحدات'!$E$6:$E$305,MATCH(H1826,'الوحدات'!$A$6:$A$305,0))="بيع",ROUND(INDEX('الوحدات'!$F$6:$F$305,MATCH(H1826,'الوحدات'!$A$6:$A$305,0))*'الإعدادات'!$B$5/100,2),""),""))</f>
        <v/>
      </c>
      <c r="P1826" s="19">
        <f>IF(OR(M1826="متأخرة",M1826="اليوم"),COUNTIFS($M$6:$M$2005,"متأخرة",$J$6:$J$2005,"&lt;"&amp;J1826)+COUNTIFS($M$6:$M$2005,"اليوم",$J$6:$J$2005,"&lt;"&amp;J1826)+COUNTIFS($M$6:M1826,"متأخرة",$J$6:J1826,J1826&amp;"")+COUNTIFS($M$6:M1826,"اليوم",$J$6:J1826,J1826&amp;""),"")</f>
        <v/>
      </c>
    </row>
    <row r="1827">
      <c r="A1827" s="20" t="n"/>
      <c r="B1827" s="5" t="n"/>
      <c r="C1827" s="21" t="n"/>
      <c r="D1827" s="5" t="n"/>
      <c r="E1827" s="17" t="n"/>
      <c r="F1827" s="5" t="n"/>
      <c r="G1827" s="5" t="n"/>
      <c r="H1827" s="5" t="n"/>
      <c r="I1827" s="5" t="n"/>
      <c r="J1827" s="20" t="n"/>
      <c r="K1827" s="5" t="n"/>
      <c r="L1827" s="19">
        <f>IF(OR(B1827&amp;""="",NOT(ISNUMBER(A1827))),"",'الإعدادات'!$B$4-A1827)</f>
        <v/>
      </c>
      <c r="M1827" s="6">
        <f>IF(OR(B1827&amp;""="",NOT(ISNUMBER(J1827)),I1827="تم التعاقد",I1827="غير مهتم"),"",IF(J1827&lt;'الإعدادات'!$B$4,"متأخرة",IF(J1827='الإعدادات'!$B$4,"اليوم",IF(J1827&lt;='الإعدادات'!$B$4+3,"خلال 3 أيام",""))))</f>
        <v/>
      </c>
      <c r="N1827" s="6">
        <f>IF(OR(B1827&amp;""="",H1827&amp;""="",NOT(ISNUMBER(E1827))),"",IFERROR(IF(E1827&lt;INDEX('الوحدات'!$F$6:$F$305,MATCH(H1827,'الوحدات'!$A$6:$A$305,0)),"أقل من السعر","مناسب"),"كود غير موجود"))</f>
        <v/>
      </c>
      <c r="O1827" s="18">
        <f>IF(OR(B1827&amp;""="",I1827&lt;&gt;"تم التعاقد",H1827&amp;""=""),"",IFERROR(IF(INDEX('الوحدات'!$E$6:$E$305,MATCH(H1827,'الوحدات'!$A$6:$A$305,0))="بيع",ROUND(INDEX('الوحدات'!$F$6:$F$305,MATCH(H1827,'الوحدات'!$A$6:$A$305,0))*'الإعدادات'!$B$5/100,2),""),""))</f>
        <v/>
      </c>
      <c r="P1827" s="19">
        <f>IF(OR(M1827="متأخرة",M1827="اليوم"),COUNTIFS($M$6:$M$2005,"متأخرة",$J$6:$J$2005,"&lt;"&amp;J1827)+COUNTIFS($M$6:$M$2005,"اليوم",$J$6:$J$2005,"&lt;"&amp;J1827)+COUNTIFS($M$6:M1827,"متأخرة",$J$6:J1827,J1827&amp;"")+COUNTIFS($M$6:M1827,"اليوم",$J$6:J1827,J1827&amp;""),"")</f>
        <v/>
      </c>
    </row>
    <row r="1828">
      <c r="A1828" s="20" t="n"/>
      <c r="B1828" s="5" t="n"/>
      <c r="C1828" s="21" t="n"/>
      <c r="D1828" s="5" t="n"/>
      <c r="E1828" s="17" t="n"/>
      <c r="F1828" s="5" t="n"/>
      <c r="G1828" s="5" t="n"/>
      <c r="H1828" s="5" t="n"/>
      <c r="I1828" s="5" t="n"/>
      <c r="J1828" s="20" t="n"/>
      <c r="K1828" s="5" t="n"/>
      <c r="L1828" s="19">
        <f>IF(OR(B1828&amp;""="",NOT(ISNUMBER(A1828))),"",'الإعدادات'!$B$4-A1828)</f>
        <v/>
      </c>
      <c r="M1828" s="6">
        <f>IF(OR(B1828&amp;""="",NOT(ISNUMBER(J1828)),I1828="تم التعاقد",I1828="غير مهتم"),"",IF(J1828&lt;'الإعدادات'!$B$4,"متأخرة",IF(J1828='الإعدادات'!$B$4,"اليوم",IF(J1828&lt;='الإعدادات'!$B$4+3,"خلال 3 أيام",""))))</f>
        <v/>
      </c>
      <c r="N1828" s="6">
        <f>IF(OR(B1828&amp;""="",H1828&amp;""="",NOT(ISNUMBER(E1828))),"",IFERROR(IF(E1828&lt;INDEX('الوحدات'!$F$6:$F$305,MATCH(H1828,'الوحدات'!$A$6:$A$305,0)),"أقل من السعر","مناسب"),"كود غير موجود"))</f>
        <v/>
      </c>
      <c r="O1828" s="18">
        <f>IF(OR(B1828&amp;""="",I1828&lt;&gt;"تم التعاقد",H1828&amp;""=""),"",IFERROR(IF(INDEX('الوحدات'!$E$6:$E$305,MATCH(H1828,'الوحدات'!$A$6:$A$305,0))="بيع",ROUND(INDEX('الوحدات'!$F$6:$F$305,MATCH(H1828,'الوحدات'!$A$6:$A$305,0))*'الإعدادات'!$B$5/100,2),""),""))</f>
        <v/>
      </c>
      <c r="P1828" s="19">
        <f>IF(OR(M1828="متأخرة",M1828="اليوم"),COUNTIFS($M$6:$M$2005,"متأخرة",$J$6:$J$2005,"&lt;"&amp;J1828)+COUNTIFS($M$6:$M$2005,"اليوم",$J$6:$J$2005,"&lt;"&amp;J1828)+COUNTIFS($M$6:M1828,"متأخرة",$J$6:J1828,J1828&amp;"")+COUNTIFS($M$6:M1828,"اليوم",$J$6:J1828,J1828&amp;""),"")</f>
        <v/>
      </c>
    </row>
    <row r="1829">
      <c r="A1829" s="20" t="n"/>
      <c r="B1829" s="5" t="n"/>
      <c r="C1829" s="21" t="n"/>
      <c r="D1829" s="5" t="n"/>
      <c r="E1829" s="17" t="n"/>
      <c r="F1829" s="5" t="n"/>
      <c r="G1829" s="5" t="n"/>
      <c r="H1829" s="5" t="n"/>
      <c r="I1829" s="5" t="n"/>
      <c r="J1829" s="20" t="n"/>
      <c r="K1829" s="5" t="n"/>
      <c r="L1829" s="19">
        <f>IF(OR(B1829&amp;""="",NOT(ISNUMBER(A1829))),"",'الإعدادات'!$B$4-A1829)</f>
        <v/>
      </c>
      <c r="M1829" s="6">
        <f>IF(OR(B1829&amp;""="",NOT(ISNUMBER(J1829)),I1829="تم التعاقد",I1829="غير مهتم"),"",IF(J1829&lt;'الإعدادات'!$B$4,"متأخرة",IF(J1829='الإعدادات'!$B$4,"اليوم",IF(J1829&lt;='الإعدادات'!$B$4+3,"خلال 3 أيام",""))))</f>
        <v/>
      </c>
      <c r="N1829" s="6">
        <f>IF(OR(B1829&amp;""="",H1829&amp;""="",NOT(ISNUMBER(E1829))),"",IFERROR(IF(E1829&lt;INDEX('الوحدات'!$F$6:$F$305,MATCH(H1829,'الوحدات'!$A$6:$A$305,0)),"أقل من السعر","مناسب"),"كود غير موجود"))</f>
        <v/>
      </c>
      <c r="O1829" s="18">
        <f>IF(OR(B1829&amp;""="",I1829&lt;&gt;"تم التعاقد",H1829&amp;""=""),"",IFERROR(IF(INDEX('الوحدات'!$E$6:$E$305,MATCH(H1829,'الوحدات'!$A$6:$A$305,0))="بيع",ROUND(INDEX('الوحدات'!$F$6:$F$305,MATCH(H1829,'الوحدات'!$A$6:$A$305,0))*'الإعدادات'!$B$5/100,2),""),""))</f>
        <v/>
      </c>
      <c r="P1829" s="19">
        <f>IF(OR(M1829="متأخرة",M1829="اليوم"),COUNTIFS($M$6:$M$2005,"متأخرة",$J$6:$J$2005,"&lt;"&amp;J1829)+COUNTIFS($M$6:$M$2005,"اليوم",$J$6:$J$2005,"&lt;"&amp;J1829)+COUNTIFS($M$6:M1829,"متأخرة",$J$6:J1829,J1829&amp;"")+COUNTIFS($M$6:M1829,"اليوم",$J$6:J1829,J1829&amp;""),"")</f>
        <v/>
      </c>
    </row>
    <row r="1830">
      <c r="A1830" s="20" t="n"/>
      <c r="B1830" s="5" t="n"/>
      <c r="C1830" s="21" t="n"/>
      <c r="D1830" s="5" t="n"/>
      <c r="E1830" s="17" t="n"/>
      <c r="F1830" s="5" t="n"/>
      <c r="G1830" s="5" t="n"/>
      <c r="H1830" s="5" t="n"/>
      <c r="I1830" s="5" t="n"/>
      <c r="J1830" s="20" t="n"/>
      <c r="K1830" s="5" t="n"/>
      <c r="L1830" s="19">
        <f>IF(OR(B1830&amp;""="",NOT(ISNUMBER(A1830))),"",'الإعدادات'!$B$4-A1830)</f>
        <v/>
      </c>
      <c r="M1830" s="6">
        <f>IF(OR(B1830&amp;""="",NOT(ISNUMBER(J1830)),I1830="تم التعاقد",I1830="غير مهتم"),"",IF(J1830&lt;'الإعدادات'!$B$4,"متأخرة",IF(J1830='الإعدادات'!$B$4,"اليوم",IF(J1830&lt;='الإعدادات'!$B$4+3,"خلال 3 أيام",""))))</f>
        <v/>
      </c>
      <c r="N1830" s="6">
        <f>IF(OR(B1830&amp;""="",H1830&amp;""="",NOT(ISNUMBER(E1830))),"",IFERROR(IF(E1830&lt;INDEX('الوحدات'!$F$6:$F$305,MATCH(H1830,'الوحدات'!$A$6:$A$305,0)),"أقل من السعر","مناسب"),"كود غير موجود"))</f>
        <v/>
      </c>
      <c r="O1830" s="18">
        <f>IF(OR(B1830&amp;""="",I1830&lt;&gt;"تم التعاقد",H1830&amp;""=""),"",IFERROR(IF(INDEX('الوحدات'!$E$6:$E$305,MATCH(H1830,'الوحدات'!$A$6:$A$305,0))="بيع",ROUND(INDEX('الوحدات'!$F$6:$F$305,MATCH(H1830,'الوحدات'!$A$6:$A$305,0))*'الإعدادات'!$B$5/100,2),""),""))</f>
        <v/>
      </c>
      <c r="P1830" s="19">
        <f>IF(OR(M1830="متأخرة",M1830="اليوم"),COUNTIFS($M$6:$M$2005,"متأخرة",$J$6:$J$2005,"&lt;"&amp;J1830)+COUNTIFS($M$6:$M$2005,"اليوم",$J$6:$J$2005,"&lt;"&amp;J1830)+COUNTIFS($M$6:M1830,"متأخرة",$J$6:J1830,J1830&amp;"")+COUNTIFS($M$6:M1830,"اليوم",$J$6:J1830,J1830&amp;""),"")</f>
        <v/>
      </c>
    </row>
    <row r="1831">
      <c r="A1831" s="20" t="n"/>
      <c r="B1831" s="5" t="n"/>
      <c r="C1831" s="21" t="n"/>
      <c r="D1831" s="5" t="n"/>
      <c r="E1831" s="17" t="n"/>
      <c r="F1831" s="5" t="n"/>
      <c r="G1831" s="5" t="n"/>
      <c r="H1831" s="5" t="n"/>
      <c r="I1831" s="5" t="n"/>
      <c r="J1831" s="20" t="n"/>
      <c r="K1831" s="5" t="n"/>
      <c r="L1831" s="19">
        <f>IF(OR(B1831&amp;""="",NOT(ISNUMBER(A1831))),"",'الإعدادات'!$B$4-A1831)</f>
        <v/>
      </c>
      <c r="M1831" s="6">
        <f>IF(OR(B1831&amp;""="",NOT(ISNUMBER(J1831)),I1831="تم التعاقد",I1831="غير مهتم"),"",IF(J1831&lt;'الإعدادات'!$B$4,"متأخرة",IF(J1831='الإعدادات'!$B$4,"اليوم",IF(J1831&lt;='الإعدادات'!$B$4+3,"خلال 3 أيام",""))))</f>
        <v/>
      </c>
      <c r="N1831" s="6">
        <f>IF(OR(B1831&amp;""="",H1831&amp;""="",NOT(ISNUMBER(E1831))),"",IFERROR(IF(E1831&lt;INDEX('الوحدات'!$F$6:$F$305,MATCH(H1831,'الوحدات'!$A$6:$A$305,0)),"أقل من السعر","مناسب"),"كود غير موجود"))</f>
        <v/>
      </c>
      <c r="O1831" s="18">
        <f>IF(OR(B1831&amp;""="",I1831&lt;&gt;"تم التعاقد",H1831&amp;""=""),"",IFERROR(IF(INDEX('الوحدات'!$E$6:$E$305,MATCH(H1831,'الوحدات'!$A$6:$A$305,0))="بيع",ROUND(INDEX('الوحدات'!$F$6:$F$305,MATCH(H1831,'الوحدات'!$A$6:$A$305,0))*'الإعدادات'!$B$5/100,2),""),""))</f>
        <v/>
      </c>
      <c r="P1831" s="19">
        <f>IF(OR(M1831="متأخرة",M1831="اليوم"),COUNTIFS($M$6:$M$2005,"متأخرة",$J$6:$J$2005,"&lt;"&amp;J1831)+COUNTIFS($M$6:$M$2005,"اليوم",$J$6:$J$2005,"&lt;"&amp;J1831)+COUNTIFS($M$6:M1831,"متأخرة",$J$6:J1831,J1831&amp;"")+COUNTIFS($M$6:M1831,"اليوم",$J$6:J1831,J1831&amp;""),"")</f>
        <v/>
      </c>
    </row>
    <row r="1832">
      <c r="A1832" s="20" t="n"/>
      <c r="B1832" s="5" t="n"/>
      <c r="C1832" s="21" t="n"/>
      <c r="D1832" s="5" t="n"/>
      <c r="E1832" s="17" t="n"/>
      <c r="F1832" s="5" t="n"/>
      <c r="G1832" s="5" t="n"/>
      <c r="H1832" s="5" t="n"/>
      <c r="I1832" s="5" t="n"/>
      <c r="J1832" s="20" t="n"/>
      <c r="K1832" s="5" t="n"/>
      <c r="L1832" s="19">
        <f>IF(OR(B1832&amp;""="",NOT(ISNUMBER(A1832))),"",'الإعدادات'!$B$4-A1832)</f>
        <v/>
      </c>
      <c r="M1832" s="6">
        <f>IF(OR(B1832&amp;""="",NOT(ISNUMBER(J1832)),I1832="تم التعاقد",I1832="غير مهتم"),"",IF(J1832&lt;'الإعدادات'!$B$4,"متأخرة",IF(J1832='الإعدادات'!$B$4,"اليوم",IF(J1832&lt;='الإعدادات'!$B$4+3,"خلال 3 أيام",""))))</f>
        <v/>
      </c>
      <c r="N1832" s="6">
        <f>IF(OR(B1832&amp;""="",H1832&amp;""="",NOT(ISNUMBER(E1832))),"",IFERROR(IF(E1832&lt;INDEX('الوحدات'!$F$6:$F$305,MATCH(H1832,'الوحدات'!$A$6:$A$305,0)),"أقل من السعر","مناسب"),"كود غير موجود"))</f>
        <v/>
      </c>
      <c r="O1832" s="18">
        <f>IF(OR(B1832&amp;""="",I1832&lt;&gt;"تم التعاقد",H1832&amp;""=""),"",IFERROR(IF(INDEX('الوحدات'!$E$6:$E$305,MATCH(H1832,'الوحدات'!$A$6:$A$305,0))="بيع",ROUND(INDEX('الوحدات'!$F$6:$F$305,MATCH(H1832,'الوحدات'!$A$6:$A$305,0))*'الإعدادات'!$B$5/100,2),""),""))</f>
        <v/>
      </c>
      <c r="P1832" s="19">
        <f>IF(OR(M1832="متأخرة",M1832="اليوم"),COUNTIFS($M$6:$M$2005,"متأخرة",$J$6:$J$2005,"&lt;"&amp;J1832)+COUNTIFS($M$6:$M$2005,"اليوم",$J$6:$J$2005,"&lt;"&amp;J1832)+COUNTIFS($M$6:M1832,"متأخرة",$J$6:J1832,J1832&amp;"")+COUNTIFS($M$6:M1832,"اليوم",$J$6:J1832,J1832&amp;""),"")</f>
        <v/>
      </c>
    </row>
    <row r="1833">
      <c r="A1833" s="20" t="n"/>
      <c r="B1833" s="5" t="n"/>
      <c r="C1833" s="21" t="n"/>
      <c r="D1833" s="5" t="n"/>
      <c r="E1833" s="17" t="n"/>
      <c r="F1833" s="5" t="n"/>
      <c r="G1833" s="5" t="n"/>
      <c r="H1833" s="5" t="n"/>
      <c r="I1833" s="5" t="n"/>
      <c r="J1833" s="20" t="n"/>
      <c r="K1833" s="5" t="n"/>
      <c r="L1833" s="19">
        <f>IF(OR(B1833&amp;""="",NOT(ISNUMBER(A1833))),"",'الإعدادات'!$B$4-A1833)</f>
        <v/>
      </c>
      <c r="M1833" s="6">
        <f>IF(OR(B1833&amp;""="",NOT(ISNUMBER(J1833)),I1833="تم التعاقد",I1833="غير مهتم"),"",IF(J1833&lt;'الإعدادات'!$B$4,"متأخرة",IF(J1833='الإعدادات'!$B$4,"اليوم",IF(J1833&lt;='الإعدادات'!$B$4+3,"خلال 3 أيام",""))))</f>
        <v/>
      </c>
      <c r="N1833" s="6">
        <f>IF(OR(B1833&amp;""="",H1833&amp;""="",NOT(ISNUMBER(E1833))),"",IFERROR(IF(E1833&lt;INDEX('الوحدات'!$F$6:$F$305,MATCH(H1833,'الوحدات'!$A$6:$A$305,0)),"أقل من السعر","مناسب"),"كود غير موجود"))</f>
        <v/>
      </c>
      <c r="O1833" s="18">
        <f>IF(OR(B1833&amp;""="",I1833&lt;&gt;"تم التعاقد",H1833&amp;""=""),"",IFERROR(IF(INDEX('الوحدات'!$E$6:$E$305,MATCH(H1833,'الوحدات'!$A$6:$A$305,0))="بيع",ROUND(INDEX('الوحدات'!$F$6:$F$305,MATCH(H1833,'الوحدات'!$A$6:$A$305,0))*'الإعدادات'!$B$5/100,2),""),""))</f>
        <v/>
      </c>
      <c r="P1833" s="19">
        <f>IF(OR(M1833="متأخرة",M1833="اليوم"),COUNTIFS($M$6:$M$2005,"متأخرة",$J$6:$J$2005,"&lt;"&amp;J1833)+COUNTIFS($M$6:$M$2005,"اليوم",$J$6:$J$2005,"&lt;"&amp;J1833)+COUNTIFS($M$6:M1833,"متأخرة",$J$6:J1833,J1833&amp;"")+COUNTIFS($M$6:M1833,"اليوم",$J$6:J1833,J1833&amp;""),"")</f>
        <v/>
      </c>
    </row>
    <row r="1834">
      <c r="A1834" s="20" t="n"/>
      <c r="B1834" s="5" t="n"/>
      <c r="C1834" s="21" t="n"/>
      <c r="D1834" s="5" t="n"/>
      <c r="E1834" s="17" t="n"/>
      <c r="F1834" s="5" t="n"/>
      <c r="G1834" s="5" t="n"/>
      <c r="H1834" s="5" t="n"/>
      <c r="I1834" s="5" t="n"/>
      <c r="J1834" s="20" t="n"/>
      <c r="K1834" s="5" t="n"/>
      <c r="L1834" s="19">
        <f>IF(OR(B1834&amp;""="",NOT(ISNUMBER(A1834))),"",'الإعدادات'!$B$4-A1834)</f>
        <v/>
      </c>
      <c r="M1834" s="6">
        <f>IF(OR(B1834&amp;""="",NOT(ISNUMBER(J1834)),I1834="تم التعاقد",I1834="غير مهتم"),"",IF(J1834&lt;'الإعدادات'!$B$4,"متأخرة",IF(J1834='الإعدادات'!$B$4,"اليوم",IF(J1834&lt;='الإعدادات'!$B$4+3,"خلال 3 أيام",""))))</f>
        <v/>
      </c>
      <c r="N1834" s="6">
        <f>IF(OR(B1834&amp;""="",H1834&amp;""="",NOT(ISNUMBER(E1834))),"",IFERROR(IF(E1834&lt;INDEX('الوحدات'!$F$6:$F$305,MATCH(H1834,'الوحدات'!$A$6:$A$305,0)),"أقل من السعر","مناسب"),"كود غير موجود"))</f>
        <v/>
      </c>
      <c r="O1834" s="18">
        <f>IF(OR(B1834&amp;""="",I1834&lt;&gt;"تم التعاقد",H1834&amp;""=""),"",IFERROR(IF(INDEX('الوحدات'!$E$6:$E$305,MATCH(H1834,'الوحدات'!$A$6:$A$305,0))="بيع",ROUND(INDEX('الوحدات'!$F$6:$F$305,MATCH(H1834,'الوحدات'!$A$6:$A$305,0))*'الإعدادات'!$B$5/100,2),""),""))</f>
        <v/>
      </c>
      <c r="P1834" s="19">
        <f>IF(OR(M1834="متأخرة",M1834="اليوم"),COUNTIFS($M$6:$M$2005,"متأخرة",$J$6:$J$2005,"&lt;"&amp;J1834)+COUNTIFS($M$6:$M$2005,"اليوم",$J$6:$J$2005,"&lt;"&amp;J1834)+COUNTIFS($M$6:M1834,"متأخرة",$J$6:J1834,J1834&amp;"")+COUNTIFS($M$6:M1834,"اليوم",$J$6:J1834,J1834&amp;""),"")</f>
        <v/>
      </c>
    </row>
    <row r="1835">
      <c r="A1835" s="20" t="n"/>
      <c r="B1835" s="5" t="n"/>
      <c r="C1835" s="21" t="n"/>
      <c r="D1835" s="5" t="n"/>
      <c r="E1835" s="17" t="n"/>
      <c r="F1835" s="5" t="n"/>
      <c r="G1835" s="5" t="n"/>
      <c r="H1835" s="5" t="n"/>
      <c r="I1835" s="5" t="n"/>
      <c r="J1835" s="20" t="n"/>
      <c r="K1835" s="5" t="n"/>
      <c r="L1835" s="19">
        <f>IF(OR(B1835&amp;""="",NOT(ISNUMBER(A1835))),"",'الإعدادات'!$B$4-A1835)</f>
        <v/>
      </c>
      <c r="M1835" s="6">
        <f>IF(OR(B1835&amp;""="",NOT(ISNUMBER(J1835)),I1835="تم التعاقد",I1835="غير مهتم"),"",IF(J1835&lt;'الإعدادات'!$B$4,"متأخرة",IF(J1835='الإعدادات'!$B$4,"اليوم",IF(J1835&lt;='الإعدادات'!$B$4+3,"خلال 3 أيام",""))))</f>
        <v/>
      </c>
      <c r="N1835" s="6">
        <f>IF(OR(B1835&amp;""="",H1835&amp;""="",NOT(ISNUMBER(E1835))),"",IFERROR(IF(E1835&lt;INDEX('الوحدات'!$F$6:$F$305,MATCH(H1835,'الوحدات'!$A$6:$A$305,0)),"أقل من السعر","مناسب"),"كود غير موجود"))</f>
        <v/>
      </c>
      <c r="O1835" s="18">
        <f>IF(OR(B1835&amp;""="",I1835&lt;&gt;"تم التعاقد",H1835&amp;""=""),"",IFERROR(IF(INDEX('الوحدات'!$E$6:$E$305,MATCH(H1835,'الوحدات'!$A$6:$A$305,0))="بيع",ROUND(INDEX('الوحدات'!$F$6:$F$305,MATCH(H1835,'الوحدات'!$A$6:$A$305,0))*'الإعدادات'!$B$5/100,2),""),""))</f>
        <v/>
      </c>
      <c r="P1835" s="19">
        <f>IF(OR(M1835="متأخرة",M1835="اليوم"),COUNTIFS($M$6:$M$2005,"متأخرة",$J$6:$J$2005,"&lt;"&amp;J1835)+COUNTIFS($M$6:$M$2005,"اليوم",$J$6:$J$2005,"&lt;"&amp;J1835)+COUNTIFS($M$6:M1835,"متأخرة",$J$6:J1835,J1835&amp;"")+COUNTIFS($M$6:M1835,"اليوم",$J$6:J1835,J1835&amp;""),"")</f>
        <v/>
      </c>
    </row>
    <row r="1836">
      <c r="A1836" s="20" t="n"/>
      <c r="B1836" s="5" t="n"/>
      <c r="C1836" s="21" t="n"/>
      <c r="D1836" s="5" t="n"/>
      <c r="E1836" s="17" t="n"/>
      <c r="F1836" s="5" t="n"/>
      <c r="G1836" s="5" t="n"/>
      <c r="H1836" s="5" t="n"/>
      <c r="I1836" s="5" t="n"/>
      <c r="J1836" s="20" t="n"/>
      <c r="K1836" s="5" t="n"/>
      <c r="L1836" s="19">
        <f>IF(OR(B1836&amp;""="",NOT(ISNUMBER(A1836))),"",'الإعدادات'!$B$4-A1836)</f>
        <v/>
      </c>
      <c r="M1836" s="6">
        <f>IF(OR(B1836&amp;""="",NOT(ISNUMBER(J1836)),I1836="تم التعاقد",I1836="غير مهتم"),"",IF(J1836&lt;'الإعدادات'!$B$4,"متأخرة",IF(J1836='الإعدادات'!$B$4,"اليوم",IF(J1836&lt;='الإعدادات'!$B$4+3,"خلال 3 أيام",""))))</f>
        <v/>
      </c>
      <c r="N1836" s="6">
        <f>IF(OR(B1836&amp;""="",H1836&amp;""="",NOT(ISNUMBER(E1836))),"",IFERROR(IF(E1836&lt;INDEX('الوحدات'!$F$6:$F$305,MATCH(H1836,'الوحدات'!$A$6:$A$305,0)),"أقل من السعر","مناسب"),"كود غير موجود"))</f>
        <v/>
      </c>
      <c r="O1836" s="18">
        <f>IF(OR(B1836&amp;""="",I1836&lt;&gt;"تم التعاقد",H1836&amp;""=""),"",IFERROR(IF(INDEX('الوحدات'!$E$6:$E$305,MATCH(H1836,'الوحدات'!$A$6:$A$305,0))="بيع",ROUND(INDEX('الوحدات'!$F$6:$F$305,MATCH(H1836,'الوحدات'!$A$6:$A$305,0))*'الإعدادات'!$B$5/100,2),""),""))</f>
        <v/>
      </c>
      <c r="P1836" s="19">
        <f>IF(OR(M1836="متأخرة",M1836="اليوم"),COUNTIFS($M$6:$M$2005,"متأخرة",$J$6:$J$2005,"&lt;"&amp;J1836)+COUNTIFS($M$6:$M$2005,"اليوم",$J$6:$J$2005,"&lt;"&amp;J1836)+COUNTIFS($M$6:M1836,"متأخرة",$J$6:J1836,J1836&amp;"")+COUNTIFS($M$6:M1836,"اليوم",$J$6:J1836,J1836&amp;""),"")</f>
        <v/>
      </c>
    </row>
    <row r="1837">
      <c r="A1837" s="20" t="n"/>
      <c r="B1837" s="5" t="n"/>
      <c r="C1837" s="21" t="n"/>
      <c r="D1837" s="5" t="n"/>
      <c r="E1837" s="17" t="n"/>
      <c r="F1837" s="5" t="n"/>
      <c r="G1837" s="5" t="n"/>
      <c r="H1837" s="5" t="n"/>
      <c r="I1837" s="5" t="n"/>
      <c r="J1837" s="20" t="n"/>
      <c r="K1837" s="5" t="n"/>
      <c r="L1837" s="19">
        <f>IF(OR(B1837&amp;""="",NOT(ISNUMBER(A1837))),"",'الإعدادات'!$B$4-A1837)</f>
        <v/>
      </c>
      <c r="M1837" s="6">
        <f>IF(OR(B1837&amp;""="",NOT(ISNUMBER(J1837)),I1837="تم التعاقد",I1837="غير مهتم"),"",IF(J1837&lt;'الإعدادات'!$B$4,"متأخرة",IF(J1837='الإعدادات'!$B$4,"اليوم",IF(J1837&lt;='الإعدادات'!$B$4+3,"خلال 3 أيام",""))))</f>
        <v/>
      </c>
      <c r="N1837" s="6">
        <f>IF(OR(B1837&amp;""="",H1837&amp;""="",NOT(ISNUMBER(E1837))),"",IFERROR(IF(E1837&lt;INDEX('الوحدات'!$F$6:$F$305,MATCH(H1837,'الوحدات'!$A$6:$A$305,0)),"أقل من السعر","مناسب"),"كود غير موجود"))</f>
        <v/>
      </c>
      <c r="O1837" s="18">
        <f>IF(OR(B1837&amp;""="",I1837&lt;&gt;"تم التعاقد",H1837&amp;""=""),"",IFERROR(IF(INDEX('الوحدات'!$E$6:$E$305,MATCH(H1837,'الوحدات'!$A$6:$A$305,0))="بيع",ROUND(INDEX('الوحدات'!$F$6:$F$305,MATCH(H1837,'الوحدات'!$A$6:$A$305,0))*'الإعدادات'!$B$5/100,2),""),""))</f>
        <v/>
      </c>
      <c r="P1837" s="19">
        <f>IF(OR(M1837="متأخرة",M1837="اليوم"),COUNTIFS($M$6:$M$2005,"متأخرة",$J$6:$J$2005,"&lt;"&amp;J1837)+COUNTIFS($M$6:$M$2005,"اليوم",$J$6:$J$2005,"&lt;"&amp;J1837)+COUNTIFS($M$6:M1837,"متأخرة",$J$6:J1837,J1837&amp;"")+COUNTIFS($M$6:M1837,"اليوم",$J$6:J1837,J1837&amp;""),"")</f>
        <v/>
      </c>
    </row>
    <row r="1838">
      <c r="A1838" s="20" t="n"/>
      <c r="B1838" s="5" t="n"/>
      <c r="C1838" s="21" t="n"/>
      <c r="D1838" s="5" t="n"/>
      <c r="E1838" s="17" t="n"/>
      <c r="F1838" s="5" t="n"/>
      <c r="G1838" s="5" t="n"/>
      <c r="H1838" s="5" t="n"/>
      <c r="I1838" s="5" t="n"/>
      <c r="J1838" s="20" t="n"/>
      <c r="K1838" s="5" t="n"/>
      <c r="L1838" s="19">
        <f>IF(OR(B1838&amp;""="",NOT(ISNUMBER(A1838))),"",'الإعدادات'!$B$4-A1838)</f>
        <v/>
      </c>
      <c r="M1838" s="6">
        <f>IF(OR(B1838&amp;""="",NOT(ISNUMBER(J1838)),I1838="تم التعاقد",I1838="غير مهتم"),"",IF(J1838&lt;'الإعدادات'!$B$4,"متأخرة",IF(J1838='الإعدادات'!$B$4,"اليوم",IF(J1838&lt;='الإعدادات'!$B$4+3,"خلال 3 أيام",""))))</f>
        <v/>
      </c>
      <c r="N1838" s="6">
        <f>IF(OR(B1838&amp;""="",H1838&amp;""="",NOT(ISNUMBER(E1838))),"",IFERROR(IF(E1838&lt;INDEX('الوحدات'!$F$6:$F$305,MATCH(H1838,'الوحدات'!$A$6:$A$305,0)),"أقل من السعر","مناسب"),"كود غير موجود"))</f>
        <v/>
      </c>
      <c r="O1838" s="18">
        <f>IF(OR(B1838&amp;""="",I1838&lt;&gt;"تم التعاقد",H1838&amp;""=""),"",IFERROR(IF(INDEX('الوحدات'!$E$6:$E$305,MATCH(H1838,'الوحدات'!$A$6:$A$305,0))="بيع",ROUND(INDEX('الوحدات'!$F$6:$F$305,MATCH(H1838,'الوحدات'!$A$6:$A$305,0))*'الإعدادات'!$B$5/100,2),""),""))</f>
        <v/>
      </c>
      <c r="P1838" s="19">
        <f>IF(OR(M1838="متأخرة",M1838="اليوم"),COUNTIFS($M$6:$M$2005,"متأخرة",$J$6:$J$2005,"&lt;"&amp;J1838)+COUNTIFS($M$6:$M$2005,"اليوم",$J$6:$J$2005,"&lt;"&amp;J1838)+COUNTIFS($M$6:M1838,"متأخرة",$J$6:J1838,J1838&amp;"")+COUNTIFS($M$6:M1838,"اليوم",$J$6:J1838,J1838&amp;""),"")</f>
        <v/>
      </c>
    </row>
    <row r="1839">
      <c r="A1839" s="20" t="n"/>
      <c r="B1839" s="5" t="n"/>
      <c r="C1839" s="21" t="n"/>
      <c r="D1839" s="5" t="n"/>
      <c r="E1839" s="17" t="n"/>
      <c r="F1839" s="5" t="n"/>
      <c r="G1839" s="5" t="n"/>
      <c r="H1839" s="5" t="n"/>
      <c r="I1839" s="5" t="n"/>
      <c r="J1839" s="20" t="n"/>
      <c r="K1839" s="5" t="n"/>
      <c r="L1839" s="19">
        <f>IF(OR(B1839&amp;""="",NOT(ISNUMBER(A1839))),"",'الإعدادات'!$B$4-A1839)</f>
        <v/>
      </c>
      <c r="M1839" s="6">
        <f>IF(OR(B1839&amp;""="",NOT(ISNUMBER(J1839)),I1839="تم التعاقد",I1839="غير مهتم"),"",IF(J1839&lt;'الإعدادات'!$B$4,"متأخرة",IF(J1839='الإعدادات'!$B$4,"اليوم",IF(J1839&lt;='الإعدادات'!$B$4+3,"خلال 3 أيام",""))))</f>
        <v/>
      </c>
      <c r="N1839" s="6">
        <f>IF(OR(B1839&amp;""="",H1839&amp;""="",NOT(ISNUMBER(E1839))),"",IFERROR(IF(E1839&lt;INDEX('الوحدات'!$F$6:$F$305,MATCH(H1839,'الوحدات'!$A$6:$A$305,0)),"أقل من السعر","مناسب"),"كود غير موجود"))</f>
        <v/>
      </c>
      <c r="O1839" s="18">
        <f>IF(OR(B1839&amp;""="",I1839&lt;&gt;"تم التعاقد",H1839&amp;""=""),"",IFERROR(IF(INDEX('الوحدات'!$E$6:$E$305,MATCH(H1839,'الوحدات'!$A$6:$A$305,0))="بيع",ROUND(INDEX('الوحدات'!$F$6:$F$305,MATCH(H1839,'الوحدات'!$A$6:$A$305,0))*'الإعدادات'!$B$5/100,2),""),""))</f>
        <v/>
      </c>
      <c r="P1839" s="19">
        <f>IF(OR(M1839="متأخرة",M1839="اليوم"),COUNTIFS($M$6:$M$2005,"متأخرة",$J$6:$J$2005,"&lt;"&amp;J1839)+COUNTIFS($M$6:$M$2005,"اليوم",$J$6:$J$2005,"&lt;"&amp;J1839)+COUNTIFS($M$6:M1839,"متأخرة",$J$6:J1839,J1839&amp;"")+COUNTIFS($M$6:M1839,"اليوم",$J$6:J1839,J1839&amp;""),"")</f>
        <v/>
      </c>
    </row>
    <row r="1840">
      <c r="A1840" s="20" t="n"/>
      <c r="B1840" s="5" t="n"/>
      <c r="C1840" s="21" t="n"/>
      <c r="D1840" s="5" t="n"/>
      <c r="E1840" s="17" t="n"/>
      <c r="F1840" s="5" t="n"/>
      <c r="G1840" s="5" t="n"/>
      <c r="H1840" s="5" t="n"/>
      <c r="I1840" s="5" t="n"/>
      <c r="J1840" s="20" t="n"/>
      <c r="K1840" s="5" t="n"/>
      <c r="L1840" s="19">
        <f>IF(OR(B1840&amp;""="",NOT(ISNUMBER(A1840))),"",'الإعدادات'!$B$4-A1840)</f>
        <v/>
      </c>
      <c r="M1840" s="6">
        <f>IF(OR(B1840&amp;""="",NOT(ISNUMBER(J1840)),I1840="تم التعاقد",I1840="غير مهتم"),"",IF(J1840&lt;'الإعدادات'!$B$4,"متأخرة",IF(J1840='الإعدادات'!$B$4,"اليوم",IF(J1840&lt;='الإعدادات'!$B$4+3,"خلال 3 أيام",""))))</f>
        <v/>
      </c>
      <c r="N1840" s="6">
        <f>IF(OR(B1840&amp;""="",H1840&amp;""="",NOT(ISNUMBER(E1840))),"",IFERROR(IF(E1840&lt;INDEX('الوحدات'!$F$6:$F$305,MATCH(H1840,'الوحدات'!$A$6:$A$305,0)),"أقل من السعر","مناسب"),"كود غير موجود"))</f>
        <v/>
      </c>
      <c r="O1840" s="18">
        <f>IF(OR(B1840&amp;""="",I1840&lt;&gt;"تم التعاقد",H1840&amp;""=""),"",IFERROR(IF(INDEX('الوحدات'!$E$6:$E$305,MATCH(H1840,'الوحدات'!$A$6:$A$305,0))="بيع",ROUND(INDEX('الوحدات'!$F$6:$F$305,MATCH(H1840,'الوحدات'!$A$6:$A$305,0))*'الإعدادات'!$B$5/100,2),""),""))</f>
        <v/>
      </c>
      <c r="P1840" s="19">
        <f>IF(OR(M1840="متأخرة",M1840="اليوم"),COUNTIFS($M$6:$M$2005,"متأخرة",$J$6:$J$2005,"&lt;"&amp;J1840)+COUNTIFS($M$6:$M$2005,"اليوم",$J$6:$J$2005,"&lt;"&amp;J1840)+COUNTIFS($M$6:M1840,"متأخرة",$J$6:J1840,J1840&amp;"")+COUNTIFS($M$6:M1840,"اليوم",$J$6:J1840,J1840&amp;""),"")</f>
        <v/>
      </c>
    </row>
    <row r="1841">
      <c r="A1841" s="20" t="n"/>
      <c r="B1841" s="5" t="n"/>
      <c r="C1841" s="21" t="n"/>
      <c r="D1841" s="5" t="n"/>
      <c r="E1841" s="17" t="n"/>
      <c r="F1841" s="5" t="n"/>
      <c r="G1841" s="5" t="n"/>
      <c r="H1841" s="5" t="n"/>
      <c r="I1841" s="5" t="n"/>
      <c r="J1841" s="20" t="n"/>
      <c r="K1841" s="5" t="n"/>
      <c r="L1841" s="19">
        <f>IF(OR(B1841&amp;""="",NOT(ISNUMBER(A1841))),"",'الإعدادات'!$B$4-A1841)</f>
        <v/>
      </c>
      <c r="M1841" s="6">
        <f>IF(OR(B1841&amp;""="",NOT(ISNUMBER(J1841)),I1841="تم التعاقد",I1841="غير مهتم"),"",IF(J1841&lt;'الإعدادات'!$B$4,"متأخرة",IF(J1841='الإعدادات'!$B$4,"اليوم",IF(J1841&lt;='الإعدادات'!$B$4+3,"خلال 3 أيام",""))))</f>
        <v/>
      </c>
      <c r="N1841" s="6">
        <f>IF(OR(B1841&amp;""="",H1841&amp;""="",NOT(ISNUMBER(E1841))),"",IFERROR(IF(E1841&lt;INDEX('الوحدات'!$F$6:$F$305,MATCH(H1841,'الوحدات'!$A$6:$A$305,0)),"أقل من السعر","مناسب"),"كود غير موجود"))</f>
        <v/>
      </c>
      <c r="O1841" s="18">
        <f>IF(OR(B1841&amp;""="",I1841&lt;&gt;"تم التعاقد",H1841&amp;""=""),"",IFERROR(IF(INDEX('الوحدات'!$E$6:$E$305,MATCH(H1841,'الوحدات'!$A$6:$A$305,0))="بيع",ROUND(INDEX('الوحدات'!$F$6:$F$305,MATCH(H1841,'الوحدات'!$A$6:$A$305,0))*'الإعدادات'!$B$5/100,2),""),""))</f>
        <v/>
      </c>
      <c r="P1841" s="19">
        <f>IF(OR(M1841="متأخرة",M1841="اليوم"),COUNTIFS($M$6:$M$2005,"متأخرة",$J$6:$J$2005,"&lt;"&amp;J1841)+COUNTIFS($M$6:$M$2005,"اليوم",$J$6:$J$2005,"&lt;"&amp;J1841)+COUNTIFS($M$6:M1841,"متأخرة",$J$6:J1841,J1841&amp;"")+COUNTIFS($M$6:M1841,"اليوم",$J$6:J1841,J1841&amp;""),"")</f>
        <v/>
      </c>
    </row>
    <row r="1842">
      <c r="A1842" s="20" t="n"/>
      <c r="B1842" s="5" t="n"/>
      <c r="C1842" s="21" t="n"/>
      <c r="D1842" s="5" t="n"/>
      <c r="E1842" s="17" t="n"/>
      <c r="F1842" s="5" t="n"/>
      <c r="G1842" s="5" t="n"/>
      <c r="H1842" s="5" t="n"/>
      <c r="I1842" s="5" t="n"/>
      <c r="J1842" s="20" t="n"/>
      <c r="K1842" s="5" t="n"/>
      <c r="L1842" s="19">
        <f>IF(OR(B1842&amp;""="",NOT(ISNUMBER(A1842))),"",'الإعدادات'!$B$4-A1842)</f>
        <v/>
      </c>
      <c r="M1842" s="6">
        <f>IF(OR(B1842&amp;""="",NOT(ISNUMBER(J1842)),I1842="تم التعاقد",I1842="غير مهتم"),"",IF(J1842&lt;'الإعدادات'!$B$4,"متأخرة",IF(J1842='الإعدادات'!$B$4,"اليوم",IF(J1842&lt;='الإعدادات'!$B$4+3,"خلال 3 أيام",""))))</f>
        <v/>
      </c>
      <c r="N1842" s="6">
        <f>IF(OR(B1842&amp;""="",H1842&amp;""="",NOT(ISNUMBER(E1842))),"",IFERROR(IF(E1842&lt;INDEX('الوحدات'!$F$6:$F$305,MATCH(H1842,'الوحدات'!$A$6:$A$305,0)),"أقل من السعر","مناسب"),"كود غير موجود"))</f>
        <v/>
      </c>
      <c r="O1842" s="18">
        <f>IF(OR(B1842&amp;""="",I1842&lt;&gt;"تم التعاقد",H1842&amp;""=""),"",IFERROR(IF(INDEX('الوحدات'!$E$6:$E$305,MATCH(H1842,'الوحدات'!$A$6:$A$305,0))="بيع",ROUND(INDEX('الوحدات'!$F$6:$F$305,MATCH(H1842,'الوحدات'!$A$6:$A$305,0))*'الإعدادات'!$B$5/100,2),""),""))</f>
        <v/>
      </c>
      <c r="P1842" s="19">
        <f>IF(OR(M1842="متأخرة",M1842="اليوم"),COUNTIFS($M$6:$M$2005,"متأخرة",$J$6:$J$2005,"&lt;"&amp;J1842)+COUNTIFS($M$6:$M$2005,"اليوم",$J$6:$J$2005,"&lt;"&amp;J1842)+COUNTIFS($M$6:M1842,"متأخرة",$J$6:J1842,J1842&amp;"")+COUNTIFS($M$6:M1842,"اليوم",$J$6:J1842,J1842&amp;""),"")</f>
        <v/>
      </c>
    </row>
    <row r="1843">
      <c r="A1843" s="20" t="n"/>
      <c r="B1843" s="5" t="n"/>
      <c r="C1843" s="21" t="n"/>
      <c r="D1843" s="5" t="n"/>
      <c r="E1843" s="17" t="n"/>
      <c r="F1843" s="5" t="n"/>
      <c r="G1843" s="5" t="n"/>
      <c r="H1843" s="5" t="n"/>
      <c r="I1843" s="5" t="n"/>
      <c r="J1843" s="20" t="n"/>
      <c r="K1843" s="5" t="n"/>
      <c r="L1843" s="19">
        <f>IF(OR(B1843&amp;""="",NOT(ISNUMBER(A1843))),"",'الإعدادات'!$B$4-A1843)</f>
        <v/>
      </c>
      <c r="M1843" s="6">
        <f>IF(OR(B1843&amp;""="",NOT(ISNUMBER(J1843)),I1843="تم التعاقد",I1843="غير مهتم"),"",IF(J1843&lt;'الإعدادات'!$B$4,"متأخرة",IF(J1843='الإعدادات'!$B$4,"اليوم",IF(J1843&lt;='الإعدادات'!$B$4+3,"خلال 3 أيام",""))))</f>
        <v/>
      </c>
      <c r="N1843" s="6">
        <f>IF(OR(B1843&amp;""="",H1843&amp;""="",NOT(ISNUMBER(E1843))),"",IFERROR(IF(E1843&lt;INDEX('الوحدات'!$F$6:$F$305,MATCH(H1843,'الوحدات'!$A$6:$A$305,0)),"أقل من السعر","مناسب"),"كود غير موجود"))</f>
        <v/>
      </c>
      <c r="O1843" s="18">
        <f>IF(OR(B1843&amp;""="",I1843&lt;&gt;"تم التعاقد",H1843&amp;""=""),"",IFERROR(IF(INDEX('الوحدات'!$E$6:$E$305,MATCH(H1843,'الوحدات'!$A$6:$A$305,0))="بيع",ROUND(INDEX('الوحدات'!$F$6:$F$305,MATCH(H1843,'الوحدات'!$A$6:$A$305,0))*'الإعدادات'!$B$5/100,2),""),""))</f>
        <v/>
      </c>
      <c r="P1843" s="19">
        <f>IF(OR(M1843="متأخرة",M1843="اليوم"),COUNTIFS($M$6:$M$2005,"متأخرة",$J$6:$J$2005,"&lt;"&amp;J1843)+COUNTIFS($M$6:$M$2005,"اليوم",$J$6:$J$2005,"&lt;"&amp;J1843)+COUNTIFS($M$6:M1843,"متأخرة",$J$6:J1843,J1843&amp;"")+COUNTIFS($M$6:M1843,"اليوم",$J$6:J1843,J1843&amp;""),"")</f>
        <v/>
      </c>
    </row>
    <row r="1844">
      <c r="A1844" s="20" t="n"/>
      <c r="B1844" s="5" t="n"/>
      <c r="C1844" s="21" t="n"/>
      <c r="D1844" s="5" t="n"/>
      <c r="E1844" s="17" t="n"/>
      <c r="F1844" s="5" t="n"/>
      <c r="G1844" s="5" t="n"/>
      <c r="H1844" s="5" t="n"/>
      <c r="I1844" s="5" t="n"/>
      <c r="J1844" s="20" t="n"/>
      <c r="K1844" s="5" t="n"/>
      <c r="L1844" s="19">
        <f>IF(OR(B1844&amp;""="",NOT(ISNUMBER(A1844))),"",'الإعدادات'!$B$4-A1844)</f>
        <v/>
      </c>
      <c r="M1844" s="6">
        <f>IF(OR(B1844&amp;""="",NOT(ISNUMBER(J1844)),I1844="تم التعاقد",I1844="غير مهتم"),"",IF(J1844&lt;'الإعدادات'!$B$4,"متأخرة",IF(J1844='الإعدادات'!$B$4,"اليوم",IF(J1844&lt;='الإعدادات'!$B$4+3,"خلال 3 أيام",""))))</f>
        <v/>
      </c>
      <c r="N1844" s="6">
        <f>IF(OR(B1844&amp;""="",H1844&amp;""="",NOT(ISNUMBER(E1844))),"",IFERROR(IF(E1844&lt;INDEX('الوحدات'!$F$6:$F$305,MATCH(H1844,'الوحدات'!$A$6:$A$305,0)),"أقل من السعر","مناسب"),"كود غير موجود"))</f>
        <v/>
      </c>
      <c r="O1844" s="18">
        <f>IF(OR(B1844&amp;""="",I1844&lt;&gt;"تم التعاقد",H1844&amp;""=""),"",IFERROR(IF(INDEX('الوحدات'!$E$6:$E$305,MATCH(H1844,'الوحدات'!$A$6:$A$305,0))="بيع",ROUND(INDEX('الوحدات'!$F$6:$F$305,MATCH(H1844,'الوحدات'!$A$6:$A$305,0))*'الإعدادات'!$B$5/100,2),""),""))</f>
        <v/>
      </c>
      <c r="P1844" s="19">
        <f>IF(OR(M1844="متأخرة",M1844="اليوم"),COUNTIFS($M$6:$M$2005,"متأخرة",$J$6:$J$2005,"&lt;"&amp;J1844)+COUNTIFS($M$6:$M$2005,"اليوم",$J$6:$J$2005,"&lt;"&amp;J1844)+COUNTIFS($M$6:M1844,"متأخرة",$J$6:J1844,J1844&amp;"")+COUNTIFS($M$6:M1844,"اليوم",$J$6:J1844,J1844&amp;""),"")</f>
        <v/>
      </c>
    </row>
    <row r="1845">
      <c r="A1845" s="20" t="n"/>
      <c r="B1845" s="5" t="n"/>
      <c r="C1845" s="21" t="n"/>
      <c r="D1845" s="5" t="n"/>
      <c r="E1845" s="17" t="n"/>
      <c r="F1845" s="5" t="n"/>
      <c r="G1845" s="5" t="n"/>
      <c r="H1845" s="5" t="n"/>
      <c r="I1845" s="5" t="n"/>
      <c r="J1845" s="20" t="n"/>
      <c r="K1845" s="5" t="n"/>
      <c r="L1845" s="19">
        <f>IF(OR(B1845&amp;""="",NOT(ISNUMBER(A1845))),"",'الإعدادات'!$B$4-A1845)</f>
        <v/>
      </c>
      <c r="M1845" s="6">
        <f>IF(OR(B1845&amp;""="",NOT(ISNUMBER(J1845)),I1845="تم التعاقد",I1845="غير مهتم"),"",IF(J1845&lt;'الإعدادات'!$B$4,"متأخرة",IF(J1845='الإعدادات'!$B$4,"اليوم",IF(J1845&lt;='الإعدادات'!$B$4+3,"خلال 3 أيام",""))))</f>
        <v/>
      </c>
      <c r="N1845" s="6">
        <f>IF(OR(B1845&amp;""="",H1845&amp;""="",NOT(ISNUMBER(E1845))),"",IFERROR(IF(E1845&lt;INDEX('الوحدات'!$F$6:$F$305,MATCH(H1845,'الوحدات'!$A$6:$A$305,0)),"أقل من السعر","مناسب"),"كود غير موجود"))</f>
        <v/>
      </c>
      <c r="O1845" s="18">
        <f>IF(OR(B1845&amp;""="",I1845&lt;&gt;"تم التعاقد",H1845&amp;""=""),"",IFERROR(IF(INDEX('الوحدات'!$E$6:$E$305,MATCH(H1845,'الوحدات'!$A$6:$A$305,0))="بيع",ROUND(INDEX('الوحدات'!$F$6:$F$305,MATCH(H1845,'الوحدات'!$A$6:$A$305,0))*'الإعدادات'!$B$5/100,2),""),""))</f>
        <v/>
      </c>
      <c r="P1845" s="19">
        <f>IF(OR(M1845="متأخرة",M1845="اليوم"),COUNTIFS($M$6:$M$2005,"متأخرة",$J$6:$J$2005,"&lt;"&amp;J1845)+COUNTIFS($M$6:$M$2005,"اليوم",$J$6:$J$2005,"&lt;"&amp;J1845)+COUNTIFS($M$6:M1845,"متأخرة",$J$6:J1845,J1845&amp;"")+COUNTIFS($M$6:M1845,"اليوم",$J$6:J1845,J1845&amp;""),"")</f>
        <v/>
      </c>
    </row>
    <row r="1846">
      <c r="A1846" s="20" t="n"/>
      <c r="B1846" s="5" t="n"/>
      <c r="C1846" s="21" t="n"/>
      <c r="D1846" s="5" t="n"/>
      <c r="E1846" s="17" t="n"/>
      <c r="F1846" s="5" t="n"/>
      <c r="G1846" s="5" t="n"/>
      <c r="H1846" s="5" t="n"/>
      <c r="I1846" s="5" t="n"/>
      <c r="J1846" s="20" t="n"/>
      <c r="K1846" s="5" t="n"/>
      <c r="L1846" s="19">
        <f>IF(OR(B1846&amp;""="",NOT(ISNUMBER(A1846))),"",'الإعدادات'!$B$4-A1846)</f>
        <v/>
      </c>
      <c r="M1846" s="6">
        <f>IF(OR(B1846&amp;""="",NOT(ISNUMBER(J1846)),I1846="تم التعاقد",I1846="غير مهتم"),"",IF(J1846&lt;'الإعدادات'!$B$4,"متأخرة",IF(J1846='الإعدادات'!$B$4,"اليوم",IF(J1846&lt;='الإعدادات'!$B$4+3,"خلال 3 أيام",""))))</f>
        <v/>
      </c>
      <c r="N1846" s="6">
        <f>IF(OR(B1846&amp;""="",H1846&amp;""="",NOT(ISNUMBER(E1846))),"",IFERROR(IF(E1846&lt;INDEX('الوحدات'!$F$6:$F$305,MATCH(H1846,'الوحدات'!$A$6:$A$305,0)),"أقل من السعر","مناسب"),"كود غير موجود"))</f>
        <v/>
      </c>
      <c r="O1846" s="18">
        <f>IF(OR(B1846&amp;""="",I1846&lt;&gt;"تم التعاقد",H1846&amp;""=""),"",IFERROR(IF(INDEX('الوحدات'!$E$6:$E$305,MATCH(H1846,'الوحدات'!$A$6:$A$305,0))="بيع",ROUND(INDEX('الوحدات'!$F$6:$F$305,MATCH(H1846,'الوحدات'!$A$6:$A$305,0))*'الإعدادات'!$B$5/100,2),""),""))</f>
        <v/>
      </c>
      <c r="P1846" s="19">
        <f>IF(OR(M1846="متأخرة",M1846="اليوم"),COUNTIFS($M$6:$M$2005,"متأخرة",$J$6:$J$2005,"&lt;"&amp;J1846)+COUNTIFS($M$6:$M$2005,"اليوم",$J$6:$J$2005,"&lt;"&amp;J1846)+COUNTIFS($M$6:M1846,"متأخرة",$J$6:J1846,J1846&amp;"")+COUNTIFS($M$6:M1846,"اليوم",$J$6:J1846,J1846&amp;""),"")</f>
        <v/>
      </c>
    </row>
    <row r="1847">
      <c r="A1847" s="20" t="n"/>
      <c r="B1847" s="5" t="n"/>
      <c r="C1847" s="21" t="n"/>
      <c r="D1847" s="5" t="n"/>
      <c r="E1847" s="17" t="n"/>
      <c r="F1847" s="5" t="n"/>
      <c r="G1847" s="5" t="n"/>
      <c r="H1847" s="5" t="n"/>
      <c r="I1847" s="5" t="n"/>
      <c r="J1847" s="20" t="n"/>
      <c r="K1847" s="5" t="n"/>
      <c r="L1847" s="19">
        <f>IF(OR(B1847&amp;""="",NOT(ISNUMBER(A1847))),"",'الإعدادات'!$B$4-A1847)</f>
        <v/>
      </c>
      <c r="M1847" s="6">
        <f>IF(OR(B1847&amp;""="",NOT(ISNUMBER(J1847)),I1847="تم التعاقد",I1847="غير مهتم"),"",IF(J1847&lt;'الإعدادات'!$B$4,"متأخرة",IF(J1847='الإعدادات'!$B$4,"اليوم",IF(J1847&lt;='الإعدادات'!$B$4+3,"خلال 3 أيام",""))))</f>
        <v/>
      </c>
      <c r="N1847" s="6">
        <f>IF(OR(B1847&amp;""="",H1847&amp;""="",NOT(ISNUMBER(E1847))),"",IFERROR(IF(E1847&lt;INDEX('الوحدات'!$F$6:$F$305,MATCH(H1847,'الوحدات'!$A$6:$A$305,0)),"أقل من السعر","مناسب"),"كود غير موجود"))</f>
        <v/>
      </c>
      <c r="O1847" s="18">
        <f>IF(OR(B1847&amp;""="",I1847&lt;&gt;"تم التعاقد",H1847&amp;""=""),"",IFERROR(IF(INDEX('الوحدات'!$E$6:$E$305,MATCH(H1847,'الوحدات'!$A$6:$A$305,0))="بيع",ROUND(INDEX('الوحدات'!$F$6:$F$305,MATCH(H1847,'الوحدات'!$A$6:$A$305,0))*'الإعدادات'!$B$5/100,2),""),""))</f>
        <v/>
      </c>
      <c r="P1847" s="19">
        <f>IF(OR(M1847="متأخرة",M1847="اليوم"),COUNTIFS($M$6:$M$2005,"متأخرة",$J$6:$J$2005,"&lt;"&amp;J1847)+COUNTIFS($M$6:$M$2005,"اليوم",$J$6:$J$2005,"&lt;"&amp;J1847)+COUNTIFS($M$6:M1847,"متأخرة",$J$6:J1847,J1847&amp;"")+COUNTIFS($M$6:M1847,"اليوم",$J$6:J1847,J1847&amp;""),"")</f>
        <v/>
      </c>
    </row>
    <row r="1848">
      <c r="A1848" s="20" t="n"/>
      <c r="B1848" s="5" t="n"/>
      <c r="C1848" s="21" t="n"/>
      <c r="D1848" s="5" t="n"/>
      <c r="E1848" s="17" t="n"/>
      <c r="F1848" s="5" t="n"/>
      <c r="G1848" s="5" t="n"/>
      <c r="H1848" s="5" t="n"/>
      <c r="I1848" s="5" t="n"/>
      <c r="J1848" s="20" t="n"/>
      <c r="K1848" s="5" t="n"/>
      <c r="L1848" s="19">
        <f>IF(OR(B1848&amp;""="",NOT(ISNUMBER(A1848))),"",'الإعدادات'!$B$4-A1848)</f>
        <v/>
      </c>
      <c r="M1848" s="6">
        <f>IF(OR(B1848&amp;""="",NOT(ISNUMBER(J1848)),I1848="تم التعاقد",I1848="غير مهتم"),"",IF(J1848&lt;'الإعدادات'!$B$4,"متأخرة",IF(J1848='الإعدادات'!$B$4,"اليوم",IF(J1848&lt;='الإعدادات'!$B$4+3,"خلال 3 أيام",""))))</f>
        <v/>
      </c>
      <c r="N1848" s="6">
        <f>IF(OR(B1848&amp;""="",H1848&amp;""="",NOT(ISNUMBER(E1848))),"",IFERROR(IF(E1848&lt;INDEX('الوحدات'!$F$6:$F$305,MATCH(H1848,'الوحدات'!$A$6:$A$305,0)),"أقل من السعر","مناسب"),"كود غير موجود"))</f>
        <v/>
      </c>
      <c r="O1848" s="18">
        <f>IF(OR(B1848&amp;""="",I1848&lt;&gt;"تم التعاقد",H1848&amp;""=""),"",IFERROR(IF(INDEX('الوحدات'!$E$6:$E$305,MATCH(H1848,'الوحدات'!$A$6:$A$305,0))="بيع",ROUND(INDEX('الوحدات'!$F$6:$F$305,MATCH(H1848,'الوحدات'!$A$6:$A$305,0))*'الإعدادات'!$B$5/100,2),""),""))</f>
        <v/>
      </c>
      <c r="P1848" s="19">
        <f>IF(OR(M1848="متأخرة",M1848="اليوم"),COUNTIFS($M$6:$M$2005,"متأخرة",$J$6:$J$2005,"&lt;"&amp;J1848)+COUNTIFS($M$6:$M$2005,"اليوم",$J$6:$J$2005,"&lt;"&amp;J1848)+COUNTIFS($M$6:M1848,"متأخرة",$J$6:J1848,J1848&amp;"")+COUNTIFS($M$6:M1848,"اليوم",$J$6:J1848,J1848&amp;""),"")</f>
        <v/>
      </c>
    </row>
    <row r="1849">
      <c r="A1849" s="20" t="n"/>
      <c r="B1849" s="5" t="n"/>
      <c r="C1849" s="21" t="n"/>
      <c r="D1849" s="5" t="n"/>
      <c r="E1849" s="17" t="n"/>
      <c r="F1849" s="5" t="n"/>
      <c r="G1849" s="5" t="n"/>
      <c r="H1849" s="5" t="n"/>
      <c r="I1849" s="5" t="n"/>
      <c r="J1849" s="20" t="n"/>
      <c r="K1849" s="5" t="n"/>
      <c r="L1849" s="19">
        <f>IF(OR(B1849&amp;""="",NOT(ISNUMBER(A1849))),"",'الإعدادات'!$B$4-A1849)</f>
        <v/>
      </c>
      <c r="M1849" s="6">
        <f>IF(OR(B1849&amp;""="",NOT(ISNUMBER(J1849)),I1849="تم التعاقد",I1849="غير مهتم"),"",IF(J1849&lt;'الإعدادات'!$B$4,"متأخرة",IF(J1849='الإعدادات'!$B$4,"اليوم",IF(J1849&lt;='الإعدادات'!$B$4+3,"خلال 3 أيام",""))))</f>
        <v/>
      </c>
      <c r="N1849" s="6">
        <f>IF(OR(B1849&amp;""="",H1849&amp;""="",NOT(ISNUMBER(E1849))),"",IFERROR(IF(E1849&lt;INDEX('الوحدات'!$F$6:$F$305,MATCH(H1849,'الوحدات'!$A$6:$A$305,0)),"أقل من السعر","مناسب"),"كود غير موجود"))</f>
        <v/>
      </c>
      <c r="O1849" s="18">
        <f>IF(OR(B1849&amp;""="",I1849&lt;&gt;"تم التعاقد",H1849&amp;""=""),"",IFERROR(IF(INDEX('الوحدات'!$E$6:$E$305,MATCH(H1849,'الوحدات'!$A$6:$A$305,0))="بيع",ROUND(INDEX('الوحدات'!$F$6:$F$305,MATCH(H1849,'الوحدات'!$A$6:$A$305,0))*'الإعدادات'!$B$5/100,2),""),""))</f>
        <v/>
      </c>
      <c r="P1849" s="19">
        <f>IF(OR(M1849="متأخرة",M1849="اليوم"),COUNTIFS($M$6:$M$2005,"متأخرة",$J$6:$J$2005,"&lt;"&amp;J1849)+COUNTIFS($M$6:$M$2005,"اليوم",$J$6:$J$2005,"&lt;"&amp;J1849)+COUNTIFS($M$6:M1849,"متأخرة",$J$6:J1849,J1849&amp;"")+COUNTIFS($M$6:M1849,"اليوم",$J$6:J1849,J1849&amp;""),"")</f>
        <v/>
      </c>
    </row>
    <row r="1850">
      <c r="A1850" s="20" t="n"/>
      <c r="B1850" s="5" t="n"/>
      <c r="C1850" s="21" t="n"/>
      <c r="D1850" s="5" t="n"/>
      <c r="E1850" s="17" t="n"/>
      <c r="F1850" s="5" t="n"/>
      <c r="G1850" s="5" t="n"/>
      <c r="H1850" s="5" t="n"/>
      <c r="I1850" s="5" t="n"/>
      <c r="J1850" s="20" t="n"/>
      <c r="K1850" s="5" t="n"/>
      <c r="L1850" s="19">
        <f>IF(OR(B1850&amp;""="",NOT(ISNUMBER(A1850))),"",'الإعدادات'!$B$4-A1850)</f>
        <v/>
      </c>
      <c r="M1850" s="6">
        <f>IF(OR(B1850&amp;""="",NOT(ISNUMBER(J1850)),I1850="تم التعاقد",I1850="غير مهتم"),"",IF(J1850&lt;'الإعدادات'!$B$4,"متأخرة",IF(J1850='الإعدادات'!$B$4,"اليوم",IF(J1850&lt;='الإعدادات'!$B$4+3,"خلال 3 أيام",""))))</f>
        <v/>
      </c>
      <c r="N1850" s="6">
        <f>IF(OR(B1850&amp;""="",H1850&amp;""="",NOT(ISNUMBER(E1850))),"",IFERROR(IF(E1850&lt;INDEX('الوحدات'!$F$6:$F$305,MATCH(H1850,'الوحدات'!$A$6:$A$305,0)),"أقل من السعر","مناسب"),"كود غير موجود"))</f>
        <v/>
      </c>
      <c r="O1850" s="18">
        <f>IF(OR(B1850&amp;""="",I1850&lt;&gt;"تم التعاقد",H1850&amp;""=""),"",IFERROR(IF(INDEX('الوحدات'!$E$6:$E$305,MATCH(H1850,'الوحدات'!$A$6:$A$305,0))="بيع",ROUND(INDEX('الوحدات'!$F$6:$F$305,MATCH(H1850,'الوحدات'!$A$6:$A$305,0))*'الإعدادات'!$B$5/100,2),""),""))</f>
        <v/>
      </c>
      <c r="P1850" s="19">
        <f>IF(OR(M1850="متأخرة",M1850="اليوم"),COUNTIFS($M$6:$M$2005,"متأخرة",$J$6:$J$2005,"&lt;"&amp;J1850)+COUNTIFS($M$6:$M$2005,"اليوم",$J$6:$J$2005,"&lt;"&amp;J1850)+COUNTIFS($M$6:M1850,"متأخرة",$J$6:J1850,J1850&amp;"")+COUNTIFS($M$6:M1850,"اليوم",$J$6:J1850,J1850&amp;""),"")</f>
        <v/>
      </c>
    </row>
    <row r="1851">
      <c r="A1851" s="20" t="n"/>
      <c r="B1851" s="5" t="n"/>
      <c r="C1851" s="21" t="n"/>
      <c r="D1851" s="5" t="n"/>
      <c r="E1851" s="17" t="n"/>
      <c r="F1851" s="5" t="n"/>
      <c r="G1851" s="5" t="n"/>
      <c r="H1851" s="5" t="n"/>
      <c r="I1851" s="5" t="n"/>
      <c r="J1851" s="20" t="n"/>
      <c r="K1851" s="5" t="n"/>
      <c r="L1851" s="19">
        <f>IF(OR(B1851&amp;""="",NOT(ISNUMBER(A1851))),"",'الإعدادات'!$B$4-A1851)</f>
        <v/>
      </c>
      <c r="M1851" s="6">
        <f>IF(OR(B1851&amp;""="",NOT(ISNUMBER(J1851)),I1851="تم التعاقد",I1851="غير مهتم"),"",IF(J1851&lt;'الإعدادات'!$B$4,"متأخرة",IF(J1851='الإعدادات'!$B$4,"اليوم",IF(J1851&lt;='الإعدادات'!$B$4+3,"خلال 3 أيام",""))))</f>
        <v/>
      </c>
      <c r="N1851" s="6">
        <f>IF(OR(B1851&amp;""="",H1851&amp;""="",NOT(ISNUMBER(E1851))),"",IFERROR(IF(E1851&lt;INDEX('الوحدات'!$F$6:$F$305,MATCH(H1851,'الوحدات'!$A$6:$A$305,0)),"أقل من السعر","مناسب"),"كود غير موجود"))</f>
        <v/>
      </c>
      <c r="O1851" s="18">
        <f>IF(OR(B1851&amp;""="",I1851&lt;&gt;"تم التعاقد",H1851&amp;""=""),"",IFERROR(IF(INDEX('الوحدات'!$E$6:$E$305,MATCH(H1851,'الوحدات'!$A$6:$A$305,0))="بيع",ROUND(INDEX('الوحدات'!$F$6:$F$305,MATCH(H1851,'الوحدات'!$A$6:$A$305,0))*'الإعدادات'!$B$5/100,2),""),""))</f>
        <v/>
      </c>
      <c r="P1851" s="19">
        <f>IF(OR(M1851="متأخرة",M1851="اليوم"),COUNTIFS($M$6:$M$2005,"متأخرة",$J$6:$J$2005,"&lt;"&amp;J1851)+COUNTIFS($M$6:$M$2005,"اليوم",$J$6:$J$2005,"&lt;"&amp;J1851)+COUNTIFS($M$6:M1851,"متأخرة",$J$6:J1851,J1851&amp;"")+COUNTIFS($M$6:M1851,"اليوم",$J$6:J1851,J1851&amp;""),"")</f>
        <v/>
      </c>
    </row>
    <row r="1852">
      <c r="A1852" s="20" t="n"/>
      <c r="B1852" s="5" t="n"/>
      <c r="C1852" s="21" t="n"/>
      <c r="D1852" s="5" t="n"/>
      <c r="E1852" s="17" t="n"/>
      <c r="F1852" s="5" t="n"/>
      <c r="G1852" s="5" t="n"/>
      <c r="H1852" s="5" t="n"/>
      <c r="I1852" s="5" t="n"/>
      <c r="J1852" s="20" t="n"/>
      <c r="K1852" s="5" t="n"/>
      <c r="L1852" s="19">
        <f>IF(OR(B1852&amp;""="",NOT(ISNUMBER(A1852))),"",'الإعدادات'!$B$4-A1852)</f>
        <v/>
      </c>
      <c r="M1852" s="6">
        <f>IF(OR(B1852&amp;""="",NOT(ISNUMBER(J1852)),I1852="تم التعاقد",I1852="غير مهتم"),"",IF(J1852&lt;'الإعدادات'!$B$4,"متأخرة",IF(J1852='الإعدادات'!$B$4,"اليوم",IF(J1852&lt;='الإعدادات'!$B$4+3,"خلال 3 أيام",""))))</f>
        <v/>
      </c>
      <c r="N1852" s="6">
        <f>IF(OR(B1852&amp;""="",H1852&amp;""="",NOT(ISNUMBER(E1852))),"",IFERROR(IF(E1852&lt;INDEX('الوحدات'!$F$6:$F$305,MATCH(H1852,'الوحدات'!$A$6:$A$305,0)),"أقل من السعر","مناسب"),"كود غير موجود"))</f>
        <v/>
      </c>
      <c r="O1852" s="18">
        <f>IF(OR(B1852&amp;""="",I1852&lt;&gt;"تم التعاقد",H1852&amp;""=""),"",IFERROR(IF(INDEX('الوحدات'!$E$6:$E$305,MATCH(H1852,'الوحدات'!$A$6:$A$305,0))="بيع",ROUND(INDEX('الوحدات'!$F$6:$F$305,MATCH(H1852,'الوحدات'!$A$6:$A$305,0))*'الإعدادات'!$B$5/100,2),""),""))</f>
        <v/>
      </c>
      <c r="P1852" s="19">
        <f>IF(OR(M1852="متأخرة",M1852="اليوم"),COUNTIFS($M$6:$M$2005,"متأخرة",$J$6:$J$2005,"&lt;"&amp;J1852)+COUNTIFS($M$6:$M$2005,"اليوم",$J$6:$J$2005,"&lt;"&amp;J1852)+COUNTIFS($M$6:M1852,"متأخرة",$J$6:J1852,J1852&amp;"")+COUNTIFS($M$6:M1852,"اليوم",$J$6:J1852,J1852&amp;""),"")</f>
        <v/>
      </c>
    </row>
    <row r="1853">
      <c r="A1853" s="20" t="n"/>
      <c r="B1853" s="5" t="n"/>
      <c r="C1853" s="21" t="n"/>
      <c r="D1853" s="5" t="n"/>
      <c r="E1853" s="17" t="n"/>
      <c r="F1853" s="5" t="n"/>
      <c r="G1853" s="5" t="n"/>
      <c r="H1853" s="5" t="n"/>
      <c r="I1853" s="5" t="n"/>
      <c r="J1853" s="20" t="n"/>
      <c r="K1853" s="5" t="n"/>
      <c r="L1853" s="19">
        <f>IF(OR(B1853&amp;""="",NOT(ISNUMBER(A1853))),"",'الإعدادات'!$B$4-A1853)</f>
        <v/>
      </c>
      <c r="M1853" s="6">
        <f>IF(OR(B1853&amp;""="",NOT(ISNUMBER(J1853)),I1853="تم التعاقد",I1853="غير مهتم"),"",IF(J1853&lt;'الإعدادات'!$B$4,"متأخرة",IF(J1853='الإعدادات'!$B$4,"اليوم",IF(J1853&lt;='الإعدادات'!$B$4+3,"خلال 3 أيام",""))))</f>
        <v/>
      </c>
      <c r="N1853" s="6">
        <f>IF(OR(B1853&amp;""="",H1853&amp;""="",NOT(ISNUMBER(E1853))),"",IFERROR(IF(E1853&lt;INDEX('الوحدات'!$F$6:$F$305,MATCH(H1853,'الوحدات'!$A$6:$A$305,0)),"أقل من السعر","مناسب"),"كود غير موجود"))</f>
        <v/>
      </c>
      <c r="O1853" s="18">
        <f>IF(OR(B1853&amp;""="",I1853&lt;&gt;"تم التعاقد",H1853&amp;""=""),"",IFERROR(IF(INDEX('الوحدات'!$E$6:$E$305,MATCH(H1853,'الوحدات'!$A$6:$A$305,0))="بيع",ROUND(INDEX('الوحدات'!$F$6:$F$305,MATCH(H1853,'الوحدات'!$A$6:$A$305,0))*'الإعدادات'!$B$5/100,2),""),""))</f>
        <v/>
      </c>
      <c r="P1853" s="19">
        <f>IF(OR(M1853="متأخرة",M1853="اليوم"),COUNTIFS($M$6:$M$2005,"متأخرة",$J$6:$J$2005,"&lt;"&amp;J1853)+COUNTIFS($M$6:$M$2005,"اليوم",$J$6:$J$2005,"&lt;"&amp;J1853)+COUNTIFS($M$6:M1853,"متأخرة",$J$6:J1853,J1853&amp;"")+COUNTIFS($M$6:M1853,"اليوم",$J$6:J1853,J1853&amp;""),"")</f>
        <v/>
      </c>
    </row>
    <row r="1854">
      <c r="A1854" s="20" t="n"/>
      <c r="B1854" s="5" t="n"/>
      <c r="C1854" s="21" t="n"/>
      <c r="D1854" s="5" t="n"/>
      <c r="E1854" s="17" t="n"/>
      <c r="F1854" s="5" t="n"/>
      <c r="G1854" s="5" t="n"/>
      <c r="H1854" s="5" t="n"/>
      <c r="I1854" s="5" t="n"/>
      <c r="J1854" s="20" t="n"/>
      <c r="K1854" s="5" t="n"/>
      <c r="L1854" s="19">
        <f>IF(OR(B1854&amp;""="",NOT(ISNUMBER(A1854))),"",'الإعدادات'!$B$4-A1854)</f>
        <v/>
      </c>
      <c r="M1854" s="6">
        <f>IF(OR(B1854&amp;""="",NOT(ISNUMBER(J1854)),I1854="تم التعاقد",I1854="غير مهتم"),"",IF(J1854&lt;'الإعدادات'!$B$4,"متأخرة",IF(J1854='الإعدادات'!$B$4,"اليوم",IF(J1854&lt;='الإعدادات'!$B$4+3,"خلال 3 أيام",""))))</f>
        <v/>
      </c>
      <c r="N1854" s="6">
        <f>IF(OR(B1854&amp;""="",H1854&amp;""="",NOT(ISNUMBER(E1854))),"",IFERROR(IF(E1854&lt;INDEX('الوحدات'!$F$6:$F$305,MATCH(H1854,'الوحدات'!$A$6:$A$305,0)),"أقل من السعر","مناسب"),"كود غير موجود"))</f>
        <v/>
      </c>
      <c r="O1854" s="18">
        <f>IF(OR(B1854&amp;""="",I1854&lt;&gt;"تم التعاقد",H1854&amp;""=""),"",IFERROR(IF(INDEX('الوحدات'!$E$6:$E$305,MATCH(H1854,'الوحدات'!$A$6:$A$305,0))="بيع",ROUND(INDEX('الوحدات'!$F$6:$F$305,MATCH(H1854,'الوحدات'!$A$6:$A$305,0))*'الإعدادات'!$B$5/100,2),""),""))</f>
        <v/>
      </c>
      <c r="P1854" s="19">
        <f>IF(OR(M1854="متأخرة",M1854="اليوم"),COUNTIFS($M$6:$M$2005,"متأخرة",$J$6:$J$2005,"&lt;"&amp;J1854)+COUNTIFS($M$6:$M$2005,"اليوم",$J$6:$J$2005,"&lt;"&amp;J1854)+COUNTIFS($M$6:M1854,"متأخرة",$J$6:J1854,J1854&amp;"")+COUNTIFS($M$6:M1854,"اليوم",$J$6:J1854,J1854&amp;""),"")</f>
        <v/>
      </c>
    </row>
    <row r="1855">
      <c r="A1855" s="20" t="n"/>
      <c r="B1855" s="5" t="n"/>
      <c r="C1855" s="21" t="n"/>
      <c r="D1855" s="5" t="n"/>
      <c r="E1855" s="17" t="n"/>
      <c r="F1855" s="5" t="n"/>
      <c r="G1855" s="5" t="n"/>
      <c r="H1855" s="5" t="n"/>
      <c r="I1855" s="5" t="n"/>
      <c r="J1855" s="20" t="n"/>
      <c r="K1855" s="5" t="n"/>
      <c r="L1855" s="19">
        <f>IF(OR(B1855&amp;""="",NOT(ISNUMBER(A1855))),"",'الإعدادات'!$B$4-A1855)</f>
        <v/>
      </c>
      <c r="M1855" s="6">
        <f>IF(OR(B1855&amp;""="",NOT(ISNUMBER(J1855)),I1855="تم التعاقد",I1855="غير مهتم"),"",IF(J1855&lt;'الإعدادات'!$B$4,"متأخرة",IF(J1855='الإعدادات'!$B$4,"اليوم",IF(J1855&lt;='الإعدادات'!$B$4+3,"خلال 3 أيام",""))))</f>
        <v/>
      </c>
      <c r="N1855" s="6">
        <f>IF(OR(B1855&amp;""="",H1855&amp;""="",NOT(ISNUMBER(E1855))),"",IFERROR(IF(E1855&lt;INDEX('الوحدات'!$F$6:$F$305,MATCH(H1855,'الوحدات'!$A$6:$A$305,0)),"أقل من السعر","مناسب"),"كود غير موجود"))</f>
        <v/>
      </c>
      <c r="O1855" s="18">
        <f>IF(OR(B1855&amp;""="",I1855&lt;&gt;"تم التعاقد",H1855&amp;""=""),"",IFERROR(IF(INDEX('الوحدات'!$E$6:$E$305,MATCH(H1855,'الوحدات'!$A$6:$A$305,0))="بيع",ROUND(INDEX('الوحدات'!$F$6:$F$305,MATCH(H1855,'الوحدات'!$A$6:$A$305,0))*'الإعدادات'!$B$5/100,2),""),""))</f>
        <v/>
      </c>
      <c r="P1855" s="19">
        <f>IF(OR(M1855="متأخرة",M1855="اليوم"),COUNTIFS($M$6:$M$2005,"متأخرة",$J$6:$J$2005,"&lt;"&amp;J1855)+COUNTIFS($M$6:$M$2005,"اليوم",$J$6:$J$2005,"&lt;"&amp;J1855)+COUNTIFS($M$6:M1855,"متأخرة",$J$6:J1855,J1855&amp;"")+COUNTIFS($M$6:M1855,"اليوم",$J$6:J1855,J1855&amp;""),"")</f>
        <v/>
      </c>
    </row>
    <row r="1856">
      <c r="A1856" s="20" t="n"/>
      <c r="B1856" s="5" t="n"/>
      <c r="C1856" s="21" t="n"/>
      <c r="D1856" s="5" t="n"/>
      <c r="E1856" s="17" t="n"/>
      <c r="F1856" s="5" t="n"/>
      <c r="G1856" s="5" t="n"/>
      <c r="H1856" s="5" t="n"/>
      <c r="I1856" s="5" t="n"/>
      <c r="J1856" s="20" t="n"/>
      <c r="K1856" s="5" t="n"/>
      <c r="L1856" s="19">
        <f>IF(OR(B1856&amp;""="",NOT(ISNUMBER(A1856))),"",'الإعدادات'!$B$4-A1856)</f>
        <v/>
      </c>
      <c r="M1856" s="6">
        <f>IF(OR(B1856&amp;""="",NOT(ISNUMBER(J1856)),I1856="تم التعاقد",I1856="غير مهتم"),"",IF(J1856&lt;'الإعدادات'!$B$4,"متأخرة",IF(J1856='الإعدادات'!$B$4,"اليوم",IF(J1856&lt;='الإعدادات'!$B$4+3,"خلال 3 أيام",""))))</f>
        <v/>
      </c>
      <c r="N1856" s="6">
        <f>IF(OR(B1856&amp;""="",H1856&amp;""="",NOT(ISNUMBER(E1856))),"",IFERROR(IF(E1856&lt;INDEX('الوحدات'!$F$6:$F$305,MATCH(H1856,'الوحدات'!$A$6:$A$305,0)),"أقل من السعر","مناسب"),"كود غير موجود"))</f>
        <v/>
      </c>
      <c r="O1856" s="18">
        <f>IF(OR(B1856&amp;""="",I1856&lt;&gt;"تم التعاقد",H1856&amp;""=""),"",IFERROR(IF(INDEX('الوحدات'!$E$6:$E$305,MATCH(H1856,'الوحدات'!$A$6:$A$305,0))="بيع",ROUND(INDEX('الوحدات'!$F$6:$F$305,MATCH(H1856,'الوحدات'!$A$6:$A$305,0))*'الإعدادات'!$B$5/100,2),""),""))</f>
        <v/>
      </c>
      <c r="P1856" s="19">
        <f>IF(OR(M1856="متأخرة",M1856="اليوم"),COUNTIFS($M$6:$M$2005,"متأخرة",$J$6:$J$2005,"&lt;"&amp;J1856)+COUNTIFS($M$6:$M$2005,"اليوم",$J$6:$J$2005,"&lt;"&amp;J1856)+COUNTIFS($M$6:M1856,"متأخرة",$J$6:J1856,J1856&amp;"")+COUNTIFS($M$6:M1856,"اليوم",$J$6:J1856,J1856&amp;""),"")</f>
        <v/>
      </c>
    </row>
    <row r="1857">
      <c r="A1857" s="20" t="n"/>
      <c r="B1857" s="5" t="n"/>
      <c r="C1857" s="21" t="n"/>
      <c r="D1857" s="5" t="n"/>
      <c r="E1857" s="17" t="n"/>
      <c r="F1857" s="5" t="n"/>
      <c r="G1857" s="5" t="n"/>
      <c r="H1857" s="5" t="n"/>
      <c r="I1857" s="5" t="n"/>
      <c r="J1857" s="20" t="n"/>
      <c r="K1857" s="5" t="n"/>
      <c r="L1857" s="19">
        <f>IF(OR(B1857&amp;""="",NOT(ISNUMBER(A1857))),"",'الإعدادات'!$B$4-A1857)</f>
        <v/>
      </c>
      <c r="M1857" s="6">
        <f>IF(OR(B1857&amp;""="",NOT(ISNUMBER(J1857)),I1857="تم التعاقد",I1857="غير مهتم"),"",IF(J1857&lt;'الإعدادات'!$B$4,"متأخرة",IF(J1857='الإعدادات'!$B$4,"اليوم",IF(J1857&lt;='الإعدادات'!$B$4+3,"خلال 3 أيام",""))))</f>
        <v/>
      </c>
      <c r="N1857" s="6">
        <f>IF(OR(B1857&amp;""="",H1857&amp;""="",NOT(ISNUMBER(E1857))),"",IFERROR(IF(E1857&lt;INDEX('الوحدات'!$F$6:$F$305,MATCH(H1857,'الوحدات'!$A$6:$A$305,0)),"أقل من السعر","مناسب"),"كود غير موجود"))</f>
        <v/>
      </c>
      <c r="O1857" s="18">
        <f>IF(OR(B1857&amp;""="",I1857&lt;&gt;"تم التعاقد",H1857&amp;""=""),"",IFERROR(IF(INDEX('الوحدات'!$E$6:$E$305,MATCH(H1857,'الوحدات'!$A$6:$A$305,0))="بيع",ROUND(INDEX('الوحدات'!$F$6:$F$305,MATCH(H1857,'الوحدات'!$A$6:$A$305,0))*'الإعدادات'!$B$5/100,2),""),""))</f>
        <v/>
      </c>
      <c r="P1857" s="19">
        <f>IF(OR(M1857="متأخرة",M1857="اليوم"),COUNTIFS($M$6:$M$2005,"متأخرة",$J$6:$J$2005,"&lt;"&amp;J1857)+COUNTIFS($M$6:$M$2005,"اليوم",$J$6:$J$2005,"&lt;"&amp;J1857)+COUNTIFS($M$6:M1857,"متأخرة",$J$6:J1857,J1857&amp;"")+COUNTIFS($M$6:M1857,"اليوم",$J$6:J1857,J1857&amp;""),"")</f>
        <v/>
      </c>
    </row>
    <row r="1858">
      <c r="A1858" s="20" t="n"/>
      <c r="B1858" s="5" t="n"/>
      <c r="C1858" s="21" t="n"/>
      <c r="D1858" s="5" t="n"/>
      <c r="E1858" s="17" t="n"/>
      <c r="F1858" s="5" t="n"/>
      <c r="G1858" s="5" t="n"/>
      <c r="H1858" s="5" t="n"/>
      <c r="I1858" s="5" t="n"/>
      <c r="J1858" s="20" t="n"/>
      <c r="K1858" s="5" t="n"/>
      <c r="L1858" s="19">
        <f>IF(OR(B1858&amp;""="",NOT(ISNUMBER(A1858))),"",'الإعدادات'!$B$4-A1858)</f>
        <v/>
      </c>
      <c r="M1858" s="6">
        <f>IF(OR(B1858&amp;""="",NOT(ISNUMBER(J1858)),I1858="تم التعاقد",I1858="غير مهتم"),"",IF(J1858&lt;'الإعدادات'!$B$4,"متأخرة",IF(J1858='الإعدادات'!$B$4,"اليوم",IF(J1858&lt;='الإعدادات'!$B$4+3,"خلال 3 أيام",""))))</f>
        <v/>
      </c>
      <c r="N1858" s="6">
        <f>IF(OR(B1858&amp;""="",H1858&amp;""="",NOT(ISNUMBER(E1858))),"",IFERROR(IF(E1858&lt;INDEX('الوحدات'!$F$6:$F$305,MATCH(H1858,'الوحدات'!$A$6:$A$305,0)),"أقل من السعر","مناسب"),"كود غير موجود"))</f>
        <v/>
      </c>
      <c r="O1858" s="18">
        <f>IF(OR(B1858&amp;""="",I1858&lt;&gt;"تم التعاقد",H1858&amp;""=""),"",IFERROR(IF(INDEX('الوحدات'!$E$6:$E$305,MATCH(H1858,'الوحدات'!$A$6:$A$305,0))="بيع",ROUND(INDEX('الوحدات'!$F$6:$F$305,MATCH(H1858,'الوحدات'!$A$6:$A$305,0))*'الإعدادات'!$B$5/100,2),""),""))</f>
        <v/>
      </c>
      <c r="P1858" s="19">
        <f>IF(OR(M1858="متأخرة",M1858="اليوم"),COUNTIFS($M$6:$M$2005,"متأخرة",$J$6:$J$2005,"&lt;"&amp;J1858)+COUNTIFS($M$6:$M$2005,"اليوم",$J$6:$J$2005,"&lt;"&amp;J1858)+COUNTIFS($M$6:M1858,"متأخرة",$J$6:J1858,J1858&amp;"")+COUNTIFS($M$6:M1858,"اليوم",$J$6:J1858,J1858&amp;""),"")</f>
        <v/>
      </c>
    </row>
    <row r="1859">
      <c r="A1859" s="20" t="n"/>
      <c r="B1859" s="5" t="n"/>
      <c r="C1859" s="21" t="n"/>
      <c r="D1859" s="5" t="n"/>
      <c r="E1859" s="17" t="n"/>
      <c r="F1859" s="5" t="n"/>
      <c r="G1859" s="5" t="n"/>
      <c r="H1859" s="5" t="n"/>
      <c r="I1859" s="5" t="n"/>
      <c r="J1859" s="20" t="n"/>
      <c r="K1859" s="5" t="n"/>
      <c r="L1859" s="19">
        <f>IF(OR(B1859&amp;""="",NOT(ISNUMBER(A1859))),"",'الإعدادات'!$B$4-A1859)</f>
        <v/>
      </c>
      <c r="M1859" s="6">
        <f>IF(OR(B1859&amp;""="",NOT(ISNUMBER(J1859)),I1859="تم التعاقد",I1859="غير مهتم"),"",IF(J1859&lt;'الإعدادات'!$B$4,"متأخرة",IF(J1859='الإعدادات'!$B$4,"اليوم",IF(J1859&lt;='الإعدادات'!$B$4+3,"خلال 3 أيام",""))))</f>
        <v/>
      </c>
      <c r="N1859" s="6">
        <f>IF(OR(B1859&amp;""="",H1859&amp;""="",NOT(ISNUMBER(E1859))),"",IFERROR(IF(E1859&lt;INDEX('الوحدات'!$F$6:$F$305,MATCH(H1859,'الوحدات'!$A$6:$A$305,0)),"أقل من السعر","مناسب"),"كود غير موجود"))</f>
        <v/>
      </c>
      <c r="O1859" s="18">
        <f>IF(OR(B1859&amp;""="",I1859&lt;&gt;"تم التعاقد",H1859&amp;""=""),"",IFERROR(IF(INDEX('الوحدات'!$E$6:$E$305,MATCH(H1859,'الوحدات'!$A$6:$A$305,0))="بيع",ROUND(INDEX('الوحدات'!$F$6:$F$305,MATCH(H1859,'الوحدات'!$A$6:$A$305,0))*'الإعدادات'!$B$5/100,2),""),""))</f>
        <v/>
      </c>
      <c r="P1859" s="19">
        <f>IF(OR(M1859="متأخرة",M1859="اليوم"),COUNTIFS($M$6:$M$2005,"متأخرة",$J$6:$J$2005,"&lt;"&amp;J1859)+COUNTIFS($M$6:$M$2005,"اليوم",$J$6:$J$2005,"&lt;"&amp;J1859)+COUNTIFS($M$6:M1859,"متأخرة",$J$6:J1859,J1859&amp;"")+COUNTIFS($M$6:M1859,"اليوم",$J$6:J1859,J1859&amp;""),"")</f>
        <v/>
      </c>
    </row>
    <row r="1860">
      <c r="A1860" s="20" t="n"/>
      <c r="B1860" s="5" t="n"/>
      <c r="C1860" s="21" t="n"/>
      <c r="D1860" s="5" t="n"/>
      <c r="E1860" s="17" t="n"/>
      <c r="F1860" s="5" t="n"/>
      <c r="G1860" s="5" t="n"/>
      <c r="H1860" s="5" t="n"/>
      <c r="I1860" s="5" t="n"/>
      <c r="J1860" s="20" t="n"/>
      <c r="K1860" s="5" t="n"/>
      <c r="L1860" s="19">
        <f>IF(OR(B1860&amp;""="",NOT(ISNUMBER(A1860))),"",'الإعدادات'!$B$4-A1860)</f>
        <v/>
      </c>
      <c r="M1860" s="6">
        <f>IF(OR(B1860&amp;""="",NOT(ISNUMBER(J1860)),I1860="تم التعاقد",I1860="غير مهتم"),"",IF(J1860&lt;'الإعدادات'!$B$4,"متأخرة",IF(J1860='الإعدادات'!$B$4,"اليوم",IF(J1860&lt;='الإعدادات'!$B$4+3,"خلال 3 أيام",""))))</f>
        <v/>
      </c>
      <c r="N1860" s="6">
        <f>IF(OR(B1860&amp;""="",H1860&amp;""="",NOT(ISNUMBER(E1860))),"",IFERROR(IF(E1860&lt;INDEX('الوحدات'!$F$6:$F$305,MATCH(H1860,'الوحدات'!$A$6:$A$305,0)),"أقل من السعر","مناسب"),"كود غير موجود"))</f>
        <v/>
      </c>
      <c r="O1860" s="18">
        <f>IF(OR(B1860&amp;""="",I1860&lt;&gt;"تم التعاقد",H1860&amp;""=""),"",IFERROR(IF(INDEX('الوحدات'!$E$6:$E$305,MATCH(H1860,'الوحدات'!$A$6:$A$305,0))="بيع",ROUND(INDEX('الوحدات'!$F$6:$F$305,MATCH(H1860,'الوحدات'!$A$6:$A$305,0))*'الإعدادات'!$B$5/100,2),""),""))</f>
        <v/>
      </c>
      <c r="P1860" s="19">
        <f>IF(OR(M1860="متأخرة",M1860="اليوم"),COUNTIFS($M$6:$M$2005,"متأخرة",$J$6:$J$2005,"&lt;"&amp;J1860)+COUNTIFS($M$6:$M$2005,"اليوم",$J$6:$J$2005,"&lt;"&amp;J1860)+COUNTIFS($M$6:M1860,"متأخرة",$J$6:J1860,J1860&amp;"")+COUNTIFS($M$6:M1860,"اليوم",$J$6:J1860,J1860&amp;""),"")</f>
        <v/>
      </c>
    </row>
    <row r="1861">
      <c r="A1861" s="20" t="n"/>
      <c r="B1861" s="5" t="n"/>
      <c r="C1861" s="21" t="n"/>
      <c r="D1861" s="5" t="n"/>
      <c r="E1861" s="17" t="n"/>
      <c r="F1861" s="5" t="n"/>
      <c r="G1861" s="5" t="n"/>
      <c r="H1861" s="5" t="n"/>
      <c r="I1861" s="5" t="n"/>
      <c r="J1861" s="20" t="n"/>
      <c r="K1861" s="5" t="n"/>
      <c r="L1861" s="19">
        <f>IF(OR(B1861&amp;""="",NOT(ISNUMBER(A1861))),"",'الإعدادات'!$B$4-A1861)</f>
        <v/>
      </c>
      <c r="M1861" s="6">
        <f>IF(OR(B1861&amp;""="",NOT(ISNUMBER(J1861)),I1861="تم التعاقد",I1861="غير مهتم"),"",IF(J1861&lt;'الإعدادات'!$B$4,"متأخرة",IF(J1861='الإعدادات'!$B$4,"اليوم",IF(J1861&lt;='الإعدادات'!$B$4+3,"خلال 3 أيام",""))))</f>
        <v/>
      </c>
      <c r="N1861" s="6">
        <f>IF(OR(B1861&amp;""="",H1861&amp;""="",NOT(ISNUMBER(E1861))),"",IFERROR(IF(E1861&lt;INDEX('الوحدات'!$F$6:$F$305,MATCH(H1861,'الوحدات'!$A$6:$A$305,0)),"أقل من السعر","مناسب"),"كود غير موجود"))</f>
        <v/>
      </c>
      <c r="O1861" s="18">
        <f>IF(OR(B1861&amp;""="",I1861&lt;&gt;"تم التعاقد",H1861&amp;""=""),"",IFERROR(IF(INDEX('الوحدات'!$E$6:$E$305,MATCH(H1861,'الوحدات'!$A$6:$A$305,0))="بيع",ROUND(INDEX('الوحدات'!$F$6:$F$305,MATCH(H1861,'الوحدات'!$A$6:$A$305,0))*'الإعدادات'!$B$5/100,2),""),""))</f>
        <v/>
      </c>
      <c r="P1861" s="19">
        <f>IF(OR(M1861="متأخرة",M1861="اليوم"),COUNTIFS($M$6:$M$2005,"متأخرة",$J$6:$J$2005,"&lt;"&amp;J1861)+COUNTIFS($M$6:$M$2005,"اليوم",$J$6:$J$2005,"&lt;"&amp;J1861)+COUNTIFS($M$6:M1861,"متأخرة",$J$6:J1861,J1861&amp;"")+COUNTIFS($M$6:M1861,"اليوم",$J$6:J1861,J1861&amp;""),"")</f>
        <v/>
      </c>
    </row>
    <row r="1862">
      <c r="A1862" s="20" t="n"/>
      <c r="B1862" s="5" t="n"/>
      <c r="C1862" s="21" t="n"/>
      <c r="D1862" s="5" t="n"/>
      <c r="E1862" s="17" t="n"/>
      <c r="F1862" s="5" t="n"/>
      <c r="G1862" s="5" t="n"/>
      <c r="H1862" s="5" t="n"/>
      <c r="I1862" s="5" t="n"/>
      <c r="J1862" s="20" t="n"/>
      <c r="K1862" s="5" t="n"/>
      <c r="L1862" s="19">
        <f>IF(OR(B1862&amp;""="",NOT(ISNUMBER(A1862))),"",'الإعدادات'!$B$4-A1862)</f>
        <v/>
      </c>
      <c r="M1862" s="6">
        <f>IF(OR(B1862&amp;""="",NOT(ISNUMBER(J1862)),I1862="تم التعاقد",I1862="غير مهتم"),"",IF(J1862&lt;'الإعدادات'!$B$4,"متأخرة",IF(J1862='الإعدادات'!$B$4,"اليوم",IF(J1862&lt;='الإعدادات'!$B$4+3,"خلال 3 أيام",""))))</f>
        <v/>
      </c>
      <c r="N1862" s="6">
        <f>IF(OR(B1862&amp;""="",H1862&amp;""="",NOT(ISNUMBER(E1862))),"",IFERROR(IF(E1862&lt;INDEX('الوحدات'!$F$6:$F$305,MATCH(H1862,'الوحدات'!$A$6:$A$305,0)),"أقل من السعر","مناسب"),"كود غير موجود"))</f>
        <v/>
      </c>
      <c r="O1862" s="18">
        <f>IF(OR(B1862&amp;""="",I1862&lt;&gt;"تم التعاقد",H1862&amp;""=""),"",IFERROR(IF(INDEX('الوحدات'!$E$6:$E$305,MATCH(H1862,'الوحدات'!$A$6:$A$305,0))="بيع",ROUND(INDEX('الوحدات'!$F$6:$F$305,MATCH(H1862,'الوحدات'!$A$6:$A$305,0))*'الإعدادات'!$B$5/100,2),""),""))</f>
        <v/>
      </c>
      <c r="P1862" s="19">
        <f>IF(OR(M1862="متأخرة",M1862="اليوم"),COUNTIFS($M$6:$M$2005,"متأخرة",$J$6:$J$2005,"&lt;"&amp;J1862)+COUNTIFS($M$6:$M$2005,"اليوم",$J$6:$J$2005,"&lt;"&amp;J1862)+COUNTIFS($M$6:M1862,"متأخرة",$J$6:J1862,J1862&amp;"")+COUNTIFS($M$6:M1862,"اليوم",$J$6:J1862,J1862&amp;""),"")</f>
        <v/>
      </c>
    </row>
    <row r="1863">
      <c r="A1863" s="20" t="n"/>
      <c r="B1863" s="5" t="n"/>
      <c r="C1863" s="21" t="n"/>
      <c r="D1863" s="5" t="n"/>
      <c r="E1863" s="17" t="n"/>
      <c r="F1863" s="5" t="n"/>
      <c r="G1863" s="5" t="n"/>
      <c r="H1863" s="5" t="n"/>
      <c r="I1863" s="5" t="n"/>
      <c r="J1863" s="20" t="n"/>
      <c r="K1863" s="5" t="n"/>
      <c r="L1863" s="19">
        <f>IF(OR(B1863&amp;""="",NOT(ISNUMBER(A1863))),"",'الإعدادات'!$B$4-A1863)</f>
        <v/>
      </c>
      <c r="M1863" s="6">
        <f>IF(OR(B1863&amp;""="",NOT(ISNUMBER(J1863)),I1863="تم التعاقد",I1863="غير مهتم"),"",IF(J1863&lt;'الإعدادات'!$B$4,"متأخرة",IF(J1863='الإعدادات'!$B$4,"اليوم",IF(J1863&lt;='الإعدادات'!$B$4+3,"خلال 3 أيام",""))))</f>
        <v/>
      </c>
      <c r="N1863" s="6">
        <f>IF(OR(B1863&amp;""="",H1863&amp;""="",NOT(ISNUMBER(E1863))),"",IFERROR(IF(E1863&lt;INDEX('الوحدات'!$F$6:$F$305,MATCH(H1863,'الوحدات'!$A$6:$A$305,0)),"أقل من السعر","مناسب"),"كود غير موجود"))</f>
        <v/>
      </c>
      <c r="O1863" s="18">
        <f>IF(OR(B1863&amp;""="",I1863&lt;&gt;"تم التعاقد",H1863&amp;""=""),"",IFERROR(IF(INDEX('الوحدات'!$E$6:$E$305,MATCH(H1863,'الوحدات'!$A$6:$A$305,0))="بيع",ROUND(INDEX('الوحدات'!$F$6:$F$305,MATCH(H1863,'الوحدات'!$A$6:$A$305,0))*'الإعدادات'!$B$5/100,2),""),""))</f>
        <v/>
      </c>
      <c r="P1863" s="19">
        <f>IF(OR(M1863="متأخرة",M1863="اليوم"),COUNTIFS($M$6:$M$2005,"متأخرة",$J$6:$J$2005,"&lt;"&amp;J1863)+COUNTIFS($M$6:$M$2005,"اليوم",$J$6:$J$2005,"&lt;"&amp;J1863)+COUNTIFS($M$6:M1863,"متأخرة",$J$6:J1863,J1863&amp;"")+COUNTIFS($M$6:M1863,"اليوم",$J$6:J1863,J1863&amp;""),"")</f>
        <v/>
      </c>
    </row>
    <row r="1864">
      <c r="A1864" s="20" t="n"/>
      <c r="B1864" s="5" t="n"/>
      <c r="C1864" s="21" t="n"/>
      <c r="D1864" s="5" t="n"/>
      <c r="E1864" s="17" t="n"/>
      <c r="F1864" s="5" t="n"/>
      <c r="G1864" s="5" t="n"/>
      <c r="H1864" s="5" t="n"/>
      <c r="I1864" s="5" t="n"/>
      <c r="J1864" s="20" t="n"/>
      <c r="K1864" s="5" t="n"/>
      <c r="L1864" s="19">
        <f>IF(OR(B1864&amp;""="",NOT(ISNUMBER(A1864))),"",'الإعدادات'!$B$4-A1864)</f>
        <v/>
      </c>
      <c r="M1864" s="6">
        <f>IF(OR(B1864&amp;""="",NOT(ISNUMBER(J1864)),I1864="تم التعاقد",I1864="غير مهتم"),"",IF(J1864&lt;'الإعدادات'!$B$4,"متأخرة",IF(J1864='الإعدادات'!$B$4,"اليوم",IF(J1864&lt;='الإعدادات'!$B$4+3,"خلال 3 أيام",""))))</f>
        <v/>
      </c>
      <c r="N1864" s="6">
        <f>IF(OR(B1864&amp;""="",H1864&amp;""="",NOT(ISNUMBER(E1864))),"",IFERROR(IF(E1864&lt;INDEX('الوحدات'!$F$6:$F$305,MATCH(H1864,'الوحدات'!$A$6:$A$305,0)),"أقل من السعر","مناسب"),"كود غير موجود"))</f>
        <v/>
      </c>
      <c r="O1864" s="18">
        <f>IF(OR(B1864&amp;""="",I1864&lt;&gt;"تم التعاقد",H1864&amp;""=""),"",IFERROR(IF(INDEX('الوحدات'!$E$6:$E$305,MATCH(H1864,'الوحدات'!$A$6:$A$305,0))="بيع",ROUND(INDEX('الوحدات'!$F$6:$F$305,MATCH(H1864,'الوحدات'!$A$6:$A$305,0))*'الإعدادات'!$B$5/100,2),""),""))</f>
        <v/>
      </c>
      <c r="P1864" s="19">
        <f>IF(OR(M1864="متأخرة",M1864="اليوم"),COUNTIFS($M$6:$M$2005,"متأخرة",$J$6:$J$2005,"&lt;"&amp;J1864)+COUNTIFS($M$6:$M$2005,"اليوم",$J$6:$J$2005,"&lt;"&amp;J1864)+COUNTIFS($M$6:M1864,"متأخرة",$J$6:J1864,J1864&amp;"")+COUNTIFS($M$6:M1864,"اليوم",$J$6:J1864,J1864&amp;""),"")</f>
        <v/>
      </c>
    </row>
    <row r="1865">
      <c r="A1865" s="20" t="n"/>
      <c r="B1865" s="5" t="n"/>
      <c r="C1865" s="21" t="n"/>
      <c r="D1865" s="5" t="n"/>
      <c r="E1865" s="17" t="n"/>
      <c r="F1865" s="5" t="n"/>
      <c r="G1865" s="5" t="n"/>
      <c r="H1865" s="5" t="n"/>
      <c r="I1865" s="5" t="n"/>
      <c r="J1865" s="20" t="n"/>
      <c r="K1865" s="5" t="n"/>
      <c r="L1865" s="19">
        <f>IF(OR(B1865&amp;""="",NOT(ISNUMBER(A1865))),"",'الإعدادات'!$B$4-A1865)</f>
        <v/>
      </c>
      <c r="M1865" s="6">
        <f>IF(OR(B1865&amp;""="",NOT(ISNUMBER(J1865)),I1865="تم التعاقد",I1865="غير مهتم"),"",IF(J1865&lt;'الإعدادات'!$B$4,"متأخرة",IF(J1865='الإعدادات'!$B$4,"اليوم",IF(J1865&lt;='الإعدادات'!$B$4+3,"خلال 3 أيام",""))))</f>
        <v/>
      </c>
      <c r="N1865" s="6">
        <f>IF(OR(B1865&amp;""="",H1865&amp;""="",NOT(ISNUMBER(E1865))),"",IFERROR(IF(E1865&lt;INDEX('الوحدات'!$F$6:$F$305,MATCH(H1865,'الوحدات'!$A$6:$A$305,0)),"أقل من السعر","مناسب"),"كود غير موجود"))</f>
        <v/>
      </c>
      <c r="O1865" s="18">
        <f>IF(OR(B1865&amp;""="",I1865&lt;&gt;"تم التعاقد",H1865&amp;""=""),"",IFERROR(IF(INDEX('الوحدات'!$E$6:$E$305,MATCH(H1865,'الوحدات'!$A$6:$A$305,0))="بيع",ROUND(INDEX('الوحدات'!$F$6:$F$305,MATCH(H1865,'الوحدات'!$A$6:$A$305,0))*'الإعدادات'!$B$5/100,2),""),""))</f>
        <v/>
      </c>
      <c r="P1865" s="19">
        <f>IF(OR(M1865="متأخرة",M1865="اليوم"),COUNTIFS($M$6:$M$2005,"متأخرة",$J$6:$J$2005,"&lt;"&amp;J1865)+COUNTIFS($M$6:$M$2005,"اليوم",$J$6:$J$2005,"&lt;"&amp;J1865)+COUNTIFS($M$6:M1865,"متأخرة",$J$6:J1865,J1865&amp;"")+COUNTIFS($M$6:M1865,"اليوم",$J$6:J1865,J1865&amp;""),"")</f>
        <v/>
      </c>
    </row>
    <row r="1866">
      <c r="A1866" s="20" t="n"/>
      <c r="B1866" s="5" t="n"/>
      <c r="C1866" s="21" t="n"/>
      <c r="D1866" s="5" t="n"/>
      <c r="E1866" s="17" t="n"/>
      <c r="F1866" s="5" t="n"/>
      <c r="G1866" s="5" t="n"/>
      <c r="H1866" s="5" t="n"/>
      <c r="I1866" s="5" t="n"/>
      <c r="J1866" s="20" t="n"/>
      <c r="K1866" s="5" t="n"/>
      <c r="L1866" s="19">
        <f>IF(OR(B1866&amp;""="",NOT(ISNUMBER(A1866))),"",'الإعدادات'!$B$4-A1866)</f>
        <v/>
      </c>
      <c r="M1866" s="6">
        <f>IF(OR(B1866&amp;""="",NOT(ISNUMBER(J1866)),I1866="تم التعاقد",I1866="غير مهتم"),"",IF(J1866&lt;'الإعدادات'!$B$4,"متأخرة",IF(J1866='الإعدادات'!$B$4,"اليوم",IF(J1866&lt;='الإعدادات'!$B$4+3,"خلال 3 أيام",""))))</f>
        <v/>
      </c>
      <c r="N1866" s="6">
        <f>IF(OR(B1866&amp;""="",H1866&amp;""="",NOT(ISNUMBER(E1866))),"",IFERROR(IF(E1866&lt;INDEX('الوحدات'!$F$6:$F$305,MATCH(H1866,'الوحدات'!$A$6:$A$305,0)),"أقل من السعر","مناسب"),"كود غير موجود"))</f>
        <v/>
      </c>
      <c r="O1866" s="18">
        <f>IF(OR(B1866&amp;""="",I1866&lt;&gt;"تم التعاقد",H1866&amp;""=""),"",IFERROR(IF(INDEX('الوحدات'!$E$6:$E$305,MATCH(H1866,'الوحدات'!$A$6:$A$305,0))="بيع",ROUND(INDEX('الوحدات'!$F$6:$F$305,MATCH(H1866,'الوحدات'!$A$6:$A$305,0))*'الإعدادات'!$B$5/100,2),""),""))</f>
        <v/>
      </c>
      <c r="P1866" s="19">
        <f>IF(OR(M1866="متأخرة",M1866="اليوم"),COUNTIFS($M$6:$M$2005,"متأخرة",$J$6:$J$2005,"&lt;"&amp;J1866)+COUNTIFS($M$6:$M$2005,"اليوم",$J$6:$J$2005,"&lt;"&amp;J1866)+COUNTIFS($M$6:M1866,"متأخرة",$J$6:J1866,J1866&amp;"")+COUNTIFS($M$6:M1866,"اليوم",$J$6:J1866,J1866&amp;""),"")</f>
        <v/>
      </c>
    </row>
    <row r="1867">
      <c r="A1867" s="20" t="n"/>
      <c r="B1867" s="5" t="n"/>
      <c r="C1867" s="21" t="n"/>
      <c r="D1867" s="5" t="n"/>
      <c r="E1867" s="17" t="n"/>
      <c r="F1867" s="5" t="n"/>
      <c r="G1867" s="5" t="n"/>
      <c r="H1867" s="5" t="n"/>
      <c r="I1867" s="5" t="n"/>
      <c r="J1867" s="20" t="n"/>
      <c r="K1867" s="5" t="n"/>
      <c r="L1867" s="19">
        <f>IF(OR(B1867&amp;""="",NOT(ISNUMBER(A1867))),"",'الإعدادات'!$B$4-A1867)</f>
        <v/>
      </c>
      <c r="M1867" s="6">
        <f>IF(OR(B1867&amp;""="",NOT(ISNUMBER(J1867)),I1867="تم التعاقد",I1867="غير مهتم"),"",IF(J1867&lt;'الإعدادات'!$B$4,"متأخرة",IF(J1867='الإعدادات'!$B$4,"اليوم",IF(J1867&lt;='الإعدادات'!$B$4+3,"خلال 3 أيام",""))))</f>
        <v/>
      </c>
      <c r="N1867" s="6">
        <f>IF(OR(B1867&amp;""="",H1867&amp;""="",NOT(ISNUMBER(E1867))),"",IFERROR(IF(E1867&lt;INDEX('الوحدات'!$F$6:$F$305,MATCH(H1867,'الوحدات'!$A$6:$A$305,0)),"أقل من السعر","مناسب"),"كود غير موجود"))</f>
        <v/>
      </c>
      <c r="O1867" s="18">
        <f>IF(OR(B1867&amp;""="",I1867&lt;&gt;"تم التعاقد",H1867&amp;""=""),"",IFERROR(IF(INDEX('الوحدات'!$E$6:$E$305,MATCH(H1867,'الوحدات'!$A$6:$A$305,0))="بيع",ROUND(INDEX('الوحدات'!$F$6:$F$305,MATCH(H1867,'الوحدات'!$A$6:$A$305,0))*'الإعدادات'!$B$5/100,2),""),""))</f>
        <v/>
      </c>
      <c r="P1867" s="19">
        <f>IF(OR(M1867="متأخرة",M1867="اليوم"),COUNTIFS($M$6:$M$2005,"متأخرة",$J$6:$J$2005,"&lt;"&amp;J1867)+COUNTIFS($M$6:$M$2005,"اليوم",$J$6:$J$2005,"&lt;"&amp;J1867)+COUNTIFS($M$6:M1867,"متأخرة",$J$6:J1867,J1867&amp;"")+COUNTIFS($M$6:M1867,"اليوم",$J$6:J1867,J1867&amp;""),"")</f>
        <v/>
      </c>
    </row>
    <row r="1868">
      <c r="A1868" s="20" t="n"/>
      <c r="B1868" s="5" t="n"/>
      <c r="C1868" s="21" t="n"/>
      <c r="D1868" s="5" t="n"/>
      <c r="E1868" s="17" t="n"/>
      <c r="F1868" s="5" t="n"/>
      <c r="G1868" s="5" t="n"/>
      <c r="H1868" s="5" t="n"/>
      <c r="I1868" s="5" t="n"/>
      <c r="J1868" s="20" t="n"/>
      <c r="K1868" s="5" t="n"/>
      <c r="L1868" s="19">
        <f>IF(OR(B1868&amp;""="",NOT(ISNUMBER(A1868))),"",'الإعدادات'!$B$4-A1868)</f>
        <v/>
      </c>
      <c r="M1868" s="6">
        <f>IF(OR(B1868&amp;""="",NOT(ISNUMBER(J1868)),I1868="تم التعاقد",I1868="غير مهتم"),"",IF(J1868&lt;'الإعدادات'!$B$4,"متأخرة",IF(J1868='الإعدادات'!$B$4,"اليوم",IF(J1868&lt;='الإعدادات'!$B$4+3,"خلال 3 أيام",""))))</f>
        <v/>
      </c>
      <c r="N1868" s="6">
        <f>IF(OR(B1868&amp;""="",H1868&amp;""="",NOT(ISNUMBER(E1868))),"",IFERROR(IF(E1868&lt;INDEX('الوحدات'!$F$6:$F$305,MATCH(H1868,'الوحدات'!$A$6:$A$305,0)),"أقل من السعر","مناسب"),"كود غير موجود"))</f>
        <v/>
      </c>
      <c r="O1868" s="18">
        <f>IF(OR(B1868&amp;""="",I1868&lt;&gt;"تم التعاقد",H1868&amp;""=""),"",IFERROR(IF(INDEX('الوحدات'!$E$6:$E$305,MATCH(H1868,'الوحدات'!$A$6:$A$305,0))="بيع",ROUND(INDEX('الوحدات'!$F$6:$F$305,MATCH(H1868,'الوحدات'!$A$6:$A$305,0))*'الإعدادات'!$B$5/100,2),""),""))</f>
        <v/>
      </c>
      <c r="P1868" s="19">
        <f>IF(OR(M1868="متأخرة",M1868="اليوم"),COUNTIFS($M$6:$M$2005,"متأخرة",$J$6:$J$2005,"&lt;"&amp;J1868)+COUNTIFS($M$6:$M$2005,"اليوم",$J$6:$J$2005,"&lt;"&amp;J1868)+COUNTIFS($M$6:M1868,"متأخرة",$J$6:J1868,J1868&amp;"")+COUNTIFS($M$6:M1868,"اليوم",$J$6:J1868,J1868&amp;""),"")</f>
        <v/>
      </c>
    </row>
    <row r="1869">
      <c r="A1869" s="20" t="n"/>
      <c r="B1869" s="5" t="n"/>
      <c r="C1869" s="21" t="n"/>
      <c r="D1869" s="5" t="n"/>
      <c r="E1869" s="17" t="n"/>
      <c r="F1869" s="5" t="n"/>
      <c r="G1869" s="5" t="n"/>
      <c r="H1869" s="5" t="n"/>
      <c r="I1869" s="5" t="n"/>
      <c r="J1869" s="20" t="n"/>
      <c r="K1869" s="5" t="n"/>
      <c r="L1869" s="19">
        <f>IF(OR(B1869&amp;""="",NOT(ISNUMBER(A1869))),"",'الإعدادات'!$B$4-A1869)</f>
        <v/>
      </c>
      <c r="M1869" s="6">
        <f>IF(OR(B1869&amp;""="",NOT(ISNUMBER(J1869)),I1869="تم التعاقد",I1869="غير مهتم"),"",IF(J1869&lt;'الإعدادات'!$B$4,"متأخرة",IF(J1869='الإعدادات'!$B$4,"اليوم",IF(J1869&lt;='الإعدادات'!$B$4+3,"خلال 3 أيام",""))))</f>
        <v/>
      </c>
      <c r="N1869" s="6">
        <f>IF(OR(B1869&amp;""="",H1869&amp;""="",NOT(ISNUMBER(E1869))),"",IFERROR(IF(E1869&lt;INDEX('الوحدات'!$F$6:$F$305,MATCH(H1869,'الوحدات'!$A$6:$A$305,0)),"أقل من السعر","مناسب"),"كود غير موجود"))</f>
        <v/>
      </c>
      <c r="O1869" s="18">
        <f>IF(OR(B1869&amp;""="",I1869&lt;&gt;"تم التعاقد",H1869&amp;""=""),"",IFERROR(IF(INDEX('الوحدات'!$E$6:$E$305,MATCH(H1869,'الوحدات'!$A$6:$A$305,0))="بيع",ROUND(INDEX('الوحدات'!$F$6:$F$305,MATCH(H1869,'الوحدات'!$A$6:$A$305,0))*'الإعدادات'!$B$5/100,2),""),""))</f>
        <v/>
      </c>
      <c r="P1869" s="19">
        <f>IF(OR(M1869="متأخرة",M1869="اليوم"),COUNTIFS($M$6:$M$2005,"متأخرة",$J$6:$J$2005,"&lt;"&amp;J1869)+COUNTIFS($M$6:$M$2005,"اليوم",$J$6:$J$2005,"&lt;"&amp;J1869)+COUNTIFS($M$6:M1869,"متأخرة",$J$6:J1869,J1869&amp;"")+COUNTIFS($M$6:M1869,"اليوم",$J$6:J1869,J1869&amp;""),"")</f>
        <v/>
      </c>
    </row>
    <row r="1870">
      <c r="A1870" s="20" t="n"/>
      <c r="B1870" s="5" t="n"/>
      <c r="C1870" s="21" t="n"/>
      <c r="D1870" s="5" t="n"/>
      <c r="E1870" s="17" t="n"/>
      <c r="F1870" s="5" t="n"/>
      <c r="G1870" s="5" t="n"/>
      <c r="H1870" s="5" t="n"/>
      <c r="I1870" s="5" t="n"/>
      <c r="J1870" s="20" t="n"/>
      <c r="K1870" s="5" t="n"/>
      <c r="L1870" s="19">
        <f>IF(OR(B1870&amp;""="",NOT(ISNUMBER(A1870))),"",'الإعدادات'!$B$4-A1870)</f>
        <v/>
      </c>
      <c r="M1870" s="6">
        <f>IF(OR(B1870&amp;""="",NOT(ISNUMBER(J1870)),I1870="تم التعاقد",I1870="غير مهتم"),"",IF(J1870&lt;'الإعدادات'!$B$4,"متأخرة",IF(J1870='الإعدادات'!$B$4,"اليوم",IF(J1870&lt;='الإعدادات'!$B$4+3,"خلال 3 أيام",""))))</f>
        <v/>
      </c>
      <c r="N1870" s="6">
        <f>IF(OR(B1870&amp;""="",H1870&amp;""="",NOT(ISNUMBER(E1870))),"",IFERROR(IF(E1870&lt;INDEX('الوحدات'!$F$6:$F$305,MATCH(H1870,'الوحدات'!$A$6:$A$305,0)),"أقل من السعر","مناسب"),"كود غير موجود"))</f>
        <v/>
      </c>
      <c r="O1870" s="18">
        <f>IF(OR(B1870&amp;""="",I1870&lt;&gt;"تم التعاقد",H1870&amp;""=""),"",IFERROR(IF(INDEX('الوحدات'!$E$6:$E$305,MATCH(H1870,'الوحدات'!$A$6:$A$305,0))="بيع",ROUND(INDEX('الوحدات'!$F$6:$F$305,MATCH(H1870,'الوحدات'!$A$6:$A$305,0))*'الإعدادات'!$B$5/100,2),""),""))</f>
        <v/>
      </c>
      <c r="P1870" s="19">
        <f>IF(OR(M1870="متأخرة",M1870="اليوم"),COUNTIFS($M$6:$M$2005,"متأخرة",$J$6:$J$2005,"&lt;"&amp;J1870)+COUNTIFS($M$6:$M$2005,"اليوم",$J$6:$J$2005,"&lt;"&amp;J1870)+COUNTIFS($M$6:M1870,"متأخرة",$J$6:J1870,J1870&amp;"")+COUNTIFS($M$6:M1870,"اليوم",$J$6:J1870,J1870&amp;""),"")</f>
        <v/>
      </c>
    </row>
    <row r="1871">
      <c r="A1871" s="20" t="n"/>
      <c r="B1871" s="5" t="n"/>
      <c r="C1871" s="21" t="n"/>
      <c r="D1871" s="5" t="n"/>
      <c r="E1871" s="17" t="n"/>
      <c r="F1871" s="5" t="n"/>
      <c r="G1871" s="5" t="n"/>
      <c r="H1871" s="5" t="n"/>
      <c r="I1871" s="5" t="n"/>
      <c r="J1871" s="20" t="n"/>
      <c r="K1871" s="5" t="n"/>
      <c r="L1871" s="19">
        <f>IF(OR(B1871&amp;""="",NOT(ISNUMBER(A1871))),"",'الإعدادات'!$B$4-A1871)</f>
        <v/>
      </c>
      <c r="M1871" s="6">
        <f>IF(OR(B1871&amp;""="",NOT(ISNUMBER(J1871)),I1871="تم التعاقد",I1871="غير مهتم"),"",IF(J1871&lt;'الإعدادات'!$B$4,"متأخرة",IF(J1871='الإعدادات'!$B$4,"اليوم",IF(J1871&lt;='الإعدادات'!$B$4+3,"خلال 3 أيام",""))))</f>
        <v/>
      </c>
      <c r="N1871" s="6">
        <f>IF(OR(B1871&amp;""="",H1871&amp;""="",NOT(ISNUMBER(E1871))),"",IFERROR(IF(E1871&lt;INDEX('الوحدات'!$F$6:$F$305,MATCH(H1871,'الوحدات'!$A$6:$A$305,0)),"أقل من السعر","مناسب"),"كود غير موجود"))</f>
        <v/>
      </c>
      <c r="O1871" s="18">
        <f>IF(OR(B1871&amp;""="",I1871&lt;&gt;"تم التعاقد",H1871&amp;""=""),"",IFERROR(IF(INDEX('الوحدات'!$E$6:$E$305,MATCH(H1871,'الوحدات'!$A$6:$A$305,0))="بيع",ROUND(INDEX('الوحدات'!$F$6:$F$305,MATCH(H1871,'الوحدات'!$A$6:$A$305,0))*'الإعدادات'!$B$5/100,2),""),""))</f>
        <v/>
      </c>
      <c r="P1871" s="19">
        <f>IF(OR(M1871="متأخرة",M1871="اليوم"),COUNTIFS($M$6:$M$2005,"متأخرة",$J$6:$J$2005,"&lt;"&amp;J1871)+COUNTIFS($M$6:$M$2005,"اليوم",$J$6:$J$2005,"&lt;"&amp;J1871)+COUNTIFS($M$6:M1871,"متأخرة",$J$6:J1871,J1871&amp;"")+COUNTIFS($M$6:M1871,"اليوم",$J$6:J1871,J1871&amp;""),"")</f>
        <v/>
      </c>
    </row>
    <row r="1872">
      <c r="A1872" s="20" t="n"/>
      <c r="B1872" s="5" t="n"/>
      <c r="C1872" s="21" t="n"/>
      <c r="D1872" s="5" t="n"/>
      <c r="E1872" s="17" t="n"/>
      <c r="F1872" s="5" t="n"/>
      <c r="G1872" s="5" t="n"/>
      <c r="H1872" s="5" t="n"/>
      <c r="I1872" s="5" t="n"/>
      <c r="J1872" s="20" t="n"/>
      <c r="K1872" s="5" t="n"/>
      <c r="L1872" s="19">
        <f>IF(OR(B1872&amp;""="",NOT(ISNUMBER(A1872))),"",'الإعدادات'!$B$4-A1872)</f>
        <v/>
      </c>
      <c r="M1872" s="6">
        <f>IF(OR(B1872&amp;""="",NOT(ISNUMBER(J1872)),I1872="تم التعاقد",I1872="غير مهتم"),"",IF(J1872&lt;'الإعدادات'!$B$4,"متأخرة",IF(J1872='الإعدادات'!$B$4,"اليوم",IF(J1872&lt;='الإعدادات'!$B$4+3,"خلال 3 أيام",""))))</f>
        <v/>
      </c>
      <c r="N1872" s="6">
        <f>IF(OR(B1872&amp;""="",H1872&amp;""="",NOT(ISNUMBER(E1872))),"",IFERROR(IF(E1872&lt;INDEX('الوحدات'!$F$6:$F$305,MATCH(H1872,'الوحدات'!$A$6:$A$305,0)),"أقل من السعر","مناسب"),"كود غير موجود"))</f>
        <v/>
      </c>
      <c r="O1872" s="18">
        <f>IF(OR(B1872&amp;""="",I1872&lt;&gt;"تم التعاقد",H1872&amp;""=""),"",IFERROR(IF(INDEX('الوحدات'!$E$6:$E$305,MATCH(H1872,'الوحدات'!$A$6:$A$305,0))="بيع",ROUND(INDEX('الوحدات'!$F$6:$F$305,MATCH(H1872,'الوحدات'!$A$6:$A$305,0))*'الإعدادات'!$B$5/100,2),""),""))</f>
        <v/>
      </c>
      <c r="P1872" s="19">
        <f>IF(OR(M1872="متأخرة",M1872="اليوم"),COUNTIFS($M$6:$M$2005,"متأخرة",$J$6:$J$2005,"&lt;"&amp;J1872)+COUNTIFS($M$6:$M$2005,"اليوم",$J$6:$J$2005,"&lt;"&amp;J1872)+COUNTIFS($M$6:M1872,"متأخرة",$J$6:J1872,J1872&amp;"")+COUNTIFS($M$6:M1872,"اليوم",$J$6:J1872,J1872&amp;""),"")</f>
        <v/>
      </c>
    </row>
    <row r="1873">
      <c r="A1873" s="20" t="n"/>
      <c r="B1873" s="5" t="n"/>
      <c r="C1873" s="21" t="n"/>
      <c r="D1873" s="5" t="n"/>
      <c r="E1873" s="17" t="n"/>
      <c r="F1873" s="5" t="n"/>
      <c r="G1873" s="5" t="n"/>
      <c r="H1873" s="5" t="n"/>
      <c r="I1873" s="5" t="n"/>
      <c r="J1873" s="20" t="n"/>
      <c r="K1873" s="5" t="n"/>
      <c r="L1873" s="19">
        <f>IF(OR(B1873&amp;""="",NOT(ISNUMBER(A1873))),"",'الإعدادات'!$B$4-A1873)</f>
        <v/>
      </c>
      <c r="M1873" s="6">
        <f>IF(OR(B1873&amp;""="",NOT(ISNUMBER(J1873)),I1873="تم التعاقد",I1873="غير مهتم"),"",IF(J1873&lt;'الإعدادات'!$B$4,"متأخرة",IF(J1873='الإعدادات'!$B$4,"اليوم",IF(J1873&lt;='الإعدادات'!$B$4+3,"خلال 3 أيام",""))))</f>
        <v/>
      </c>
      <c r="N1873" s="6">
        <f>IF(OR(B1873&amp;""="",H1873&amp;""="",NOT(ISNUMBER(E1873))),"",IFERROR(IF(E1873&lt;INDEX('الوحدات'!$F$6:$F$305,MATCH(H1873,'الوحدات'!$A$6:$A$305,0)),"أقل من السعر","مناسب"),"كود غير موجود"))</f>
        <v/>
      </c>
      <c r="O1873" s="18">
        <f>IF(OR(B1873&amp;""="",I1873&lt;&gt;"تم التعاقد",H1873&amp;""=""),"",IFERROR(IF(INDEX('الوحدات'!$E$6:$E$305,MATCH(H1873,'الوحدات'!$A$6:$A$305,0))="بيع",ROUND(INDEX('الوحدات'!$F$6:$F$305,MATCH(H1873,'الوحدات'!$A$6:$A$305,0))*'الإعدادات'!$B$5/100,2),""),""))</f>
        <v/>
      </c>
      <c r="P1873" s="19">
        <f>IF(OR(M1873="متأخرة",M1873="اليوم"),COUNTIFS($M$6:$M$2005,"متأخرة",$J$6:$J$2005,"&lt;"&amp;J1873)+COUNTIFS($M$6:$M$2005,"اليوم",$J$6:$J$2005,"&lt;"&amp;J1873)+COUNTIFS($M$6:M1873,"متأخرة",$J$6:J1873,J1873&amp;"")+COUNTIFS($M$6:M1873,"اليوم",$J$6:J1873,J1873&amp;""),"")</f>
        <v/>
      </c>
    </row>
    <row r="1874">
      <c r="A1874" s="20" t="n"/>
      <c r="B1874" s="5" t="n"/>
      <c r="C1874" s="21" t="n"/>
      <c r="D1874" s="5" t="n"/>
      <c r="E1874" s="17" t="n"/>
      <c r="F1874" s="5" t="n"/>
      <c r="G1874" s="5" t="n"/>
      <c r="H1874" s="5" t="n"/>
      <c r="I1874" s="5" t="n"/>
      <c r="J1874" s="20" t="n"/>
      <c r="K1874" s="5" t="n"/>
      <c r="L1874" s="19">
        <f>IF(OR(B1874&amp;""="",NOT(ISNUMBER(A1874))),"",'الإعدادات'!$B$4-A1874)</f>
        <v/>
      </c>
      <c r="M1874" s="6">
        <f>IF(OR(B1874&amp;""="",NOT(ISNUMBER(J1874)),I1874="تم التعاقد",I1874="غير مهتم"),"",IF(J1874&lt;'الإعدادات'!$B$4,"متأخرة",IF(J1874='الإعدادات'!$B$4,"اليوم",IF(J1874&lt;='الإعدادات'!$B$4+3,"خلال 3 أيام",""))))</f>
        <v/>
      </c>
      <c r="N1874" s="6">
        <f>IF(OR(B1874&amp;""="",H1874&amp;""="",NOT(ISNUMBER(E1874))),"",IFERROR(IF(E1874&lt;INDEX('الوحدات'!$F$6:$F$305,MATCH(H1874,'الوحدات'!$A$6:$A$305,0)),"أقل من السعر","مناسب"),"كود غير موجود"))</f>
        <v/>
      </c>
      <c r="O1874" s="18">
        <f>IF(OR(B1874&amp;""="",I1874&lt;&gt;"تم التعاقد",H1874&amp;""=""),"",IFERROR(IF(INDEX('الوحدات'!$E$6:$E$305,MATCH(H1874,'الوحدات'!$A$6:$A$305,0))="بيع",ROUND(INDEX('الوحدات'!$F$6:$F$305,MATCH(H1874,'الوحدات'!$A$6:$A$305,0))*'الإعدادات'!$B$5/100,2),""),""))</f>
        <v/>
      </c>
      <c r="P1874" s="19">
        <f>IF(OR(M1874="متأخرة",M1874="اليوم"),COUNTIFS($M$6:$M$2005,"متأخرة",$J$6:$J$2005,"&lt;"&amp;J1874)+COUNTIFS($M$6:$M$2005,"اليوم",$J$6:$J$2005,"&lt;"&amp;J1874)+COUNTIFS($M$6:M1874,"متأخرة",$J$6:J1874,J1874&amp;"")+COUNTIFS($M$6:M1874,"اليوم",$J$6:J1874,J1874&amp;""),"")</f>
        <v/>
      </c>
    </row>
    <row r="1875">
      <c r="A1875" s="20" t="n"/>
      <c r="B1875" s="5" t="n"/>
      <c r="C1875" s="21" t="n"/>
      <c r="D1875" s="5" t="n"/>
      <c r="E1875" s="17" t="n"/>
      <c r="F1875" s="5" t="n"/>
      <c r="G1875" s="5" t="n"/>
      <c r="H1875" s="5" t="n"/>
      <c r="I1875" s="5" t="n"/>
      <c r="J1875" s="20" t="n"/>
      <c r="K1875" s="5" t="n"/>
      <c r="L1875" s="19">
        <f>IF(OR(B1875&amp;""="",NOT(ISNUMBER(A1875))),"",'الإعدادات'!$B$4-A1875)</f>
        <v/>
      </c>
      <c r="M1875" s="6">
        <f>IF(OR(B1875&amp;""="",NOT(ISNUMBER(J1875)),I1875="تم التعاقد",I1875="غير مهتم"),"",IF(J1875&lt;'الإعدادات'!$B$4,"متأخرة",IF(J1875='الإعدادات'!$B$4,"اليوم",IF(J1875&lt;='الإعدادات'!$B$4+3,"خلال 3 أيام",""))))</f>
        <v/>
      </c>
      <c r="N1875" s="6">
        <f>IF(OR(B1875&amp;""="",H1875&amp;""="",NOT(ISNUMBER(E1875))),"",IFERROR(IF(E1875&lt;INDEX('الوحدات'!$F$6:$F$305,MATCH(H1875,'الوحدات'!$A$6:$A$305,0)),"أقل من السعر","مناسب"),"كود غير موجود"))</f>
        <v/>
      </c>
      <c r="O1875" s="18">
        <f>IF(OR(B1875&amp;""="",I1875&lt;&gt;"تم التعاقد",H1875&amp;""=""),"",IFERROR(IF(INDEX('الوحدات'!$E$6:$E$305,MATCH(H1875,'الوحدات'!$A$6:$A$305,0))="بيع",ROUND(INDEX('الوحدات'!$F$6:$F$305,MATCH(H1875,'الوحدات'!$A$6:$A$305,0))*'الإعدادات'!$B$5/100,2),""),""))</f>
        <v/>
      </c>
      <c r="P1875" s="19">
        <f>IF(OR(M1875="متأخرة",M1875="اليوم"),COUNTIFS($M$6:$M$2005,"متأخرة",$J$6:$J$2005,"&lt;"&amp;J1875)+COUNTIFS($M$6:$M$2005,"اليوم",$J$6:$J$2005,"&lt;"&amp;J1875)+COUNTIFS($M$6:M1875,"متأخرة",$J$6:J1875,J1875&amp;"")+COUNTIFS($M$6:M1875,"اليوم",$J$6:J1875,J1875&amp;""),"")</f>
        <v/>
      </c>
    </row>
    <row r="1876">
      <c r="A1876" s="20" t="n"/>
      <c r="B1876" s="5" t="n"/>
      <c r="C1876" s="21" t="n"/>
      <c r="D1876" s="5" t="n"/>
      <c r="E1876" s="17" t="n"/>
      <c r="F1876" s="5" t="n"/>
      <c r="G1876" s="5" t="n"/>
      <c r="H1876" s="5" t="n"/>
      <c r="I1876" s="5" t="n"/>
      <c r="J1876" s="20" t="n"/>
      <c r="K1876" s="5" t="n"/>
      <c r="L1876" s="19">
        <f>IF(OR(B1876&amp;""="",NOT(ISNUMBER(A1876))),"",'الإعدادات'!$B$4-A1876)</f>
        <v/>
      </c>
      <c r="M1876" s="6">
        <f>IF(OR(B1876&amp;""="",NOT(ISNUMBER(J1876)),I1876="تم التعاقد",I1876="غير مهتم"),"",IF(J1876&lt;'الإعدادات'!$B$4,"متأخرة",IF(J1876='الإعدادات'!$B$4,"اليوم",IF(J1876&lt;='الإعدادات'!$B$4+3,"خلال 3 أيام",""))))</f>
        <v/>
      </c>
      <c r="N1876" s="6">
        <f>IF(OR(B1876&amp;""="",H1876&amp;""="",NOT(ISNUMBER(E1876))),"",IFERROR(IF(E1876&lt;INDEX('الوحدات'!$F$6:$F$305,MATCH(H1876,'الوحدات'!$A$6:$A$305,0)),"أقل من السعر","مناسب"),"كود غير موجود"))</f>
        <v/>
      </c>
      <c r="O1876" s="18">
        <f>IF(OR(B1876&amp;""="",I1876&lt;&gt;"تم التعاقد",H1876&amp;""=""),"",IFERROR(IF(INDEX('الوحدات'!$E$6:$E$305,MATCH(H1876,'الوحدات'!$A$6:$A$305,0))="بيع",ROUND(INDEX('الوحدات'!$F$6:$F$305,MATCH(H1876,'الوحدات'!$A$6:$A$305,0))*'الإعدادات'!$B$5/100,2),""),""))</f>
        <v/>
      </c>
      <c r="P1876" s="19">
        <f>IF(OR(M1876="متأخرة",M1876="اليوم"),COUNTIFS($M$6:$M$2005,"متأخرة",$J$6:$J$2005,"&lt;"&amp;J1876)+COUNTIFS($M$6:$M$2005,"اليوم",$J$6:$J$2005,"&lt;"&amp;J1876)+COUNTIFS($M$6:M1876,"متأخرة",$J$6:J1876,J1876&amp;"")+COUNTIFS($M$6:M1876,"اليوم",$J$6:J1876,J1876&amp;""),"")</f>
        <v/>
      </c>
    </row>
    <row r="1877">
      <c r="A1877" s="20" t="n"/>
      <c r="B1877" s="5" t="n"/>
      <c r="C1877" s="21" t="n"/>
      <c r="D1877" s="5" t="n"/>
      <c r="E1877" s="17" t="n"/>
      <c r="F1877" s="5" t="n"/>
      <c r="G1877" s="5" t="n"/>
      <c r="H1877" s="5" t="n"/>
      <c r="I1877" s="5" t="n"/>
      <c r="J1877" s="20" t="n"/>
      <c r="K1877" s="5" t="n"/>
      <c r="L1877" s="19">
        <f>IF(OR(B1877&amp;""="",NOT(ISNUMBER(A1877))),"",'الإعدادات'!$B$4-A1877)</f>
        <v/>
      </c>
      <c r="M1877" s="6">
        <f>IF(OR(B1877&amp;""="",NOT(ISNUMBER(J1877)),I1877="تم التعاقد",I1877="غير مهتم"),"",IF(J1877&lt;'الإعدادات'!$B$4,"متأخرة",IF(J1877='الإعدادات'!$B$4,"اليوم",IF(J1877&lt;='الإعدادات'!$B$4+3,"خلال 3 أيام",""))))</f>
        <v/>
      </c>
      <c r="N1877" s="6">
        <f>IF(OR(B1877&amp;""="",H1877&amp;""="",NOT(ISNUMBER(E1877))),"",IFERROR(IF(E1877&lt;INDEX('الوحدات'!$F$6:$F$305,MATCH(H1877,'الوحدات'!$A$6:$A$305,0)),"أقل من السعر","مناسب"),"كود غير موجود"))</f>
        <v/>
      </c>
      <c r="O1877" s="18">
        <f>IF(OR(B1877&amp;""="",I1877&lt;&gt;"تم التعاقد",H1877&amp;""=""),"",IFERROR(IF(INDEX('الوحدات'!$E$6:$E$305,MATCH(H1877,'الوحدات'!$A$6:$A$305,0))="بيع",ROUND(INDEX('الوحدات'!$F$6:$F$305,MATCH(H1877,'الوحدات'!$A$6:$A$305,0))*'الإعدادات'!$B$5/100,2),""),""))</f>
        <v/>
      </c>
      <c r="P1877" s="19">
        <f>IF(OR(M1877="متأخرة",M1877="اليوم"),COUNTIFS($M$6:$M$2005,"متأخرة",$J$6:$J$2005,"&lt;"&amp;J1877)+COUNTIFS($M$6:$M$2005,"اليوم",$J$6:$J$2005,"&lt;"&amp;J1877)+COUNTIFS($M$6:M1877,"متأخرة",$J$6:J1877,J1877&amp;"")+COUNTIFS($M$6:M1877,"اليوم",$J$6:J1877,J1877&amp;""),"")</f>
        <v/>
      </c>
    </row>
    <row r="1878">
      <c r="A1878" s="20" t="n"/>
      <c r="B1878" s="5" t="n"/>
      <c r="C1878" s="21" t="n"/>
      <c r="D1878" s="5" t="n"/>
      <c r="E1878" s="17" t="n"/>
      <c r="F1878" s="5" t="n"/>
      <c r="G1878" s="5" t="n"/>
      <c r="H1878" s="5" t="n"/>
      <c r="I1878" s="5" t="n"/>
      <c r="J1878" s="20" t="n"/>
      <c r="K1878" s="5" t="n"/>
      <c r="L1878" s="19">
        <f>IF(OR(B1878&amp;""="",NOT(ISNUMBER(A1878))),"",'الإعدادات'!$B$4-A1878)</f>
        <v/>
      </c>
      <c r="M1878" s="6">
        <f>IF(OR(B1878&amp;""="",NOT(ISNUMBER(J1878)),I1878="تم التعاقد",I1878="غير مهتم"),"",IF(J1878&lt;'الإعدادات'!$B$4,"متأخرة",IF(J1878='الإعدادات'!$B$4,"اليوم",IF(J1878&lt;='الإعدادات'!$B$4+3,"خلال 3 أيام",""))))</f>
        <v/>
      </c>
      <c r="N1878" s="6">
        <f>IF(OR(B1878&amp;""="",H1878&amp;""="",NOT(ISNUMBER(E1878))),"",IFERROR(IF(E1878&lt;INDEX('الوحدات'!$F$6:$F$305,MATCH(H1878,'الوحدات'!$A$6:$A$305,0)),"أقل من السعر","مناسب"),"كود غير موجود"))</f>
        <v/>
      </c>
      <c r="O1878" s="18">
        <f>IF(OR(B1878&amp;""="",I1878&lt;&gt;"تم التعاقد",H1878&amp;""=""),"",IFERROR(IF(INDEX('الوحدات'!$E$6:$E$305,MATCH(H1878,'الوحدات'!$A$6:$A$305,0))="بيع",ROUND(INDEX('الوحدات'!$F$6:$F$305,MATCH(H1878,'الوحدات'!$A$6:$A$305,0))*'الإعدادات'!$B$5/100,2),""),""))</f>
        <v/>
      </c>
      <c r="P1878" s="19">
        <f>IF(OR(M1878="متأخرة",M1878="اليوم"),COUNTIFS($M$6:$M$2005,"متأخرة",$J$6:$J$2005,"&lt;"&amp;J1878)+COUNTIFS($M$6:$M$2005,"اليوم",$J$6:$J$2005,"&lt;"&amp;J1878)+COUNTIFS($M$6:M1878,"متأخرة",$J$6:J1878,J1878&amp;"")+COUNTIFS($M$6:M1878,"اليوم",$J$6:J1878,J1878&amp;""),"")</f>
        <v/>
      </c>
    </row>
    <row r="1879">
      <c r="A1879" s="20" t="n"/>
      <c r="B1879" s="5" t="n"/>
      <c r="C1879" s="21" t="n"/>
      <c r="D1879" s="5" t="n"/>
      <c r="E1879" s="17" t="n"/>
      <c r="F1879" s="5" t="n"/>
      <c r="G1879" s="5" t="n"/>
      <c r="H1879" s="5" t="n"/>
      <c r="I1879" s="5" t="n"/>
      <c r="J1879" s="20" t="n"/>
      <c r="K1879" s="5" t="n"/>
      <c r="L1879" s="19">
        <f>IF(OR(B1879&amp;""="",NOT(ISNUMBER(A1879))),"",'الإعدادات'!$B$4-A1879)</f>
        <v/>
      </c>
      <c r="M1879" s="6">
        <f>IF(OR(B1879&amp;""="",NOT(ISNUMBER(J1879)),I1879="تم التعاقد",I1879="غير مهتم"),"",IF(J1879&lt;'الإعدادات'!$B$4,"متأخرة",IF(J1879='الإعدادات'!$B$4,"اليوم",IF(J1879&lt;='الإعدادات'!$B$4+3,"خلال 3 أيام",""))))</f>
        <v/>
      </c>
      <c r="N1879" s="6">
        <f>IF(OR(B1879&amp;""="",H1879&amp;""="",NOT(ISNUMBER(E1879))),"",IFERROR(IF(E1879&lt;INDEX('الوحدات'!$F$6:$F$305,MATCH(H1879,'الوحدات'!$A$6:$A$305,0)),"أقل من السعر","مناسب"),"كود غير موجود"))</f>
        <v/>
      </c>
      <c r="O1879" s="18">
        <f>IF(OR(B1879&amp;""="",I1879&lt;&gt;"تم التعاقد",H1879&amp;""=""),"",IFERROR(IF(INDEX('الوحدات'!$E$6:$E$305,MATCH(H1879,'الوحدات'!$A$6:$A$305,0))="بيع",ROUND(INDEX('الوحدات'!$F$6:$F$305,MATCH(H1879,'الوحدات'!$A$6:$A$305,0))*'الإعدادات'!$B$5/100,2),""),""))</f>
        <v/>
      </c>
      <c r="P1879" s="19">
        <f>IF(OR(M1879="متأخرة",M1879="اليوم"),COUNTIFS($M$6:$M$2005,"متأخرة",$J$6:$J$2005,"&lt;"&amp;J1879)+COUNTIFS($M$6:$M$2005,"اليوم",$J$6:$J$2005,"&lt;"&amp;J1879)+COUNTIFS($M$6:M1879,"متأخرة",$J$6:J1879,J1879&amp;"")+COUNTIFS($M$6:M1879,"اليوم",$J$6:J1879,J1879&amp;""),"")</f>
        <v/>
      </c>
    </row>
    <row r="1880">
      <c r="A1880" s="20" t="n"/>
      <c r="B1880" s="5" t="n"/>
      <c r="C1880" s="21" t="n"/>
      <c r="D1880" s="5" t="n"/>
      <c r="E1880" s="17" t="n"/>
      <c r="F1880" s="5" t="n"/>
      <c r="G1880" s="5" t="n"/>
      <c r="H1880" s="5" t="n"/>
      <c r="I1880" s="5" t="n"/>
      <c r="J1880" s="20" t="n"/>
      <c r="K1880" s="5" t="n"/>
      <c r="L1880" s="19">
        <f>IF(OR(B1880&amp;""="",NOT(ISNUMBER(A1880))),"",'الإعدادات'!$B$4-A1880)</f>
        <v/>
      </c>
      <c r="M1880" s="6">
        <f>IF(OR(B1880&amp;""="",NOT(ISNUMBER(J1880)),I1880="تم التعاقد",I1880="غير مهتم"),"",IF(J1880&lt;'الإعدادات'!$B$4,"متأخرة",IF(J1880='الإعدادات'!$B$4,"اليوم",IF(J1880&lt;='الإعدادات'!$B$4+3,"خلال 3 أيام",""))))</f>
        <v/>
      </c>
      <c r="N1880" s="6">
        <f>IF(OR(B1880&amp;""="",H1880&amp;""="",NOT(ISNUMBER(E1880))),"",IFERROR(IF(E1880&lt;INDEX('الوحدات'!$F$6:$F$305,MATCH(H1880,'الوحدات'!$A$6:$A$305,0)),"أقل من السعر","مناسب"),"كود غير موجود"))</f>
        <v/>
      </c>
      <c r="O1880" s="18">
        <f>IF(OR(B1880&amp;""="",I1880&lt;&gt;"تم التعاقد",H1880&amp;""=""),"",IFERROR(IF(INDEX('الوحدات'!$E$6:$E$305,MATCH(H1880,'الوحدات'!$A$6:$A$305,0))="بيع",ROUND(INDEX('الوحدات'!$F$6:$F$305,MATCH(H1880,'الوحدات'!$A$6:$A$305,0))*'الإعدادات'!$B$5/100,2),""),""))</f>
        <v/>
      </c>
      <c r="P1880" s="19">
        <f>IF(OR(M1880="متأخرة",M1880="اليوم"),COUNTIFS($M$6:$M$2005,"متأخرة",$J$6:$J$2005,"&lt;"&amp;J1880)+COUNTIFS($M$6:$M$2005,"اليوم",$J$6:$J$2005,"&lt;"&amp;J1880)+COUNTIFS($M$6:M1880,"متأخرة",$J$6:J1880,J1880&amp;"")+COUNTIFS($M$6:M1880,"اليوم",$J$6:J1880,J1880&amp;""),"")</f>
        <v/>
      </c>
    </row>
    <row r="1881">
      <c r="A1881" s="20" t="n"/>
      <c r="B1881" s="5" t="n"/>
      <c r="C1881" s="21" t="n"/>
      <c r="D1881" s="5" t="n"/>
      <c r="E1881" s="17" t="n"/>
      <c r="F1881" s="5" t="n"/>
      <c r="G1881" s="5" t="n"/>
      <c r="H1881" s="5" t="n"/>
      <c r="I1881" s="5" t="n"/>
      <c r="J1881" s="20" t="n"/>
      <c r="K1881" s="5" t="n"/>
      <c r="L1881" s="19">
        <f>IF(OR(B1881&amp;""="",NOT(ISNUMBER(A1881))),"",'الإعدادات'!$B$4-A1881)</f>
        <v/>
      </c>
      <c r="M1881" s="6">
        <f>IF(OR(B1881&amp;""="",NOT(ISNUMBER(J1881)),I1881="تم التعاقد",I1881="غير مهتم"),"",IF(J1881&lt;'الإعدادات'!$B$4,"متأخرة",IF(J1881='الإعدادات'!$B$4,"اليوم",IF(J1881&lt;='الإعدادات'!$B$4+3,"خلال 3 أيام",""))))</f>
        <v/>
      </c>
      <c r="N1881" s="6">
        <f>IF(OR(B1881&amp;""="",H1881&amp;""="",NOT(ISNUMBER(E1881))),"",IFERROR(IF(E1881&lt;INDEX('الوحدات'!$F$6:$F$305,MATCH(H1881,'الوحدات'!$A$6:$A$305,0)),"أقل من السعر","مناسب"),"كود غير موجود"))</f>
        <v/>
      </c>
      <c r="O1881" s="18">
        <f>IF(OR(B1881&amp;""="",I1881&lt;&gt;"تم التعاقد",H1881&amp;""=""),"",IFERROR(IF(INDEX('الوحدات'!$E$6:$E$305,MATCH(H1881,'الوحدات'!$A$6:$A$305,0))="بيع",ROUND(INDEX('الوحدات'!$F$6:$F$305,MATCH(H1881,'الوحدات'!$A$6:$A$305,0))*'الإعدادات'!$B$5/100,2),""),""))</f>
        <v/>
      </c>
      <c r="P1881" s="19">
        <f>IF(OR(M1881="متأخرة",M1881="اليوم"),COUNTIFS($M$6:$M$2005,"متأخرة",$J$6:$J$2005,"&lt;"&amp;J1881)+COUNTIFS($M$6:$M$2005,"اليوم",$J$6:$J$2005,"&lt;"&amp;J1881)+COUNTIFS($M$6:M1881,"متأخرة",$J$6:J1881,J1881&amp;"")+COUNTIFS($M$6:M1881,"اليوم",$J$6:J1881,J1881&amp;""),"")</f>
        <v/>
      </c>
    </row>
    <row r="1882">
      <c r="A1882" s="20" t="n"/>
      <c r="B1882" s="5" t="n"/>
      <c r="C1882" s="21" t="n"/>
      <c r="D1882" s="5" t="n"/>
      <c r="E1882" s="17" t="n"/>
      <c r="F1882" s="5" t="n"/>
      <c r="G1882" s="5" t="n"/>
      <c r="H1882" s="5" t="n"/>
      <c r="I1882" s="5" t="n"/>
      <c r="J1882" s="20" t="n"/>
      <c r="K1882" s="5" t="n"/>
      <c r="L1882" s="19">
        <f>IF(OR(B1882&amp;""="",NOT(ISNUMBER(A1882))),"",'الإعدادات'!$B$4-A1882)</f>
        <v/>
      </c>
      <c r="M1882" s="6">
        <f>IF(OR(B1882&amp;""="",NOT(ISNUMBER(J1882)),I1882="تم التعاقد",I1882="غير مهتم"),"",IF(J1882&lt;'الإعدادات'!$B$4,"متأخرة",IF(J1882='الإعدادات'!$B$4,"اليوم",IF(J1882&lt;='الإعدادات'!$B$4+3,"خلال 3 أيام",""))))</f>
        <v/>
      </c>
      <c r="N1882" s="6">
        <f>IF(OR(B1882&amp;""="",H1882&amp;""="",NOT(ISNUMBER(E1882))),"",IFERROR(IF(E1882&lt;INDEX('الوحدات'!$F$6:$F$305,MATCH(H1882,'الوحدات'!$A$6:$A$305,0)),"أقل من السعر","مناسب"),"كود غير موجود"))</f>
        <v/>
      </c>
      <c r="O1882" s="18">
        <f>IF(OR(B1882&amp;""="",I1882&lt;&gt;"تم التعاقد",H1882&amp;""=""),"",IFERROR(IF(INDEX('الوحدات'!$E$6:$E$305,MATCH(H1882,'الوحدات'!$A$6:$A$305,0))="بيع",ROUND(INDEX('الوحدات'!$F$6:$F$305,MATCH(H1882,'الوحدات'!$A$6:$A$305,0))*'الإعدادات'!$B$5/100,2),""),""))</f>
        <v/>
      </c>
      <c r="P1882" s="19">
        <f>IF(OR(M1882="متأخرة",M1882="اليوم"),COUNTIFS($M$6:$M$2005,"متأخرة",$J$6:$J$2005,"&lt;"&amp;J1882)+COUNTIFS($M$6:$M$2005,"اليوم",$J$6:$J$2005,"&lt;"&amp;J1882)+COUNTIFS($M$6:M1882,"متأخرة",$J$6:J1882,J1882&amp;"")+COUNTIFS($M$6:M1882,"اليوم",$J$6:J1882,J1882&amp;""),"")</f>
        <v/>
      </c>
    </row>
    <row r="1883">
      <c r="A1883" s="20" t="n"/>
      <c r="B1883" s="5" t="n"/>
      <c r="C1883" s="21" t="n"/>
      <c r="D1883" s="5" t="n"/>
      <c r="E1883" s="17" t="n"/>
      <c r="F1883" s="5" t="n"/>
      <c r="G1883" s="5" t="n"/>
      <c r="H1883" s="5" t="n"/>
      <c r="I1883" s="5" t="n"/>
      <c r="J1883" s="20" t="n"/>
      <c r="K1883" s="5" t="n"/>
      <c r="L1883" s="19">
        <f>IF(OR(B1883&amp;""="",NOT(ISNUMBER(A1883))),"",'الإعدادات'!$B$4-A1883)</f>
        <v/>
      </c>
      <c r="M1883" s="6">
        <f>IF(OR(B1883&amp;""="",NOT(ISNUMBER(J1883)),I1883="تم التعاقد",I1883="غير مهتم"),"",IF(J1883&lt;'الإعدادات'!$B$4,"متأخرة",IF(J1883='الإعدادات'!$B$4,"اليوم",IF(J1883&lt;='الإعدادات'!$B$4+3,"خلال 3 أيام",""))))</f>
        <v/>
      </c>
      <c r="N1883" s="6">
        <f>IF(OR(B1883&amp;""="",H1883&amp;""="",NOT(ISNUMBER(E1883))),"",IFERROR(IF(E1883&lt;INDEX('الوحدات'!$F$6:$F$305,MATCH(H1883,'الوحدات'!$A$6:$A$305,0)),"أقل من السعر","مناسب"),"كود غير موجود"))</f>
        <v/>
      </c>
      <c r="O1883" s="18">
        <f>IF(OR(B1883&amp;""="",I1883&lt;&gt;"تم التعاقد",H1883&amp;""=""),"",IFERROR(IF(INDEX('الوحدات'!$E$6:$E$305,MATCH(H1883,'الوحدات'!$A$6:$A$305,0))="بيع",ROUND(INDEX('الوحدات'!$F$6:$F$305,MATCH(H1883,'الوحدات'!$A$6:$A$305,0))*'الإعدادات'!$B$5/100,2),""),""))</f>
        <v/>
      </c>
      <c r="P1883" s="19">
        <f>IF(OR(M1883="متأخرة",M1883="اليوم"),COUNTIFS($M$6:$M$2005,"متأخرة",$J$6:$J$2005,"&lt;"&amp;J1883)+COUNTIFS($M$6:$M$2005,"اليوم",$J$6:$J$2005,"&lt;"&amp;J1883)+COUNTIFS($M$6:M1883,"متأخرة",$J$6:J1883,J1883&amp;"")+COUNTIFS($M$6:M1883,"اليوم",$J$6:J1883,J1883&amp;""),"")</f>
        <v/>
      </c>
    </row>
    <row r="1884">
      <c r="A1884" s="20" t="n"/>
      <c r="B1884" s="5" t="n"/>
      <c r="C1884" s="21" t="n"/>
      <c r="D1884" s="5" t="n"/>
      <c r="E1884" s="17" t="n"/>
      <c r="F1884" s="5" t="n"/>
      <c r="G1884" s="5" t="n"/>
      <c r="H1884" s="5" t="n"/>
      <c r="I1884" s="5" t="n"/>
      <c r="J1884" s="20" t="n"/>
      <c r="K1884" s="5" t="n"/>
      <c r="L1884" s="19">
        <f>IF(OR(B1884&amp;""="",NOT(ISNUMBER(A1884))),"",'الإعدادات'!$B$4-A1884)</f>
        <v/>
      </c>
      <c r="M1884" s="6">
        <f>IF(OR(B1884&amp;""="",NOT(ISNUMBER(J1884)),I1884="تم التعاقد",I1884="غير مهتم"),"",IF(J1884&lt;'الإعدادات'!$B$4,"متأخرة",IF(J1884='الإعدادات'!$B$4,"اليوم",IF(J1884&lt;='الإعدادات'!$B$4+3,"خلال 3 أيام",""))))</f>
        <v/>
      </c>
      <c r="N1884" s="6">
        <f>IF(OR(B1884&amp;""="",H1884&amp;""="",NOT(ISNUMBER(E1884))),"",IFERROR(IF(E1884&lt;INDEX('الوحدات'!$F$6:$F$305,MATCH(H1884,'الوحدات'!$A$6:$A$305,0)),"أقل من السعر","مناسب"),"كود غير موجود"))</f>
        <v/>
      </c>
      <c r="O1884" s="18">
        <f>IF(OR(B1884&amp;""="",I1884&lt;&gt;"تم التعاقد",H1884&amp;""=""),"",IFERROR(IF(INDEX('الوحدات'!$E$6:$E$305,MATCH(H1884,'الوحدات'!$A$6:$A$305,0))="بيع",ROUND(INDEX('الوحدات'!$F$6:$F$305,MATCH(H1884,'الوحدات'!$A$6:$A$305,0))*'الإعدادات'!$B$5/100,2),""),""))</f>
        <v/>
      </c>
      <c r="P1884" s="19">
        <f>IF(OR(M1884="متأخرة",M1884="اليوم"),COUNTIFS($M$6:$M$2005,"متأخرة",$J$6:$J$2005,"&lt;"&amp;J1884)+COUNTIFS($M$6:$M$2005,"اليوم",$J$6:$J$2005,"&lt;"&amp;J1884)+COUNTIFS($M$6:M1884,"متأخرة",$J$6:J1884,J1884&amp;"")+COUNTIFS($M$6:M1884,"اليوم",$J$6:J1884,J1884&amp;""),"")</f>
        <v/>
      </c>
    </row>
    <row r="1885">
      <c r="A1885" s="20" t="n"/>
      <c r="B1885" s="5" t="n"/>
      <c r="C1885" s="21" t="n"/>
      <c r="D1885" s="5" t="n"/>
      <c r="E1885" s="17" t="n"/>
      <c r="F1885" s="5" t="n"/>
      <c r="G1885" s="5" t="n"/>
      <c r="H1885" s="5" t="n"/>
      <c r="I1885" s="5" t="n"/>
      <c r="J1885" s="20" t="n"/>
      <c r="K1885" s="5" t="n"/>
      <c r="L1885" s="19">
        <f>IF(OR(B1885&amp;""="",NOT(ISNUMBER(A1885))),"",'الإعدادات'!$B$4-A1885)</f>
        <v/>
      </c>
      <c r="M1885" s="6">
        <f>IF(OR(B1885&amp;""="",NOT(ISNUMBER(J1885)),I1885="تم التعاقد",I1885="غير مهتم"),"",IF(J1885&lt;'الإعدادات'!$B$4,"متأخرة",IF(J1885='الإعدادات'!$B$4,"اليوم",IF(J1885&lt;='الإعدادات'!$B$4+3,"خلال 3 أيام",""))))</f>
        <v/>
      </c>
      <c r="N1885" s="6">
        <f>IF(OR(B1885&amp;""="",H1885&amp;""="",NOT(ISNUMBER(E1885))),"",IFERROR(IF(E1885&lt;INDEX('الوحدات'!$F$6:$F$305,MATCH(H1885,'الوحدات'!$A$6:$A$305,0)),"أقل من السعر","مناسب"),"كود غير موجود"))</f>
        <v/>
      </c>
      <c r="O1885" s="18">
        <f>IF(OR(B1885&amp;""="",I1885&lt;&gt;"تم التعاقد",H1885&amp;""=""),"",IFERROR(IF(INDEX('الوحدات'!$E$6:$E$305,MATCH(H1885,'الوحدات'!$A$6:$A$305,0))="بيع",ROUND(INDEX('الوحدات'!$F$6:$F$305,MATCH(H1885,'الوحدات'!$A$6:$A$305,0))*'الإعدادات'!$B$5/100,2),""),""))</f>
        <v/>
      </c>
      <c r="P1885" s="19">
        <f>IF(OR(M1885="متأخرة",M1885="اليوم"),COUNTIFS($M$6:$M$2005,"متأخرة",$J$6:$J$2005,"&lt;"&amp;J1885)+COUNTIFS($M$6:$M$2005,"اليوم",$J$6:$J$2005,"&lt;"&amp;J1885)+COUNTIFS($M$6:M1885,"متأخرة",$J$6:J1885,J1885&amp;"")+COUNTIFS($M$6:M1885,"اليوم",$J$6:J1885,J1885&amp;""),"")</f>
        <v/>
      </c>
    </row>
    <row r="1886">
      <c r="A1886" s="20" t="n"/>
      <c r="B1886" s="5" t="n"/>
      <c r="C1886" s="21" t="n"/>
      <c r="D1886" s="5" t="n"/>
      <c r="E1886" s="17" t="n"/>
      <c r="F1886" s="5" t="n"/>
      <c r="G1886" s="5" t="n"/>
      <c r="H1886" s="5" t="n"/>
      <c r="I1886" s="5" t="n"/>
      <c r="J1886" s="20" t="n"/>
      <c r="K1886" s="5" t="n"/>
      <c r="L1886" s="19">
        <f>IF(OR(B1886&amp;""="",NOT(ISNUMBER(A1886))),"",'الإعدادات'!$B$4-A1886)</f>
        <v/>
      </c>
      <c r="M1886" s="6">
        <f>IF(OR(B1886&amp;""="",NOT(ISNUMBER(J1886)),I1886="تم التعاقد",I1886="غير مهتم"),"",IF(J1886&lt;'الإعدادات'!$B$4,"متأخرة",IF(J1886='الإعدادات'!$B$4,"اليوم",IF(J1886&lt;='الإعدادات'!$B$4+3,"خلال 3 أيام",""))))</f>
        <v/>
      </c>
      <c r="N1886" s="6">
        <f>IF(OR(B1886&amp;""="",H1886&amp;""="",NOT(ISNUMBER(E1886))),"",IFERROR(IF(E1886&lt;INDEX('الوحدات'!$F$6:$F$305,MATCH(H1886,'الوحدات'!$A$6:$A$305,0)),"أقل من السعر","مناسب"),"كود غير موجود"))</f>
        <v/>
      </c>
      <c r="O1886" s="18">
        <f>IF(OR(B1886&amp;""="",I1886&lt;&gt;"تم التعاقد",H1886&amp;""=""),"",IFERROR(IF(INDEX('الوحدات'!$E$6:$E$305,MATCH(H1886,'الوحدات'!$A$6:$A$305,0))="بيع",ROUND(INDEX('الوحدات'!$F$6:$F$305,MATCH(H1886,'الوحدات'!$A$6:$A$305,0))*'الإعدادات'!$B$5/100,2),""),""))</f>
        <v/>
      </c>
      <c r="P1886" s="19">
        <f>IF(OR(M1886="متأخرة",M1886="اليوم"),COUNTIFS($M$6:$M$2005,"متأخرة",$J$6:$J$2005,"&lt;"&amp;J1886)+COUNTIFS($M$6:$M$2005,"اليوم",$J$6:$J$2005,"&lt;"&amp;J1886)+COUNTIFS($M$6:M1886,"متأخرة",$J$6:J1886,J1886&amp;"")+COUNTIFS($M$6:M1886,"اليوم",$J$6:J1886,J1886&amp;""),"")</f>
        <v/>
      </c>
    </row>
    <row r="1887">
      <c r="A1887" s="20" t="n"/>
      <c r="B1887" s="5" t="n"/>
      <c r="C1887" s="21" t="n"/>
      <c r="D1887" s="5" t="n"/>
      <c r="E1887" s="17" t="n"/>
      <c r="F1887" s="5" t="n"/>
      <c r="G1887" s="5" t="n"/>
      <c r="H1887" s="5" t="n"/>
      <c r="I1887" s="5" t="n"/>
      <c r="J1887" s="20" t="n"/>
      <c r="K1887" s="5" t="n"/>
      <c r="L1887" s="19">
        <f>IF(OR(B1887&amp;""="",NOT(ISNUMBER(A1887))),"",'الإعدادات'!$B$4-A1887)</f>
        <v/>
      </c>
      <c r="M1887" s="6">
        <f>IF(OR(B1887&amp;""="",NOT(ISNUMBER(J1887)),I1887="تم التعاقد",I1887="غير مهتم"),"",IF(J1887&lt;'الإعدادات'!$B$4,"متأخرة",IF(J1887='الإعدادات'!$B$4,"اليوم",IF(J1887&lt;='الإعدادات'!$B$4+3,"خلال 3 أيام",""))))</f>
        <v/>
      </c>
      <c r="N1887" s="6">
        <f>IF(OR(B1887&amp;""="",H1887&amp;""="",NOT(ISNUMBER(E1887))),"",IFERROR(IF(E1887&lt;INDEX('الوحدات'!$F$6:$F$305,MATCH(H1887,'الوحدات'!$A$6:$A$305,0)),"أقل من السعر","مناسب"),"كود غير موجود"))</f>
        <v/>
      </c>
      <c r="O1887" s="18">
        <f>IF(OR(B1887&amp;""="",I1887&lt;&gt;"تم التعاقد",H1887&amp;""=""),"",IFERROR(IF(INDEX('الوحدات'!$E$6:$E$305,MATCH(H1887,'الوحدات'!$A$6:$A$305,0))="بيع",ROUND(INDEX('الوحدات'!$F$6:$F$305,MATCH(H1887,'الوحدات'!$A$6:$A$305,0))*'الإعدادات'!$B$5/100,2),""),""))</f>
        <v/>
      </c>
      <c r="P1887" s="19">
        <f>IF(OR(M1887="متأخرة",M1887="اليوم"),COUNTIFS($M$6:$M$2005,"متأخرة",$J$6:$J$2005,"&lt;"&amp;J1887)+COUNTIFS($M$6:$M$2005,"اليوم",$J$6:$J$2005,"&lt;"&amp;J1887)+COUNTIFS($M$6:M1887,"متأخرة",$J$6:J1887,J1887&amp;"")+COUNTIFS($M$6:M1887,"اليوم",$J$6:J1887,J1887&amp;""),"")</f>
        <v/>
      </c>
    </row>
    <row r="1888">
      <c r="A1888" s="20" t="n"/>
      <c r="B1888" s="5" t="n"/>
      <c r="C1888" s="21" t="n"/>
      <c r="D1888" s="5" t="n"/>
      <c r="E1888" s="17" t="n"/>
      <c r="F1888" s="5" t="n"/>
      <c r="G1888" s="5" t="n"/>
      <c r="H1888" s="5" t="n"/>
      <c r="I1888" s="5" t="n"/>
      <c r="J1888" s="20" t="n"/>
      <c r="K1888" s="5" t="n"/>
      <c r="L1888" s="19">
        <f>IF(OR(B1888&amp;""="",NOT(ISNUMBER(A1888))),"",'الإعدادات'!$B$4-A1888)</f>
        <v/>
      </c>
      <c r="M1888" s="6">
        <f>IF(OR(B1888&amp;""="",NOT(ISNUMBER(J1888)),I1888="تم التعاقد",I1888="غير مهتم"),"",IF(J1888&lt;'الإعدادات'!$B$4,"متأخرة",IF(J1888='الإعدادات'!$B$4,"اليوم",IF(J1888&lt;='الإعدادات'!$B$4+3,"خلال 3 أيام",""))))</f>
        <v/>
      </c>
      <c r="N1888" s="6">
        <f>IF(OR(B1888&amp;""="",H1888&amp;""="",NOT(ISNUMBER(E1888))),"",IFERROR(IF(E1888&lt;INDEX('الوحدات'!$F$6:$F$305,MATCH(H1888,'الوحدات'!$A$6:$A$305,0)),"أقل من السعر","مناسب"),"كود غير موجود"))</f>
        <v/>
      </c>
      <c r="O1888" s="18">
        <f>IF(OR(B1888&amp;""="",I1888&lt;&gt;"تم التعاقد",H1888&amp;""=""),"",IFERROR(IF(INDEX('الوحدات'!$E$6:$E$305,MATCH(H1888,'الوحدات'!$A$6:$A$305,0))="بيع",ROUND(INDEX('الوحدات'!$F$6:$F$305,MATCH(H1888,'الوحدات'!$A$6:$A$305,0))*'الإعدادات'!$B$5/100,2),""),""))</f>
        <v/>
      </c>
      <c r="P1888" s="19">
        <f>IF(OR(M1888="متأخرة",M1888="اليوم"),COUNTIFS($M$6:$M$2005,"متأخرة",$J$6:$J$2005,"&lt;"&amp;J1888)+COUNTIFS($M$6:$M$2005,"اليوم",$J$6:$J$2005,"&lt;"&amp;J1888)+COUNTIFS($M$6:M1888,"متأخرة",$J$6:J1888,J1888&amp;"")+COUNTIFS($M$6:M1888,"اليوم",$J$6:J1888,J1888&amp;""),"")</f>
        <v/>
      </c>
    </row>
    <row r="1889">
      <c r="A1889" s="20" t="n"/>
      <c r="B1889" s="5" t="n"/>
      <c r="C1889" s="21" t="n"/>
      <c r="D1889" s="5" t="n"/>
      <c r="E1889" s="17" t="n"/>
      <c r="F1889" s="5" t="n"/>
      <c r="G1889" s="5" t="n"/>
      <c r="H1889" s="5" t="n"/>
      <c r="I1889" s="5" t="n"/>
      <c r="J1889" s="20" t="n"/>
      <c r="K1889" s="5" t="n"/>
      <c r="L1889" s="19">
        <f>IF(OR(B1889&amp;""="",NOT(ISNUMBER(A1889))),"",'الإعدادات'!$B$4-A1889)</f>
        <v/>
      </c>
      <c r="M1889" s="6">
        <f>IF(OR(B1889&amp;""="",NOT(ISNUMBER(J1889)),I1889="تم التعاقد",I1889="غير مهتم"),"",IF(J1889&lt;'الإعدادات'!$B$4,"متأخرة",IF(J1889='الإعدادات'!$B$4,"اليوم",IF(J1889&lt;='الإعدادات'!$B$4+3,"خلال 3 أيام",""))))</f>
        <v/>
      </c>
      <c r="N1889" s="6">
        <f>IF(OR(B1889&amp;""="",H1889&amp;""="",NOT(ISNUMBER(E1889))),"",IFERROR(IF(E1889&lt;INDEX('الوحدات'!$F$6:$F$305,MATCH(H1889,'الوحدات'!$A$6:$A$305,0)),"أقل من السعر","مناسب"),"كود غير موجود"))</f>
        <v/>
      </c>
      <c r="O1889" s="18">
        <f>IF(OR(B1889&amp;""="",I1889&lt;&gt;"تم التعاقد",H1889&amp;""=""),"",IFERROR(IF(INDEX('الوحدات'!$E$6:$E$305,MATCH(H1889,'الوحدات'!$A$6:$A$305,0))="بيع",ROUND(INDEX('الوحدات'!$F$6:$F$305,MATCH(H1889,'الوحدات'!$A$6:$A$305,0))*'الإعدادات'!$B$5/100,2),""),""))</f>
        <v/>
      </c>
      <c r="P1889" s="19">
        <f>IF(OR(M1889="متأخرة",M1889="اليوم"),COUNTIFS($M$6:$M$2005,"متأخرة",$J$6:$J$2005,"&lt;"&amp;J1889)+COUNTIFS($M$6:$M$2005,"اليوم",$J$6:$J$2005,"&lt;"&amp;J1889)+COUNTIFS($M$6:M1889,"متأخرة",$J$6:J1889,J1889&amp;"")+COUNTIFS($M$6:M1889,"اليوم",$J$6:J1889,J1889&amp;""),"")</f>
        <v/>
      </c>
    </row>
    <row r="1890">
      <c r="A1890" s="20" t="n"/>
      <c r="B1890" s="5" t="n"/>
      <c r="C1890" s="21" t="n"/>
      <c r="D1890" s="5" t="n"/>
      <c r="E1890" s="17" t="n"/>
      <c r="F1890" s="5" t="n"/>
      <c r="G1890" s="5" t="n"/>
      <c r="H1890" s="5" t="n"/>
      <c r="I1890" s="5" t="n"/>
      <c r="J1890" s="20" t="n"/>
      <c r="K1890" s="5" t="n"/>
      <c r="L1890" s="19">
        <f>IF(OR(B1890&amp;""="",NOT(ISNUMBER(A1890))),"",'الإعدادات'!$B$4-A1890)</f>
        <v/>
      </c>
      <c r="M1890" s="6">
        <f>IF(OR(B1890&amp;""="",NOT(ISNUMBER(J1890)),I1890="تم التعاقد",I1890="غير مهتم"),"",IF(J1890&lt;'الإعدادات'!$B$4,"متأخرة",IF(J1890='الإعدادات'!$B$4,"اليوم",IF(J1890&lt;='الإعدادات'!$B$4+3,"خلال 3 أيام",""))))</f>
        <v/>
      </c>
      <c r="N1890" s="6">
        <f>IF(OR(B1890&amp;""="",H1890&amp;""="",NOT(ISNUMBER(E1890))),"",IFERROR(IF(E1890&lt;INDEX('الوحدات'!$F$6:$F$305,MATCH(H1890,'الوحدات'!$A$6:$A$305,0)),"أقل من السعر","مناسب"),"كود غير موجود"))</f>
        <v/>
      </c>
      <c r="O1890" s="18">
        <f>IF(OR(B1890&amp;""="",I1890&lt;&gt;"تم التعاقد",H1890&amp;""=""),"",IFERROR(IF(INDEX('الوحدات'!$E$6:$E$305,MATCH(H1890,'الوحدات'!$A$6:$A$305,0))="بيع",ROUND(INDEX('الوحدات'!$F$6:$F$305,MATCH(H1890,'الوحدات'!$A$6:$A$305,0))*'الإعدادات'!$B$5/100,2),""),""))</f>
        <v/>
      </c>
      <c r="P1890" s="19">
        <f>IF(OR(M1890="متأخرة",M1890="اليوم"),COUNTIFS($M$6:$M$2005,"متأخرة",$J$6:$J$2005,"&lt;"&amp;J1890)+COUNTIFS($M$6:$M$2005,"اليوم",$J$6:$J$2005,"&lt;"&amp;J1890)+COUNTIFS($M$6:M1890,"متأخرة",$J$6:J1890,J1890&amp;"")+COUNTIFS($M$6:M1890,"اليوم",$J$6:J1890,J1890&amp;""),"")</f>
        <v/>
      </c>
    </row>
    <row r="1891">
      <c r="A1891" s="20" t="n"/>
      <c r="B1891" s="5" t="n"/>
      <c r="C1891" s="21" t="n"/>
      <c r="D1891" s="5" t="n"/>
      <c r="E1891" s="17" t="n"/>
      <c r="F1891" s="5" t="n"/>
      <c r="G1891" s="5" t="n"/>
      <c r="H1891" s="5" t="n"/>
      <c r="I1891" s="5" t="n"/>
      <c r="J1891" s="20" t="n"/>
      <c r="K1891" s="5" t="n"/>
      <c r="L1891" s="19">
        <f>IF(OR(B1891&amp;""="",NOT(ISNUMBER(A1891))),"",'الإعدادات'!$B$4-A1891)</f>
        <v/>
      </c>
      <c r="M1891" s="6">
        <f>IF(OR(B1891&amp;""="",NOT(ISNUMBER(J1891)),I1891="تم التعاقد",I1891="غير مهتم"),"",IF(J1891&lt;'الإعدادات'!$B$4,"متأخرة",IF(J1891='الإعدادات'!$B$4,"اليوم",IF(J1891&lt;='الإعدادات'!$B$4+3,"خلال 3 أيام",""))))</f>
        <v/>
      </c>
      <c r="N1891" s="6">
        <f>IF(OR(B1891&amp;""="",H1891&amp;""="",NOT(ISNUMBER(E1891))),"",IFERROR(IF(E1891&lt;INDEX('الوحدات'!$F$6:$F$305,MATCH(H1891,'الوحدات'!$A$6:$A$305,0)),"أقل من السعر","مناسب"),"كود غير موجود"))</f>
        <v/>
      </c>
      <c r="O1891" s="18">
        <f>IF(OR(B1891&amp;""="",I1891&lt;&gt;"تم التعاقد",H1891&amp;""=""),"",IFERROR(IF(INDEX('الوحدات'!$E$6:$E$305,MATCH(H1891,'الوحدات'!$A$6:$A$305,0))="بيع",ROUND(INDEX('الوحدات'!$F$6:$F$305,MATCH(H1891,'الوحدات'!$A$6:$A$305,0))*'الإعدادات'!$B$5/100,2),""),""))</f>
        <v/>
      </c>
      <c r="P1891" s="19">
        <f>IF(OR(M1891="متأخرة",M1891="اليوم"),COUNTIFS($M$6:$M$2005,"متأخرة",$J$6:$J$2005,"&lt;"&amp;J1891)+COUNTIFS($M$6:$M$2005,"اليوم",$J$6:$J$2005,"&lt;"&amp;J1891)+COUNTIFS($M$6:M1891,"متأخرة",$J$6:J1891,J1891&amp;"")+COUNTIFS($M$6:M1891,"اليوم",$J$6:J1891,J1891&amp;""),"")</f>
        <v/>
      </c>
    </row>
    <row r="1892">
      <c r="A1892" s="20" t="n"/>
      <c r="B1892" s="5" t="n"/>
      <c r="C1892" s="21" t="n"/>
      <c r="D1892" s="5" t="n"/>
      <c r="E1892" s="17" t="n"/>
      <c r="F1892" s="5" t="n"/>
      <c r="G1892" s="5" t="n"/>
      <c r="H1892" s="5" t="n"/>
      <c r="I1892" s="5" t="n"/>
      <c r="J1892" s="20" t="n"/>
      <c r="K1892" s="5" t="n"/>
      <c r="L1892" s="19">
        <f>IF(OR(B1892&amp;""="",NOT(ISNUMBER(A1892))),"",'الإعدادات'!$B$4-A1892)</f>
        <v/>
      </c>
      <c r="M1892" s="6">
        <f>IF(OR(B1892&amp;""="",NOT(ISNUMBER(J1892)),I1892="تم التعاقد",I1892="غير مهتم"),"",IF(J1892&lt;'الإعدادات'!$B$4,"متأخرة",IF(J1892='الإعدادات'!$B$4,"اليوم",IF(J1892&lt;='الإعدادات'!$B$4+3,"خلال 3 أيام",""))))</f>
        <v/>
      </c>
      <c r="N1892" s="6">
        <f>IF(OR(B1892&amp;""="",H1892&amp;""="",NOT(ISNUMBER(E1892))),"",IFERROR(IF(E1892&lt;INDEX('الوحدات'!$F$6:$F$305,MATCH(H1892,'الوحدات'!$A$6:$A$305,0)),"أقل من السعر","مناسب"),"كود غير موجود"))</f>
        <v/>
      </c>
      <c r="O1892" s="18">
        <f>IF(OR(B1892&amp;""="",I1892&lt;&gt;"تم التعاقد",H1892&amp;""=""),"",IFERROR(IF(INDEX('الوحدات'!$E$6:$E$305,MATCH(H1892,'الوحدات'!$A$6:$A$305,0))="بيع",ROUND(INDEX('الوحدات'!$F$6:$F$305,MATCH(H1892,'الوحدات'!$A$6:$A$305,0))*'الإعدادات'!$B$5/100,2),""),""))</f>
        <v/>
      </c>
      <c r="P1892" s="19">
        <f>IF(OR(M1892="متأخرة",M1892="اليوم"),COUNTIFS($M$6:$M$2005,"متأخرة",$J$6:$J$2005,"&lt;"&amp;J1892)+COUNTIFS($M$6:$M$2005,"اليوم",$J$6:$J$2005,"&lt;"&amp;J1892)+COUNTIFS($M$6:M1892,"متأخرة",$J$6:J1892,J1892&amp;"")+COUNTIFS($M$6:M1892,"اليوم",$J$6:J1892,J1892&amp;""),"")</f>
        <v/>
      </c>
    </row>
    <row r="1893">
      <c r="A1893" s="20" t="n"/>
      <c r="B1893" s="5" t="n"/>
      <c r="C1893" s="21" t="n"/>
      <c r="D1893" s="5" t="n"/>
      <c r="E1893" s="17" t="n"/>
      <c r="F1893" s="5" t="n"/>
      <c r="G1893" s="5" t="n"/>
      <c r="H1893" s="5" t="n"/>
      <c r="I1893" s="5" t="n"/>
      <c r="J1893" s="20" t="n"/>
      <c r="K1893" s="5" t="n"/>
      <c r="L1893" s="19">
        <f>IF(OR(B1893&amp;""="",NOT(ISNUMBER(A1893))),"",'الإعدادات'!$B$4-A1893)</f>
        <v/>
      </c>
      <c r="M1893" s="6">
        <f>IF(OR(B1893&amp;""="",NOT(ISNUMBER(J1893)),I1893="تم التعاقد",I1893="غير مهتم"),"",IF(J1893&lt;'الإعدادات'!$B$4,"متأخرة",IF(J1893='الإعدادات'!$B$4,"اليوم",IF(J1893&lt;='الإعدادات'!$B$4+3,"خلال 3 أيام",""))))</f>
        <v/>
      </c>
      <c r="N1893" s="6">
        <f>IF(OR(B1893&amp;""="",H1893&amp;""="",NOT(ISNUMBER(E1893))),"",IFERROR(IF(E1893&lt;INDEX('الوحدات'!$F$6:$F$305,MATCH(H1893,'الوحدات'!$A$6:$A$305,0)),"أقل من السعر","مناسب"),"كود غير موجود"))</f>
        <v/>
      </c>
      <c r="O1893" s="18">
        <f>IF(OR(B1893&amp;""="",I1893&lt;&gt;"تم التعاقد",H1893&amp;""=""),"",IFERROR(IF(INDEX('الوحدات'!$E$6:$E$305,MATCH(H1893,'الوحدات'!$A$6:$A$305,0))="بيع",ROUND(INDEX('الوحدات'!$F$6:$F$305,MATCH(H1893,'الوحدات'!$A$6:$A$305,0))*'الإعدادات'!$B$5/100,2),""),""))</f>
        <v/>
      </c>
      <c r="P1893" s="19">
        <f>IF(OR(M1893="متأخرة",M1893="اليوم"),COUNTIFS($M$6:$M$2005,"متأخرة",$J$6:$J$2005,"&lt;"&amp;J1893)+COUNTIFS($M$6:$M$2005,"اليوم",$J$6:$J$2005,"&lt;"&amp;J1893)+COUNTIFS($M$6:M1893,"متأخرة",$J$6:J1893,J1893&amp;"")+COUNTIFS($M$6:M1893,"اليوم",$J$6:J1893,J1893&amp;""),"")</f>
        <v/>
      </c>
    </row>
    <row r="1894">
      <c r="A1894" s="20" t="n"/>
      <c r="B1894" s="5" t="n"/>
      <c r="C1894" s="21" t="n"/>
      <c r="D1894" s="5" t="n"/>
      <c r="E1894" s="17" t="n"/>
      <c r="F1894" s="5" t="n"/>
      <c r="G1894" s="5" t="n"/>
      <c r="H1894" s="5" t="n"/>
      <c r="I1894" s="5" t="n"/>
      <c r="J1894" s="20" t="n"/>
      <c r="K1894" s="5" t="n"/>
      <c r="L1894" s="19">
        <f>IF(OR(B1894&amp;""="",NOT(ISNUMBER(A1894))),"",'الإعدادات'!$B$4-A1894)</f>
        <v/>
      </c>
      <c r="M1894" s="6">
        <f>IF(OR(B1894&amp;""="",NOT(ISNUMBER(J1894)),I1894="تم التعاقد",I1894="غير مهتم"),"",IF(J1894&lt;'الإعدادات'!$B$4,"متأخرة",IF(J1894='الإعدادات'!$B$4,"اليوم",IF(J1894&lt;='الإعدادات'!$B$4+3,"خلال 3 أيام",""))))</f>
        <v/>
      </c>
      <c r="N1894" s="6">
        <f>IF(OR(B1894&amp;""="",H1894&amp;""="",NOT(ISNUMBER(E1894))),"",IFERROR(IF(E1894&lt;INDEX('الوحدات'!$F$6:$F$305,MATCH(H1894,'الوحدات'!$A$6:$A$305,0)),"أقل من السعر","مناسب"),"كود غير موجود"))</f>
        <v/>
      </c>
      <c r="O1894" s="18">
        <f>IF(OR(B1894&amp;""="",I1894&lt;&gt;"تم التعاقد",H1894&amp;""=""),"",IFERROR(IF(INDEX('الوحدات'!$E$6:$E$305,MATCH(H1894,'الوحدات'!$A$6:$A$305,0))="بيع",ROUND(INDEX('الوحدات'!$F$6:$F$305,MATCH(H1894,'الوحدات'!$A$6:$A$305,0))*'الإعدادات'!$B$5/100,2),""),""))</f>
        <v/>
      </c>
      <c r="P1894" s="19">
        <f>IF(OR(M1894="متأخرة",M1894="اليوم"),COUNTIFS($M$6:$M$2005,"متأخرة",$J$6:$J$2005,"&lt;"&amp;J1894)+COUNTIFS($M$6:$M$2005,"اليوم",$J$6:$J$2005,"&lt;"&amp;J1894)+COUNTIFS($M$6:M1894,"متأخرة",$J$6:J1894,J1894&amp;"")+COUNTIFS($M$6:M1894,"اليوم",$J$6:J1894,J1894&amp;""),"")</f>
        <v/>
      </c>
    </row>
    <row r="1895">
      <c r="A1895" s="20" t="n"/>
      <c r="B1895" s="5" t="n"/>
      <c r="C1895" s="21" t="n"/>
      <c r="D1895" s="5" t="n"/>
      <c r="E1895" s="17" t="n"/>
      <c r="F1895" s="5" t="n"/>
      <c r="G1895" s="5" t="n"/>
      <c r="H1895" s="5" t="n"/>
      <c r="I1895" s="5" t="n"/>
      <c r="J1895" s="20" t="n"/>
      <c r="K1895" s="5" t="n"/>
      <c r="L1895" s="19">
        <f>IF(OR(B1895&amp;""="",NOT(ISNUMBER(A1895))),"",'الإعدادات'!$B$4-A1895)</f>
        <v/>
      </c>
      <c r="M1895" s="6">
        <f>IF(OR(B1895&amp;""="",NOT(ISNUMBER(J1895)),I1895="تم التعاقد",I1895="غير مهتم"),"",IF(J1895&lt;'الإعدادات'!$B$4,"متأخرة",IF(J1895='الإعدادات'!$B$4,"اليوم",IF(J1895&lt;='الإعدادات'!$B$4+3,"خلال 3 أيام",""))))</f>
        <v/>
      </c>
      <c r="N1895" s="6">
        <f>IF(OR(B1895&amp;""="",H1895&amp;""="",NOT(ISNUMBER(E1895))),"",IFERROR(IF(E1895&lt;INDEX('الوحدات'!$F$6:$F$305,MATCH(H1895,'الوحدات'!$A$6:$A$305,0)),"أقل من السعر","مناسب"),"كود غير موجود"))</f>
        <v/>
      </c>
      <c r="O1895" s="18">
        <f>IF(OR(B1895&amp;""="",I1895&lt;&gt;"تم التعاقد",H1895&amp;""=""),"",IFERROR(IF(INDEX('الوحدات'!$E$6:$E$305,MATCH(H1895,'الوحدات'!$A$6:$A$305,0))="بيع",ROUND(INDEX('الوحدات'!$F$6:$F$305,MATCH(H1895,'الوحدات'!$A$6:$A$305,0))*'الإعدادات'!$B$5/100,2),""),""))</f>
        <v/>
      </c>
      <c r="P1895" s="19">
        <f>IF(OR(M1895="متأخرة",M1895="اليوم"),COUNTIFS($M$6:$M$2005,"متأخرة",$J$6:$J$2005,"&lt;"&amp;J1895)+COUNTIFS($M$6:$M$2005,"اليوم",$J$6:$J$2005,"&lt;"&amp;J1895)+COUNTIFS($M$6:M1895,"متأخرة",$J$6:J1895,J1895&amp;"")+COUNTIFS($M$6:M1895,"اليوم",$J$6:J1895,J1895&amp;""),"")</f>
        <v/>
      </c>
    </row>
    <row r="1896">
      <c r="A1896" s="20" t="n"/>
      <c r="B1896" s="5" t="n"/>
      <c r="C1896" s="21" t="n"/>
      <c r="D1896" s="5" t="n"/>
      <c r="E1896" s="17" t="n"/>
      <c r="F1896" s="5" t="n"/>
      <c r="G1896" s="5" t="n"/>
      <c r="H1896" s="5" t="n"/>
      <c r="I1896" s="5" t="n"/>
      <c r="J1896" s="20" t="n"/>
      <c r="K1896" s="5" t="n"/>
      <c r="L1896" s="19">
        <f>IF(OR(B1896&amp;""="",NOT(ISNUMBER(A1896))),"",'الإعدادات'!$B$4-A1896)</f>
        <v/>
      </c>
      <c r="M1896" s="6">
        <f>IF(OR(B1896&amp;""="",NOT(ISNUMBER(J1896)),I1896="تم التعاقد",I1896="غير مهتم"),"",IF(J1896&lt;'الإعدادات'!$B$4,"متأخرة",IF(J1896='الإعدادات'!$B$4,"اليوم",IF(J1896&lt;='الإعدادات'!$B$4+3,"خلال 3 أيام",""))))</f>
        <v/>
      </c>
      <c r="N1896" s="6">
        <f>IF(OR(B1896&amp;""="",H1896&amp;""="",NOT(ISNUMBER(E1896))),"",IFERROR(IF(E1896&lt;INDEX('الوحدات'!$F$6:$F$305,MATCH(H1896,'الوحدات'!$A$6:$A$305,0)),"أقل من السعر","مناسب"),"كود غير موجود"))</f>
        <v/>
      </c>
      <c r="O1896" s="18">
        <f>IF(OR(B1896&amp;""="",I1896&lt;&gt;"تم التعاقد",H1896&amp;""=""),"",IFERROR(IF(INDEX('الوحدات'!$E$6:$E$305,MATCH(H1896,'الوحدات'!$A$6:$A$305,0))="بيع",ROUND(INDEX('الوحدات'!$F$6:$F$305,MATCH(H1896,'الوحدات'!$A$6:$A$305,0))*'الإعدادات'!$B$5/100,2),""),""))</f>
        <v/>
      </c>
      <c r="P1896" s="19">
        <f>IF(OR(M1896="متأخرة",M1896="اليوم"),COUNTIFS($M$6:$M$2005,"متأخرة",$J$6:$J$2005,"&lt;"&amp;J1896)+COUNTIFS($M$6:$M$2005,"اليوم",$J$6:$J$2005,"&lt;"&amp;J1896)+COUNTIFS($M$6:M1896,"متأخرة",$J$6:J1896,J1896&amp;"")+COUNTIFS($M$6:M1896,"اليوم",$J$6:J1896,J1896&amp;""),"")</f>
        <v/>
      </c>
    </row>
    <row r="1897">
      <c r="A1897" s="20" t="n"/>
      <c r="B1897" s="5" t="n"/>
      <c r="C1897" s="21" t="n"/>
      <c r="D1897" s="5" t="n"/>
      <c r="E1897" s="17" t="n"/>
      <c r="F1897" s="5" t="n"/>
      <c r="G1897" s="5" t="n"/>
      <c r="H1897" s="5" t="n"/>
      <c r="I1897" s="5" t="n"/>
      <c r="J1897" s="20" t="n"/>
      <c r="K1897" s="5" t="n"/>
      <c r="L1897" s="19">
        <f>IF(OR(B1897&amp;""="",NOT(ISNUMBER(A1897))),"",'الإعدادات'!$B$4-A1897)</f>
        <v/>
      </c>
      <c r="M1897" s="6">
        <f>IF(OR(B1897&amp;""="",NOT(ISNUMBER(J1897)),I1897="تم التعاقد",I1897="غير مهتم"),"",IF(J1897&lt;'الإعدادات'!$B$4,"متأخرة",IF(J1897='الإعدادات'!$B$4,"اليوم",IF(J1897&lt;='الإعدادات'!$B$4+3,"خلال 3 أيام",""))))</f>
        <v/>
      </c>
      <c r="N1897" s="6">
        <f>IF(OR(B1897&amp;""="",H1897&amp;""="",NOT(ISNUMBER(E1897))),"",IFERROR(IF(E1897&lt;INDEX('الوحدات'!$F$6:$F$305,MATCH(H1897,'الوحدات'!$A$6:$A$305,0)),"أقل من السعر","مناسب"),"كود غير موجود"))</f>
        <v/>
      </c>
      <c r="O1897" s="18">
        <f>IF(OR(B1897&amp;""="",I1897&lt;&gt;"تم التعاقد",H1897&amp;""=""),"",IFERROR(IF(INDEX('الوحدات'!$E$6:$E$305,MATCH(H1897,'الوحدات'!$A$6:$A$305,0))="بيع",ROUND(INDEX('الوحدات'!$F$6:$F$305,MATCH(H1897,'الوحدات'!$A$6:$A$305,0))*'الإعدادات'!$B$5/100,2),""),""))</f>
        <v/>
      </c>
      <c r="P1897" s="19">
        <f>IF(OR(M1897="متأخرة",M1897="اليوم"),COUNTIFS($M$6:$M$2005,"متأخرة",$J$6:$J$2005,"&lt;"&amp;J1897)+COUNTIFS($M$6:$M$2005,"اليوم",$J$6:$J$2005,"&lt;"&amp;J1897)+COUNTIFS($M$6:M1897,"متأخرة",$J$6:J1897,J1897&amp;"")+COUNTIFS($M$6:M1897,"اليوم",$J$6:J1897,J1897&amp;""),"")</f>
        <v/>
      </c>
    </row>
    <row r="1898">
      <c r="A1898" s="20" t="n"/>
      <c r="B1898" s="5" t="n"/>
      <c r="C1898" s="21" t="n"/>
      <c r="D1898" s="5" t="n"/>
      <c r="E1898" s="17" t="n"/>
      <c r="F1898" s="5" t="n"/>
      <c r="G1898" s="5" t="n"/>
      <c r="H1898" s="5" t="n"/>
      <c r="I1898" s="5" t="n"/>
      <c r="J1898" s="20" t="n"/>
      <c r="K1898" s="5" t="n"/>
      <c r="L1898" s="19">
        <f>IF(OR(B1898&amp;""="",NOT(ISNUMBER(A1898))),"",'الإعدادات'!$B$4-A1898)</f>
        <v/>
      </c>
      <c r="M1898" s="6">
        <f>IF(OR(B1898&amp;""="",NOT(ISNUMBER(J1898)),I1898="تم التعاقد",I1898="غير مهتم"),"",IF(J1898&lt;'الإعدادات'!$B$4,"متأخرة",IF(J1898='الإعدادات'!$B$4,"اليوم",IF(J1898&lt;='الإعدادات'!$B$4+3,"خلال 3 أيام",""))))</f>
        <v/>
      </c>
      <c r="N1898" s="6">
        <f>IF(OR(B1898&amp;""="",H1898&amp;""="",NOT(ISNUMBER(E1898))),"",IFERROR(IF(E1898&lt;INDEX('الوحدات'!$F$6:$F$305,MATCH(H1898,'الوحدات'!$A$6:$A$305,0)),"أقل من السعر","مناسب"),"كود غير موجود"))</f>
        <v/>
      </c>
      <c r="O1898" s="18">
        <f>IF(OR(B1898&amp;""="",I1898&lt;&gt;"تم التعاقد",H1898&amp;""=""),"",IFERROR(IF(INDEX('الوحدات'!$E$6:$E$305,MATCH(H1898,'الوحدات'!$A$6:$A$305,0))="بيع",ROUND(INDEX('الوحدات'!$F$6:$F$305,MATCH(H1898,'الوحدات'!$A$6:$A$305,0))*'الإعدادات'!$B$5/100,2),""),""))</f>
        <v/>
      </c>
      <c r="P1898" s="19">
        <f>IF(OR(M1898="متأخرة",M1898="اليوم"),COUNTIFS($M$6:$M$2005,"متأخرة",$J$6:$J$2005,"&lt;"&amp;J1898)+COUNTIFS($M$6:$M$2005,"اليوم",$J$6:$J$2005,"&lt;"&amp;J1898)+COUNTIFS($M$6:M1898,"متأخرة",$J$6:J1898,J1898&amp;"")+COUNTIFS($M$6:M1898,"اليوم",$J$6:J1898,J1898&amp;""),"")</f>
        <v/>
      </c>
    </row>
    <row r="1899">
      <c r="A1899" s="20" t="n"/>
      <c r="B1899" s="5" t="n"/>
      <c r="C1899" s="21" t="n"/>
      <c r="D1899" s="5" t="n"/>
      <c r="E1899" s="17" t="n"/>
      <c r="F1899" s="5" t="n"/>
      <c r="G1899" s="5" t="n"/>
      <c r="H1899" s="5" t="n"/>
      <c r="I1899" s="5" t="n"/>
      <c r="J1899" s="20" t="n"/>
      <c r="K1899" s="5" t="n"/>
      <c r="L1899" s="19">
        <f>IF(OR(B1899&amp;""="",NOT(ISNUMBER(A1899))),"",'الإعدادات'!$B$4-A1899)</f>
        <v/>
      </c>
      <c r="M1899" s="6">
        <f>IF(OR(B1899&amp;""="",NOT(ISNUMBER(J1899)),I1899="تم التعاقد",I1899="غير مهتم"),"",IF(J1899&lt;'الإعدادات'!$B$4,"متأخرة",IF(J1899='الإعدادات'!$B$4,"اليوم",IF(J1899&lt;='الإعدادات'!$B$4+3,"خلال 3 أيام",""))))</f>
        <v/>
      </c>
      <c r="N1899" s="6">
        <f>IF(OR(B1899&amp;""="",H1899&amp;""="",NOT(ISNUMBER(E1899))),"",IFERROR(IF(E1899&lt;INDEX('الوحدات'!$F$6:$F$305,MATCH(H1899,'الوحدات'!$A$6:$A$305,0)),"أقل من السعر","مناسب"),"كود غير موجود"))</f>
        <v/>
      </c>
      <c r="O1899" s="18">
        <f>IF(OR(B1899&amp;""="",I1899&lt;&gt;"تم التعاقد",H1899&amp;""=""),"",IFERROR(IF(INDEX('الوحدات'!$E$6:$E$305,MATCH(H1899,'الوحدات'!$A$6:$A$305,0))="بيع",ROUND(INDEX('الوحدات'!$F$6:$F$305,MATCH(H1899,'الوحدات'!$A$6:$A$305,0))*'الإعدادات'!$B$5/100,2),""),""))</f>
        <v/>
      </c>
      <c r="P1899" s="19">
        <f>IF(OR(M1899="متأخرة",M1899="اليوم"),COUNTIFS($M$6:$M$2005,"متأخرة",$J$6:$J$2005,"&lt;"&amp;J1899)+COUNTIFS($M$6:$M$2005,"اليوم",$J$6:$J$2005,"&lt;"&amp;J1899)+COUNTIFS($M$6:M1899,"متأخرة",$J$6:J1899,J1899&amp;"")+COUNTIFS($M$6:M1899,"اليوم",$J$6:J1899,J1899&amp;""),"")</f>
        <v/>
      </c>
    </row>
    <row r="1900">
      <c r="A1900" s="20" t="n"/>
      <c r="B1900" s="5" t="n"/>
      <c r="C1900" s="21" t="n"/>
      <c r="D1900" s="5" t="n"/>
      <c r="E1900" s="17" t="n"/>
      <c r="F1900" s="5" t="n"/>
      <c r="G1900" s="5" t="n"/>
      <c r="H1900" s="5" t="n"/>
      <c r="I1900" s="5" t="n"/>
      <c r="J1900" s="20" t="n"/>
      <c r="K1900" s="5" t="n"/>
      <c r="L1900" s="19">
        <f>IF(OR(B1900&amp;""="",NOT(ISNUMBER(A1900))),"",'الإعدادات'!$B$4-A1900)</f>
        <v/>
      </c>
      <c r="M1900" s="6">
        <f>IF(OR(B1900&amp;""="",NOT(ISNUMBER(J1900)),I1900="تم التعاقد",I1900="غير مهتم"),"",IF(J1900&lt;'الإعدادات'!$B$4,"متأخرة",IF(J1900='الإعدادات'!$B$4,"اليوم",IF(J1900&lt;='الإعدادات'!$B$4+3,"خلال 3 أيام",""))))</f>
        <v/>
      </c>
      <c r="N1900" s="6">
        <f>IF(OR(B1900&amp;""="",H1900&amp;""="",NOT(ISNUMBER(E1900))),"",IFERROR(IF(E1900&lt;INDEX('الوحدات'!$F$6:$F$305,MATCH(H1900,'الوحدات'!$A$6:$A$305,0)),"أقل من السعر","مناسب"),"كود غير موجود"))</f>
        <v/>
      </c>
      <c r="O1900" s="18">
        <f>IF(OR(B1900&amp;""="",I1900&lt;&gt;"تم التعاقد",H1900&amp;""=""),"",IFERROR(IF(INDEX('الوحدات'!$E$6:$E$305,MATCH(H1900,'الوحدات'!$A$6:$A$305,0))="بيع",ROUND(INDEX('الوحدات'!$F$6:$F$305,MATCH(H1900,'الوحدات'!$A$6:$A$305,0))*'الإعدادات'!$B$5/100,2),""),""))</f>
        <v/>
      </c>
      <c r="P1900" s="19">
        <f>IF(OR(M1900="متأخرة",M1900="اليوم"),COUNTIFS($M$6:$M$2005,"متأخرة",$J$6:$J$2005,"&lt;"&amp;J1900)+COUNTIFS($M$6:$M$2005,"اليوم",$J$6:$J$2005,"&lt;"&amp;J1900)+COUNTIFS($M$6:M1900,"متأخرة",$J$6:J1900,J1900&amp;"")+COUNTIFS($M$6:M1900,"اليوم",$J$6:J1900,J1900&amp;""),"")</f>
        <v/>
      </c>
    </row>
    <row r="1901">
      <c r="A1901" s="20" t="n"/>
      <c r="B1901" s="5" t="n"/>
      <c r="C1901" s="21" t="n"/>
      <c r="D1901" s="5" t="n"/>
      <c r="E1901" s="17" t="n"/>
      <c r="F1901" s="5" t="n"/>
      <c r="G1901" s="5" t="n"/>
      <c r="H1901" s="5" t="n"/>
      <c r="I1901" s="5" t="n"/>
      <c r="J1901" s="20" t="n"/>
      <c r="K1901" s="5" t="n"/>
      <c r="L1901" s="19">
        <f>IF(OR(B1901&amp;""="",NOT(ISNUMBER(A1901))),"",'الإعدادات'!$B$4-A1901)</f>
        <v/>
      </c>
      <c r="M1901" s="6">
        <f>IF(OR(B1901&amp;""="",NOT(ISNUMBER(J1901)),I1901="تم التعاقد",I1901="غير مهتم"),"",IF(J1901&lt;'الإعدادات'!$B$4,"متأخرة",IF(J1901='الإعدادات'!$B$4,"اليوم",IF(J1901&lt;='الإعدادات'!$B$4+3,"خلال 3 أيام",""))))</f>
        <v/>
      </c>
      <c r="N1901" s="6">
        <f>IF(OR(B1901&amp;""="",H1901&amp;""="",NOT(ISNUMBER(E1901))),"",IFERROR(IF(E1901&lt;INDEX('الوحدات'!$F$6:$F$305,MATCH(H1901,'الوحدات'!$A$6:$A$305,0)),"أقل من السعر","مناسب"),"كود غير موجود"))</f>
        <v/>
      </c>
      <c r="O1901" s="18">
        <f>IF(OR(B1901&amp;""="",I1901&lt;&gt;"تم التعاقد",H1901&amp;""=""),"",IFERROR(IF(INDEX('الوحدات'!$E$6:$E$305,MATCH(H1901,'الوحدات'!$A$6:$A$305,0))="بيع",ROUND(INDEX('الوحدات'!$F$6:$F$305,MATCH(H1901,'الوحدات'!$A$6:$A$305,0))*'الإعدادات'!$B$5/100,2),""),""))</f>
        <v/>
      </c>
      <c r="P1901" s="19">
        <f>IF(OR(M1901="متأخرة",M1901="اليوم"),COUNTIFS($M$6:$M$2005,"متأخرة",$J$6:$J$2005,"&lt;"&amp;J1901)+COUNTIFS($M$6:$M$2005,"اليوم",$J$6:$J$2005,"&lt;"&amp;J1901)+COUNTIFS($M$6:M1901,"متأخرة",$J$6:J1901,J1901&amp;"")+COUNTIFS($M$6:M1901,"اليوم",$J$6:J1901,J1901&amp;""),"")</f>
        <v/>
      </c>
    </row>
    <row r="1902">
      <c r="A1902" s="20" t="n"/>
      <c r="B1902" s="5" t="n"/>
      <c r="C1902" s="21" t="n"/>
      <c r="D1902" s="5" t="n"/>
      <c r="E1902" s="17" t="n"/>
      <c r="F1902" s="5" t="n"/>
      <c r="G1902" s="5" t="n"/>
      <c r="H1902" s="5" t="n"/>
      <c r="I1902" s="5" t="n"/>
      <c r="J1902" s="20" t="n"/>
      <c r="K1902" s="5" t="n"/>
      <c r="L1902" s="19">
        <f>IF(OR(B1902&amp;""="",NOT(ISNUMBER(A1902))),"",'الإعدادات'!$B$4-A1902)</f>
        <v/>
      </c>
      <c r="M1902" s="6">
        <f>IF(OR(B1902&amp;""="",NOT(ISNUMBER(J1902)),I1902="تم التعاقد",I1902="غير مهتم"),"",IF(J1902&lt;'الإعدادات'!$B$4,"متأخرة",IF(J1902='الإعدادات'!$B$4,"اليوم",IF(J1902&lt;='الإعدادات'!$B$4+3,"خلال 3 أيام",""))))</f>
        <v/>
      </c>
      <c r="N1902" s="6">
        <f>IF(OR(B1902&amp;""="",H1902&amp;""="",NOT(ISNUMBER(E1902))),"",IFERROR(IF(E1902&lt;INDEX('الوحدات'!$F$6:$F$305,MATCH(H1902,'الوحدات'!$A$6:$A$305,0)),"أقل من السعر","مناسب"),"كود غير موجود"))</f>
        <v/>
      </c>
      <c r="O1902" s="18">
        <f>IF(OR(B1902&amp;""="",I1902&lt;&gt;"تم التعاقد",H1902&amp;""=""),"",IFERROR(IF(INDEX('الوحدات'!$E$6:$E$305,MATCH(H1902,'الوحدات'!$A$6:$A$305,0))="بيع",ROUND(INDEX('الوحدات'!$F$6:$F$305,MATCH(H1902,'الوحدات'!$A$6:$A$305,0))*'الإعدادات'!$B$5/100,2),""),""))</f>
        <v/>
      </c>
      <c r="P1902" s="19">
        <f>IF(OR(M1902="متأخرة",M1902="اليوم"),COUNTIFS($M$6:$M$2005,"متأخرة",$J$6:$J$2005,"&lt;"&amp;J1902)+COUNTIFS($M$6:$M$2005,"اليوم",$J$6:$J$2005,"&lt;"&amp;J1902)+COUNTIFS($M$6:M1902,"متأخرة",$J$6:J1902,J1902&amp;"")+COUNTIFS($M$6:M1902,"اليوم",$J$6:J1902,J1902&amp;""),"")</f>
        <v/>
      </c>
    </row>
    <row r="1903">
      <c r="A1903" s="20" t="n"/>
      <c r="B1903" s="5" t="n"/>
      <c r="C1903" s="21" t="n"/>
      <c r="D1903" s="5" t="n"/>
      <c r="E1903" s="17" t="n"/>
      <c r="F1903" s="5" t="n"/>
      <c r="G1903" s="5" t="n"/>
      <c r="H1903" s="5" t="n"/>
      <c r="I1903" s="5" t="n"/>
      <c r="J1903" s="20" t="n"/>
      <c r="K1903" s="5" t="n"/>
      <c r="L1903" s="19">
        <f>IF(OR(B1903&amp;""="",NOT(ISNUMBER(A1903))),"",'الإعدادات'!$B$4-A1903)</f>
        <v/>
      </c>
      <c r="M1903" s="6">
        <f>IF(OR(B1903&amp;""="",NOT(ISNUMBER(J1903)),I1903="تم التعاقد",I1903="غير مهتم"),"",IF(J1903&lt;'الإعدادات'!$B$4,"متأخرة",IF(J1903='الإعدادات'!$B$4,"اليوم",IF(J1903&lt;='الإعدادات'!$B$4+3,"خلال 3 أيام",""))))</f>
        <v/>
      </c>
      <c r="N1903" s="6">
        <f>IF(OR(B1903&amp;""="",H1903&amp;""="",NOT(ISNUMBER(E1903))),"",IFERROR(IF(E1903&lt;INDEX('الوحدات'!$F$6:$F$305,MATCH(H1903,'الوحدات'!$A$6:$A$305,0)),"أقل من السعر","مناسب"),"كود غير موجود"))</f>
        <v/>
      </c>
      <c r="O1903" s="18">
        <f>IF(OR(B1903&amp;""="",I1903&lt;&gt;"تم التعاقد",H1903&amp;""=""),"",IFERROR(IF(INDEX('الوحدات'!$E$6:$E$305,MATCH(H1903,'الوحدات'!$A$6:$A$305,0))="بيع",ROUND(INDEX('الوحدات'!$F$6:$F$305,MATCH(H1903,'الوحدات'!$A$6:$A$305,0))*'الإعدادات'!$B$5/100,2),""),""))</f>
        <v/>
      </c>
      <c r="P1903" s="19">
        <f>IF(OR(M1903="متأخرة",M1903="اليوم"),COUNTIFS($M$6:$M$2005,"متأخرة",$J$6:$J$2005,"&lt;"&amp;J1903)+COUNTIFS($M$6:$M$2005,"اليوم",$J$6:$J$2005,"&lt;"&amp;J1903)+COUNTIFS($M$6:M1903,"متأخرة",$J$6:J1903,J1903&amp;"")+COUNTIFS($M$6:M1903,"اليوم",$J$6:J1903,J1903&amp;""),"")</f>
        <v/>
      </c>
    </row>
    <row r="1904">
      <c r="A1904" s="20" t="n"/>
      <c r="B1904" s="5" t="n"/>
      <c r="C1904" s="21" t="n"/>
      <c r="D1904" s="5" t="n"/>
      <c r="E1904" s="17" t="n"/>
      <c r="F1904" s="5" t="n"/>
      <c r="G1904" s="5" t="n"/>
      <c r="H1904" s="5" t="n"/>
      <c r="I1904" s="5" t="n"/>
      <c r="J1904" s="20" t="n"/>
      <c r="K1904" s="5" t="n"/>
      <c r="L1904" s="19">
        <f>IF(OR(B1904&amp;""="",NOT(ISNUMBER(A1904))),"",'الإعدادات'!$B$4-A1904)</f>
        <v/>
      </c>
      <c r="M1904" s="6">
        <f>IF(OR(B1904&amp;""="",NOT(ISNUMBER(J1904)),I1904="تم التعاقد",I1904="غير مهتم"),"",IF(J1904&lt;'الإعدادات'!$B$4,"متأخرة",IF(J1904='الإعدادات'!$B$4,"اليوم",IF(J1904&lt;='الإعدادات'!$B$4+3,"خلال 3 أيام",""))))</f>
        <v/>
      </c>
      <c r="N1904" s="6">
        <f>IF(OR(B1904&amp;""="",H1904&amp;""="",NOT(ISNUMBER(E1904))),"",IFERROR(IF(E1904&lt;INDEX('الوحدات'!$F$6:$F$305,MATCH(H1904,'الوحدات'!$A$6:$A$305,0)),"أقل من السعر","مناسب"),"كود غير موجود"))</f>
        <v/>
      </c>
      <c r="O1904" s="18">
        <f>IF(OR(B1904&amp;""="",I1904&lt;&gt;"تم التعاقد",H1904&amp;""=""),"",IFERROR(IF(INDEX('الوحدات'!$E$6:$E$305,MATCH(H1904,'الوحدات'!$A$6:$A$305,0))="بيع",ROUND(INDEX('الوحدات'!$F$6:$F$305,MATCH(H1904,'الوحدات'!$A$6:$A$305,0))*'الإعدادات'!$B$5/100,2),""),""))</f>
        <v/>
      </c>
      <c r="P1904" s="19">
        <f>IF(OR(M1904="متأخرة",M1904="اليوم"),COUNTIFS($M$6:$M$2005,"متأخرة",$J$6:$J$2005,"&lt;"&amp;J1904)+COUNTIFS($M$6:$M$2005,"اليوم",$J$6:$J$2005,"&lt;"&amp;J1904)+COUNTIFS($M$6:M1904,"متأخرة",$J$6:J1904,J1904&amp;"")+COUNTIFS($M$6:M1904,"اليوم",$J$6:J1904,J1904&amp;""),"")</f>
        <v/>
      </c>
    </row>
    <row r="1905">
      <c r="A1905" s="20" t="n"/>
      <c r="B1905" s="5" t="n"/>
      <c r="C1905" s="21" t="n"/>
      <c r="D1905" s="5" t="n"/>
      <c r="E1905" s="17" t="n"/>
      <c r="F1905" s="5" t="n"/>
      <c r="G1905" s="5" t="n"/>
      <c r="H1905" s="5" t="n"/>
      <c r="I1905" s="5" t="n"/>
      <c r="J1905" s="20" t="n"/>
      <c r="K1905" s="5" t="n"/>
      <c r="L1905" s="19">
        <f>IF(OR(B1905&amp;""="",NOT(ISNUMBER(A1905))),"",'الإعدادات'!$B$4-A1905)</f>
        <v/>
      </c>
      <c r="M1905" s="6">
        <f>IF(OR(B1905&amp;""="",NOT(ISNUMBER(J1905)),I1905="تم التعاقد",I1905="غير مهتم"),"",IF(J1905&lt;'الإعدادات'!$B$4,"متأخرة",IF(J1905='الإعدادات'!$B$4,"اليوم",IF(J1905&lt;='الإعدادات'!$B$4+3,"خلال 3 أيام",""))))</f>
        <v/>
      </c>
      <c r="N1905" s="6">
        <f>IF(OR(B1905&amp;""="",H1905&amp;""="",NOT(ISNUMBER(E1905))),"",IFERROR(IF(E1905&lt;INDEX('الوحدات'!$F$6:$F$305,MATCH(H1905,'الوحدات'!$A$6:$A$305,0)),"أقل من السعر","مناسب"),"كود غير موجود"))</f>
        <v/>
      </c>
      <c r="O1905" s="18">
        <f>IF(OR(B1905&amp;""="",I1905&lt;&gt;"تم التعاقد",H1905&amp;""=""),"",IFERROR(IF(INDEX('الوحدات'!$E$6:$E$305,MATCH(H1905,'الوحدات'!$A$6:$A$305,0))="بيع",ROUND(INDEX('الوحدات'!$F$6:$F$305,MATCH(H1905,'الوحدات'!$A$6:$A$305,0))*'الإعدادات'!$B$5/100,2),""),""))</f>
        <v/>
      </c>
      <c r="P1905" s="19">
        <f>IF(OR(M1905="متأخرة",M1905="اليوم"),COUNTIFS($M$6:$M$2005,"متأخرة",$J$6:$J$2005,"&lt;"&amp;J1905)+COUNTIFS($M$6:$M$2005,"اليوم",$J$6:$J$2005,"&lt;"&amp;J1905)+COUNTIFS($M$6:M1905,"متأخرة",$J$6:J1905,J1905&amp;"")+COUNTIFS($M$6:M1905,"اليوم",$J$6:J1905,J1905&amp;""),"")</f>
        <v/>
      </c>
    </row>
    <row r="1906">
      <c r="A1906" s="20" t="n"/>
      <c r="B1906" s="5" t="n"/>
      <c r="C1906" s="21" t="n"/>
      <c r="D1906" s="5" t="n"/>
      <c r="E1906" s="17" t="n"/>
      <c r="F1906" s="5" t="n"/>
      <c r="G1906" s="5" t="n"/>
      <c r="H1906" s="5" t="n"/>
      <c r="I1906" s="5" t="n"/>
      <c r="J1906" s="20" t="n"/>
      <c r="K1906" s="5" t="n"/>
      <c r="L1906" s="19">
        <f>IF(OR(B1906&amp;""="",NOT(ISNUMBER(A1906))),"",'الإعدادات'!$B$4-A1906)</f>
        <v/>
      </c>
      <c r="M1906" s="6">
        <f>IF(OR(B1906&amp;""="",NOT(ISNUMBER(J1906)),I1906="تم التعاقد",I1906="غير مهتم"),"",IF(J1906&lt;'الإعدادات'!$B$4,"متأخرة",IF(J1906='الإعدادات'!$B$4,"اليوم",IF(J1906&lt;='الإعدادات'!$B$4+3,"خلال 3 أيام",""))))</f>
        <v/>
      </c>
      <c r="N1906" s="6">
        <f>IF(OR(B1906&amp;""="",H1906&amp;""="",NOT(ISNUMBER(E1906))),"",IFERROR(IF(E1906&lt;INDEX('الوحدات'!$F$6:$F$305,MATCH(H1906,'الوحدات'!$A$6:$A$305,0)),"أقل من السعر","مناسب"),"كود غير موجود"))</f>
        <v/>
      </c>
      <c r="O1906" s="18">
        <f>IF(OR(B1906&amp;""="",I1906&lt;&gt;"تم التعاقد",H1906&amp;""=""),"",IFERROR(IF(INDEX('الوحدات'!$E$6:$E$305,MATCH(H1906,'الوحدات'!$A$6:$A$305,0))="بيع",ROUND(INDEX('الوحدات'!$F$6:$F$305,MATCH(H1906,'الوحدات'!$A$6:$A$305,0))*'الإعدادات'!$B$5/100,2),""),""))</f>
        <v/>
      </c>
      <c r="P1906" s="19">
        <f>IF(OR(M1906="متأخرة",M1906="اليوم"),COUNTIFS($M$6:$M$2005,"متأخرة",$J$6:$J$2005,"&lt;"&amp;J1906)+COUNTIFS($M$6:$M$2005,"اليوم",$J$6:$J$2005,"&lt;"&amp;J1906)+COUNTIFS($M$6:M1906,"متأخرة",$J$6:J1906,J1906&amp;"")+COUNTIFS($M$6:M1906,"اليوم",$J$6:J1906,J1906&amp;""),"")</f>
        <v/>
      </c>
    </row>
    <row r="1907">
      <c r="A1907" s="20" t="n"/>
      <c r="B1907" s="5" t="n"/>
      <c r="C1907" s="21" t="n"/>
      <c r="D1907" s="5" t="n"/>
      <c r="E1907" s="17" t="n"/>
      <c r="F1907" s="5" t="n"/>
      <c r="G1907" s="5" t="n"/>
      <c r="H1907" s="5" t="n"/>
      <c r="I1907" s="5" t="n"/>
      <c r="J1907" s="20" t="n"/>
      <c r="K1907" s="5" t="n"/>
      <c r="L1907" s="19">
        <f>IF(OR(B1907&amp;""="",NOT(ISNUMBER(A1907))),"",'الإعدادات'!$B$4-A1907)</f>
        <v/>
      </c>
      <c r="M1907" s="6">
        <f>IF(OR(B1907&amp;""="",NOT(ISNUMBER(J1907)),I1907="تم التعاقد",I1907="غير مهتم"),"",IF(J1907&lt;'الإعدادات'!$B$4,"متأخرة",IF(J1907='الإعدادات'!$B$4,"اليوم",IF(J1907&lt;='الإعدادات'!$B$4+3,"خلال 3 أيام",""))))</f>
        <v/>
      </c>
      <c r="N1907" s="6">
        <f>IF(OR(B1907&amp;""="",H1907&amp;""="",NOT(ISNUMBER(E1907))),"",IFERROR(IF(E1907&lt;INDEX('الوحدات'!$F$6:$F$305,MATCH(H1907,'الوحدات'!$A$6:$A$305,0)),"أقل من السعر","مناسب"),"كود غير موجود"))</f>
        <v/>
      </c>
      <c r="O1907" s="18">
        <f>IF(OR(B1907&amp;""="",I1907&lt;&gt;"تم التعاقد",H1907&amp;""=""),"",IFERROR(IF(INDEX('الوحدات'!$E$6:$E$305,MATCH(H1907,'الوحدات'!$A$6:$A$305,0))="بيع",ROUND(INDEX('الوحدات'!$F$6:$F$305,MATCH(H1907,'الوحدات'!$A$6:$A$305,0))*'الإعدادات'!$B$5/100,2),""),""))</f>
        <v/>
      </c>
      <c r="P1907" s="19">
        <f>IF(OR(M1907="متأخرة",M1907="اليوم"),COUNTIFS($M$6:$M$2005,"متأخرة",$J$6:$J$2005,"&lt;"&amp;J1907)+COUNTIFS($M$6:$M$2005,"اليوم",$J$6:$J$2005,"&lt;"&amp;J1907)+COUNTIFS($M$6:M1907,"متأخرة",$J$6:J1907,J1907&amp;"")+COUNTIFS($M$6:M1907,"اليوم",$J$6:J1907,J1907&amp;""),"")</f>
        <v/>
      </c>
    </row>
    <row r="1908">
      <c r="A1908" s="20" t="n"/>
      <c r="B1908" s="5" t="n"/>
      <c r="C1908" s="21" t="n"/>
      <c r="D1908" s="5" t="n"/>
      <c r="E1908" s="17" t="n"/>
      <c r="F1908" s="5" t="n"/>
      <c r="G1908" s="5" t="n"/>
      <c r="H1908" s="5" t="n"/>
      <c r="I1908" s="5" t="n"/>
      <c r="J1908" s="20" t="n"/>
      <c r="K1908" s="5" t="n"/>
      <c r="L1908" s="19">
        <f>IF(OR(B1908&amp;""="",NOT(ISNUMBER(A1908))),"",'الإعدادات'!$B$4-A1908)</f>
        <v/>
      </c>
      <c r="M1908" s="6">
        <f>IF(OR(B1908&amp;""="",NOT(ISNUMBER(J1908)),I1908="تم التعاقد",I1908="غير مهتم"),"",IF(J1908&lt;'الإعدادات'!$B$4,"متأخرة",IF(J1908='الإعدادات'!$B$4,"اليوم",IF(J1908&lt;='الإعدادات'!$B$4+3,"خلال 3 أيام",""))))</f>
        <v/>
      </c>
      <c r="N1908" s="6">
        <f>IF(OR(B1908&amp;""="",H1908&amp;""="",NOT(ISNUMBER(E1908))),"",IFERROR(IF(E1908&lt;INDEX('الوحدات'!$F$6:$F$305,MATCH(H1908,'الوحدات'!$A$6:$A$305,0)),"أقل من السعر","مناسب"),"كود غير موجود"))</f>
        <v/>
      </c>
      <c r="O1908" s="18">
        <f>IF(OR(B1908&amp;""="",I1908&lt;&gt;"تم التعاقد",H1908&amp;""=""),"",IFERROR(IF(INDEX('الوحدات'!$E$6:$E$305,MATCH(H1908,'الوحدات'!$A$6:$A$305,0))="بيع",ROUND(INDEX('الوحدات'!$F$6:$F$305,MATCH(H1908,'الوحدات'!$A$6:$A$305,0))*'الإعدادات'!$B$5/100,2),""),""))</f>
        <v/>
      </c>
      <c r="P1908" s="19">
        <f>IF(OR(M1908="متأخرة",M1908="اليوم"),COUNTIFS($M$6:$M$2005,"متأخرة",$J$6:$J$2005,"&lt;"&amp;J1908)+COUNTIFS($M$6:$M$2005,"اليوم",$J$6:$J$2005,"&lt;"&amp;J1908)+COUNTIFS($M$6:M1908,"متأخرة",$J$6:J1908,J1908&amp;"")+COUNTIFS($M$6:M1908,"اليوم",$J$6:J1908,J1908&amp;""),"")</f>
        <v/>
      </c>
    </row>
    <row r="1909">
      <c r="A1909" s="20" t="n"/>
      <c r="B1909" s="5" t="n"/>
      <c r="C1909" s="21" t="n"/>
      <c r="D1909" s="5" t="n"/>
      <c r="E1909" s="17" t="n"/>
      <c r="F1909" s="5" t="n"/>
      <c r="G1909" s="5" t="n"/>
      <c r="H1909" s="5" t="n"/>
      <c r="I1909" s="5" t="n"/>
      <c r="J1909" s="20" t="n"/>
      <c r="K1909" s="5" t="n"/>
      <c r="L1909" s="19">
        <f>IF(OR(B1909&amp;""="",NOT(ISNUMBER(A1909))),"",'الإعدادات'!$B$4-A1909)</f>
        <v/>
      </c>
      <c r="M1909" s="6">
        <f>IF(OR(B1909&amp;""="",NOT(ISNUMBER(J1909)),I1909="تم التعاقد",I1909="غير مهتم"),"",IF(J1909&lt;'الإعدادات'!$B$4,"متأخرة",IF(J1909='الإعدادات'!$B$4,"اليوم",IF(J1909&lt;='الإعدادات'!$B$4+3,"خلال 3 أيام",""))))</f>
        <v/>
      </c>
      <c r="N1909" s="6">
        <f>IF(OR(B1909&amp;""="",H1909&amp;""="",NOT(ISNUMBER(E1909))),"",IFERROR(IF(E1909&lt;INDEX('الوحدات'!$F$6:$F$305,MATCH(H1909,'الوحدات'!$A$6:$A$305,0)),"أقل من السعر","مناسب"),"كود غير موجود"))</f>
        <v/>
      </c>
      <c r="O1909" s="18">
        <f>IF(OR(B1909&amp;""="",I1909&lt;&gt;"تم التعاقد",H1909&amp;""=""),"",IFERROR(IF(INDEX('الوحدات'!$E$6:$E$305,MATCH(H1909,'الوحدات'!$A$6:$A$305,0))="بيع",ROUND(INDEX('الوحدات'!$F$6:$F$305,MATCH(H1909,'الوحدات'!$A$6:$A$305,0))*'الإعدادات'!$B$5/100,2),""),""))</f>
        <v/>
      </c>
      <c r="P1909" s="19">
        <f>IF(OR(M1909="متأخرة",M1909="اليوم"),COUNTIFS($M$6:$M$2005,"متأخرة",$J$6:$J$2005,"&lt;"&amp;J1909)+COUNTIFS($M$6:$M$2005,"اليوم",$J$6:$J$2005,"&lt;"&amp;J1909)+COUNTIFS($M$6:M1909,"متأخرة",$J$6:J1909,J1909&amp;"")+COUNTIFS($M$6:M1909,"اليوم",$J$6:J1909,J1909&amp;""),"")</f>
        <v/>
      </c>
    </row>
    <row r="1910">
      <c r="A1910" s="20" t="n"/>
      <c r="B1910" s="5" t="n"/>
      <c r="C1910" s="21" t="n"/>
      <c r="D1910" s="5" t="n"/>
      <c r="E1910" s="17" t="n"/>
      <c r="F1910" s="5" t="n"/>
      <c r="G1910" s="5" t="n"/>
      <c r="H1910" s="5" t="n"/>
      <c r="I1910" s="5" t="n"/>
      <c r="J1910" s="20" t="n"/>
      <c r="K1910" s="5" t="n"/>
      <c r="L1910" s="19">
        <f>IF(OR(B1910&amp;""="",NOT(ISNUMBER(A1910))),"",'الإعدادات'!$B$4-A1910)</f>
        <v/>
      </c>
      <c r="M1910" s="6">
        <f>IF(OR(B1910&amp;""="",NOT(ISNUMBER(J1910)),I1910="تم التعاقد",I1910="غير مهتم"),"",IF(J1910&lt;'الإعدادات'!$B$4,"متأخرة",IF(J1910='الإعدادات'!$B$4,"اليوم",IF(J1910&lt;='الإعدادات'!$B$4+3,"خلال 3 أيام",""))))</f>
        <v/>
      </c>
      <c r="N1910" s="6">
        <f>IF(OR(B1910&amp;""="",H1910&amp;""="",NOT(ISNUMBER(E1910))),"",IFERROR(IF(E1910&lt;INDEX('الوحدات'!$F$6:$F$305,MATCH(H1910,'الوحدات'!$A$6:$A$305,0)),"أقل من السعر","مناسب"),"كود غير موجود"))</f>
        <v/>
      </c>
      <c r="O1910" s="18">
        <f>IF(OR(B1910&amp;""="",I1910&lt;&gt;"تم التعاقد",H1910&amp;""=""),"",IFERROR(IF(INDEX('الوحدات'!$E$6:$E$305,MATCH(H1910,'الوحدات'!$A$6:$A$305,0))="بيع",ROUND(INDEX('الوحدات'!$F$6:$F$305,MATCH(H1910,'الوحدات'!$A$6:$A$305,0))*'الإعدادات'!$B$5/100,2),""),""))</f>
        <v/>
      </c>
      <c r="P1910" s="19">
        <f>IF(OR(M1910="متأخرة",M1910="اليوم"),COUNTIFS($M$6:$M$2005,"متأخرة",$J$6:$J$2005,"&lt;"&amp;J1910)+COUNTIFS($M$6:$M$2005,"اليوم",$J$6:$J$2005,"&lt;"&amp;J1910)+COUNTIFS($M$6:M1910,"متأخرة",$J$6:J1910,J1910&amp;"")+COUNTIFS($M$6:M1910,"اليوم",$J$6:J1910,J1910&amp;""),"")</f>
        <v/>
      </c>
    </row>
    <row r="1911">
      <c r="A1911" s="20" t="n"/>
      <c r="B1911" s="5" t="n"/>
      <c r="C1911" s="21" t="n"/>
      <c r="D1911" s="5" t="n"/>
      <c r="E1911" s="17" t="n"/>
      <c r="F1911" s="5" t="n"/>
      <c r="G1911" s="5" t="n"/>
      <c r="H1911" s="5" t="n"/>
      <c r="I1911" s="5" t="n"/>
      <c r="J1911" s="20" t="n"/>
      <c r="K1911" s="5" t="n"/>
      <c r="L1911" s="19">
        <f>IF(OR(B1911&amp;""="",NOT(ISNUMBER(A1911))),"",'الإعدادات'!$B$4-A1911)</f>
        <v/>
      </c>
      <c r="M1911" s="6">
        <f>IF(OR(B1911&amp;""="",NOT(ISNUMBER(J1911)),I1911="تم التعاقد",I1911="غير مهتم"),"",IF(J1911&lt;'الإعدادات'!$B$4,"متأخرة",IF(J1911='الإعدادات'!$B$4,"اليوم",IF(J1911&lt;='الإعدادات'!$B$4+3,"خلال 3 أيام",""))))</f>
        <v/>
      </c>
      <c r="N1911" s="6">
        <f>IF(OR(B1911&amp;""="",H1911&amp;""="",NOT(ISNUMBER(E1911))),"",IFERROR(IF(E1911&lt;INDEX('الوحدات'!$F$6:$F$305,MATCH(H1911,'الوحدات'!$A$6:$A$305,0)),"أقل من السعر","مناسب"),"كود غير موجود"))</f>
        <v/>
      </c>
      <c r="O1911" s="18">
        <f>IF(OR(B1911&amp;""="",I1911&lt;&gt;"تم التعاقد",H1911&amp;""=""),"",IFERROR(IF(INDEX('الوحدات'!$E$6:$E$305,MATCH(H1911,'الوحدات'!$A$6:$A$305,0))="بيع",ROUND(INDEX('الوحدات'!$F$6:$F$305,MATCH(H1911,'الوحدات'!$A$6:$A$305,0))*'الإعدادات'!$B$5/100,2),""),""))</f>
        <v/>
      </c>
      <c r="P1911" s="19">
        <f>IF(OR(M1911="متأخرة",M1911="اليوم"),COUNTIFS($M$6:$M$2005,"متأخرة",$J$6:$J$2005,"&lt;"&amp;J1911)+COUNTIFS($M$6:$M$2005,"اليوم",$J$6:$J$2005,"&lt;"&amp;J1911)+COUNTIFS($M$6:M1911,"متأخرة",$J$6:J1911,J1911&amp;"")+COUNTIFS($M$6:M1911,"اليوم",$J$6:J1911,J1911&amp;""),"")</f>
        <v/>
      </c>
    </row>
    <row r="1912">
      <c r="A1912" s="20" t="n"/>
      <c r="B1912" s="5" t="n"/>
      <c r="C1912" s="21" t="n"/>
      <c r="D1912" s="5" t="n"/>
      <c r="E1912" s="17" t="n"/>
      <c r="F1912" s="5" t="n"/>
      <c r="G1912" s="5" t="n"/>
      <c r="H1912" s="5" t="n"/>
      <c r="I1912" s="5" t="n"/>
      <c r="J1912" s="20" t="n"/>
      <c r="K1912" s="5" t="n"/>
      <c r="L1912" s="19">
        <f>IF(OR(B1912&amp;""="",NOT(ISNUMBER(A1912))),"",'الإعدادات'!$B$4-A1912)</f>
        <v/>
      </c>
      <c r="M1912" s="6">
        <f>IF(OR(B1912&amp;""="",NOT(ISNUMBER(J1912)),I1912="تم التعاقد",I1912="غير مهتم"),"",IF(J1912&lt;'الإعدادات'!$B$4,"متأخرة",IF(J1912='الإعدادات'!$B$4,"اليوم",IF(J1912&lt;='الإعدادات'!$B$4+3,"خلال 3 أيام",""))))</f>
        <v/>
      </c>
      <c r="N1912" s="6">
        <f>IF(OR(B1912&amp;""="",H1912&amp;""="",NOT(ISNUMBER(E1912))),"",IFERROR(IF(E1912&lt;INDEX('الوحدات'!$F$6:$F$305,MATCH(H1912,'الوحدات'!$A$6:$A$305,0)),"أقل من السعر","مناسب"),"كود غير موجود"))</f>
        <v/>
      </c>
      <c r="O1912" s="18">
        <f>IF(OR(B1912&amp;""="",I1912&lt;&gt;"تم التعاقد",H1912&amp;""=""),"",IFERROR(IF(INDEX('الوحدات'!$E$6:$E$305,MATCH(H1912,'الوحدات'!$A$6:$A$305,0))="بيع",ROUND(INDEX('الوحدات'!$F$6:$F$305,MATCH(H1912,'الوحدات'!$A$6:$A$305,0))*'الإعدادات'!$B$5/100,2),""),""))</f>
        <v/>
      </c>
      <c r="P1912" s="19">
        <f>IF(OR(M1912="متأخرة",M1912="اليوم"),COUNTIFS($M$6:$M$2005,"متأخرة",$J$6:$J$2005,"&lt;"&amp;J1912)+COUNTIFS($M$6:$M$2005,"اليوم",$J$6:$J$2005,"&lt;"&amp;J1912)+COUNTIFS($M$6:M1912,"متأخرة",$J$6:J1912,J1912&amp;"")+COUNTIFS($M$6:M1912,"اليوم",$J$6:J1912,J1912&amp;""),"")</f>
        <v/>
      </c>
    </row>
    <row r="1913">
      <c r="A1913" s="20" t="n"/>
      <c r="B1913" s="5" t="n"/>
      <c r="C1913" s="21" t="n"/>
      <c r="D1913" s="5" t="n"/>
      <c r="E1913" s="17" t="n"/>
      <c r="F1913" s="5" t="n"/>
      <c r="G1913" s="5" t="n"/>
      <c r="H1913" s="5" t="n"/>
      <c r="I1913" s="5" t="n"/>
      <c r="J1913" s="20" t="n"/>
      <c r="K1913" s="5" t="n"/>
      <c r="L1913" s="19">
        <f>IF(OR(B1913&amp;""="",NOT(ISNUMBER(A1913))),"",'الإعدادات'!$B$4-A1913)</f>
        <v/>
      </c>
      <c r="M1913" s="6">
        <f>IF(OR(B1913&amp;""="",NOT(ISNUMBER(J1913)),I1913="تم التعاقد",I1913="غير مهتم"),"",IF(J1913&lt;'الإعدادات'!$B$4,"متأخرة",IF(J1913='الإعدادات'!$B$4,"اليوم",IF(J1913&lt;='الإعدادات'!$B$4+3,"خلال 3 أيام",""))))</f>
        <v/>
      </c>
      <c r="N1913" s="6">
        <f>IF(OR(B1913&amp;""="",H1913&amp;""="",NOT(ISNUMBER(E1913))),"",IFERROR(IF(E1913&lt;INDEX('الوحدات'!$F$6:$F$305,MATCH(H1913,'الوحدات'!$A$6:$A$305,0)),"أقل من السعر","مناسب"),"كود غير موجود"))</f>
        <v/>
      </c>
      <c r="O1913" s="18">
        <f>IF(OR(B1913&amp;""="",I1913&lt;&gt;"تم التعاقد",H1913&amp;""=""),"",IFERROR(IF(INDEX('الوحدات'!$E$6:$E$305,MATCH(H1913,'الوحدات'!$A$6:$A$305,0))="بيع",ROUND(INDEX('الوحدات'!$F$6:$F$305,MATCH(H1913,'الوحدات'!$A$6:$A$305,0))*'الإعدادات'!$B$5/100,2),""),""))</f>
        <v/>
      </c>
      <c r="P1913" s="19">
        <f>IF(OR(M1913="متأخرة",M1913="اليوم"),COUNTIFS($M$6:$M$2005,"متأخرة",$J$6:$J$2005,"&lt;"&amp;J1913)+COUNTIFS($M$6:$M$2005,"اليوم",$J$6:$J$2005,"&lt;"&amp;J1913)+COUNTIFS($M$6:M1913,"متأخرة",$J$6:J1913,J1913&amp;"")+COUNTIFS($M$6:M1913,"اليوم",$J$6:J1913,J1913&amp;""),"")</f>
        <v/>
      </c>
    </row>
    <row r="1914">
      <c r="A1914" s="20" t="n"/>
      <c r="B1914" s="5" t="n"/>
      <c r="C1914" s="21" t="n"/>
      <c r="D1914" s="5" t="n"/>
      <c r="E1914" s="17" t="n"/>
      <c r="F1914" s="5" t="n"/>
      <c r="G1914" s="5" t="n"/>
      <c r="H1914" s="5" t="n"/>
      <c r="I1914" s="5" t="n"/>
      <c r="J1914" s="20" t="n"/>
      <c r="K1914" s="5" t="n"/>
      <c r="L1914" s="19">
        <f>IF(OR(B1914&amp;""="",NOT(ISNUMBER(A1914))),"",'الإعدادات'!$B$4-A1914)</f>
        <v/>
      </c>
      <c r="M1914" s="6">
        <f>IF(OR(B1914&amp;""="",NOT(ISNUMBER(J1914)),I1914="تم التعاقد",I1914="غير مهتم"),"",IF(J1914&lt;'الإعدادات'!$B$4,"متأخرة",IF(J1914='الإعدادات'!$B$4,"اليوم",IF(J1914&lt;='الإعدادات'!$B$4+3,"خلال 3 أيام",""))))</f>
        <v/>
      </c>
      <c r="N1914" s="6">
        <f>IF(OR(B1914&amp;""="",H1914&amp;""="",NOT(ISNUMBER(E1914))),"",IFERROR(IF(E1914&lt;INDEX('الوحدات'!$F$6:$F$305,MATCH(H1914,'الوحدات'!$A$6:$A$305,0)),"أقل من السعر","مناسب"),"كود غير موجود"))</f>
        <v/>
      </c>
      <c r="O1914" s="18">
        <f>IF(OR(B1914&amp;""="",I1914&lt;&gt;"تم التعاقد",H1914&amp;""=""),"",IFERROR(IF(INDEX('الوحدات'!$E$6:$E$305,MATCH(H1914,'الوحدات'!$A$6:$A$305,0))="بيع",ROUND(INDEX('الوحدات'!$F$6:$F$305,MATCH(H1914,'الوحدات'!$A$6:$A$305,0))*'الإعدادات'!$B$5/100,2),""),""))</f>
        <v/>
      </c>
      <c r="P1914" s="19">
        <f>IF(OR(M1914="متأخرة",M1914="اليوم"),COUNTIFS($M$6:$M$2005,"متأخرة",$J$6:$J$2005,"&lt;"&amp;J1914)+COUNTIFS($M$6:$M$2005,"اليوم",$J$6:$J$2005,"&lt;"&amp;J1914)+COUNTIFS($M$6:M1914,"متأخرة",$J$6:J1914,J1914&amp;"")+COUNTIFS($M$6:M1914,"اليوم",$J$6:J1914,J1914&amp;""),"")</f>
        <v/>
      </c>
    </row>
    <row r="1915">
      <c r="A1915" s="20" t="n"/>
      <c r="B1915" s="5" t="n"/>
      <c r="C1915" s="21" t="n"/>
      <c r="D1915" s="5" t="n"/>
      <c r="E1915" s="17" t="n"/>
      <c r="F1915" s="5" t="n"/>
      <c r="G1915" s="5" t="n"/>
      <c r="H1915" s="5" t="n"/>
      <c r="I1915" s="5" t="n"/>
      <c r="J1915" s="20" t="n"/>
      <c r="K1915" s="5" t="n"/>
      <c r="L1915" s="19">
        <f>IF(OR(B1915&amp;""="",NOT(ISNUMBER(A1915))),"",'الإعدادات'!$B$4-A1915)</f>
        <v/>
      </c>
      <c r="M1915" s="6">
        <f>IF(OR(B1915&amp;""="",NOT(ISNUMBER(J1915)),I1915="تم التعاقد",I1915="غير مهتم"),"",IF(J1915&lt;'الإعدادات'!$B$4,"متأخرة",IF(J1915='الإعدادات'!$B$4,"اليوم",IF(J1915&lt;='الإعدادات'!$B$4+3,"خلال 3 أيام",""))))</f>
        <v/>
      </c>
      <c r="N1915" s="6">
        <f>IF(OR(B1915&amp;""="",H1915&amp;""="",NOT(ISNUMBER(E1915))),"",IFERROR(IF(E1915&lt;INDEX('الوحدات'!$F$6:$F$305,MATCH(H1915,'الوحدات'!$A$6:$A$305,0)),"أقل من السعر","مناسب"),"كود غير موجود"))</f>
        <v/>
      </c>
      <c r="O1915" s="18">
        <f>IF(OR(B1915&amp;""="",I1915&lt;&gt;"تم التعاقد",H1915&amp;""=""),"",IFERROR(IF(INDEX('الوحدات'!$E$6:$E$305,MATCH(H1915,'الوحدات'!$A$6:$A$305,0))="بيع",ROUND(INDEX('الوحدات'!$F$6:$F$305,MATCH(H1915,'الوحدات'!$A$6:$A$305,0))*'الإعدادات'!$B$5/100,2),""),""))</f>
        <v/>
      </c>
      <c r="P1915" s="19">
        <f>IF(OR(M1915="متأخرة",M1915="اليوم"),COUNTIFS($M$6:$M$2005,"متأخرة",$J$6:$J$2005,"&lt;"&amp;J1915)+COUNTIFS($M$6:$M$2005,"اليوم",$J$6:$J$2005,"&lt;"&amp;J1915)+COUNTIFS($M$6:M1915,"متأخرة",$J$6:J1915,J1915&amp;"")+COUNTIFS($M$6:M1915,"اليوم",$J$6:J1915,J1915&amp;""),"")</f>
        <v/>
      </c>
    </row>
    <row r="1916">
      <c r="A1916" s="20" t="n"/>
      <c r="B1916" s="5" t="n"/>
      <c r="C1916" s="21" t="n"/>
      <c r="D1916" s="5" t="n"/>
      <c r="E1916" s="17" t="n"/>
      <c r="F1916" s="5" t="n"/>
      <c r="G1916" s="5" t="n"/>
      <c r="H1916" s="5" t="n"/>
      <c r="I1916" s="5" t="n"/>
      <c r="J1916" s="20" t="n"/>
      <c r="K1916" s="5" t="n"/>
      <c r="L1916" s="19">
        <f>IF(OR(B1916&amp;""="",NOT(ISNUMBER(A1916))),"",'الإعدادات'!$B$4-A1916)</f>
        <v/>
      </c>
      <c r="M1916" s="6">
        <f>IF(OR(B1916&amp;""="",NOT(ISNUMBER(J1916)),I1916="تم التعاقد",I1916="غير مهتم"),"",IF(J1916&lt;'الإعدادات'!$B$4,"متأخرة",IF(J1916='الإعدادات'!$B$4,"اليوم",IF(J1916&lt;='الإعدادات'!$B$4+3,"خلال 3 أيام",""))))</f>
        <v/>
      </c>
      <c r="N1916" s="6">
        <f>IF(OR(B1916&amp;""="",H1916&amp;""="",NOT(ISNUMBER(E1916))),"",IFERROR(IF(E1916&lt;INDEX('الوحدات'!$F$6:$F$305,MATCH(H1916,'الوحدات'!$A$6:$A$305,0)),"أقل من السعر","مناسب"),"كود غير موجود"))</f>
        <v/>
      </c>
      <c r="O1916" s="18">
        <f>IF(OR(B1916&amp;""="",I1916&lt;&gt;"تم التعاقد",H1916&amp;""=""),"",IFERROR(IF(INDEX('الوحدات'!$E$6:$E$305,MATCH(H1916,'الوحدات'!$A$6:$A$305,0))="بيع",ROUND(INDEX('الوحدات'!$F$6:$F$305,MATCH(H1916,'الوحدات'!$A$6:$A$305,0))*'الإعدادات'!$B$5/100,2),""),""))</f>
        <v/>
      </c>
      <c r="P1916" s="19">
        <f>IF(OR(M1916="متأخرة",M1916="اليوم"),COUNTIFS($M$6:$M$2005,"متأخرة",$J$6:$J$2005,"&lt;"&amp;J1916)+COUNTIFS($M$6:$M$2005,"اليوم",$J$6:$J$2005,"&lt;"&amp;J1916)+COUNTIFS($M$6:M1916,"متأخرة",$J$6:J1916,J1916&amp;"")+COUNTIFS($M$6:M1916,"اليوم",$J$6:J1916,J1916&amp;""),"")</f>
        <v/>
      </c>
    </row>
    <row r="1917">
      <c r="A1917" s="20" t="n"/>
      <c r="B1917" s="5" t="n"/>
      <c r="C1917" s="21" t="n"/>
      <c r="D1917" s="5" t="n"/>
      <c r="E1917" s="17" t="n"/>
      <c r="F1917" s="5" t="n"/>
      <c r="G1917" s="5" t="n"/>
      <c r="H1917" s="5" t="n"/>
      <c r="I1917" s="5" t="n"/>
      <c r="J1917" s="20" t="n"/>
      <c r="K1917" s="5" t="n"/>
      <c r="L1917" s="19">
        <f>IF(OR(B1917&amp;""="",NOT(ISNUMBER(A1917))),"",'الإعدادات'!$B$4-A1917)</f>
        <v/>
      </c>
      <c r="M1917" s="6">
        <f>IF(OR(B1917&amp;""="",NOT(ISNUMBER(J1917)),I1917="تم التعاقد",I1917="غير مهتم"),"",IF(J1917&lt;'الإعدادات'!$B$4,"متأخرة",IF(J1917='الإعدادات'!$B$4,"اليوم",IF(J1917&lt;='الإعدادات'!$B$4+3,"خلال 3 أيام",""))))</f>
        <v/>
      </c>
      <c r="N1917" s="6">
        <f>IF(OR(B1917&amp;""="",H1917&amp;""="",NOT(ISNUMBER(E1917))),"",IFERROR(IF(E1917&lt;INDEX('الوحدات'!$F$6:$F$305,MATCH(H1917,'الوحدات'!$A$6:$A$305,0)),"أقل من السعر","مناسب"),"كود غير موجود"))</f>
        <v/>
      </c>
      <c r="O1917" s="18">
        <f>IF(OR(B1917&amp;""="",I1917&lt;&gt;"تم التعاقد",H1917&amp;""=""),"",IFERROR(IF(INDEX('الوحدات'!$E$6:$E$305,MATCH(H1917,'الوحدات'!$A$6:$A$305,0))="بيع",ROUND(INDEX('الوحدات'!$F$6:$F$305,MATCH(H1917,'الوحدات'!$A$6:$A$305,0))*'الإعدادات'!$B$5/100,2),""),""))</f>
        <v/>
      </c>
      <c r="P1917" s="19">
        <f>IF(OR(M1917="متأخرة",M1917="اليوم"),COUNTIFS($M$6:$M$2005,"متأخرة",$J$6:$J$2005,"&lt;"&amp;J1917)+COUNTIFS($M$6:$M$2005,"اليوم",$J$6:$J$2005,"&lt;"&amp;J1917)+COUNTIFS($M$6:M1917,"متأخرة",$J$6:J1917,J1917&amp;"")+COUNTIFS($M$6:M1917,"اليوم",$J$6:J1917,J1917&amp;""),"")</f>
        <v/>
      </c>
    </row>
    <row r="1918">
      <c r="A1918" s="20" t="n"/>
      <c r="B1918" s="5" t="n"/>
      <c r="C1918" s="21" t="n"/>
      <c r="D1918" s="5" t="n"/>
      <c r="E1918" s="17" t="n"/>
      <c r="F1918" s="5" t="n"/>
      <c r="G1918" s="5" t="n"/>
      <c r="H1918" s="5" t="n"/>
      <c r="I1918" s="5" t="n"/>
      <c r="J1918" s="20" t="n"/>
      <c r="K1918" s="5" t="n"/>
      <c r="L1918" s="19">
        <f>IF(OR(B1918&amp;""="",NOT(ISNUMBER(A1918))),"",'الإعدادات'!$B$4-A1918)</f>
        <v/>
      </c>
      <c r="M1918" s="6">
        <f>IF(OR(B1918&amp;""="",NOT(ISNUMBER(J1918)),I1918="تم التعاقد",I1918="غير مهتم"),"",IF(J1918&lt;'الإعدادات'!$B$4,"متأخرة",IF(J1918='الإعدادات'!$B$4,"اليوم",IF(J1918&lt;='الإعدادات'!$B$4+3,"خلال 3 أيام",""))))</f>
        <v/>
      </c>
      <c r="N1918" s="6">
        <f>IF(OR(B1918&amp;""="",H1918&amp;""="",NOT(ISNUMBER(E1918))),"",IFERROR(IF(E1918&lt;INDEX('الوحدات'!$F$6:$F$305,MATCH(H1918,'الوحدات'!$A$6:$A$305,0)),"أقل من السعر","مناسب"),"كود غير موجود"))</f>
        <v/>
      </c>
      <c r="O1918" s="18">
        <f>IF(OR(B1918&amp;""="",I1918&lt;&gt;"تم التعاقد",H1918&amp;""=""),"",IFERROR(IF(INDEX('الوحدات'!$E$6:$E$305,MATCH(H1918,'الوحدات'!$A$6:$A$305,0))="بيع",ROUND(INDEX('الوحدات'!$F$6:$F$305,MATCH(H1918,'الوحدات'!$A$6:$A$305,0))*'الإعدادات'!$B$5/100,2),""),""))</f>
        <v/>
      </c>
      <c r="P1918" s="19">
        <f>IF(OR(M1918="متأخرة",M1918="اليوم"),COUNTIFS($M$6:$M$2005,"متأخرة",$J$6:$J$2005,"&lt;"&amp;J1918)+COUNTIFS($M$6:$M$2005,"اليوم",$J$6:$J$2005,"&lt;"&amp;J1918)+COUNTIFS($M$6:M1918,"متأخرة",$J$6:J1918,J1918&amp;"")+COUNTIFS($M$6:M1918,"اليوم",$J$6:J1918,J1918&amp;""),"")</f>
        <v/>
      </c>
    </row>
    <row r="1919">
      <c r="A1919" s="20" t="n"/>
      <c r="B1919" s="5" t="n"/>
      <c r="C1919" s="21" t="n"/>
      <c r="D1919" s="5" t="n"/>
      <c r="E1919" s="17" t="n"/>
      <c r="F1919" s="5" t="n"/>
      <c r="G1919" s="5" t="n"/>
      <c r="H1919" s="5" t="n"/>
      <c r="I1919" s="5" t="n"/>
      <c r="J1919" s="20" t="n"/>
      <c r="K1919" s="5" t="n"/>
      <c r="L1919" s="19">
        <f>IF(OR(B1919&amp;""="",NOT(ISNUMBER(A1919))),"",'الإعدادات'!$B$4-A1919)</f>
        <v/>
      </c>
      <c r="M1919" s="6">
        <f>IF(OR(B1919&amp;""="",NOT(ISNUMBER(J1919)),I1919="تم التعاقد",I1919="غير مهتم"),"",IF(J1919&lt;'الإعدادات'!$B$4,"متأخرة",IF(J1919='الإعدادات'!$B$4,"اليوم",IF(J1919&lt;='الإعدادات'!$B$4+3,"خلال 3 أيام",""))))</f>
        <v/>
      </c>
      <c r="N1919" s="6">
        <f>IF(OR(B1919&amp;""="",H1919&amp;""="",NOT(ISNUMBER(E1919))),"",IFERROR(IF(E1919&lt;INDEX('الوحدات'!$F$6:$F$305,MATCH(H1919,'الوحدات'!$A$6:$A$305,0)),"أقل من السعر","مناسب"),"كود غير موجود"))</f>
        <v/>
      </c>
      <c r="O1919" s="18">
        <f>IF(OR(B1919&amp;""="",I1919&lt;&gt;"تم التعاقد",H1919&amp;""=""),"",IFERROR(IF(INDEX('الوحدات'!$E$6:$E$305,MATCH(H1919,'الوحدات'!$A$6:$A$305,0))="بيع",ROUND(INDEX('الوحدات'!$F$6:$F$305,MATCH(H1919,'الوحدات'!$A$6:$A$305,0))*'الإعدادات'!$B$5/100,2),""),""))</f>
        <v/>
      </c>
      <c r="P1919" s="19">
        <f>IF(OR(M1919="متأخرة",M1919="اليوم"),COUNTIFS($M$6:$M$2005,"متأخرة",$J$6:$J$2005,"&lt;"&amp;J1919)+COUNTIFS($M$6:$M$2005,"اليوم",$J$6:$J$2005,"&lt;"&amp;J1919)+COUNTIFS($M$6:M1919,"متأخرة",$J$6:J1919,J1919&amp;"")+COUNTIFS($M$6:M1919,"اليوم",$J$6:J1919,J1919&amp;""),"")</f>
        <v/>
      </c>
    </row>
    <row r="1920">
      <c r="A1920" s="20" t="n"/>
      <c r="B1920" s="5" t="n"/>
      <c r="C1920" s="21" t="n"/>
      <c r="D1920" s="5" t="n"/>
      <c r="E1920" s="17" t="n"/>
      <c r="F1920" s="5" t="n"/>
      <c r="G1920" s="5" t="n"/>
      <c r="H1920" s="5" t="n"/>
      <c r="I1920" s="5" t="n"/>
      <c r="J1920" s="20" t="n"/>
      <c r="K1920" s="5" t="n"/>
      <c r="L1920" s="19">
        <f>IF(OR(B1920&amp;""="",NOT(ISNUMBER(A1920))),"",'الإعدادات'!$B$4-A1920)</f>
        <v/>
      </c>
      <c r="M1920" s="6">
        <f>IF(OR(B1920&amp;""="",NOT(ISNUMBER(J1920)),I1920="تم التعاقد",I1920="غير مهتم"),"",IF(J1920&lt;'الإعدادات'!$B$4,"متأخرة",IF(J1920='الإعدادات'!$B$4,"اليوم",IF(J1920&lt;='الإعدادات'!$B$4+3,"خلال 3 أيام",""))))</f>
        <v/>
      </c>
      <c r="N1920" s="6">
        <f>IF(OR(B1920&amp;""="",H1920&amp;""="",NOT(ISNUMBER(E1920))),"",IFERROR(IF(E1920&lt;INDEX('الوحدات'!$F$6:$F$305,MATCH(H1920,'الوحدات'!$A$6:$A$305,0)),"أقل من السعر","مناسب"),"كود غير موجود"))</f>
        <v/>
      </c>
      <c r="O1920" s="18">
        <f>IF(OR(B1920&amp;""="",I1920&lt;&gt;"تم التعاقد",H1920&amp;""=""),"",IFERROR(IF(INDEX('الوحدات'!$E$6:$E$305,MATCH(H1920,'الوحدات'!$A$6:$A$305,0))="بيع",ROUND(INDEX('الوحدات'!$F$6:$F$305,MATCH(H1920,'الوحدات'!$A$6:$A$305,0))*'الإعدادات'!$B$5/100,2),""),""))</f>
        <v/>
      </c>
      <c r="P1920" s="19">
        <f>IF(OR(M1920="متأخرة",M1920="اليوم"),COUNTIFS($M$6:$M$2005,"متأخرة",$J$6:$J$2005,"&lt;"&amp;J1920)+COUNTIFS($M$6:$M$2005,"اليوم",$J$6:$J$2005,"&lt;"&amp;J1920)+COUNTIFS($M$6:M1920,"متأخرة",$J$6:J1920,J1920&amp;"")+COUNTIFS($M$6:M1920,"اليوم",$J$6:J1920,J1920&amp;""),"")</f>
        <v/>
      </c>
    </row>
    <row r="1921">
      <c r="A1921" s="20" t="n"/>
      <c r="B1921" s="5" t="n"/>
      <c r="C1921" s="21" t="n"/>
      <c r="D1921" s="5" t="n"/>
      <c r="E1921" s="17" t="n"/>
      <c r="F1921" s="5" t="n"/>
      <c r="G1921" s="5" t="n"/>
      <c r="H1921" s="5" t="n"/>
      <c r="I1921" s="5" t="n"/>
      <c r="J1921" s="20" t="n"/>
      <c r="K1921" s="5" t="n"/>
      <c r="L1921" s="19">
        <f>IF(OR(B1921&amp;""="",NOT(ISNUMBER(A1921))),"",'الإعدادات'!$B$4-A1921)</f>
        <v/>
      </c>
      <c r="M1921" s="6">
        <f>IF(OR(B1921&amp;""="",NOT(ISNUMBER(J1921)),I1921="تم التعاقد",I1921="غير مهتم"),"",IF(J1921&lt;'الإعدادات'!$B$4,"متأخرة",IF(J1921='الإعدادات'!$B$4,"اليوم",IF(J1921&lt;='الإعدادات'!$B$4+3,"خلال 3 أيام",""))))</f>
        <v/>
      </c>
      <c r="N1921" s="6">
        <f>IF(OR(B1921&amp;""="",H1921&amp;""="",NOT(ISNUMBER(E1921))),"",IFERROR(IF(E1921&lt;INDEX('الوحدات'!$F$6:$F$305,MATCH(H1921,'الوحدات'!$A$6:$A$305,0)),"أقل من السعر","مناسب"),"كود غير موجود"))</f>
        <v/>
      </c>
      <c r="O1921" s="18">
        <f>IF(OR(B1921&amp;""="",I1921&lt;&gt;"تم التعاقد",H1921&amp;""=""),"",IFERROR(IF(INDEX('الوحدات'!$E$6:$E$305,MATCH(H1921,'الوحدات'!$A$6:$A$305,0))="بيع",ROUND(INDEX('الوحدات'!$F$6:$F$305,MATCH(H1921,'الوحدات'!$A$6:$A$305,0))*'الإعدادات'!$B$5/100,2),""),""))</f>
        <v/>
      </c>
      <c r="P1921" s="19">
        <f>IF(OR(M1921="متأخرة",M1921="اليوم"),COUNTIFS($M$6:$M$2005,"متأخرة",$J$6:$J$2005,"&lt;"&amp;J1921)+COUNTIFS($M$6:$M$2005,"اليوم",$J$6:$J$2005,"&lt;"&amp;J1921)+COUNTIFS($M$6:M1921,"متأخرة",$J$6:J1921,J1921&amp;"")+COUNTIFS($M$6:M1921,"اليوم",$J$6:J1921,J1921&amp;""),"")</f>
        <v/>
      </c>
    </row>
    <row r="1922">
      <c r="A1922" s="20" t="n"/>
      <c r="B1922" s="5" t="n"/>
      <c r="C1922" s="21" t="n"/>
      <c r="D1922" s="5" t="n"/>
      <c r="E1922" s="17" t="n"/>
      <c r="F1922" s="5" t="n"/>
      <c r="G1922" s="5" t="n"/>
      <c r="H1922" s="5" t="n"/>
      <c r="I1922" s="5" t="n"/>
      <c r="J1922" s="20" t="n"/>
      <c r="K1922" s="5" t="n"/>
      <c r="L1922" s="19">
        <f>IF(OR(B1922&amp;""="",NOT(ISNUMBER(A1922))),"",'الإعدادات'!$B$4-A1922)</f>
        <v/>
      </c>
      <c r="M1922" s="6">
        <f>IF(OR(B1922&amp;""="",NOT(ISNUMBER(J1922)),I1922="تم التعاقد",I1922="غير مهتم"),"",IF(J1922&lt;'الإعدادات'!$B$4,"متأخرة",IF(J1922='الإعدادات'!$B$4,"اليوم",IF(J1922&lt;='الإعدادات'!$B$4+3,"خلال 3 أيام",""))))</f>
        <v/>
      </c>
      <c r="N1922" s="6">
        <f>IF(OR(B1922&amp;""="",H1922&amp;""="",NOT(ISNUMBER(E1922))),"",IFERROR(IF(E1922&lt;INDEX('الوحدات'!$F$6:$F$305,MATCH(H1922,'الوحدات'!$A$6:$A$305,0)),"أقل من السعر","مناسب"),"كود غير موجود"))</f>
        <v/>
      </c>
      <c r="O1922" s="18">
        <f>IF(OR(B1922&amp;""="",I1922&lt;&gt;"تم التعاقد",H1922&amp;""=""),"",IFERROR(IF(INDEX('الوحدات'!$E$6:$E$305,MATCH(H1922,'الوحدات'!$A$6:$A$305,0))="بيع",ROUND(INDEX('الوحدات'!$F$6:$F$305,MATCH(H1922,'الوحدات'!$A$6:$A$305,0))*'الإعدادات'!$B$5/100,2),""),""))</f>
        <v/>
      </c>
      <c r="P1922" s="19">
        <f>IF(OR(M1922="متأخرة",M1922="اليوم"),COUNTIFS($M$6:$M$2005,"متأخرة",$J$6:$J$2005,"&lt;"&amp;J1922)+COUNTIFS($M$6:$M$2005,"اليوم",$J$6:$J$2005,"&lt;"&amp;J1922)+COUNTIFS($M$6:M1922,"متأخرة",$J$6:J1922,J1922&amp;"")+COUNTIFS($M$6:M1922,"اليوم",$J$6:J1922,J1922&amp;""),"")</f>
        <v/>
      </c>
    </row>
    <row r="1923">
      <c r="A1923" s="20" t="n"/>
      <c r="B1923" s="5" t="n"/>
      <c r="C1923" s="21" t="n"/>
      <c r="D1923" s="5" t="n"/>
      <c r="E1923" s="17" t="n"/>
      <c r="F1923" s="5" t="n"/>
      <c r="G1923" s="5" t="n"/>
      <c r="H1923" s="5" t="n"/>
      <c r="I1923" s="5" t="n"/>
      <c r="J1923" s="20" t="n"/>
      <c r="K1923" s="5" t="n"/>
      <c r="L1923" s="19">
        <f>IF(OR(B1923&amp;""="",NOT(ISNUMBER(A1923))),"",'الإعدادات'!$B$4-A1923)</f>
        <v/>
      </c>
      <c r="M1923" s="6">
        <f>IF(OR(B1923&amp;""="",NOT(ISNUMBER(J1923)),I1923="تم التعاقد",I1923="غير مهتم"),"",IF(J1923&lt;'الإعدادات'!$B$4,"متأخرة",IF(J1923='الإعدادات'!$B$4,"اليوم",IF(J1923&lt;='الإعدادات'!$B$4+3,"خلال 3 أيام",""))))</f>
        <v/>
      </c>
      <c r="N1923" s="6">
        <f>IF(OR(B1923&amp;""="",H1923&amp;""="",NOT(ISNUMBER(E1923))),"",IFERROR(IF(E1923&lt;INDEX('الوحدات'!$F$6:$F$305,MATCH(H1923,'الوحدات'!$A$6:$A$305,0)),"أقل من السعر","مناسب"),"كود غير موجود"))</f>
        <v/>
      </c>
      <c r="O1923" s="18">
        <f>IF(OR(B1923&amp;""="",I1923&lt;&gt;"تم التعاقد",H1923&amp;""=""),"",IFERROR(IF(INDEX('الوحدات'!$E$6:$E$305,MATCH(H1923,'الوحدات'!$A$6:$A$305,0))="بيع",ROUND(INDEX('الوحدات'!$F$6:$F$305,MATCH(H1923,'الوحدات'!$A$6:$A$305,0))*'الإعدادات'!$B$5/100,2),""),""))</f>
        <v/>
      </c>
      <c r="P1923" s="19">
        <f>IF(OR(M1923="متأخرة",M1923="اليوم"),COUNTIFS($M$6:$M$2005,"متأخرة",$J$6:$J$2005,"&lt;"&amp;J1923)+COUNTIFS($M$6:$M$2005,"اليوم",$J$6:$J$2005,"&lt;"&amp;J1923)+COUNTIFS($M$6:M1923,"متأخرة",$J$6:J1923,J1923&amp;"")+COUNTIFS($M$6:M1923,"اليوم",$J$6:J1923,J1923&amp;""),"")</f>
        <v/>
      </c>
    </row>
    <row r="1924">
      <c r="A1924" s="20" t="n"/>
      <c r="B1924" s="5" t="n"/>
      <c r="C1924" s="21" t="n"/>
      <c r="D1924" s="5" t="n"/>
      <c r="E1924" s="17" t="n"/>
      <c r="F1924" s="5" t="n"/>
      <c r="G1924" s="5" t="n"/>
      <c r="H1924" s="5" t="n"/>
      <c r="I1924" s="5" t="n"/>
      <c r="J1924" s="20" t="n"/>
      <c r="K1924" s="5" t="n"/>
      <c r="L1924" s="19">
        <f>IF(OR(B1924&amp;""="",NOT(ISNUMBER(A1924))),"",'الإعدادات'!$B$4-A1924)</f>
        <v/>
      </c>
      <c r="M1924" s="6">
        <f>IF(OR(B1924&amp;""="",NOT(ISNUMBER(J1924)),I1924="تم التعاقد",I1924="غير مهتم"),"",IF(J1924&lt;'الإعدادات'!$B$4,"متأخرة",IF(J1924='الإعدادات'!$B$4,"اليوم",IF(J1924&lt;='الإعدادات'!$B$4+3,"خلال 3 أيام",""))))</f>
        <v/>
      </c>
      <c r="N1924" s="6">
        <f>IF(OR(B1924&amp;""="",H1924&amp;""="",NOT(ISNUMBER(E1924))),"",IFERROR(IF(E1924&lt;INDEX('الوحدات'!$F$6:$F$305,MATCH(H1924,'الوحدات'!$A$6:$A$305,0)),"أقل من السعر","مناسب"),"كود غير موجود"))</f>
        <v/>
      </c>
      <c r="O1924" s="18">
        <f>IF(OR(B1924&amp;""="",I1924&lt;&gt;"تم التعاقد",H1924&amp;""=""),"",IFERROR(IF(INDEX('الوحدات'!$E$6:$E$305,MATCH(H1924,'الوحدات'!$A$6:$A$305,0))="بيع",ROUND(INDEX('الوحدات'!$F$6:$F$305,MATCH(H1924,'الوحدات'!$A$6:$A$305,0))*'الإعدادات'!$B$5/100,2),""),""))</f>
        <v/>
      </c>
      <c r="P1924" s="19">
        <f>IF(OR(M1924="متأخرة",M1924="اليوم"),COUNTIFS($M$6:$M$2005,"متأخرة",$J$6:$J$2005,"&lt;"&amp;J1924)+COUNTIFS($M$6:$M$2005,"اليوم",$J$6:$J$2005,"&lt;"&amp;J1924)+COUNTIFS($M$6:M1924,"متأخرة",$J$6:J1924,J1924&amp;"")+COUNTIFS($M$6:M1924,"اليوم",$J$6:J1924,J1924&amp;""),"")</f>
        <v/>
      </c>
    </row>
    <row r="1925">
      <c r="A1925" s="20" t="n"/>
      <c r="B1925" s="5" t="n"/>
      <c r="C1925" s="21" t="n"/>
      <c r="D1925" s="5" t="n"/>
      <c r="E1925" s="17" t="n"/>
      <c r="F1925" s="5" t="n"/>
      <c r="G1925" s="5" t="n"/>
      <c r="H1925" s="5" t="n"/>
      <c r="I1925" s="5" t="n"/>
      <c r="J1925" s="20" t="n"/>
      <c r="K1925" s="5" t="n"/>
      <c r="L1925" s="19">
        <f>IF(OR(B1925&amp;""="",NOT(ISNUMBER(A1925))),"",'الإعدادات'!$B$4-A1925)</f>
        <v/>
      </c>
      <c r="M1925" s="6">
        <f>IF(OR(B1925&amp;""="",NOT(ISNUMBER(J1925)),I1925="تم التعاقد",I1925="غير مهتم"),"",IF(J1925&lt;'الإعدادات'!$B$4,"متأخرة",IF(J1925='الإعدادات'!$B$4,"اليوم",IF(J1925&lt;='الإعدادات'!$B$4+3,"خلال 3 أيام",""))))</f>
        <v/>
      </c>
      <c r="N1925" s="6">
        <f>IF(OR(B1925&amp;""="",H1925&amp;""="",NOT(ISNUMBER(E1925))),"",IFERROR(IF(E1925&lt;INDEX('الوحدات'!$F$6:$F$305,MATCH(H1925,'الوحدات'!$A$6:$A$305,0)),"أقل من السعر","مناسب"),"كود غير موجود"))</f>
        <v/>
      </c>
      <c r="O1925" s="18">
        <f>IF(OR(B1925&amp;""="",I1925&lt;&gt;"تم التعاقد",H1925&amp;""=""),"",IFERROR(IF(INDEX('الوحدات'!$E$6:$E$305,MATCH(H1925,'الوحدات'!$A$6:$A$305,0))="بيع",ROUND(INDEX('الوحدات'!$F$6:$F$305,MATCH(H1925,'الوحدات'!$A$6:$A$305,0))*'الإعدادات'!$B$5/100,2),""),""))</f>
        <v/>
      </c>
      <c r="P1925" s="19">
        <f>IF(OR(M1925="متأخرة",M1925="اليوم"),COUNTIFS($M$6:$M$2005,"متأخرة",$J$6:$J$2005,"&lt;"&amp;J1925)+COUNTIFS($M$6:$M$2005,"اليوم",$J$6:$J$2005,"&lt;"&amp;J1925)+COUNTIFS($M$6:M1925,"متأخرة",$J$6:J1925,J1925&amp;"")+COUNTIFS($M$6:M1925,"اليوم",$J$6:J1925,J1925&amp;""),"")</f>
        <v/>
      </c>
    </row>
    <row r="1926">
      <c r="A1926" s="20" t="n"/>
      <c r="B1926" s="5" t="n"/>
      <c r="C1926" s="21" t="n"/>
      <c r="D1926" s="5" t="n"/>
      <c r="E1926" s="17" t="n"/>
      <c r="F1926" s="5" t="n"/>
      <c r="G1926" s="5" t="n"/>
      <c r="H1926" s="5" t="n"/>
      <c r="I1926" s="5" t="n"/>
      <c r="J1926" s="20" t="n"/>
      <c r="K1926" s="5" t="n"/>
      <c r="L1926" s="19">
        <f>IF(OR(B1926&amp;""="",NOT(ISNUMBER(A1926))),"",'الإعدادات'!$B$4-A1926)</f>
        <v/>
      </c>
      <c r="M1926" s="6">
        <f>IF(OR(B1926&amp;""="",NOT(ISNUMBER(J1926)),I1926="تم التعاقد",I1926="غير مهتم"),"",IF(J1926&lt;'الإعدادات'!$B$4,"متأخرة",IF(J1926='الإعدادات'!$B$4,"اليوم",IF(J1926&lt;='الإعدادات'!$B$4+3,"خلال 3 أيام",""))))</f>
        <v/>
      </c>
      <c r="N1926" s="6">
        <f>IF(OR(B1926&amp;""="",H1926&amp;""="",NOT(ISNUMBER(E1926))),"",IFERROR(IF(E1926&lt;INDEX('الوحدات'!$F$6:$F$305,MATCH(H1926,'الوحدات'!$A$6:$A$305,0)),"أقل من السعر","مناسب"),"كود غير موجود"))</f>
        <v/>
      </c>
      <c r="O1926" s="18">
        <f>IF(OR(B1926&amp;""="",I1926&lt;&gt;"تم التعاقد",H1926&amp;""=""),"",IFERROR(IF(INDEX('الوحدات'!$E$6:$E$305,MATCH(H1926,'الوحدات'!$A$6:$A$305,0))="بيع",ROUND(INDEX('الوحدات'!$F$6:$F$305,MATCH(H1926,'الوحدات'!$A$6:$A$305,0))*'الإعدادات'!$B$5/100,2),""),""))</f>
        <v/>
      </c>
      <c r="P1926" s="19">
        <f>IF(OR(M1926="متأخرة",M1926="اليوم"),COUNTIFS($M$6:$M$2005,"متأخرة",$J$6:$J$2005,"&lt;"&amp;J1926)+COUNTIFS($M$6:$M$2005,"اليوم",$J$6:$J$2005,"&lt;"&amp;J1926)+COUNTIFS($M$6:M1926,"متأخرة",$J$6:J1926,J1926&amp;"")+COUNTIFS($M$6:M1926,"اليوم",$J$6:J1926,J1926&amp;""),"")</f>
        <v/>
      </c>
    </row>
    <row r="1927">
      <c r="A1927" s="20" t="n"/>
      <c r="B1927" s="5" t="n"/>
      <c r="C1927" s="21" t="n"/>
      <c r="D1927" s="5" t="n"/>
      <c r="E1927" s="17" t="n"/>
      <c r="F1927" s="5" t="n"/>
      <c r="G1927" s="5" t="n"/>
      <c r="H1927" s="5" t="n"/>
      <c r="I1927" s="5" t="n"/>
      <c r="J1927" s="20" t="n"/>
      <c r="K1927" s="5" t="n"/>
      <c r="L1927" s="19">
        <f>IF(OR(B1927&amp;""="",NOT(ISNUMBER(A1927))),"",'الإعدادات'!$B$4-A1927)</f>
        <v/>
      </c>
      <c r="M1927" s="6">
        <f>IF(OR(B1927&amp;""="",NOT(ISNUMBER(J1927)),I1927="تم التعاقد",I1927="غير مهتم"),"",IF(J1927&lt;'الإعدادات'!$B$4,"متأخرة",IF(J1927='الإعدادات'!$B$4,"اليوم",IF(J1927&lt;='الإعدادات'!$B$4+3,"خلال 3 أيام",""))))</f>
        <v/>
      </c>
      <c r="N1927" s="6">
        <f>IF(OR(B1927&amp;""="",H1927&amp;""="",NOT(ISNUMBER(E1927))),"",IFERROR(IF(E1927&lt;INDEX('الوحدات'!$F$6:$F$305,MATCH(H1927,'الوحدات'!$A$6:$A$305,0)),"أقل من السعر","مناسب"),"كود غير موجود"))</f>
        <v/>
      </c>
      <c r="O1927" s="18">
        <f>IF(OR(B1927&amp;""="",I1927&lt;&gt;"تم التعاقد",H1927&amp;""=""),"",IFERROR(IF(INDEX('الوحدات'!$E$6:$E$305,MATCH(H1927,'الوحدات'!$A$6:$A$305,0))="بيع",ROUND(INDEX('الوحدات'!$F$6:$F$305,MATCH(H1927,'الوحدات'!$A$6:$A$305,0))*'الإعدادات'!$B$5/100,2),""),""))</f>
        <v/>
      </c>
      <c r="P1927" s="19">
        <f>IF(OR(M1927="متأخرة",M1927="اليوم"),COUNTIFS($M$6:$M$2005,"متأخرة",$J$6:$J$2005,"&lt;"&amp;J1927)+COUNTIFS($M$6:$M$2005,"اليوم",$J$6:$J$2005,"&lt;"&amp;J1927)+COUNTIFS($M$6:M1927,"متأخرة",$J$6:J1927,J1927&amp;"")+COUNTIFS($M$6:M1927,"اليوم",$J$6:J1927,J1927&amp;""),"")</f>
        <v/>
      </c>
    </row>
    <row r="1928">
      <c r="A1928" s="20" t="n"/>
      <c r="B1928" s="5" t="n"/>
      <c r="C1928" s="21" t="n"/>
      <c r="D1928" s="5" t="n"/>
      <c r="E1928" s="17" t="n"/>
      <c r="F1928" s="5" t="n"/>
      <c r="G1928" s="5" t="n"/>
      <c r="H1928" s="5" t="n"/>
      <c r="I1928" s="5" t="n"/>
      <c r="J1928" s="20" t="n"/>
      <c r="K1928" s="5" t="n"/>
      <c r="L1928" s="19">
        <f>IF(OR(B1928&amp;""="",NOT(ISNUMBER(A1928))),"",'الإعدادات'!$B$4-A1928)</f>
        <v/>
      </c>
      <c r="M1928" s="6">
        <f>IF(OR(B1928&amp;""="",NOT(ISNUMBER(J1928)),I1928="تم التعاقد",I1928="غير مهتم"),"",IF(J1928&lt;'الإعدادات'!$B$4,"متأخرة",IF(J1928='الإعدادات'!$B$4,"اليوم",IF(J1928&lt;='الإعدادات'!$B$4+3,"خلال 3 أيام",""))))</f>
        <v/>
      </c>
      <c r="N1928" s="6">
        <f>IF(OR(B1928&amp;""="",H1928&amp;""="",NOT(ISNUMBER(E1928))),"",IFERROR(IF(E1928&lt;INDEX('الوحدات'!$F$6:$F$305,MATCH(H1928,'الوحدات'!$A$6:$A$305,0)),"أقل من السعر","مناسب"),"كود غير موجود"))</f>
        <v/>
      </c>
      <c r="O1928" s="18">
        <f>IF(OR(B1928&amp;""="",I1928&lt;&gt;"تم التعاقد",H1928&amp;""=""),"",IFERROR(IF(INDEX('الوحدات'!$E$6:$E$305,MATCH(H1928,'الوحدات'!$A$6:$A$305,0))="بيع",ROUND(INDEX('الوحدات'!$F$6:$F$305,MATCH(H1928,'الوحدات'!$A$6:$A$305,0))*'الإعدادات'!$B$5/100,2),""),""))</f>
        <v/>
      </c>
      <c r="P1928" s="19">
        <f>IF(OR(M1928="متأخرة",M1928="اليوم"),COUNTIFS($M$6:$M$2005,"متأخرة",$J$6:$J$2005,"&lt;"&amp;J1928)+COUNTIFS($M$6:$M$2005,"اليوم",$J$6:$J$2005,"&lt;"&amp;J1928)+COUNTIFS($M$6:M1928,"متأخرة",$J$6:J1928,J1928&amp;"")+COUNTIFS($M$6:M1928,"اليوم",$J$6:J1928,J1928&amp;""),"")</f>
        <v/>
      </c>
    </row>
    <row r="1929">
      <c r="A1929" s="20" t="n"/>
      <c r="B1929" s="5" t="n"/>
      <c r="C1929" s="21" t="n"/>
      <c r="D1929" s="5" t="n"/>
      <c r="E1929" s="17" t="n"/>
      <c r="F1929" s="5" t="n"/>
      <c r="G1929" s="5" t="n"/>
      <c r="H1929" s="5" t="n"/>
      <c r="I1929" s="5" t="n"/>
      <c r="J1929" s="20" t="n"/>
      <c r="K1929" s="5" t="n"/>
      <c r="L1929" s="19">
        <f>IF(OR(B1929&amp;""="",NOT(ISNUMBER(A1929))),"",'الإعدادات'!$B$4-A1929)</f>
        <v/>
      </c>
      <c r="M1929" s="6">
        <f>IF(OR(B1929&amp;""="",NOT(ISNUMBER(J1929)),I1929="تم التعاقد",I1929="غير مهتم"),"",IF(J1929&lt;'الإعدادات'!$B$4,"متأخرة",IF(J1929='الإعدادات'!$B$4,"اليوم",IF(J1929&lt;='الإعدادات'!$B$4+3,"خلال 3 أيام",""))))</f>
        <v/>
      </c>
      <c r="N1929" s="6">
        <f>IF(OR(B1929&amp;""="",H1929&amp;""="",NOT(ISNUMBER(E1929))),"",IFERROR(IF(E1929&lt;INDEX('الوحدات'!$F$6:$F$305,MATCH(H1929,'الوحدات'!$A$6:$A$305,0)),"أقل من السعر","مناسب"),"كود غير موجود"))</f>
        <v/>
      </c>
      <c r="O1929" s="18">
        <f>IF(OR(B1929&amp;""="",I1929&lt;&gt;"تم التعاقد",H1929&amp;""=""),"",IFERROR(IF(INDEX('الوحدات'!$E$6:$E$305,MATCH(H1929,'الوحدات'!$A$6:$A$305,0))="بيع",ROUND(INDEX('الوحدات'!$F$6:$F$305,MATCH(H1929,'الوحدات'!$A$6:$A$305,0))*'الإعدادات'!$B$5/100,2),""),""))</f>
        <v/>
      </c>
      <c r="P1929" s="19">
        <f>IF(OR(M1929="متأخرة",M1929="اليوم"),COUNTIFS($M$6:$M$2005,"متأخرة",$J$6:$J$2005,"&lt;"&amp;J1929)+COUNTIFS($M$6:$M$2005,"اليوم",$J$6:$J$2005,"&lt;"&amp;J1929)+COUNTIFS($M$6:M1929,"متأخرة",$J$6:J1929,J1929&amp;"")+COUNTIFS($M$6:M1929,"اليوم",$J$6:J1929,J1929&amp;""),"")</f>
        <v/>
      </c>
    </row>
    <row r="1930">
      <c r="A1930" s="20" t="n"/>
      <c r="B1930" s="5" t="n"/>
      <c r="C1930" s="21" t="n"/>
      <c r="D1930" s="5" t="n"/>
      <c r="E1930" s="17" t="n"/>
      <c r="F1930" s="5" t="n"/>
      <c r="G1930" s="5" t="n"/>
      <c r="H1930" s="5" t="n"/>
      <c r="I1930" s="5" t="n"/>
      <c r="J1930" s="20" t="n"/>
      <c r="K1930" s="5" t="n"/>
      <c r="L1930" s="19">
        <f>IF(OR(B1930&amp;""="",NOT(ISNUMBER(A1930))),"",'الإعدادات'!$B$4-A1930)</f>
        <v/>
      </c>
      <c r="M1930" s="6">
        <f>IF(OR(B1930&amp;""="",NOT(ISNUMBER(J1930)),I1930="تم التعاقد",I1930="غير مهتم"),"",IF(J1930&lt;'الإعدادات'!$B$4,"متأخرة",IF(J1930='الإعدادات'!$B$4,"اليوم",IF(J1930&lt;='الإعدادات'!$B$4+3,"خلال 3 أيام",""))))</f>
        <v/>
      </c>
      <c r="N1930" s="6">
        <f>IF(OR(B1930&amp;""="",H1930&amp;""="",NOT(ISNUMBER(E1930))),"",IFERROR(IF(E1930&lt;INDEX('الوحدات'!$F$6:$F$305,MATCH(H1930,'الوحدات'!$A$6:$A$305,0)),"أقل من السعر","مناسب"),"كود غير موجود"))</f>
        <v/>
      </c>
      <c r="O1930" s="18">
        <f>IF(OR(B1930&amp;""="",I1930&lt;&gt;"تم التعاقد",H1930&amp;""=""),"",IFERROR(IF(INDEX('الوحدات'!$E$6:$E$305,MATCH(H1930,'الوحدات'!$A$6:$A$305,0))="بيع",ROUND(INDEX('الوحدات'!$F$6:$F$305,MATCH(H1930,'الوحدات'!$A$6:$A$305,0))*'الإعدادات'!$B$5/100,2),""),""))</f>
        <v/>
      </c>
      <c r="P1930" s="19">
        <f>IF(OR(M1930="متأخرة",M1930="اليوم"),COUNTIFS($M$6:$M$2005,"متأخرة",$J$6:$J$2005,"&lt;"&amp;J1930)+COUNTIFS($M$6:$M$2005,"اليوم",$J$6:$J$2005,"&lt;"&amp;J1930)+COUNTIFS($M$6:M1930,"متأخرة",$J$6:J1930,J1930&amp;"")+COUNTIFS($M$6:M1930,"اليوم",$J$6:J1930,J1930&amp;""),"")</f>
        <v/>
      </c>
    </row>
    <row r="1931">
      <c r="A1931" s="20" t="n"/>
      <c r="B1931" s="5" t="n"/>
      <c r="C1931" s="21" t="n"/>
      <c r="D1931" s="5" t="n"/>
      <c r="E1931" s="17" t="n"/>
      <c r="F1931" s="5" t="n"/>
      <c r="G1931" s="5" t="n"/>
      <c r="H1931" s="5" t="n"/>
      <c r="I1931" s="5" t="n"/>
      <c r="J1931" s="20" t="n"/>
      <c r="K1931" s="5" t="n"/>
      <c r="L1931" s="19">
        <f>IF(OR(B1931&amp;""="",NOT(ISNUMBER(A1931))),"",'الإعدادات'!$B$4-A1931)</f>
        <v/>
      </c>
      <c r="M1931" s="6">
        <f>IF(OR(B1931&amp;""="",NOT(ISNUMBER(J1931)),I1931="تم التعاقد",I1931="غير مهتم"),"",IF(J1931&lt;'الإعدادات'!$B$4,"متأخرة",IF(J1931='الإعدادات'!$B$4,"اليوم",IF(J1931&lt;='الإعدادات'!$B$4+3,"خلال 3 أيام",""))))</f>
        <v/>
      </c>
      <c r="N1931" s="6">
        <f>IF(OR(B1931&amp;""="",H1931&amp;""="",NOT(ISNUMBER(E1931))),"",IFERROR(IF(E1931&lt;INDEX('الوحدات'!$F$6:$F$305,MATCH(H1931,'الوحدات'!$A$6:$A$305,0)),"أقل من السعر","مناسب"),"كود غير موجود"))</f>
        <v/>
      </c>
      <c r="O1931" s="18">
        <f>IF(OR(B1931&amp;""="",I1931&lt;&gt;"تم التعاقد",H1931&amp;""=""),"",IFERROR(IF(INDEX('الوحدات'!$E$6:$E$305,MATCH(H1931,'الوحدات'!$A$6:$A$305,0))="بيع",ROUND(INDEX('الوحدات'!$F$6:$F$305,MATCH(H1931,'الوحدات'!$A$6:$A$305,0))*'الإعدادات'!$B$5/100,2),""),""))</f>
        <v/>
      </c>
      <c r="P1931" s="19">
        <f>IF(OR(M1931="متأخرة",M1931="اليوم"),COUNTIFS($M$6:$M$2005,"متأخرة",$J$6:$J$2005,"&lt;"&amp;J1931)+COUNTIFS($M$6:$M$2005,"اليوم",$J$6:$J$2005,"&lt;"&amp;J1931)+COUNTIFS($M$6:M1931,"متأخرة",$J$6:J1931,J1931&amp;"")+COUNTIFS($M$6:M1931,"اليوم",$J$6:J1931,J1931&amp;""),"")</f>
        <v/>
      </c>
    </row>
    <row r="1932">
      <c r="A1932" s="20" t="n"/>
      <c r="B1932" s="5" t="n"/>
      <c r="C1932" s="21" t="n"/>
      <c r="D1932" s="5" t="n"/>
      <c r="E1932" s="17" t="n"/>
      <c r="F1932" s="5" t="n"/>
      <c r="G1932" s="5" t="n"/>
      <c r="H1932" s="5" t="n"/>
      <c r="I1932" s="5" t="n"/>
      <c r="J1932" s="20" t="n"/>
      <c r="K1932" s="5" t="n"/>
      <c r="L1932" s="19">
        <f>IF(OR(B1932&amp;""="",NOT(ISNUMBER(A1932))),"",'الإعدادات'!$B$4-A1932)</f>
        <v/>
      </c>
      <c r="M1932" s="6">
        <f>IF(OR(B1932&amp;""="",NOT(ISNUMBER(J1932)),I1932="تم التعاقد",I1932="غير مهتم"),"",IF(J1932&lt;'الإعدادات'!$B$4,"متأخرة",IF(J1932='الإعدادات'!$B$4,"اليوم",IF(J1932&lt;='الإعدادات'!$B$4+3,"خلال 3 أيام",""))))</f>
        <v/>
      </c>
      <c r="N1932" s="6">
        <f>IF(OR(B1932&amp;""="",H1932&amp;""="",NOT(ISNUMBER(E1932))),"",IFERROR(IF(E1932&lt;INDEX('الوحدات'!$F$6:$F$305,MATCH(H1932,'الوحدات'!$A$6:$A$305,0)),"أقل من السعر","مناسب"),"كود غير موجود"))</f>
        <v/>
      </c>
      <c r="O1932" s="18">
        <f>IF(OR(B1932&amp;""="",I1932&lt;&gt;"تم التعاقد",H1932&amp;""=""),"",IFERROR(IF(INDEX('الوحدات'!$E$6:$E$305,MATCH(H1932,'الوحدات'!$A$6:$A$305,0))="بيع",ROUND(INDEX('الوحدات'!$F$6:$F$305,MATCH(H1932,'الوحدات'!$A$6:$A$305,0))*'الإعدادات'!$B$5/100,2),""),""))</f>
        <v/>
      </c>
      <c r="P1932" s="19">
        <f>IF(OR(M1932="متأخرة",M1932="اليوم"),COUNTIFS($M$6:$M$2005,"متأخرة",$J$6:$J$2005,"&lt;"&amp;J1932)+COUNTIFS($M$6:$M$2005,"اليوم",$J$6:$J$2005,"&lt;"&amp;J1932)+COUNTIFS($M$6:M1932,"متأخرة",$J$6:J1932,J1932&amp;"")+COUNTIFS($M$6:M1932,"اليوم",$J$6:J1932,J1932&amp;""),"")</f>
        <v/>
      </c>
    </row>
    <row r="1933">
      <c r="A1933" s="20" t="n"/>
      <c r="B1933" s="5" t="n"/>
      <c r="C1933" s="21" t="n"/>
      <c r="D1933" s="5" t="n"/>
      <c r="E1933" s="17" t="n"/>
      <c r="F1933" s="5" t="n"/>
      <c r="G1933" s="5" t="n"/>
      <c r="H1933" s="5" t="n"/>
      <c r="I1933" s="5" t="n"/>
      <c r="J1933" s="20" t="n"/>
      <c r="K1933" s="5" t="n"/>
      <c r="L1933" s="19">
        <f>IF(OR(B1933&amp;""="",NOT(ISNUMBER(A1933))),"",'الإعدادات'!$B$4-A1933)</f>
        <v/>
      </c>
      <c r="M1933" s="6">
        <f>IF(OR(B1933&amp;""="",NOT(ISNUMBER(J1933)),I1933="تم التعاقد",I1933="غير مهتم"),"",IF(J1933&lt;'الإعدادات'!$B$4,"متأخرة",IF(J1933='الإعدادات'!$B$4,"اليوم",IF(J1933&lt;='الإعدادات'!$B$4+3,"خلال 3 أيام",""))))</f>
        <v/>
      </c>
      <c r="N1933" s="6">
        <f>IF(OR(B1933&amp;""="",H1933&amp;""="",NOT(ISNUMBER(E1933))),"",IFERROR(IF(E1933&lt;INDEX('الوحدات'!$F$6:$F$305,MATCH(H1933,'الوحدات'!$A$6:$A$305,0)),"أقل من السعر","مناسب"),"كود غير موجود"))</f>
        <v/>
      </c>
      <c r="O1933" s="18">
        <f>IF(OR(B1933&amp;""="",I1933&lt;&gt;"تم التعاقد",H1933&amp;""=""),"",IFERROR(IF(INDEX('الوحدات'!$E$6:$E$305,MATCH(H1933,'الوحدات'!$A$6:$A$305,0))="بيع",ROUND(INDEX('الوحدات'!$F$6:$F$305,MATCH(H1933,'الوحدات'!$A$6:$A$305,0))*'الإعدادات'!$B$5/100,2),""),""))</f>
        <v/>
      </c>
      <c r="P1933" s="19">
        <f>IF(OR(M1933="متأخرة",M1933="اليوم"),COUNTIFS($M$6:$M$2005,"متأخرة",$J$6:$J$2005,"&lt;"&amp;J1933)+COUNTIFS($M$6:$M$2005,"اليوم",$J$6:$J$2005,"&lt;"&amp;J1933)+COUNTIFS($M$6:M1933,"متأخرة",$J$6:J1933,J1933&amp;"")+COUNTIFS($M$6:M1933,"اليوم",$J$6:J1933,J1933&amp;""),"")</f>
        <v/>
      </c>
    </row>
    <row r="1934">
      <c r="A1934" s="20" t="n"/>
      <c r="B1934" s="5" t="n"/>
      <c r="C1934" s="21" t="n"/>
      <c r="D1934" s="5" t="n"/>
      <c r="E1934" s="17" t="n"/>
      <c r="F1934" s="5" t="n"/>
      <c r="G1934" s="5" t="n"/>
      <c r="H1934" s="5" t="n"/>
      <c r="I1934" s="5" t="n"/>
      <c r="J1934" s="20" t="n"/>
      <c r="K1934" s="5" t="n"/>
      <c r="L1934" s="19">
        <f>IF(OR(B1934&amp;""="",NOT(ISNUMBER(A1934))),"",'الإعدادات'!$B$4-A1934)</f>
        <v/>
      </c>
      <c r="M1934" s="6">
        <f>IF(OR(B1934&amp;""="",NOT(ISNUMBER(J1934)),I1934="تم التعاقد",I1934="غير مهتم"),"",IF(J1934&lt;'الإعدادات'!$B$4,"متأخرة",IF(J1934='الإعدادات'!$B$4,"اليوم",IF(J1934&lt;='الإعدادات'!$B$4+3,"خلال 3 أيام",""))))</f>
        <v/>
      </c>
      <c r="N1934" s="6">
        <f>IF(OR(B1934&amp;""="",H1934&amp;""="",NOT(ISNUMBER(E1934))),"",IFERROR(IF(E1934&lt;INDEX('الوحدات'!$F$6:$F$305,MATCH(H1934,'الوحدات'!$A$6:$A$305,0)),"أقل من السعر","مناسب"),"كود غير موجود"))</f>
        <v/>
      </c>
      <c r="O1934" s="18">
        <f>IF(OR(B1934&amp;""="",I1934&lt;&gt;"تم التعاقد",H1934&amp;""=""),"",IFERROR(IF(INDEX('الوحدات'!$E$6:$E$305,MATCH(H1934,'الوحدات'!$A$6:$A$305,0))="بيع",ROUND(INDEX('الوحدات'!$F$6:$F$305,MATCH(H1934,'الوحدات'!$A$6:$A$305,0))*'الإعدادات'!$B$5/100,2),""),""))</f>
        <v/>
      </c>
      <c r="P1934" s="19">
        <f>IF(OR(M1934="متأخرة",M1934="اليوم"),COUNTIFS($M$6:$M$2005,"متأخرة",$J$6:$J$2005,"&lt;"&amp;J1934)+COUNTIFS($M$6:$M$2005,"اليوم",$J$6:$J$2005,"&lt;"&amp;J1934)+COUNTIFS($M$6:M1934,"متأخرة",$J$6:J1934,J1934&amp;"")+COUNTIFS($M$6:M1934,"اليوم",$J$6:J1934,J1934&amp;""),"")</f>
        <v/>
      </c>
    </row>
    <row r="1935">
      <c r="A1935" s="20" t="n"/>
      <c r="B1935" s="5" t="n"/>
      <c r="C1935" s="21" t="n"/>
      <c r="D1935" s="5" t="n"/>
      <c r="E1935" s="17" t="n"/>
      <c r="F1935" s="5" t="n"/>
      <c r="G1935" s="5" t="n"/>
      <c r="H1935" s="5" t="n"/>
      <c r="I1935" s="5" t="n"/>
      <c r="J1935" s="20" t="n"/>
      <c r="K1935" s="5" t="n"/>
      <c r="L1935" s="19">
        <f>IF(OR(B1935&amp;""="",NOT(ISNUMBER(A1935))),"",'الإعدادات'!$B$4-A1935)</f>
        <v/>
      </c>
      <c r="M1935" s="6">
        <f>IF(OR(B1935&amp;""="",NOT(ISNUMBER(J1935)),I1935="تم التعاقد",I1935="غير مهتم"),"",IF(J1935&lt;'الإعدادات'!$B$4,"متأخرة",IF(J1935='الإعدادات'!$B$4,"اليوم",IF(J1935&lt;='الإعدادات'!$B$4+3,"خلال 3 أيام",""))))</f>
        <v/>
      </c>
      <c r="N1935" s="6">
        <f>IF(OR(B1935&amp;""="",H1935&amp;""="",NOT(ISNUMBER(E1935))),"",IFERROR(IF(E1935&lt;INDEX('الوحدات'!$F$6:$F$305,MATCH(H1935,'الوحدات'!$A$6:$A$305,0)),"أقل من السعر","مناسب"),"كود غير موجود"))</f>
        <v/>
      </c>
      <c r="O1935" s="18">
        <f>IF(OR(B1935&amp;""="",I1935&lt;&gt;"تم التعاقد",H1935&amp;""=""),"",IFERROR(IF(INDEX('الوحدات'!$E$6:$E$305,MATCH(H1935,'الوحدات'!$A$6:$A$305,0))="بيع",ROUND(INDEX('الوحدات'!$F$6:$F$305,MATCH(H1935,'الوحدات'!$A$6:$A$305,0))*'الإعدادات'!$B$5/100,2),""),""))</f>
        <v/>
      </c>
      <c r="P1935" s="19">
        <f>IF(OR(M1935="متأخرة",M1935="اليوم"),COUNTIFS($M$6:$M$2005,"متأخرة",$J$6:$J$2005,"&lt;"&amp;J1935)+COUNTIFS($M$6:$M$2005,"اليوم",$J$6:$J$2005,"&lt;"&amp;J1935)+COUNTIFS($M$6:M1935,"متأخرة",$J$6:J1935,J1935&amp;"")+COUNTIFS($M$6:M1935,"اليوم",$J$6:J1935,J1935&amp;""),"")</f>
        <v/>
      </c>
    </row>
    <row r="1936">
      <c r="A1936" s="20" t="n"/>
      <c r="B1936" s="5" t="n"/>
      <c r="C1936" s="21" t="n"/>
      <c r="D1936" s="5" t="n"/>
      <c r="E1936" s="17" t="n"/>
      <c r="F1936" s="5" t="n"/>
      <c r="G1936" s="5" t="n"/>
      <c r="H1936" s="5" t="n"/>
      <c r="I1936" s="5" t="n"/>
      <c r="J1936" s="20" t="n"/>
      <c r="K1936" s="5" t="n"/>
      <c r="L1936" s="19">
        <f>IF(OR(B1936&amp;""="",NOT(ISNUMBER(A1936))),"",'الإعدادات'!$B$4-A1936)</f>
        <v/>
      </c>
      <c r="M1936" s="6">
        <f>IF(OR(B1936&amp;""="",NOT(ISNUMBER(J1936)),I1936="تم التعاقد",I1936="غير مهتم"),"",IF(J1936&lt;'الإعدادات'!$B$4,"متأخرة",IF(J1936='الإعدادات'!$B$4,"اليوم",IF(J1936&lt;='الإعدادات'!$B$4+3,"خلال 3 أيام",""))))</f>
        <v/>
      </c>
      <c r="N1936" s="6">
        <f>IF(OR(B1936&amp;""="",H1936&amp;""="",NOT(ISNUMBER(E1936))),"",IFERROR(IF(E1936&lt;INDEX('الوحدات'!$F$6:$F$305,MATCH(H1936,'الوحدات'!$A$6:$A$305,0)),"أقل من السعر","مناسب"),"كود غير موجود"))</f>
        <v/>
      </c>
      <c r="O1936" s="18">
        <f>IF(OR(B1936&amp;""="",I1936&lt;&gt;"تم التعاقد",H1936&amp;""=""),"",IFERROR(IF(INDEX('الوحدات'!$E$6:$E$305,MATCH(H1936,'الوحدات'!$A$6:$A$305,0))="بيع",ROUND(INDEX('الوحدات'!$F$6:$F$305,MATCH(H1936,'الوحدات'!$A$6:$A$305,0))*'الإعدادات'!$B$5/100,2),""),""))</f>
        <v/>
      </c>
      <c r="P1936" s="19">
        <f>IF(OR(M1936="متأخرة",M1936="اليوم"),COUNTIFS($M$6:$M$2005,"متأخرة",$J$6:$J$2005,"&lt;"&amp;J1936)+COUNTIFS($M$6:$M$2005,"اليوم",$J$6:$J$2005,"&lt;"&amp;J1936)+COUNTIFS($M$6:M1936,"متأخرة",$J$6:J1936,J1936&amp;"")+COUNTIFS($M$6:M1936,"اليوم",$J$6:J1936,J1936&amp;""),"")</f>
        <v/>
      </c>
    </row>
    <row r="1937">
      <c r="A1937" s="20" t="n"/>
      <c r="B1937" s="5" t="n"/>
      <c r="C1937" s="21" t="n"/>
      <c r="D1937" s="5" t="n"/>
      <c r="E1937" s="17" t="n"/>
      <c r="F1937" s="5" t="n"/>
      <c r="G1937" s="5" t="n"/>
      <c r="H1937" s="5" t="n"/>
      <c r="I1937" s="5" t="n"/>
      <c r="J1937" s="20" t="n"/>
      <c r="K1937" s="5" t="n"/>
      <c r="L1937" s="19">
        <f>IF(OR(B1937&amp;""="",NOT(ISNUMBER(A1937))),"",'الإعدادات'!$B$4-A1937)</f>
        <v/>
      </c>
      <c r="M1937" s="6">
        <f>IF(OR(B1937&amp;""="",NOT(ISNUMBER(J1937)),I1937="تم التعاقد",I1937="غير مهتم"),"",IF(J1937&lt;'الإعدادات'!$B$4,"متأخرة",IF(J1937='الإعدادات'!$B$4,"اليوم",IF(J1937&lt;='الإعدادات'!$B$4+3,"خلال 3 أيام",""))))</f>
        <v/>
      </c>
      <c r="N1937" s="6">
        <f>IF(OR(B1937&amp;""="",H1937&amp;""="",NOT(ISNUMBER(E1937))),"",IFERROR(IF(E1937&lt;INDEX('الوحدات'!$F$6:$F$305,MATCH(H1937,'الوحدات'!$A$6:$A$305,0)),"أقل من السعر","مناسب"),"كود غير موجود"))</f>
        <v/>
      </c>
      <c r="O1937" s="18">
        <f>IF(OR(B1937&amp;""="",I1937&lt;&gt;"تم التعاقد",H1937&amp;""=""),"",IFERROR(IF(INDEX('الوحدات'!$E$6:$E$305,MATCH(H1937,'الوحدات'!$A$6:$A$305,0))="بيع",ROUND(INDEX('الوحدات'!$F$6:$F$305,MATCH(H1937,'الوحدات'!$A$6:$A$305,0))*'الإعدادات'!$B$5/100,2),""),""))</f>
        <v/>
      </c>
      <c r="P1937" s="19">
        <f>IF(OR(M1937="متأخرة",M1937="اليوم"),COUNTIFS($M$6:$M$2005,"متأخرة",$J$6:$J$2005,"&lt;"&amp;J1937)+COUNTIFS($M$6:$M$2005,"اليوم",$J$6:$J$2005,"&lt;"&amp;J1937)+COUNTIFS($M$6:M1937,"متأخرة",$J$6:J1937,J1937&amp;"")+COUNTIFS($M$6:M1937,"اليوم",$J$6:J1937,J1937&amp;""),"")</f>
        <v/>
      </c>
    </row>
    <row r="1938">
      <c r="A1938" s="20" t="n"/>
      <c r="B1938" s="5" t="n"/>
      <c r="C1938" s="21" t="n"/>
      <c r="D1938" s="5" t="n"/>
      <c r="E1938" s="17" t="n"/>
      <c r="F1938" s="5" t="n"/>
      <c r="G1938" s="5" t="n"/>
      <c r="H1938" s="5" t="n"/>
      <c r="I1938" s="5" t="n"/>
      <c r="J1938" s="20" t="n"/>
      <c r="K1938" s="5" t="n"/>
      <c r="L1938" s="19">
        <f>IF(OR(B1938&amp;""="",NOT(ISNUMBER(A1938))),"",'الإعدادات'!$B$4-A1938)</f>
        <v/>
      </c>
      <c r="M1938" s="6">
        <f>IF(OR(B1938&amp;""="",NOT(ISNUMBER(J1938)),I1938="تم التعاقد",I1938="غير مهتم"),"",IF(J1938&lt;'الإعدادات'!$B$4,"متأخرة",IF(J1938='الإعدادات'!$B$4,"اليوم",IF(J1938&lt;='الإعدادات'!$B$4+3,"خلال 3 أيام",""))))</f>
        <v/>
      </c>
      <c r="N1938" s="6">
        <f>IF(OR(B1938&amp;""="",H1938&amp;""="",NOT(ISNUMBER(E1938))),"",IFERROR(IF(E1938&lt;INDEX('الوحدات'!$F$6:$F$305,MATCH(H1938,'الوحدات'!$A$6:$A$305,0)),"أقل من السعر","مناسب"),"كود غير موجود"))</f>
        <v/>
      </c>
      <c r="O1938" s="18">
        <f>IF(OR(B1938&amp;""="",I1938&lt;&gt;"تم التعاقد",H1938&amp;""=""),"",IFERROR(IF(INDEX('الوحدات'!$E$6:$E$305,MATCH(H1938,'الوحدات'!$A$6:$A$305,0))="بيع",ROUND(INDEX('الوحدات'!$F$6:$F$305,MATCH(H1938,'الوحدات'!$A$6:$A$305,0))*'الإعدادات'!$B$5/100,2),""),""))</f>
        <v/>
      </c>
      <c r="P1938" s="19">
        <f>IF(OR(M1938="متأخرة",M1938="اليوم"),COUNTIFS($M$6:$M$2005,"متأخرة",$J$6:$J$2005,"&lt;"&amp;J1938)+COUNTIFS($M$6:$M$2005,"اليوم",$J$6:$J$2005,"&lt;"&amp;J1938)+COUNTIFS($M$6:M1938,"متأخرة",$J$6:J1938,J1938&amp;"")+COUNTIFS($M$6:M1938,"اليوم",$J$6:J1938,J1938&amp;""),"")</f>
        <v/>
      </c>
    </row>
    <row r="1939">
      <c r="A1939" s="20" t="n"/>
      <c r="B1939" s="5" t="n"/>
      <c r="C1939" s="21" t="n"/>
      <c r="D1939" s="5" t="n"/>
      <c r="E1939" s="17" t="n"/>
      <c r="F1939" s="5" t="n"/>
      <c r="G1939" s="5" t="n"/>
      <c r="H1939" s="5" t="n"/>
      <c r="I1939" s="5" t="n"/>
      <c r="J1939" s="20" t="n"/>
      <c r="K1939" s="5" t="n"/>
      <c r="L1939" s="19">
        <f>IF(OR(B1939&amp;""="",NOT(ISNUMBER(A1939))),"",'الإعدادات'!$B$4-A1939)</f>
        <v/>
      </c>
      <c r="M1939" s="6">
        <f>IF(OR(B1939&amp;""="",NOT(ISNUMBER(J1939)),I1939="تم التعاقد",I1939="غير مهتم"),"",IF(J1939&lt;'الإعدادات'!$B$4,"متأخرة",IF(J1939='الإعدادات'!$B$4,"اليوم",IF(J1939&lt;='الإعدادات'!$B$4+3,"خلال 3 أيام",""))))</f>
        <v/>
      </c>
      <c r="N1939" s="6">
        <f>IF(OR(B1939&amp;""="",H1939&amp;""="",NOT(ISNUMBER(E1939))),"",IFERROR(IF(E1939&lt;INDEX('الوحدات'!$F$6:$F$305,MATCH(H1939,'الوحدات'!$A$6:$A$305,0)),"أقل من السعر","مناسب"),"كود غير موجود"))</f>
        <v/>
      </c>
      <c r="O1939" s="18">
        <f>IF(OR(B1939&amp;""="",I1939&lt;&gt;"تم التعاقد",H1939&amp;""=""),"",IFERROR(IF(INDEX('الوحدات'!$E$6:$E$305,MATCH(H1939,'الوحدات'!$A$6:$A$305,0))="بيع",ROUND(INDEX('الوحدات'!$F$6:$F$305,MATCH(H1939,'الوحدات'!$A$6:$A$305,0))*'الإعدادات'!$B$5/100,2),""),""))</f>
        <v/>
      </c>
      <c r="P1939" s="19">
        <f>IF(OR(M1939="متأخرة",M1939="اليوم"),COUNTIFS($M$6:$M$2005,"متأخرة",$J$6:$J$2005,"&lt;"&amp;J1939)+COUNTIFS($M$6:$M$2005,"اليوم",$J$6:$J$2005,"&lt;"&amp;J1939)+COUNTIFS($M$6:M1939,"متأخرة",$J$6:J1939,J1939&amp;"")+COUNTIFS($M$6:M1939,"اليوم",$J$6:J1939,J1939&amp;""),"")</f>
        <v/>
      </c>
    </row>
    <row r="1940">
      <c r="A1940" s="20" t="n"/>
      <c r="B1940" s="5" t="n"/>
      <c r="C1940" s="21" t="n"/>
      <c r="D1940" s="5" t="n"/>
      <c r="E1940" s="17" t="n"/>
      <c r="F1940" s="5" t="n"/>
      <c r="G1940" s="5" t="n"/>
      <c r="H1940" s="5" t="n"/>
      <c r="I1940" s="5" t="n"/>
      <c r="J1940" s="20" t="n"/>
      <c r="K1940" s="5" t="n"/>
      <c r="L1940" s="19">
        <f>IF(OR(B1940&amp;""="",NOT(ISNUMBER(A1940))),"",'الإعدادات'!$B$4-A1940)</f>
        <v/>
      </c>
      <c r="M1940" s="6">
        <f>IF(OR(B1940&amp;""="",NOT(ISNUMBER(J1940)),I1940="تم التعاقد",I1940="غير مهتم"),"",IF(J1940&lt;'الإعدادات'!$B$4,"متأخرة",IF(J1940='الإعدادات'!$B$4,"اليوم",IF(J1940&lt;='الإعدادات'!$B$4+3,"خلال 3 أيام",""))))</f>
        <v/>
      </c>
      <c r="N1940" s="6">
        <f>IF(OR(B1940&amp;""="",H1940&amp;""="",NOT(ISNUMBER(E1940))),"",IFERROR(IF(E1940&lt;INDEX('الوحدات'!$F$6:$F$305,MATCH(H1940,'الوحدات'!$A$6:$A$305,0)),"أقل من السعر","مناسب"),"كود غير موجود"))</f>
        <v/>
      </c>
      <c r="O1940" s="18">
        <f>IF(OR(B1940&amp;""="",I1940&lt;&gt;"تم التعاقد",H1940&amp;""=""),"",IFERROR(IF(INDEX('الوحدات'!$E$6:$E$305,MATCH(H1940,'الوحدات'!$A$6:$A$305,0))="بيع",ROUND(INDEX('الوحدات'!$F$6:$F$305,MATCH(H1940,'الوحدات'!$A$6:$A$305,0))*'الإعدادات'!$B$5/100,2),""),""))</f>
        <v/>
      </c>
      <c r="P1940" s="19">
        <f>IF(OR(M1940="متأخرة",M1940="اليوم"),COUNTIFS($M$6:$M$2005,"متأخرة",$J$6:$J$2005,"&lt;"&amp;J1940)+COUNTIFS($M$6:$M$2005,"اليوم",$J$6:$J$2005,"&lt;"&amp;J1940)+COUNTIFS($M$6:M1940,"متأخرة",$J$6:J1940,J1940&amp;"")+COUNTIFS($M$6:M1940,"اليوم",$J$6:J1940,J1940&amp;""),"")</f>
        <v/>
      </c>
    </row>
    <row r="1941">
      <c r="A1941" s="20" t="n"/>
      <c r="B1941" s="5" t="n"/>
      <c r="C1941" s="21" t="n"/>
      <c r="D1941" s="5" t="n"/>
      <c r="E1941" s="17" t="n"/>
      <c r="F1941" s="5" t="n"/>
      <c r="G1941" s="5" t="n"/>
      <c r="H1941" s="5" t="n"/>
      <c r="I1941" s="5" t="n"/>
      <c r="J1941" s="20" t="n"/>
      <c r="K1941" s="5" t="n"/>
      <c r="L1941" s="19">
        <f>IF(OR(B1941&amp;""="",NOT(ISNUMBER(A1941))),"",'الإعدادات'!$B$4-A1941)</f>
        <v/>
      </c>
      <c r="M1941" s="6">
        <f>IF(OR(B1941&amp;""="",NOT(ISNUMBER(J1941)),I1941="تم التعاقد",I1941="غير مهتم"),"",IF(J1941&lt;'الإعدادات'!$B$4,"متأخرة",IF(J1941='الإعدادات'!$B$4,"اليوم",IF(J1941&lt;='الإعدادات'!$B$4+3,"خلال 3 أيام",""))))</f>
        <v/>
      </c>
      <c r="N1941" s="6">
        <f>IF(OR(B1941&amp;""="",H1941&amp;""="",NOT(ISNUMBER(E1941))),"",IFERROR(IF(E1941&lt;INDEX('الوحدات'!$F$6:$F$305,MATCH(H1941,'الوحدات'!$A$6:$A$305,0)),"أقل من السعر","مناسب"),"كود غير موجود"))</f>
        <v/>
      </c>
      <c r="O1941" s="18">
        <f>IF(OR(B1941&amp;""="",I1941&lt;&gt;"تم التعاقد",H1941&amp;""=""),"",IFERROR(IF(INDEX('الوحدات'!$E$6:$E$305,MATCH(H1941,'الوحدات'!$A$6:$A$305,0))="بيع",ROUND(INDEX('الوحدات'!$F$6:$F$305,MATCH(H1941,'الوحدات'!$A$6:$A$305,0))*'الإعدادات'!$B$5/100,2),""),""))</f>
        <v/>
      </c>
      <c r="P1941" s="19">
        <f>IF(OR(M1941="متأخرة",M1941="اليوم"),COUNTIFS($M$6:$M$2005,"متأخرة",$J$6:$J$2005,"&lt;"&amp;J1941)+COUNTIFS($M$6:$M$2005,"اليوم",$J$6:$J$2005,"&lt;"&amp;J1941)+COUNTIFS($M$6:M1941,"متأخرة",$J$6:J1941,J1941&amp;"")+COUNTIFS($M$6:M1941,"اليوم",$J$6:J1941,J1941&amp;""),"")</f>
        <v/>
      </c>
    </row>
    <row r="1942">
      <c r="A1942" s="20" t="n"/>
      <c r="B1942" s="5" t="n"/>
      <c r="C1942" s="21" t="n"/>
      <c r="D1942" s="5" t="n"/>
      <c r="E1942" s="17" t="n"/>
      <c r="F1942" s="5" t="n"/>
      <c r="G1942" s="5" t="n"/>
      <c r="H1942" s="5" t="n"/>
      <c r="I1942" s="5" t="n"/>
      <c r="J1942" s="20" t="n"/>
      <c r="K1942" s="5" t="n"/>
      <c r="L1942" s="19">
        <f>IF(OR(B1942&amp;""="",NOT(ISNUMBER(A1942))),"",'الإعدادات'!$B$4-A1942)</f>
        <v/>
      </c>
      <c r="M1942" s="6">
        <f>IF(OR(B1942&amp;""="",NOT(ISNUMBER(J1942)),I1942="تم التعاقد",I1942="غير مهتم"),"",IF(J1942&lt;'الإعدادات'!$B$4,"متأخرة",IF(J1942='الإعدادات'!$B$4,"اليوم",IF(J1942&lt;='الإعدادات'!$B$4+3,"خلال 3 أيام",""))))</f>
        <v/>
      </c>
      <c r="N1942" s="6">
        <f>IF(OR(B1942&amp;""="",H1942&amp;""="",NOT(ISNUMBER(E1942))),"",IFERROR(IF(E1942&lt;INDEX('الوحدات'!$F$6:$F$305,MATCH(H1942,'الوحدات'!$A$6:$A$305,0)),"أقل من السعر","مناسب"),"كود غير موجود"))</f>
        <v/>
      </c>
      <c r="O1942" s="18">
        <f>IF(OR(B1942&amp;""="",I1942&lt;&gt;"تم التعاقد",H1942&amp;""=""),"",IFERROR(IF(INDEX('الوحدات'!$E$6:$E$305,MATCH(H1942,'الوحدات'!$A$6:$A$305,0))="بيع",ROUND(INDEX('الوحدات'!$F$6:$F$305,MATCH(H1942,'الوحدات'!$A$6:$A$305,0))*'الإعدادات'!$B$5/100,2),""),""))</f>
        <v/>
      </c>
      <c r="P1942" s="19">
        <f>IF(OR(M1942="متأخرة",M1942="اليوم"),COUNTIFS($M$6:$M$2005,"متأخرة",$J$6:$J$2005,"&lt;"&amp;J1942)+COUNTIFS($M$6:$M$2005,"اليوم",$J$6:$J$2005,"&lt;"&amp;J1942)+COUNTIFS($M$6:M1942,"متأخرة",$J$6:J1942,J1942&amp;"")+COUNTIFS($M$6:M1942,"اليوم",$J$6:J1942,J1942&amp;""),"")</f>
        <v/>
      </c>
    </row>
    <row r="1943">
      <c r="A1943" s="20" t="n"/>
      <c r="B1943" s="5" t="n"/>
      <c r="C1943" s="21" t="n"/>
      <c r="D1943" s="5" t="n"/>
      <c r="E1943" s="17" t="n"/>
      <c r="F1943" s="5" t="n"/>
      <c r="G1943" s="5" t="n"/>
      <c r="H1943" s="5" t="n"/>
      <c r="I1943" s="5" t="n"/>
      <c r="J1943" s="20" t="n"/>
      <c r="K1943" s="5" t="n"/>
      <c r="L1943" s="19">
        <f>IF(OR(B1943&amp;""="",NOT(ISNUMBER(A1943))),"",'الإعدادات'!$B$4-A1943)</f>
        <v/>
      </c>
      <c r="M1943" s="6">
        <f>IF(OR(B1943&amp;""="",NOT(ISNUMBER(J1943)),I1943="تم التعاقد",I1943="غير مهتم"),"",IF(J1943&lt;'الإعدادات'!$B$4,"متأخرة",IF(J1943='الإعدادات'!$B$4,"اليوم",IF(J1943&lt;='الإعدادات'!$B$4+3,"خلال 3 أيام",""))))</f>
        <v/>
      </c>
      <c r="N1943" s="6">
        <f>IF(OR(B1943&amp;""="",H1943&amp;""="",NOT(ISNUMBER(E1943))),"",IFERROR(IF(E1943&lt;INDEX('الوحدات'!$F$6:$F$305,MATCH(H1943,'الوحدات'!$A$6:$A$305,0)),"أقل من السعر","مناسب"),"كود غير موجود"))</f>
        <v/>
      </c>
      <c r="O1943" s="18">
        <f>IF(OR(B1943&amp;""="",I1943&lt;&gt;"تم التعاقد",H1943&amp;""=""),"",IFERROR(IF(INDEX('الوحدات'!$E$6:$E$305,MATCH(H1943,'الوحدات'!$A$6:$A$305,0))="بيع",ROUND(INDEX('الوحدات'!$F$6:$F$305,MATCH(H1943,'الوحدات'!$A$6:$A$305,0))*'الإعدادات'!$B$5/100,2),""),""))</f>
        <v/>
      </c>
      <c r="P1943" s="19">
        <f>IF(OR(M1943="متأخرة",M1943="اليوم"),COUNTIFS($M$6:$M$2005,"متأخرة",$J$6:$J$2005,"&lt;"&amp;J1943)+COUNTIFS($M$6:$M$2005,"اليوم",$J$6:$J$2005,"&lt;"&amp;J1943)+COUNTIFS($M$6:M1943,"متأخرة",$J$6:J1943,J1943&amp;"")+COUNTIFS($M$6:M1943,"اليوم",$J$6:J1943,J1943&amp;""),"")</f>
        <v/>
      </c>
    </row>
    <row r="1944">
      <c r="A1944" s="20" t="n"/>
      <c r="B1944" s="5" t="n"/>
      <c r="C1944" s="21" t="n"/>
      <c r="D1944" s="5" t="n"/>
      <c r="E1944" s="17" t="n"/>
      <c r="F1944" s="5" t="n"/>
      <c r="G1944" s="5" t="n"/>
      <c r="H1944" s="5" t="n"/>
      <c r="I1944" s="5" t="n"/>
      <c r="J1944" s="20" t="n"/>
      <c r="K1944" s="5" t="n"/>
      <c r="L1944" s="19">
        <f>IF(OR(B1944&amp;""="",NOT(ISNUMBER(A1944))),"",'الإعدادات'!$B$4-A1944)</f>
        <v/>
      </c>
      <c r="M1944" s="6">
        <f>IF(OR(B1944&amp;""="",NOT(ISNUMBER(J1944)),I1944="تم التعاقد",I1944="غير مهتم"),"",IF(J1944&lt;'الإعدادات'!$B$4,"متأخرة",IF(J1944='الإعدادات'!$B$4,"اليوم",IF(J1944&lt;='الإعدادات'!$B$4+3,"خلال 3 أيام",""))))</f>
        <v/>
      </c>
      <c r="N1944" s="6">
        <f>IF(OR(B1944&amp;""="",H1944&amp;""="",NOT(ISNUMBER(E1944))),"",IFERROR(IF(E1944&lt;INDEX('الوحدات'!$F$6:$F$305,MATCH(H1944,'الوحدات'!$A$6:$A$305,0)),"أقل من السعر","مناسب"),"كود غير موجود"))</f>
        <v/>
      </c>
      <c r="O1944" s="18">
        <f>IF(OR(B1944&amp;""="",I1944&lt;&gt;"تم التعاقد",H1944&amp;""=""),"",IFERROR(IF(INDEX('الوحدات'!$E$6:$E$305,MATCH(H1944,'الوحدات'!$A$6:$A$305,0))="بيع",ROUND(INDEX('الوحدات'!$F$6:$F$305,MATCH(H1944,'الوحدات'!$A$6:$A$305,0))*'الإعدادات'!$B$5/100,2),""),""))</f>
        <v/>
      </c>
      <c r="P1944" s="19">
        <f>IF(OR(M1944="متأخرة",M1944="اليوم"),COUNTIFS($M$6:$M$2005,"متأخرة",$J$6:$J$2005,"&lt;"&amp;J1944)+COUNTIFS($M$6:$M$2005,"اليوم",$J$6:$J$2005,"&lt;"&amp;J1944)+COUNTIFS($M$6:M1944,"متأخرة",$J$6:J1944,J1944&amp;"")+COUNTIFS($M$6:M1944,"اليوم",$J$6:J1944,J1944&amp;""),"")</f>
        <v/>
      </c>
    </row>
    <row r="1945">
      <c r="A1945" s="20" t="n"/>
      <c r="B1945" s="5" t="n"/>
      <c r="C1945" s="21" t="n"/>
      <c r="D1945" s="5" t="n"/>
      <c r="E1945" s="17" t="n"/>
      <c r="F1945" s="5" t="n"/>
      <c r="G1945" s="5" t="n"/>
      <c r="H1945" s="5" t="n"/>
      <c r="I1945" s="5" t="n"/>
      <c r="J1945" s="20" t="n"/>
      <c r="K1945" s="5" t="n"/>
      <c r="L1945" s="19">
        <f>IF(OR(B1945&amp;""="",NOT(ISNUMBER(A1945))),"",'الإعدادات'!$B$4-A1945)</f>
        <v/>
      </c>
      <c r="M1945" s="6">
        <f>IF(OR(B1945&amp;""="",NOT(ISNUMBER(J1945)),I1945="تم التعاقد",I1945="غير مهتم"),"",IF(J1945&lt;'الإعدادات'!$B$4,"متأخرة",IF(J1945='الإعدادات'!$B$4,"اليوم",IF(J1945&lt;='الإعدادات'!$B$4+3,"خلال 3 أيام",""))))</f>
        <v/>
      </c>
      <c r="N1945" s="6">
        <f>IF(OR(B1945&amp;""="",H1945&amp;""="",NOT(ISNUMBER(E1945))),"",IFERROR(IF(E1945&lt;INDEX('الوحدات'!$F$6:$F$305,MATCH(H1945,'الوحدات'!$A$6:$A$305,0)),"أقل من السعر","مناسب"),"كود غير موجود"))</f>
        <v/>
      </c>
      <c r="O1945" s="18">
        <f>IF(OR(B1945&amp;""="",I1945&lt;&gt;"تم التعاقد",H1945&amp;""=""),"",IFERROR(IF(INDEX('الوحدات'!$E$6:$E$305,MATCH(H1945,'الوحدات'!$A$6:$A$305,0))="بيع",ROUND(INDEX('الوحدات'!$F$6:$F$305,MATCH(H1945,'الوحدات'!$A$6:$A$305,0))*'الإعدادات'!$B$5/100,2),""),""))</f>
        <v/>
      </c>
      <c r="P1945" s="19">
        <f>IF(OR(M1945="متأخرة",M1945="اليوم"),COUNTIFS($M$6:$M$2005,"متأخرة",$J$6:$J$2005,"&lt;"&amp;J1945)+COUNTIFS($M$6:$M$2005,"اليوم",$J$6:$J$2005,"&lt;"&amp;J1945)+COUNTIFS($M$6:M1945,"متأخرة",$J$6:J1945,J1945&amp;"")+COUNTIFS($M$6:M1945,"اليوم",$J$6:J1945,J1945&amp;""),"")</f>
        <v/>
      </c>
    </row>
    <row r="1946">
      <c r="A1946" s="20" t="n"/>
      <c r="B1946" s="5" t="n"/>
      <c r="C1946" s="21" t="n"/>
      <c r="D1946" s="5" t="n"/>
      <c r="E1946" s="17" t="n"/>
      <c r="F1946" s="5" t="n"/>
      <c r="G1946" s="5" t="n"/>
      <c r="H1946" s="5" t="n"/>
      <c r="I1946" s="5" t="n"/>
      <c r="J1946" s="20" t="n"/>
      <c r="K1946" s="5" t="n"/>
      <c r="L1946" s="19">
        <f>IF(OR(B1946&amp;""="",NOT(ISNUMBER(A1946))),"",'الإعدادات'!$B$4-A1946)</f>
        <v/>
      </c>
      <c r="M1946" s="6">
        <f>IF(OR(B1946&amp;""="",NOT(ISNUMBER(J1946)),I1946="تم التعاقد",I1946="غير مهتم"),"",IF(J1946&lt;'الإعدادات'!$B$4,"متأخرة",IF(J1946='الإعدادات'!$B$4,"اليوم",IF(J1946&lt;='الإعدادات'!$B$4+3,"خلال 3 أيام",""))))</f>
        <v/>
      </c>
      <c r="N1946" s="6">
        <f>IF(OR(B1946&amp;""="",H1946&amp;""="",NOT(ISNUMBER(E1946))),"",IFERROR(IF(E1946&lt;INDEX('الوحدات'!$F$6:$F$305,MATCH(H1946,'الوحدات'!$A$6:$A$305,0)),"أقل من السعر","مناسب"),"كود غير موجود"))</f>
        <v/>
      </c>
      <c r="O1946" s="18">
        <f>IF(OR(B1946&amp;""="",I1946&lt;&gt;"تم التعاقد",H1946&amp;""=""),"",IFERROR(IF(INDEX('الوحدات'!$E$6:$E$305,MATCH(H1946,'الوحدات'!$A$6:$A$305,0))="بيع",ROUND(INDEX('الوحدات'!$F$6:$F$305,MATCH(H1946,'الوحدات'!$A$6:$A$305,0))*'الإعدادات'!$B$5/100,2),""),""))</f>
        <v/>
      </c>
      <c r="P1946" s="19">
        <f>IF(OR(M1946="متأخرة",M1946="اليوم"),COUNTIFS($M$6:$M$2005,"متأخرة",$J$6:$J$2005,"&lt;"&amp;J1946)+COUNTIFS($M$6:$M$2005,"اليوم",$J$6:$J$2005,"&lt;"&amp;J1946)+COUNTIFS($M$6:M1946,"متأخرة",$J$6:J1946,J1946&amp;"")+COUNTIFS($M$6:M1946,"اليوم",$J$6:J1946,J1946&amp;""),"")</f>
        <v/>
      </c>
    </row>
    <row r="1947">
      <c r="A1947" s="20" t="n"/>
      <c r="B1947" s="5" t="n"/>
      <c r="C1947" s="21" t="n"/>
      <c r="D1947" s="5" t="n"/>
      <c r="E1947" s="17" t="n"/>
      <c r="F1947" s="5" t="n"/>
      <c r="G1947" s="5" t="n"/>
      <c r="H1947" s="5" t="n"/>
      <c r="I1947" s="5" t="n"/>
      <c r="J1947" s="20" t="n"/>
      <c r="K1947" s="5" t="n"/>
      <c r="L1947" s="19">
        <f>IF(OR(B1947&amp;""="",NOT(ISNUMBER(A1947))),"",'الإعدادات'!$B$4-A1947)</f>
        <v/>
      </c>
      <c r="M1947" s="6">
        <f>IF(OR(B1947&amp;""="",NOT(ISNUMBER(J1947)),I1947="تم التعاقد",I1947="غير مهتم"),"",IF(J1947&lt;'الإعدادات'!$B$4,"متأخرة",IF(J1947='الإعدادات'!$B$4,"اليوم",IF(J1947&lt;='الإعدادات'!$B$4+3,"خلال 3 أيام",""))))</f>
        <v/>
      </c>
      <c r="N1947" s="6">
        <f>IF(OR(B1947&amp;""="",H1947&amp;""="",NOT(ISNUMBER(E1947))),"",IFERROR(IF(E1947&lt;INDEX('الوحدات'!$F$6:$F$305,MATCH(H1947,'الوحدات'!$A$6:$A$305,0)),"أقل من السعر","مناسب"),"كود غير موجود"))</f>
        <v/>
      </c>
      <c r="O1947" s="18">
        <f>IF(OR(B1947&amp;""="",I1947&lt;&gt;"تم التعاقد",H1947&amp;""=""),"",IFERROR(IF(INDEX('الوحدات'!$E$6:$E$305,MATCH(H1947,'الوحدات'!$A$6:$A$305,0))="بيع",ROUND(INDEX('الوحدات'!$F$6:$F$305,MATCH(H1947,'الوحدات'!$A$6:$A$305,0))*'الإعدادات'!$B$5/100,2),""),""))</f>
        <v/>
      </c>
      <c r="P1947" s="19">
        <f>IF(OR(M1947="متأخرة",M1947="اليوم"),COUNTIFS($M$6:$M$2005,"متأخرة",$J$6:$J$2005,"&lt;"&amp;J1947)+COUNTIFS($M$6:$M$2005,"اليوم",$J$6:$J$2005,"&lt;"&amp;J1947)+COUNTIFS($M$6:M1947,"متأخرة",$J$6:J1947,J1947&amp;"")+COUNTIFS($M$6:M1947,"اليوم",$J$6:J1947,J1947&amp;""),"")</f>
        <v/>
      </c>
    </row>
    <row r="1948">
      <c r="A1948" s="20" t="n"/>
      <c r="B1948" s="5" t="n"/>
      <c r="C1948" s="21" t="n"/>
      <c r="D1948" s="5" t="n"/>
      <c r="E1948" s="17" t="n"/>
      <c r="F1948" s="5" t="n"/>
      <c r="G1948" s="5" t="n"/>
      <c r="H1948" s="5" t="n"/>
      <c r="I1948" s="5" t="n"/>
      <c r="J1948" s="20" t="n"/>
      <c r="K1948" s="5" t="n"/>
      <c r="L1948" s="19">
        <f>IF(OR(B1948&amp;""="",NOT(ISNUMBER(A1948))),"",'الإعدادات'!$B$4-A1948)</f>
        <v/>
      </c>
      <c r="M1948" s="6">
        <f>IF(OR(B1948&amp;""="",NOT(ISNUMBER(J1948)),I1948="تم التعاقد",I1948="غير مهتم"),"",IF(J1948&lt;'الإعدادات'!$B$4,"متأخرة",IF(J1948='الإعدادات'!$B$4,"اليوم",IF(J1948&lt;='الإعدادات'!$B$4+3,"خلال 3 أيام",""))))</f>
        <v/>
      </c>
      <c r="N1948" s="6">
        <f>IF(OR(B1948&amp;""="",H1948&amp;""="",NOT(ISNUMBER(E1948))),"",IFERROR(IF(E1948&lt;INDEX('الوحدات'!$F$6:$F$305,MATCH(H1948,'الوحدات'!$A$6:$A$305,0)),"أقل من السعر","مناسب"),"كود غير موجود"))</f>
        <v/>
      </c>
      <c r="O1948" s="18">
        <f>IF(OR(B1948&amp;""="",I1948&lt;&gt;"تم التعاقد",H1948&amp;""=""),"",IFERROR(IF(INDEX('الوحدات'!$E$6:$E$305,MATCH(H1948,'الوحدات'!$A$6:$A$305,0))="بيع",ROUND(INDEX('الوحدات'!$F$6:$F$305,MATCH(H1948,'الوحدات'!$A$6:$A$305,0))*'الإعدادات'!$B$5/100,2),""),""))</f>
        <v/>
      </c>
      <c r="P1948" s="19">
        <f>IF(OR(M1948="متأخرة",M1948="اليوم"),COUNTIFS($M$6:$M$2005,"متأخرة",$J$6:$J$2005,"&lt;"&amp;J1948)+COUNTIFS($M$6:$M$2005,"اليوم",$J$6:$J$2005,"&lt;"&amp;J1948)+COUNTIFS($M$6:M1948,"متأخرة",$J$6:J1948,J1948&amp;"")+COUNTIFS($M$6:M1948,"اليوم",$J$6:J1948,J1948&amp;""),"")</f>
        <v/>
      </c>
    </row>
    <row r="1949">
      <c r="A1949" s="20" t="n"/>
      <c r="B1949" s="5" t="n"/>
      <c r="C1949" s="21" t="n"/>
      <c r="D1949" s="5" t="n"/>
      <c r="E1949" s="17" t="n"/>
      <c r="F1949" s="5" t="n"/>
      <c r="G1949" s="5" t="n"/>
      <c r="H1949" s="5" t="n"/>
      <c r="I1949" s="5" t="n"/>
      <c r="J1949" s="20" t="n"/>
      <c r="K1949" s="5" t="n"/>
      <c r="L1949" s="19">
        <f>IF(OR(B1949&amp;""="",NOT(ISNUMBER(A1949))),"",'الإعدادات'!$B$4-A1949)</f>
        <v/>
      </c>
      <c r="M1949" s="6">
        <f>IF(OR(B1949&amp;""="",NOT(ISNUMBER(J1949)),I1949="تم التعاقد",I1949="غير مهتم"),"",IF(J1949&lt;'الإعدادات'!$B$4,"متأخرة",IF(J1949='الإعدادات'!$B$4,"اليوم",IF(J1949&lt;='الإعدادات'!$B$4+3,"خلال 3 أيام",""))))</f>
        <v/>
      </c>
      <c r="N1949" s="6">
        <f>IF(OR(B1949&amp;""="",H1949&amp;""="",NOT(ISNUMBER(E1949))),"",IFERROR(IF(E1949&lt;INDEX('الوحدات'!$F$6:$F$305,MATCH(H1949,'الوحدات'!$A$6:$A$305,0)),"أقل من السعر","مناسب"),"كود غير موجود"))</f>
        <v/>
      </c>
      <c r="O1949" s="18">
        <f>IF(OR(B1949&amp;""="",I1949&lt;&gt;"تم التعاقد",H1949&amp;""=""),"",IFERROR(IF(INDEX('الوحدات'!$E$6:$E$305,MATCH(H1949,'الوحدات'!$A$6:$A$305,0))="بيع",ROUND(INDEX('الوحدات'!$F$6:$F$305,MATCH(H1949,'الوحدات'!$A$6:$A$305,0))*'الإعدادات'!$B$5/100,2),""),""))</f>
        <v/>
      </c>
      <c r="P1949" s="19">
        <f>IF(OR(M1949="متأخرة",M1949="اليوم"),COUNTIFS($M$6:$M$2005,"متأخرة",$J$6:$J$2005,"&lt;"&amp;J1949)+COUNTIFS($M$6:$M$2005,"اليوم",$J$6:$J$2005,"&lt;"&amp;J1949)+COUNTIFS($M$6:M1949,"متأخرة",$J$6:J1949,J1949&amp;"")+COUNTIFS($M$6:M1949,"اليوم",$J$6:J1949,J1949&amp;""),"")</f>
        <v/>
      </c>
    </row>
    <row r="1950">
      <c r="A1950" s="20" t="n"/>
      <c r="B1950" s="5" t="n"/>
      <c r="C1950" s="21" t="n"/>
      <c r="D1950" s="5" t="n"/>
      <c r="E1950" s="17" t="n"/>
      <c r="F1950" s="5" t="n"/>
      <c r="G1950" s="5" t="n"/>
      <c r="H1950" s="5" t="n"/>
      <c r="I1950" s="5" t="n"/>
      <c r="J1950" s="20" t="n"/>
      <c r="K1950" s="5" t="n"/>
      <c r="L1950" s="19">
        <f>IF(OR(B1950&amp;""="",NOT(ISNUMBER(A1950))),"",'الإعدادات'!$B$4-A1950)</f>
        <v/>
      </c>
      <c r="M1950" s="6">
        <f>IF(OR(B1950&amp;""="",NOT(ISNUMBER(J1950)),I1950="تم التعاقد",I1950="غير مهتم"),"",IF(J1950&lt;'الإعدادات'!$B$4,"متأخرة",IF(J1950='الإعدادات'!$B$4,"اليوم",IF(J1950&lt;='الإعدادات'!$B$4+3,"خلال 3 أيام",""))))</f>
        <v/>
      </c>
      <c r="N1950" s="6">
        <f>IF(OR(B1950&amp;""="",H1950&amp;""="",NOT(ISNUMBER(E1950))),"",IFERROR(IF(E1950&lt;INDEX('الوحدات'!$F$6:$F$305,MATCH(H1950,'الوحدات'!$A$6:$A$305,0)),"أقل من السعر","مناسب"),"كود غير موجود"))</f>
        <v/>
      </c>
      <c r="O1950" s="18">
        <f>IF(OR(B1950&amp;""="",I1950&lt;&gt;"تم التعاقد",H1950&amp;""=""),"",IFERROR(IF(INDEX('الوحدات'!$E$6:$E$305,MATCH(H1950,'الوحدات'!$A$6:$A$305,0))="بيع",ROUND(INDEX('الوحدات'!$F$6:$F$305,MATCH(H1950,'الوحدات'!$A$6:$A$305,0))*'الإعدادات'!$B$5/100,2),""),""))</f>
        <v/>
      </c>
      <c r="P1950" s="19">
        <f>IF(OR(M1950="متأخرة",M1950="اليوم"),COUNTIFS($M$6:$M$2005,"متأخرة",$J$6:$J$2005,"&lt;"&amp;J1950)+COUNTIFS($M$6:$M$2005,"اليوم",$J$6:$J$2005,"&lt;"&amp;J1950)+COUNTIFS($M$6:M1950,"متأخرة",$J$6:J1950,J1950&amp;"")+COUNTIFS($M$6:M1950,"اليوم",$J$6:J1950,J1950&amp;""),"")</f>
        <v/>
      </c>
    </row>
    <row r="1951">
      <c r="A1951" s="20" t="n"/>
      <c r="B1951" s="5" t="n"/>
      <c r="C1951" s="21" t="n"/>
      <c r="D1951" s="5" t="n"/>
      <c r="E1951" s="17" t="n"/>
      <c r="F1951" s="5" t="n"/>
      <c r="G1951" s="5" t="n"/>
      <c r="H1951" s="5" t="n"/>
      <c r="I1951" s="5" t="n"/>
      <c r="J1951" s="20" t="n"/>
      <c r="K1951" s="5" t="n"/>
      <c r="L1951" s="19">
        <f>IF(OR(B1951&amp;""="",NOT(ISNUMBER(A1951))),"",'الإعدادات'!$B$4-A1951)</f>
        <v/>
      </c>
      <c r="M1951" s="6">
        <f>IF(OR(B1951&amp;""="",NOT(ISNUMBER(J1951)),I1951="تم التعاقد",I1951="غير مهتم"),"",IF(J1951&lt;'الإعدادات'!$B$4,"متأخرة",IF(J1951='الإعدادات'!$B$4,"اليوم",IF(J1951&lt;='الإعدادات'!$B$4+3,"خلال 3 أيام",""))))</f>
        <v/>
      </c>
      <c r="N1951" s="6">
        <f>IF(OR(B1951&amp;""="",H1951&amp;""="",NOT(ISNUMBER(E1951))),"",IFERROR(IF(E1951&lt;INDEX('الوحدات'!$F$6:$F$305,MATCH(H1951,'الوحدات'!$A$6:$A$305,0)),"أقل من السعر","مناسب"),"كود غير موجود"))</f>
        <v/>
      </c>
      <c r="O1951" s="18">
        <f>IF(OR(B1951&amp;""="",I1951&lt;&gt;"تم التعاقد",H1951&amp;""=""),"",IFERROR(IF(INDEX('الوحدات'!$E$6:$E$305,MATCH(H1951,'الوحدات'!$A$6:$A$305,0))="بيع",ROUND(INDEX('الوحدات'!$F$6:$F$305,MATCH(H1951,'الوحدات'!$A$6:$A$305,0))*'الإعدادات'!$B$5/100,2),""),""))</f>
        <v/>
      </c>
      <c r="P1951" s="19">
        <f>IF(OR(M1951="متأخرة",M1951="اليوم"),COUNTIFS($M$6:$M$2005,"متأخرة",$J$6:$J$2005,"&lt;"&amp;J1951)+COUNTIFS($M$6:$M$2005,"اليوم",$J$6:$J$2005,"&lt;"&amp;J1951)+COUNTIFS($M$6:M1951,"متأخرة",$J$6:J1951,J1951&amp;"")+COUNTIFS($M$6:M1951,"اليوم",$J$6:J1951,J1951&amp;""),"")</f>
        <v/>
      </c>
    </row>
    <row r="1952">
      <c r="A1952" s="20" t="n"/>
      <c r="B1952" s="5" t="n"/>
      <c r="C1952" s="21" t="n"/>
      <c r="D1952" s="5" t="n"/>
      <c r="E1952" s="17" t="n"/>
      <c r="F1952" s="5" t="n"/>
      <c r="G1952" s="5" t="n"/>
      <c r="H1952" s="5" t="n"/>
      <c r="I1952" s="5" t="n"/>
      <c r="J1952" s="20" t="n"/>
      <c r="K1952" s="5" t="n"/>
      <c r="L1952" s="19">
        <f>IF(OR(B1952&amp;""="",NOT(ISNUMBER(A1952))),"",'الإعدادات'!$B$4-A1952)</f>
        <v/>
      </c>
      <c r="M1952" s="6">
        <f>IF(OR(B1952&amp;""="",NOT(ISNUMBER(J1952)),I1952="تم التعاقد",I1952="غير مهتم"),"",IF(J1952&lt;'الإعدادات'!$B$4,"متأخرة",IF(J1952='الإعدادات'!$B$4,"اليوم",IF(J1952&lt;='الإعدادات'!$B$4+3,"خلال 3 أيام",""))))</f>
        <v/>
      </c>
      <c r="N1952" s="6">
        <f>IF(OR(B1952&amp;""="",H1952&amp;""="",NOT(ISNUMBER(E1952))),"",IFERROR(IF(E1952&lt;INDEX('الوحدات'!$F$6:$F$305,MATCH(H1952,'الوحدات'!$A$6:$A$305,0)),"أقل من السعر","مناسب"),"كود غير موجود"))</f>
        <v/>
      </c>
      <c r="O1952" s="18">
        <f>IF(OR(B1952&amp;""="",I1952&lt;&gt;"تم التعاقد",H1952&amp;""=""),"",IFERROR(IF(INDEX('الوحدات'!$E$6:$E$305,MATCH(H1952,'الوحدات'!$A$6:$A$305,0))="بيع",ROUND(INDEX('الوحدات'!$F$6:$F$305,MATCH(H1952,'الوحدات'!$A$6:$A$305,0))*'الإعدادات'!$B$5/100,2),""),""))</f>
        <v/>
      </c>
      <c r="P1952" s="19">
        <f>IF(OR(M1952="متأخرة",M1952="اليوم"),COUNTIFS($M$6:$M$2005,"متأخرة",$J$6:$J$2005,"&lt;"&amp;J1952)+COUNTIFS($M$6:$M$2005,"اليوم",$J$6:$J$2005,"&lt;"&amp;J1952)+COUNTIFS($M$6:M1952,"متأخرة",$J$6:J1952,J1952&amp;"")+COUNTIFS($M$6:M1952,"اليوم",$J$6:J1952,J1952&amp;""),"")</f>
        <v/>
      </c>
    </row>
    <row r="1953">
      <c r="A1953" s="20" t="n"/>
      <c r="B1953" s="5" t="n"/>
      <c r="C1953" s="21" t="n"/>
      <c r="D1953" s="5" t="n"/>
      <c r="E1953" s="17" t="n"/>
      <c r="F1953" s="5" t="n"/>
      <c r="G1953" s="5" t="n"/>
      <c r="H1953" s="5" t="n"/>
      <c r="I1953" s="5" t="n"/>
      <c r="J1953" s="20" t="n"/>
      <c r="K1953" s="5" t="n"/>
      <c r="L1953" s="19">
        <f>IF(OR(B1953&amp;""="",NOT(ISNUMBER(A1953))),"",'الإعدادات'!$B$4-A1953)</f>
        <v/>
      </c>
      <c r="M1953" s="6">
        <f>IF(OR(B1953&amp;""="",NOT(ISNUMBER(J1953)),I1953="تم التعاقد",I1953="غير مهتم"),"",IF(J1953&lt;'الإعدادات'!$B$4,"متأخرة",IF(J1953='الإعدادات'!$B$4,"اليوم",IF(J1953&lt;='الإعدادات'!$B$4+3,"خلال 3 أيام",""))))</f>
        <v/>
      </c>
      <c r="N1953" s="6">
        <f>IF(OR(B1953&amp;""="",H1953&amp;""="",NOT(ISNUMBER(E1953))),"",IFERROR(IF(E1953&lt;INDEX('الوحدات'!$F$6:$F$305,MATCH(H1953,'الوحدات'!$A$6:$A$305,0)),"أقل من السعر","مناسب"),"كود غير موجود"))</f>
        <v/>
      </c>
      <c r="O1953" s="18">
        <f>IF(OR(B1953&amp;""="",I1953&lt;&gt;"تم التعاقد",H1953&amp;""=""),"",IFERROR(IF(INDEX('الوحدات'!$E$6:$E$305,MATCH(H1953,'الوحدات'!$A$6:$A$305,0))="بيع",ROUND(INDEX('الوحدات'!$F$6:$F$305,MATCH(H1953,'الوحدات'!$A$6:$A$305,0))*'الإعدادات'!$B$5/100,2),""),""))</f>
        <v/>
      </c>
      <c r="P1953" s="19">
        <f>IF(OR(M1953="متأخرة",M1953="اليوم"),COUNTIFS($M$6:$M$2005,"متأخرة",$J$6:$J$2005,"&lt;"&amp;J1953)+COUNTIFS($M$6:$M$2005,"اليوم",$J$6:$J$2005,"&lt;"&amp;J1953)+COUNTIFS($M$6:M1953,"متأخرة",$J$6:J1953,J1953&amp;"")+COUNTIFS($M$6:M1953,"اليوم",$J$6:J1953,J1953&amp;""),"")</f>
        <v/>
      </c>
    </row>
    <row r="1954">
      <c r="A1954" s="20" t="n"/>
      <c r="B1954" s="5" t="n"/>
      <c r="C1954" s="21" t="n"/>
      <c r="D1954" s="5" t="n"/>
      <c r="E1954" s="17" t="n"/>
      <c r="F1954" s="5" t="n"/>
      <c r="G1954" s="5" t="n"/>
      <c r="H1954" s="5" t="n"/>
      <c r="I1954" s="5" t="n"/>
      <c r="J1954" s="20" t="n"/>
      <c r="K1954" s="5" t="n"/>
      <c r="L1954" s="19">
        <f>IF(OR(B1954&amp;""="",NOT(ISNUMBER(A1954))),"",'الإعدادات'!$B$4-A1954)</f>
        <v/>
      </c>
      <c r="M1954" s="6">
        <f>IF(OR(B1954&amp;""="",NOT(ISNUMBER(J1954)),I1954="تم التعاقد",I1954="غير مهتم"),"",IF(J1954&lt;'الإعدادات'!$B$4,"متأخرة",IF(J1954='الإعدادات'!$B$4,"اليوم",IF(J1954&lt;='الإعدادات'!$B$4+3,"خلال 3 أيام",""))))</f>
        <v/>
      </c>
      <c r="N1954" s="6">
        <f>IF(OR(B1954&amp;""="",H1954&amp;""="",NOT(ISNUMBER(E1954))),"",IFERROR(IF(E1954&lt;INDEX('الوحدات'!$F$6:$F$305,MATCH(H1954,'الوحدات'!$A$6:$A$305,0)),"أقل من السعر","مناسب"),"كود غير موجود"))</f>
        <v/>
      </c>
      <c r="O1954" s="18">
        <f>IF(OR(B1954&amp;""="",I1954&lt;&gt;"تم التعاقد",H1954&amp;""=""),"",IFERROR(IF(INDEX('الوحدات'!$E$6:$E$305,MATCH(H1954,'الوحدات'!$A$6:$A$305,0))="بيع",ROUND(INDEX('الوحدات'!$F$6:$F$305,MATCH(H1954,'الوحدات'!$A$6:$A$305,0))*'الإعدادات'!$B$5/100,2),""),""))</f>
        <v/>
      </c>
      <c r="P1954" s="19">
        <f>IF(OR(M1954="متأخرة",M1954="اليوم"),COUNTIFS($M$6:$M$2005,"متأخرة",$J$6:$J$2005,"&lt;"&amp;J1954)+COUNTIFS($M$6:$M$2005,"اليوم",$J$6:$J$2005,"&lt;"&amp;J1954)+COUNTIFS($M$6:M1954,"متأخرة",$J$6:J1954,J1954&amp;"")+COUNTIFS($M$6:M1954,"اليوم",$J$6:J1954,J1954&amp;""),"")</f>
        <v/>
      </c>
    </row>
    <row r="1955">
      <c r="A1955" s="20" t="n"/>
      <c r="B1955" s="5" t="n"/>
      <c r="C1955" s="21" t="n"/>
      <c r="D1955" s="5" t="n"/>
      <c r="E1955" s="17" t="n"/>
      <c r="F1955" s="5" t="n"/>
      <c r="G1955" s="5" t="n"/>
      <c r="H1955" s="5" t="n"/>
      <c r="I1955" s="5" t="n"/>
      <c r="J1955" s="20" t="n"/>
      <c r="K1955" s="5" t="n"/>
      <c r="L1955" s="19">
        <f>IF(OR(B1955&amp;""="",NOT(ISNUMBER(A1955))),"",'الإعدادات'!$B$4-A1955)</f>
        <v/>
      </c>
      <c r="M1955" s="6">
        <f>IF(OR(B1955&amp;""="",NOT(ISNUMBER(J1955)),I1955="تم التعاقد",I1955="غير مهتم"),"",IF(J1955&lt;'الإعدادات'!$B$4,"متأخرة",IF(J1955='الإعدادات'!$B$4,"اليوم",IF(J1955&lt;='الإعدادات'!$B$4+3,"خلال 3 أيام",""))))</f>
        <v/>
      </c>
      <c r="N1955" s="6">
        <f>IF(OR(B1955&amp;""="",H1955&amp;""="",NOT(ISNUMBER(E1955))),"",IFERROR(IF(E1955&lt;INDEX('الوحدات'!$F$6:$F$305,MATCH(H1955,'الوحدات'!$A$6:$A$305,0)),"أقل من السعر","مناسب"),"كود غير موجود"))</f>
        <v/>
      </c>
      <c r="O1955" s="18">
        <f>IF(OR(B1955&amp;""="",I1955&lt;&gt;"تم التعاقد",H1955&amp;""=""),"",IFERROR(IF(INDEX('الوحدات'!$E$6:$E$305,MATCH(H1955,'الوحدات'!$A$6:$A$305,0))="بيع",ROUND(INDEX('الوحدات'!$F$6:$F$305,MATCH(H1955,'الوحدات'!$A$6:$A$305,0))*'الإعدادات'!$B$5/100,2),""),""))</f>
        <v/>
      </c>
      <c r="P1955" s="19">
        <f>IF(OR(M1955="متأخرة",M1955="اليوم"),COUNTIFS($M$6:$M$2005,"متأخرة",$J$6:$J$2005,"&lt;"&amp;J1955)+COUNTIFS($M$6:$M$2005,"اليوم",$J$6:$J$2005,"&lt;"&amp;J1955)+COUNTIFS($M$6:M1955,"متأخرة",$J$6:J1955,J1955&amp;"")+COUNTIFS($M$6:M1955,"اليوم",$J$6:J1955,J1955&amp;""),"")</f>
        <v/>
      </c>
    </row>
    <row r="1956">
      <c r="A1956" s="20" t="n"/>
      <c r="B1956" s="5" t="n"/>
      <c r="C1956" s="21" t="n"/>
      <c r="D1956" s="5" t="n"/>
      <c r="E1956" s="17" t="n"/>
      <c r="F1956" s="5" t="n"/>
      <c r="G1956" s="5" t="n"/>
      <c r="H1956" s="5" t="n"/>
      <c r="I1956" s="5" t="n"/>
      <c r="J1956" s="20" t="n"/>
      <c r="K1956" s="5" t="n"/>
      <c r="L1956" s="19">
        <f>IF(OR(B1956&amp;""="",NOT(ISNUMBER(A1956))),"",'الإعدادات'!$B$4-A1956)</f>
        <v/>
      </c>
      <c r="M1956" s="6">
        <f>IF(OR(B1956&amp;""="",NOT(ISNUMBER(J1956)),I1956="تم التعاقد",I1956="غير مهتم"),"",IF(J1956&lt;'الإعدادات'!$B$4,"متأخرة",IF(J1956='الإعدادات'!$B$4,"اليوم",IF(J1956&lt;='الإعدادات'!$B$4+3,"خلال 3 أيام",""))))</f>
        <v/>
      </c>
      <c r="N1956" s="6">
        <f>IF(OR(B1956&amp;""="",H1956&amp;""="",NOT(ISNUMBER(E1956))),"",IFERROR(IF(E1956&lt;INDEX('الوحدات'!$F$6:$F$305,MATCH(H1956,'الوحدات'!$A$6:$A$305,0)),"أقل من السعر","مناسب"),"كود غير موجود"))</f>
        <v/>
      </c>
      <c r="O1956" s="18">
        <f>IF(OR(B1956&amp;""="",I1956&lt;&gt;"تم التعاقد",H1956&amp;""=""),"",IFERROR(IF(INDEX('الوحدات'!$E$6:$E$305,MATCH(H1956,'الوحدات'!$A$6:$A$305,0))="بيع",ROUND(INDEX('الوحدات'!$F$6:$F$305,MATCH(H1956,'الوحدات'!$A$6:$A$305,0))*'الإعدادات'!$B$5/100,2),""),""))</f>
        <v/>
      </c>
      <c r="P1956" s="19">
        <f>IF(OR(M1956="متأخرة",M1956="اليوم"),COUNTIFS($M$6:$M$2005,"متأخرة",$J$6:$J$2005,"&lt;"&amp;J1956)+COUNTIFS($M$6:$M$2005,"اليوم",$J$6:$J$2005,"&lt;"&amp;J1956)+COUNTIFS($M$6:M1956,"متأخرة",$J$6:J1956,J1956&amp;"")+COUNTIFS($M$6:M1956,"اليوم",$J$6:J1956,J1956&amp;""),"")</f>
        <v/>
      </c>
    </row>
    <row r="1957">
      <c r="A1957" s="20" t="n"/>
      <c r="B1957" s="5" t="n"/>
      <c r="C1957" s="21" t="n"/>
      <c r="D1957" s="5" t="n"/>
      <c r="E1957" s="17" t="n"/>
      <c r="F1957" s="5" t="n"/>
      <c r="G1957" s="5" t="n"/>
      <c r="H1957" s="5" t="n"/>
      <c r="I1957" s="5" t="n"/>
      <c r="J1957" s="20" t="n"/>
      <c r="K1957" s="5" t="n"/>
      <c r="L1957" s="19">
        <f>IF(OR(B1957&amp;""="",NOT(ISNUMBER(A1957))),"",'الإعدادات'!$B$4-A1957)</f>
        <v/>
      </c>
      <c r="M1957" s="6">
        <f>IF(OR(B1957&amp;""="",NOT(ISNUMBER(J1957)),I1957="تم التعاقد",I1957="غير مهتم"),"",IF(J1957&lt;'الإعدادات'!$B$4,"متأخرة",IF(J1957='الإعدادات'!$B$4,"اليوم",IF(J1957&lt;='الإعدادات'!$B$4+3,"خلال 3 أيام",""))))</f>
        <v/>
      </c>
      <c r="N1957" s="6">
        <f>IF(OR(B1957&amp;""="",H1957&amp;""="",NOT(ISNUMBER(E1957))),"",IFERROR(IF(E1957&lt;INDEX('الوحدات'!$F$6:$F$305,MATCH(H1957,'الوحدات'!$A$6:$A$305,0)),"أقل من السعر","مناسب"),"كود غير موجود"))</f>
        <v/>
      </c>
      <c r="O1957" s="18">
        <f>IF(OR(B1957&amp;""="",I1957&lt;&gt;"تم التعاقد",H1957&amp;""=""),"",IFERROR(IF(INDEX('الوحدات'!$E$6:$E$305,MATCH(H1957,'الوحدات'!$A$6:$A$305,0))="بيع",ROUND(INDEX('الوحدات'!$F$6:$F$305,MATCH(H1957,'الوحدات'!$A$6:$A$305,0))*'الإعدادات'!$B$5/100,2),""),""))</f>
        <v/>
      </c>
      <c r="P1957" s="19">
        <f>IF(OR(M1957="متأخرة",M1957="اليوم"),COUNTIFS($M$6:$M$2005,"متأخرة",$J$6:$J$2005,"&lt;"&amp;J1957)+COUNTIFS($M$6:$M$2005,"اليوم",$J$6:$J$2005,"&lt;"&amp;J1957)+COUNTIFS($M$6:M1957,"متأخرة",$J$6:J1957,J1957&amp;"")+COUNTIFS($M$6:M1957,"اليوم",$J$6:J1957,J1957&amp;""),"")</f>
        <v/>
      </c>
    </row>
    <row r="1958">
      <c r="A1958" s="20" t="n"/>
      <c r="B1958" s="5" t="n"/>
      <c r="C1958" s="21" t="n"/>
      <c r="D1958" s="5" t="n"/>
      <c r="E1958" s="17" t="n"/>
      <c r="F1958" s="5" t="n"/>
      <c r="G1958" s="5" t="n"/>
      <c r="H1958" s="5" t="n"/>
      <c r="I1958" s="5" t="n"/>
      <c r="J1958" s="20" t="n"/>
      <c r="K1958" s="5" t="n"/>
      <c r="L1958" s="19">
        <f>IF(OR(B1958&amp;""="",NOT(ISNUMBER(A1958))),"",'الإعدادات'!$B$4-A1958)</f>
        <v/>
      </c>
      <c r="M1958" s="6">
        <f>IF(OR(B1958&amp;""="",NOT(ISNUMBER(J1958)),I1958="تم التعاقد",I1958="غير مهتم"),"",IF(J1958&lt;'الإعدادات'!$B$4,"متأخرة",IF(J1958='الإعدادات'!$B$4,"اليوم",IF(J1958&lt;='الإعدادات'!$B$4+3,"خلال 3 أيام",""))))</f>
        <v/>
      </c>
      <c r="N1958" s="6">
        <f>IF(OR(B1958&amp;""="",H1958&amp;""="",NOT(ISNUMBER(E1958))),"",IFERROR(IF(E1958&lt;INDEX('الوحدات'!$F$6:$F$305,MATCH(H1958,'الوحدات'!$A$6:$A$305,0)),"أقل من السعر","مناسب"),"كود غير موجود"))</f>
        <v/>
      </c>
      <c r="O1958" s="18">
        <f>IF(OR(B1958&amp;""="",I1958&lt;&gt;"تم التعاقد",H1958&amp;""=""),"",IFERROR(IF(INDEX('الوحدات'!$E$6:$E$305,MATCH(H1958,'الوحدات'!$A$6:$A$305,0))="بيع",ROUND(INDEX('الوحدات'!$F$6:$F$305,MATCH(H1958,'الوحدات'!$A$6:$A$305,0))*'الإعدادات'!$B$5/100,2),""),""))</f>
        <v/>
      </c>
      <c r="P1958" s="19">
        <f>IF(OR(M1958="متأخرة",M1958="اليوم"),COUNTIFS($M$6:$M$2005,"متأخرة",$J$6:$J$2005,"&lt;"&amp;J1958)+COUNTIFS($M$6:$M$2005,"اليوم",$J$6:$J$2005,"&lt;"&amp;J1958)+COUNTIFS($M$6:M1958,"متأخرة",$J$6:J1958,J1958&amp;"")+COUNTIFS($M$6:M1958,"اليوم",$J$6:J1958,J1958&amp;""),"")</f>
        <v/>
      </c>
    </row>
    <row r="1959">
      <c r="A1959" s="20" t="n"/>
      <c r="B1959" s="5" t="n"/>
      <c r="C1959" s="21" t="n"/>
      <c r="D1959" s="5" t="n"/>
      <c r="E1959" s="17" t="n"/>
      <c r="F1959" s="5" t="n"/>
      <c r="G1959" s="5" t="n"/>
      <c r="H1959" s="5" t="n"/>
      <c r="I1959" s="5" t="n"/>
      <c r="J1959" s="20" t="n"/>
      <c r="K1959" s="5" t="n"/>
      <c r="L1959" s="19">
        <f>IF(OR(B1959&amp;""="",NOT(ISNUMBER(A1959))),"",'الإعدادات'!$B$4-A1959)</f>
        <v/>
      </c>
      <c r="M1959" s="6">
        <f>IF(OR(B1959&amp;""="",NOT(ISNUMBER(J1959)),I1959="تم التعاقد",I1959="غير مهتم"),"",IF(J1959&lt;'الإعدادات'!$B$4,"متأخرة",IF(J1959='الإعدادات'!$B$4,"اليوم",IF(J1959&lt;='الإعدادات'!$B$4+3,"خلال 3 أيام",""))))</f>
        <v/>
      </c>
      <c r="N1959" s="6">
        <f>IF(OR(B1959&amp;""="",H1959&amp;""="",NOT(ISNUMBER(E1959))),"",IFERROR(IF(E1959&lt;INDEX('الوحدات'!$F$6:$F$305,MATCH(H1959,'الوحدات'!$A$6:$A$305,0)),"أقل من السعر","مناسب"),"كود غير موجود"))</f>
        <v/>
      </c>
      <c r="O1959" s="18">
        <f>IF(OR(B1959&amp;""="",I1959&lt;&gt;"تم التعاقد",H1959&amp;""=""),"",IFERROR(IF(INDEX('الوحدات'!$E$6:$E$305,MATCH(H1959,'الوحدات'!$A$6:$A$305,0))="بيع",ROUND(INDEX('الوحدات'!$F$6:$F$305,MATCH(H1959,'الوحدات'!$A$6:$A$305,0))*'الإعدادات'!$B$5/100,2),""),""))</f>
        <v/>
      </c>
      <c r="P1959" s="19">
        <f>IF(OR(M1959="متأخرة",M1959="اليوم"),COUNTIFS($M$6:$M$2005,"متأخرة",$J$6:$J$2005,"&lt;"&amp;J1959)+COUNTIFS($M$6:$M$2005,"اليوم",$J$6:$J$2005,"&lt;"&amp;J1959)+COUNTIFS($M$6:M1959,"متأخرة",$J$6:J1959,J1959&amp;"")+COUNTIFS($M$6:M1959,"اليوم",$J$6:J1959,J1959&amp;""),"")</f>
        <v/>
      </c>
    </row>
    <row r="1960">
      <c r="A1960" s="20" t="n"/>
      <c r="B1960" s="5" t="n"/>
      <c r="C1960" s="21" t="n"/>
      <c r="D1960" s="5" t="n"/>
      <c r="E1960" s="17" t="n"/>
      <c r="F1960" s="5" t="n"/>
      <c r="G1960" s="5" t="n"/>
      <c r="H1960" s="5" t="n"/>
      <c r="I1960" s="5" t="n"/>
      <c r="J1960" s="20" t="n"/>
      <c r="K1960" s="5" t="n"/>
      <c r="L1960" s="19">
        <f>IF(OR(B1960&amp;""="",NOT(ISNUMBER(A1960))),"",'الإعدادات'!$B$4-A1960)</f>
        <v/>
      </c>
      <c r="M1960" s="6">
        <f>IF(OR(B1960&amp;""="",NOT(ISNUMBER(J1960)),I1960="تم التعاقد",I1960="غير مهتم"),"",IF(J1960&lt;'الإعدادات'!$B$4,"متأخرة",IF(J1960='الإعدادات'!$B$4,"اليوم",IF(J1960&lt;='الإعدادات'!$B$4+3,"خلال 3 أيام",""))))</f>
        <v/>
      </c>
      <c r="N1960" s="6">
        <f>IF(OR(B1960&amp;""="",H1960&amp;""="",NOT(ISNUMBER(E1960))),"",IFERROR(IF(E1960&lt;INDEX('الوحدات'!$F$6:$F$305,MATCH(H1960,'الوحدات'!$A$6:$A$305,0)),"أقل من السعر","مناسب"),"كود غير موجود"))</f>
        <v/>
      </c>
      <c r="O1960" s="18">
        <f>IF(OR(B1960&amp;""="",I1960&lt;&gt;"تم التعاقد",H1960&amp;""=""),"",IFERROR(IF(INDEX('الوحدات'!$E$6:$E$305,MATCH(H1960,'الوحدات'!$A$6:$A$305,0))="بيع",ROUND(INDEX('الوحدات'!$F$6:$F$305,MATCH(H1960,'الوحدات'!$A$6:$A$305,0))*'الإعدادات'!$B$5/100,2),""),""))</f>
        <v/>
      </c>
      <c r="P1960" s="19">
        <f>IF(OR(M1960="متأخرة",M1960="اليوم"),COUNTIFS($M$6:$M$2005,"متأخرة",$J$6:$J$2005,"&lt;"&amp;J1960)+COUNTIFS($M$6:$M$2005,"اليوم",$J$6:$J$2005,"&lt;"&amp;J1960)+COUNTIFS($M$6:M1960,"متأخرة",$J$6:J1960,J1960&amp;"")+COUNTIFS($M$6:M1960,"اليوم",$J$6:J1960,J1960&amp;""),"")</f>
        <v/>
      </c>
    </row>
    <row r="1961">
      <c r="A1961" s="20" t="n"/>
      <c r="B1961" s="5" t="n"/>
      <c r="C1961" s="21" t="n"/>
      <c r="D1961" s="5" t="n"/>
      <c r="E1961" s="17" t="n"/>
      <c r="F1961" s="5" t="n"/>
      <c r="G1961" s="5" t="n"/>
      <c r="H1961" s="5" t="n"/>
      <c r="I1961" s="5" t="n"/>
      <c r="J1961" s="20" t="n"/>
      <c r="K1961" s="5" t="n"/>
      <c r="L1961" s="19">
        <f>IF(OR(B1961&amp;""="",NOT(ISNUMBER(A1961))),"",'الإعدادات'!$B$4-A1961)</f>
        <v/>
      </c>
      <c r="M1961" s="6">
        <f>IF(OR(B1961&amp;""="",NOT(ISNUMBER(J1961)),I1961="تم التعاقد",I1961="غير مهتم"),"",IF(J1961&lt;'الإعدادات'!$B$4,"متأخرة",IF(J1961='الإعدادات'!$B$4,"اليوم",IF(J1961&lt;='الإعدادات'!$B$4+3,"خلال 3 أيام",""))))</f>
        <v/>
      </c>
      <c r="N1961" s="6">
        <f>IF(OR(B1961&amp;""="",H1961&amp;""="",NOT(ISNUMBER(E1961))),"",IFERROR(IF(E1961&lt;INDEX('الوحدات'!$F$6:$F$305,MATCH(H1961,'الوحدات'!$A$6:$A$305,0)),"أقل من السعر","مناسب"),"كود غير موجود"))</f>
        <v/>
      </c>
      <c r="O1961" s="18">
        <f>IF(OR(B1961&amp;""="",I1961&lt;&gt;"تم التعاقد",H1961&amp;""=""),"",IFERROR(IF(INDEX('الوحدات'!$E$6:$E$305,MATCH(H1961,'الوحدات'!$A$6:$A$305,0))="بيع",ROUND(INDEX('الوحدات'!$F$6:$F$305,MATCH(H1961,'الوحدات'!$A$6:$A$305,0))*'الإعدادات'!$B$5/100,2),""),""))</f>
        <v/>
      </c>
      <c r="P1961" s="19">
        <f>IF(OR(M1961="متأخرة",M1961="اليوم"),COUNTIFS($M$6:$M$2005,"متأخرة",$J$6:$J$2005,"&lt;"&amp;J1961)+COUNTIFS($M$6:$M$2005,"اليوم",$J$6:$J$2005,"&lt;"&amp;J1961)+COUNTIFS($M$6:M1961,"متأخرة",$J$6:J1961,J1961&amp;"")+COUNTIFS($M$6:M1961,"اليوم",$J$6:J1961,J1961&amp;""),"")</f>
        <v/>
      </c>
    </row>
    <row r="1962">
      <c r="A1962" s="20" t="n"/>
      <c r="B1962" s="5" t="n"/>
      <c r="C1962" s="21" t="n"/>
      <c r="D1962" s="5" t="n"/>
      <c r="E1962" s="17" t="n"/>
      <c r="F1962" s="5" t="n"/>
      <c r="G1962" s="5" t="n"/>
      <c r="H1962" s="5" t="n"/>
      <c r="I1962" s="5" t="n"/>
      <c r="J1962" s="20" t="n"/>
      <c r="K1962" s="5" t="n"/>
      <c r="L1962" s="19">
        <f>IF(OR(B1962&amp;""="",NOT(ISNUMBER(A1962))),"",'الإعدادات'!$B$4-A1962)</f>
        <v/>
      </c>
      <c r="M1962" s="6">
        <f>IF(OR(B1962&amp;""="",NOT(ISNUMBER(J1962)),I1962="تم التعاقد",I1962="غير مهتم"),"",IF(J1962&lt;'الإعدادات'!$B$4,"متأخرة",IF(J1962='الإعدادات'!$B$4,"اليوم",IF(J1962&lt;='الإعدادات'!$B$4+3,"خلال 3 أيام",""))))</f>
        <v/>
      </c>
      <c r="N1962" s="6">
        <f>IF(OR(B1962&amp;""="",H1962&amp;""="",NOT(ISNUMBER(E1962))),"",IFERROR(IF(E1962&lt;INDEX('الوحدات'!$F$6:$F$305,MATCH(H1962,'الوحدات'!$A$6:$A$305,0)),"أقل من السعر","مناسب"),"كود غير موجود"))</f>
        <v/>
      </c>
      <c r="O1962" s="18">
        <f>IF(OR(B1962&amp;""="",I1962&lt;&gt;"تم التعاقد",H1962&amp;""=""),"",IFERROR(IF(INDEX('الوحدات'!$E$6:$E$305,MATCH(H1962,'الوحدات'!$A$6:$A$305,0))="بيع",ROUND(INDEX('الوحدات'!$F$6:$F$305,MATCH(H1962,'الوحدات'!$A$6:$A$305,0))*'الإعدادات'!$B$5/100,2),""),""))</f>
        <v/>
      </c>
      <c r="P1962" s="19">
        <f>IF(OR(M1962="متأخرة",M1962="اليوم"),COUNTIFS($M$6:$M$2005,"متأخرة",$J$6:$J$2005,"&lt;"&amp;J1962)+COUNTIFS($M$6:$M$2005,"اليوم",$J$6:$J$2005,"&lt;"&amp;J1962)+COUNTIFS($M$6:M1962,"متأخرة",$J$6:J1962,J1962&amp;"")+COUNTIFS($M$6:M1962,"اليوم",$J$6:J1962,J1962&amp;""),"")</f>
        <v/>
      </c>
    </row>
    <row r="1963">
      <c r="A1963" s="20" t="n"/>
      <c r="B1963" s="5" t="n"/>
      <c r="C1963" s="21" t="n"/>
      <c r="D1963" s="5" t="n"/>
      <c r="E1963" s="17" t="n"/>
      <c r="F1963" s="5" t="n"/>
      <c r="G1963" s="5" t="n"/>
      <c r="H1963" s="5" t="n"/>
      <c r="I1963" s="5" t="n"/>
      <c r="J1963" s="20" t="n"/>
      <c r="K1963" s="5" t="n"/>
      <c r="L1963" s="19">
        <f>IF(OR(B1963&amp;""="",NOT(ISNUMBER(A1963))),"",'الإعدادات'!$B$4-A1963)</f>
        <v/>
      </c>
      <c r="M1963" s="6">
        <f>IF(OR(B1963&amp;""="",NOT(ISNUMBER(J1963)),I1963="تم التعاقد",I1963="غير مهتم"),"",IF(J1963&lt;'الإعدادات'!$B$4,"متأخرة",IF(J1963='الإعدادات'!$B$4,"اليوم",IF(J1963&lt;='الإعدادات'!$B$4+3,"خلال 3 أيام",""))))</f>
        <v/>
      </c>
      <c r="N1963" s="6">
        <f>IF(OR(B1963&amp;""="",H1963&amp;""="",NOT(ISNUMBER(E1963))),"",IFERROR(IF(E1963&lt;INDEX('الوحدات'!$F$6:$F$305,MATCH(H1963,'الوحدات'!$A$6:$A$305,0)),"أقل من السعر","مناسب"),"كود غير موجود"))</f>
        <v/>
      </c>
      <c r="O1963" s="18">
        <f>IF(OR(B1963&amp;""="",I1963&lt;&gt;"تم التعاقد",H1963&amp;""=""),"",IFERROR(IF(INDEX('الوحدات'!$E$6:$E$305,MATCH(H1963,'الوحدات'!$A$6:$A$305,0))="بيع",ROUND(INDEX('الوحدات'!$F$6:$F$305,MATCH(H1963,'الوحدات'!$A$6:$A$305,0))*'الإعدادات'!$B$5/100,2),""),""))</f>
        <v/>
      </c>
      <c r="P1963" s="19">
        <f>IF(OR(M1963="متأخرة",M1963="اليوم"),COUNTIFS($M$6:$M$2005,"متأخرة",$J$6:$J$2005,"&lt;"&amp;J1963)+COUNTIFS($M$6:$M$2005,"اليوم",$J$6:$J$2005,"&lt;"&amp;J1963)+COUNTIFS($M$6:M1963,"متأخرة",$J$6:J1963,J1963&amp;"")+COUNTIFS($M$6:M1963,"اليوم",$J$6:J1963,J1963&amp;""),"")</f>
        <v/>
      </c>
    </row>
    <row r="1964">
      <c r="A1964" s="20" t="n"/>
      <c r="B1964" s="5" t="n"/>
      <c r="C1964" s="21" t="n"/>
      <c r="D1964" s="5" t="n"/>
      <c r="E1964" s="17" t="n"/>
      <c r="F1964" s="5" t="n"/>
      <c r="G1964" s="5" t="n"/>
      <c r="H1964" s="5" t="n"/>
      <c r="I1964" s="5" t="n"/>
      <c r="J1964" s="20" t="n"/>
      <c r="K1964" s="5" t="n"/>
      <c r="L1964" s="19">
        <f>IF(OR(B1964&amp;""="",NOT(ISNUMBER(A1964))),"",'الإعدادات'!$B$4-A1964)</f>
        <v/>
      </c>
      <c r="M1964" s="6">
        <f>IF(OR(B1964&amp;""="",NOT(ISNUMBER(J1964)),I1964="تم التعاقد",I1964="غير مهتم"),"",IF(J1964&lt;'الإعدادات'!$B$4,"متأخرة",IF(J1964='الإعدادات'!$B$4,"اليوم",IF(J1964&lt;='الإعدادات'!$B$4+3,"خلال 3 أيام",""))))</f>
        <v/>
      </c>
      <c r="N1964" s="6">
        <f>IF(OR(B1964&amp;""="",H1964&amp;""="",NOT(ISNUMBER(E1964))),"",IFERROR(IF(E1964&lt;INDEX('الوحدات'!$F$6:$F$305,MATCH(H1964,'الوحدات'!$A$6:$A$305,0)),"أقل من السعر","مناسب"),"كود غير موجود"))</f>
        <v/>
      </c>
      <c r="O1964" s="18">
        <f>IF(OR(B1964&amp;""="",I1964&lt;&gt;"تم التعاقد",H1964&amp;""=""),"",IFERROR(IF(INDEX('الوحدات'!$E$6:$E$305,MATCH(H1964,'الوحدات'!$A$6:$A$305,0))="بيع",ROUND(INDEX('الوحدات'!$F$6:$F$305,MATCH(H1964,'الوحدات'!$A$6:$A$305,0))*'الإعدادات'!$B$5/100,2),""),""))</f>
        <v/>
      </c>
      <c r="P1964" s="19">
        <f>IF(OR(M1964="متأخرة",M1964="اليوم"),COUNTIFS($M$6:$M$2005,"متأخرة",$J$6:$J$2005,"&lt;"&amp;J1964)+COUNTIFS($M$6:$M$2005,"اليوم",$J$6:$J$2005,"&lt;"&amp;J1964)+COUNTIFS($M$6:M1964,"متأخرة",$J$6:J1964,J1964&amp;"")+COUNTIFS($M$6:M1964,"اليوم",$J$6:J1964,J1964&amp;""),"")</f>
        <v/>
      </c>
    </row>
    <row r="1965">
      <c r="A1965" s="20" t="n"/>
      <c r="B1965" s="5" t="n"/>
      <c r="C1965" s="21" t="n"/>
      <c r="D1965" s="5" t="n"/>
      <c r="E1965" s="17" t="n"/>
      <c r="F1965" s="5" t="n"/>
      <c r="G1965" s="5" t="n"/>
      <c r="H1965" s="5" t="n"/>
      <c r="I1965" s="5" t="n"/>
      <c r="J1965" s="20" t="n"/>
      <c r="K1965" s="5" t="n"/>
      <c r="L1965" s="19">
        <f>IF(OR(B1965&amp;""="",NOT(ISNUMBER(A1965))),"",'الإعدادات'!$B$4-A1965)</f>
        <v/>
      </c>
      <c r="M1965" s="6">
        <f>IF(OR(B1965&amp;""="",NOT(ISNUMBER(J1965)),I1965="تم التعاقد",I1965="غير مهتم"),"",IF(J1965&lt;'الإعدادات'!$B$4,"متأخرة",IF(J1965='الإعدادات'!$B$4,"اليوم",IF(J1965&lt;='الإعدادات'!$B$4+3,"خلال 3 أيام",""))))</f>
        <v/>
      </c>
      <c r="N1965" s="6">
        <f>IF(OR(B1965&amp;""="",H1965&amp;""="",NOT(ISNUMBER(E1965))),"",IFERROR(IF(E1965&lt;INDEX('الوحدات'!$F$6:$F$305,MATCH(H1965,'الوحدات'!$A$6:$A$305,0)),"أقل من السعر","مناسب"),"كود غير موجود"))</f>
        <v/>
      </c>
      <c r="O1965" s="18">
        <f>IF(OR(B1965&amp;""="",I1965&lt;&gt;"تم التعاقد",H1965&amp;""=""),"",IFERROR(IF(INDEX('الوحدات'!$E$6:$E$305,MATCH(H1965,'الوحدات'!$A$6:$A$305,0))="بيع",ROUND(INDEX('الوحدات'!$F$6:$F$305,MATCH(H1965,'الوحدات'!$A$6:$A$305,0))*'الإعدادات'!$B$5/100,2),""),""))</f>
        <v/>
      </c>
      <c r="P1965" s="19">
        <f>IF(OR(M1965="متأخرة",M1965="اليوم"),COUNTIFS($M$6:$M$2005,"متأخرة",$J$6:$J$2005,"&lt;"&amp;J1965)+COUNTIFS($M$6:$M$2005,"اليوم",$J$6:$J$2005,"&lt;"&amp;J1965)+COUNTIFS($M$6:M1965,"متأخرة",$J$6:J1965,J1965&amp;"")+COUNTIFS($M$6:M1965,"اليوم",$J$6:J1965,J1965&amp;""),"")</f>
        <v/>
      </c>
    </row>
    <row r="1966">
      <c r="A1966" s="20" t="n"/>
      <c r="B1966" s="5" t="n"/>
      <c r="C1966" s="21" t="n"/>
      <c r="D1966" s="5" t="n"/>
      <c r="E1966" s="17" t="n"/>
      <c r="F1966" s="5" t="n"/>
      <c r="G1966" s="5" t="n"/>
      <c r="H1966" s="5" t="n"/>
      <c r="I1966" s="5" t="n"/>
      <c r="J1966" s="20" t="n"/>
      <c r="K1966" s="5" t="n"/>
      <c r="L1966" s="19">
        <f>IF(OR(B1966&amp;""="",NOT(ISNUMBER(A1966))),"",'الإعدادات'!$B$4-A1966)</f>
        <v/>
      </c>
      <c r="M1966" s="6">
        <f>IF(OR(B1966&amp;""="",NOT(ISNUMBER(J1966)),I1966="تم التعاقد",I1966="غير مهتم"),"",IF(J1966&lt;'الإعدادات'!$B$4,"متأخرة",IF(J1966='الإعدادات'!$B$4,"اليوم",IF(J1966&lt;='الإعدادات'!$B$4+3,"خلال 3 أيام",""))))</f>
        <v/>
      </c>
      <c r="N1966" s="6">
        <f>IF(OR(B1966&amp;""="",H1966&amp;""="",NOT(ISNUMBER(E1966))),"",IFERROR(IF(E1966&lt;INDEX('الوحدات'!$F$6:$F$305,MATCH(H1966,'الوحدات'!$A$6:$A$305,0)),"أقل من السعر","مناسب"),"كود غير موجود"))</f>
        <v/>
      </c>
      <c r="O1966" s="18">
        <f>IF(OR(B1966&amp;""="",I1966&lt;&gt;"تم التعاقد",H1966&amp;""=""),"",IFERROR(IF(INDEX('الوحدات'!$E$6:$E$305,MATCH(H1966,'الوحدات'!$A$6:$A$305,0))="بيع",ROUND(INDEX('الوحدات'!$F$6:$F$305,MATCH(H1966,'الوحدات'!$A$6:$A$305,0))*'الإعدادات'!$B$5/100,2),""),""))</f>
        <v/>
      </c>
      <c r="P1966" s="19">
        <f>IF(OR(M1966="متأخرة",M1966="اليوم"),COUNTIFS($M$6:$M$2005,"متأخرة",$J$6:$J$2005,"&lt;"&amp;J1966)+COUNTIFS($M$6:$M$2005,"اليوم",$J$6:$J$2005,"&lt;"&amp;J1966)+COUNTIFS($M$6:M1966,"متأخرة",$J$6:J1966,J1966&amp;"")+COUNTIFS($M$6:M1966,"اليوم",$J$6:J1966,J1966&amp;""),"")</f>
        <v/>
      </c>
    </row>
    <row r="1967">
      <c r="A1967" s="20" t="n"/>
      <c r="B1967" s="5" t="n"/>
      <c r="C1967" s="21" t="n"/>
      <c r="D1967" s="5" t="n"/>
      <c r="E1967" s="17" t="n"/>
      <c r="F1967" s="5" t="n"/>
      <c r="G1967" s="5" t="n"/>
      <c r="H1967" s="5" t="n"/>
      <c r="I1967" s="5" t="n"/>
      <c r="J1967" s="20" t="n"/>
      <c r="K1967" s="5" t="n"/>
      <c r="L1967" s="19">
        <f>IF(OR(B1967&amp;""="",NOT(ISNUMBER(A1967))),"",'الإعدادات'!$B$4-A1967)</f>
        <v/>
      </c>
      <c r="M1967" s="6">
        <f>IF(OR(B1967&amp;""="",NOT(ISNUMBER(J1967)),I1967="تم التعاقد",I1967="غير مهتم"),"",IF(J1967&lt;'الإعدادات'!$B$4,"متأخرة",IF(J1967='الإعدادات'!$B$4,"اليوم",IF(J1967&lt;='الإعدادات'!$B$4+3,"خلال 3 أيام",""))))</f>
        <v/>
      </c>
      <c r="N1967" s="6">
        <f>IF(OR(B1967&amp;""="",H1967&amp;""="",NOT(ISNUMBER(E1967))),"",IFERROR(IF(E1967&lt;INDEX('الوحدات'!$F$6:$F$305,MATCH(H1967,'الوحدات'!$A$6:$A$305,0)),"أقل من السعر","مناسب"),"كود غير موجود"))</f>
        <v/>
      </c>
      <c r="O1967" s="18">
        <f>IF(OR(B1967&amp;""="",I1967&lt;&gt;"تم التعاقد",H1967&amp;""=""),"",IFERROR(IF(INDEX('الوحدات'!$E$6:$E$305,MATCH(H1967,'الوحدات'!$A$6:$A$305,0))="بيع",ROUND(INDEX('الوحدات'!$F$6:$F$305,MATCH(H1967,'الوحدات'!$A$6:$A$305,0))*'الإعدادات'!$B$5/100,2),""),""))</f>
        <v/>
      </c>
      <c r="P1967" s="19">
        <f>IF(OR(M1967="متأخرة",M1967="اليوم"),COUNTIFS($M$6:$M$2005,"متأخرة",$J$6:$J$2005,"&lt;"&amp;J1967)+COUNTIFS($M$6:$M$2005,"اليوم",$J$6:$J$2005,"&lt;"&amp;J1967)+COUNTIFS($M$6:M1967,"متأخرة",$J$6:J1967,J1967&amp;"")+COUNTIFS($M$6:M1967,"اليوم",$J$6:J1967,J1967&amp;""),"")</f>
        <v/>
      </c>
    </row>
    <row r="1968">
      <c r="A1968" s="20" t="n"/>
      <c r="B1968" s="5" t="n"/>
      <c r="C1968" s="21" t="n"/>
      <c r="D1968" s="5" t="n"/>
      <c r="E1968" s="17" t="n"/>
      <c r="F1968" s="5" t="n"/>
      <c r="G1968" s="5" t="n"/>
      <c r="H1968" s="5" t="n"/>
      <c r="I1968" s="5" t="n"/>
      <c r="J1968" s="20" t="n"/>
      <c r="K1968" s="5" t="n"/>
      <c r="L1968" s="19">
        <f>IF(OR(B1968&amp;""="",NOT(ISNUMBER(A1968))),"",'الإعدادات'!$B$4-A1968)</f>
        <v/>
      </c>
      <c r="M1968" s="6">
        <f>IF(OR(B1968&amp;""="",NOT(ISNUMBER(J1968)),I1968="تم التعاقد",I1968="غير مهتم"),"",IF(J1968&lt;'الإعدادات'!$B$4,"متأخرة",IF(J1968='الإعدادات'!$B$4,"اليوم",IF(J1968&lt;='الإعدادات'!$B$4+3,"خلال 3 أيام",""))))</f>
        <v/>
      </c>
      <c r="N1968" s="6">
        <f>IF(OR(B1968&amp;""="",H1968&amp;""="",NOT(ISNUMBER(E1968))),"",IFERROR(IF(E1968&lt;INDEX('الوحدات'!$F$6:$F$305,MATCH(H1968,'الوحدات'!$A$6:$A$305,0)),"أقل من السعر","مناسب"),"كود غير موجود"))</f>
        <v/>
      </c>
      <c r="O1968" s="18">
        <f>IF(OR(B1968&amp;""="",I1968&lt;&gt;"تم التعاقد",H1968&amp;""=""),"",IFERROR(IF(INDEX('الوحدات'!$E$6:$E$305,MATCH(H1968,'الوحدات'!$A$6:$A$305,0))="بيع",ROUND(INDEX('الوحدات'!$F$6:$F$305,MATCH(H1968,'الوحدات'!$A$6:$A$305,0))*'الإعدادات'!$B$5/100,2),""),""))</f>
        <v/>
      </c>
      <c r="P1968" s="19">
        <f>IF(OR(M1968="متأخرة",M1968="اليوم"),COUNTIFS($M$6:$M$2005,"متأخرة",$J$6:$J$2005,"&lt;"&amp;J1968)+COUNTIFS($M$6:$M$2005,"اليوم",$J$6:$J$2005,"&lt;"&amp;J1968)+COUNTIFS($M$6:M1968,"متأخرة",$J$6:J1968,J1968&amp;"")+COUNTIFS($M$6:M1968,"اليوم",$J$6:J1968,J1968&amp;""),"")</f>
        <v/>
      </c>
    </row>
    <row r="1969">
      <c r="A1969" s="20" t="n"/>
      <c r="B1969" s="5" t="n"/>
      <c r="C1969" s="21" t="n"/>
      <c r="D1969" s="5" t="n"/>
      <c r="E1969" s="17" t="n"/>
      <c r="F1969" s="5" t="n"/>
      <c r="G1969" s="5" t="n"/>
      <c r="H1969" s="5" t="n"/>
      <c r="I1969" s="5" t="n"/>
      <c r="J1969" s="20" t="n"/>
      <c r="K1969" s="5" t="n"/>
      <c r="L1969" s="19">
        <f>IF(OR(B1969&amp;""="",NOT(ISNUMBER(A1969))),"",'الإعدادات'!$B$4-A1969)</f>
        <v/>
      </c>
      <c r="M1969" s="6">
        <f>IF(OR(B1969&amp;""="",NOT(ISNUMBER(J1969)),I1969="تم التعاقد",I1969="غير مهتم"),"",IF(J1969&lt;'الإعدادات'!$B$4,"متأخرة",IF(J1969='الإعدادات'!$B$4,"اليوم",IF(J1969&lt;='الإعدادات'!$B$4+3,"خلال 3 أيام",""))))</f>
        <v/>
      </c>
      <c r="N1969" s="6">
        <f>IF(OR(B1969&amp;""="",H1969&amp;""="",NOT(ISNUMBER(E1969))),"",IFERROR(IF(E1969&lt;INDEX('الوحدات'!$F$6:$F$305,MATCH(H1969,'الوحدات'!$A$6:$A$305,0)),"أقل من السعر","مناسب"),"كود غير موجود"))</f>
        <v/>
      </c>
      <c r="O1969" s="18">
        <f>IF(OR(B1969&amp;""="",I1969&lt;&gt;"تم التعاقد",H1969&amp;""=""),"",IFERROR(IF(INDEX('الوحدات'!$E$6:$E$305,MATCH(H1969,'الوحدات'!$A$6:$A$305,0))="بيع",ROUND(INDEX('الوحدات'!$F$6:$F$305,MATCH(H1969,'الوحدات'!$A$6:$A$305,0))*'الإعدادات'!$B$5/100,2),""),""))</f>
        <v/>
      </c>
      <c r="P1969" s="19">
        <f>IF(OR(M1969="متأخرة",M1969="اليوم"),COUNTIFS($M$6:$M$2005,"متأخرة",$J$6:$J$2005,"&lt;"&amp;J1969)+COUNTIFS($M$6:$M$2005,"اليوم",$J$6:$J$2005,"&lt;"&amp;J1969)+COUNTIFS($M$6:M1969,"متأخرة",$J$6:J1969,J1969&amp;"")+COUNTIFS($M$6:M1969,"اليوم",$J$6:J1969,J1969&amp;""),"")</f>
        <v/>
      </c>
    </row>
    <row r="1970">
      <c r="A1970" s="20" t="n"/>
      <c r="B1970" s="5" t="n"/>
      <c r="C1970" s="21" t="n"/>
      <c r="D1970" s="5" t="n"/>
      <c r="E1970" s="17" t="n"/>
      <c r="F1970" s="5" t="n"/>
      <c r="G1970" s="5" t="n"/>
      <c r="H1970" s="5" t="n"/>
      <c r="I1970" s="5" t="n"/>
      <c r="J1970" s="20" t="n"/>
      <c r="K1970" s="5" t="n"/>
      <c r="L1970" s="19">
        <f>IF(OR(B1970&amp;""="",NOT(ISNUMBER(A1970))),"",'الإعدادات'!$B$4-A1970)</f>
        <v/>
      </c>
      <c r="M1970" s="6">
        <f>IF(OR(B1970&amp;""="",NOT(ISNUMBER(J1970)),I1970="تم التعاقد",I1970="غير مهتم"),"",IF(J1970&lt;'الإعدادات'!$B$4,"متأخرة",IF(J1970='الإعدادات'!$B$4,"اليوم",IF(J1970&lt;='الإعدادات'!$B$4+3,"خلال 3 أيام",""))))</f>
        <v/>
      </c>
      <c r="N1970" s="6">
        <f>IF(OR(B1970&amp;""="",H1970&amp;""="",NOT(ISNUMBER(E1970))),"",IFERROR(IF(E1970&lt;INDEX('الوحدات'!$F$6:$F$305,MATCH(H1970,'الوحدات'!$A$6:$A$305,0)),"أقل من السعر","مناسب"),"كود غير موجود"))</f>
        <v/>
      </c>
      <c r="O1970" s="18">
        <f>IF(OR(B1970&amp;""="",I1970&lt;&gt;"تم التعاقد",H1970&amp;""=""),"",IFERROR(IF(INDEX('الوحدات'!$E$6:$E$305,MATCH(H1970,'الوحدات'!$A$6:$A$305,0))="بيع",ROUND(INDEX('الوحدات'!$F$6:$F$305,MATCH(H1970,'الوحدات'!$A$6:$A$305,0))*'الإعدادات'!$B$5/100,2),""),""))</f>
        <v/>
      </c>
      <c r="P1970" s="19">
        <f>IF(OR(M1970="متأخرة",M1970="اليوم"),COUNTIFS($M$6:$M$2005,"متأخرة",$J$6:$J$2005,"&lt;"&amp;J1970)+COUNTIFS($M$6:$M$2005,"اليوم",$J$6:$J$2005,"&lt;"&amp;J1970)+COUNTIFS($M$6:M1970,"متأخرة",$J$6:J1970,J1970&amp;"")+COUNTIFS($M$6:M1970,"اليوم",$J$6:J1970,J1970&amp;""),"")</f>
        <v/>
      </c>
    </row>
    <row r="1971">
      <c r="A1971" s="20" t="n"/>
      <c r="B1971" s="5" t="n"/>
      <c r="C1971" s="21" t="n"/>
      <c r="D1971" s="5" t="n"/>
      <c r="E1971" s="17" t="n"/>
      <c r="F1971" s="5" t="n"/>
      <c r="G1971" s="5" t="n"/>
      <c r="H1971" s="5" t="n"/>
      <c r="I1971" s="5" t="n"/>
      <c r="J1971" s="20" t="n"/>
      <c r="K1971" s="5" t="n"/>
      <c r="L1971" s="19">
        <f>IF(OR(B1971&amp;""="",NOT(ISNUMBER(A1971))),"",'الإعدادات'!$B$4-A1971)</f>
        <v/>
      </c>
      <c r="M1971" s="6">
        <f>IF(OR(B1971&amp;""="",NOT(ISNUMBER(J1971)),I1971="تم التعاقد",I1971="غير مهتم"),"",IF(J1971&lt;'الإعدادات'!$B$4,"متأخرة",IF(J1971='الإعدادات'!$B$4,"اليوم",IF(J1971&lt;='الإعدادات'!$B$4+3,"خلال 3 أيام",""))))</f>
        <v/>
      </c>
      <c r="N1971" s="6">
        <f>IF(OR(B1971&amp;""="",H1971&amp;""="",NOT(ISNUMBER(E1971))),"",IFERROR(IF(E1971&lt;INDEX('الوحدات'!$F$6:$F$305,MATCH(H1971,'الوحدات'!$A$6:$A$305,0)),"أقل من السعر","مناسب"),"كود غير موجود"))</f>
        <v/>
      </c>
      <c r="O1971" s="18">
        <f>IF(OR(B1971&amp;""="",I1971&lt;&gt;"تم التعاقد",H1971&amp;""=""),"",IFERROR(IF(INDEX('الوحدات'!$E$6:$E$305,MATCH(H1971,'الوحدات'!$A$6:$A$305,0))="بيع",ROUND(INDEX('الوحدات'!$F$6:$F$305,MATCH(H1971,'الوحدات'!$A$6:$A$305,0))*'الإعدادات'!$B$5/100,2),""),""))</f>
        <v/>
      </c>
      <c r="P1971" s="19">
        <f>IF(OR(M1971="متأخرة",M1971="اليوم"),COUNTIFS($M$6:$M$2005,"متأخرة",$J$6:$J$2005,"&lt;"&amp;J1971)+COUNTIFS($M$6:$M$2005,"اليوم",$J$6:$J$2005,"&lt;"&amp;J1971)+COUNTIFS($M$6:M1971,"متأخرة",$J$6:J1971,J1971&amp;"")+COUNTIFS($M$6:M1971,"اليوم",$J$6:J1971,J1971&amp;""),"")</f>
        <v/>
      </c>
    </row>
    <row r="1972">
      <c r="A1972" s="20" t="n"/>
      <c r="B1972" s="5" t="n"/>
      <c r="C1972" s="21" t="n"/>
      <c r="D1972" s="5" t="n"/>
      <c r="E1972" s="17" t="n"/>
      <c r="F1972" s="5" t="n"/>
      <c r="G1972" s="5" t="n"/>
      <c r="H1972" s="5" t="n"/>
      <c r="I1972" s="5" t="n"/>
      <c r="J1972" s="20" t="n"/>
      <c r="K1972" s="5" t="n"/>
      <c r="L1972" s="19">
        <f>IF(OR(B1972&amp;""="",NOT(ISNUMBER(A1972))),"",'الإعدادات'!$B$4-A1972)</f>
        <v/>
      </c>
      <c r="M1972" s="6">
        <f>IF(OR(B1972&amp;""="",NOT(ISNUMBER(J1972)),I1972="تم التعاقد",I1972="غير مهتم"),"",IF(J1972&lt;'الإعدادات'!$B$4,"متأخرة",IF(J1972='الإعدادات'!$B$4,"اليوم",IF(J1972&lt;='الإعدادات'!$B$4+3,"خلال 3 أيام",""))))</f>
        <v/>
      </c>
      <c r="N1972" s="6">
        <f>IF(OR(B1972&amp;""="",H1972&amp;""="",NOT(ISNUMBER(E1972))),"",IFERROR(IF(E1972&lt;INDEX('الوحدات'!$F$6:$F$305,MATCH(H1972,'الوحدات'!$A$6:$A$305,0)),"أقل من السعر","مناسب"),"كود غير موجود"))</f>
        <v/>
      </c>
      <c r="O1972" s="18">
        <f>IF(OR(B1972&amp;""="",I1972&lt;&gt;"تم التعاقد",H1972&amp;""=""),"",IFERROR(IF(INDEX('الوحدات'!$E$6:$E$305,MATCH(H1972,'الوحدات'!$A$6:$A$305,0))="بيع",ROUND(INDEX('الوحدات'!$F$6:$F$305,MATCH(H1972,'الوحدات'!$A$6:$A$305,0))*'الإعدادات'!$B$5/100,2),""),""))</f>
        <v/>
      </c>
      <c r="P1972" s="19">
        <f>IF(OR(M1972="متأخرة",M1972="اليوم"),COUNTIFS($M$6:$M$2005,"متأخرة",$J$6:$J$2005,"&lt;"&amp;J1972)+COUNTIFS($M$6:$M$2005,"اليوم",$J$6:$J$2005,"&lt;"&amp;J1972)+COUNTIFS($M$6:M1972,"متأخرة",$J$6:J1972,J1972&amp;"")+COUNTIFS($M$6:M1972,"اليوم",$J$6:J1972,J1972&amp;""),"")</f>
        <v/>
      </c>
    </row>
    <row r="1973">
      <c r="A1973" s="20" t="n"/>
      <c r="B1973" s="5" t="n"/>
      <c r="C1973" s="21" t="n"/>
      <c r="D1973" s="5" t="n"/>
      <c r="E1973" s="17" t="n"/>
      <c r="F1973" s="5" t="n"/>
      <c r="G1973" s="5" t="n"/>
      <c r="H1973" s="5" t="n"/>
      <c r="I1973" s="5" t="n"/>
      <c r="J1973" s="20" t="n"/>
      <c r="K1973" s="5" t="n"/>
      <c r="L1973" s="19">
        <f>IF(OR(B1973&amp;""="",NOT(ISNUMBER(A1973))),"",'الإعدادات'!$B$4-A1973)</f>
        <v/>
      </c>
      <c r="M1973" s="6">
        <f>IF(OR(B1973&amp;""="",NOT(ISNUMBER(J1973)),I1973="تم التعاقد",I1973="غير مهتم"),"",IF(J1973&lt;'الإعدادات'!$B$4,"متأخرة",IF(J1973='الإعدادات'!$B$4,"اليوم",IF(J1973&lt;='الإعدادات'!$B$4+3,"خلال 3 أيام",""))))</f>
        <v/>
      </c>
      <c r="N1973" s="6">
        <f>IF(OR(B1973&amp;""="",H1973&amp;""="",NOT(ISNUMBER(E1973))),"",IFERROR(IF(E1973&lt;INDEX('الوحدات'!$F$6:$F$305,MATCH(H1973,'الوحدات'!$A$6:$A$305,0)),"أقل من السعر","مناسب"),"كود غير موجود"))</f>
        <v/>
      </c>
      <c r="O1973" s="18">
        <f>IF(OR(B1973&amp;""="",I1973&lt;&gt;"تم التعاقد",H1973&amp;""=""),"",IFERROR(IF(INDEX('الوحدات'!$E$6:$E$305,MATCH(H1973,'الوحدات'!$A$6:$A$305,0))="بيع",ROUND(INDEX('الوحدات'!$F$6:$F$305,MATCH(H1973,'الوحدات'!$A$6:$A$305,0))*'الإعدادات'!$B$5/100,2),""),""))</f>
        <v/>
      </c>
      <c r="P1973" s="19">
        <f>IF(OR(M1973="متأخرة",M1973="اليوم"),COUNTIFS($M$6:$M$2005,"متأخرة",$J$6:$J$2005,"&lt;"&amp;J1973)+COUNTIFS($M$6:$M$2005,"اليوم",$J$6:$J$2005,"&lt;"&amp;J1973)+COUNTIFS($M$6:M1973,"متأخرة",$J$6:J1973,J1973&amp;"")+COUNTIFS($M$6:M1973,"اليوم",$J$6:J1973,J1973&amp;""),"")</f>
        <v/>
      </c>
    </row>
    <row r="1974">
      <c r="A1974" s="20" t="n"/>
      <c r="B1974" s="5" t="n"/>
      <c r="C1974" s="21" t="n"/>
      <c r="D1974" s="5" t="n"/>
      <c r="E1974" s="17" t="n"/>
      <c r="F1974" s="5" t="n"/>
      <c r="G1974" s="5" t="n"/>
      <c r="H1974" s="5" t="n"/>
      <c r="I1974" s="5" t="n"/>
      <c r="J1974" s="20" t="n"/>
      <c r="K1974" s="5" t="n"/>
      <c r="L1974" s="19">
        <f>IF(OR(B1974&amp;""="",NOT(ISNUMBER(A1974))),"",'الإعدادات'!$B$4-A1974)</f>
        <v/>
      </c>
      <c r="M1974" s="6">
        <f>IF(OR(B1974&amp;""="",NOT(ISNUMBER(J1974)),I1974="تم التعاقد",I1974="غير مهتم"),"",IF(J1974&lt;'الإعدادات'!$B$4,"متأخرة",IF(J1974='الإعدادات'!$B$4,"اليوم",IF(J1974&lt;='الإعدادات'!$B$4+3,"خلال 3 أيام",""))))</f>
        <v/>
      </c>
      <c r="N1974" s="6">
        <f>IF(OR(B1974&amp;""="",H1974&amp;""="",NOT(ISNUMBER(E1974))),"",IFERROR(IF(E1974&lt;INDEX('الوحدات'!$F$6:$F$305,MATCH(H1974,'الوحدات'!$A$6:$A$305,0)),"أقل من السعر","مناسب"),"كود غير موجود"))</f>
        <v/>
      </c>
      <c r="O1974" s="18">
        <f>IF(OR(B1974&amp;""="",I1974&lt;&gt;"تم التعاقد",H1974&amp;""=""),"",IFERROR(IF(INDEX('الوحدات'!$E$6:$E$305,MATCH(H1974,'الوحدات'!$A$6:$A$305,0))="بيع",ROUND(INDEX('الوحدات'!$F$6:$F$305,MATCH(H1974,'الوحدات'!$A$6:$A$305,0))*'الإعدادات'!$B$5/100,2),""),""))</f>
        <v/>
      </c>
      <c r="P1974" s="19">
        <f>IF(OR(M1974="متأخرة",M1974="اليوم"),COUNTIFS($M$6:$M$2005,"متأخرة",$J$6:$J$2005,"&lt;"&amp;J1974)+COUNTIFS($M$6:$M$2005,"اليوم",$J$6:$J$2005,"&lt;"&amp;J1974)+COUNTIFS($M$6:M1974,"متأخرة",$J$6:J1974,J1974&amp;"")+COUNTIFS($M$6:M1974,"اليوم",$J$6:J1974,J1974&amp;""),"")</f>
        <v/>
      </c>
    </row>
    <row r="1975">
      <c r="A1975" s="20" t="n"/>
      <c r="B1975" s="5" t="n"/>
      <c r="C1975" s="21" t="n"/>
      <c r="D1975" s="5" t="n"/>
      <c r="E1975" s="17" t="n"/>
      <c r="F1975" s="5" t="n"/>
      <c r="G1975" s="5" t="n"/>
      <c r="H1975" s="5" t="n"/>
      <c r="I1975" s="5" t="n"/>
      <c r="J1975" s="20" t="n"/>
      <c r="K1975" s="5" t="n"/>
      <c r="L1975" s="19">
        <f>IF(OR(B1975&amp;""="",NOT(ISNUMBER(A1975))),"",'الإعدادات'!$B$4-A1975)</f>
        <v/>
      </c>
      <c r="M1975" s="6">
        <f>IF(OR(B1975&amp;""="",NOT(ISNUMBER(J1975)),I1975="تم التعاقد",I1975="غير مهتم"),"",IF(J1975&lt;'الإعدادات'!$B$4,"متأخرة",IF(J1975='الإعدادات'!$B$4,"اليوم",IF(J1975&lt;='الإعدادات'!$B$4+3,"خلال 3 أيام",""))))</f>
        <v/>
      </c>
      <c r="N1975" s="6">
        <f>IF(OR(B1975&amp;""="",H1975&amp;""="",NOT(ISNUMBER(E1975))),"",IFERROR(IF(E1975&lt;INDEX('الوحدات'!$F$6:$F$305,MATCH(H1975,'الوحدات'!$A$6:$A$305,0)),"أقل من السعر","مناسب"),"كود غير موجود"))</f>
        <v/>
      </c>
      <c r="O1975" s="18">
        <f>IF(OR(B1975&amp;""="",I1975&lt;&gt;"تم التعاقد",H1975&amp;""=""),"",IFERROR(IF(INDEX('الوحدات'!$E$6:$E$305,MATCH(H1975,'الوحدات'!$A$6:$A$305,0))="بيع",ROUND(INDEX('الوحدات'!$F$6:$F$305,MATCH(H1975,'الوحدات'!$A$6:$A$305,0))*'الإعدادات'!$B$5/100,2),""),""))</f>
        <v/>
      </c>
      <c r="P1975" s="19">
        <f>IF(OR(M1975="متأخرة",M1975="اليوم"),COUNTIFS($M$6:$M$2005,"متأخرة",$J$6:$J$2005,"&lt;"&amp;J1975)+COUNTIFS($M$6:$M$2005,"اليوم",$J$6:$J$2005,"&lt;"&amp;J1975)+COUNTIFS($M$6:M1975,"متأخرة",$J$6:J1975,J1975&amp;"")+COUNTIFS($M$6:M1975,"اليوم",$J$6:J1975,J1975&amp;""),"")</f>
        <v/>
      </c>
    </row>
    <row r="1976">
      <c r="A1976" s="20" t="n"/>
      <c r="B1976" s="5" t="n"/>
      <c r="C1976" s="21" t="n"/>
      <c r="D1976" s="5" t="n"/>
      <c r="E1976" s="17" t="n"/>
      <c r="F1976" s="5" t="n"/>
      <c r="G1976" s="5" t="n"/>
      <c r="H1976" s="5" t="n"/>
      <c r="I1976" s="5" t="n"/>
      <c r="J1976" s="20" t="n"/>
      <c r="K1976" s="5" t="n"/>
      <c r="L1976" s="19">
        <f>IF(OR(B1976&amp;""="",NOT(ISNUMBER(A1976))),"",'الإعدادات'!$B$4-A1976)</f>
        <v/>
      </c>
      <c r="M1976" s="6">
        <f>IF(OR(B1976&amp;""="",NOT(ISNUMBER(J1976)),I1976="تم التعاقد",I1976="غير مهتم"),"",IF(J1976&lt;'الإعدادات'!$B$4,"متأخرة",IF(J1976='الإعدادات'!$B$4,"اليوم",IF(J1976&lt;='الإعدادات'!$B$4+3,"خلال 3 أيام",""))))</f>
        <v/>
      </c>
      <c r="N1976" s="6">
        <f>IF(OR(B1976&amp;""="",H1976&amp;""="",NOT(ISNUMBER(E1976))),"",IFERROR(IF(E1976&lt;INDEX('الوحدات'!$F$6:$F$305,MATCH(H1976,'الوحدات'!$A$6:$A$305,0)),"أقل من السعر","مناسب"),"كود غير موجود"))</f>
        <v/>
      </c>
      <c r="O1976" s="18">
        <f>IF(OR(B1976&amp;""="",I1976&lt;&gt;"تم التعاقد",H1976&amp;""=""),"",IFERROR(IF(INDEX('الوحدات'!$E$6:$E$305,MATCH(H1976,'الوحدات'!$A$6:$A$305,0))="بيع",ROUND(INDEX('الوحدات'!$F$6:$F$305,MATCH(H1976,'الوحدات'!$A$6:$A$305,0))*'الإعدادات'!$B$5/100,2),""),""))</f>
        <v/>
      </c>
      <c r="P1976" s="19">
        <f>IF(OR(M1976="متأخرة",M1976="اليوم"),COUNTIFS($M$6:$M$2005,"متأخرة",$J$6:$J$2005,"&lt;"&amp;J1976)+COUNTIFS($M$6:$M$2005,"اليوم",$J$6:$J$2005,"&lt;"&amp;J1976)+COUNTIFS($M$6:M1976,"متأخرة",$J$6:J1976,J1976&amp;"")+COUNTIFS($M$6:M1976,"اليوم",$J$6:J1976,J1976&amp;""),"")</f>
        <v/>
      </c>
    </row>
    <row r="1977">
      <c r="A1977" s="20" t="n"/>
      <c r="B1977" s="5" t="n"/>
      <c r="C1977" s="21" t="n"/>
      <c r="D1977" s="5" t="n"/>
      <c r="E1977" s="17" t="n"/>
      <c r="F1977" s="5" t="n"/>
      <c r="G1977" s="5" t="n"/>
      <c r="H1977" s="5" t="n"/>
      <c r="I1977" s="5" t="n"/>
      <c r="J1977" s="20" t="n"/>
      <c r="K1977" s="5" t="n"/>
      <c r="L1977" s="19">
        <f>IF(OR(B1977&amp;""="",NOT(ISNUMBER(A1977))),"",'الإعدادات'!$B$4-A1977)</f>
        <v/>
      </c>
      <c r="M1977" s="6">
        <f>IF(OR(B1977&amp;""="",NOT(ISNUMBER(J1977)),I1977="تم التعاقد",I1977="غير مهتم"),"",IF(J1977&lt;'الإعدادات'!$B$4,"متأخرة",IF(J1977='الإعدادات'!$B$4,"اليوم",IF(J1977&lt;='الإعدادات'!$B$4+3,"خلال 3 أيام",""))))</f>
        <v/>
      </c>
      <c r="N1977" s="6">
        <f>IF(OR(B1977&amp;""="",H1977&amp;""="",NOT(ISNUMBER(E1977))),"",IFERROR(IF(E1977&lt;INDEX('الوحدات'!$F$6:$F$305,MATCH(H1977,'الوحدات'!$A$6:$A$305,0)),"أقل من السعر","مناسب"),"كود غير موجود"))</f>
        <v/>
      </c>
      <c r="O1977" s="18">
        <f>IF(OR(B1977&amp;""="",I1977&lt;&gt;"تم التعاقد",H1977&amp;""=""),"",IFERROR(IF(INDEX('الوحدات'!$E$6:$E$305,MATCH(H1977,'الوحدات'!$A$6:$A$305,0))="بيع",ROUND(INDEX('الوحدات'!$F$6:$F$305,MATCH(H1977,'الوحدات'!$A$6:$A$305,0))*'الإعدادات'!$B$5/100,2),""),""))</f>
        <v/>
      </c>
      <c r="P1977" s="19">
        <f>IF(OR(M1977="متأخرة",M1977="اليوم"),COUNTIFS($M$6:$M$2005,"متأخرة",$J$6:$J$2005,"&lt;"&amp;J1977)+COUNTIFS($M$6:$M$2005,"اليوم",$J$6:$J$2005,"&lt;"&amp;J1977)+COUNTIFS($M$6:M1977,"متأخرة",$J$6:J1977,J1977&amp;"")+COUNTIFS($M$6:M1977,"اليوم",$J$6:J1977,J1977&amp;""),"")</f>
        <v/>
      </c>
    </row>
    <row r="1978">
      <c r="A1978" s="20" t="n"/>
      <c r="B1978" s="5" t="n"/>
      <c r="C1978" s="21" t="n"/>
      <c r="D1978" s="5" t="n"/>
      <c r="E1978" s="17" t="n"/>
      <c r="F1978" s="5" t="n"/>
      <c r="G1978" s="5" t="n"/>
      <c r="H1978" s="5" t="n"/>
      <c r="I1978" s="5" t="n"/>
      <c r="J1978" s="20" t="n"/>
      <c r="K1978" s="5" t="n"/>
      <c r="L1978" s="19">
        <f>IF(OR(B1978&amp;""="",NOT(ISNUMBER(A1978))),"",'الإعدادات'!$B$4-A1978)</f>
        <v/>
      </c>
      <c r="M1978" s="6">
        <f>IF(OR(B1978&amp;""="",NOT(ISNUMBER(J1978)),I1978="تم التعاقد",I1978="غير مهتم"),"",IF(J1978&lt;'الإعدادات'!$B$4,"متأخرة",IF(J1978='الإعدادات'!$B$4,"اليوم",IF(J1978&lt;='الإعدادات'!$B$4+3,"خلال 3 أيام",""))))</f>
        <v/>
      </c>
      <c r="N1978" s="6">
        <f>IF(OR(B1978&amp;""="",H1978&amp;""="",NOT(ISNUMBER(E1978))),"",IFERROR(IF(E1978&lt;INDEX('الوحدات'!$F$6:$F$305,MATCH(H1978,'الوحدات'!$A$6:$A$305,0)),"أقل من السعر","مناسب"),"كود غير موجود"))</f>
        <v/>
      </c>
      <c r="O1978" s="18">
        <f>IF(OR(B1978&amp;""="",I1978&lt;&gt;"تم التعاقد",H1978&amp;""=""),"",IFERROR(IF(INDEX('الوحدات'!$E$6:$E$305,MATCH(H1978,'الوحدات'!$A$6:$A$305,0))="بيع",ROUND(INDEX('الوحدات'!$F$6:$F$305,MATCH(H1978,'الوحدات'!$A$6:$A$305,0))*'الإعدادات'!$B$5/100,2),""),""))</f>
        <v/>
      </c>
      <c r="P1978" s="19">
        <f>IF(OR(M1978="متأخرة",M1978="اليوم"),COUNTIFS($M$6:$M$2005,"متأخرة",$J$6:$J$2005,"&lt;"&amp;J1978)+COUNTIFS($M$6:$M$2005,"اليوم",$J$6:$J$2005,"&lt;"&amp;J1978)+COUNTIFS($M$6:M1978,"متأخرة",$J$6:J1978,J1978&amp;"")+COUNTIFS($M$6:M1978,"اليوم",$J$6:J1978,J1978&amp;""),"")</f>
        <v/>
      </c>
    </row>
    <row r="1979">
      <c r="A1979" s="20" t="n"/>
      <c r="B1979" s="5" t="n"/>
      <c r="C1979" s="21" t="n"/>
      <c r="D1979" s="5" t="n"/>
      <c r="E1979" s="17" t="n"/>
      <c r="F1979" s="5" t="n"/>
      <c r="G1979" s="5" t="n"/>
      <c r="H1979" s="5" t="n"/>
      <c r="I1979" s="5" t="n"/>
      <c r="J1979" s="20" t="n"/>
      <c r="K1979" s="5" t="n"/>
      <c r="L1979" s="19">
        <f>IF(OR(B1979&amp;""="",NOT(ISNUMBER(A1979))),"",'الإعدادات'!$B$4-A1979)</f>
        <v/>
      </c>
      <c r="M1979" s="6">
        <f>IF(OR(B1979&amp;""="",NOT(ISNUMBER(J1979)),I1979="تم التعاقد",I1979="غير مهتم"),"",IF(J1979&lt;'الإعدادات'!$B$4,"متأخرة",IF(J1979='الإعدادات'!$B$4,"اليوم",IF(J1979&lt;='الإعدادات'!$B$4+3,"خلال 3 أيام",""))))</f>
        <v/>
      </c>
      <c r="N1979" s="6">
        <f>IF(OR(B1979&amp;""="",H1979&amp;""="",NOT(ISNUMBER(E1979))),"",IFERROR(IF(E1979&lt;INDEX('الوحدات'!$F$6:$F$305,MATCH(H1979,'الوحدات'!$A$6:$A$305,0)),"أقل من السعر","مناسب"),"كود غير موجود"))</f>
        <v/>
      </c>
      <c r="O1979" s="18">
        <f>IF(OR(B1979&amp;""="",I1979&lt;&gt;"تم التعاقد",H1979&amp;""=""),"",IFERROR(IF(INDEX('الوحدات'!$E$6:$E$305,MATCH(H1979,'الوحدات'!$A$6:$A$305,0))="بيع",ROUND(INDEX('الوحدات'!$F$6:$F$305,MATCH(H1979,'الوحدات'!$A$6:$A$305,0))*'الإعدادات'!$B$5/100,2),""),""))</f>
        <v/>
      </c>
      <c r="P1979" s="19">
        <f>IF(OR(M1979="متأخرة",M1979="اليوم"),COUNTIFS($M$6:$M$2005,"متأخرة",$J$6:$J$2005,"&lt;"&amp;J1979)+COUNTIFS($M$6:$M$2005,"اليوم",$J$6:$J$2005,"&lt;"&amp;J1979)+COUNTIFS($M$6:M1979,"متأخرة",$J$6:J1979,J1979&amp;"")+COUNTIFS($M$6:M1979,"اليوم",$J$6:J1979,J1979&amp;""),"")</f>
        <v/>
      </c>
    </row>
    <row r="1980">
      <c r="A1980" s="20" t="n"/>
      <c r="B1980" s="5" t="n"/>
      <c r="C1980" s="21" t="n"/>
      <c r="D1980" s="5" t="n"/>
      <c r="E1980" s="17" t="n"/>
      <c r="F1980" s="5" t="n"/>
      <c r="G1980" s="5" t="n"/>
      <c r="H1980" s="5" t="n"/>
      <c r="I1980" s="5" t="n"/>
      <c r="J1980" s="20" t="n"/>
      <c r="K1980" s="5" t="n"/>
      <c r="L1980" s="19">
        <f>IF(OR(B1980&amp;""="",NOT(ISNUMBER(A1980))),"",'الإعدادات'!$B$4-A1980)</f>
        <v/>
      </c>
      <c r="M1980" s="6">
        <f>IF(OR(B1980&amp;""="",NOT(ISNUMBER(J1980)),I1980="تم التعاقد",I1980="غير مهتم"),"",IF(J1980&lt;'الإعدادات'!$B$4,"متأخرة",IF(J1980='الإعدادات'!$B$4,"اليوم",IF(J1980&lt;='الإعدادات'!$B$4+3,"خلال 3 أيام",""))))</f>
        <v/>
      </c>
      <c r="N1980" s="6">
        <f>IF(OR(B1980&amp;""="",H1980&amp;""="",NOT(ISNUMBER(E1980))),"",IFERROR(IF(E1980&lt;INDEX('الوحدات'!$F$6:$F$305,MATCH(H1980,'الوحدات'!$A$6:$A$305,0)),"أقل من السعر","مناسب"),"كود غير موجود"))</f>
        <v/>
      </c>
      <c r="O1980" s="18">
        <f>IF(OR(B1980&amp;""="",I1980&lt;&gt;"تم التعاقد",H1980&amp;""=""),"",IFERROR(IF(INDEX('الوحدات'!$E$6:$E$305,MATCH(H1980,'الوحدات'!$A$6:$A$305,0))="بيع",ROUND(INDEX('الوحدات'!$F$6:$F$305,MATCH(H1980,'الوحدات'!$A$6:$A$305,0))*'الإعدادات'!$B$5/100,2),""),""))</f>
        <v/>
      </c>
      <c r="P1980" s="19">
        <f>IF(OR(M1980="متأخرة",M1980="اليوم"),COUNTIFS($M$6:$M$2005,"متأخرة",$J$6:$J$2005,"&lt;"&amp;J1980)+COUNTIFS($M$6:$M$2005,"اليوم",$J$6:$J$2005,"&lt;"&amp;J1980)+COUNTIFS($M$6:M1980,"متأخرة",$J$6:J1980,J1980&amp;"")+COUNTIFS($M$6:M1980,"اليوم",$J$6:J1980,J1980&amp;""),"")</f>
        <v/>
      </c>
    </row>
    <row r="1981">
      <c r="A1981" s="20" t="n"/>
      <c r="B1981" s="5" t="n"/>
      <c r="C1981" s="21" t="n"/>
      <c r="D1981" s="5" t="n"/>
      <c r="E1981" s="17" t="n"/>
      <c r="F1981" s="5" t="n"/>
      <c r="G1981" s="5" t="n"/>
      <c r="H1981" s="5" t="n"/>
      <c r="I1981" s="5" t="n"/>
      <c r="J1981" s="20" t="n"/>
      <c r="K1981" s="5" t="n"/>
      <c r="L1981" s="19">
        <f>IF(OR(B1981&amp;""="",NOT(ISNUMBER(A1981))),"",'الإعدادات'!$B$4-A1981)</f>
        <v/>
      </c>
      <c r="M1981" s="6">
        <f>IF(OR(B1981&amp;""="",NOT(ISNUMBER(J1981)),I1981="تم التعاقد",I1981="غير مهتم"),"",IF(J1981&lt;'الإعدادات'!$B$4,"متأخرة",IF(J1981='الإعدادات'!$B$4,"اليوم",IF(J1981&lt;='الإعدادات'!$B$4+3,"خلال 3 أيام",""))))</f>
        <v/>
      </c>
      <c r="N1981" s="6">
        <f>IF(OR(B1981&amp;""="",H1981&amp;""="",NOT(ISNUMBER(E1981))),"",IFERROR(IF(E1981&lt;INDEX('الوحدات'!$F$6:$F$305,MATCH(H1981,'الوحدات'!$A$6:$A$305,0)),"أقل من السعر","مناسب"),"كود غير موجود"))</f>
        <v/>
      </c>
      <c r="O1981" s="18">
        <f>IF(OR(B1981&amp;""="",I1981&lt;&gt;"تم التعاقد",H1981&amp;""=""),"",IFERROR(IF(INDEX('الوحدات'!$E$6:$E$305,MATCH(H1981,'الوحدات'!$A$6:$A$305,0))="بيع",ROUND(INDEX('الوحدات'!$F$6:$F$305,MATCH(H1981,'الوحدات'!$A$6:$A$305,0))*'الإعدادات'!$B$5/100,2),""),""))</f>
        <v/>
      </c>
      <c r="P1981" s="19">
        <f>IF(OR(M1981="متأخرة",M1981="اليوم"),COUNTIFS($M$6:$M$2005,"متأخرة",$J$6:$J$2005,"&lt;"&amp;J1981)+COUNTIFS($M$6:$M$2005,"اليوم",$J$6:$J$2005,"&lt;"&amp;J1981)+COUNTIFS($M$6:M1981,"متأخرة",$J$6:J1981,J1981&amp;"")+COUNTIFS($M$6:M1981,"اليوم",$J$6:J1981,J1981&amp;""),"")</f>
        <v/>
      </c>
    </row>
    <row r="1982">
      <c r="A1982" s="20" t="n"/>
      <c r="B1982" s="5" t="n"/>
      <c r="C1982" s="21" t="n"/>
      <c r="D1982" s="5" t="n"/>
      <c r="E1982" s="17" t="n"/>
      <c r="F1982" s="5" t="n"/>
      <c r="G1982" s="5" t="n"/>
      <c r="H1982" s="5" t="n"/>
      <c r="I1982" s="5" t="n"/>
      <c r="J1982" s="20" t="n"/>
      <c r="K1982" s="5" t="n"/>
      <c r="L1982" s="19">
        <f>IF(OR(B1982&amp;""="",NOT(ISNUMBER(A1982))),"",'الإعدادات'!$B$4-A1982)</f>
        <v/>
      </c>
      <c r="M1982" s="6">
        <f>IF(OR(B1982&amp;""="",NOT(ISNUMBER(J1982)),I1982="تم التعاقد",I1982="غير مهتم"),"",IF(J1982&lt;'الإعدادات'!$B$4,"متأخرة",IF(J1982='الإعدادات'!$B$4,"اليوم",IF(J1982&lt;='الإعدادات'!$B$4+3,"خلال 3 أيام",""))))</f>
        <v/>
      </c>
      <c r="N1982" s="6">
        <f>IF(OR(B1982&amp;""="",H1982&amp;""="",NOT(ISNUMBER(E1982))),"",IFERROR(IF(E1982&lt;INDEX('الوحدات'!$F$6:$F$305,MATCH(H1982,'الوحدات'!$A$6:$A$305,0)),"أقل من السعر","مناسب"),"كود غير موجود"))</f>
        <v/>
      </c>
      <c r="O1982" s="18">
        <f>IF(OR(B1982&amp;""="",I1982&lt;&gt;"تم التعاقد",H1982&amp;""=""),"",IFERROR(IF(INDEX('الوحدات'!$E$6:$E$305,MATCH(H1982,'الوحدات'!$A$6:$A$305,0))="بيع",ROUND(INDEX('الوحدات'!$F$6:$F$305,MATCH(H1982,'الوحدات'!$A$6:$A$305,0))*'الإعدادات'!$B$5/100,2),""),""))</f>
        <v/>
      </c>
      <c r="P1982" s="19">
        <f>IF(OR(M1982="متأخرة",M1982="اليوم"),COUNTIFS($M$6:$M$2005,"متأخرة",$J$6:$J$2005,"&lt;"&amp;J1982)+COUNTIFS($M$6:$M$2005,"اليوم",$J$6:$J$2005,"&lt;"&amp;J1982)+COUNTIFS($M$6:M1982,"متأخرة",$J$6:J1982,J1982&amp;"")+COUNTIFS($M$6:M1982,"اليوم",$J$6:J1982,J1982&amp;""),"")</f>
        <v/>
      </c>
    </row>
    <row r="1983">
      <c r="A1983" s="20" t="n"/>
      <c r="B1983" s="5" t="n"/>
      <c r="C1983" s="21" t="n"/>
      <c r="D1983" s="5" t="n"/>
      <c r="E1983" s="17" t="n"/>
      <c r="F1983" s="5" t="n"/>
      <c r="G1983" s="5" t="n"/>
      <c r="H1983" s="5" t="n"/>
      <c r="I1983" s="5" t="n"/>
      <c r="J1983" s="20" t="n"/>
      <c r="K1983" s="5" t="n"/>
      <c r="L1983" s="19">
        <f>IF(OR(B1983&amp;""="",NOT(ISNUMBER(A1983))),"",'الإعدادات'!$B$4-A1983)</f>
        <v/>
      </c>
      <c r="M1983" s="6">
        <f>IF(OR(B1983&amp;""="",NOT(ISNUMBER(J1983)),I1983="تم التعاقد",I1983="غير مهتم"),"",IF(J1983&lt;'الإعدادات'!$B$4,"متأخرة",IF(J1983='الإعدادات'!$B$4,"اليوم",IF(J1983&lt;='الإعدادات'!$B$4+3,"خلال 3 أيام",""))))</f>
        <v/>
      </c>
      <c r="N1983" s="6">
        <f>IF(OR(B1983&amp;""="",H1983&amp;""="",NOT(ISNUMBER(E1983))),"",IFERROR(IF(E1983&lt;INDEX('الوحدات'!$F$6:$F$305,MATCH(H1983,'الوحدات'!$A$6:$A$305,0)),"أقل من السعر","مناسب"),"كود غير موجود"))</f>
        <v/>
      </c>
      <c r="O1983" s="18">
        <f>IF(OR(B1983&amp;""="",I1983&lt;&gt;"تم التعاقد",H1983&amp;""=""),"",IFERROR(IF(INDEX('الوحدات'!$E$6:$E$305,MATCH(H1983,'الوحدات'!$A$6:$A$305,0))="بيع",ROUND(INDEX('الوحدات'!$F$6:$F$305,MATCH(H1983,'الوحدات'!$A$6:$A$305,0))*'الإعدادات'!$B$5/100,2),""),""))</f>
        <v/>
      </c>
      <c r="P1983" s="19">
        <f>IF(OR(M1983="متأخرة",M1983="اليوم"),COUNTIFS($M$6:$M$2005,"متأخرة",$J$6:$J$2005,"&lt;"&amp;J1983)+COUNTIFS($M$6:$M$2005,"اليوم",$J$6:$J$2005,"&lt;"&amp;J1983)+COUNTIFS($M$6:M1983,"متأخرة",$J$6:J1983,J1983&amp;"")+COUNTIFS($M$6:M1983,"اليوم",$J$6:J1983,J1983&amp;""),"")</f>
        <v/>
      </c>
    </row>
    <row r="1984">
      <c r="A1984" s="20" t="n"/>
      <c r="B1984" s="5" t="n"/>
      <c r="C1984" s="21" t="n"/>
      <c r="D1984" s="5" t="n"/>
      <c r="E1984" s="17" t="n"/>
      <c r="F1984" s="5" t="n"/>
      <c r="G1984" s="5" t="n"/>
      <c r="H1984" s="5" t="n"/>
      <c r="I1984" s="5" t="n"/>
      <c r="J1984" s="20" t="n"/>
      <c r="K1984" s="5" t="n"/>
      <c r="L1984" s="19">
        <f>IF(OR(B1984&amp;""="",NOT(ISNUMBER(A1984))),"",'الإعدادات'!$B$4-A1984)</f>
        <v/>
      </c>
      <c r="M1984" s="6">
        <f>IF(OR(B1984&amp;""="",NOT(ISNUMBER(J1984)),I1984="تم التعاقد",I1984="غير مهتم"),"",IF(J1984&lt;'الإعدادات'!$B$4,"متأخرة",IF(J1984='الإعدادات'!$B$4,"اليوم",IF(J1984&lt;='الإعدادات'!$B$4+3,"خلال 3 أيام",""))))</f>
        <v/>
      </c>
      <c r="N1984" s="6">
        <f>IF(OR(B1984&amp;""="",H1984&amp;""="",NOT(ISNUMBER(E1984))),"",IFERROR(IF(E1984&lt;INDEX('الوحدات'!$F$6:$F$305,MATCH(H1984,'الوحدات'!$A$6:$A$305,0)),"أقل من السعر","مناسب"),"كود غير موجود"))</f>
        <v/>
      </c>
      <c r="O1984" s="18">
        <f>IF(OR(B1984&amp;""="",I1984&lt;&gt;"تم التعاقد",H1984&amp;""=""),"",IFERROR(IF(INDEX('الوحدات'!$E$6:$E$305,MATCH(H1984,'الوحدات'!$A$6:$A$305,0))="بيع",ROUND(INDEX('الوحدات'!$F$6:$F$305,MATCH(H1984,'الوحدات'!$A$6:$A$305,0))*'الإعدادات'!$B$5/100,2),""),""))</f>
        <v/>
      </c>
      <c r="P1984" s="19">
        <f>IF(OR(M1984="متأخرة",M1984="اليوم"),COUNTIFS($M$6:$M$2005,"متأخرة",$J$6:$J$2005,"&lt;"&amp;J1984)+COUNTIFS($M$6:$M$2005,"اليوم",$J$6:$J$2005,"&lt;"&amp;J1984)+COUNTIFS($M$6:M1984,"متأخرة",$J$6:J1984,J1984&amp;"")+COUNTIFS($M$6:M1984,"اليوم",$J$6:J1984,J1984&amp;""),"")</f>
        <v/>
      </c>
    </row>
    <row r="1985">
      <c r="A1985" s="20" t="n"/>
      <c r="B1985" s="5" t="n"/>
      <c r="C1985" s="21" t="n"/>
      <c r="D1985" s="5" t="n"/>
      <c r="E1985" s="17" t="n"/>
      <c r="F1985" s="5" t="n"/>
      <c r="G1985" s="5" t="n"/>
      <c r="H1985" s="5" t="n"/>
      <c r="I1985" s="5" t="n"/>
      <c r="J1985" s="20" t="n"/>
      <c r="K1985" s="5" t="n"/>
      <c r="L1985" s="19">
        <f>IF(OR(B1985&amp;""="",NOT(ISNUMBER(A1985))),"",'الإعدادات'!$B$4-A1985)</f>
        <v/>
      </c>
      <c r="M1985" s="6">
        <f>IF(OR(B1985&amp;""="",NOT(ISNUMBER(J1985)),I1985="تم التعاقد",I1985="غير مهتم"),"",IF(J1985&lt;'الإعدادات'!$B$4,"متأخرة",IF(J1985='الإعدادات'!$B$4,"اليوم",IF(J1985&lt;='الإعدادات'!$B$4+3,"خلال 3 أيام",""))))</f>
        <v/>
      </c>
      <c r="N1985" s="6">
        <f>IF(OR(B1985&amp;""="",H1985&amp;""="",NOT(ISNUMBER(E1985))),"",IFERROR(IF(E1985&lt;INDEX('الوحدات'!$F$6:$F$305,MATCH(H1985,'الوحدات'!$A$6:$A$305,0)),"أقل من السعر","مناسب"),"كود غير موجود"))</f>
        <v/>
      </c>
      <c r="O1985" s="18">
        <f>IF(OR(B1985&amp;""="",I1985&lt;&gt;"تم التعاقد",H1985&amp;""=""),"",IFERROR(IF(INDEX('الوحدات'!$E$6:$E$305,MATCH(H1985,'الوحدات'!$A$6:$A$305,0))="بيع",ROUND(INDEX('الوحدات'!$F$6:$F$305,MATCH(H1985,'الوحدات'!$A$6:$A$305,0))*'الإعدادات'!$B$5/100,2),""),""))</f>
        <v/>
      </c>
      <c r="P1985" s="19">
        <f>IF(OR(M1985="متأخرة",M1985="اليوم"),COUNTIFS($M$6:$M$2005,"متأخرة",$J$6:$J$2005,"&lt;"&amp;J1985)+COUNTIFS($M$6:$M$2005,"اليوم",$J$6:$J$2005,"&lt;"&amp;J1985)+COUNTIFS($M$6:M1985,"متأخرة",$J$6:J1985,J1985&amp;"")+COUNTIFS($M$6:M1985,"اليوم",$J$6:J1985,J1985&amp;""),"")</f>
        <v/>
      </c>
    </row>
    <row r="1986">
      <c r="A1986" s="20" t="n"/>
      <c r="B1986" s="5" t="n"/>
      <c r="C1986" s="21" t="n"/>
      <c r="D1986" s="5" t="n"/>
      <c r="E1986" s="17" t="n"/>
      <c r="F1986" s="5" t="n"/>
      <c r="G1986" s="5" t="n"/>
      <c r="H1986" s="5" t="n"/>
      <c r="I1986" s="5" t="n"/>
      <c r="J1986" s="20" t="n"/>
      <c r="K1986" s="5" t="n"/>
      <c r="L1986" s="19">
        <f>IF(OR(B1986&amp;""="",NOT(ISNUMBER(A1986))),"",'الإعدادات'!$B$4-A1986)</f>
        <v/>
      </c>
      <c r="M1986" s="6">
        <f>IF(OR(B1986&amp;""="",NOT(ISNUMBER(J1986)),I1986="تم التعاقد",I1986="غير مهتم"),"",IF(J1986&lt;'الإعدادات'!$B$4,"متأخرة",IF(J1986='الإعدادات'!$B$4,"اليوم",IF(J1986&lt;='الإعدادات'!$B$4+3,"خلال 3 أيام",""))))</f>
        <v/>
      </c>
      <c r="N1986" s="6">
        <f>IF(OR(B1986&amp;""="",H1986&amp;""="",NOT(ISNUMBER(E1986))),"",IFERROR(IF(E1986&lt;INDEX('الوحدات'!$F$6:$F$305,MATCH(H1986,'الوحدات'!$A$6:$A$305,0)),"أقل من السعر","مناسب"),"كود غير موجود"))</f>
        <v/>
      </c>
      <c r="O1986" s="18">
        <f>IF(OR(B1986&amp;""="",I1986&lt;&gt;"تم التعاقد",H1986&amp;""=""),"",IFERROR(IF(INDEX('الوحدات'!$E$6:$E$305,MATCH(H1986,'الوحدات'!$A$6:$A$305,0))="بيع",ROUND(INDEX('الوحدات'!$F$6:$F$305,MATCH(H1986,'الوحدات'!$A$6:$A$305,0))*'الإعدادات'!$B$5/100,2),""),""))</f>
        <v/>
      </c>
      <c r="P1986" s="19">
        <f>IF(OR(M1986="متأخرة",M1986="اليوم"),COUNTIFS($M$6:$M$2005,"متأخرة",$J$6:$J$2005,"&lt;"&amp;J1986)+COUNTIFS($M$6:$M$2005,"اليوم",$J$6:$J$2005,"&lt;"&amp;J1986)+COUNTIFS($M$6:M1986,"متأخرة",$J$6:J1986,J1986&amp;"")+COUNTIFS($M$6:M1986,"اليوم",$J$6:J1986,J1986&amp;""),"")</f>
        <v/>
      </c>
    </row>
    <row r="1987">
      <c r="A1987" s="20" t="n"/>
      <c r="B1987" s="5" t="n"/>
      <c r="C1987" s="21" t="n"/>
      <c r="D1987" s="5" t="n"/>
      <c r="E1987" s="17" t="n"/>
      <c r="F1987" s="5" t="n"/>
      <c r="G1987" s="5" t="n"/>
      <c r="H1987" s="5" t="n"/>
      <c r="I1987" s="5" t="n"/>
      <c r="J1987" s="20" t="n"/>
      <c r="K1987" s="5" t="n"/>
      <c r="L1987" s="19">
        <f>IF(OR(B1987&amp;""="",NOT(ISNUMBER(A1987))),"",'الإعدادات'!$B$4-A1987)</f>
        <v/>
      </c>
      <c r="M1987" s="6">
        <f>IF(OR(B1987&amp;""="",NOT(ISNUMBER(J1987)),I1987="تم التعاقد",I1987="غير مهتم"),"",IF(J1987&lt;'الإعدادات'!$B$4,"متأخرة",IF(J1987='الإعدادات'!$B$4,"اليوم",IF(J1987&lt;='الإعدادات'!$B$4+3,"خلال 3 أيام",""))))</f>
        <v/>
      </c>
      <c r="N1987" s="6">
        <f>IF(OR(B1987&amp;""="",H1987&amp;""="",NOT(ISNUMBER(E1987))),"",IFERROR(IF(E1987&lt;INDEX('الوحدات'!$F$6:$F$305,MATCH(H1987,'الوحدات'!$A$6:$A$305,0)),"أقل من السعر","مناسب"),"كود غير موجود"))</f>
        <v/>
      </c>
      <c r="O1987" s="18">
        <f>IF(OR(B1987&amp;""="",I1987&lt;&gt;"تم التعاقد",H1987&amp;""=""),"",IFERROR(IF(INDEX('الوحدات'!$E$6:$E$305,MATCH(H1987,'الوحدات'!$A$6:$A$305,0))="بيع",ROUND(INDEX('الوحدات'!$F$6:$F$305,MATCH(H1987,'الوحدات'!$A$6:$A$305,0))*'الإعدادات'!$B$5/100,2),""),""))</f>
        <v/>
      </c>
      <c r="P1987" s="19">
        <f>IF(OR(M1987="متأخرة",M1987="اليوم"),COUNTIFS($M$6:$M$2005,"متأخرة",$J$6:$J$2005,"&lt;"&amp;J1987)+COUNTIFS($M$6:$M$2005,"اليوم",$J$6:$J$2005,"&lt;"&amp;J1987)+COUNTIFS($M$6:M1987,"متأخرة",$J$6:J1987,J1987&amp;"")+COUNTIFS($M$6:M1987,"اليوم",$J$6:J1987,J1987&amp;""),"")</f>
        <v/>
      </c>
    </row>
    <row r="1988">
      <c r="A1988" s="20" t="n"/>
      <c r="B1988" s="5" t="n"/>
      <c r="C1988" s="21" t="n"/>
      <c r="D1988" s="5" t="n"/>
      <c r="E1988" s="17" t="n"/>
      <c r="F1988" s="5" t="n"/>
      <c r="G1988" s="5" t="n"/>
      <c r="H1988" s="5" t="n"/>
      <c r="I1988" s="5" t="n"/>
      <c r="J1988" s="20" t="n"/>
      <c r="K1988" s="5" t="n"/>
      <c r="L1988" s="19">
        <f>IF(OR(B1988&amp;""="",NOT(ISNUMBER(A1988))),"",'الإعدادات'!$B$4-A1988)</f>
        <v/>
      </c>
      <c r="M1988" s="6">
        <f>IF(OR(B1988&amp;""="",NOT(ISNUMBER(J1988)),I1988="تم التعاقد",I1988="غير مهتم"),"",IF(J1988&lt;'الإعدادات'!$B$4,"متأخرة",IF(J1988='الإعدادات'!$B$4,"اليوم",IF(J1988&lt;='الإعدادات'!$B$4+3,"خلال 3 أيام",""))))</f>
        <v/>
      </c>
      <c r="N1988" s="6">
        <f>IF(OR(B1988&amp;""="",H1988&amp;""="",NOT(ISNUMBER(E1988))),"",IFERROR(IF(E1988&lt;INDEX('الوحدات'!$F$6:$F$305,MATCH(H1988,'الوحدات'!$A$6:$A$305,0)),"أقل من السعر","مناسب"),"كود غير موجود"))</f>
        <v/>
      </c>
      <c r="O1988" s="18">
        <f>IF(OR(B1988&amp;""="",I1988&lt;&gt;"تم التعاقد",H1988&amp;""=""),"",IFERROR(IF(INDEX('الوحدات'!$E$6:$E$305,MATCH(H1988,'الوحدات'!$A$6:$A$305,0))="بيع",ROUND(INDEX('الوحدات'!$F$6:$F$305,MATCH(H1988,'الوحدات'!$A$6:$A$305,0))*'الإعدادات'!$B$5/100,2),""),""))</f>
        <v/>
      </c>
      <c r="P1988" s="19">
        <f>IF(OR(M1988="متأخرة",M1988="اليوم"),COUNTIFS($M$6:$M$2005,"متأخرة",$J$6:$J$2005,"&lt;"&amp;J1988)+COUNTIFS($M$6:$M$2005,"اليوم",$J$6:$J$2005,"&lt;"&amp;J1988)+COUNTIFS($M$6:M1988,"متأخرة",$J$6:J1988,J1988&amp;"")+COUNTIFS($M$6:M1988,"اليوم",$J$6:J1988,J1988&amp;""),"")</f>
        <v/>
      </c>
    </row>
    <row r="1989">
      <c r="A1989" s="20" t="n"/>
      <c r="B1989" s="5" t="n"/>
      <c r="C1989" s="21" t="n"/>
      <c r="D1989" s="5" t="n"/>
      <c r="E1989" s="17" t="n"/>
      <c r="F1989" s="5" t="n"/>
      <c r="G1989" s="5" t="n"/>
      <c r="H1989" s="5" t="n"/>
      <c r="I1989" s="5" t="n"/>
      <c r="J1989" s="20" t="n"/>
      <c r="K1989" s="5" t="n"/>
      <c r="L1989" s="19">
        <f>IF(OR(B1989&amp;""="",NOT(ISNUMBER(A1989))),"",'الإعدادات'!$B$4-A1989)</f>
        <v/>
      </c>
      <c r="M1989" s="6">
        <f>IF(OR(B1989&amp;""="",NOT(ISNUMBER(J1989)),I1989="تم التعاقد",I1989="غير مهتم"),"",IF(J1989&lt;'الإعدادات'!$B$4,"متأخرة",IF(J1989='الإعدادات'!$B$4,"اليوم",IF(J1989&lt;='الإعدادات'!$B$4+3,"خلال 3 أيام",""))))</f>
        <v/>
      </c>
      <c r="N1989" s="6">
        <f>IF(OR(B1989&amp;""="",H1989&amp;""="",NOT(ISNUMBER(E1989))),"",IFERROR(IF(E1989&lt;INDEX('الوحدات'!$F$6:$F$305,MATCH(H1989,'الوحدات'!$A$6:$A$305,0)),"أقل من السعر","مناسب"),"كود غير موجود"))</f>
        <v/>
      </c>
      <c r="O1989" s="18">
        <f>IF(OR(B1989&amp;""="",I1989&lt;&gt;"تم التعاقد",H1989&amp;""=""),"",IFERROR(IF(INDEX('الوحدات'!$E$6:$E$305,MATCH(H1989,'الوحدات'!$A$6:$A$305,0))="بيع",ROUND(INDEX('الوحدات'!$F$6:$F$305,MATCH(H1989,'الوحدات'!$A$6:$A$305,0))*'الإعدادات'!$B$5/100,2),""),""))</f>
        <v/>
      </c>
      <c r="P1989" s="19">
        <f>IF(OR(M1989="متأخرة",M1989="اليوم"),COUNTIFS($M$6:$M$2005,"متأخرة",$J$6:$J$2005,"&lt;"&amp;J1989)+COUNTIFS($M$6:$M$2005,"اليوم",$J$6:$J$2005,"&lt;"&amp;J1989)+COUNTIFS($M$6:M1989,"متأخرة",$J$6:J1989,J1989&amp;"")+COUNTIFS($M$6:M1989,"اليوم",$J$6:J1989,J1989&amp;""),"")</f>
        <v/>
      </c>
    </row>
    <row r="1990">
      <c r="A1990" s="20" t="n"/>
      <c r="B1990" s="5" t="n"/>
      <c r="C1990" s="21" t="n"/>
      <c r="D1990" s="5" t="n"/>
      <c r="E1990" s="17" t="n"/>
      <c r="F1990" s="5" t="n"/>
      <c r="G1990" s="5" t="n"/>
      <c r="H1990" s="5" t="n"/>
      <c r="I1990" s="5" t="n"/>
      <c r="J1990" s="20" t="n"/>
      <c r="K1990" s="5" t="n"/>
      <c r="L1990" s="19">
        <f>IF(OR(B1990&amp;""="",NOT(ISNUMBER(A1990))),"",'الإعدادات'!$B$4-A1990)</f>
        <v/>
      </c>
      <c r="M1990" s="6">
        <f>IF(OR(B1990&amp;""="",NOT(ISNUMBER(J1990)),I1990="تم التعاقد",I1990="غير مهتم"),"",IF(J1990&lt;'الإعدادات'!$B$4,"متأخرة",IF(J1990='الإعدادات'!$B$4,"اليوم",IF(J1990&lt;='الإعدادات'!$B$4+3,"خلال 3 أيام",""))))</f>
        <v/>
      </c>
      <c r="N1990" s="6">
        <f>IF(OR(B1990&amp;""="",H1990&amp;""="",NOT(ISNUMBER(E1990))),"",IFERROR(IF(E1990&lt;INDEX('الوحدات'!$F$6:$F$305,MATCH(H1990,'الوحدات'!$A$6:$A$305,0)),"أقل من السعر","مناسب"),"كود غير موجود"))</f>
        <v/>
      </c>
      <c r="O1990" s="18">
        <f>IF(OR(B1990&amp;""="",I1990&lt;&gt;"تم التعاقد",H1990&amp;""=""),"",IFERROR(IF(INDEX('الوحدات'!$E$6:$E$305,MATCH(H1990,'الوحدات'!$A$6:$A$305,0))="بيع",ROUND(INDEX('الوحدات'!$F$6:$F$305,MATCH(H1990,'الوحدات'!$A$6:$A$305,0))*'الإعدادات'!$B$5/100,2),""),""))</f>
        <v/>
      </c>
      <c r="P1990" s="19">
        <f>IF(OR(M1990="متأخرة",M1990="اليوم"),COUNTIFS($M$6:$M$2005,"متأخرة",$J$6:$J$2005,"&lt;"&amp;J1990)+COUNTIFS($M$6:$M$2005,"اليوم",$J$6:$J$2005,"&lt;"&amp;J1990)+COUNTIFS($M$6:M1990,"متأخرة",$J$6:J1990,J1990&amp;"")+COUNTIFS($M$6:M1990,"اليوم",$J$6:J1990,J1990&amp;""),"")</f>
        <v/>
      </c>
    </row>
    <row r="1991">
      <c r="A1991" s="20" t="n"/>
      <c r="B1991" s="5" t="n"/>
      <c r="C1991" s="21" t="n"/>
      <c r="D1991" s="5" t="n"/>
      <c r="E1991" s="17" t="n"/>
      <c r="F1991" s="5" t="n"/>
      <c r="G1991" s="5" t="n"/>
      <c r="H1991" s="5" t="n"/>
      <c r="I1991" s="5" t="n"/>
      <c r="J1991" s="20" t="n"/>
      <c r="K1991" s="5" t="n"/>
      <c r="L1991" s="19">
        <f>IF(OR(B1991&amp;""="",NOT(ISNUMBER(A1991))),"",'الإعدادات'!$B$4-A1991)</f>
        <v/>
      </c>
      <c r="M1991" s="6">
        <f>IF(OR(B1991&amp;""="",NOT(ISNUMBER(J1991)),I1991="تم التعاقد",I1991="غير مهتم"),"",IF(J1991&lt;'الإعدادات'!$B$4,"متأخرة",IF(J1991='الإعدادات'!$B$4,"اليوم",IF(J1991&lt;='الإعدادات'!$B$4+3,"خلال 3 أيام",""))))</f>
        <v/>
      </c>
      <c r="N1991" s="6">
        <f>IF(OR(B1991&amp;""="",H1991&amp;""="",NOT(ISNUMBER(E1991))),"",IFERROR(IF(E1991&lt;INDEX('الوحدات'!$F$6:$F$305,MATCH(H1991,'الوحدات'!$A$6:$A$305,0)),"أقل من السعر","مناسب"),"كود غير موجود"))</f>
        <v/>
      </c>
      <c r="O1991" s="18">
        <f>IF(OR(B1991&amp;""="",I1991&lt;&gt;"تم التعاقد",H1991&amp;""=""),"",IFERROR(IF(INDEX('الوحدات'!$E$6:$E$305,MATCH(H1991,'الوحدات'!$A$6:$A$305,0))="بيع",ROUND(INDEX('الوحدات'!$F$6:$F$305,MATCH(H1991,'الوحدات'!$A$6:$A$305,0))*'الإعدادات'!$B$5/100,2),""),""))</f>
        <v/>
      </c>
      <c r="P1991" s="19">
        <f>IF(OR(M1991="متأخرة",M1991="اليوم"),COUNTIFS($M$6:$M$2005,"متأخرة",$J$6:$J$2005,"&lt;"&amp;J1991)+COUNTIFS($M$6:$M$2005,"اليوم",$J$6:$J$2005,"&lt;"&amp;J1991)+COUNTIFS($M$6:M1991,"متأخرة",$J$6:J1991,J1991&amp;"")+COUNTIFS($M$6:M1991,"اليوم",$J$6:J1991,J1991&amp;""),"")</f>
        <v/>
      </c>
    </row>
    <row r="1992">
      <c r="A1992" s="20" t="n"/>
      <c r="B1992" s="5" t="n"/>
      <c r="C1992" s="21" t="n"/>
      <c r="D1992" s="5" t="n"/>
      <c r="E1992" s="17" t="n"/>
      <c r="F1992" s="5" t="n"/>
      <c r="G1992" s="5" t="n"/>
      <c r="H1992" s="5" t="n"/>
      <c r="I1992" s="5" t="n"/>
      <c r="J1992" s="20" t="n"/>
      <c r="K1992" s="5" t="n"/>
      <c r="L1992" s="19">
        <f>IF(OR(B1992&amp;""="",NOT(ISNUMBER(A1992))),"",'الإعدادات'!$B$4-A1992)</f>
        <v/>
      </c>
      <c r="M1992" s="6">
        <f>IF(OR(B1992&amp;""="",NOT(ISNUMBER(J1992)),I1992="تم التعاقد",I1992="غير مهتم"),"",IF(J1992&lt;'الإعدادات'!$B$4,"متأخرة",IF(J1992='الإعدادات'!$B$4,"اليوم",IF(J1992&lt;='الإعدادات'!$B$4+3,"خلال 3 أيام",""))))</f>
        <v/>
      </c>
      <c r="N1992" s="6">
        <f>IF(OR(B1992&amp;""="",H1992&amp;""="",NOT(ISNUMBER(E1992))),"",IFERROR(IF(E1992&lt;INDEX('الوحدات'!$F$6:$F$305,MATCH(H1992,'الوحدات'!$A$6:$A$305,0)),"أقل من السعر","مناسب"),"كود غير موجود"))</f>
        <v/>
      </c>
      <c r="O1992" s="18">
        <f>IF(OR(B1992&amp;""="",I1992&lt;&gt;"تم التعاقد",H1992&amp;""=""),"",IFERROR(IF(INDEX('الوحدات'!$E$6:$E$305,MATCH(H1992,'الوحدات'!$A$6:$A$305,0))="بيع",ROUND(INDEX('الوحدات'!$F$6:$F$305,MATCH(H1992,'الوحدات'!$A$6:$A$305,0))*'الإعدادات'!$B$5/100,2),""),""))</f>
        <v/>
      </c>
      <c r="P1992" s="19">
        <f>IF(OR(M1992="متأخرة",M1992="اليوم"),COUNTIFS($M$6:$M$2005,"متأخرة",$J$6:$J$2005,"&lt;"&amp;J1992)+COUNTIFS($M$6:$M$2005,"اليوم",$J$6:$J$2005,"&lt;"&amp;J1992)+COUNTIFS($M$6:M1992,"متأخرة",$J$6:J1992,J1992&amp;"")+COUNTIFS($M$6:M1992,"اليوم",$J$6:J1992,J1992&amp;""),"")</f>
        <v/>
      </c>
    </row>
    <row r="1993">
      <c r="A1993" s="20" t="n"/>
      <c r="B1993" s="5" t="n"/>
      <c r="C1993" s="21" t="n"/>
      <c r="D1993" s="5" t="n"/>
      <c r="E1993" s="17" t="n"/>
      <c r="F1993" s="5" t="n"/>
      <c r="G1993" s="5" t="n"/>
      <c r="H1993" s="5" t="n"/>
      <c r="I1993" s="5" t="n"/>
      <c r="J1993" s="20" t="n"/>
      <c r="K1993" s="5" t="n"/>
      <c r="L1993" s="19">
        <f>IF(OR(B1993&amp;""="",NOT(ISNUMBER(A1993))),"",'الإعدادات'!$B$4-A1993)</f>
        <v/>
      </c>
      <c r="M1993" s="6">
        <f>IF(OR(B1993&amp;""="",NOT(ISNUMBER(J1993)),I1993="تم التعاقد",I1993="غير مهتم"),"",IF(J1993&lt;'الإعدادات'!$B$4,"متأخرة",IF(J1993='الإعدادات'!$B$4,"اليوم",IF(J1993&lt;='الإعدادات'!$B$4+3,"خلال 3 أيام",""))))</f>
        <v/>
      </c>
      <c r="N1993" s="6">
        <f>IF(OR(B1993&amp;""="",H1993&amp;""="",NOT(ISNUMBER(E1993))),"",IFERROR(IF(E1993&lt;INDEX('الوحدات'!$F$6:$F$305,MATCH(H1993,'الوحدات'!$A$6:$A$305,0)),"أقل من السعر","مناسب"),"كود غير موجود"))</f>
        <v/>
      </c>
      <c r="O1993" s="18">
        <f>IF(OR(B1993&amp;""="",I1993&lt;&gt;"تم التعاقد",H1993&amp;""=""),"",IFERROR(IF(INDEX('الوحدات'!$E$6:$E$305,MATCH(H1993,'الوحدات'!$A$6:$A$305,0))="بيع",ROUND(INDEX('الوحدات'!$F$6:$F$305,MATCH(H1993,'الوحدات'!$A$6:$A$305,0))*'الإعدادات'!$B$5/100,2),""),""))</f>
        <v/>
      </c>
      <c r="P1993" s="19">
        <f>IF(OR(M1993="متأخرة",M1993="اليوم"),COUNTIFS($M$6:$M$2005,"متأخرة",$J$6:$J$2005,"&lt;"&amp;J1993)+COUNTIFS($M$6:$M$2005,"اليوم",$J$6:$J$2005,"&lt;"&amp;J1993)+COUNTIFS($M$6:M1993,"متأخرة",$J$6:J1993,J1993&amp;"")+COUNTIFS($M$6:M1993,"اليوم",$J$6:J1993,J1993&amp;""),"")</f>
        <v/>
      </c>
    </row>
    <row r="1994">
      <c r="A1994" s="20" t="n"/>
      <c r="B1994" s="5" t="n"/>
      <c r="C1994" s="21" t="n"/>
      <c r="D1994" s="5" t="n"/>
      <c r="E1994" s="17" t="n"/>
      <c r="F1994" s="5" t="n"/>
      <c r="G1994" s="5" t="n"/>
      <c r="H1994" s="5" t="n"/>
      <c r="I1994" s="5" t="n"/>
      <c r="J1994" s="20" t="n"/>
      <c r="K1994" s="5" t="n"/>
      <c r="L1994" s="19">
        <f>IF(OR(B1994&amp;""="",NOT(ISNUMBER(A1994))),"",'الإعدادات'!$B$4-A1994)</f>
        <v/>
      </c>
      <c r="M1994" s="6">
        <f>IF(OR(B1994&amp;""="",NOT(ISNUMBER(J1994)),I1994="تم التعاقد",I1994="غير مهتم"),"",IF(J1994&lt;'الإعدادات'!$B$4,"متأخرة",IF(J1994='الإعدادات'!$B$4,"اليوم",IF(J1994&lt;='الإعدادات'!$B$4+3,"خلال 3 أيام",""))))</f>
        <v/>
      </c>
      <c r="N1994" s="6">
        <f>IF(OR(B1994&amp;""="",H1994&amp;""="",NOT(ISNUMBER(E1994))),"",IFERROR(IF(E1994&lt;INDEX('الوحدات'!$F$6:$F$305,MATCH(H1994,'الوحدات'!$A$6:$A$305,0)),"أقل من السعر","مناسب"),"كود غير موجود"))</f>
        <v/>
      </c>
      <c r="O1994" s="18">
        <f>IF(OR(B1994&amp;""="",I1994&lt;&gt;"تم التعاقد",H1994&amp;""=""),"",IFERROR(IF(INDEX('الوحدات'!$E$6:$E$305,MATCH(H1994,'الوحدات'!$A$6:$A$305,0))="بيع",ROUND(INDEX('الوحدات'!$F$6:$F$305,MATCH(H1994,'الوحدات'!$A$6:$A$305,0))*'الإعدادات'!$B$5/100,2),""),""))</f>
        <v/>
      </c>
      <c r="P1994" s="19">
        <f>IF(OR(M1994="متأخرة",M1994="اليوم"),COUNTIFS($M$6:$M$2005,"متأخرة",$J$6:$J$2005,"&lt;"&amp;J1994)+COUNTIFS($M$6:$M$2005,"اليوم",$J$6:$J$2005,"&lt;"&amp;J1994)+COUNTIFS($M$6:M1994,"متأخرة",$J$6:J1994,J1994&amp;"")+COUNTIFS($M$6:M1994,"اليوم",$J$6:J1994,J1994&amp;""),"")</f>
        <v/>
      </c>
    </row>
    <row r="1995">
      <c r="A1995" s="20" t="n"/>
      <c r="B1995" s="5" t="n"/>
      <c r="C1995" s="21" t="n"/>
      <c r="D1995" s="5" t="n"/>
      <c r="E1995" s="17" t="n"/>
      <c r="F1995" s="5" t="n"/>
      <c r="G1995" s="5" t="n"/>
      <c r="H1995" s="5" t="n"/>
      <c r="I1995" s="5" t="n"/>
      <c r="J1995" s="20" t="n"/>
      <c r="K1995" s="5" t="n"/>
      <c r="L1995" s="19">
        <f>IF(OR(B1995&amp;""="",NOT(ISNUMBER(A1995))),"",'الإعدادات'!$B$4-A1995)</f>
        <v/>
      </c>
      <c r="M1995" s="6">
        <f>IF(OR(B1995&amp;""="",NOT(ISNUMBER(J1995)),I1995="تم التعاقد",I1995="غير مهتم"),"",IF(J1995&lt;'الإعدادات'!$B$4,"متأخرة",IF(J1995='الإعدادات'!$B$4,"اليوم",IF(J1995&lt;='الإعدادات'!$B$4+3,"خلال 3 أيام",""))))</f>
        <v/>
      </c>
      <c r="N1995" s="6">
        <f>IF(OR(B1995&amp;""="",H1995&amp;""="",NOT(ISNUMBER(E1995))),"",IFERROR(IF(E1995&lt;INDEX('الوحدات'!$F$6:$F$305,MATCH(H1995,'الوحدات'!$A$6:$A$305,0)),"أقل من السعر","مناسب"),"كود غير موجود"))</f>
        <v/>
      </c>
      <c r="O1995" s="18">
        <f>IF(OR(B1995&amp;""="",I1995&lt;&gt;"تم التعاقد",H1995&amp;""=""),"",IFERROR(IF(INDEX('الوحدات'!$E$6:$E$305,MATCH(H1995,'الوحدات'!$A$6:$A$305,0))="بيع",ROUND(INDEX('الوحدات'!$F$6:$F$305,MATCH(H1995,'الوحدات'!$A$6:$A$305,0))*'الإعدادات'!$B$5/100,2),""),""))</f>
        <v/>
      </c>
      <c r="P1995" s="19">
        <f>IF(OR(M1995="متأخرة",M1995="اليوم"),COUNTIFS($M$6:$M$2005,"متأخرة",$J$6:$J$2005,"&lt;"&amp;J1995)+COUNTIFS($M$6:$M$2005,"اليوم",$J$6:$J$2005,"&lt;"&amp;J1995)+COUNTIFS($M$6:M1995,"متأخرة",$J$6:J1995,J1995&amp;"")+COUNTIFS($M$6:M1995,"اليوم",$J$6:J1995,J1995&amp;""),"")</f>
        <v/>
      </c>
    </row>
    <row r="1996">
      <c r="A1996" s="20" t="n"/>
      <c r="B1996" s="5" t="n"/>
      <c r="C1996" s="21" t="n"/>
      <c r="D1996" s="5" t="n"/>
      <c r="E1996" s="17" t="n"/>
      <c r="F1996" s="5" t="n"/>
      <c r="G1996" s="5" t="n"/>
      <c r="H1996" s="5" t="n"/>
      <c r="I1996" s="5" t="n"/>
      <c r="J1996" s="20" t="n"/>
      <c r="K1996" s="5" t="n"/>
      <c r="L1996" s="19">
        <f>IF(OR(B1996&amp;""="",NOT(ISNUMBER(A1996))),"",'الإعدادات'!$B$4-A1996)</f>
        <v/>
      </c>
      <c r="M1996" s="6">
        <f>IF(OR(B1996&amp;""="",NOT(ISNUMBER(J1996)),I1996="تم التعاقد",I1996="غير مهتم"),"",IF(J1996&lt;'الإعدادات'!$B$4,"متأخرة",IF(J1996='الإعدادات'!$B$4,"اليوم",IF(J1996&lt;='الإعدادات'!$B$4+3,"خلال 3 أيام",""))))</f>
        <v/>
      </c>
      <c r="N1996" s="6">
        <f>IF(OR(B1996&amp;""="",H1996&amp;""="",NOT(ISNUMBER(E1996))),"",IFERROR(IF(E1996&lt;INDEX('الوحدات'!$F$6:$F$305,MATCH(H1996,'الوحدات'!$A$6:$A$305,0)),"أقل من السعر","مناسب"),"كود غير موجود"))</f>
        <v/>
      </c>
      <c r="O1996" s="18">
        <f>IF(OR(B1996&amp;""="",I1996&lt;&gt;"تم التعاقد",H1996&amp;""=""),"",IFERROR(IF(INDEX('الوحدات'!$E$6:$E$305,MATCH(H1996,'الوحدات'!$A$6:$A$305,0))="بيع",ROUND(INDEX('الوحدات'!$F$6:$F$305,MATCH(H1996,'الوحدات'!$A$6:$A$305,0))*'الإعدادات'!$B$5/100,2),""),""))</f>
        <v/>
      </c>
      <c r="P1996" s="19">
        <f>IF(OR(M1996="متأخرة",M1996="اليوم"),COUNTIFS($M$6:$M$2005,"متأخرة",$J$6:$J$2005,"&lt;"&amp;J1996)+COUNTIFS($M$6:$M$2005,"اليوم",$J$6:$J$2005,"&lt;"&amp;J1996)+COUNTIFS($M$6:M1996,"متأخرة",$J$6:J1996,J1996&amp;"")+COUNTIFS($M$6:M1996,"اليوم",$J$6:J1996,J1996&amp;""),"")</f>
        <v/>
      </c>
    </row>
    <row r="1997">
      <c r="A1997" s="20" t="n"/>
      <c r="B1997" s="5" t="n"/>
      <c r="C1997" s="21" t="n"/>
      <c r="D1997" s="5" t="n"/>
      <c r="E1997" s="17" t="n"/>
      <c r="F1997" s="5" t="n"/>
      <c r="G1997" s="5" t="n"/>
      <c r="H1997" s="5" t="n"/>
      <c r="I1997" s="5" t="n"/>
      <c r="J1997" s="20" t="n"/>
      <c r="K1997" s="5" t="n"/>
      <c r="L1997" s="19">
        <f>IF(OR(B1997&amp;""="",NOT(ISNUMBER(A1997))),"",'الإعدادات'!$B$4-A1997)</f>
        <v/>
      </c>
      <c r="M1997" s="6">
        <f>IF(OR(B1997&amp;""="",NOT(ISNUMBER(J1997)),I1997="تم التعاقد",I1997="غير مهتم"),"",IF(J1997&lt;'الإعدادات'!$B$4,"متأخرة",IF(J1997='الإعدادات'!$B$4,"اليوم",IF(J1997&lt;='الإعدادات'!$B$4+3,"خلال 3 أيام",""))))</f>
        <v/>
      </c>
      <c r="N1997" s="6">
        <f>IF(OR(B1997&amp;""="",H1997&amp;""="",NOT(ISNUMBER(E1997))),"",IFERROR(IF(E1997&lt;INDEX('الوحدات'!$F$6:$F$305,MATCH(H1997,'الوحدات'!$A$6:$A$305,0)),"أقل من السعر","مناسب"),"كود غير موجود"))</f>
        <v/>
      </c>
      <c r="O1997" s="18">
        <f>IF(OR(B1997&amp;""="",I1997&lt;&gt;"تم التعاقد",H1997&amp;""=""),"",IFERROR(IF(INDEX('الوحدات'!$E$6:$E$305,MATCH(H1997,'الوحدات'!$A$6:$A$305,0))="بيع",ROUND(INDEX('الوحدات'!$F$6:$F$305,MATCH(H1997,'الوحدات'!$A$6:$A$305,0))*'الإعدادات'!$B$5/100,2),""),""))</f>
        <v/>
      </c>
      <c r="P1997" s="19">
        <f>IF(OR(M1997="متأخرة",M1997="اليوم"),COUNTIFS($M$6:$M$2005,"متأخرة",$J$6:$J$2005,"&lt;"&amp;J1997)+COUNTIFS($M$6:$M$2005,"اليوم",$J$6:$J$2005,"&lt;"&amp;J1997)+COUNTIFS($M$6:M1997,"متأخرة",$J$6:J1997,J1997&amp;"")+COUNTIFS($M$6:M1997,"اليوم",$J$6:J1997,J1997&amp;""),"")</f>
        <v/>
      </c>
    </row>
    <row r="1998">
      <c r="A1998" s="20" t="n"/>
      <c r="B1998" s="5" t="n"/>
      <c r="C1998" s="21" t="n"/>
      <c r="D1998" s="5" t="n"/>
      <c r="E1998" s="17" t="n"/>
      <c r="F1998" s="5" t="n"/>
      <c r="G1998" s="5" t="n"/>
      <c r="H1998" s="5" t="n"/>
      <c r="I1998" s="5" t="n"/>
      <c r="J1998" s="20" t="n"/>
      <c r="K1998" s="5" t="n"/>
      <c r="L1998" s="19">
        <f>IF(OR(B1998&amp;""="",NOT(ISNUMBER(A1998))),"",'الإعدادات'!$B$4-A1998)</f>
        <v/>
      </c>
      <c r="M1998" s="6">
        <f>IF(OR(B1998&amp;""="",NOT(ISNUMBER(J1998)),I1998="تم التعاقد",I1998="غير مهتم"),"",IF(J1998&lt;'الإعدادات'!$B$4,"متأخرة",IF(J1998='الإعدادات'!$B$4,"اليوم",IF(J1998&lt;='الإعدادات'!$B$4+3,"خلال 3 أيام",""))))</f>
        <v/>
      </c>
      <c r="N1998" s="6">
        <f>IF(OR(B1998&amp;""="",H1998&amp;""="",NOT(ISNUMBER(E1998))),"",IFERROR(IF(E1998&lt;INDEX('الوحدات'!$F$6:$F$305,MATCH(H1998,'الوحدات'!$A$6:$A$305,0)),"أقل من السعر","مناسب"),"كود غير موجود"))</f>
        <v/>
      </c>
      <c r="O1998" s="18">
        <f>IF(OR(B1998&amp;""="",I1998&lt;&gt;"تم التعاقد",H1998&amp;""=""),"",IFERROR(IF(INDEX('الوحدات'!$E$6:$E$305,MATCH(H1998,'الوحدات'!$A$6:$A$305,0))="بيع",ROUND(INDEX('الوحدات'!$F$6:$F$305,MATCH(H1998,'الوحدات'!$A$6:$A$305,0))*'الإعدادات'!$B$5/100,2),""),""))</f>
        <v/>
      </c>
      <c r="P1998" s="19">
        <f>IF(OR(M1998="متأخرة",M1998="اليوم"),COUNTIFS($M$6:$M$2005,"متأخرة",$J$6:$J$2005,"&lt;"&amp;J1998)+COUNTIFS($M$6:$M$2005,"اليوم",$J$6:$J$2005,"&lt;"&amp;J1998)+COUNTIFS($M$6:M1998,"متأخرة",$J$6:J1998,J1998&amp;"")+COUNTIFS($M$6:M1998,"اليوم",$J$6:J1998,J1998&amp;""),"")</f>
        <v/>
      </c>
    </row>
    <row r="1999">
      <c r="A1999" s="20" t="n"/>
      <c r="B1999" s="5" t="n"/>
      <c r="C1999" s="21" t="n"/>
      <c r="D1999" s="5" t="n"/>
      <c r="E1999" s="17" t="n"/>
      <c r="F1999" s="5" t="n"/>
      <c r="G1999" s="5" t="n"/>
      <c r="H1999" s="5" t="n"/>
      <c r="I1999" s="5" t="n"/>
      <c r="J1999" s="20" t="n"/>
      <c r="K1999" s="5" t="n"/>
      <c r="L1999" s="19">
        <f>IF(OR(B1999&amp;""="",NOT(ISNUMBER(A1999))),"",'الإعدادات'!$B$4-A1999)</f>
        <v/>
      </c>
      <c r="M1999" s="6">
        <f>IF(OR(B1999&amp;""="",NOT(ISNUMBER(J1999)),I1999="تم التعاقد",I1999="غير مهتم"),"",IF(J1999&lt;'الإعدادات'!$B$4,"متأخرة",IF(J1999='الإعدادات'!$B$4,"اليوم",IF(J1999&lt;='الإعدادات'!$B$4+3,"خلال 3 أيام",""))))</f>
        <v/>
      </c>
      <c r="N1999" s="6">
        <f>IF(OR(B1999&amp;""="",H1999&amp;""="",NOT(ISNUMBER(E1999))),"",IFERROR(IF(E1999&lt;INDEX('الوحدات'!$F$6:$F$305,MATCH(H1999,'الوحدات'!$A$6:$A$305,0)),"أقل من السعر","مناسب"),"كود غير موجود"))</f>
        <v/>
      </c>
      <c r="O1999" s="18">
        <f>IF(OR(B1999&amp;""="",I1999&lt;&gt;"تم التعاقد",H1999&amp;""=""),"",IFERROR(IF(INDEX('الوحدات'!$E$6:$E$305,MATCH(H1999,'الوحدات'!$A$6:$A$305,0))="بيع",ROUND(INDEX('الوحدات'!$F$6:$F$305,MATCH(H1999,'الوحدات'!$A$6:$A$305,0))*'الإعدادات'!$B$5/100,2),""),""))</f>
        <v/>
      </c>
      <c r="P1999" s="19">
        <f>IF(OR(M1999="متأخرة",M1999="اليوم"),COUNTIFS($M$6:$M$2005,"متأخرة",$J$6:$J$2005,"&lt;"&amp;J1999)+COUNTIFS($M$6:$M$2005,"اليوم",$J$6:$J$2005,"&lt;"&amp;J1999)+COUNTIFS($M$6:M1999,"متأخرة",$J$6:J1999,J1999&amp;"")+COUNTIFS($M$6:M1999,"اليوم",$J$6:J1999,J1999&amp;""),"")</f>
        <v/>
      </c>
    </row>
    <row r="2000">
      <c r="A2000" s="20" t="n"/>
      <c r="B2000" s="5" t="n"/>
      <c r="C2000" s="21" t="n"/>
      <c r="D2000" s="5" t="n"/>
      <c r="E2000" s="17" t="n"/>
      <c r="F2000" s="5" t="n"/>
      <c r="G2000" s="5" t="n"/>
      <c r="H2000" s="5" t="n"/>
      <c r="I2000" s="5" t="n"/>
      <c r="J2000" s="20" t="n"/>
      <c r="K2000" s="5" t="n"/>
      <c r="L2000" s="19">
        <f>IF(OR(B2000&amp;""="",NOT(ISNUMBER(A2000))),"",'الإعدادات'!$B$4-A2000)</f>
        <v/>
      </c>
      <c r="M2000" s="6">
        <f>IF(OR(B2000&amp;""="",NOT(ISNUMBER(J2000)),I2000="تم التعاقد",I2000="غير مهتم"),"",IF(J2000&lt;'الإعدادات'!$B$4,"متأخرة",IF(J2000='الإعدادات'!$B$4,"اليوم",IF(J2000&lt;='الإعدادات'!$B$4+3,"خلال 3 أيام",""))))</f>
        <v/>
      </c>
      <c r="N2000" s="6">
        <f>IF(OR(B2000&amp;""="",H2000&amp;""="",NOT(ISNUMBER(E2000))),"",IFERROR(IF(E2000&lt;INDEX('الوحدات'!$F$6:$F$305,MATCH(H2000,'الوحدات'!$A$6:$A$305,0)),"أقل من السعر","مناسب"),"كود غير موجود"))</f>
        <v/>
      </c>
      <c r="O2000" s="18">
        <f>IF(OR(B2000&amp;""="",I2000&lt;&gt;"تم التعاقد",H2000&amp;""=""),"",IFERROR(IF(INDEX('الوحدات'!$E$6:$E$305,MATCH(H2000,'الوحدات'!$A$6:$A$305,0))="بيع",ROUND(INDEX('الوحدات'!$F$6:$F$305,MATCH(H2000,'الوحدات'!$A$6:$A$305,0))*'الإعدادات'!$B$5/100,2),""),""))</f>
        <v/>
      </c>
      <c r="P2000" s="19">
        <f>IF(OR(M2000="متأخرة",M2000="اليوم"),COUNTIFS($M$6:$M$2005,"متأخرة",$J$6:$J$2005,"&lt;"&amp;J2000)+COUNTIFS($M$6:$M$2005,"اليوم",$J$6:$J$2005,"&lt;"&amp;J2000)+COUNTIFS($M$6:M2000,"متأخرة",$J$6:J2000,J2000&amp;"")+COUNTIFS($M$6:M2000,"اليوم",$J$6:J2000,J2000&amp;""),"")</f>
        <v/>
      </c>
    </row>
    <row r="2001">
      <c r="A2001" s="20" t="n"/>
      <c r="B2001" s="5" t="n"/>
      <c r="C2001" s="21" t="n"/>
      <c r="D2001" s="5" t="n"/>
      <c r="E2001" s="17" t="n"/>
      <c r="F2001" s="5" t="n"/>
      <c r="G2001" s="5" t="n"/>
      <c r="H2001" s="5" t="n"/>
      <c r="I2001" s="5" t="n"/>
      <c r="J2001" s="20" t="n"/>
      <c r="K2001" s="5" t="n"/>
      <c r="L2001" s="19">
        <f>IF(OR(B2001&amp;""="",NOT(ISNUMBER(A2001))),"",'الإعدادات'!$B$4-A2001)</f>
        <v/>
      </c>
      <c r="M2001" s="6">
        <f>IF(OR(B2001&amp;""="",NOT(ISNUMBER(J2001)),I2001="تم التعاقد",I2001="غير مهتم"),"",IF(J2001&lt;'الإعدادات'!$B$4,"متأخرة",IF(J2001='الإعدادات'!$B$4,"اليوم",IF(J2001&lt;='الإعدادات'!$B$4+3,"خلال 3 أيام",""))))</f>
        <v/>
      </c>
      <c r="N2001" s="6">
        <f>IF(OR(B2001&amp;""="",H2001&amp;""="",NOT(ISNUMBER(E2001))),"",IFERROR(IF(E2001&lt;INDEX('الوحدات'!$F$6:$F$305,MATCH(H2001,'الوحدات'!$A$6:$A$305,0)),"أقل من السعر","مناسب"),"كود غير موجود"))</f>
        <v/>
      </c>
      <c r="O2001" s="18">
        <f>IF(OR(B2001&amp;""="",I2001&lt;&gt;"تم التعاقد",H2001&amp;""=""),"",IFERROR(IF(INDEX('الوحدات'!$E$6:$E$305,MATCH(H2001,'الوحدات'!$A$6:$A$305,0))="بيع",ROUND(INDEX('الوحدات'!$F$6:$F$305,MATCH(H2001,'الوحدات'!$A$6:$A$305,0))*'الإعدادات'!$B$5/100,2),""),""))</f>
        <v/>
      </c>
      <c r="P2001" s="19">
        <f>IF(OR(M2001="متأخرة",M2001="اليوم"),COUNTIFS($M$6:$M$2005,"متأخرة",$J$6:$J$2005,"&lt;"&amp;J2001)+COUNTIFS($M$6:$M$2005,"اليوم",$J$6:$J$2005,"&lt;"&amp;J2001)+COUNTIFS($M$6:M2001,"متأخرة",$J$6:J2001,J2001&amp;"")+COUNTIFS($M$6:M2001,"اليوم",$J$6:J2001,J2001&amp;""),"")</f>
        <v/>
      </c>
    </row>
    <row r="2002">
      <c r="A2002" s="20" t="n"/>
      <c r="B2002" s="5" t="n"/>
      <c r="C2002" s="21" t="n"/>
      <c r="D2002" s="5" t="n"/>
      <c r="E2002" s="17" t="n"/>
      <c r="F2002" s="5" t="n"/>
      <c r="G2002" s="5" t="n"/>
      <c r="H2002" s="5" t="n"/>
      <c r="I2002" s="5" t="n"/>
      <c r="J2002" s="20" t="n"/>
      <c r="K2002" s="5" t="n"/>
      <c r="L2002" s="19">
        <f>IF(OR(B2002&amp;""="",NOT(ISNUMBER(A2002))),"",'الإعدادات'!$B$4-A2002)</f>
        <v/>
      </c>
      <c r="M2002" s="6">
        <f>IF(OR(B2002&amp;""="",NOT(ISNUMBER(J2002)),I2002="تم التعاقد",I2002="غير مهتم"),"",IF(J2002&lt;'الإعدادات'!$B$4,"متأخرة",IF(J2002='الإعدادات'!$B$4,"اليوم",IF(J2002&lt;='الإعدادات'!$B$4+3,"خلال 3 أيام",""))))</f>
        <v/>
      </c>
      <c r="N2002" s="6">
        <f>IF(OR(B2002&amp;""="",H2002&amp;""="",NOT(ISNUMBER(E2002))),"",IFERROR(IF(E2002&lt;INDEX('الوحدات'!$F$6:$F$305,MATCH(H2002,'الوحدات'!$A$6:$A$305,0)),"أقل من السعر","مناسب"),"كود غير موجود"))</f>
        <v/>
      </c>
      <c r="O2002" s="18">
        <f>IF(OR(B2002&amp;""="",I2002&lt;&gt;"تم التعاقد",H2002&amp;""=""),"",IFERROR(IF(INDEX('الوحدات'!$E$6:$E$305,MATCH(H2002,'الوحدات'!$A$6:$A$305,0))="بيع",ROUND(INDEX('الوحدات'!$F$6:$F$305,MATCH(H2002,'الوحدات'!$A$6:$A$305,0))*'الإعدادات'!$B$5/100,2),""),""))</f>
        <v/>
      </c>
      <c r="P2002" s="19">
        <f>IF(OR(M2002="متأخرة",M2002="اليوم"),COUNTIFS($M$6:$M$2005,"متأخرة",$J$6:$J$2005,"&lt;"&amp;J2002)+COUNTIFS($M$6:$M$2005,"اليوم",$J$6:$J$2005,"&lt;"&amp;J2002)+COUNTIFS($M$6:M2002,"متأخرة",$J$6:J2002,J2002&amp;"")+COUNTIFS($M$6:M2002,"اليوم",$J$6:J2002,J2002&amp;""),"")</f>
        <v/>
      </c>
    </row>
    <row r="2003">
      <c r="A2003" s="20" t="n"/>
      <c r="B2003" s="5" t="n"/>
      <c r="C2003" s="21" t="n"/>
      <c r="D2003" s="5" t="n"/>
      <c r="E2003" s="17" t="n"/>
      <c r="F2003" s="5" t="n"/>
      <c r="G2003" s="5" t="n"/>
      <c r="H2003" s="5" t="n"/>
      <c r="I2003" s="5" t="n"/>
      <c r="J2003" s="20" t="n"/>
      <c r="K2003" s="5" t="n"/>
      <c r="L2003" s="19">
        <f>IF(OR(B2003&amp;""="",NOT(ISNUMBER(A2003))),"",'الإعدادات'!$B$4-A2003)</f>
        <v/>
      </c>
      <c r="M2003" s="6">
        <f>IF(OR(B2003&amp;""="",NOT(ISNUMBER(J2003)),I2003="تم التعاقد",I2003="غير مهتم"),"",IF(J2003&lt;'الإعدادات'!$B$4,"متأخرة",IF(J2003='الإعدادات'!$B$4,"اليوم",IF(J2003&lt;='الإعدادات'!$B$4+3,"خلال 3 أيام",""))))</f>
        <v/>
      </c>
      <c r="N2003" s="6">
        <f>IF(OR(B2003&amp;""="",H2003&amp;""="",NOT(ISNUMBER(E2003))),"",IFERROR(IF(E2003&lt;INDEX('الوحدات'!$F$6:$F$305,MATCH(H2003,'الوحدات'!$A$6:$A$305,0)),"أقل من السعر","مناسب"),"كود غير موجود"))</f>
        <v/>
      </c>
      <c r="O2003" s="18">
        <f>IF(OR(B2003&amp;""="",I2003&lt;&gt;"تم التعاقد",H2003&amp;""=""),"",IFERROR(IF(INDEX('الوحدات'!$E$6:$E$305,MATCH(H2003,'الوحدات'!$A$6:$A$305,0))="بيع",ROUND(INDEX('الوحدات'!$F$6:$F$305,MATCH(H2003,'الوحدات'!$A$6:$A$305,0))*'الإعدادات'!$B$5/100,2),""),""))</f>
        <v/>
      </c>
      <c r="P2003" s="19">
        <f>IF(OR(M2003="متأخرة",M2003="اليوم"),COUNTIFS($M$6:$M$2005,"متأخرة",$J$6:$J$2005,"&lt;"&amp;J2003)+COUNTIFS($M$6:$M$2005,"اليوم",$J$6:$J$2005,"&lt;"&amp;J2003)+COUNTIFS($M$6:M2003,"متأخرة",$J$6:J2003,J2003&amp;"")+COUNTIFS($M$6:M2003,"اليوم",$J$6:J2003,J2003&amp;""),"")</f>
        <v/>
      </c>
    </row>
    <row r="2004">
      <c r="A2004" s="20" t="n"/>
      <c r="B2004" s="5" t="n"/>
      <c r="C2004" s="21" t="n"/>
      <c r="D2004" s="5" t="n"/>
      <c r="E2004" s="17" t="n"/>
      <c r="F2004" s="5" t="n"/>
      <c r="G2004" s="5" t="n"/>
      <c r="H2004" s="5" t="n"/>
      <c r="I2004" s="5" t="n"/>
      <c r="J2004" s="20" t="n"/>
      <c r="K2004" s="5" t="n"/>
      <c r="L2004" s="19">
        <f>IF(OR(B2004&amp;""="",NOT(ISNUMBER(A2004))),"",'الإعدادات'!$B$4-A2004)</f>
        <v/>
      </c>
      <c r="M2004" s="6">
        <f>IF(OR(B2004&amp;""="",NOT(ISNUMBER(J2004)),I2004="تم التعاقد",I2004="غير مهتم"),"",IF(J2004&lt;'الإعدادات'!$B$4,"متأخرة",IF(J2004='الإعدادات'!$B$4,"اليوم",IF(J2004&lt;='الإعدادات'!$B$4+3,"خلال 3 أيام",""))))</f>
        <v/>
      </c>
      <c r="N2004" s="6">
        <f>IF(OR(B2004&amp;""="",H2004&amp;""="",NOT(ISNUMBER(E2004))),"",IFERROR(IF(E2004&lt;INDEX('الوحدات'!$F$6:$F$305,MATCH(H2004,'الوحدات'!$A$6:$A$305,0)),"أقل من السعر","مناسب"),"كود غير موجود"))</f>
        <v/>
      </c>
      <c r="O2004" s="18">
        <f>IF(OR(B2004&amp;""="",I2004&lt;&gt;"تم التعاقد",H2004&amp;""=""),"",IFERROR(IF(INDEX('الوحدات'!$E$6:$E$305,MATCH(H2004,'الوحدات'!$A$6:$A$305,0))="بيع",ROUND(INDEX('الوحدات'!$F$6:$F$305,MATCH(H2004,'الوحدات'!$A$6:$A$305,0))*'الإعدادات'!$B$5/100,2),""),""))</f>
        <v/>
      </c>
      <c r="P2004" s="19">
        <f>IF(OR(M2004="متأخرة",M2004="اليوم"),COUNTIFS($M$6:$M$2005,"متأخرة",$J$6:$J$2005,"&lt;"&amp;J2004)+COUNTIFS($M$6:$M$2005,"اليوم",$J$6:$J$2005,"&lt;"&amp;J2004)+COUNTIFS($M$6:M2004,"متأخرة",$J$6:J2004,J2004&amp;"")+COUNTIFS($M$6:M2004,"اليوم",$J$6:J2004,J2004&amp;""),"")</f>
        <v/>
      </c>
    </row>
    <row r="2005">
      <c r="A2005" s="20" t="n"/>
      <c r="B2005" s="5" t="n"/>
      <c r="C2005" s="21" t="n"/>
      <c r="D2005" s="5" t="n"/>
      <c r="E2005" s="17" t="n"/>
      <c r="F2005" s="5" t="n"/>
      <c r="G2005" s="5" t="n"/>
      <c r="H2005" s="5" t="n"/>
      <c r="I2005" s="5" t="n"/>
      <c r="J2005" s="20" t="n"/>
      <c r="K2005" s="5" t="n"/>
      <c r="L2005" s="19">
        <f>IF(OR(B2005&amp;""="",NOT(ISNUMBER(A2005))),"",'الإعدادات'!$B$4-A2005)</f>
        <v/>
      </c>
      <c r="M2005" s="6">
        <f>IF(OR(B2005&amp;""="",NOT(ISNUMBER(J2005)),I2005="تم التعاقد",I2005="غير مهتم"),"",IF(J2005&lt;'الإعدادات'!$B$4,"متأخرة",IF(J2005='الإعدادات'!$B$4,"اليوم",IF(J2005&lt;='الإعدادات'!$B$4+3,"خلال 3 أيام",""))))</f>
        <v/>
      </c>
      <c r="N2005" s="6">
        <f>IF(OR(B2005&amp;""="",H2005&amp;""="",NOT(ISNUMBER(E2005))),"",IFERROR(IF(E2005&lt;INDEX('الوحدات'!$F$6:$F$305,MATCH(H2005,'الوحدات'!$A$6:$A$305,0)),"أقل من السعر","مناسب"),"كود غير موجود"))</f>
        <v/>
      </c>
      <c r="O2005" s="18">
        <f>IF(OR(B2005&amp;""="",I2005&lt;&gt;"تم التعاقد",H2005&amp;""=""),"",IFERROR(IF(INDEX('الوحدات'!$E$6:$E$305,MATCH(H2005,'الوحدات'!$A$6:$A$305,0))="بيع",ROUND(INDEX('الوحدات'!$F$6:$F$305,MATCH(H2005,'الوحدات'!$A$6:$A$305,0))*'الإعدادات'!$B$5/100,2),""),""))</f>
        <v/>
      </c>
      <c r="P2005" s="19">
        <f>IF(OR(M2005="متأخرة",M2005="اليوم"),COUNTIFS($M$6:$M$2005,"متأخرة",$J$6:$J$2005,"&lt;"&amp;J2005)+COUNTIFS($M$6:$M$2005,"اليوم",$J$6:$J$2005,"&lt;"&amp;J2005)+COUNTIFS($M$6:M2005,"متأخرة",$J$6:J2005,J2005&amp;"")+COUNTIFS($M$6:M2005,"اليوم",$J$6:J2005,J2005&amp;""),"")</f>
        <v/>
      </c>
    </row>
  </sheetData>
  <autoFilter ref="A5:P2005"/>
  <mergeCells count="2">
    <mergeCell ref="A1:P1"/>
    <mergeCell ref="A2:P2"/>
  </mergeCells>
  <conditionalFormatting sqref="N6:N2005">
    <cfRule type="expression" priority="1" dxfId="1">
      <formula>$N6="أقل من السعر"</formula>
    </cfRule>
    <cfRule type="expression" priority="2" dxfId="0">
      <formula>$N6="كود غير موجود"</formula>
    </cfRule>
  </conditionalFormatting>
  <conditionalFormatting sqref="A6:O2005">
    <cfRule type="expression" priority="3" dxfId="0">
      <formula>$M6="متأخرة"</formula>
    </cfRule>
    <cfRule type="expression" priority="4" dxfId="2">
      <formula>$M6="اليوم"</formula>
    </cfRule>
  </conditionalFormatting>
  <dataValidations count="5">
    <dataValidation sqref="D6:D2005" showDropDown="0" showInputMessage="0" showErrorMessage="0" allowBlank="1" type="list">
      <formula1>"فيسبوك,واتساب,إحالة من عميل,لافتة,موقع إلكتروني,اتصال مباشر,أخرى"</formula1>
    </dataValidation>
    <dataValidation sqref="F6:F2005" showDropDown="0" showInputMessage="0" showErrorMessage="0" allowBlank="1" type="list">
      <formula1>"بيع,إيجار"</formula1>
    </dataValidation>
    <dataValidation sqref="G6:G2005" showDropDown="0" showInputMessage="0" showErrorMessage="0" allowBlank="1" type="list">
      <formula1>"شقة,فيلا,دوبلكس,محل,مكتب,أرض"</formula1>
    </dataValidation>
    <dataValidation sqref="H6:H2005" showDropDown="0" showInputMessage="0" showErrorMessage="0" allowBlank="1" type="list">
      <formula1>='الوحدات'!$A$6:$A$305</formula1>
    </dataValidation>
    <dataValidation sqref="I6:I2005" showDropDown="0" showInputMessage="0" showErrorMessage="0" allowBlank="1" type="list">
      <formula1>"جديد,تم التواصل,معاينة,تفاوض,تم التعاقد,غير مهتم"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G56"/>
  <sheetViews>
    <sheetView showGridLines="1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5" customWidth="1" min="3" max="3"/>
    <col width="14" customWidth="1" min="4" max="4"/>
    <col width="12" customWidth="1" min="5" max="5"/>
    <col width="14" customWidth="1" min="6" max="6"/>
    <col width="14" customWidth="1" min="7" max="7"/>
  </cols>
  <sheetData>
    <row r="1" ht="26" customHeight="1">
      <c r="A1" s="10" t="inlineStr">
        <is>
          <t>شيت متابعة عملاء ووحدات العقارات · قالب مجاني من Softwiro</t>
        </is>
      </c>
    </row>
    <row r="2">
      <c r="A2" s="11" t="inlineStr">
        <is>
          <t>اعرض الوحدة على عميلك بجولة 360° على هاتفه قبل المعاينة مع Softwiro VR ← اضغط هنا</t>
        </is>
      </c>
    </row>
    <row r="4">
      <c r="A4" s="12" t="inlineStr">
        <is>
          <t>عدد المتابعات المطلوبة</t>
        </is>
      </c>
      <c r="B4" s="22">
        <f>COUNTIF('العملاء'!$M$6:$M$2005,"متأخرة")+COUNTIF('العملاء'!$M$6:$M$2005,"اليوم")</f>
        <v/>
      </c>
    </row>
    <row r="6" ht="32" customHeight="1">
      <c r="A6" s="15" t="inlineStr">
        <is>
          <t>م</t>
        </is>
      </c>
      <c r="B6" s="15" t="inlineStr">
        <is>
          <t>الاسم</t>
        </is>
      </c>
      <c r="C6" s="15" t="inlineStr">
        <is>
          <t>الجوال</t>
        </is>
      </c>
      <c r="D6" s="15" t="inlineStr">
        <is>
          <t>المرحلة</t>
        </is>
      </c>
      <c r="E6" s="15" t="inlineStr">
        <is>
          <t>الوحدة</t>
        </is>
      </c>
      <c r="F6" s="15" t="inlineStr">
        <is>
          <t>موعد المتابعة</t>
        </is>
      </c>
      <c r="G6" s="15" t="inlineStr">
        <is>
          <t>الحالة</t>
        </is>
      </c>
    </row>
    <row r="7">
      <c r="A7" s="6">
        <f>IF(1&lt;=$B$4,1,"")</f>
        <v/>
      </c>
      <c r="B7" s="6">
        <f>IF($A7="","",INDEX('العملاء'!$B$6:$B$2005,MATCH($A7,'العملاء'!$P$6:$P$2005,0))&amp;"")</f>
        <v/>
      </c>
      <c r="C7" s="6">
        <f>IF($A7="","",INDEX('العملاء'!$C$6:$C$2005,MATCH($A7,'العملاء'!$P$6:$P$2005,0))&amp;"")</f>
        <v/>
      </c>
      <c r="D7" s="6">
        <f>IF($A7="","",INDEX('العملاء'!$I$6:$I$2005,MATCH($A7,'العملاء'!$P$6:$P$2005,0))&amp;"")</f>
        <v/>
      </c>
      <c r="E7" s="6">
        <f>IF($A7="","",INDEX('العملاء'!$H$6:$H$2005,MATCH($A7,'العملاء'!$P$6:$P$2005,0))&amp;"")</f>
        <v/>
      </c>
      <c r="F7" s="13">
        <f>IF($A7="","",INDEX('العملاء'!$J$6:$J$2005,MATCH($A7,'العملاء'!$P$6:$P$2005,0)))</f>
        <v/>
      </c>
      <c r="G7" s="6">
        <f>IF($A7="","",INDEX('العملاء'!$M$6:$M$2005,MATCH($A7,'العملاء'!$P$6:$P$2005,0))&amp;"")</f>
        <v/>
      </c>
    </row>
    <row r="8">
      <c r="A8" s="6">
        <f>IF(2&lt;=$B$4,2,"")</f>
        <v/>
      </c>
      <c r="B8" s="6">
        <f>IF($A8="","",INDEX('العملاء'!$B$6:$B$2005,MATCH($A8,'العملاء'!$P$6:$P$2005,0))&amp;"")</f>
        <v/>
      </c>
      <c r="C8" s="6">
        <f>IF($A8="","",INDEX('العملاء'!$C$6:$C$2005,MATCH($A8,'العملاء'!$P$6:$P$2005,0))&amp;"")</f>
        <v/>
      </c>
      <c r="D8" s="6">
        <f>IF($A8="","",INDEX('العملاء'!$I$6:$I$2005,MATCH($A8,'العملاء'!$P$6:$P$2005,0))&amp;"")</f>
        <v/>
      </c>
      <c r="E8" s="6">
        <f>IF($A8="","",INDEX('العملاء'!$H$6:$H$2005,MATCH($A8,'العملاء'!$P$6:$P$2005,0))&amp;"")</f>
        <v/>
      </c>
      <c r="F8" s="13">
        <f>IF($A8="","",INDEX('العملاء'!$J$6:$J$2005,MATCH($A8,'العملاء'!$P$6:$P$2005,0)))</f>
        <v/>
      </c>
      <c r="G8" s="6">
        <f>IF($A8="","",INDEX('العملاء'!$M$6:$M$2005,MATCH($A8,'العملاء'!$P$6:$P$2005,0))&amp;"")</f>
        <v/>
      </c>
    </row>
    <row r="9">
      <c r="A9" s="6">
        <f>IF(3&lt;=$B$4,3,"")</f>
        <v/>
      </c>
      <c r="B9" s="6">
        <f>IF($A9="","",INDEX('العملاء'!$B$6:$B$2005,MATCH($A9,'العملاء'!$P$6:$P$2005,0))&amp;"")</f>
        <v/>
      </c>
      <c r="C9" s="6">
        <f>IF($A9="","",INDEX('العملاء'!$C$6:$C$2005,MATCH($A9,'العملاء'!$P$6:$P$2005,0))&amp;"")</f>
        <v/>
      </c>
      <c r="D9" s="6">
        <f>IF($A9="","",INDEX('العملاء'!$I$6:$I$2005,MATCH($A9,'العملاء'!$P$6:$P$2005,0))&amp;"")</f>
        <v/>
      </c>
      <c r="E9" s="6">
        <f>IF($A9="","",INDEX('العملاء'!$H$6:$H$2005,MATCH($A9,'العملاء'!$P$6:$P$2005,0))&amp;"")</f>
        <v/>
      </c>
      <c r="F9" s="13">
        <f>IF($A9="","",INDEX('العملاء'!$J$6:$J$2005,MATCH($A9,'العملاء'!$P$6:$P$2005,0)))</f>
        <v/>
      </c>
      <c r="G9" s="6">
        <f>IF($A9="","",INDEX('العملاء'!$M$6:$M$2005,MATCH($A9,'العملاء'!$P$6:$P$2005,0))&amp;"")</f>
        <v/>
      </c>
    </row>
    <row r="10">
      <c r="A10" s="6">
        <f>IF(4&lt;=$B$4,4,"")</f>
        <v/>
      </c>
      <c r="B10" s="6">
        <f>IF($A10="","",INDEX('العملاء'!$B$6:$B$2005,MATCH($A10,'العملاء'!$P$6:$P$2005,0))&amp;"")</f>
        <v/>
      </c>
      <c r="C10" s="6">
        <f>IF($A10="","",INDEX('العملاء'!$C$6:$C$2005,MATCH($A10,'العملاء'!$P$6:$P$2005,0))&amp;"")</f>
        <v/>
      </c>
      <c r="D10" s="6">
        <f>IF($A10="","",INDEX('العملاء'!$I$6:$I$2005,MATCH($A10,'العملاء'!$P$6:$P$2005,0))&amp;"")</f>
        <v/>
      </c>
      <c r="E10" s="6">
        <f>IF($A10="","",INDEX('العملاء'!$H$6:$H$2005,MATCH($A10,'العملاء'!$P$6:$P$2005,0))&amp;"")</f>
        <v/>
      </c>
      <c r="F10" s="13">
        <f>IF($A10="","",INDEX('العملاء'!$J$6:$J$2005,MATCH($A10,'العملاء'!$P$6:$P$2005,0)))</f>
        <v/>
      </c>
      <c r="G10" s="6">
        <f>IF($A10="","",INDEX('العملاء'!$M$6:$M$2005,MATCH($A10,'العملاء'!$P$6:$P$2005,0))&amp;"")</f>
        <v/>
      </c>
    </row>
    <row r="11">
      <c r="A11" s="6">
        <f>IF(5&lt;=$B$4,5,"")</f>
        <v/>
      </c>
      <c r="B11" s="6">
        <f>IF($A11="","",INDEX('العملاء'!$B$6:$B$2005,MATCH($A11,'العملاء'!$P$6:$P$2005,0))&amp;"")</f>
        <v/>
      </c>
      <c r="C11" s="6">
        <f>IF($A11="","",INDEX('العملاء'!$C$6:$C$2005,MATCH($A11,'العملاء'!$P$6:$P$2005,0))&amp;"")</f>
        <v/>
      </c>
      <c r="D11" s="6">
        <f>IF($A11="","",INDEX('العملاء'!$I$6:$I$2005,MATCH($A11,'العملاء'!$P$6:$P$2005,0))&amp;"")</f>
        <v/>
      </c>
      <c r="E11" s="6">
        <f>IF($A11="","",INDEX('العملاء'!$H$6:$H$2005,MATCH($A11,'العملاء'!$P$6:$P$2005,0))&amp;"")</f>
        <v/>
      </c>
      <c r="F11" s="13">
        <f>IF($A11="","",INDEX('العملاء'!$J$6:$J$2005,MATCH($A11,'العملاء'!$P$6:$P$2005,0)))</f>
        <v/>
      </c>
      <c r="G11" s="6">
        <f>IF($A11="","",INDEX('العملاء'!$M$6:$M$2005,MATCH($A11,'العملاء'!$P$6:$P$2005,0))&amp;"")</f>
        <v/>
      </c>
    </row>
    <row r="12">
      <c r="A12" s="6">
        <f>IF(6&lt;=$B$4,6,"")</f>
        <v/>
      </c>
      <c r="B12" s="6">
        <f>IF($A12="","",INDEX('العملاء'!$B$6:$B$2005,MATCH($A12,'العملاء'!$P$6:$P$2005,0))&amp;"")</f>
        <v/>
      </c>
      <c r="C12" s="6">
        <f>IF($A12="","",INDEX('العملاء'!$C$6:$C$2005,MATCH($A12,'العملاء'!$P$6:$P$2005,0))&amp;"")</f>
        <v/>
      </c>
      <c r="D12" s="6">
        <f>IF($A12="","",INDEX('العملاء'!$I$6:$I$2005,MATCH($A12,'العملاء'!$P$6:$P$2005,0))&amp;"")</f>
        <v/>
      </c>
      <c r="E12" s="6">
        <f>IF($A12="","",INDEX('العملاء'!$H$6:$H$2005,MATCH($A12,'العملاء'!$P$6:$P$2005,0))&amp;"")</f>
        <v/>
      </c>
      <c r="F12" s="13">
        <f>IF($A12="","",INDEX('العملاء'!$J$6:$J$2005,MATCH($A12,'العملاء'!$P$6:$P$2005,0)))</f>
        <v/>
      </c>
      <c r="G12" s="6">
        <f>IF($A12="","",INDEX('العملاء'!$M$6:$M$2005,MATCH($A12,'العملاء'!$P$6:$P$2005,0))&amp;"")</f>
        <v/>
      </c>
    </row>
    <row r="13">
      <c r="A13" s="6">
        <f>IF(7&lt;=$B$4,7,"")</f>
        <v/>
      </c>
      <c r="B13" s="6">
        <f>IF($A13="","",INDEX('العملاء'!$B$6:$B$2005,MATCH($A13,'العملاء'!$P$6:$P$2005,0))&amp;"")</f>
        <v/>
      </c>
      <c r="C13" s="6">
        <f>IF($A13="","",INDEX('العملاء'!$C$6:$C$2005,MATCH($A13,'العملاء'!$P$6:$P$2005,0))&amp;"")</f>
        <v/>
      </c>
      <c r="D13" s="6">
        <f>IF($A13="","",INDEX('العملاء'!$I$6:$I$2005,MATCH($A13,'العملاء'!$P$6:$P$2005,0))&amp;"")</f>
        <v/>
      </c>
      <c r="E13" s="6">
        <f>IF($A13="","",INDEX('العملاء'!$H$6:$H$2005,MATCH($A13,'العملاء'!$P$6:$P$2005,0))&amp;"")</f>
        <v/>
      </c>
      <c r="F13" s="13">
        <f>IF($A13="","",INDEX('العملاء'!$J$6:$J$2005,MATCH($A13,'العملاء'!$P$6:$P$2005,0)))</f>
        <v/>
      </c>
      <c r="G13" s="6">
        <f>IF($A13="","",INDEX('العملاء'!$M$6:$M$2005,MATCH($A13,'العملاء'!$P$6:$P$2005,0))&amp;"")</f>
        <v/>
      </c>
    </row>
    <row r="14">
      <c r="A14" s="6">
        <f>IF(8&lt;=$B$4,8,"")</f>
        <v/>
      </c>
      <c r="B14" s="6">
        <f>IF($A14="","",INDEX('العملاء'!$B$6:$B$2005,MATCH($A14,'العملاء'!$P$6:$P$2005,0))&amp;"")</f>
        <v/>
      </c>
      <c r="C14" s="6">
        <f>IF($A14="","",INDEX('العملاء'!$C$6:$C$2005,MATCH($A14,'العملاء'!$P$6:$P$2005,0))&amp;"")</f>
        <v/>
      </c>
      <c r="D14" s="6">
        <f>IF($A14="","",INDEX('العملاء'!$I$6:$I$2005,MATCH($A14,'العملاء'!$P$6:$P$2005,0))&amp;"")</f>
        <v/>
      </c>
      <c r="E14" s="6">
        <f>IF($A14="","",INDEX('العملاء'!$H$6:$H$2005,MATCH($A14,'العملاء'!$P$6:$P$2005,0))&amp;"")</f>
        <v/>
      </c>
      <c r="F14" s="13">
        <f>IF($A14="","",INDEX('العملاء'!$J$6:$J$2005,MATCH($A14,'العملاء'!$P$6:$P$2005,0)))</f>
        <v/>
      </c>
      <c r="G14" s="6">
        <f>IF($A14="","",INDEX('العملاء'!$M$6:$M$2005,MATCH($A14,'العملاء'!$P$6:$P$2005,0))&amp;"")</f>
        <v/>
      </c>
    </row>
    <row r="15">
      <c r="A15" s="6">
        <f>IF(9&lt;=$B$4,9,"")</f>
        <v/>
      </c>
      <c r="B15" s="6">
        <f>IF($A15="","",INDEX('العملاء'!$B$6:$B$2005,MATCH($A15,'العملاء'!$P$6:$P$2005,0))&amp;"")</f>
        <v/>
      </c>
      <c r="C15" s="6">
        <f>IF($A15="","",INDEX('العملاء'!$C$6:$C$2005,MATCH($A15,'العملاء'!$P$6:$P$2005,0))&amp;"")</f>
        <v/>
      </c>
      <c r="D15" s="6">
        <f>IF($A15="","",INDEX('العملاء'!$I$6:$I$2005,MATCH($A15,'العملاء'!$P$6:$P$2005,0))&amp;"")</f>
        <v/>
      </c>
      <c r="E15" s="6">
        <f>IF($A15="","",INDEX('العملاء'!$H$6:$H$2005,MATCH($A15,'العملاء'!$P$6:$P$2005,0))&amp;"")</f>
        <v/>
      </c>
      <c r="F15" s="13">
        <f>IF($A15="","",INDEX('العملاء'!$J$6:$J$2005,MATCH($A15,'العملاء'!$P$6:$P$2005,0)))</f>
        <v/>
      </c>
      <c r="G15" s="6">
        <f>IF($A15="","",INDEX('العملاء'!$M$6:$M$2005,MATCH($A15,'العملاء'!$P$6:$P$2005,0))&amp;"")</f>
        <v/>
      </c>
    </row>
    <row r="16">
      <c r="A16" s="6">
        <f>IF(10&lt;=$B$4,10,"")</f>
        <v/>
      </c>
      <c r="B16" s="6">
        <f>IF($A16="","",INDEX('العملاء'!$B$6:$B$2005,MATCH($A16,'العملاء'!$P$6:$P$2005,0))&amp;"")</f>
        <v/>
      </c>
      <c r="C16" s="6">
        <f>IF($A16="","",INDEX('العملاء'!$C$6:$C$2005,MATCH($A16,'العملاء'!$P$6:$P$2005,0))&amp;"")</f>
        <v/>
      </c>
      <c r="D16" s="6">
        <f>IF($A16="","",INDEX('العملاء'!$I$6:$I$2005,MATCH($A16,'العملاء'!$P$6:$P$2005,0))&amp;"")</f>
        <v/>
      </c>
      <c r="E16" s="6">
        <f>IF($A16="","",INDEX('العملاء'!$H$6:$H$2005,MATCH($A16,'العملاء'!$P$6:$P$2005,0))&amp;"")</f>
        <v/>
      </c>
      <c r="F16" s="13">
        <f>IF($A16="","",INDEX('العملاء'!$J$6:$J$2005,MATCH($A16,'العملاء'!$P$6:$P$2005,0)))</f>
        <v/>
      </c>
      <c r="G16" s="6">
        <f>IF($A16="","",INDEX('العملاء'!$M$6:$M$2005,MATCH($A16,'العملاء'!$P$6:$P$2005,0))&amp;"")</f>
        <v/>
      </c>
    </row>
    <row r="17">
      <c r="A17" s="6">
        <f>IF(11&lt;=$B$4,11,"")</f>
        <v/>
      </c>
      <c r="B17" s="6">
        <f>IF($A17="","",INDEX('العملاء'!$B$6:$B$2005,MATCH($A17,'العملاء'!$P$6:$P$2005,0))&amp;"")</f>
        <v/>
      </c>
      <c r="C17" s="6">
        <f>IF($A17="","",INDEX('العملاء'!$C$6:$C$2005,MATCH($A17,'العملاء'!$P$6:$P$2005,0))&amp;"")</f>
        <v/>
      </c>
      <c r="D17" s="6">
        <f>IF($A17="","",INDEX('العملاء'!$I$6:$I$2005,MATCH($A17,'العملاء'!$P$6:$P$2005,0))&amp;"")</f>
        <v/>
      </c>
      <c r="E17" s="6">
        <f>IF($A17="","",INDEX('العملاء'!$H$6:$H$2005,MATCH($A17,'العملاء'!$P$6:$P$2005,0))&amp;"")</f>
        <v/>
      </c>
      <c r="F17" s="13">
        <f>IF($A17="","",INDEX('العملاء'!$J$6:$J$2005,MATCH($A17,'العملاء'!$P$6:$P$2005,0)))</f>
        <v/>
      </c>
      <c r="G17" s="6">
        <f>IF($A17="","",INDEX('العملاء'!$M$6:$M$2005,MATCH($A17,'العملاء'!$P$6:$P$2005,0))&amp;"")</f>
        <v/>
      </c>
    </row>
    <row r="18">
      <c r="A18" s="6">
        <f>IF(12&lt;=$B$4,12,"")</f>
        <v/>
      </c>
      <c r="B18" s="6">
        <f>IF($A18="","",INDEX('العملاء'!$B$6:$B$2005,MATCH($A18,'العملاء'!$P$6:$P$2005,0))&amp;"")</f>
        <v/>
      </c>
      <c r="C18" s="6">
        <f>IF($A18="","",INDEX('العملاء'!$C$6:$C$2005,MATCH($A18,'العملاء'!$P$6:$P$2005,0))&amp;"")</f>
        <v/>
      </c>
      <c r="D18" s="6">
        <f>IF($A18="","",INDEX('العملاء'!$I$6:$I$2005,MATCH($A18,'العملاء'!$P$6:$P$2005,0))&amp;"")</f>
        <v/>
      </c>
      <c r="E18" s="6">
        <f>IF($A18="","",INDEX('العملاء'!$H$6:$H$2005,MATCH($A18,'العملاء'!$P$6:$P$2005,0))&amp;"")</f>
        <v/>
      </c>
      <c r="F18" s="13">
        <f>IF($A18="","",INDEX('العملاء'!$J$6:$J$2005,MATCH($A18,'العملاء'!$P$6:$P$2005,0)))</f>
        <v/>
      </c>
      <c r="G18" s="6">
        <f>IF($A18="","",INDEX('العملاء'!$M$6:$M$2005,MATCH($A18,'العملاء'!$P$6:$P$2005,0))&amp;"")</f>
        <v/>
      </c>
    </row>
    <row r="19">
      <c r="A19" s="6">
        <f>IF(13&lt;=$B$4,13,"")</f>
        <v/>
      </c>
      <c r="B19" s="6">
        <f>IF($A19="","",INDEX('العملاء'!$B$6:$B$2005,MATCH($A19,'العملاء'!$P$6:$P$2005,0))&amp;"")</f>
        <v/>
      </c>
      <c r="C19" s="6">
        <f>IF($A19="","",INDEX('العملاء'!$C$6:$C$2005,MATCH($A19,'العملاء'!$P$6:$P$2005,0))&amp;"")</f>
        <v/>
      </c>
      <c r="D19" s="6">
        <f>IF($A19="","",INDEX('العملاء'!$I$6:$I$2005,MATCH($A19,'العملاء'!$P$6:$P$2005,0))&amp;"")</f>
        <v/>
      </c>
      <c r="E19" s="6">
        <f>IF($A19="","",INDEX('العملاء'!$H$6:$H$2005,MATCH($A19,'العملاء'!$P$6:$P$2005,0))&amp;"")</f>
        <v/>
      </c>
      <c r="F19" s="13">
        <f>IF($A19="","",INDEX('العملاء'!$J$6:$J$2005,MATCH($A19,'العملاء'!$P$6:$P$2005,0)))</f>
        <v/>
      </c>
      <c r="G19" s="6">
        <f>IF($A19="","",INDEX('العملاء'!$M$6:$M$2005,MATCH($A19,'العملاء'!$P$6:$P$2005,0))&amp;"")</f>
        <v/>
      </c>
    </row>
    <row r="20">
      <c r="A20" s="6">
        <f>IF(14&lt;=$B$4,14,"")</f>
        <v/>
      </c>
      <c r="B20" s="6">
        <f>IF($A20="","",INDEX('العملاء'!$B$6:$B$2005,MATCH($A20,'العملاء'!$P$6:$P$2005,0))&amp;"")</f>
        <v/>
      </c>
      <c r="C20" s="6">
        <f>IF($A20="","",INDEX('العملاء'!$C$6:$C$2005,MATCH($A20,'العملاء'!$P$6:$P$2005,0))&amp;"")</f>
        <v/>
      </c>
      <c r="D20" s="6">
        <f>IF($A20="","",INDEX('العملاء'!$I$6:$I$2005,MATCH($A20,'العملاء'!$P$6:$P$2005,0))&amp;"")</f>
        <v/>
      </c>
      <c r="E20" s="6">
        <f>IF($A20="","",INDEX('العملاء'!$H$6:$H$2005,MATCH($A20,'العملاء'!$P$6:$P$2005,0))&amp;"")</f>
        <v/>
      </c>
      <c r="F20" s="13">
        <f>IF($A20="","",INDEX('العملاء'!$J$6:$J$2005,MATCH($A20,'العملاء'!$P$6:$P$2005,0)))</f>
        <v/>
      </c>
      <c r="G20" s="6">
        <f>IF($A20="","",INDEX('العملاء'!$M$6:$M$2005,MATCH($A20,'العملاء'!$P$6:$P$2005,0))&amp;"")</f>
        <v/>
      </c>
    </row>
    <row r="21">
      <c r="A21" s="6">
        <f>IF(15&lt;=$B$4,15,"")</f>
        <v/>
      </c>
      <c r="B21" s="6">
        <f>IF($A21="","",INDEX('العملاء'!$B$6:$B$2005,MATCH($A21,'العملاء'!$P$6:$P$2005,0))&amp;"")</f>
        <v/>
      </c>
      <c r="C21" s="6">
        <f>IF($A21="","",INDEX('العملاء'!$C$6:$C$2005,MATCH($A21,'العملاء'!$P$6:$P$2005,0))&amp;"")</f>
        <v/>
      </c>
      <c r="D21" s="6">
        <f>IF($A21="","",INDEX('العملاء'!$I$6:$I$2005,MATCH($A21,'العملاء'!$P$6:$P$2005,0))&amp;"")</f>
        <v/>
      </c>
      <c r="E21" s="6">
        <f>IF($A21="","",INDEX('العملاء'!$H$6:$H$2005,MATCH($A21,'العملاء'!$P$6:$P$2005,0))&amp;"")</f>
        <v/>
      </c>
      <c r="F21" s="13">
        <f>IF($A21="","",INDEX('العملاء'!$J$6:$J$2005,MATCH($A21,'العملاء'!$P$6:$P$2005,0)))</f>
        <v/>
      </c>
      <c r="G21" s="6">
        <f>IF($A21="","",INDEX('العملاء'!$M$6:$M$2005,MATCH($A21,'العملاء'!$P$6:$P$2005,0))&amp;"")</f>
        <v/>
      </c>
    </row>
    <row r="22">
      <c r="A22" s="6">
        <f>IF(16&lt;=$B$4,16,"")</f>
        <v/>
      </c>
      <c r="B22" s="6">
        <f>IF($A22="","",INDEX('العملاء'!$B$6:$B$2005,MATCH($A22,'العملاء'!$P$6:$P$2005,0))&amp;"")</f>
        <v/>
      </c>
      <c r="C22" s="6">
        <f>IF($A22="","",INDEX('العملاء'!$C$6:$C$2005,MATCH($A22,'العملاء'!$P$6:$P$2005,0))&amp;"")</f>
        <v/>
      </c>
      <c r="D22" s="6">
        <f>IF($A22="","",INDEX('العملاء'!$I$6:$I$2005,MATCH($A22,'العملاء'!$P$6:$P$2005,0))&amp;"")</f>
        <v/>
      </c>
      <c r="E22" s="6">
        <f>IF($A22="","",INDEX('العملاء'!$H$6:$H$2005,MATCH($A22,'العملاء'!$P$6:$P$2005,0))&amp;"")</f>
        <v/>
      </c>
      <c r="F22" s="13">
        <f>IF($A22="","",INDEX('العملاء'!$J$6:$J$2005,MATCH($A22,'العملاء'!$P$6:$P$2005,0)))</f>
        <v/>
      </c>
      <c r="G22" s="6">
        <f>IF($A22="","",INDEX('العملاء'!$M$6:$M$2005,MATCH($A22,'العملاء'!$P$6:$P$2005,0))&amp;"")</f>
        <v/>
      </c>
    </row>
    <row r="23">
      <c r="A23" s="6">
        <f>IF(17&lt;=$B$4,17,"")</f>
        <v/>
      </c>
      <c r="B23" s="6">
        <f>IF($A23="","",INDEX('العملاء'!$B$6:$B$2005,MATCH($A23,'العملاء'!$P$6:$P$2005,0))&amp;"")</f>
        <v/>
      </c>
      <c r="C23" s="6">
        <f>IF($A23="","",INDEX('العملاء'!$C$6:$C$2005,MATCH($A23,'العملاء'!$P$6:$P$2005,0))&amp;"")</f>
        <v/>
      </c>
      <c r="D23" s="6">
        <f>IF($A23="","",INDEX('العملاء'!$I$6:$I$2005,MATCH($A23,'العملاء'!$P$6:$P$2005,0))&amp;"")</f>
        <v/>
      </c>
      <c r="E23" s="6">
        <f>IF($A23="","",INDEX('العملاء'!$H$6:$H$2005,MATCH($A23,'العملاء'!$P$6:$P$2005,0))&amp;"")</f>
        <v/>
      </c>
      <c r="F23" s="13">
        <f>IF($A23="","",INDEX('العملاء'!$J$6:$J$2005,MATCH($A23,'العملاء'!$P$6:$P$2005,0)))</f>
        <v/>
      </c>
      <c r="G23" s="6">
        <f>IF($A23="","",INDEX('العملاء'!$M$6:$M$2005,MATCH($A23,'العملاء'!$P$6:$P$2005,0))&amp;"")</f>
        <v/>
      </c>
    </row>
    <row r="24">
      <c r="A24" s="6">
        <f>IF(18&lt;=$B$4,18,"")</f>
        <v/>
      </c>
      <c r="B24" s="6">
        <f>IF($A24="","",INDEX('العملاء'!$B$6:$B$2005,MATCH($A24,'العملاء'!$P$6:$P$2005,0))&amp;"")</f>
        <v/>
      </c>
      <c r="C24" s="6">
        <f>IF($A24="","",INDEX('العملاء'!$C$6:$C$2005,MATCH($A24,'العملاء'!$P$6:$P$2005,0))&amp;"")</f>
        <v/>
      </c>
      <c r="D24" s="6">
        <f>IF($A24="","",INDEX('العملاء'!$I$6:$I$2005,MATCH($A24,'العملاء'!$P$6:$P$2005,0))&amp;"")</f>
        <v/>
      </c>
      <c r="E24" s="6">
        <f>IF($A24="","",INDEX('العملاء'!$H$6:$H$2005,MATCH($A24,'العملاء'!$P$6:$P$2005,0))&amp;"")</f>
        <v/>
      </c>
      <c r="F24" s="13">
        <f>IF($A24="","",INDEX('العملاء'!$J$6:$J$2005,MATCH($A24,'العملاء'!$P$6:$P$2005,0)))</f>
        <v/>
      </c>
      <c r="G24" s="6">
        <f>IF($A24="","",INDEX('العملاء'!$M$6:$M$2005,MATCH($A24,'العملاء'!$P$6:$P$2005,0))&amp;"")</f>
        <v/>
      </c>
    </row>
    <row r="25">
      <c r="A25" s="6">
        <f>IF(19&lt;=$B$4,19,"")</f>
        <v/>
      </c>
      <c r="B25" s="6">
        <f>IF($A25="","",INDEX('العملاء'!$B$6:$B$2005,MATCH($A25,'العملاء'!$P$6:$P$2005,0))&amp;"")</f>
        <v/>
      </c>
      <c r="C25" s="6">
        <f>IF($A25="","",INDEX('العملاء'!$C$6:$C$2005,MATCH($A25,'العملاء'!$P$6:$P$2005,0))&amp;"")</f>
        <v/>
      </c>
      <c r="D25" s="6">
        <f>IF($A25="","",INDEX('العملاء'!$I$6:$I$2005,MATCH($A25,'العملاء'!$P$6:$P$2005,0))&amp;"")</f>
        <v/>
      </c>
      <c r="E25" s="6">
        <f>IF($A25="","",INDEX('العملاء'!$H$6:$H$2005,MATCH($A25,'العملاء'!$P$6:$P$2005,0))&amp;"")</f>
        <v/>
      </c>
      <c r="F25" s="13">
        <f>IF($A25="","",INDEX('العملاء'!$J$6:$J$2005,MATCH($A25,'العملاء'!$P$6:$P$2005,0)))</f>
        <v/>
      </c>
      <c r="G25" s="6">
        <f>IF($A25="","",INDEX('العملاء'!$M$6:$M$2005,MATCH($A25,'العملاء'!$P$6:$P$2005,0))&amp;"")</f>
        <v/>
      </c>
    </row>
    <row r="26">
      <c r="A26" s="6">
        <f>IF(20&lt;=$B$4,20,"")</f>
        <v/>
      </c>
      <c r="B26" s="6">
        <f>IF($A26="","",INDEX('العملاء'!$B$6:$B$2005,MATCH($A26,'العملاء'!$P$6:$P$2005,0))&amp;"")</f>
        <v/>
      </c>
      <c r="C26" s="6">
        <f>IF($A26="","",INDEX('العملاء'!$C$6:$C$2005,MATCH($A26,'العملاء'!$P$6:$P$2005,0))&amp;"")</f>
        <v/>
      </c>
      <c r="D26" s="6">
        <f>IF($A26="","",INDEX('العملاء'!$I$6:$I$2005,MATCH($A26,'العملاء'!$P$6:$P$2005,0))&amp;"")</f>
        <v/>
      </c>
      <c r="E26" s="6">
        <f>IF($A26="","",INDEX('العملاء'!$H$6:$H$2005,MATCH($A26,'العملاء'!$P$6:$P$2005,0))&amp;"")</f>
        <v/>
      </c>
      <c r="F26" s="13">
        <f>IF($A26="","",INDEX('العملاء'!$J$6:$J$2005,MATCH($A26,'العملاء'!$P$6:$P$2005,0)))</f>
        <v/>
      </c>
      <c r="G26" s="6">
        <f>IF($A26="","",INDEX('العملاء'!$M$6:$M$2005,MATCH($A26,'العملاء'!$P$6:$P$2005,0))&amp;"")</f>
        <v/>
      </c>
    </row>
    <row r="27">
      <c r="A27" s="6">
        <f>IF(21&lt;=$B$4,21,"")</f>
        <v/>
      </c>
      <c r="B27" s="6">
        <f>IF($A27="","",INDEX('العملاء'!$B$6:$B$2005,MATCH($A27,'العملاء'!$P$6:$P$2005,0))&amp;"")</f>
        <v/>
      </c>
      <c r="C27" s="6">
        <f>IF($A27="","",INDEX('العملاء'!$C$6:$C$2005,MATCH($A27,'العملاء'!$P$6:$P$2005,0))&amp;"")</f>
        <v/>
      </c>
      <c r="D27" s="6">
        <f>IF($A27="","",INDEX('العملاء'!$I$6:$I$2005,MATCH($A27,'العملاء'!$P$6:$P$2005,0))&amp;"")</f>
        <v/>
      </c>
      <c r="E27" s="6">
        <f>IF($A27="","",INDEX('العملاء'!$H$6:$H$2005,MATCH($A27,'العملاء'!$P$6:$P$2005,0))&amp;"")</f>
        <v/>
      </c>
      <c r="F27" s="13">
        <f>IF($A27="","",INDEX('العملاء'!$J$6:$J$2005,MATCH($A27,'العملاء'!$P$6:$P$2005,0)))</f>
        <v/>
      </c>
      <c r="G27" s="6">
        <f>IF($A27="","",INDEX('العملاء'!$M$6:$M$2005,MATCH($A27,'العملاء'!$P$6:$P$2005,0))&amp;"")</f>
        <v/>
      </c>
    </row>
    <row r="28">
      <c r="A28" s="6">
        <f>IF(22&lt;=$B$4,22,"")</f>
        <v/>
      </c>
      <c r="B28" s="6">
        <f>IF($A28="","",INDEX('العملاء'!$B$6:$B$2005,MATCH($A28,'العملاء'!$P$6:$P$2005,0))&amp;"")</f>
        <v/>
      </c>
      <c r="C28" s="6">
        <f>IF($A28="","",INDEX('العملاء'!$C$6:$C$2005,MATCH($A28,'العملاء'!$P$6:$P$2005,0))&amp;"")</f>
        <v/>
      </c>
      <c r="D28" s="6">
        <f>IF($A28="","",INDEX('العملاء'!$I$6:$I$2005,MATCH($A28,'العملاء'!$P$6:$P$2005,0))&amp;"")</f>
        <v/>
      </c>
      <c r="E28" s="6">
        <f>IF($A28="","",INDEX('العملاء'!$H$6:$H$2005,MATCH($A28,'العملاء'!$P$6:$P$2005,0))&amp;"")</f>
        <v/>
      </c>
      <c r="F28" s="13">
        <f>IF($A28="","",INDEX('العملاء'!$J$6:$J$2005,MATCH($A28,'العملاء'!$P$6:$P$2005,0)))</f>
        <v/>
      </c>
      <c r="G28" s="6">
        <f>IF($A28="","",INDEX('العملاء'!$M$6:$M$2005,MATCH($A28,'العملاء'!$P$6:$P$2005,0))&amp;"")</f>
        <v/>
      </c>
    </row>
    <row r="29">
      <c r="A29" s="6">
        <f>IF(23&lt;=$B$4,23,"")</f>
        <v/>
      </c>
      <c r="B29" s="6">
        <f>IF($A29="","",INDEX('العملاء'!$B$6:$B$2005,MATCH($A29,'العملاء'!$P$6:$P$2005,0))&amp;"")</f>
        <v/>
      </c>
      <c r="C29" s="6">
        <f>IF($A29="","",INDEX('العملاء'!$C$6:$C$2005,MATCH($A29,'العملاء'!$P$6:$P$2005,0))&amp;"")</f>
        <v/>
      </c>
      <c r="D29" s="6">
        <f>IF($A29="","",INDEX('العملاء'!$I$6:$I$2005,MATCH($A29,'العملاء'!$P$6:$P$2005,0))&amp;"")</f>
        <v/>
      </c>
      <c r="E29" s="6">
        <f>IF($A29="","",INDEX('العملاء'!$H$6:$H$2005,MATCH($A29,'العملاء'!$P$6:$P$2005,0))&amp;"")</f>
        <v/>
      </c>
      <c r="F29" s="13">
        <f>IF($A29="","",INDEX('العملاء'!$J$6:$J$2005,MATCH($A29,'العملاء'!$P$6:$P$2005,0)))</f>
        <v/>
      </c>
      <c r="G29" s="6">
        <f>IF($A29="","",INDEX('العملاء'!$M$6:$M$2005,MATCH($A29,'العملاء'!$P$6:$P$2005,0))&amp;"")</f>
        <v/>
      </c>
    </row>
    <row r="30">
      <c r="A30" s="6">
        <f>IF(24&lt;=$B$4,24,"")</f>
        <v/>
      </c>
      <c r="B30" s="6">
        <f>IF($A30="","",INDEX('العملاء'!$B$6:$B$2005,MATCH($A30,'العملاء'!$P$6:$P$2005,0))&amp;"")</f>
        <v/>
      </c>
      <c r="C30" s="6">
        <f>IF($A30="","",INDEX('العملاء'!$C$6:$C$2005,MATCH($A30,'العملاء'!$P$6:$P$2005,0))&amp;"")</f>
        <v/>
      </c>
      <c r="D30" s="6">
        <f>IF($A30="","",INDEX('العملاء'!$I$6:$I$2005,MATCH($A30,'العملاء'!$P$6:$P$2005,0))&amp;"")</f>
        <v/>
      </c>
      <c r="E30" s="6">
        <f>IF($A30="","",INDEX('العملاء'!$H$6:$H$2005,MATCH($A30,'العملاء'!$P$6:$P$2005,0))&amp;"")</f>
        <v/>
      </c>
      <c r="F30" s="13">
        <f>IF($A30="","",INDEX('العملاء'!$J$6:$J$2005,MATCH($A30,'العملاء'!$P$6:$P$2005,0)))</f>
        <v/>
      </c>
      <c r="G30" s="6">
        <f>IF($A30="","",INDEX('العملاء'!$M$6:$M$2005,MATCH($A30,'العملاء'!$P$6:$P$2005,0))&amp;"")</f>
        <v/>
      </c>
    </row>
    <row r="31">
      <c r="A31" s="6">
        <f>IF(25&lt;=$B$4,25,"")</f>
        <v/>
      </c>
      <c r="B31" s="6">
        <f>IF($A31="","",INDEX('العملاء'!$B$6:$B$2005,MATCH($A31,'العملاء'!$P$6:$P$2005,0))&amp;"")</f>
        <v/>
      </c>
      <c r="C31" s="6">
        <f>IF($A31="","",INDEX('العملاء'!$C$6:$C$2005,MATCH($A31,'العملاء'!$P$6:$P$2005,0))&amp;"")</f>
        <v/>
      </c>
      <c r="D31" s="6">
        <f>IF($A31="","",INDEX('العملاء'!$I$6:$I$2005,MATCH($A31,'العملاء'!$P$6:$P$2005,0))&amp;"")</f>
        <v/>
      </c>
      <c r="E31" s="6">
        <f>IF($A31="","",INDEX('العملاء'!$H$6:$H$2005,MATCH($A31,'العملاء'!$P$6:$P$2005,0))&amp;"")</f>
        <v/>
      </c>
      <c r="F31" s="13">
        <f>IF($A31="","",INDEX('العملاء'!$J$6:$J$2005,MATCH($A31,'العملاء'!$P$6:$P$2005,0)))</f>
        <v/>
      </c>
      <c r="G31" s="6">
        <f>IF($A31="","",INDEX('العملاء'!$M$6:$M$2005,MATCH($A31,'العملاء'!$P$6:$P$2005,0))&amp;"")</f>
        <v/>
      </c>
    </row>
    <row r="32">
      <c r="A32" s="6">
        <f>IF(26&lt;=$B$4,26,"")</f>
        <v/>
      </c>
      <c r="B32" s="6">
        <f>IF($A32="","",INDEX('العملاء'!$B$6:$B$2005,MATCH($A32,'العملاء'!$P$6:$P$2005,0))&amp;"")</f>
        <v/>
      </c>
      <c r="C32" s="6">
        <f>IF($A32="","",INDEX('العملاء'!$C$6:$C$2005,MATCH($A32,'العملاء'!$P$6:$P$2005,0))&amp;"")</f>
        <v/>
      </c>
      <c r="D32" s="6">
        <f>IF($A32="","",INDEX('العملاء'!$I$6:$I$2005,MATCH($A32,'العملاء'!$P$6:$P$2005,0))&amp;"")</f>
        <v/>
      </c>
      <c r="E32" s="6">
        <f>IF($A32="","",INDEX('العملاء'!$H$6:$H$2005,MATCH($A32,'العملاء'!$P$6:$P$2005,0))&amp;"")</f>
        <v/>
      </c>
      <c r="F32" s="13">
        <f>IF($A32="","",INDEX('العملاء'!$J$6:$J$2005,MATCH($A32,'العملاء'!$P$6:$P$2005,0)))</f>
        <v/>
      </c>
      <c r="G32" s="6">
        <f>IF($A32="","",INDEX('العملاء'!$M$6:$M$2005,MATCH($A32,'العملاء'!$P$6:$P$2005,0))&amp;"")</f>
        <v/>
      </c>
    </row>
    <row r="33">
      <c r="A33" s="6">
        <f>IF(27&lt;=$B$4,27,"")</f>
        <v/>
      </c>
      <c r="B33" s="6">
        <f>IF($A33="","",INDEX('العملاء'!$B$6:$B$2005,MATCH($A33,'العملاء'!$P$6:$P$2005,0))&amp;"")</f>
        <v/>
      </c>
      <c r="C33" s="6">
        <f>IF($A33="","",INDEX('العملاء'!$C$6:$C$2005,MATCH($A33,'العملاء'!$P$6:$P$2005,0))&amp;"")</f>
        <v/>
      </c>
      <c r="D33" s="6">
        <f>IF($A33="","",INDEX('العملاء'!$I$6:$I$2005,MATCH($A33,'العملاء'!$P$6:$P$2005,0))&amp;"")</f>
        <v/>
      </c>
      <c r="E33" s="6">
        <f>IF($A33="","",INDEX('العملاء'!$H$6:$H$2005,MATCH($A33,'العملاء'!$P$6:$P$2005,0))&amp;"")</f>
        <v/>
      </c>
      <c r="F33" s="13">
        <f>IF($A33="","",INDEX('العملاء'!$J$6:$J$2005,MATCH($A33,'العملاء'!$P$6:$P$2005,0)))</f>
        <v/>
      </c>
      <c r="G33" s="6">
        <f>IF($A33="","",INDEX('العملاء'!$M$6:$M$2005,MATCH($A33,'العملاء'!$P$6:$P$2005,0))&amp;"")</f>
        <v/>
      </c>
    </row>
    <row r="34">
      <c r="A34" s="6">
        <f>IF(28&lt;=$B$4,28,"")</f>
        <v/>
      </c>
      <c r="B34" s="6">
        <f>IF($A34="","",INDEX('العملاء'!$B$6:$B$2005,MATCH($A34,'العملاء'!$P$6:$P$2005,0))&amp;"")</f>
        <v/>
      </c>
      <c r="C34" s="6">
        <f>IF($A34="","",INDEX('العملاء'!$C$6:$C$2005,MATCH($A34,'العملاء'!$P$6:$P$2005,0))&amp;"")</f>
        <v/>
      </c>
      <c r="D34" s="6">
        <f>IF($A34="","",INDEX('العملاء'!$I$6:$I$2005,MATCH($A34,'العملاء'!$P$6:$P$2005,0))&amp;"")</f>
        <v/>
      </c>
      <c r="E34" s="6">
        <f>IF($A34="","",INDEX('العملاء'!$H$6:$H$2005,MATCH($A34,'العملاء'!$P$6:$P$2005,0))&amp;"")</f>
        <v/>
      </c>
      <c r="F34" s="13">
        <f>IF($A34="","",INDEX('العملاء'!$J$6:$J$2005,MATCH($A34,'العملاء'!$P$6:$P$2005,0)))</f>
        <v/>
      </c>
      <c r="G34" s="6">
        <f>IF($A34="","",INDEX('العملاء'!$M$6:$M$2005,MATCH($A34,'العملاء'!$P$6:$P$2005,0))&amp;"")</f>
        <v/>
      </c>
    </row>
    <row r="35">
      <c r="A35" s="6">
        <f>IF(29&lt;=$B$4,29,"")</f>
        <v/>
      </c>
      <c r="B35" s="6">
        <f>IF($A35="","",INDEX('العملاء'!$B$6:$B$2005,MATCH($A35,'العملاء'!$P$6:$P$2005,0))&amp;"")</f>
        <v/>
      </c>
      <c r="C35" s="6">
        <f>IF($A35="","",INDEX('العملاء'!$C$6:$C$2005,MATCH($A35,'العملاء'!$P$6:$P$2005,0))&amp;"")</f>
        <v/>
      </c>
      <c r="D35" s="6">
        <f>IF($A35="","",INDEX('العملاء'!$I$6:$I$2005,MATCH($A35,'العملاء'!$P$6:$P$2005,0))&amp;"")</f>
        <v/>
      </c>
      <c r="E35" s="6">
        <f>IF($A35="","",INDEX('العملاء'!$H$6:$H$2005,MATCH($A35,'العملاء'!$P$6:$P$2005,0))&amp;"")</f>
        <v/>
      </c>
      <c r="F35" s="13">
        <f>IF($A35="","",INDEX('العملاء'!$J$6:$J$2005,MATCH($A35,'العملاء'!$P$6:$P$2005,0)))</f>
        <v/>
      </c>
      <c r="G35" s="6">
        <f>IF($A35="","",INDEX('العملاء'!$M$6:$M$2005,MATCH($A35,'العملاء'!$P$6:$P$2005,0))&amp;"")</f>
        <v/>
      </c>
    </row>
    <row r="36">
      <c r="A36" s="6">
        <f>IF(30&lt;=$B$4,30,"")</f>
        <v/>
      </c>
      <c r="B36" s="6">
        <f>IF($A36="","",INDEX('العملاء'!$B$6:$B$2005,MATCH($A36,'العملاء'!$P$6:$P$2005,0))&amp;"")</f>
        <v/>
      </c>
      <c r="C36" s="6">
        <f>IF($A36="","",INDEX('العملاء'!$C$6:$C$2005,MATCH($A36,'العملاء'!$P$6:$P$2005,0))&amp;"")</f>
        <v/>
      </c>
      <c r="D36" s="6">
        <f>IF($A36="","",INDEX('العملاء'!$I$6:$I$2005,MATCH($A36,'العملاء'!$P$6:$P$2005,0))&amp;"")</f>
        <v/>
      </c>
      <c r="E36" s="6">
        <f>IF($A36="","",INDEX('العملاء'!$H$6:$H$2005,MATCH($A36,'العملاء'!$P$6:$P$2005,0))&amp;"")</f>
        <v/>
      </c>
      <c r="F36" s="13">
        <f>IF($A36="","",INDEX('العملاء'!$J$6:$J$2005,MATCH($A36,'العملاء'!$P$6:$P$2005,0)))</f>
        <v/>
      </c>
      <c r="G36" s="6">
        <f>IF($A36="","",INDEX('العملاء'!$M$6:$M$2005,MATCH($A36,'العملاء'!$P$6:$P$2005,0))&amp;"")</f>
        <v/>
      </c>
    </row>
    <row r="37">
      <c r="A37" s="6">
        <f>IF(31&lt;=$B$4,31,"")</f>
        <v/>
      </c>
      <c r="B37" s="6">
        <f>IF($A37="","",INDEX('العملاء'!$B$6:$B$2005,MATCH($A37,'العملاء'!$P$6:$P$2005,0))&amp;"")</f>
        <v/>
      </c>
      <c r="C37" s="6">
        <f>IF($A37="","",INDEX('العملاء'!$C$6:$C$2005,MATCH($A37,'العملاء'!$P$6:$P$2005,0))&amp;"")</f>
        <v/>
      </c>
      <c r="D37" s="6">
        <f>IF($A37="","",INDEX('العملاء'!$I$6:$I$2005,MATCH($A37,'العملاء'!$P$6:$P$2005,0))&amp;"")</f>
        <v/>
      </c>
      <c r="E37" s="6">
        <f>IF($A37="","",INDEX('العملاء'!$H$6:$H$2005,MATCH($A37,'العملاء'!$P$6:$P$2005,0))&amp;"")</f>
        <v/>
      </c>
      <c r="F37" s="13">
        <f>IF($A37="","",INDEX('العملاء'!$J$6:$J$2005,MATCH($A37,'العملاء'!$P$6:$P$2005,0)))</f>
        <v/>
      </c>
      <c r="G37" s="6">
        <f>IF($A37="","",INDEX('العملاء'!$M$6:$M$2005,MATCH($A37,'العملاء'!$P$6:$P$2005,0))&amp;"")</f>
        <v/>
      </c>
    </row>
    <row r="38">
      <c r="A38" s="6">
        <f>IF(32&lt;=$B$4,32,"")</f>
        <v/>
      </c>
      <c r="B38" s="6">
        <f>IF($A38="","",INDEX('العملاء'!$B$6:$B$2005,MATCH($A38,'العملاء'!$P$6:$P$2005,0))&amp;"")</f>
        <v/>
      </c>
      <c r="C38" s="6">
        <f>IF($A38="","",INDEX('العملاء'!$C$6:$C$2005,MATCH($A38,'العملاء'!$P$6:$P$2005,0))&amp;"")</f>
        <v/>
      </c>
      <c r="D38" s="6">
        <f>IF($A38="","",INDEX('العملاء'!$I$6:$I$2005,MATCH($A38,'العملاء'!$P$6:$P$2005,0))&amp;"")</f>
        <v/>
      </c>
      <c r="E38" s="6">
        <f>IF($A38="","",INDEX('العملاء'!$H$6:$H$2005,MATCH($A38,'العملاء'!$P$6:$P$2005,0))&amp;"")</f>
        <v/>
      </c>
      <c r="F38" s="13">
        <f>IF($A38="","",INDEX('العملاء'!$J$6:$J$2005,MATCH($A38,'العملاء'!$P$6:$P$2005,0)))</f>
        <v/>
      </c>
      <c r="G38" s="6">
        <f>IF($A38="","",INDEX('العملاء'!$M$6:$M$2005,MATCH($A38,'العملاء'!$P$6:$P$2005,0))&amp;"")</f>
        <v/>
      </c>
    </row>
    <row r="39">
      <c r="A39" s="6">
        <f>IF(33&lt;=$B$4,33,"")</f>
        <v/>
      </c>
      <c r="B39" s="6">
        <f>IF($A39="","",INDEX('العملاء'!$B$6:$B$2005,MATCH($A39,'العملاء'!$P$6:$P$2005,0))&amp;"")</f>
        <v/>
      </c>
      <c r="C39" s="6">
        <f>IF($A39="","",INDEX('العملاء'!$C$6:$C$2005,MATCH($A39,'العملاء'!$P$6:$P$2005,0))&amp;"")</f>
        <v/>
      </c>
      <c r="D39" s="6">
        <f>IF($A39="","",INDEX('العملاء'!$I$6:$I$2005,MATCH($A39,'العملاء'!$P$6:$P$2005,0))&amp;"")</f>
        <v/>
      </c>
      <c r="E39" s="6">
        <f>IF($A39="","",INDEX('العملاء'!$H$6:$H$2005,MATCH($A39,'العملاء'!$P$6:$P$2005,0))&amp;"")</f>
        <v/>
      </c>
      <c r="F39" s="13">
        <f>IF($A39="","",INDEX('العملاء'!$J$6:$J$2005,MATCH($A39,'العملاء'!$P$6:$P$2005,0)))</f>
        <v/>
      </c>
      <c r="G39" s="6">
        <f>IF($A39="","",INDEX('العملاء'!$M$6:$M$2005,MATCH($A39,'العملاء'!$P$6:$P$2005,0))&amp;"")</f>
        <v/>
      </c>
    </row>
    <row r="40">
      <c r="A40" s="6">
        <f>IF(34&lt;=$B$4,34,"")</f>
        <v/>
      </c>
      <c r="B40" s="6">
        <f>IF($A40="","",INDEX('العملاء'!$B$6:$B$2005,MATCH($A40,'العملاء'!$P$6:$P$2005,0))&amp;"")</f>
        <v/>
      </c>
      <c r="C40" s="6">
        <f>IF($A40="","",INDEX('العملاء'!$C$6:$C$2005,MATCH($A40,'العملاء'!$P$6:$P$2005,0))&amp;"")</f>
        <v/>
      </c>
      <c r="D40" s="6">
        <f>IF($A40="","",INDEX('العملاء'!$I$6:$I$2005,MATCH($A40,'العملاء'!$P$6:$P$2005,0))&amp;"")</f>
        <v/>
      </c>
      <c r="E40" s="6">
        <f>IF($A40="","",INDEX('العملاء'!$H$6:$H$2005,MATCH($A40,'العملاء'!$P$6:$P$2005,0))&amp;"")</f>
        <v/>
      </c>
      <c r="F40" s="13">
        <f>IF($A40="","",INDEX('العملاء'!$J$6:$J$2005,MATCH($A40,'العملاء'!$P$6:$P$2005,0)))</f>
        <v/>
      </c>
      <c r="G40" s="6">
        <f>IF($A40="","",INDEX('العملاء'!$M$6:$M$2005,MATCH($A40,'العملاء'!$P$6:$P$2005,0))&amp;"")</f>
        <v/>
      </c>
    </row>
    <row r="41">
      <c r="A41" s="6">
        <f>IF(35&lt;=$B$4,35,"")</f>
        <v/>
      </c>
      <c r="B41" s="6">
        <f>IF($A41="","",INDEX('العملاء'!$B$6:$B$2005,MATCH($A41,'العملاء'!$P$6:$P$2005,0))&amp;"")</f>
        <v/>
      </c>
      <c r="C41" s="6">
        <f>IF($A41="","",INDEX('العملاء'!$C$6:$C$2005,MATCH($A41,'العملاء'!$P$6:$P$2005,0))&amp;"")</f>
        <v/>
      </c>
      <c r="D41" s="6">
        <f>IF($A41="","",INDEX('العملاء'!$I$6:$I$2005,MATCH($A41,'العملاء'!$P$6:$P$2005,0))&amp;"")</f>
        <v/>
      </c>
      <c r="E41" s="6">
        <f>IF($A41="","",INDEX('العملاء'!$H$6:$H$2005,MATCH($A41,'العملاء'!$P$6:$P$2005,0))&amp;"")</f>
        <v/>
      </c>
      <c r="F41" s="13">
        <f>IF($A41="","",INDEX('العملاء'!$J$6:$J$2005,MATCH($A41,'العملاء'!$P$6:$P$2005,0)))</f>
        <v/>
      </c>
      <c r="G41" s="6">
        <f>IF($A41="","",INDEX('العملاء'!$M$6:$M$2005,MATCH($A41,'العملاء'!$P$6:$P$2005,0))&amp;"")</f>
        <v/>
      </c>
    </row>
    <row r="42">
      <c r="A42" s="6">
        <f>IF(36&lt;=$B$4,36,"")</f>
        <v/>
      </c>
      <c r="B42" s="6">
        <f>IF($A42="","",INDEX('العملاء'!$B$6:$B$2005,MATCH($A42,'العملاء'!$P$6:$P$2005,0))&amp;"")</f>
        <v/>
      </c>
      <c r="C42" s="6">
        <f>IF($A42="","",INDEX('العملاء'!$C$6:$C$2005,MATCH($A42,'العملاء'!$P$6:$P$2005,0))&amp;"")</f>
        <v/>
      </c>
      <c r="D42" s="6">
        <f>IF($A42="","",INDEX('العملاء'!$I$6:$I$2005,MATCH($A42,'العملاء'!$P$6:$P$2005,0))&amp;"")</f>
        <v/>
      </c>
      <c r="E42" s="6">
        <f>IF($A42="","",INDEX('العملاء'!$H$6:$H$2005,MATCH($A42,'العملاء'!$P$6:$P$2005,0))&amp;"")</f>
        <v/>
      </c>
      <c r="F42" s="13">
        <f>IF($A42="","",INDEX('العملاء'!$J$6:$J$2005,MATCH($A42,'العملاء'!$P$6:$P$2005,0)))</f>
        <v/>
      </c>
      <c r="G42" s="6">
        <f>IF($A42="","",INDEX('العملاء'!$M$6:$M$2005,MATCH($A42,'العملاء'!$P$6:$P$2005,0))&amp;"")</f>
        <v/>
      </c>
    </row>
    <row r="43">
      <c r="A43" s="6">
        <f>IF(37&lt;=$B$4,37,"")</f>
        <v/>
      </c>
      <c r="B43" s="6">
        <f>IF($A43="","",INDEX('العملاء'!$B$6:$B$2005,MATCH($A43,'العملاء'!$P$6:$P$2005,0))&amp;"")</f>
        <v/>
      </c>
      <c r="C43" s="6">
        <f>IF($A43="","",INDEX('العملاء'!$C$6:$C$2005,MATCH($A43,'العملاء'!$P$6:$P$2005,0))&amp;"")</f>
        <v/>
      </c>
      <c r="D43" s="6">
        <f>IF($A43="","",INDEX('العملاء'!$I$6:$I$2005,MATCH($A43,'العملاء'!$P$6:$P$2005,0))&amp;"")</f>
        <v/>
      </c>
      <c r="E43" s="6">
        <f>IF($A43="","",INDEX('العملاء'!$H$6:$H$2005,MATCH($A43,'العملاء'!$P$6:$P$2005,0))&amp;"")</f>
        <v/>
      </c>
      <c r="F43" s="13">
        <f>IF($A43="","",INDEX('العملاء'!$J$6:$J$2005,MATCH($A43,'العملاء'!$P$6:$P$2005,0)))</f>
        <v/>
      </c>
      <c r="G43" s="6">
        <f>IF($A43="","",INDEX('العملاء'!$M$6:$M$2005,MATCH($A43,'العملاء'!$P$6:$P$2005,0))&amp;"")</f>
        <v/>
      </c>
    </row>
    <row r="44">
      <c r="A44" s="6">
        <f>IF(38&lt;=$B$4,38,"")</f>
        <v/>
      </c>
      <c r="B44" s="6">
        <f>IF($A44="","",INDEX('العملاء'!$B$6:$B$2005,MATCH($A44,'العملاء'!$P$6:$P$2005,0))&amp;"")</f>
        <v/>
      </c>
      <c r="C44" s="6">
        <f>IF($A44="","",INDEX('العملاء'!$C$6:$C$2005,MATCH($A44,'العملاء'!$P$6:$P$2005,0))&amp;"")</f>
        <v/>
      </c>
      <c r="D44" s="6">
        <f>IF($A44="","",INDEX('العملاء'!$I$6:$I$2005,MATCH($A44,'العملاء'!$P$6:$P$2005,0))&amp;"")</f>
        <v/>
      </c>
      <c r="E44" s="6">
        <f>IF($A44="","",INDEX('العملاء'!$H$6:$H$2005,MATCH($A44,'العملاء'!$P$6:$P$2005,0))&amp;"")</f>
        <v/>
      </c>
      <c r="F44" s="13">
        <f>IF($A44="","",INDEX('العملاء'!$J$6:$J$2005,MATCH($A44,'العملاء'!$P$6:$P$2005,0)))</f>
        <v/>
      </c>
      <c r="G44" s="6">
        <f>IF($A44="","",INDEX('العملاء'!$M$6:$M$2005,MATCH($A44,'العملاء'!$P$6:$P$2005,0))&amp;"")</f>
        <v/>
      </c>
    </row>
    <row r="45">
      <c r="A45" s="6">
        <f>IF(39&lt;=$B$4,39,"")</f>
        <v/>
      </c>
      <c r="B45" s="6">
        <f>IF($A45="","",INDEX('العملاء'!$B$6:$B$2005,MATCH($A45,'العملاء'!$P$6:$P$2005,0))&amp;"")</f>
        <v/>
      </c>
      <c r="C45" s="6">
        <f>IF($A45="","",INDEX('العملاء'!$C$6:$C$2005,MATCH($A45,'العملاء'!$P$6:$P$2005,0))&amp;"")</f>
        <v/>
      </c>
      <c r="D45" s="6">
        <f>IF($A45="","",INDEX('العملاء'!$I$6:$I$2005,MATCH($A45,'العملاء'!$P$6:$P$2005,0))&amp;"")</f>
        <v/>
      </c>
      <c r="E45" s="6">
        <f>IF($A45="","",INDEX('العملاء'!$H$6:$H$2005,MATCH($A45,'العملاء'!$P$6:$P$2005,0))&amp;"")</f>
        <v/>
      </c>
      <c r="F45" s="13">
        <f>IF($A45="","",INDEX('العملاء'!$J$6:$J$2005,MATCH($A45,'العملاء'!$P$6:$P$2005,0)))</f>
        <v/>
      </c>
      <c r="G45" s="6">
        <f>IF($A45="","",INDEX('العملاء'!$M$6:$M$2005,MATCH($A45,'العملاء'!$P$6:$P$2005,0))&amp;"")</f>
        <v/>
      </c>
    </row>
    <row r="46">
      <c r="A46" s="6">
        <f>IF(40&lt;=$B$4,40,"")</f>
        <v/>
      </c>
      <c r="B46" s="6">
        <f>IF($A46="","",INDEX('العملاء'!$B$6:$B$2005,MATCH($A46,'العملاء'!$P$6:$P$2005,0))&amp;"")</f>
        <v/>
      </c>
      <c r="C46" s="6">
        <f>IF($A46="","",INDEX('العملاء'!$C$6:$C$2005,MATCH($A46,'العملاء'!$P$6:$P$2005,0))&amp;"")</f>
        <v/>
      </c>
      <c r="D46" s="6">
        <f>IF($A46="","",INDEX('العملاء'!$I$6:$I$2005,MATCH($A46,'العملاء'!$P$6:$P$2005,0))&amp;"")</f>
        <v/>
      </c>
      <c r="E46" s="6">
        <f>IF($A46="","",INDEX('العملاء'!$H$6:$H$2005,MATCH($A46,'العملاء'!$P$6:$P$2005,0))&amp;"")</f>
        <v/>
      </c>
      <c r="F46" s="13">
        <f>IF($A46="","",INDEX('العملاء'!$J$6:$J$2005,MATCH($A46,'العملاء'!$P$6:$P$2005,0)))</f>
        <v/>
      </c>
      <c r="G46" s="6">
        <f>IF($A46="","",INDEX('العملاء'!$M$6:$M$2005,MATCH($A46,'العملاء'!$P$6:$P$2005,0))&amp;"")</f>
        <v/>
      </c>
    </row>
    <row r="47">
      <c r="A47" s="6">
        <f>IF(41&lt;=$B$4,41,"")</f>
        <v/>
      </c>
      <c r="B47" s="6">
        <f>IF($A47="","",INDEX('العملاء'!$B$6:$B$2005,MATCH($A47,'العملاء'!$P$6:$P$2005,0))&amp;"")</f>
        <v/>
      </c>
      <c r="C47" s="6">
        <f>IF($A47="","",INDEX('العملاء'!$C$6:$C$2005,MATCH($A47,'العملاء'!$P$6:$P$2005,0))&amp;"")</f>
        <v/>
      </c>
      <c r="D47" s="6">
        <f>IF($A47="","",INDEX('العملاء'!$I$6:$I$2005,MATCH($A47,'العملاء'!$P$6:$P$2005,0))&amp;"")</f>
        <v/>
      </c>
      <c r="E47" s="6">
        <f>IF($A47="","",INDEX('العملاء'!$H$6:$H$2005,MATCH($A47,'العملاء'!$P$6:$P$2005,0))&amp;"")</f>
        <v/>
      </c>
      <c r="F47" s="13">
        <f>IF($A47="","",INDEX('العملاء'!$J$6:$J$2005,MATCH($A47,'العملاء'!$P$6:$P$2005,0)))</f>
        <v/>
      </c>
      <c r="G47" s="6">
        <f>IF($A47="","",INDEX('العملاء'!$M$6:$M$2005,MATCH($A47,'العملاء'!$P$6:$P$2005,0))&amp;"")</f>
        <v/>
      </c>
    </row>
    <row r="48">
      <c r="A48" s="6">
        <f>IF(42&lt;=$B$4,42,"")</f>
        <v/>
      </c>
      <c r="B48" s="6">
        <f>IF($A48="","",INDEX('العملاء'!$B$6:$B$2005,MATCH($A48,'العملاء'!$P$6:$P$2005,0))&amp;"")</f>
        <v/>
      </c>
      <c r="C48" s="6">
        <f>IF($A48="","",INDEX('العملاء'!$C$6:$C$2005,MATCH($A48,'العملاء'!$P$6:$P$2005,0))&amp;"")</f>
        <v/>
      </c>
      <c r="D48" s="6">
        <f>IF($A48="","",INDEX('العملاء'!$I$6:$I$2005,MATCH($A48,'العملاء'!$P$6:$P$2005,0))&amp;"")</f>
        <v/>
      </c>
      <c r="E48" s="6">
        <f>IF($A48="","",INDEX('العملاء'!$H$6:$H$2005,MATCH($A48,'العملاء'!$P$6:$P$2005,0))&amp;"")</f>
        <v/>
      </c>
      <c r="F48" s="13">
        <f>IF($A48="","",INDEX('العملاء'!$J$6:$J$2005,MATCH($A48,'العملاء'!$P$6:$P$2005,0)))</f>
        <v/>
      </c>
      <c r="G48" s="6">
        <f>IF($A48="","",INDEX('العملاء'!$M$6:$M$2005,MATCH($A48,'العملاء'!$P$6:$P$2005,0))&amp;"")</f>
        <v/>
      </c>
    </row>
    <row r="49">
      <c r="A49" s="6">
        <f>IF(43&lt;=$B$4,43,"")</f>
        <v/>
      </c>
      <c r="B49" s="6">
        <f>IF($A49="","",INDEX('العملاء'!$B$6:$B$2005,MATCH($A49,'العملاء'!$P$6:$P$2005,0))&amp;"")</f>
        <v/>
      </c>
      <c r="C49" s="6">
        <f>IF($A49="","",INDEX('العملاء'!$C$6:$C$2005,MATCH($A49,'العملاء'!$P$6:$P$2005,0))&amp;"")</f>
        <v/>
      </c>
      <c r="D49" s="6">
        <f>IF($A49="","",INDEX('العملاء'!$I$6:$I$2005,MATCH($A49,'العملاء'!$P$6:$P$2005,0))&amp;"")</f>
        <v/>
      </c>
      <c r="E49" s="6">
        <f>IF($A49="","",INDEX('العملاء'!$H$6:$H$2005,MATCH($A49,'العملاء'!$P$6:$P$2005,0))&amp;"")</f>
        <v/>
      </c>
      <c r="F49" s="13">
        <f>IF($A49="","",INDEX('العملاء'!$J$6:$J$2005,MATCH($A49,'العملاء'!$P$6:$P$2005,0)))</f>
        <v/>
      </c>
      <c r="G49" s="6">
        <f>IF($A49="","",INDEX('العملاء'!$M$6:$M$2005,MATCH($A49,'العملاء'!$P$6:$P$2005,0))&amp;"")</f>
        <v/>
      </c>
    </row>
    <row r="50">
      <c r="A50" s="6">
        <f>IF(44&lt;=$B$4,44,"")</f>
        <v/>
      </c>
      <c r="B50" s="6">
        <f>IF($A50="","",INDEX('العملاء'!$B$6:$B$2005,MATCH($A50,'العملاء'!$P$6:$P$2005,0))&amp;"")</f>
        <v/>
      </c>
      <c r="C50" s="6">
        <f>IF($A50="","",INDEX('العملاء'!$C$6:$C$2005,MATCH($A50,'العملاء'!$P$6:$P$2005,0))&amp;"")</f>
        <v/>
      </c>
      <c r="D50" s="6">
        <f>IF($A50="","",INDEX('العملاء'!$I$6:$I$2005,MATCH($A50,'العملاء'!$P$6:$P$2005,0))&amp;"")</f>
        <v/>
      </c>
      <c r="E50" s="6">
        <f>IF($A50="","",INDEX('العملاء'!$H$6:$H$2005,MATCH($A50,'العملاء'!$P$6:$P$2005,0))&amp;"")</f>
        <v/>
      </c>
      <c r="F50" s="13">
        <f>IF($A50="","",INDEX('العملاء'!$J$6:$J$2005,MATCH($A50,'العملاء'!$P$6:$P$2005,0)))</f>
        <v/>
      </c>
      <c r="G50" s="6">
        <f>IF($A50="","",INDEX('العملاء'!$M$6:$M$2005,MATCH($A50,'العملاء'!$P$6:$P$2005,0))&amp;"")</f>
        <v/>
      </c>
    </row>
    <row r="51">
      <c r="A51" s="6">
        <f>IF(45&lt;=$B$4,45,"")</f>
        <v/>
      </c>
      <c r="B51" s="6">
        <f>IF($A51="","",INDEX('العملاء'!$B$6:$B$2005,MATCH($A51,'العملاء'!$P$6:$P$2005,0))&amp;"")</f>
        <v/>
      </c>
      <c r="C51" s="6">
        <f>IF($A51="","",INDEX('العملاء'!$C$6:$C$2005,MATCH($A51,'العملاء'!$P$6:$P$2005,0))&amp;"")</f>
        <v/>
      </c>
      <c r="D51" s="6">
        <f>IF($A51="","",INDEX('العملاء'!$I$6:$I$2005,MATCH($A51,'العملاء'!$P$6:$P$2005,0))&amp;"")</f>
        <v/>
      </c>
      <c r="E51" s="6">
        <f>IF($A51="","",INDEX('العملاء'!$H$6:$H$2005,MATCH($A51,'العملاء'!$P$6:$P$2005,0))&amp;"")</f>
        <v/>
      </c>
      <c r="F51" s="13">
        <f>IF($A51="","",INDEX('العملاء'!$J$6:$J$2005,MATCH($A51,'العملاء'!$P$6:$P$2005,0)))</f>
        <v/>
      </c>
      <c r="G51" s="6">
        <f>IF($A51="","",INDEX('العملاء'!$M$6:$M$2005,MATCH($A51,'العملاء'!$P$6:$P$2005,0))&amp;"")</f>
        <v/>
      </c>
    </row>
    <row r="52">
      <c r="A52" s="6">
        <f>IF(46&lt;=$B$4,46,"")</f>
        <v/>
      </c>
      <c r="B52" s="6">
        <f>IF($A52="","",INDEX('العملاء'!$B$6:$B$2005,MATCH($A52,'العملاء'!$P$6:$P$2005,0))&amp;"")</f>
        <v/>
      </c>
      <c r="C52" s="6">
        <f>IF($A52="","",INDEX('العملاء'!$C$6:$C$2005,MATCH($A52,'العملاء'!$P$6:$P$2005,0))&amp;"")</f>
        <v/>
      </c>
      <c r="D52" s="6">
        <f>IF($A52="","",INDEX('العملاء'!$I$6:$I$2005,MATCH($A52,'العملاء'!$P$6:$P$2005,0))&amp;"")</f>
        <v/>
      </c>
      <c r="E52" s="6">
        <f>IF($A52="","",INDEX('العملاء'!$H$6:$H$2005,MATCH($A52,'العملاء'!$P$6:$P$2005,0))&amp;"")</f>
        <v/>
      </c>
      <c r="F52" s="13">
        <f>IF($A52="","",INDEX('العملاء'!$J$6:$J$2005,MATCH($A52,'العملاء'!$P$6:$P$2005,0)))</f>
        <v/>
      </c>
      <c r="G52" s="6">
        <f>IF($A52="","",INDEX('العملاء'!$M$6:$M$2005,MATCH($A52,'العملاء'!$P$6:$P$2005,0))&amp;"")</f>
        <v/>
      </c>
    </row>
    <row r="53">
      <c r="A53" s="6">
        <f>IF(47&lt;=$B$4,47,"")</f>
        <v/>
      </c>
      <c r="B53" s="6">
        <f>IF($A53="","",INDEX('العملاء'!$B$6:$B$2005,MATCH($A53,'العملاء'!$P$6:$P$2005,0))&amp;"")</f>
        <v/>
      </c>
      <c r="C53" s="6">
        <f>IF($A53="","",INDEX('العملاء'!$C$6:$C$2005,MATCH($A53,'العملاء'!$P$6:$P$2005,0))&amp;"")</f>
        <v/>
      </c>
      <c r="D53" s="6">
        <f>IF($A53="","",INDEX('العملاء'!$I$6:$I$2005,MATCH($A53,'العملاء'!$P$6:$P$2005,0))&amp;"")</f>
        <v/>
      </c>
      <c r="E53" s="6">
        <f>IF($A53="","",INDEX('العملاء'!$H$6:$H$2005,MATCH($A53,'العملاء'!$P$6:$P$2005,0))&amp;"")</f>
        <v/>
      </c>
      <c r="F53" s="13">
        <f>IF($A53="","",INDEX('العملاء'!$J$6:$J$2005,MATCH($A53,'العملاء'!$P$6:$P$2005,0)))</f>
        <v/>
      </c>
      <c r="G53" s="6">
        <f>IF($A53="","",INDEX('العملاء'!$M$6:$M$2005,MATCH($A53,'العملاء'!$P$6:$P$2005,0))&amp;"")</f>
        <v/>
      </c>
    </row>
    <row r="54">
      <c r="A54" s="6">
        <f>IF(48&lt;=$B$4,48,"")</f>
        <v/>
      </c>
      <c r="B54" s="6">
        <f>IF($A54="","",INDEX('العملاء'!$B$6:$B$2005,MATCH($A54,'العملاء'!$P$6:$P$2005,0))&amp;"")</f>
        <v/>
      </c>
      <c r="C54" s="6">
        <f>IF($A54="","",INDEX('العملاء'!$C$6:$C$2005,MATCH($A54,'العملاء'!$P$6:$P$2005,0))&amp;"")</f>
        <v/>
      </c>
      <c r="D54" s="6">
        <f>IF($A54="","",INDEX('العملاء'!$I$6:$I$2005,MATCH($A54,'العملاء'!$P$6:$P$2005,0))&amp;"")</f>
        <v/>
      </c>
      <c r="E54" s="6">
        <f>IF($A54="","",INDEX('العملاء'!$H$6:$H$2005,MATCH($A54,'العملاء'!$P$6:$P$2005,0))&amp;"")</f>
        <v/>
      </c>
      <c r="F54" s="13">
        <f>IF($A54="","",INDEX('العملاء'!$J$6:$J$2005,MATCH($A54,'العملاء'!$P$6:$P$2005,0)))</f>
        <v/>
      </c>
      <c r="G54" s="6">
        <f>IF($A54="","",INDEX('العملاء'!$M$6:$M$2005,MATCH($A54,'العملاء'!$P$6:$P$2005,0))&amp;"")</f>
        <v/>
      </c>
    </row>
    <row r="55">
      <c r="A55" s="6">
        <f>IF(49&lt;=$B$4,49,"")</f>
        <v/>
      </c>
      <c r="B55" s="6">
        <f>IF($A55="","",INDEX('العملاء'!$B$6:$B$2005,MATCH($A55,'العملاء'!$P$6:$P$2005,0))&amp;"")</f>
        <v/>
      </c>
      <c r="C55" s="6">
        <f>IF($A55="","",INDEX('العملاء'!$C$6:$C$2005,MATCH($A55,'العملاء'!$P$6:$P$2005,0))&amp;"")</f>
        <v/>
      </c>
      <c r="D55" s="6">
        <f>IF($A55="","",INDEX('العملاء'!$I$6:$I$2005,MATCH($A55,'العملاء'!$P$6:$P$2005,0))&amp;"")</f>
        <v/>
      </c>
      <c r="E55" s="6">
        <f>IF($A55="","",INDEX('العملاء'!$H$6:$H$2005,MATCH($A55,'العملاء'!$P$6:$P$2005,0))&amp;"")</f>
        <v/>
      </c>
      <c r="F55" s="13">
        <f>IF($A55="","",INDEX('العملاء'!$J$6:$J$2005,MATCH($A55,'العملاء'!$P$6:$P$2005,0)))</f>
        <v/>
      </c>
      <c r="G55" s="6">
        <f>IF($A55="","",INDEX('العملاء'!$M$6:$M$2005,MATCH($A55,'العملاء'!$P$6:$P$2005,0))&amp;"")</f>
        <v/>
      </c>
    </row>
    <row r="56">
      <c r="A56" s="6">
        <f>IF(50&lt;=$B$4,50,"")</f>
        <v/>
      </c>
      <c r="B56" s="6">
        <f>IF($A56="","",INDEX('العملاء'!$B$6:$B$2005,MATCH($A56,'العملاء'!$P$6:$P$2005,0))&amp;"")</f>
        <v/>
      </c>
      <c r="C56" s="6">
        <f>IF($A56="","",INDEX('العملاء'!$C$6:$C$2005,MATCH($A56,'العملاء'!$P$6:$P$2005,0))&amp;"")</f>
        <v/>
      </c>
      <c r="D56" s="6">
        <f>IF($A56="","",INDEX('العملاء'!$I$6:$I$2005,MATCH($A56,'العملاء'!$P$6:$P$2005,0))&amp;"")</f>
        <v/>
      </c>
      <c r="E56" s="6">
        <f>IF($A56="","",INDEX('العملاء'!$H$6:$H$2005,MATCH($A56,'العملاء'!$P$6:$P$2005,0))&amp;"")</f>
        <v/>
      </c>
      <c r="F56" s="13">
        <f>IF($A56="","",INDEX('العملاء'!$J$6:$J$2005,MATCH($A56,'العملاء'!$P$6:$P$2005,0)))</f>
        <v/>
      </c>
      <c r="G56" s="6">
        <f>IF($A56="","",INDEX('العملاء'!$M$6:$M$2005,MATCH($A56,'العملاء'!$P$6:$P$2005,0))&amp;"")</f>
        <v/>
      </c>
    </row>
  </sheetData>
  <mergeCells count="2">
    <mergeCell ref="A2:G2"/>
    <mergeCell ref="A1:G1"/>
  </mergeCells>
  <conditionalFormatting sqref="A7:G56">
    <cfRule type="expression" priority="1" dxfId="0">
      <formula>$G7="متأخرة"</formula>
    </cfRule>
    <cfRule type="expression" priority="2" dxfId="2">
      <formula>$G7="اليوم"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D35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 ht="26" customHeight="1">
      <c r="A1" s="10" t="inlineStr">
        <is>
          <t>شيت متابعة عملاء ووحدات العقارات · قالب مجاني من Softwiro</t>
        </is>
      </c>
    </row>
    <row r="2">
      <c r="A2" s="11" t="inlineStr">
        <is>
          <t>اعرض الوحدة على عميلك بجولة 360° على هاتفه قبل المعاينة مع Softwiro VR ← اضغط هنا</t>
        </is>
      </c>
    </row>
    <row r="4">
      <c r="A4" s="23" t="inlineStr">
        <is>
          <t>العملاء حسب المصدر</t>
        </is>
      </c>
    </row>
    <row r="5" ht="32" customHeight="1">
      <c r="A5" s="15" t="inlineStr">
        <is>
          <t>المصدر</t>
        </is>
      </c>
      <c r="B5" s="15" t="inlineStr">
        <is>
          <t>العملاء</t>
        </is>
      </c>
      <c r="C5" s="15" t="inlineStr">
        <is>
          <t>التعاقدات</t>
        </is>
      </c>
      <c r="D5" s="15" t="inlineStr">
        <is>
          <t>نسبة التحويل</t>
        </is>
      </c>
    </row>
    <row r="6">
      <c r="A6" s="12" t="inlineStr">
        <is>
          <t>فيسبوك</t>
        </is>
      </c>
      <c r="B6" s="19">
        <f>COUNTIFS('العملاء'!$D$6:$D$2005,A6)</f>
        <v/>
      </c>
      <c r="C6" s="19">
        <f>COUNTIFS('العملاء'!$D$6:$D$2005,A6,'العملاء'!$I$6:$I$2005,"تم التعاقد")</f>
        <v/>
      </c>
      <c r="D6" s="24">
        <f>IF(B6=0,"",C6/B6)</f>
        <v/>
      </c>
    </row>
    <row r="7">
      <c r="A7" s="12" t="inlineStr">
        <is>
          <t>واتساب</t>
        </is>
      </c>
      <c r="B7" s="19">
        <f>COUNTIFS('العملاء'!$D$6:$D$2005,A7)</f>
        <v/>
      </c>
      <c r="C7" s="19">
        <f>COUNTIFS('العملاء'!$D$6:$D$2005,A7,'العملاء'!$I$6:$I$2005,"تم التعاقد")</f>
        <v/>
      </c>
      <c r="D7" s="24">
        <f>IF(B7=0,"",C7/B7)</f>
        <v/>
      </c>
    </row>
    <row r="8">
      <c r="A8" s="12" t="inlineStr">
        <is>
          <t>إحالة من عميل</t>
        </is>
      </c>
      <c r="B8" s="19">
        <f>COUNTIFS('العملاء'!$D$6:$D$2005,A8)</f>
        <v/>
      </c>
      <c r="C8" s="19">
        <f>COUNTIFS('العملاء'!$D$6:$D$2005,A8,'العملاء'!$I$6:$I$2005,"تم التعاقد")</f>
        <v/>
      </c>
      <c r="D8" s="24">
        <f>IF(B8=0,"",C8/B8)</f>
        <v/>
      </c>
    </row>
    <row r="9">
      <c r="A9" s="12" t="inlineStr">
        <is>
          <t>لافتة</t>
        </is>
      </c>
      <c r="B9" s="19">
        <f>COUNTIFS('العملاء'!$D$6:$D$2005,A9)</f>
        <v/>
      </c>
      <c r="C9" s="19">
        <f>COUNTIFS('العملاء'!$D$6:$D$2005,A9,'العملاء'!$I$6:$I$2005,"تم التعاقد")</f>
        <v/>
      </c>
      <c r="D9" s="24">
        <f>IF(B9=0,"",C9/B9)</f>
        <v/>
      </c>
    </row>
    <row r="10">
      <c r="A10" s="12" t="inlineStr">
        <is>
          <t>موقع إلكتروني</t>
        </is>
      </c>
      <c r="B10" s="19">
        <f>COUNTIFS('العملاء'!$D$6:$D$2005,A10)</f>
        <v/>
      </c>
      <c r="C10" s="19">
        <f>COUNTIFS('العملاء'!$D$6:$D$2005,A10,'العملاء'!$I$6:$I$2005,"تم التعاقد")</f>
        <v/>
      </c>
      <c r="D10" s="24">
        <f>IF(B10=0,"",C10/B10)</f>
        <v/>
      </c>
    </row>
    <row r="11">
      <c r="A11" s="12" t="inlineStr">
        <is>
          <t>اتصال مباشر</t>
        </is>
      </c>
      <c r="B11" s="19">
        <f>COUNTIFS('العملاء'!$D$6:$D$2005,A11)</f>
        <v/>
      </c>
      <c r="C11" s="19">
        <f>COUNTIFS('العملاء'!$D$6:$D$2005,A11,'العملاء'!$I$6:$I$2005,"تم التعاقد")</f>
        <v/>
      </c>
      <c r="D11" s="24">
        <f>IF(B11=0,"",C11/B11)</f>
        <v/>
      </c>
    </row>
    <row r="12">
      <c r="A12" s="12" t="inlineStr">
        <is>
          <t>أخرى</t>
        </is>
      </c>
      <c r="B12" s="19">
        <f>COUNTIFS('العملاء'!$D$6:$D$2005,A12)</f>
        <v/>
      </c>
      <c r="C12" s="19">
        <f>COUNTIFS('العملاء'!$D$6:$D$2005,A12,'العملاء'!$I$6:$I$2005,"تم التعاقد")</f>
        <v/>
      </c>
      <c r="D12" s="24">
        <f>IF(B12=0,"",C12/B12)</f>
        <v/>
      </c>
    </row>
    <row r="13">
      <c r="A13" s="12" t="inlineStr">
        <is>
          <t>الإجمالي</t>
        </is>
      </c>
      <c r="B13" s="22">
        <f>SUM(B6:B12)</f>
        <v/>
      </c>
      <c r="C13" s="22">
        <f>SUM(C6:C12)</f>
        <v/>
      </c>
      <c r="D13" s="25">
        <f>IF(B13=0,"",C13/B13)</f>
        <v/>
      </c>
    </row>
    <row r="15">
      <c r="A15" s="23" t="inlineStr">
        <is>
          <t>العملاء حسب المرحلة</t>
        </is>
      </c>
    </row>
    <row r="16" ht="32" customHeight="1">
      <c r="A16" s="15" t="inlineStr">
        <is>
          <t>المرحلة</t>
        </is>
      </c>
      <c r="B16" s="15" t="inlineStr">
        <is>
          <t>العملاء</t>
        </is>
      </c>
    </row>
    <row r="17">
      <c r="A17" s="12" t="inlineStr">
        <is>
          <t>جديد</t>
        </is>
      </c>
      <c r="B17" s="19">
        <f>COUNTIFS('العملاء'!$I$6:$I$2005,A17)</f>
        <v/>
      </c>
    </row>
    <row r="18">
      <c r="A18" s="12" t="inlineStr">
        <is>
          <t>تم التواصل</t>
        </is>
      </c>
      <c r="B18" s="19">
        <f>COUNTIFS('العملاء'!$I$6:$I$2005,A18)</f>
        <v/>
      </c>
    </row>
    <row r="19">
      <c r="A19" s="12" t="inlineStr">
        <is>
          <t>معاينة</t>
        </is>
      </c>
      <c r="B19" s="19">
        <f>COUNTIFS('العملاء'!$I$6:$I$2005,A19)</f>
        <v/>
      </c>
    </row>
    <row r="20">
      <c r="A20" s="12" t="inlineStr">
        <is>
          <t>تفاوض</t>
        </is>
      </c>
      <c r="B20" s="19">
        <f>COUNTIFS('العملاء'!$I$6:$I$2005,A20)</f>
        <v/>
      </c>
    </row>
    <row r="21">
      <c r="A21" s="12" t="inlineStr">
        <is>
          <t>تم التعاقد</t>
        </is>
      </c>
      <c r="B21" s="19">
        <f>COUNTIFS('العملاء'!$I$6:$I$2005,A21)</f>
        <v/>
      </c>
    </row>
    <row r="22">
      <c r="A22" s="12" t="inlineStr">
        <is>
          <t>غير مهتم</t>
        </is>
      </c>
      <c r="B22" s="19">
        <f>COUNTIFS('العملاء'!$I$6:$I$2005,A22)</f>
        <v/>
      </c>
    </row>
    <row r="23">
      <c r="A23" s="12" t="inlineStr">
        <is>
          <t>الإجمالي</t>
        </is>
      </c>
      <c r="B23" s="22">
        <f>SUM(B17:B22)</f>
        <v/>
      </c>
    </row>
    <row r="25">
      <c r="A25" s="23" t="inlineStr">
        <is>
          <t>الوحدات حسب الحالة</t>
        </is>
      </c>
    </row>
    <row r="26" ht="32" customHeight="1">
      <c r="A26" s="15" t="inlineStr">
        <is>
          <t>الحالة</t>
        </is>
      </c>
      <c r="B26" s="15" t="inlineStr">
        <is>
          <t>الوحدات</t>
        </is>
      </c>
    </row>
    <row r="27">
      <c r="A27" s="12" t="inlineStr">
        <is>
          <t>متاحة</t>
        </is>
      </c>
      <c r="B27" s="19">
        <f>COUNTIFS('الوحدات'!$G$6:$G$305,A27)</f>
        <v/>
      </c>
    </row>
    <row r="28">
      <c r="A28" s="12" t="inlineStr">
        <is>
          <t>محجوزة</t>
        </is>
      </c>
      <c r="B28" s="19">
        <f>COUNTIFS('الوحدات'!$G$6:$G$305,A28)</f>
        <v/>
      </c>
    </row>
    <row r="29">
      <c r="A29" s="12" t="inlineStr">
        <is>
          <t>مباعة</t>
        </is>
      </c>
      <c r="B29" s="19">
        <f>COUNTIFS('الوحدات'!$G$6:$G$305,A29)</f>
        <v/>
      </c>
    </row>
    <row r="30">
      <c r="A30" s="12" t="inlineStr">
        <is>
          <t>مؤجرة</t>
        </is>
      </c>
      <c r="B30" s="19">
        <f>COUNTIFS('الوحدات'!$G$6:$G$305,A30)</f>
        <v/>
      </c>
    </row>
    <row r="32">
      <c r="A32" s="23" t="inlineStr">
        <is>
          <t>أرقام رئيسية</t>
        </is>
      </c>
    </row>
    <row r="33">
      <c r="A33" s="12" t="inlineStr">
        <is>
          <t>قيمة وحدات البيع المتاحة</t>
        </is>
      </c>
      <c r="B33" s="18">
        <f>SUMIFS('الوحدات'!$F$6:$F$305,'الوحدات'!$G$6:$G$305,"متاحة",'الوحدات'!$E$6:$E$305,"بيع")</f>
        <v/>
      </c>
    </row>
    <row r="34">
      <c r="A34" s="12" t="inlineStr">
        <is>
          <t>إجمالي العمولات من التعاقدات</t>
        </is>
      </c>
      <c r="B34" s="18">
        <f>SUM('العملاء'!$O$6:$O$2005)</f>
        <v/>
      </c>
    </row>
    <row r="35">
      <c r="A35" s="12" t="inlineStr">
        <is>
          <t>عدد المتابعات المتأخرة</t>
        </is>
      </c>
      <c r="B35" s="19">
        <f>COUNTIF('العملاء'!$M$6:$M$2005,"متأخرة")</f>
        <v/>
      </c>
    </row>
  </sheetData>
  <mergeCells count="2">
    <mergeCell ref="A1:D1"/>
    <mergeCell ref="A2:D2"/>
  </mergeCells>
  <conditionalFormatting sqref="B35">
    <cfRule type="expression" priority="1" dxfId="0">
      <formula>B35&gt;0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يتابع هذا الشيت العميل بعد أن يتواصل معك. مع Softwiro VR يرى العميل الوحدة كاملة بجولة 360° على هاتفه قبل المعاينة، ويرسل استفساره من داخل الجولة.</t>
        </is>
      </c>
    </row>
    <row r="5" ht="32" customHeight="1">
      <c r="B5" s="15" t="inlineStr">
        <is>
          <t>في هذا الشيت</t>
        </is>
      </c>
      <c r="C5" s="15" t="inlineStr">
        <is>
          <t>في Softwiro VR</t>
        </is>
      </c>
    </row>
    <row r="6" ht="48" customHeight="1">
      <c r="B6" s="5" t="inlineStr">
        <is>
          <t>ترسل للعميل صورًا، فيكرر الأسئلة نفسها عن المساحة والتقسيم.</t>
        </is>
      </c>
      <c r="C6" s="26" t="inlineStr">
        <is>
          <t>يصوّر الوسيط كل غرفة بهاتفه ويرسل رابط الجولة على واتساب، فيتنقل المشتري بين الغرف ويرى مخططًا أرضيًا يوضح موقعه.</t>
        </is>
      </c>
    </row>
    <row r="7" ht="48" customHeight="1">
      <c r="B7" s="5" t="inlineStr">
        <is>
          <t>العميل في مدينة أخرى يحتاج إلى زيارة قبل أن يقرر.</t>
        </is>
      </c>
      <c r="C7" s="26" t="inlineStr">
        <is>
          <t>تُفتح الجولة على أي هاتف أو متصفح، وتُرسل على واتساب أو توضع في الإعلانات والصفحات أو تُضمَّن في موقعك.</t>
        </is>
      </c>
    </row>
    <row r="8" ht="48" customHeight="1">
      <c r="B8" s="5" t="inlineStr">
        <is>
          <t>لا تعرف ما شاهده العميل ولا ما أعجبه.</t>
        </is>
      </c>
      <c r="C8" s="26" t="inlineStr">
        <is>
          <t>تعرض إحصاءات الجولة المشاهدات والزوار والأقسام الأكثر مشاهدة وضغطات واتساب، وتذكر رسالة واتساب القسم الذي أعجب العميل.</t>
        </is>
      </c>
    </row>
    <row r="9" ht="48" customHeight="1">
      <c r="B9" s="5" t="inlineStr">
        <is>
          <t>المشروع على الورق، ويصعب على العميل تخيّل الوحدة.</t>
        </is>
      </c>
      <c r="C9" s="26" t="inlineStr">
        <is>
          <t>تحوّل نماذج 3D (مثل GLB وOBJ وFBX وIFC) إلى مشاهد 360° تعرض التصميم قبل التنفيذ، ومعالجة (ريندر) التصاميم متاحة في الباقات المدفوعة.</t>
        </is>
      </c>
    </row>
    <row r="11" ht="30" customHeight="1">
      <c r="B11" s="27" t="inlineStr">
        <is>
          <t>تعرّف على Softwiro VR واطلب عرضًا تجريبيًا ←</t>
        </is>
      </c>
    </row>
    <row r="13">
      <c r="B13" s="28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متابعة عملاء ووحدات العقارات</dc:title>
  <dc:description>يتابع وحداتك العقارية وعملاءك: مرحلة كل عميل وموعد متابعته، وسعر المتر، والعمولة عند التعاقد، وقائمة بمن يجب الاتصال به اليوم.</dc:description>
  <dcterms:created xsi:type="dcterms:W3CDTF">2026-11-03T00:21:47Z</dcterms:created>
  <dcterms:modified xsi:type="dcterms:W3CDTF">2026-11-03T00:21:49Z</dcterms:modified>
  <cp:keywords>Softwiro, Excel, شيت متابعة عملاء ووحدات العقارات</cp:keywords>
</cp:coreProperties>
</file>